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1.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21.xml" ContentType="application/vnd.openxmlformats-officedocument.spreadsheetml.worksheet+xml"/>
  <Override PartName="/xl/charts/chart1.xml" ContentType="application/vnd.openxmlformats-officedocument.drawingml.char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styles.xml" ContentType="application/vnd.openxmlformats-officedocument.spreadsheetml.styles+xml"/>
  <Override PartName="/xl/worksheets/sheet1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27.xml" ContentType="application/vnd.openxmlformats-officedocument.spreadsheetml.worksheet+xml"/>
  <Override PartName="/xl/worksheets/sheet26.xml" ContentType="application/vnd.openxmlformats-officedocument.spreadsheetml.worksheet+xml"/>
  <Override PartName="/xl/drawings/drawing1.xml" ContentType="application/vnd.openxmlformats-officedocument.drawing+xml"/>
  <Override PartName="/xl/worksheets/sheet25.xml" ContentType="application/vnd.openxmlformats-officedocument.spreadsheetml.worksheet+xml"/>
  <Override PartName="/xl/worksheets/sheet15.xml" ContentType="application/vnd.openxmlformats-officedocument.spreadsheetml.worksheet+xml"/>
  <Override PartName="/xl/drawings/drawing2.xml" ContentType="application/vnd.openxmlformats-officedocument.drawing+xml"/>
  <Override PartName="/xl/worksheets/sheet1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worksheets/sheet12.xml" ContentType="application/vnd.openxmlformats-officedocument.spreadsheetml.worksheet+xml"/>
  <Override PartName="/xl/drawings/drawing3.xml" ContentType="application/vnd.openxmlformats-officedocument.drawing+xml"/>
  <Override PartName="/xl/worksheets/sheet11.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ustom.xml" ContentType="application/vnd.openxmlformats-officedocument.custom-properties+xml"/>
  <Override PartName="/xl/comments3.xml" ContentType="application/vnd.openxmlformats-officedocument.spreadsheetml.comments+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customXml/itemProps1.xml" ContentType="application/vnd.openxmlformats-officedocument.customXmlProperties+xml"/>
  <Override PartName="/xl/comments2.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xl/comments17.xml" ContentType="application/vnd.openxmlformats-officedocument.spreadsheetml.comments+xml"/>
  <Override PartName="/xl/comments16.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xml" ContentType="application/vnd.openxmlformats-officedocument.spreadsheetml.comments+xml"/>
  <Override PartName="/xl/comments15.xml" ContentType="application/vnd.openxmlformats-officedocument.spreadsheetml.comment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C:\Users\steea\Desktop\PSE\2019 GRC\Workpapers\Koch\"/>
    </mc:Choice>
  </mc:AlternateContent>
  <xr:revisionPtr revIDLastSave="0" documentId="13_ncr:1_{1A3EBB5D-ABE0-4305-BE5C-9CA19F3F90E9}" xr6:coauthVersionLast="36" xr6:coauthVersionMax="36" xr10:uidLastSave="{00000000-0000-0000-0000-000000000000}"/>
  <bookViews>
    <workbookView xWindow="0" yWindow="0" windowWidth="20160" windowHeight="8150" tabRatio="692" firstSheet="1" activeTab="1" xr2:uid="{00000000-000D-0000-FFFF-FFFF00000000}"/>
  </bookViews>
  <sheets>
    <sheet name="Change Log" sheetId="16" state="hidden" r:id="rId1"/>
    <sheet name="REDACTED" sheetId="30" r:id="rId2"/>
    <sheet name="5yr Capex Crosswalk (C)" sheetId="12" state="hidden" r:id="rId3"/>
    <sheet name="Sensitivity Analysis" sheetId="21" state="hidden" r:id="rId4"/>
    <sheet name="ERF Summary Table" sheetId="29" r:id="rId5"/>
    <sheet name="Scope Summary" sheetId="11" r:id="rId6"/>
    <sheet name="1. AMI Network (R)" sheetId="1" r:id="rId7"/>
    <sheet name="2. AMI Meter + Module (R)" sheetId="2" r:id="rId8"/>
    <sheet name="3. Gas Battery (C)" sheetId="3" state="hidden" r:id="rId9"/>
    <sheet name="4. Asset Ownership (C)" sheetId="4" state="hidden" r:id="rId10"/>
    <sheet name="5. Future Capabilities" sheetId="5" state="hidden" r:id="rId11"/>
    <sheet name="GTZ RC DC Cost Benefit" sheetId="28" r:id="rId12"/>
    <sheet name="CVR Benefit" sheetId="17" r:id="rId13"/>
    <sheet name="MM Repl Benefit" sheetId="19" r:id="rId14"/>
    <sheet name="DA Benefit" sheetId="18" r:id="rId15"/>
    <sheet name="AMX Global Tab (C)" sheetId="6" state="hidden" r:id="rId16"/>
    <sheet name="Scope Summary 10yr" sheetId="14" state="hidden" r:id="rId17"/>
    <sheet name="Costs for 10yr Alternative (C)" sheetId="13" state="hidden" r:id="rId18"/>
    <sheet name="CVR Benefit 10 yr" sheetId="24" state="hidden" r:id="rId19"/>
    <sheet name="MM Repl Benefit 10yr" sheetId="22" state="hidden" r:id="rId20"/>
    <sheet name="DA Benefit 10yr" sheetId="23" state="hidden" r:id="rId21"/>
    <sheet name="Scope Summary 2023 (C)" sheetId="15" state="hidden" r:id="rId22"/>
    <sheet name="CVR Benefit 2023" sheetId="25" state="hidden" r:id="rId23"/>
    <sheet name="MM Repl Benefit 2023" sheetId="26" state="hidden" r:id="rId24"/>
    <sheet name="DA Benefit 2023" sheetId="27" state="hidden" r:id="rId25"/>
    <sheet name="Pivot Reports (C)" sheetId="7" state="hidden" r:id="rId26"/>
    <sheet name="Permit Wksht" sheetId="8" state="hidden" r:id="rId27"/>
    <sheet name="P6 Output - Network (C)" sheetId="9" state="hidden" r:id="rId28"/>
  </sheets>
  <externalReferences>
    <externalReference r:id="rId29"/>
  </externalReferences>
  <definedNames>
    <definedName name="_xlnm._FilterDatabase" localSheetId="3" hidden="1">'Sensitivity Analysis'!$F$6:$H$11</definedName>
    <definedName name="ContractTypes">#REF!</definedName>
    <definedName name="DeliveryMode">#REF!</definedName>
    <definedName name="Inflation">'AMX Global Tab (C)'!$B$10</definedName>
    <definedName name="LaborCategory">#REF!</definedName>
    <definedName name="ProjectID">[1]Roadmap!$D$5:$D$118</definedName>
    <definedName name="ProjectMatrix">[1]Roadmap!$D$3:$AN$124</definedName>
    <definedName name="QuarterTable">[1]Tables!$A$4:$E$21</definedName>
  </definedNames>
  <calcPr calcId="191029" iterate="1" iterateCount="1"/>
  <pivotCaches>
    <pivotCache cacheId="0" r:id="rId30"/>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Y9" i="29" l="1"/>
  <c r="X9" i="29"/>
  <c r="W9" i="29"/>
  <c r="V9" i="29"/>
  <c r="U9" i="29"/>
  <c r="T9" i="29"/>
  <c r="S9" i="29"/>
  <c r="R9" i="29"/>
  <c r="Q9" i="29"/>
  <c r="P9" i="29"/>
  <c r="Y8" i="29"/>
  <c r="X8" i="29"/>
  <c r="W8" i="29"/>
  <c r="V8" i="29"/>
  <c r="U8" i="29"/>
  <c r="T8" i="29"/>
  <c r="S8" i="29"/>
  <c r="R8" i="29"/>
  <c r="Q8" i="29"/>
  <c r="P8" i="29"/>
  <c r="Y7" i="29"/>
  <c r="X7" i="29"/>
  <c r="W7" i="29"/>
  <c r="V7" i="29"/>
  <c r="U7" i="29"/>
  <c r="T7" i="29"/>
  <c r="S7" i="29"/>
  <c r="R7" i="29"/>
  <c r="Q7" i="29"/>
  <c r="P7" i="29"/>
  <c r="Y6" i="29"/>
  <c r="X6" i="29"/>
  <c r="W6" i="29"/>
  <c r="V6" i="29"/>
  <c r="U6" i="29"/>
  <c r="T6" i="29"/>
  <c r="S6" i="29"/>
  <c r="R6" i="29"/>
  <c r="Q6" i="29"/>
  <c r="P6" i="29"/>
  <c r="Y5" i="29"/>
  <c r="X5" i="29"/>
  <c r="W5" i="29"/>
  <c r="V5" i="29"/>
  <c r="U5" i="29"/>
  <c r="T5" i="29"/>
  <c r="S5" i="29"/>
  <c r="R5" i="29"/>
  <c r="Q5" i="29"/>
  <c r="P5" i="29"/>
  <c r="Y4" i="29"/>
  <c r="X4" i="29"/>
  <c r="W4" i="29"/>
  <c r="V4" i="29"/>
  <c r="U4" i="29"/>
  <c r="T4" i="29"/>
  <c r="S4" i="29"/>
  <c r="R4" i="29"/>
  <c r="Q4" i="29"/>
  <c r="P4" i="29"/>
  <c r="Y3" i="29"/>
  <c r="X3" i="29"/>
  <c r="W3" i="29"/>
  <c r="V3" i="29"/>
  <c r="U3" i="29"/>
  <c r="T3" i="29"/>
  <c r="S3" i="29"/>
  <c r="R3" i="29"/>
  <c r="Q3" i="29"/>
  <c r="P3" i="29"/>
  <c r="E15" i="29"/>
  <c r="D15" i="29"/>
  <c r="D12" i="29"/>
  <c r="B13" i="29"/>
  <c r="B14" i="29"/>
  <c r="B15" i="29"/>
  <c r="D7" i="29"/>
  <c r="O9" i="29"/>
  <c r="N9" i="29"/>
  <c r="M9" i="29"/>
  <c r="L9" i="29"/>
  <c r="K9" i="29"/>
  <c r="J9" i="29"/>
  <c r="I9" i="29"/>
  <c r="H9" i="29"/>
  <c r="G9" i="29"/>
  <c r="F9" i="29"/>
  <c r="E9" i="29"/>
  <c r="D9" i="29"/>
  <c r="O8" i="29"/>
  <c r="N8" i="29"/>
  <c r="M8" i="29"/>
  <c r="L8" i="29"/>
  <c r="K8" i="29"/>
  <c r="J8" i="29"/>
  <c r="I8" i="29"/>
  <c r="H8" i="29"/>
  <c r="G8" i="29"/>
  <c r="F8" i="29"/>
  <c r="E8" i="29"/>
  <c r="D8" i="29"/>
  <c r="D6" i="29"/>
  <c r="D5" i="29"/>
  <c r="D4" i="29"/>
  <c r="F2" i="29"/>
  <c r="G2" i="29" s="1"/>
  <c r="H2" i="29" s="1"/>
  <c r="I2" i="29" s="1"/>
  <c r="J2" i="29" s="1"/>
  <c r="K2" i="29" s="1"/>
  <c r="L2" i="29" s="1"/>
  <c r="M2" i="29" s="1"/>
  <c r="N2" i="29" s="1"/>
  <c r="O2" i="29" s="1"/>
  <c r="P2" i="29" s="1"/>
  <c r="Q2" i="29" s="1"/>
  <c r="R2" i="29" s="1"/>
  <c r="S2" i="29" s="1"/>
  <c r="T2" i="29" s="1"/>
  <c r="U2" i="29" s="1"/>
  <c r="V2" i="29" s="1"/>
  <c r="W2" i="29" s="1"/>
  <c r="X2" i="29" s="1"/>
  <c r="Y2" i="29" s="1"/>
  <c r="B9" i="29"/>
  <c r="B8" i="29"/>
  <c r="A4" i="29"/>
  <c r="A5" i="29" s="1"/>
  <c r="A6" i="29" s="1"/>
  <c r="A7" i="29" s="1"/>
  <c r="A3" i="29"/>
  <c r="B7" i="29"/>
  <c r="B6" i="29"/>
  <c r="B5" i="29"/>
  <c r="B4" i="29"/>
  <c r="B3" i="29"/>
  <c r="J13" i="28"/>
  <c r="H71" i="11" s="1"/>
  <c r="C8" i="29" l="1"/>
  <c r="C9" i="29"/>
  <c r="R10" i="29"/>
  <c r="V10" i="29"/>
  <c r="P10" i="29"/>
  <c r="T10" i="29"/>
  <c r="X10" i="29"/>
  <c r="S10" i="29"/>
  <c r="W10" i="29"/>
  <c r="Q10" i="29"/>
  <c r="U10" i="29"/>
  <c r="Y10" i="29"/>
  <c r="AF13" i="28"/>
  <c r="AE13" i="28"/>
  <c r="AD13" i="28"/>
  <c r="AC13" i="28"/>
  <c r="AA71" i="11" s="1"/>
  <c r="AB13" i="28"/>
  <c r="Z71" i="11" s="1"/>
  <c r="AA13" i="28"/>
  <c r="Y71" i="11" s="1"/>
  <c r="Z13" i="28"/>
  <c r="X71" i="11" s="1"/>
  <c r="Y13" i="28"/>
  <c r="W71" i="11" s="1"/>
  <c r="X13" i="28"/>
  <c r="V71" i="11" s="1"/>
  <c r="W13" i="28"/>
  <c r="U71" i="11" s="1"/>
  <c r="V13" i="28"/>
  <c r="T71" i="11" s="1"/>
  <c r="U13" i="28"/>
  <c r="S71" i="11" s="1"/>
  <c r="T13" i="28"/>
  <c r="R71" i="11" s="1"/>
  <c r="S13" i="28"/>
  <c r="Q71" i="11" s="1"/>
  <c r="R13" i="28"/>
  <c r="P71" i="11" s="1"/>
  <c r="Q13" i="28"/>
  <c r="O71" i="11" s="1"/>
  <c r="P13" i="28"/>
  <c r="N71" i="11" s="1"/>
  <c r="O13" i="28"/>
  <c r="M71" i="11" s="1"/>
  <c r="N13" i="28"/>
  <c r="L71" i="11" s="1"/>
  <c r="M13" i="28"/>
  <c r="K71" i="11" s="1"/>
  <c r="L13" i="28"/>
  <c r="J71" i="11" s="1"/>
  <c r="K13" i="28"/>
  <c r="I71" i="11" s="1"/>
  <c r="Z79" i="11"/>
  <c r="X15" i="29" s="1"/>
  <c r="V79" i="11"/>
  <c r="T15" i="29" s="1"/>
  <c r="R79" i="11"/>
  <c r="P15" i="29" s="1"/>
  <c r="N79" i="11"/>
  <c r="L15" i="29" s="1"/>
  <c r="J79" i="11"/>
  <c r="H15" i="29" s="1"/>
  <c r="AF7" i="28"/>
  <c r="AE7" i="28"/>
  <c r="AD7" i="28"/>
  <c r="AC7" i="28"/>
  <c r="AA79" i="11" s="1"/>
  <c r="Y15" i="29" s="1"/>
  <c r="AB7" i="28"/>
  <c r="AA7" i="28"/>
  <c r="Y79" i="11" s="1"/>
  <c r="W15" i="29" s="1"/>
  <c r="Z7" i="28"/>
  <c r="X79" i="11" s="1"/>
  <c r="V15" i="29" s="1"/>
  <c r="Y7" i="28"/>
  <c r="W79" i="11" s="1"/>
  <c r="U15" i="29" s="1"/>
  <c r="X7" i="28"/>
  <c r="W7" i="28"/>
  <c r="U79" i="11" s="1"/>
  <c r="S15" i="29" s="1"/>
  <c r="V7" i="28"/>
  <c r="T79" i="11" s="1"/>
  <c r="R15" i="29" s="1"/>
  <c r="U7" i="28"/>
  <c r="S79" i="11" s="1"/>
  <c r="Q15" i="29" s="1"/>
  <c r="T7" i="28"/>
  <c r="S7" i="28"/>
  <c r="Q79" i="11" s="1"/>
  <c r="O15" i="29" s="1"/>
  <c r="R7" i="28"/>
  <c r="P79" i="11" s="1"/>
  <c r="N15" i="29" s="1"/>
  <c r="Q7" i="28"/>
  <c r="O79" i="11" s="1"/>
  <c r="M15" i="29" s="1"/>
  <c r="P7" i="28"/>
  <c r="O7" i="28"/>
  <c r="M79" i="11" s="1"/>
  <c r="K15" i="29" s="1"/>
  <c r="N7" i="28"/>
  <c r="L79" i="11" s="1"/>
  <c r="J15" i="29" s="1"/>
  <c r="M7" i="28"/>
  <c r="K79" i="11" s="1"/>
  <c r="I15" i="29" s="1"/>
  <c r="L7" i="28"/>
  <c r="K7" i="28"/>
  <c r="I79" i="11" s="1"/>
  <c r="G15" i="29" s="1"/>
  <c r="J7" i="28"/>
  <c r="H79" i="11" s="1"/>
  <c r="F15" i="29" s="1"/>
  <c r="G10" i="28"/>
  <c r="R108" i="6"/>
  <c r="E103" i="6"/>
  <c r="C15" i="29" l="1"/>
  <c r="H11" i="21"/>
  <c r="H10" i="21"/>
  <c r="H9" i="21"/>
  <c r="H8" i="21"/>
  <c r="H7" i="21"/>
  <c r="G11" i="21"/>
  <c r="G10" i="21"/>
  <c r="G9" i="21"/>
  <c r="G8" i="21"/>
  <c r="G7" i="21"/>
  <c r="E4" i="28" l="1"/>
  <c r="F4" i="28"/>
  <c r="G4" i="28"/>
  <c r="E5" i="28"/>
  <c r="F5" i="28"/>
  <c r="G5" i="28"/>
  <c r="E6" i="28"/>
  <c r="F6" i="28"/>
  <c r="F14" i="28" s="1"/>
  <c r="G6" i="28"/>
  <c r="E7" i="28"/>
  <c r="F7" i="28"/>
  <c r="G7" i="28"/>
  <c r="E9" i="28"/>
  <c r="F9" i="28"/>
  <c r="G9" i="28"/>
  <c r="E10" i="28"/>
  <c r="F10" i="28"/>
  <c r="E11" i="28"/>
  <c r="F11" i="28"/>
  <c r="G11" i="28"/>
  <c r="E12" i="28"/>
  <c r="F12" i="28"/>
  <c r="G12" i="28"/>
  <c r="G3" i="28"/>
  <c r="F3" i="28"/>
  <c r="E3" i="28"/>
  <c r="G14" i="28" l="1"/>
  <c r="E14" i="28"/>
  <c r="C45" i="11"/>
  <c r="C46" i="11"/>
  <c r="C52" i="11"/>
  <c r="C53" i="11"/>
  <c r="C57" i="11"/>
  <c r="C58" i="11"/>
  <c r="AS122" i="15"/>
  <c r="AT122" i="15"/>
  <c r="AS123" i="15"/>
  <c r="AT123" i="15"/>
  <c r="AS127" i="15"/>
  <c r="AT127" i="15"/>
  <c r="AS119" i="15"/>
  <c r="AT119" i="15"/>
  <c r="AS120" i="15"/>
  <c r="AT120" i="15"/>
  <c r="AS57" i="15"/>
  <c r="AT57" i="15"/>
  <c r="AS62" i="15"/>
  <c r="AT62" i="15"/>
  <c r="AS63" i="15"/>
  <c r="AT63" i="15"/>
  <c r="AS64" i="15"/>
  <c r="AT64" i="15"/>
  <c r="AS67" i="15"/>
  <c r="AT67" i="15"/>
  <c r="AS68" i="15"/>
  <c r="AT68" i="15"/>
  <c r="AS73" i="15"/>
  <c r="AT73" i="15"/>
  <c r="AS74" i="15"/>
  <c r="AT74" i="15"/>
  <c r="AS75" i="15"/>
  <c r="AT75" i="15"/>
  <c r="AS86" i="15"/>
  <c r="AT86" i="15"/>
  <c r="AS87" i="15"/>
  <c r="AT87" i="15"/>
  <c r="AS88" i="15"/>
  <c r="AT88" i="15"/>
  <c r="AS89" i="15"/>
  <c r="AT89" i="15"/>
  <c r="AS91" i="15"/>
  <c r="AT91" i="15"/>
  <c r="AS95" i="15"/>
  <c r="AT95" i="15"/>
  <c r="AS96" i="15"/>
  <c r="AT96" i="15"/>
  <c r="AS100" i="15"/>
  <c r="AT100" i="15"/>
  <c r="AS101" i="15"/>
  <c r="AT101" i="15"/>
  <c r="AS105" i="15"/>
  <c r="AT105" i="15"/>
  <c r="AS106" i="15"/>
  <c r="AT106" i="15"/>
  <c r="AS111" i="15"/>
  <c r="AT111" i="15"/>
  <c r="AS112" i="15"/>
  <c r="AT112" i="15"/>
  <c r="AS15" i="15"/>
  <c r="AT15" i="15"/>
  <c r="AS16" i="15"/>
  <c r="AT16" i="15"/>
  <c r="AS20" i="15"/>
  <c r="AT20" i="15"/>
  <c r="AS21" i="15"/>
  <c r="AT21" i="15"/>
  <c r="AS22" i="15"/>
  <c r="AT22" i="15"/>
  <c r="AS26" i="15"/>
  <c r="AT26" i="15"/>
  <c r="AS27" i="15"/>
  <c r="AT27" i="15"/>
  <c r="AS30" i="15"/>
  <c r="AT30" i="15"/>
  <c r="AS31" i="15"/>
  <c r="AT31" i="15"/>
  <c r="AS41" i="15"/>
  <c r="AT41" i="15"/>
  <c r="AS42" i="15"/>
  <c r="AT42" i="15"/>
  <c r="AS54" i="15"/>
  <c r="AT54" i="15"/>
  <c r="AS55" i="15"/>
  <c r="AT55" i="15"/>
  <c r="AS56" i="15"/>
  <c r="AT56" i="15"/>
  <c r="BG90" i="15"/>
  <c r="BH90" i="15"/>
  <c r="BI90" i="15"/>
  <c r="BJ90" i="15"/>
  <c r="BK90" i="15"/>
  <c r="BL90" i="15"/>
  <c r="BM90" i="15"/>
  <c r="BN90" i="15"/>
  <c r="BO90" i="15"/>
  <c r="BP90" i="15"/>
  <c r="BG92" i="15"/>
  <c r="BH92" i="15"/>
  <c r="BI92" i="15"/>
  <c r="BJ92" i="15"/>
  <c r="BK92" i="15"/>
  <c r="BL92" i="15"/>
  <c r="BM92" i="15"/>
  <c r="BN92" i="15"/>
  <c r="BO92" i="15"/>
  <c r="BP92" i="15"/>
  <c r="BG93" i="15"/>
  <c r="BH93" i="15"/>
  <c r="BI93" i="15"/>
  <c r="BJ93" i="15"/>
  <c r="BK93" i="15"/>
  <c r="BL93" i="15"/>
  <c r="BM93" i="15"/>
  <c r="BN93" i="15"/>
  <c r="BO93" i="15"/>
  <c r="BP93" i="15"/>
  <c r="BG94" i="15"/>
  <c r="BH94" i="15"/>
  <c r="BI94" i="15"/>
  <c r="BJ94" i="15"/>
  <c r="BK94" i="15"/>
  <c r="BL94" i="15"/>
  <c r="BM94" i="15"/>
  <c r="BN94" i="15"/>
  <c r="BO94" i="15"/>
  <c r="BP94" i="15"/>
  <c r="BG97" i="15"/>
  <c r="BH97" i="15"/>
  <c r="BI97" i="15"/>
  <c r="BJ97" i="15"/>
  <c r="BK97" i="15"/>
  <c r="BL97" i="15"/>
  <c r="BM97" i="15"/>
  <c r="BN97" i="15"/>
  <c r="BO97" i="15"/>
  <c r="BP97" i="15"/>
  <c r="BG98" i="15"/>
  <c r="BH98" i="15"/>
  <c r="BI98" i="15"/>
  <c r="BJ98" i="15"/>
  <c r="BK98" i="15"/>
  <c r="BL98" i="15"/>
  <c r="BM98" i="15"/>
  <c r="BN98" i="15"/>
  <c r="BO98" i="15"/>
  <c r="BP98" i="15"/>
  <c r="BG99" i="15"/>
  <c r="BH99" i="15"/>
  <c r="BI99" i="15"/>
  <c r="BJ99" i="15"/>
  <c r="BK99" i="15"/>
  <c r="BL99" i="15"/>
  <c r="BM99" i="15"/>
  <c r="BN99" i="15"/>
  <c r="BO99" i="15"/>
  <c r="BP99" i="15"/>
  <c r="BG102" i="15"/>
  <c r="BH102" i="15"/>
  <c r="BI102" i="15"/>
  <c r="BJ102" i="15"/>
  <c r="BK102" i="15"/>
  <c r="BL102" i="15"/>
  <c r="BM102" i="15"/>
  <c r="BN102" i="15"/>
  <c r="BO102" i="15"/>
  <c r="BP102" i="15"/>
  <c r="BG103" i="15"/>
  <c r="BH103" i="15"/>
  <c r="BI103" i="15"/>
  <c r="BJ103" i="15"/>
  <c r="BK103" i="15"/>
  <c r="BL103" i="15"/>
  <c r="BM103" i="15"/>
  <c r="BN103" i="15"/>
  <c r="BO103" i="15"/>
  <c r="BP103" i="15"/>
  <c r="BG104" i="15"/>
  <c r="BH104" i="15"/>
  <c r="BI104" i="15"/>
  <c r="BJ104" i="15"/>
  <c r="BK104" i="15"/>
  <c r="BL104" i="15"/>
  <c r="BM104" i="15"/>
  <c r="BN104" i="15"/>
  <c r="BO104" i="15"/>
  <c r="BP104" i="15"/>
  <c r="BG107" i="15"/>
  <c r="BH107" i="15"/>
  <c r="BI107" i="15"/>
  <c r="BJ107" i="15"/>
  <c r="BK107" i="15"/>
  <c r="BL107" i="15"/>
  <c r="BM107" i="15"/>
  <c r="BN107" i="15"/>
  <c r="BO107" i="15"/>
  <c r="BP107" i="15"/>
  <c r="BG108" i="15"/>
  <c r="BH108" i="15"/>
  <c r="BI108" i="15"/>
  <c r="BJ108" i="15"/>
  <c r="BK108" i="15"/>
  <c r="BL108" i="15"/>
  <c r="BM108" i="15"/>
  <c r="BN108" i="15"/>
  <c r="BO108" i="15"/>
  <c r="BP108" i="15"/>
  <c r="BG109" i="15"/>
  <c r="BH109" i="15"/>
  <c r="BI109" i="15"/>
  <c r="BJ109" i="15"/>
  <c r="BK109" i="15"/>
  <c r="BL109" i="15"/>
  <c r="BM109" i="15"/>
  <c r="BN109" i="15"/>
  <c r="BO109" i="15"/>
  <c r="BP109" i="15"/>
  <c r="BG110" i="15"/>
  <c r="BH110" i="15"/>
  <c r="BI110" i="15"/>
  <c r="BJ110" i="15"/>
  <c r="BK110" i="15"/>
  <c r="BL110" i="15"/>
  <c r="BM110" i="15"/>
  <c r="BN110" i="15"/>
  <c r="BO110" i="15"/>
  <c r="BP110" i="15"/>
  <c r="BG113" i="15"/>
  <c r="BH113" i="15"/>
  <c r="BI113" i="15"/>
  <c r="BJ113" i="15"/>
  <c r="BK113" i="15"/>
  <c r="BL113" i="15"/>
  <c r="BM113" i="15"/>
  <c r="BN113" i="15"/>
  <c r="BO113" i="15"/>
  <c r="BP113" i="15"/>
  <c r="BG114" i="15"/>
  <c r="BH114" i="15"/>
  <c r="BI114" i="15"/>
  <c r="BJ114" i="15"/>
  <c r="BK114" i="15"/>
  <c r="BL114" i="15"/>
  <c r="BM114" i="15"/>
  <c r="BN114" i="15"/>
  <c r="BO114" i="15"/>
  <c r="BP114" i="15"/>
  <c r="BG116" i="15"/>
  <c r="BH116" i="15"/>
  <c r="BI116" i="15"/>
  <c r="BJ116" i="15"/>
  <c r="BK116" i="15"/>
  <c r="BL116" i="15"/>
  <c r="BM116" i="15"/>
  <c r="BN116" i="15"/>
  <c r="BO116" i="15"/>
  <c r="BP116" i="15"/>
  <c r="BG117" i="15"/>
  <c r="BH117" i="15"/>
  <c r="BI117" i="15"/>
  <c r="BJ117" i="15"/>
  <c r="BK117" i="15"/>
  <c r="BL117" i="15"/>
  <c r="BM117" i="15"/>
  <c r="BN117" i="15"/>
  <c r="BO117" i="15"/>
  <c r="BP117" i="15"/>
  <c r="BN118" i="15"/>
  <c r="BO118" i="15"/>
  <c r="BP118" i="15"/>
  <c r="BN121" i="15"/>
  <c r="BO121" i="15"/>
  <c r="BP121" i="15"/>
  <c r="BN84" i="15"/>
  <c r="BO84" i="15"/>
  <c r="BP84" i="15"/>
  <c r="BN85" i="15"/>
  <c r="BO85" i="15"/>
  <c r="BP85" i="15"/>
  <c r="BE52" i="15"/>
  <c r="BF52" i="15"/>
  <c r="BY128" i="15"/>
  <c r="BY131" i="15" s="1"/>
  <c r="BY133" i="15" s="1"/>
  <c r="BZ128" i="15"/>
  <c r="BY129" i="15"/>
  <c r="BZ129" i="15"/>
  <c r="AV130" i="15"/>
  <c r="AW130" i="15"/>
  <c r="BY130" i="15"/>
  <c r="BZ130" i="15"/>
  <c r="AU130" i="15"/>
  <c r="AU128" i="15"/>
  <c r="CA128" i="15"/>
  <c r="CB128" i="15"/>
  <c r="CC128" i="15"/>
  <c r="CD128" i="15"/>
  <c r="CE128" i="15"/>
  <c r="CA129" i="15"/>
  <c r="CB129" i="15"/>
  <c r="CC129" i="15"/>
  <c r="CD129" i="15"/>
  <c r="CE129" i="15"/>
  <c r="CA130" i="15"/>
  <c r="CB130" i="15"/>
  <c r="CC130" i="15"/>
  <c r="CD130" i="15"/>
  <c r="CE130" i="15"/>
  <c r="V5" i="25"/>
  <c r="W5" i="25"/>
  <c r="X5" i="25"/>
  <c r="Y5" i="25"/>
  <c r="N2" i="27"/>
  <c r="O2" i="27" s="1"/>
  <c r="P2" i="27" s="1"/>
  <c r="Q2" i="27" s="1"/>
  <c r="R2" i="27" s="1"/>
  <c r="S2" i="27" s="1"/>
  <c r="T2" i="27" s="1"/>
  <c r="U2" i="27" s="1"/>
  <c r="V2" i="27" s="1"/>
  <c r="W2" i="27" s="1"/>
  <c r="X2" i="27" s="1"/>
  <c r="Y2" i="27" s="1"/>
  <c r="Z2" i="27" s="1"/>
  <c r="AA2" i="27" s="1"/>
  <c r="E4" i="27"/>
  <c r="Z56" i="25"/>
  <c r="Y56" i="25"/>
  <c r="X56" i="25"/>
  <c r="W56" i="25"/>
  <c r="V56" i="25"/>
  <c r="U56" i="25"/>
  <c r="T56" i="25"/>
  <c r="S56" i="25"/>
  <c r="R56" i="25"/>
  <c r="Q56" i="25"/>
  <c r="P56" i="25"/>
  <c r="O56" i="25"/>
  <c r="N56" i="25"/>
  <c r="M56" i="25"/>
  <c r="L56" i="25"/>
  <c r="K56" i="25"/>
  <c r="J56" i="25"/>
  <c r="I56" i="25"/>
  <c r="H56" i="25"/>
  <c r="G56" i="25"/>
  <c r="F56" i="25"/>
  <c r="E56" i="25"/>
  <c r="D56" i="25"/>
  <c r="C56" i="25"/>
  <c r="A48" i="25"/>
  <c r="D31" i="25"/>
  <c r="C31" i="25"/>
  <c r="Z16" i="25"/>
  <c r="Y16" i="25"/>
  <c r="X16" i="25"/>
  <c r="W16" i="25"/>
  <c r="V16" i="25"/>
  <c r="U16" i="25"/>
  <c r="T16" i="25"/>
  <c r="S16" i="25"/>
  <c r="R16" i="25"/>
  <c r="Q16" i="25"/>
  <c r="P16" i="25"/>
  <c r="O16" i="25"/>
  <c r="N16" i="25"/>
  <c r="M16" i="25"/>
  <c r="L16" i="25"/>
  <c r="K16" i="25"/>
  <c r="J16" i="25"/>
  <c r="I16" i="25"/>
  <c r="H16" i="25"/>
  <c r="G16" i="25"/>
  <c r="F16" i="25"/>
  <c r="E16" i="25"/>
  <c r="D16" i="25"/>
  <c r="X14" i="25"/>
  <c r="Y14" i="25" s="1"/>
  <c r="Z14" i="25" s="1"/>
  <c r="W14" i="25"/>
  <c r="V14" i="25"/>
  <c r="U14" i="25"/>
  <c r="T14" i="25"/>
  <c r="S14" i="25"/>
  <c r="R14" i="25"/>
  <c r="Q14" i="25"/>
  <c r="P14" i="25"/>
  <c r="O14" i="25"/>
  <c r="N14" i="25"/>
  <c r="M14" i="25"/>
  <c r="L14" i="25"/>
  <c r="K14" i="25"/>
  <c r="J14" i="25"/>
  <c r="I14" i="25"/>
  <c r="H14" i="25"/>
  <c r="G14" i="25"/>
  <c r="F14" i="25"/>
  <c r="E14" i="25"/>
  <c r="B10" i="25"/>
  <c r="B9" i="25"/>
  <c r="B8" i="25"/>
  <c r="B7" i="25"/>
  <c r="B22" i="25" s="1"/>
  <c r="C6" i="25"/>
  <c r="D6" i="25" s="1"/>
  <c r="U5" i="25"/>
  <c r="T5" i="25"/>
  <c r="S5" i="25"/>
  <c r="R5" i="25"/>
  <c r="Q5" i="25"/>
  <c r="P5" i="25"/>
  <c r="O5" i="25"/>
  <c r="N5" i="25"/>
  <c r="R78" i="14"/>
  <c r="S78" i="14"/>
  <c r="S80" i="14" s="1"/>
  <c r="T78" i="14"/>
  <c r="U78" i="14"/>
  <c r="V78" i="14"/>
  <c r="W78" i="14"/>
  <c r="W80" i="14" s="1"/>
  <c r="X78" i="14"/>
  <c r="Y78" i="14"/>
  <c r="R79" i="14"/>
  <c r="R80" i="14" s="1"/>
  <c r="S79" i="14"/>
  <c r="T79" i="14"/>
  <c r="U79" i="14"/>
  <c r="V79" i="14"/>
  <c r="W79" i="14"/>
  <c r="X79" i="14"/>
  <c r="Y79" i="14"/>
  <c r="Z84" i="14"/>
  <c r="AA84" i="14"/>
  <c r="F86" i="14"/>
  <c r="G86" i="14"/>
  <c r="H86" i="14"/>
  <c r="N50" i="14"/>
  <c r="O50" i="14"/>
  <c r="P50" i="14"/>
  <c r="Q50" i="14"/>
  <c r="AA79" i="14"/>
  <c r="Z79" i="14"/>
  <c r="AA78" i="14"/>
  <c r="Z78" i="14"/>
  <c r="Y80" i="14"/>
  <c r="X80" i="14"/>
  <c r="U80" i="14"/>
  <c r="T80" i="14"/>
  <c r="Z56" i="24"/>
  <c r="Y56" i="24"/>
  <c r="X56" i="24"/>
  <c r="W56" i="24"/>
  <c r="V56" i="24"/>
  <c r="U56" i="24"/>
  <c r="T56" i="24"/>
  <c r="S56" i="24"/>
  <c r="R56" i="24"/>
  <c r="Q56" i="24"/>
  <c r="P56" i="24"/>
  <c r="O56" i="24"/>
  <c r="N56" i="24"/>
  <c r="M56" i="24"/>
  <c r="L56" i="24"/>
  <c r="K56" i="24"/>
  <c r="J56" i="24"/>
  <c r="I56" i="24"/>
  <c r="H56" i="24"/>
  <c r="G56" i="24"/>
  <c r="F56" i="24"/>
  <c r="E56" i="24"/>
  <c r="D56" i="24"/>
  <c r="C56" i="24"/>
  <c r="A48" i="24"/>
  <c r="D31" i="24"/>
  <c r="C31" i="24"/>
  <c r="Z16" i="24"/>
  <c r="Y16" i="24"/>
  <c r="X16" i="24"/>
  <c r="W16" i="24"/>
  <c r="V16" i="24"/>
  <c r="U16" i="24"/>
  <c r="T16" i="24"/>
  <c r="S16" i="24"/>
  <c r="R16" i="24"/>
  <c r="Q16" i="24"/>
  <c r="P16" i="24"/>
  <c r="O16" i="24"/>
  <c r="N16" i="24"/>
  <c r="M16" i="24"/>
  <c r="L16" i="24"/>
  <c r="K16" i="24"/>
  <c r="J16" i="24"/>
  <c r="I16" i="24"/>
  <c r="H16" i="24"/>
  <c r="G16" i="24"/>
  <c r="F16" i="24"/>
  <c r="E16" i="24"/>
  <c r="D16" i="24"/>
  <c r="X14" i="24"/>
  <c r="Y14" i="24" s="1"/>
  <c r="Z14" i="24" s="1"/>
  <c r="W14" i="24"/>
  <c r="V14" i="24"/>
  <c r="U14" i="24"/>
  <c r="T14" i="24"/>
  <c r="S14" i="24"/>
  <c r="R14" i="24"/>
  <c r="Q14" i="24"/>
  <c r="P14" i="24"/>
  <c r="O14" i="24"/>
  <c r="N14" i="24"/>
  <c r="M14" i="24"/>
  <c r="L14" i="24"/>
  <c r="K14" i="24"/>
  <c r="J14" i="24"/>
  <c r="I14" i="24"/>
  <c r="H14" i="24"/>
  <c r="G14" i="24"/>
  <c r="F14" i="24"/>
  <c r="E14" i="24"/>
  <c r="B10" i="24"/>
  <c r="B9" i="24"/>
  <c r="B8" i="24"/>
  <c r="B7" i="24"/>
  <c r="B22" i="24" s="1"/>
  <c r="C6" i="24"/>
  <c r="U5" i="24"/>
  <c r="T5" i="24"/>
  <c r="S5" i="24"/>
  <c r="R5" i="24"/>
  <c r="Q5" i="24"/>
  <c r="P5" i="24"/>
  <c r="O5" i="24"/>
  <c r="N5" i="24"/>
  <c r="M5" i="24"/>
  <c r="L5" i="24"/>
  <c r="K5" i="24"/>
  <c r="J5" i="24"/>
  <c r="E4" i="23"/>
  <c r="E86" i="14" s="1"/>
  <c r="G2" i="23"/>
  <c r="H2" i="23" s="1"/>
  <c r="I2" i="23" s="1"/>
  <c r="BO124" i="15" l="1"/>
  <c r="BO125" i="15"/>
  <c r="BN124" i="15"/>
  <c r="V80" i="14"/>
  <c r="AA80" i="14"/>
  <c r="CE131" i="15"/>
  <c r="CE133" i="15" s="1"/>
  <c r="CA131" i="15"/>
  <c r="CA133" i="15" s="1"/>
  <c r="BP124" i="15"/>
  <c r="Z80" i="14"/>
  <c r="BZ131" i="15"/>
  <c r="BZ133" i="15" s="1"/>
  <c r="CB131" i="15"/>
  <c r="CB133" i="15" s="1"/>
  <c r="CC131" i="15"/>
  <c r="CC133" i="15" s="1"/>
  <c r="BO126" i="15"/>
  <c r="BP125" i="15"/>
  <c r="CD131" i="15"/>
  <c r="CD133" i="15" s="1"/>
  <c r="BN125" i="15"/>
  <c r="B36" i="25"/>
  <c r="C7" i="25"/>
  <c r="B23" i="25"/>
  <c r="B11" i="25"/>
  <c r="E6" i="25"/>
  <c r="B11" i="24"/>
  <c r="B23" i="24"/>
  <c r="B36" i="24"/>
  <c r="D6" i="24"/>
  <c r="C7" i="24"/>
  <c r="J2" i="23"/>
  <c r="U53" i="13"/>
  <c r="AR53" i="13" s="1"/>
  <c r="U52" i="13"/>
  <c r="AR52" i="13" s="1"/>
  <c r="R69" i="11"/>
  <c r="S69" i="11"/>
  <c r="T69" i="11"/>
  <c r="U69" i="11"/>
  <c r="V69" i="11"/>
  <c r="W69" i="11"/>
  <c r="X69" i="11"/>
  <c r="Y69" i="11"/>
  <c r="Z69" i="11"/>
  <c r="AA69" i="11"/>
  <c r="R70" i="11"/>
  <c r="R72" i="11" s="1"/>
  <c r="S70" i="11"/>
  <c r="S72" i="11" s="1"/>
  <c r="T70" i="11"/>
  <c r="T72" i="11" s="1"/>
  <c r="U70" i="11"/>
  <c r="U72" i="11" s="1"/>
  <c r="V70" i="11"/>
  <c r="V72" i="11" s="1"/>
  <c r="W70" i="11"/>
  <c r="W72" i="11" s="1"/>
  <c r="X70" i="11"/>
  <c r="X72" i="11" s="1"/>
  <c r="Y70" i="11"/>
  <c r="Y72" i="11" s="1"/>
  <c r="Z70" i="11"/>
  <c r="Z72" i="11" s="1"/>
  <c r="AA70" i="11"/>
  <c r="AA72" i="11" s="1"/>
  <c r="F78" i="11"/>
  <c r="D14" i="29" s="1"/>
  <c r="G78" i="11"/>
  <c r="E14" i="29" s="1"/>
  <c r="H78" i="11"/>
  <c r="F14" i="29" s="1"/>
  <c r="BP126" i="15" l="1"/>
  <c r="BN126" i="15"/>
  <c r="F6" i="25"/>
  <c r="D7" i="25"/>
  <c r="C22" i="25"/>
  <c r="C22" i="24"/>
  <c r="D7" i="24"/>
  <c r="E6" i="24"/>
  <c r="K2" i="23"/>
  <c r="C36" i="25" l="1"/>
  <c r="G6" i="25"/>
  <c r="D22" i="25"/>
  <c r="D36" i="25" s="1"/>
  <c r="F6" i="24"/>
  <c r="D22" i="24"/>
  <c r="D36" i="24" s="1"/>
  <c r="C36" i="24"/>
  <c r="L2" i="23"/>
  <c r="H6" i="25" l="1"/>
  <c r="G6" i="24"/>
  <c r="M2" i="23"/>
  <c r="N51" i="6"/>
  <c r="N52" i="6"/>
  <c r="N53" i="6"/>
  <c r="N54" i="6"/>
  <c r="N50" i="6"/>
  <c r="I141" i="6"/>
  <c r="I140" i="6"/>
  <c r="I6" i="25" l="1"/>
  <c r="H6" i="24"/>
  <c r="N2" i="23"/>
  <c r="E148" i="6"/>
  <c r="E146" i="6"/>
  <c r="B148" i="6"/>
  <c r="B146" i="6"/>
  <c r="F20" i="22" l="1"/>
  <c r="F20" i="26"/>
  <c r="F20" i="19"/>
  <c r="J6" i="25"/>
  <c r="I6" i="24"/>
  <c r="O2" i="23"/>
  <c r="C106" i="6"/>
  <c r="E106" i="6" s="1"/>
  <c r="C98" i="6"/>
  <c r="C97" i="6"/>
  <c r="C107" i="6" s="1"/>
  <c r="E107" i="6" s="1"/>
  <c r="G20" i="26" l="1"/>
  <c r="G20" i="22"/>
  <c r="G20" i="19"/>
  <c r="K6" i="25"/>
  <c r="J6" i="24"/>
  <c r="K6" i="24" s="1"/>
  <c r="L6" i="24" s="1"/>
  <c r="M6" i="24" s="1"/>
  <c r="N6" i="24" s="1"/>
  <c r="O6" i="24" s="1"/>
  <c r="P6" i="24" s="1"/>
  <c r="Q6" i="24" s="1"/>
  <c r="R6" i="24" s="1"/>
  <c r="S6" i="24" s="1"/>
  <c r="T6" i="24" s="1"/>
  <c r="U6" i="24" s="1"/>
  <c r="V6" i="24" s="1"/>
  <c r="W6" i="24" s="1"/>
  <c r="X6" i="24" s="1"/>
  <c r="Y6" i="24" s="1"/>
  <c r="Z6" i="24" s="1"/>
  <c r="P2" i="23"/>
  <c r="B39" i="6"/>
  <c r="J39" i="6"/>
  <c r="J38" i="6"/>
  <c r="J42" i="6"/>
  <c r="J41" i="6"/>
  <c r="H20" i="26" l="1"/>
  <c r="H20" i="22"/>
  <c r="H20" i="19"/>
  <c r="L6" i="25"/>
  <c r="Q2" i="23"/>
  <c r="F11" i="21"/>
  <c r="F10" i="21"/>
  <c r="F9" i="21"/>
  <c r="F8" i="21"/>
  <c r="I14" i="3"/>
  <c r="B84" i="6"/>
  <c r="B12" i="6"/>
  <c r="B11" i="6"/>
  <c r="B10" i="6"/>
  <c r="G3" i="27" s="1"/>
  <c r="H3" i="27" s="1"/>
  <c r="I3" i="27" s="1"/>
  <c r="C31" i="17"/>
  <c r="D31" i="17"/>
  <c r="S108" i="6"/>
  <c r="T108" i="6" s="1"/>
  <c r="U108" i="6" s="1"/>
  <c r="V108" i="6" s="1"/>
  <c r="W108" i="6" s="1"/>
  <c r="X108" i="6" s="1"/>
  <c r="Y108" i="6" s="1"/>
  <c r="Z108" i="6" s="1"/>
  <c r="AA108" i="6" s="1"/>
  <c r="AB108" i="6" s="1"/>
  <c r="AC108" i="6" s="1"/>
  <c r="AD108" i="6" s="1"/>
  <c r="AE108" i="6" s="1"/>
  <c r="AF108" i="6" s="1"/>
  <c r="N59" i="11"/>
  <c r="N50" i="11"/>
  <c r="L7" i="29" s="1"/>
  <c r="O50" i="11"/>
  <c r="M7" i="29" s="1"/>
  <c r="P50" i="11"/>
  <c r="N7" i="29" s="1"/>
  <c r="Q50" i="11"/>
  <c r="O7" i="29" s="1"/>
  <c r="I20" i="26" l="1"/>
  <c r="I20" i="22"/>
  <c r="I20" i="19"/>
  <c r="J3" i="27"/>
  <c r="I4" i="27"/>
  <c r="AX130" i="15" s="1"/>
  <c r="AA12" i="26"/>
  <c r="AA28" i="26" s="1"/>
  <c r="W12" i="26"/>
  <c r="W28" i="26" s="1"/>
  <c r="S12" i="26"/>
  <c r="S28" i="26" s="1"/>
  <c r="O12" i="26"/>
  <c r="O28" i="26" s="1"/>
  <c r="K12" i="26"/>
  <c r="K28" i="26" s="1"/>
  <c r="G12" i="26"/>
  <c r="G28" i="26" s="1"/>
  <c r="Y10" i="26"/>
  <c r="U10" i="26"/>
  <c r="Q10" i="26"/>
  <c r="M10" i="26"/>
  <c r="I10" i="26"/>
  <c r="Z12" i="26"/>
  <c r="Z28" i="26" s="1"/>
  <c r="V12" i="26"/>
  <c r="V28" i="26" s="1"/>
  <c r="R12" i="26"/>
  <c r="N12" i="26"/>
  <c r="N28" i="26" s="1"/>
  <c r="J12" i="26"/>
  <c r="J28" i="26" s="1"/>
  <c r="X10" i="26"/>
  <c r="T10" i="26"/>
  <c r="P10" i="26"/>
  <c r="L10" i="26"/>
  <c r="H10" i="26"/>
  <c r="T12" i="26"/>
  <c r="T28" i="26" s="1"/>
  <c r="L12" i="26"/>
  <c r="L28" i="26" s="1"/>
  <c r="V10" i="26"/>
  <c r="N10" i="26"/>
  <c r="Y12" i="26"/>
  <c r="Y28" i="26" s="1"/>
  <c r="Q12" i="26"/>
  <c r="Q28" i="26" s="1"/>
  <c r="I12" i="26"/>
  <c r="I28" i="26" s="1"/>
  <c r="AA10" i="26"/>
  <c r="S10" i="26"/>
  <c r="K10" i="26"/>
  <c r="U12" i="26"/>
  <c r="U28" i="26" s="1"/>
  <c r="O10" i="26"/>
  <c r="X12" i="26"/>
  <c r="X28" i="26" s="1"/>
  <c r="P12" i="26"/>
  <c r="P28" i="26" s="1"/>
  <c r="H12" i="26"/>
  <c r="H28" i="26" s="1"/>
  <c r="Z10" i="26"/>
  <c r="R10" i="26"/>
  <c r="J10" i="26"/>
  <c r="M12" i="26"/>
  <c r="M28" i="26" s="1"/>
  <c r="W10" i="26"/>
  <c r="G10" i="26"/>
  <c r="C9" i="25"/>
  <c r="D9" i="25" s="1"/>
  <c r="E9" i="25" s="1"/>
  <c r="F9" i="25" s="1"/>
  <c r="G9" i="25" s="1"/>
  <c r="H9" i="25" s="1"/>
  <c r="I9" i="25" s="1"/>
  <c r="J9" i="25" s="1"/>
  <c r="K9" i="25" s="1"/>
  <c r="L9" i="25" s="1"/>
  <c r="M9" i="25" s="1"/>
  <c r="N9" i="25" s="1"/>
  <c r="O9" i="25" s="1"/>
  <c r="P9" i="25" s="1"/>
  <c r="Q9" i="25" s="1"/>
  <c r="R9" i="25" s="1"/>
  <c r="S9" i="25" s="1"/>
  <c r="T9" i="25" s="1"/>
  <c r="U9" i="25" s="1"/>
  <c r="V9" i="25" s="1"/>
  <c r="W9" i="25" s="1"/>
  <c r="X9" i="25" s="1"/>
  <c r="Y9" i="25" s="1"/>
  <c r="Z9" i="25" s="1"/>
  <c r="C8" i="25"/>
  <c r="D8" i="25" s="1"/>
  <c r="E8" i="25" s="1"/>
  <c r="C10" i="25"/>
  <c r="C11" i="25"/>
  <c r="D11" i="25" s="1"/>
  <c r="E11" i="25" s="1"/>
  <c r="F11" i="25" s="1"/>
  <c r="G11" i="25" s="1"/>
  <c r="H11" i="25" s="1"/>
  <c r="I11" i="25" s="1"/>
  <c r="J11" i="25" s="1"/>
  <c r="K11" i="25" s="1"/>
  <c r="L11" i="25" s="1"/>
  <c r="M11" i="25" s="1"/>
  <c r="N11" i="25" s="1"/>
  <c r="O11" i="25" s="1"/>
  <c r="P11" i="25" s="1"/>
  <c r="Q11" i="25" s="1"/>
  <c r="R11" i="25" s="1"/>
  <c r="S11" i="25" s="1"/>
  <c r="T11" i="25" s="1"/>
  <c r="U11" i="25" s="1"/>
  <c r="V11" i="25" s="1"/>
  <c r="W11" i="25" s="1"/>
  <c r="X11" i="25" s="1"/>
  <c r="Y11" i="25" s="1"/>
  <c r="Z11" i="25" s="1"/>
  <c r="E7" i="25"/>
  <c r="B15" i="24"/>
  <c r="C15" i="24" s="1"/>
  <c r="B15" i="25"/>
  <c r="M6" i="25"/>
  <c r="G3" i="23"/>
  <c r="C9" i="24"/>
  <c r="D9" i="24" s="1"/>
  <c r="E9" i="24" s="1"/>
  <c r="F9" i="24" s="1"/>
  <c r="G9" i="24" s="1"/>
  <c r="H9" i="24" s="1"/>
  <c r="I9" i="24" s="1"/>
  <c r="J9" i="24" s="1"/>
  <c r="K9" i="24" s="1"/>
  <c r="L9" i="24" s="1"/>
  <c r="M9" i="24" s="1"/>
  <c r="N9" i="24" s="1"/>
  <c r="O9" i="24" s="1"/>
  <c r="P9" i="24" s="1"/>
  <c r="Q9" i="24" s="1"/>
  <c r="R9" i="24" s="1"/>
  <c r="S9" i="24" s="1"/>
  <c r="T9" i="24" s="1"/>
  <c r="U9" i="24" s="1"/>
  <c r="V9" i="24" s="1"/>
  <c r="W9" i="24" s="1"/>
  <c r="X9" i="24" s="1"/>
  <c r="Y9" i="24" s="1"/>
  <c r="Z9" i="24" s="1"/>
  <c r="C8" i="24"/>
  <c r="D8" i="24" s="1"/>
  <c r="E8" i="24" s="1"/>
  <c r="C10" i="24"/>
  <c r="C11" i="24"/>
  <c r="D11" i="24" s="1"/>
  <c r="E11" i="24" s="1"/>
  <c r="F11" i="24" s="1"/>
  <c r="G11" i="24" s="1"/>
  <c r="H11" i="24" s="1"/>
  <c r="I11" i="24" s="1"/>
  <c r="J11" i="24" s="1"/>
  <c r="K11" i="24" s="1"/>
  <c r="L11" i="24" s="1"/>
  <c r="M11" i="24" s="1"/>
  <c r="N11" i="24" s="1"/>
  <c r="O11" i="24" s="1"/>
  <c r="P11" i="24" s="1"/>
  <c r="Q11" i="24" s="1"/>
  <c r="R11" i="24" s="1"/>
  <c r="S11" i="24" s="1"/>
  <c r="T11" i="24" s="1"/>
  <c r="U11" i="24" s="1"/>
  <c r="V11" i="24" s="1"/>
  <c r="W11" i="24" s="1"/>
  <c r="X11" i="24" s="1"/>
  <c r="Y11" i="24" s="1"/>
  <c r="Z11" i="24" s="1"/>
  <c r="E7" i="24"/>
  <c r="R2" i="23"/>
  <c r="X12" i="22"/>
  <c r="X28" i="22" s="1"/>
  <c r="T12" i="22"/>
  <c r="T28" i="22" s="1"/>
  <c r="P12" i="22"/>
  <c r="P28" i="22" s="1"/>
  <c r="L12" i="22"/>
  <c r="L28" i="22" s="1"/>
  <c r="H12" i="22"/>
  <c r="H28" i="22" s="1"/>
  <c r="Z10" i="22"/>
  <c r="V10" i="22"/>
  <c r="R10" i="22"/>
  <c r="N10" i="22"/>
  <c r="J10" i="22"/>
  <c r="P10" i="22"/>
  <c r="AA12" i="22"/>
  <c r="AA28" i="22" s="1"/>
  <c r="W12" i="22"/>
  <c r="W28" i="22" s="1"/>
  <c r="S12" i="22"/>
  <c r="S28" i="22" s="1"/>
  <c r="O12" i="22"/>
  <c r="O28" i="22" s="1"/>
  <c r="K12" i="22"/>
  <c r="K28" i="22" s="1"/>
  <c r="G12" i="22"/>
  <c r="G28" i="22" s="1"/>
  <c r="Y10" i="22"/>
  <c r="U10" i="22"/>
  <c r="Q10" i="22"/>
  <c r="M10" i="22"/>
  <c r="I10" i="22"/>
  <c r="Z12" i="22"/>
  <c r="Z28" i="22" s="1"/>
  <c r="V12" i="22"/>
  <c r="V28" i="22" s="1"/>
  <c r="R12" i="22"/>
  <c r="N12" i="22"/>
  <c r="N28" i="22" s="1"/>
  <c r="J12" i="22"/>
  <c r="J28" i="22" s="1"/>
  <c r="X10" i="22"/>
  <c r="T10" i="22"/>
  <c r="U12" i="22"/>
  <c r="U28" i="22" s="1"/>
  <c r="O10" i="22"/>
  <c r="G10" i="22"/>
  <c r="Q12" i="22"/>
  <c r="Q28" i="22" s="1"/>
  <c r="AA10" i="22"/>
  <c r="L10" i="22"/>
  <c r="M12" i="22"/>
  <c r="M28" i="22" s="1"/>
  <c r="W10" i="22"/>
  <c r="K10" i="22"/>
  <c r="Y12" i="22"/>
  <c r="Y28" i="22" s="1"/>
  <c r="I12" i="22"/>
  <c r="I28" i="22" s="1"/>
  <c r="S10" i="22"/>
  <c r="H10" i="22"/>
  <c r="I12" i="19"/>
  <c r="I28" i="19" s="1"/>
  <c r="M12" i="19"/>
  <c r="Q12" i="19"/>
  <c r="U12" i="19"/>
  <c r="Y12" i="19"/>
  <c r="J12" i="19"/>
  <c r="N12" i="19"/>
  <c r="R12" i="19"/>
  <c r="V12" i="19"/>
  <c r="Z12" i="19"/>
  <c r="K12" i="19"/>
  <c r="O12" i="19"/>
  <c r="S12" i="19"/>
  <c r="W12" i="19"/>
  <c r="AA12" i="19"/>
  <c r="H12" i="19"/>
  <c r="H28" i="19" s="1"/>
  <c r="L12" i="19"/>
  <c r="P12" i="19"/>
  <c r="T12" i="19"/>
  <c r="X12" i="19"/>
  <c r="G12" i="19"/>
  <c r="G28" i="19" s="1"/>
  <c r="H10" i="19"/>
  <c r="H42" i="19" s="1"/>
  <c r="L10" i="19"/>
  <c r="P10" i="19"/>
  <c r="P42" i="19" s="1"/>
  <c r="T10" i="19"/>
  <c r="T42" i="19" s="1"/>
  <c r="X10" i="19"/>
  <c r="X42" i="19" s="1"/>
  <c r="I10" i="19"/>
  <c r="M10" i="19"/>
  <c r="M42" i="19" s="1"/>
  <c r="Q10" i="19"/>
  <c r="Q42" i="19" s="1"/>
  <c r="U10" i="19"/>
  <c r="U42" i="19" s="1"/>
  <c r="Y10" i="19"/>
  <c r="Y42" i="19" s="1"/>
  <c r="J10" i="19"/>
  <c r="N10" i="19"/>
  <c r="N42" i="19" s="1"/>
  <c r="R10" i="19"/>
  <c r="R42" i="19" s="1"/>
  <c r="V10" i="19"/>
  <c r="V42" i="19" s="1"/>
  <c r="Z10" i="19"/>
  <c r="Z42" i="19" s="1"/>
  <c r="W10" i="19"/>
  <c r="W42" i="19" s="1"/>
  <c r="K10" i="19"/>
  <c r="AA10" i="19"/>
  <c r="AA42" i="19" s="1"/>
  <c r="O10" i="19"/>
  <c r="O42" i="19" s="1"/>
  <c r="S10" i="19"/>
  <c r="S42" i="19" s="1"/>
  <c r="G10" i="19"/>
  <c r="G42" i="19" s="1"/>
  <c r="K19" i="6"/>
  <c r="L19" i="6"/>
  <c r="G18" i="19" s="1"/>
  <c r="K20" i="6"/>
  <c r="L20" i="6"/>
  <c r="G19" i="19" s="1"/>
  <c r="J20" i="6"/>
  <c r="J19" i="6"/>
  <c r="J20" i="22" l="1"/>
  <c r="J20" i="26"/>
  <c r="J20" i="19"/>
  <c r="F19" i="19"/>
  <c r="F19" i="22"/>
  <c r="F19" i="26"/>
  <c r="E18" i="19"/>
  <c r="E18" i="26"/>
  <c r="E18" i="22"/>
  <c r="E19" i="19"/>
  <c r="E19" i="26"/>
  <c r="E19" i="22"/>
  <c r="F18" i="19"/>
  <c r="F18" i="26"/>
  <c r="F18" i="22"/>
  <c r="K3" i="27"/>
  <c r="J4" i="27"/>
  <c r="AY130" i="15" s="1"/>
  <c r="D10" i="25"/>
  <c r="C23" i="25"/>
  <c r="E29" i="25"/>
  <c r="F8" i="25"/>
  <c r="E22" i="25"/>
  <c r="F7" i="25"/>
  <c r="C15" i="25"/>
  <c r="N6" i="25"/>
  <c r="H3" i="23"/>
  <c r="D15" i="24"/>
  <c r="D10" i="24"/>
  <c r="C23" i="24"/>
  <c r="E29" i="24"/>
  <c r="F8" i="24"/>
  <c r="E22" i="24"/>
  <c r="F7" i="24"/>
  <c r="S2" i="23"/>
  <c r="K95" i="6"/>
  <c r="L95" i="6" s="1"/>
  <c r="K94" i="6"/>
  <c r="L94" i="6" s="1"/>
  <c r="K20" i="26" l="1"/>
  <c r="K20" i="22"/>
  <c r="K20" i="19"/>
  <c r="L3" i="27"/>
  <c r="K4" i="27"/>
  <c r="AZ130" i="15" s="1"/>
  <c r="G7" i="26"/>
  <c r="G22" i="26"/>
  <c r="F29" i="25"/>
  <c r="G8" i="25"/>
  <c r="F22" i="25"/>
  <c r="G7" i="25"/>
  <c r="E36" i="25"/>
  <c r="D23" i="25"/>
  <c r="E10" i="25"/>
  <c r="D15" i="25"/>
  <c r="O6" i="25"/>
  <c r="I3" i="23"/>
  <c r="E15" i="24"/>
  <c r="D23" i="24"/>
  <c r="E10" i="24"/>
  <c r="F29" i="24"/>
  <c r="G8" i="24"/>
  <c r="E36" i="24"/>
  <c r="F22" i="24"/>
  <c r="G7" i="24"/>
  <c r="T2" i="23"/>
  <c r="G22" i="22"/>
  <c r="G7" i="22"/>
  <c r="M94" i="6"/>
  <c r="M95" i="6"/>
  <c r="B113" i="6"/>
  <c r="K111" i="6" s="1"/>
  <c r="D30" i="6"/>
  <c r="D31" i="6"/>
  <c r="E31" i="6" s="1"/>
  <c r="D29" i="6"/>
  <c r="E29" i="6" s="1"/>
  <c r="D19" i="6"/>
  <c r="E19" i="6" s="1"/>
  <c r="D20" i="6"/>
  <c r="E20" i="6" s="1"/>
  <c r="D21" i="6"/>
  <c r="E21" i="6" s="1"/>
  <c r="D22" i="6"/>
  <c r="E22" i="6" s="1"/>
  <c r="D23" i="6"/>
  <c r="E23" i="6" s="1"/>
  <c r="D24" i="6"/>
  <c r="E24" i="6" s="1"/>
  <c r="D18" i="6"/>
  <c r="E18" i="6" s="1"/>
  <c r="L20" i="26" l="1"/>
  <c r="L20" i="22"/>
  <c r="L20" i="19"/>
  <c r="M3" i="27"/>
  <c r="L4" i="27"/>
  <c r="BA130" i="15" s="1"/>
  <c r="G8" i="22"/>
  <c r="G23" i="22" s="1"/>
  <c r="G8" i="26"/>
  <c r="G23" i="26" s="1"/>
  <c r="H7" i="26"/>
  <c r="H22" i="26"/>
  <c r="G22" i="25"/>
  <c r="H7" i="25"/>
  <c r="E23" i="25"/>
  <c r="E30" i="25" s="1"/>
  <c r="F10" i="25"/>
  <c r="G29" i="25"/>
  <c r="H8" i="25"/>
  <c r="F36" i="25"/>
  <c r="E15" i="25"/>
  <c r="P6" i="25"/>
  <c r="J3" i="23"/>
  <c r="I4" i="23"/>
  <c r="I86" i="14" s="1"/>
  <c r="F15" i="24"/>
  <c r="H8" i="24"/>
  <c r="G29" i="24"/>
  <c r="G22" i="24"/>
  <c r="H7" i="24"/>
  <c r="F36" i="24"/>
  <c r="E23" i="24"/>
  <c r="E30" i="24" s="1"/>
  <c r="F10" i="24"/>
  <c r="U2" i="23"/>
  <c r="H7" i="22"/>
  <c r="H22" i="22"/>
  <c r="E30" i="6"/>
  <c r="B43" i="6"/>
  <c r="H7" i="19"/>
  <c r="G8" i="19"/>
  <c r="G23" i="19" s="1"/>
  <c r="N94" i="6"/>
  <c r="I22" i="26" s="1"/>
  <c r="N95" i="6"/>
  <c r="L111" i="6"/>
  <c r="M111" i="6"/>
  <c r="I8" i="26" s="1"/>
  <c r="I23" i="26" s="1"/>
  <c r="E32" i="6"/>
  <c r="H33" i="26" s="1"/>
  <c r="F16" i="17"/>
  <c r="G16" i="17"/>
  <c r="H16" i="17"/>
  <c r="I16" i="17"/>
  <c r="J16" i="17"/>
  <c r="K16" i="17"/>
  <c r="L16" i="17"/>
  <c r="M16" i="17"/>
  <c r="N16" i="17"/>
  <c r="O16" i="17"/>
  <c r="P16" i="17"/>
  <c r="Q16" i="17"/>
  <c r="R16" i="17"/>
  <c r="S16" i="17"/>
  <c r="T16" i="17"/>
  <c r="U16" i="17"/>
  <c r="V16" i="17"/>
  <c r="W16" i="17"/>
  <c r="X16" i="17"/>
  <c r="Y16" i="17"/>
  <c r="Z16" i="17"/>
  <c r="E16" i="17"/>
  <c r="D16" i="17"/>
  <c r="D56" i="17"/>
  <c r="E56" i="17"/>
  <c r="F56" i="17"/>
  <c r="G56" i="17"/>
  <c r="H56" i="17"/>
  <c r="I56" i="17"/>
  <c r="J56" i="17"/>
  <c r="K56" i="17"/>
  <c r="L56" i="17"/>
  <c r="M56" i="17"/>
  <c r="N56" i="17"/>
  <c r="O56" i="17"/>
  <c r="P56" i="17"/>
  <c r="Q56" i="17"/>
  <c r="R56" i="17"/>
  <c r="S56" i="17"/>
  <c r="T56" i="17"/>
  <c r="U56" i="17"/>
  <c r="V56" i="17"/>
  <c r="W56" i="17"/>
  <c r="X56" i="17"/>
  <c r="Y56" i="17"/>
  <c r="Z56" i="17"/>
  <c r="C56" i="17"/>
  <c r="C25" i="6"/>
  <c r="D25" i="6" s="1"/>
  <c r="E25" i="6" s="1"/>
  <c r="E26" i="6" s="1"/>
  <c r="D97" i="6"/>
  <c r="D98" i="6"/>
  <c r="R17" i="6"/>
  <c r="N17" i="6"/>
  <c r="O17" i="6"/>
  <c r="P17" i="6"/>
  <c r="Q17" i="6"/>
  <c r="M17" i="6"/>
  <c r="E4" i="18"/>
  <c r="E78" i="11" s="1"/>
  <c r="G2" i="18"/>
  <c r="H2" i="18" s="1"/>
  <c r="I2" i="18" s="1"/>
  <c r="B10" i="17"/>
  <c r="B9" i="17"/>
  <c r="B15" i="17"/>
  <c r="C15" i="17" s="1"/>
  <c r="D15" i="17" s="1"/>
  <c r="E15" i="17" s="1"/>
  <c r="F15" i="17" s="1"/>
  <c r="G15" i="17" s="1"/>
  <c r="F14" i="17"/>
  <c r="G14" i="17"/>
  <c r="H14" i="17"/>
  <c r="I14" i="17"/>
  <c r="J14" i="17"/>
  <c r="K14" i="17"/>
  <c r="L14" i="17"/>
  <c r="M14" i="17"/>
  <c r="N14" i="17"/>
  <c r="O14" i="17"/>
  <c r="P14" i="17"/>
  <c r="Q14" i="17"/>
  <c r="R14" i="17"/>
  <c r="S14" i="17"/>
  <c r="T14" i="17"/>
  <c r="U14" i="17"/>
  <c r="V14" i="17"/>
  <c r="W14" i="17"/>
  <c r="X14" i="17"/>
  <c r="Y14" i="17" s="1"/>
  <c r="Z14" i="17" s="1"/>
  <c r="E14" i="17"/>
  <c r="B8" i="17"/>
  <c r="B7" i="17"/>
  <c r="C7" i="17" s="1"/>
  <c r="D7" i="17" s="1"/>
  <c r="A48" i="17"/>
  <c r="C6" i="17"/>
  <c r="D6" i="17" s="1"/>
  <c r="E100" i="6" l="1"/>
  <c r="G31" i="26"/>
  <c r="I32" i="26"/>
  <c r="I32" i="22"/>
  <c r="G31" i="22"/>
  <c r="X11" i="26"/>
  <c r="H11" i="26"/>
  <c r="R9" i="26"/>
  <c r="AA11" i="26"/>
  <c r="K11" i="26"/>
  <c r="U9" i="26"/>
  <c r="I11" i="26"/>
  <c r="S9" i="26"/>
  <c r="H9" i="26"/>
  <c r="H24" i="26" s="1"/>
  <c r="O9" i="26"/>
  <c r="O27" i="26" s="1"/>
  <c r="M11" i="22"/>
  <c r="W9" i="22"/>
  <c r="G9" i="22"/>
  <c r="G24" i="22" s="1"/>
  <c r="X11" i="22"/>
  <c r="H11" i="22"/>
  <c r="R9" i="22"/>
  <c r="AA11" i="22"/>
  <c r="K11" i="22"/>
  <c r="V11" i="22"/>
  <c r="Q9" i="22"/>
  <c r="Q27" i="22" s="1"/>
  <c r="H9" i="22"/>
  <c r="H24" i="22" s="1"/>
  <c r="V9" i="26"/>
  <c r="Y9" i="26"/>
  <c r="Q11" i="26"/>
  <c r="W9" i="26"/>
  <c r="Q11" i="22"/>
  <c r="AA9" i="22"/>
  <c r="K9" i="22"/>
  <c r="K27" i="22" s="1"/>
  <c r="L11" i="22"/>
  <c r="V9" i="22"/>
  <c r="O11" i="22"/>
  <c r="Y9" i="22"/>
  <c r="R11" i="22"/>
  <c r="P9" i="22"/>
  <c r="P27" i="22" s="1"/>
  <c r="U9" i="22"/>
  <c r="T11" i="26"/>
  <c r="N9" i="26"/>
  <c r="N24" i="26" s="1"/>
  <c r="W11" i="26"/>
  <c r="G11" i="26"/>
  <c r="Q9" i="26"/>
  <c r="Q27" i="26" s="1"/>
  <c r="K9" i="26"/>
  <c r="K24" i="26" s="1"/>
  <c r="V11" i="26"/>
  <c r="T9" i="26"/>
  <c r="G9" i="26"/>
  <c r="G24" i="26" s="1"/>
  <c r="Y11" i="22"/>
  <c r="I11" i="22"/>
  <c r="S9" i="22"/>
  <c r="T11" i="22"/>
  <c r="N9" i="22"/>
  <c r="N27" i="22" s="1"/>
  <c r="W11" i="22"/>
  <c r="G11" i="22"/>
  <c r="Z11" i="22"/>
  <c r="T9" i="22"/>
  <c r="I9" i="22"/>
  <c r="I24" i="22" s="1"/>
  <c r="L11" i="26"/>
  <c r="O11" i="26"/>
  <c r="AA9" i="26"/>
  <c r="P9" i="26"/>
  <c r="P27" i="26" s="1"/>
  <c r="J11" i="26"/>
  <c r="P11" i="26"/>
  <c r="Z9" i="26"/>
  <c r="J9" i="26"/>
  <c r="J24" i="26" s="1"/>
  <c r="S11" i="26"/>
  <c r="M9" i="26"/>
  <c r="M24" i="26" s="1"/>
  <c r="Y11" i="26"/>
  <c r="N11" i="26"/>
  <c r="X9" i="26"/>
  <c r="Z11" i="26"/>
  <c r="L9" i="26"/>
  <c r="L24" i="26" s="1"/>
  <c r="U11" i="26"/>
  <c r="U11" i="22"/>
  <c r="O9" i="22"/>
  <c r="O27" i="22" s="1"/>
  <c r="P11" i="22"/>
  <c r="Z9" i="22"/>
  <c r="J9" i="22"/>
  <c r="J27" i="22" s="1"/>
  <c r="S11" i="22"/>
  <c r="J11" i="22"/>
  <c r="L9" i="22"/>
  <c r="L27" i="22" s="1"/>
  <c r="X9" i="22"/>
  <c r="M9" i="22"/>
  <c r="M27" i="22" s="1"/>
  <c r="I9" i="26"/>
  <c r="I24" i="26" s="1"/>
  <c r="M11" i="26"/>
  <c r="R11" i="26"/>
  <c r="N11" i="22"/>
  <c r="J32" i="22"/>
  <c r="H33" i="22"/>
  <c r="H31" i="26"/>
  <c r="G33" i="26"/>
  <c r="G33" i="22"/>
  <c r="I34" i="22"/>
  <c r="I34" i="26"/>
  <c r="J34" i="22"/>
  <c r="M20" i="26"/>
  <c r="M20" i="22"/>
  <c r="M20" i="19"/>
  <c r="H31" i="22"/>
  <c r="J32" i="26"/>
  <c r="J34" i="26"/>
  <c r="H15" i="17"/>
  <c r="I15" i="17" s="1"/>
  <c r="J15" i="17" s="1"/>
  <c r="K15" i="17" s="1"/>
  <c r="L15" i="17" s="1"/>
  <c r="M15" i="17" s="1"/>
  <c r="N15" i="17" s="1"/>
  <c r="O15" i="17" s="1"/>
  <c r="P15" i="17" s="1"/>
  <c r="Q15" i="17" s="1"/>
  <c r="R15" i="17" s="1"/>
  <c r="S15" i="17" s="1"/>
  <c r="T15" i="17" s="1"/>
  <c r="U15" i="17" s="1"/>
  <c r="V15" i="17" s="1"/>
  <c r="W15" i="17" s="1"/>
  <c r="X15" i="17" s="1"/>
  <c r="Y15" i="17" s="1"/>
  <c r="Z15" i="17" s="1"/>
  <c r="N3" i="27"/>
  <c r="M4" i="27"/>
  <c r="BB130" i="15" s="1"/>
  <c r="K34" i="26"/>
  <c r="I33" i="26"/>
  <c r="H8" i="22"/>
  <c r="H23" i="22" s="1"/>
  <c r="H8" i="26"/>
  <c r="H23" i="26" s="1"/>
  <c r="I22" i="22"/>
  <c r="I31" i="26"/>
  <c r="K32" i="26"/>
  <c r="I7" i="26"/>
  <c r="G10" i="25"/>
  <c r="F23" i="25"/>
  <c r="F30" i="25" s="1"/>
  <c r="I8" i="25"/>
  <c r="H29" i="25"/>
  <c r="H22" i="25"/>
  <c r="I7" i="25"/>
  <c r="G36" i="25"/>
  <c r="F15" i="25"/>
  <c r="Q6" i="25"/>
  <c r="K3" i="23"/>
  <c r="J4" i="23"/>
  <c r="J86" i="14" s="1"/>
  <c r="G15" i="24"/>
  <c r="H29" i="24"/>
  <c r="I8" i="24"/>
  <c r="H22" i="24"/>
  <c r="I7" i="24"/>
  <c r="F23" i="24"/>
  <c r="F30" i="24" s="1"/>
  <c r="G10" i="24"/>
  <c r="G36" i="24"/>
  <c r="V2" i="23"/>
  <c r="K34" i="22"/>
  <c r="I33" i="22"/>
  <c r="I8" i="19"/>
  <c r="I8" i="22"/>
  <c r="K32" i="22"/>
  <c r="I7" i="22"/>
  <c r="I31" i="22"/>
  <c r="AF19" i="6"/>
  <c r="AA18" i="19" s="1"/>
  <c r="N19" i="6"/>
  <c r="I18" i="19" s="1"/>
  <c r="K34" i="19" s="1"/>
  <c r="R19" i="6"/>
  <c r="M18" i="19" s="1"/>
  <c r="V19" i="6"/>
  <c r="Q18" i="19" s="1"/>
  <c r="Z19" i="6"/>
  <c r="U18" i="19" s="1"/>
  <c r="T19" i="6"/>
  <c r="O18" i="19" s="1"/>
  <c r="M19" i="6"/>
  <c r="H18" i="19" s="1"/>
  <c r="J34" i="19" s="1"/>
  <c r="U19" i="6"/>
  <c r="P18" i="19" s="1"/>
  <c r="Y19" i="6"/>
  <c r="T18" i="19" s="1"/>
  <c r="O19" i="6"/>
  <c r="J18" i="19" s="1"/>
  <c r="S19" i="6"/>
  <c r="N18" i="19" s="1"/>
  <c r="W19" i="6"/>
  <c r="R18" i="19" s="1"/>
  <c r="AA19" i="6"/>
  <c r="V18" i="19" s="1"/>
  <c r="AD19" i="6"/>
  <c r="Y18" i="19" s="1"/>
  <c r="P19" i="6"/>
  <c r="K18" i="19" s="1"/>
  <c r="X19" i="6"/>
  <c r="S18" i="19" s="1"/>
  <c r="AB19" i="6"/>
  <c r="W18" i="19" s="1"/>
  <c r="AE19" i="6"/>
  <c r="Z18" i="19" s="1"/>
  <c r="Q19" i="6"/>
  <c r="L18" i="19" s="1"/>
  <c r="AC19" i="6"/>
  <c r="X18" i="19" s="1"/>
  <c r="H8" i="19"/>
  <c r="I32" i="19"/>
  <c r="G31" i="19"/>
  <c r="I34" i="19"/>
  <c r="G33" i="19"/>
  <c r="L9" i="19"/>
  <c r="L27" i="19" s="1"/>
  <c r="T11" i="19"/>
  <c r="Q9" i="19"/>
  <c r="I11" i="19"/>
  <c r="Y11" i="19"/>
  <c r="V9" i="19"/>
  <c r="N11" i="19"/>
  <c r="K9" i="19"/>
  <c r="O9" i="19"/>
  <c r="S9" i="19"/>
  <c r="W9" i="19"/>
  <c r="P9" i="19"/>
  <c r="H11" i="19"/>
  <c r="X11" i="19"/>
  <c r="U9" i="19"/>
  <c r="M11" i="19"/>
  <c r="J9" i="19"/>
  <c r="J27" i="19" s="1"/>
  <c r="Z9" i="19"/>
  <c r="R11" i="19"/>
  <c r="AA9" i="19"/>
  <c r="G11" i="19"/>
  <c r="T9" i="19"/>
  <c r="L11" i="19"/>
  <c r="I9" i="19"/>
  <c r="Y9" i="19"/>
  <c r="Q11" i="19"/>
  <c r="N9" i="19"/>
  <c r="V11" i="19"/>
  <c r="K11" i="19"/>
  <c r="O11" i="19"/>
  <c r="H9" i="19"/>
  <c r="X9" i="19"/>
  <c r="P11" i="19"/>
  <c r="M9" i="19"/>
  <c r="U11" i="19"/>
  <c r="R9" i="19"/>
  <c r="J11" i="19"/>
  <c r="Z11" i="19"/>
  <c r="S11" i="19"/>
  <c r="W11" i="19"/>
  <c r="AA11" i="19"/>
  <c r="G9" i="19"/>
  <c r="O94" i="6"/>
  <c r="J22" i="26" s="1"/>
  <c r="I7" i="19"/>
  <c r="N111" i="6"/>
  <c r="J8" i="26" s="1"/>
  <c r="O95" i="6"/>
  <c r="L5" i="17"/>
  <c r="J2" i="18"/>
  <c r="B23" i="17"/>
  <c r="K5" i="17"/>
  <c r="S5" i="17"/>
  <c r="I5" i="17"/>
  <c r="R5" i="17"/>
  <c r="N5" i="17"/>
  <c r="J5" i="17"/>
  <c r="O5" i="17"/>
  <c r="U5" i="17"/>
  <c r="Q5" i="17"/>
  <c r="M5" i="17"/>
  <c r="T5" i="17"/>
  <c r="P5" i="17"/>
  <c r="B11" i="17"/>
  <c r="B22" i="17"/>
  <c r="D22" i="17"/>
  <c r="E6" i="17"/>
  <c r="C22" i="17"/>
  <c r="I27" i="19" l="1"/>
  <c r="I33" i="19"/>
  <c r="H33" i="19"/>
  <c r="H24" i="19"/>
  <c r="G15" i="26"/>
  <c r="N20" i="26"/>
  <c r="N20" i="22"/>
  <c r="N20" i="19"/>
  <c r="I15" i="26"/>
  <c r="G15" i="22"/>
  <c r="J23" i="26"/>
  <c r="O3" i="27"/>
  <c r="N4" i="27"/>
  <c r="BC130" i="15" s="1"/>
  <c r="H36" i="25"/>
  <c r="H15" i="22"/>
  <c r="J33" i="26"/>
  <c r="L34" i="26"/>
  <c r="H15" i="26"/>
  <c r="J25" i="22"/>
  <c r="J7" i="26"/>
  <c r="J15" i="26" s="1"/>
  <c r="J31" i="26"/>
  <c r="L32" i="26"/>
  <c r="I29" i="25"/>
  <c r="J8" i="25"/>
  <c r="J7" i="25"/>
  <c r="I22" i="25"/>
  <c r="G23" i="25"/>
  <c r="G30" i="25" s="1"/>
  <c r="H10" i="25"/>
  <c r="G15" i="25"/>
  <c r="R6" i="25"/>
  <c r="K4" i="23"/>
  <c r="K86" i="14" s="1"/>
  <c r="L3" i="23"/>
  <c r="H15" i="24"/>
  <c r="J8" i="24"/>
  <c r="I29" i="24"/>
  <c r="I22" i="24"/>
  <c r="J7" i="24"/>
  <c r="H36" i="24"/>
  <c r="H10" i="24"/>
  <c r="G23" i="24"/>
  <c r="G30" i="24" s="1"/>
  <c r="W2" i="23"/>
  <c r="I23" i="22"/>
  <c r="I15" i="22"/>
  <c r="L34" i="19"/>
  <c r="J33" i="22"/>
  <c r="L34" i="22"/>
  <c r="J8" i="19"/>
  <c r="J8" i="22"/>
  <c r="J26" i="22" s="1"/>
  <c r="J7" i="22"/>
  <c r="L32" i="22"/>
  <c r="J31" i="22"/>
  <c r="K27" i="19"/>
  <c r="J33" i="19"/>
  <c r="J7" i="19"/>
  <c r="O111" i="6"/>
  <c r="K8" i="26" s="1"/>
  <c r="P94" i="6"/>
  <c r="P95" i="6"/>
  <c r="K2" i="18"/>
  <c r="F6" i="17"/>
  <c r="B36" i="17"/>
  <c r="C36" i="17"/>
  <c r="D36" i="17"/>
  <c r="O20" i="26" l="1"/>
  <c r="O20" i="22"/>
  <c r="O20" i="19"/>
  <c r="K22" i="26"/>
  <c r="K23" i="26"/>
  <c r="P3" i="27"/>
  <c r="O4" i="27"/>
  <c r="BD130" i="15" s="1"/>
  <c r="M34" i="26"/>
  <c r="K33" i="26"/>
  <c r="M32" i="26"/>
  <c r="K7" i="26"/>
  <c r="K15" i="26" s="1"/>
  <c r="K31" i="26"/>
  <c r="I36" i="25"/>
  <c r="K7" i="25"/>
  <c r="J22" i="25"/>
  <c r="I10" i="25"/>
  <c r="H23" i="25"/>
  <c r="H30" i="25" s="1"/>
  <c r="J29" i="25"/>
  <c r="K8" i="25"/>
  <c r="H15" i="25"/>
  <c r="S6" i="25"/>
  <c r="M3" i="23"/>
  <c r="L4" i="23"/>
  <c r="L86" i="14" s="1"/>
  <c r="I15" i="24"/>
  <c r="I10" i="24"/>
  <c r="H23" i="24"/>
  <c r="H30" i="24" s="1"/>
  <c r="K8" i="24"/>
  <c r="J29" i="24"/>
  <c r="J22" i="24"/>
  <c r="K7" i="24"/>
  <c r="I36" i="24"/>
  <c r="X2" i="23"/>
  <c r="J15" i="22"/>
  <c r="M34" i="19"/>
  <c r="M34" i="22"/>
  <c r="K33" i="22"/>
  <c r="M32" i="22"/>
  <c r="K7" i="22"/>
  <c r="K31" i="22"/>
  <c r="K25" i="22"/>
  <c r="K8" i="19"/>
  <c r="K8" i="22"/>
  <c r="K26" i="22" s="1"/>
  <c r="K33" i="19"/>
  <c r="K7" i="19"/>
  <c r="P111" i="6"/>
  <c r="L8" i="26" s="1"/>
  <c r="Q94" i="6"/>
  <c r="L22" i="26" s="1"/>
  <c r="Q95" i="6"/>
  <c r="L2" i="18"/>
  <c r="G6" i="17"/>
  <c r="P20" i="26" l="1"/>
  <c r="P20" i="22"/>
  <c r="P20" i="19"/>
  <c r="L23" i="26"/>
  <c r="Q3" i="27"/>
  <c r="P4" i="27"/>
  <c r="BE130" i="15" s="1"/>
  <c r="N34" i="26"/>
  <c r="L33" i="26"/>
  <c r="L7" i="26"/>
  <c r="L15" i="26" s="1"/>
  <c r="N32" i="26"/>
  <c r="L31" i="26"/>
  <c r="I23" i="25"/>
  <c r="I30" i="25" s="1"/>
  <c r="J10" i="25"/>
  <c r="L8" i="25"/>
  <c r="K29" i="25"/>
  <c r="J36" i="25"/>
  <c r="L7" i="25"/>
  <c r="K22" i="25"/>
  <c r="I15" i="25"/>
  <c r="T6" i="25"/>
  <c r="N3" i="23"/>
  <c r="M4" i="23"/>
  <c r="M86" i="14" s="1"/>
  <c r="J36" i="24"/>
  <c r="J15" i="24"/>
  <c r="K22" i="24"/>
  <c r="L7" i="24"/>
  <c r="L8" i="24"/>
  <c r="K29" i="24"/>
  <c r="I23" i="24"/>
  <c r="I30" i="24" s="1"/>
  <c r="J10" i="24"/>
  <c r="Y2" i="23"/>
  <c r="N34" i="19"/>
  <c r="N34" i="22"/>
  <c r="L33" i="22"/>
  <c r="L8" i="19"/>
  <c r="L8" i="22"/>
  <c r="L26" i="22" s="1"/>
  <c r="K15" i="22"/>
  <c r="N32" i="22"/>
  <c r="L31" i="22"/>
  <c r="L25" i="22"/>
  <c r="L7" i="22"/>
  <c r="Q111" i="6"/>
  <c r="M8" i="26" s="1"/>
  <c r="L33" i="19"/>
  <c r="L7" i="19"/>
  <c r="R94" i="6"/>
  <c r="M22" i="26" s="1"/>
  <c r="R95" i="6"/>
  <c r="M2" i="18"/>
  <c r="H6" i="17"/>
  <c r="Q20" i="22" l="1"/>
  <c r="Q20" i="26"/>
  <c r="Q20" i="19"/>
  <c r="M23" i="26"/>
  <c r="R3" i="27"/>
  <c r="Q4" i="27"/>
  <c r="O34" i="26"/>
  <c r="M33" i="26"/>
  <c r="M25" i="22"/>
  <c r="M31" i="26"/>
  <c r="O32" i="26"/>
  <c r="M7" i="26"/>
  <c r="M15" i="26" s="1"/>
  <c r="K36" i="25"/>
  <c r="L29" i="25"/>
  <c r="M8" i="25"/>
  <c r="M7" i="25"/>
  <c r="L22" i="25"/>
  <c r="K10" i="25"/>
  <c r="J23" i="25"/>
  <c r="J30" i="25" s="1"/>
  <c r="J15" i="25"/>
  <c r="U6" i="25"/>
  <c r="O3" i="23"/>
  <c r="N4" i="23"/>
  <c r="N86" i="14" s="1"/>
  <c r="K36" i="24"/>
  <c r="K15" i="24"/>
  <c r="M8" i="24"/>
  <c r="L29" i="24"/>
  <c r="K10" i="24"/>
  <c r="J23" i="24"/>
  <c r="J30" i="24" s="1"/>
  <c r="L22" i="24"/>
  <c r="M7" i="24"/>
  <c r="Z2" i="23"/>
  <c r="L15" i="22"/>
  <c r="O34" i="19"/>
  <c r="M33" i="22"/>
  <c r="O34" i="22"/>
  <c r="M8" i="19"/>
  <c r="M8" i="22"/>
  <c r="M26" i="22" s="1"/>
  <c r="M7" i="22"/>
  <c r="M31" i="22"/>
  <c r="O32" i="22"/>
  <c r="R111" i="6"/>
  <c r="N8" i="26" s="1"/>
  <c r="S94" i="6"/>
  <c r="N22" i="26" s="1"/>
  <c r="M33" i="19"/>
  <c r="M7" i="19"/>
  <c r="S95" i="6"/>
  <c r="N2" i="18"/>
  <c r="I6" i="17"/>
  <c r="R20" i="26" l="1"/>
  <c r="R20" i="22"/>
  <c r="R20" i="19"/>
  <c r="B6" i="27"/>
  <c r="BF130" i="15"/>
  <c r="N23" i="26"/>
  <c r="S3" i="27"/>
  <c r="R4" i="27"/>
  <c r="BG130" i="15" s="1"/>
  <c r="N33" i="26"/>
  <c r="P34" i="26"/>
  <c r="N25" i="22"/>
  <c r="N7" i="26"/>
  <c r="N15" i="26" s="1"/>
  <c r="P32" i="26"/>
  <c r="N31" i="26"/>
  <c r="N7" i="25"/>
  <c r="M22" i="25"/>
  <c r="M29" i="25"/>
  <c r="N8" i="25"/>
  <c r="L10" i="25"/>
  <c r="K23" i="25"/>
  <c r="K30" i="25" s="1"/>
  <c r="L36" i="25"/>
  <c r="K15" i="25"/>
  <c r="V6" i="25"/>
  <c r="O4" i="23"/>
  <c r="O86" i="14" s="1"/>
  <c r="P3" i="23"/>
  <c r="L15" i="24"/>
  <c r="L10" i="24"/>
  <c r="K23" i="24"/>
  <c r="K30" i="24" s="1"/>
  <c r="M22" i="24"/>
  <c r="N7" i="24"/>
  <c r="L36" i="24"/>
  <c r="N8" i="24"/>
  <c r="M29" i="24"/>
  <c r="AA2" i="23"/>
  <c r="M15" i="22"/>
  <c r="P34" i="19"/>
  <c r="P34" i="22"/>
  <c r="N33" i="22"/>
  <c r="N8" i="19"/>
  <c r="N8" i="22"/>
  <c r="N26" i="22" s="1"/>
  <c r="N7" i="22"/>
  <c r="N31" i="22"/>
  <c r="P32" i="22"/>
  <c r="S111" i="6"/>
  <c r="O8" i="26" s="1"/>
  <c r="T94" i="6"/>
  <c r="N7" i="19"/>
  <c r="N33" i="19"/>
  <c r="T95" i="6"/>
  <c r="O2" i="18"/>
  <c r="J6" i="17"/>
  <c r="S20" i="26" l="1"/>
  <c r="S20" i="22"/>
  <c r="S20" i="19"/>
  <c r="O26" i="26"/>
  <c r="T3" i="27"/>
  <c r="S4" i="27"/>
  <c r="BH130" i="15" s="1"/>
  <c r="AB2" i="27"/>
  <c r="M36" i="25"/>
  <c r="Q34" i="26"/>
  <c r="O33" i="26"/>
  <c r="O25" i="22"/>
  <c r="O25" i="26"/>
  <c r="O31" i="26"/>
  <c r="Q32" i="26"/>
  <c r="O7" i="26"/>
  <c r="O15" i="26" s="1"/>
  <c r="N29" i="25"/>
  <c r="O8" i="25"/>
  <c r="M10" i="25"/>
  <c r="L23" i="25"/>
  <c r="L30" i="25" s="1"/>
  <c r="O7" i="25"/>
  <c r="N22" i="25"/>
  <c r="L15" i="25"/>
  <c r="W6" i="25"/>
  <c r="Q3" i="23"/>
  <c r="P4" i="23"/>
  <c r="P86" i="14" s="1"/>
  <c r="M15" i="24"/>
  <c r="O8" i="24"/>
  <c r="N29" i="24"/>
  <c r="L23" i="24"/>
  <c r="L30" i="24" s="1"/>
  <c r="M10" i="24"/>
  <c r="N22" i="24"/>
  <c r="O7" i="24"/>
  <c r="M36" i="24"/>
  <c r="AB2" i="23"/>
  <c r="N15" i="22"/>
  <c r="Q34" i="19"/>
  <c r="Q34" i="22"/>
  <c r="O33" i="22"/>
  <c r="O8" i="19"/>
  <c r="O8" i="22"/>
  <c r="O26" i="22" s="1"/>
  <c r="O7" i="22"/>
  <c r="Q32" i="22"/>
  <c r="O31" i="22"/>
  <c r="O7" i="19"/>
  <c r="T111" i="6"/>
  <c r="P8" i="26" s="1"/>
  <c r="U94" i="6"/>
  <c r="O33" i="19"/>
  <c r="U95" i="6"/>
  <c r="P2" i="18"/>
  <c r="K6" i="17"/>
  <c r="T20" i="26" l="1"/>
  <c r="T20" i="22"/>
  <c r="T20" i="19"/>
  <c r="P26" i="26"/>
  <c r="U3" i="27"/>
  <c r="T4" i="27"/>
  <c r="BI130" i="15" s="1"/>
  <c r="AC2" i="27"/>
  <c r="R34" i="26"/>
  <c r="P33" i="26"/>
  <c r="P25" i="22"/>
  <c r="P25" i="26"/>
  <c r="P7" i="26"/>
  <c r="P15" i="26" s="1"/>
  <c r="R32" i="26"/>
  <c r="P31" i="26"/>
  <c r="O22" i="25"/>
  <c r="P7" i="25"/>
  <c r="N10" i="25"/>
  <c r="M23" i="25"/>
  <c r="M30" i="25" s="1"/>
  <c r="N36" i="25"/>
  <c r="P8" i="25"/>
  <c r="O29" i="25"/>
  <c r="M15" i="25"/>
  <c r="X6" i="25"/>
  <c r="R3" i="23"/>
  <c r="Q4" i="23"/>
  <c r="N36" i="24"/>
  <c r="N15" i="24"/>
  <c r="N10" i="24"/>
  <c r="M23" i="24"/>
  <c r="M30" i="24" s="1"/>
  <c r="P7" i="24"/>
  <c r="O22" i="24"/>
  <c r="P8" i="24"/>
  <c r="O29" i="24"/>
  <c r="AC2" i="23"/>
  <c r="R34" i="19"/>
  <c r="P33" i="22"/>
  <c r="R34" i="22"/>
  <c r="R32" i="22"/>
  <c r="P31" i="22"/>
  <c r="P7" i="22"/>
  <c r="P8" i="19"/>
  <c r="P8" i="22"/>
  <c r="P26" i="22" s="1"/>
  <c r="O15" i="22"/>
  <c r="P7" i="19"/>
  <c r="U111" i="6"/>
  <c r="Q8" i="26" s="1"/>
  <c r="V94" i="6"/>
  <c r="P33" i="19"/>
  <c r="V95" i="6"/>
  <c r="Q2" i="18"/>
  <c r="L6" i="17"/>
  <c r="U20" i="26" l="1"/>
  <c r="U20" i="22"/>
  <c r="U20" i="19"/>
  <c r="Q26" i="26"/>
  <c r="V3" i="27"/>
  <c r="U4" i="27"/>
  <c r="BJ130" i="15" s="1"/>
  <c r="AD2" i="27"/>
  <c r="S34" i="26"/>
  <c r="Q33" i="26"/>
  <c r="Q25" i="22"/>
  <c r="S32" i="26"/>
  <c r="Q25" i="26"/>
  <c r="Q7" i="26"/>
  <c r="Q15" i="26" s="1"/>
  <c r="Q31" i="26"/>
  <c r="N23" i="25"/>
  <c r="N30" i="25" s="1"/>
  <c r="O10" i="25"/>
  <c r="Q8" i="25"/>
  <c r="P29" i="25"/>
  <c r="Q7" i="25"/>
  <c r="P22" i="25"/>
  <c r="O36" i="25"/>
  <c r="N15" i="25"/>
  <c r="Y6" i="25"/>
  <c r="B6" i="23"/>
  <c r="Q86" i="14"/>
  <c r="R4" i="23"/>
  <c r="R86" i="14" s="1"/>
  <c r="S3" i="23"/>
  <c r="O36" i="24"/>
  <c r="O15" i="24"/>
  <c r="Q7" i="24"/>
  <c r="P22" i="24"/>
  <c r="Q8" i="24"/>
  <c r="P29" i="24"/>
  <c r="N23" i="24"/>
  <c r="N30" i="24" s="1"/>
  <c r="O10" i="24"/>
  <c r="AD2" i="23"/>
  <c r="P15" i="22"/>
  <c r="S34" i="19"/>
  <c r="S34" i="22"/>
  <c r="Q33" i="22"/>
  <c r="Q7" i="22"/>
  <c r="Q31" i="22"/>
  <c r="S32" i="22"/>
  <c r="Q8" i="19"/>
  <c r="Q8" i="22"/>
  <c r="Q26" i="22" s="1"/>
  <c r="W94" i="6"/>
  <c r="V111" i="6"/>
  <c r="R8" i="26" s="1"/>
  <c r="Q7" i="19"/>
  <c r="Q33" i="19"/>
  <c r="W95" i="6"/>
  <c r="R2" i="18"/>
  <c r="M6" i="17"/>
  <c r="V20" i="26" l="1"/>
  <c r="V20" i="22"/>
  <c r="V20" i="19"/>
  <c r="W3" i="27"/>
  <c r="V4" i="27"/>
  <c r="BK130" i="15" s="1"/>
  <c r="T34" i="26"/>
  <c r="R33" i="26"/>
  <c r="R31" i="26"/>
  <c r="R7" i="26"/>
  <c r="R15" i="26" s="1"/>
  <c r="T32" i="26"/>
  <c r="R8" i="25"/>
  <c r="Q29" i="25"/>
  <c r="P36" i="25"/>
  <c r="P10" i="25"/>
  <c r="O23" i="25"/>
  <c r="Q22" i="25"/>
  <c r="R7" i="25"/>
  <c r="O15" i="25"/>
  <c r="Z6" i="25"/>
  <c r="B86" i="14"/>
  <c r="T3" i="23"/>
  <c r="S4" i="23"/>
  <c r="S86" i="14" s="1"/>
  <c r="P15" i="24"/>
  <c r="R8" i="24"/>
  <c r="Q29" i="24"/>
  <c r="P10" i="24"/>
  <c r="O23" i="24"/>
  <c r="P36" i="24"/>
  <c r="R7" i="24"/>
  <c r="Q22" i="24"/>
  <c r="T34" i="19"/>
  <c r="R33" i="22"/>
  <c r="T34" i="22"/>
  <c r="R8" i="19"/>
  <c r="R8" i="22"/>
  <c r="T32" i="22"/>
  <c r="R7" i="22"/>
  <c r="R31" i="22"/>
  <c r="Q15" i="22"/>
  <c r="R7" i="19"/>
  <c r="W111" i="6"/>
  <c r="S8" i="26" s="1"/>
  <c r="X94" i="6"/>
  <c r="R33" i="19"/>
  <c r="X95" i="6"/>
  <c r="S2" i="18"/>
  <c r="N6" i="17"/>
  <c r="X3" i="27" l="1"/>
  <c r="W4" i="27"/>
  <c r="BL130" i="15" s="1"/>
  <c r="U34" i="26"/>
  <c r="S33" i="26"/>
  <c r="U32" i="26"/>
  <c r="S7" i="26"/>
  <c r="S15" i="26" s="1"/>
  <c r="S31" i="26"/>
  <c r="S7" i="25"/>
  <c r="R22" i="25"/>
  <c r="Q36" i="25"/>
  <c r="O30" i="25"/>
  <c r="S8" i="25"/>
  <c r="R29" i="25"/>
  <c r="Q10" i="25"/>
  <c r="P23" i="25"/>
  <c r="P30" i="25" s="1"/>
  <c r="P15" i="25"/>
  <c r="U3" i="23"/>
  <c r="T4" i="23"/>
  <c r="T86" i="14" s="1"/>
  <c r="Q15" i="24"/>
  <c r="Q36" i="24"/>
  <c r="Q10" i="24"/>
  <c r="P23" i="24"/>
  <c r="P30" i="24" s="1"/>
  <c r="S7" i="24"/>
  <c r="R22" i="24"/>
  <c r="S8" i="24"/>
  <c r="R29" i="24"/>
  <c r="O30" i="24"/>
  <c r="R15" i="22"/>
  <c r="U34" i="19"/>
  <c r="S33" i="22"/>
  <c r="U34" i="22"/>
  <c r="S8" i="19"/>
  <c r="S8" i="22"/>
  <c r="S7" i="22"/>
  <c r="S31" i="22"/>
  <c r="U32" i="22"/>
  <c r="S7" i="19"/>
  <c r="Y94" i="6"/>
  <c r="X111" i="6"/>
  <c r="T8" i="26" s="1"/>
  <c r="S33" i="19"/>
  <c r="Y95" i="6"/>
  <c r="T2" i="18"/>
  <c r="O6" i="17"/>
  <c r="Y3" i="27" l="1"/>
  <c r="X4" i="27"/>
  <c r="BM130" i="15" s="1"/>
  <c r="V34" i="26"/>
  <c r="T33" i="26"/>
  <c r="V32" i="26"/>
  <c r="T31" i="26"/>
  <c r="T7" i="26"/>
  <c r="T15" i="26" s="1"/>
  <c r="T8" i="25"/>
  <c r="S29" i="25"/>
  <c r="R36" i="25"/>
  <c r="Q23" i="25"/>
  <c r="Q30" i="25" s="1"/>
  <c r="R10" i="25"/>
  <c r="T7" i="25"/>
  <c r="S22" i="25"/>
  <c r="Q15" i="25"/>
  <c r="V3" i="23"/>
  <c r="U4" i="23"/>
  <c r="U86" i="14" s="1"/>
  <c r="R15" i="24"/>
  <c r="T7" i="24"/>
  <c r="S22" i="24"/>
  <c r="S29" i="24"/>
  <c r="T8" i="24"/>
  <c r="R10" i="24"/>
  <c r="Q23" i="24"/>
  <c r="Q30" i="24" s="1"/>
  <c r="R36" i="24"/>
  <c r="S15" i="22"/>
  <c r="V34" i="19"/>
  <c r="T33" i="22"/>
  <c r="V34" i="22"/>
  <c r="T8" i="19"/>
  <c r="T8" i="22"/>
  <c r="T7" i="22"/>
  <c r="V32" i="22"/>
  <c r="T31" i="22"/>
  <c r="T7" i="19"/>
  <c r="Z94" i="6"/>
  <c r="Y111" i="6"/>
  <c r="U8" i="26" s="1"/>
  <c r="T33" i="19"/>
  <c r="Z95" i="6"/>
  <c r="U2" i="18"/>
  <c r="P6" i="17"/>
  <c r="Z3" i="27" l="1"/>
  <c r="Y4" i="27"/>
  <c r="BN130" i="15" s="1"/>
  <c r="W34" i="26"/>
  <c r="U33" i="26"/>
  <c r="W32" i="26"/>
  <c r="U31" i="26"/>
  <c r="U7" i="26"/>
  <c r="U15" i="26" s="1"/>
  <c r="T22" i="25"/>
  <c r="U7" i="25"/>
  <c r="R23" i="25"/>
  <c r="S10" i="25"/>
  <c r="T29" i="25"/>
  <c r="U8" i="25"/>
  <c r="S36" i="25"/>
  <c r="R15" i="25"/>
  <c r="W3" i="23"/>
  <c r="V4" i="23"/>
  <c r="V86" i="14" s="1"/>
  <c r="S15" i="24"/>
  <c r="U8" i="24"/>
  <c r="T29" i="24"/>
  <c r="S36" i="24"/>
  <c r="S10" i="24"/>
  <c r="R23" i="24"/>
  <c r="T22" i="24"/>
  <c r="U7" i="24"/>
  <c r="T15" i="22"/>
  <c r="W34" i="19"/>
  <c r="U33" i="22"/>
  <c r="W34" i="22"/>
  <c r="U31" i="22"/>
  <c r="U7" i="22"/>
  <c r="W32" i="22"/>
  <c r="U8" i="19"/>
  <c r="U8" i="22"/>
  <c r="Z111" i="6"/>
  <c r="V8" i="26" s="1"/>
  <c r="AA94" i="6"/>
  <c r="U7" i="19"/>
  <c r="U33" i="19"/>
  <c r="AA95" i="6"/>
  <c r="V2" i="18"/>
  <c r="Q6" i="17"/>
  <c r="AA3" i="27" l="1"/>
  <c r="Z4" i="27"/>
  <c r="BO130" i="15" s="1"/>
  <c r="X34" i="26"/>
  <c r="V33" i="26"/>
  <c r="V31" i="26"/>
  <c r="X32" i="26"/>
  <c r="V7" i="26"/>
  <c r="V15" i="26" s="1"/>
  <c r="U29" i="25"/>
  <c r="V8" i="25"/>
  <c r="V7" i="25"/>
  <c r="U22" i="25"/>
  <c r="AA22" i="25" s="1"/>
  <c r="T36" i="25"/>
  <c r="T10" i="25"/>
  <c r="S23" i="25"/>
  <c r="S30" i="25" s="1"/>
  <c r="R30" i="25"/>
  <c r="S15" i="25"/>
  <c r="X3" i="23"/>
  <c r="W4" i="23"/>
  <c r="W86" i="14" s="1"/>
  <c r="T15" i="24"/>
  <c r="S23" i="24"/>
  <c r="S30" i="24" s="1"/>
  <c r="T10" i="24"/>
  <c r="V7" i="24"/>
  <c r="U22" i="24"/>
  <c r="AA22" i="24" s="1"/>
  <c r="T36" i="24"/>
  <c r="R30" i="24"/>
  <c r="V8" i="24"/>
  <c r="U29" i="24"/>
  <c r="U15" i="22"/>
  <c r="X34" i="19"/>
  <c r="V33" i="22"/>
  <c r="X34" i="22"/>
  <c r="V7" i="22"/>
  <c r="X32" i="22"/>
  <c r="V31" i="22"/>
  <c r="V8" i="19"/>
  <c r="V8" i="22"/>
  <c r="AA111" i="6"/>
  <c r="W8" i="26" s="1"/>
  <c r="AB94" i="6"/>
  <c r="V7" i="19"/>
  <c r="V33" i="19"/>
  <c r="AB95" i="6"/>
  <c r="W2" i="18"/>
  <c r="R6" i="17"/>
  <c r="AB3" i="27" l="1"/>
  <c r="AA4" i="27"/>
  <c r="Y34" i="26"/>
  <c r="W33" i="26"/>
  <c r="W7" i="26"/>
  <c r="W15" i="26" s="1"/>
  <c r="W31" i="26"/>
  <c r="Y32" i="26"/>
  <c r="W8" i="25"/>
  <c r="V29" i="25"/>
  <c r="U36" i="25"/>
  <c r="AA36" i="25" s="1"/>
  <c r="B45" i="25" s="1"/>
  <c r="AA29" i="25"/>
  <c r="T23" i="25"/>
  <c r="U10" i="25"/>
  <c r="V22" i="25"/>
  <c r="W7" i="25"/>
  <c r="T15" i="25"/>
  <c r="X4" i="23"/>
  <c r="X86" i="14" s="1"/>
  <c r="Y3" i="23"/>
  <c r="U15" i="24"/>
  <c r="U36" i="24"/>
  <c r="AA36" i="24" s="1"/>
  <c r="B45" i="24" s="1"/>
  <c r="AA29" i="24"/>
  <c r="T23" i="24"/>
  <c r="U10" i="24"/>
  <c r="V22" i="24"/>
  <c r="W7" i="24"/>
  <c r="W8" i="24"/>
  <c r="V29" i="24"/>
  <c r="Y34" i="19"/>
  <c r="W33" i="22"/>
  <c r="Y34" i="22"/>
  <c r="W31" i="22"/>
  <c r="Y32" i="22"/>
  <c r="W7" i="22"/>
  <c r="W8" i="19"/>
  <c r="W8" i="22"/>
  <c r="V15" i="22"/>
  <c r="AB111" i="6"/>
  <c r="X8" i="26" s="1"/>
  <c r="AC94" i="6"/>
  <c r="W7" i="19"/>
  <c r="W33" i="19"/>
  <c r="AC95" i="6"/>
  <c r="X2" i="18"/>
  <c r="S6" i="17"/>
  <c r="B7" i="27" l="1"/>
  <c r="BP130" i="15"/>
  <c r="AC3" i="27"/>
  <c r="AB4" i="27"/>
  <c r="Z34" i="26"/>
  <c r="X33" i="26"/>
  <c r="Z32" i="26"/>
  <c r="X31" i="26"/>
  <c r="X7" i="26"/>
  <c r="X15" i="26" s="1"/>
  <c r="U23" i="25"/>
  <c r="U30" i="25" s="1"/>
  <c r="V10" i="25"/>
  <c r="T30" i="25"/>
  <c r="W22" i="25"/>
  <c r="X7" i="25"/>
  <c r="V36" i="25"/>
  <c r="W29" i="25"/>
  <c r="X8" i="25"/>
  <c r="U15" i="25"/>
  <c r="Z3" i="23"/>
  <c r="Y4" i="23"/>
  <c r="Y86" i="14" s="1"/>
  <c r="V15" i="24"/>
  <c r="V10" i="24"/>
  <c r="U23" i="24"/>
  <c r="U30" i="24" s="1"/>
  <c r="W29" i="24"/>
  <c r="X8" i="24"/>
  <c r="T30" i="24"/>
  <c r="W22" i="24"/>
  <c r="X7" i="24"/>
  <c r="V36" i="24"/>
  <c r="Z34" i="19"/>
  <c r="Z34" i="22"/>
  <c r="X33" i="22"/>
  <c r="X8" i="19"/>
  <c r="X8" i="22"/>
  <c r="W15" i="22"/>
  <c r="X7" i="22"/>
  <c r="X31" i="22"/>
  <c r="Z32" i="22"/>
  <c r="AC111" i="6"/>
  <c r="Y8" i="26" s="1"/>
  <c r="AD94" i="6"/>
  <c r="X7" i="19"/>
  <c r="X33" i="19"/>
  <c r="AD95" i="6"/>
  <c r="Y2" i="18"/>
  <c r="T6" i="17"/>
  <c r="AS130" i="15" l="1"/>
  <c r="AT130" i="15"/>
  <c r="AA23" i="25"/>
  <c r="AD3" i="27"/>
  <c r="AD4" i="27" s="1"/>
  <c r="AC4" i="27"/>
  <c r="AA34" i="26"/>
  <c r="Y33" i="26"/>
  <c r="Y31" i="26"/>
  <c r="AA32" i="26"/>
  <c r="Y7" i="26"/>
  <c r="Y15" i="26" s="1"/>
  <c r="Y7" i="25"/>
  <c r="X22" i="25"/>
  <c r="W10" i="25"/>
  <c r="V23" i="25"/>
  <c r="V30" i="25" s="1"/>
  <c r="X29" i="25"/>
  <c r="Y8" i="25"/>
  <c r="W36" i="25"/>
  <c r="AA30" i="25"/>
  <c r="V15" i="25"/>
  <c r="AA30" i="24"/>
  <c r="AA3" i="23"/>
  <c r="Z4" i="23"/>
  <c r="Z86" i="14" s="1"/>
  <c r="W36" i="24"/>
  <c r="AA23" i="24"/>
  <c r="W15" i="24"/>
  <c r="X22" i="24"/>
  <c r="Y7" i="24"/>
  <c r="X29" i="24"/>
  <c r="Y8" i="24"/>
  <c r="W10" i="24"/>
  <c r="V23" i="24"/>
  <c r="V30" i="24" s="1"/>
  <c r="AA34" i="19"/>
  <c r="Y33" i="22"/>
  <c r="AA34" i="22"/>
  <c r="Y8" i="19"/>
  <c r="Y8" i="22"/>
  <c r="AA32" i="22"/>
  <c r="Y7" i="22"/>
  <c r="Y31" i="22"/>
  <c r="X15" i="22"/>
  <c r="AD111" i="6"/>
  <c r="Z8" i="26" s="1"/>
  <c r="AE94" i="6"/>
  <c r="Y7" i="19"/>
  <c r="Y33" i="19"/>
  <c r="AE95" i="6"/>
  <c r="Z2" i="18"/>
  <c r="U6" i="17"/>
  <c r="X36" i="25" l="1"/>
  <c r="Z33" i="22"/>
  <c r="Z33" i="26"/>
  <c r="Z31" i="26"/>
  <c r="Z7" i="26"/>
  <c r="Z15" i="26" s="1"/>
  <c r="Y29" i="25"/>
  <c r="Z8" i="25"/>
  <c r="Z29" i="25" s="1"/>
  <c r="X10" i="25"/>
  <c r="W23" i="25"/>
  <c r="W30" i="25" s="1"/>
  <c r="Z7" i="25"/>
  <c r="Z22" i="25" s="1"/>
  <c r="Y22" i="25"/>
  <c r="W15" i="25"/>
  <c r="AB3" i="23"/>
  <c r="AA4" i="23"/>
  <c r="X15" i="24"/>
  <c r="Y29" i="24"/>
  <c r="Z8" i="24"/>
  <c r="Z29" i="24" s="1"/>
  <c r="Z7" i="24"/>
  <c r="Z22" i="24" s="1"/>
  <c r="Y22" i="24"/>
  <c r="W23" i="24"/>
  <c r="W30" i="24" s="1"/>
  <c r="X10" i="24"/>
  <c r="X36" i="24"/>
  <c r="Y15" i="22"/>
  <c r="Z8" i="19"/>
  <c r="Z8" i="22"/>
  <c r="Z7" i="19"/>
  <c r="Z7" i="22"/>
  <c r="Z31" i="22"/>
  <c r="AE111" i="6"/>
  <c r="AA8" i="26" s="1"/>
  <c r="AF94" i="6"/>
  <c r="Z33" i="19"/>
  <c r="AF95" i="6"/>
  <c r="AA2" i="18"/>
  <c r="V6" i="17"/>
  <c r="Y36" i="25" l="1"/>
  <c r="AA33" i="22"/>
  <c r="AA33" i="26"/>
  <c r="AA7" i="26"/>
  <c r="AA15" i="26" s="1"/>
  <c r="AA31" i="26"/>
  <c r="Z36" i="25"/>
  <c r="X23" i="25"/>
  <c r="X30" i="25" s="1"/>
  <c r="Y10" i="25"/>
  <c r="X15" i="25"/>
  <c r="B7" i="23"/>
  <c r="AA86" i="14"/>
  <c r="AB4" i="23"/>
  <c r="AC3" i="23"/>
  <c r="Y15" i="24"/>
  <c r="X23" i="24"/>
  <c r="X30" i="24" s="1"/>
  <c r="Y10" i="24"/>
  <c r="Y36" i="24"/>
  <c r="Z36" i="24"/>
  <c r="AA8" i="19"/>
  <c r="AA8" i="22"/>
  <c r="Z15" i="22"/>
  <c r="AA7" i="22"/>
  <c r="AA31" i="22"/>
  <c r="AA7" i="19"/>
  <c r="AF111" i="6"/>
  <c r="AA33" i="19"/>
  <c r="AB2" i="18"/>
  <c r="W6" i="17"/>
  <c r="C86" i="14" l="1"/>
  <c r="D86" i="14"/>
  <c r="D15" i="26"/>
  <c r="D14" i="26"/>
  <c r="Z10" i="25"/>
  <c r="Z23" i="25" s="1"/>
  <c r="Z30" i="25" s="1"/>
  <c r="Y23" i="25"/>
  <c r="Y30" i="25" s="1"/>
  <c r="Y15" i="25"/>
  <c r="AC4" i="23"/>
  <c r="AD3" i="23"/>
  <c r="Z15" i="24"/>
  <c r="Y23" i="24"/>
  <c r="Y30" i="24" s="1"/>
  <c r="Z10" i="24"/>
  <c r="Z23" i="24" s="1"/>
  <c r="Z30" i="24" s="1"/>
  <c r="AA15" i="22"/>
  <c r="AC2" i="18"/>
  <c r="X6" i="17"/>
  <c r="Z15" i="25" l="1"/>
  <c r="D14" i="22"/>
  <c r="AD4" i="23"/>
  <c r="D15" i="22"/>
  <c r="AD2" i="18"/>
  <c r="Y6" i="17"/>
  <c r="Z6" i="17" l="1"/>
  <c r="T52" i="6" l="1"/>
  <c r="T53" i="6"/>
  <c r="T54" i="6"/>
  <c r="T51" i="6"/>
  <c r="L55" i="6"/>
  <c r="M55" i="6"/>
  <c r="N55" i="6"/>
  <c r="B64" i="6" s="1"/>
  <c r="O55" i="6"/>
  <c r="B66" i="6" s="1"/>
  <c r="B67" i="6" s="1"/>
  <c r="K55" i="6"/>
  <c r="B69" i="6" s="1"/>
  <c r="K21" i="24" l="1"/>
  <c r="W21" i="25"/>
  <c r="B74" i="6"/>
  <c r="B21" i="25" s="1"/>
  <c r="B76" i="6"/>
  <c r="D21" i="17"/>
  <c r="E21" i="17"/>
  <c r="H21" i="17"/>
  <c r="I21" i="17"/>
  <c r="L21" i="17"/>
  <c r="M21" i="17"/>
  <c r="P21" i="17"/>
  <c r="Q21" i="17"/>
  <c r="T21" i="17"/>
  <c r="U21" i="17"/>
  <c r="X21" i="17"/>
  <c r="Y21" i="17"/>
  <c r="T55" i="6"/>
  <c r="B65" i="6" s="1"/>
  <c r="N18" i="6"/>
  <c r="O18" i="6"/>
  <c r="P18" i="6"/>
  <c r="Q18" i="6"/>
  <c r="R18" i="6"/>
  <c r="M18" i="6"/>
  <c r="U21" i="24" l="1"/>
  <c r="F21" i="24"/>
  <c r="W21" i="17"/>
  <c r="S21" i="17"/>
  <c r="O21" i="17"/>
  <c r="K21" i="17"/>
  <c r="G21" i="17"/>
  <c r="B21" i="17"/>
  <c r="B27" i="17" s="1"/>
  <c r="B31" i="17" s="1"/>
  <c r="Y21" i="24"/>
  <c r="R21" i="24"/>
  <c r="F21" i="25"/>
  <c r="Z21" i="17"/>
  <c r="V21" i="17"/>
  <c r="R21" i="17"/>
  <c r="N21" i="17"/>
  <c r="J21" i="17"/>
  <c r="F21" i="17"/>
  <c r="C21" i="17"/>
  <c r="W21" i="24"/>
  <c r="Q21" i="24"/>
  <c r="C21" i="24"/>
  <c r="C35" i="24" s="1"/>
  <c r="B27" i="25"/>
  <c r="B35" i="25"/>
  <c r="Z21" i="25"/>
  <c r="Y21" i="25"/>
  <c r="X21" i="25"/>
  <c r="T21" i="24"/>
  <c r="S21" i="25"/>
  <c r="R21" i="25"/>
  <c r="Q21" i="25"/>
  <c r="P21" i="25"/>
  <c r="O21" i="25"/>
  <c r="N21" i="25"/>
  <c r="K21" i="25"/>
  <c r="I21" i="25"/>
  <c r="G21" i="25"/>
  <c r="G26" i="25" s="1"/>
  <c r="D21" i="25"/>
  <c r="D35" i="25" s="1"/>
  <c r="B20" i="25"/>
  <c r="C20" i="24"/>
  <c r="B20" i="24"/>
  <c r="D20" i="24"/>
  <c r="C20" i="25"/>
  <c r="D20" i="25"/>
  <c r="E20" i="24"/>
  <c r="G20" i="17"/>
  <c r="E20" i="25"/>
  <c r="F20" i="24"/>
  <c r="G20" i="24"/>
  <c r="F20" i="25"/>
  <c r="G20" i="25"/>
  <c r="H20" i="24"/>
  <c r="H20" i="25"/>
  <c r="I20" i="24"/>
  <c r="J20" i="24"/>
  <c r="I20" i="25"/>
  <c r="J20" i="25"/>
  <c r="K20" i="24"/>
  <c r="L20" i="24"/>
  <c r="K20" i="25"/>
  <c r="L20" i="25"/>
  <c r="M20" i="24"/>
  <c r="N20" i="24"/>
  <c r="M20" i="25"/>
  <c r="N20" i="25"/>
  <c r="O20" i="24"/>
  <c r="P20" i="24"/>
  <c r="O20" i="25"/>
  <c r="Q20" i="24"/>
  <c r="Q24" i="24" s="1"/>
  <c r="P20" i="25"/>
  <c r="R20" i="24"/>
  <c r="R24" i="24" s="1"/>
  <c r="Q20" i="25"/>
  <c r="R20" i="25"/>
  <c r="S20" i="24"/>
  <c r="S20" i="25"/>
  <c r="T20" i="24"/>
  <c r="T24" i="24" s="1"/>
  <c r="T20" i="25"/>
  <c r="U20" i="24"/>
  <c r="U24" i="24" s="1"/>
  <c r="U20" i="25"/>
  <c r="V20" i="24"/>
  <c r="W20" i="24"/>
  <c r="W24" i="24" s="1"/>
  <c r="V20" i="25"/>
  <c r="W20" i="25"/>
  <c r="W24" i="25" s="1"/>
  <c r="X20" i="24"/>
  <c r="X20" i="25"/>
  <c r="Y20" i="24"/>
  <c r="Y24" i="24" s="1"/>
  <c r="Z20" i="24"/>
  <c r="Y20" i="25"/>
  <c r="Z20" i="25"/>
  <c r="Z24" i="25" s="1"/>
  <c r="Z21" i="24"/>
  <c r="X21" i="24"/>
  <c r="V21" i="24"/>
  <c r="T21" i="25"/>
  <c r="P21" i="24"/>
  <c r="M21" i="24"/>
  <c r="L21" i="24"/>
  <c r="L26" i="24" s="1"/>
  <c r="L21" i="25"/>
  <c r="J21" i="24"/>
  <c r="I21" i="24"/>
  <c r="G21" i="24"/>
  <c r="G26" i="24" s="1"/>
  <c r="E21" i="24"/>
  <c r="F26" i="24" s="1"/>
  <c r="E21" i="25"/>
  <c r="F26" i="25" s="1"/>
  <c r="C21" i="25"/>
  <c r="C35" i="25" s="1"/>
  <c r="B21" i="24"/>
  <c r="V21" i="25"/>
  <c r="U21" i="25"/>
  <c r="S21" i="24"/>
  <c r="O21" i="24"/>
  <c r="N21" i="24"/>
  <c r="N26" i="24" s="1"/>
  <c r="M21" i="25"/>
  <c r="J21" i="25"/>
  <c r="J26" i="25" s="1"/>
  <c r="H21" i="24"/>
  <c r="H26" i="24" s="1"/>
  <c r="H21" i="25"/>
  <c r="H26" i="25" s="1"/>
  <c r="D21" i="24"/>
  <c r="D35" i="24" s="1"/>
  <c r="D20" i="17"/>
  <c r="D34" i="17" s="1"/>
  <c r="C20" i="17"/>
  <c r="C34" i="17" s="1"/>
  <c r="B20" i="17"/>
  <c r="B24" i="17" s="1"/>
  <c r="E20" i="17"/>
  <c r="E24" i="17" s="1"/>
  <c r="F20" i="17"/>
  <c r="H20" i="17"/>
  <c r="H24" i="17" s="1"/>
  <c r="I20" i="17"/>
  <c r="J20" i="17"/>
  <c r="K20" i="17"/>
  <c r="L20" i="17"/>
  <c r="L24" i="17" s="1"/>
  <c r="M20" i="17"/>
  <c r="N20" i="17"/>
  <c r="O20" i="17"/>
  <c r="P20" i="17"/>
  <c r="P24" i="17" s="1"/>
  <c r="Q20" i="17"/>
  <c r="Q24" i="17" s="1"/>
  <c r="R20" i="17"/>
  <c r="R24" i="17" s="1"/>
  <c r="S20" i="17"/>
  <c r="T20" i="17"/>
  <c r="T24" i="17" s="1"/>
  <c r="U20" i="17"/>
  <c r="U24" i="17" s="1"/>
  <c r="V20" i="17"/>
  <c r="V24" i="17" s="1"/>
  <c r="W20" i="17"/>
  <c r="W24" i="17" s="1"/>
  <c r="X20" i="17"/>
  <c r="X24" i="17" s="1"/>
  <c r="Y20" i="17"/>
  <c r="Y24" i="17" s="1"/>
  <c r="Z20" i="17"/>
  <c r="O20" i="6"/>
  <c r="J19" i="19" s="1"/>
  <c r="S20" i="6"/>
  <c r="N19" i="19" s="1"/>
  <c r="W20" i="6"/>
  <c r="R19" i="19" s="1"/>
  <c r="AA20" i="6"/>
  <c r="V19" i="19" s="1"/>
  <c r="M20" i="6"/>
  <c r="H19" i="19" s="1"/>
  <c r="U20" i="6"/>
  <c r="P19" i="19" s="1"/>
  <c r="AC20" i="6"/>
  <c r="X19" i="19" s="1"/>
  <c r="N20" i="6"/>
  <c r="I19" i="19" s="1"/>
  <c r="I25" i="19" s="1"/>
  <c r="V20" i="6"/>
  <c r="Q19" i="19" s="1"/>
  <c r="AD20" i="6"/>
  <c r="Y19" i="19" s="1"/>
  <c r="P20" i="6"/>
  <c r="K19" i="19" s="1"/>
  <c r="K25" i="19" s="1"/>
  <c r="T20" i="6"/>
  <c r="O19" i="19" s="1"/>
  <c r="X20" i="6"/>
  <c r="S19" i="19" s="1"/>
  <c r="AB20" i="6"/>
  <c r="W19" i="19" s="1"/>
  <c r="AE20" i="6"/>
  <c r="Z19" i="19" s="1"/>
  <c r="Z31" i="19" s="1"/>
  <c r="Q20" i="6"/>
  <c r="L19" i="19" s="1"/>
  <c r="Y20" i="6"/>
  <c r="T19" i="19" s="1"/>
  <c r="AF20" i="6"/>
  <c r="AA19" i="19" s="1"/>
  <c r="AA31" i="19" s="1"/>
  <c r="R20" i="6"/>
  <c r="M19" i="19" s="1"/>
  <c r="Z20" i="6"/>
  <c r="U19" i="19" s="1"/>
  <c r="B75" i="6"/>
  <c r="B77" i="6"/>
  <c r="O26" i="17"/>
  <c r="G26" i="17"/>
  <c r="N26" i="17"/>
  <c r="F26" i="17"/>
  <c r="C35" i="17"/>
  <c r="M26" i="17"/>
  <c r="I26" i="17"/>
  <c r="K26" i="17"/>
  <c r="J26" i="17"/>
  <c r="P26" i="17"/>
  <c r="L26" i="17"/>
  <c r="H26" i="17"/>
  <c r="D35" i="17"/>
  <c r="AV121" i="15"/>
  <c r="AU121" i="15"/>
  <c r="AW115" i="15"/>
  <c r="AX115" i="15"/>
  <c r="AY115" i="15"/>
  <c r="AZ115" i="15"/>
  <c r="BA115" i="15"/>
  <c r="BB115" i="15"/>
  <c r="AW116" i="15"/>
  <c r="AX116" i="15"/>
  <c r="AY116" i="15"/>
  <c r="AZ116" i="15"/>
  <c r="BA116" i="15"/>
  <c r="BB116" i="15"/>
  <c r="AW117" i="15"/>
  <c r="AX117" i="15"/>
  <c r="AY117" i="15"/>
  <c r="AZ117" i="15"/>
  <c r="BA117" i="15"/>
  <c r="BB117" i="15"/>
  <c r="AW118" i="15"/>
  <c r="AX118" i="15"/>
  <c r="AY118" i="15"/>
  <c r="AZ118" i="15"/>
  <c r="BA118" i="15"/>
  <c r="BB118" i="15"/>
  <c r="BB92" i="15"/>
  <c r="BC92" i="15"/>
  <c r="BD92" i="15"/>
  <c r="BE92" i="15"/>
  <c r="BF92" i="15"/>
  <c r="AW92" i="15"/>
  <c r="AX92" i="15"/>
  <c r="AY92" i="15"/>
  <c r="AZ92" i="15"/>
  <c r="BA92" i="15"/>
  <c r="AV92" i="15"/>
  <c r="Y104" i="15"/>
  <c r="AY104" i="15" s="1"/>
  <c r="Z104" i="15"/>
  <c r="AZ104" i="15" s="1"/>
  <c r="AA104" i="15"/>
  <c r="BA104" i="15" s="1"/>
  <c r="X104" i="15"/>
  <c r="Y102" i="15"/>
  <c r="Z102" i="15"/>
  <c r="AZ102" i="15" s="1"/>
  <c r="AA102" i="15"/>
  <c r="BA102" i="15" s="1"/>
  <c r="X102" i="15"/>
  <c r="AX102" i="15" s="1"/>
  <c r="AV118" i="15"/>
  <c r="AU118" i="15"/>
  <c r="BF117" i="15"/>
  <c r="BE117" i="15"/>
  <c r="BD117" i="15"/>
  <c r="BC117" i="15"/>
  <c r="AV117" i="15"/>
  <c r="AU117" i="15"/>
  <c r="BF116" i="15"/>
  <c r="BE116" i="15"/>
  <c r="BD116" i="15"/>
  <c r="BC116" i="15"/>
  <c r="AV116" i="15"/>
  <c r="AU116" i="15"/>
  <c r="BF114" i="15"/>
  <c r="BE114" i="15"/>
  <c r="BD114" i="15"/>
  <c r="BC114" i="15"/>
  <c r="AB114" i="15"/>
  <c r="BB114" i="15" s="1"/>
  <c r="AA114" i="15"/>
  <c r="BA114" i="15" s="1"/>
  <c r="Z114" i="15"/>
  <c r="AZ114" i="15" s="1"/>
  <c r="Y114" i="15"/>
  <c r="AY114" i="15" s="1"/>
  <c r="X114" i="15"/>
  <c r="AX114" i="15" s="1"/>
  <c r="W114" i="15"/>
  <c r="AW114" i="15" s="1"/>
  <c r="V114" i="15"/>
  <c r="AV114" i="15" s="1"/>
  <c r="U114" i="15"/>
  <c r="AU114" i="15" s="1"/>
  <c r="BF113" i="15"/>
  <c r="BE113" i="15"/>
  <c r="BD113" i="15"/>
  <c r="BC113" i="15"/>
  <c r="AB113" i="15"/>
  <c r="BB113" i="15" s="1"/>
  <c r="AA113" i="15"/>
  <c r="BA113" i="15" s="1"/>
  <c r="Z113" i="15"/>
  <c r="AZ113" i="15" s="1"/>
  <c r="Y113" i="15"/>
  <c r="AY113" i="15" s="1"/>
  <c r="X113" i="15"/>
  <c r="AX113" i="15" s="1"/>
  <c r="W113" i="15"/>
  <c r="AW113" i="15" s="1"/>
  <c r="V113" i="15"/>
  <c r="AV113" i="15" s="1"/>
  <c r="U113" i="15"/>
  <c r="AU113" i="15" s="1"/>
  <c r="BF110" i="15"/>
  <c r="BE110" i="15"/>
  <c r="BD110" i="15"/>
  <c r="BC110" i="15"/>
  <c r="BB110" i="15"/>
  <c r="BA110" i="15"/>
  <c r="AZ110" i="15"/>
  <c r="AY110" i="15"/>
  <c r="AX110" i="15"/>
  <c r="AW110" i="15"/>
  <c r="AV110" i="15"/>
  <c r="AU110" i="15"/>
  <c r="BF109" i="15"/>
  <c r="BE109" i="15"/>
  <c r="BD109" i="15"/>
  <c r="BC109" i="15"/>
  <c r="BB109" i="15"/>
  <c r="BA109" i="15"/>
  <c r="AZ109" i="15"/>
  <c r="AY109" i="15"/>
  <c r="AX109" i="15"/>
  <c r="AW109" i="15"/>
  <c r="AV109" i="15"/>
  <c r="AU109" i="15"/>
  <c r="BF108" i="15"/>
  <c r="BE108" i="15"/>
  <c r="BD108" i="15"/>
  <c r="BC108" i="15"/>
  <c r="BB108" i="15"/>
  <c r="BA108" i="15"/>
  <c r="AZ108" i="15"/>
  <c r="AY108" i="15"/>
  <c r="AX108" i="15"/>
  <c r="AW108" i="15"/>
  <c r="AV108" i="15"/>
  <c r="AU108" i="15"/>
  <c r="BF107" i="15"/>
  <c r="BE107" i="15"/>
  <c r="BD107" i="15"/>
  <c r="BC107" i="15"/>
  <c r="BB107" i="15"/>
  <c r="BA107" i="15"/>
  <c r="AZ107" i="15"/>
  <c r="AY107" i="15"/>
  <c r="AX107" i="15"/>
  <c r="AW107" i="15"/>
  <c r="AV107" i="15"/>
  <c r="AU107" i="15"/>
  <c r="BF104" i="15"/>
  <c r="BE104" i="15"/>
  <c r="BD104" i="15"/>
  <c r="BC104" i="15"/>
  <c r="BB104" i="15"/>
  <c r="AX104" i="15"/>
  <c r="AW104" i="15"/>
  <c r="AV104" i="15"/>
  <c r="AU104" i="15"/>
  <c r="BF103" i="15"/>
  <c r="BE103" i="15"/>
  <c r="BD103" i="15"/>
  <c r="BC103" i="15"/>
  <c r="BB103" i="15"/>
  <c r="BA103" i="15"/>
  <c r="AZ103" i="15"/>
  <c r="AY103" i="15"/>
  <c r="AX103" i="15"/>
  <c r="AW103" i="15"/>
  <c r="AV103" i="15"/>
  <c r="AU103" i="15"/>
  <c r="BF102" i="15"/>
  <c r="BE102" i="15"/>
  <c r="BD102" i="15"/>
  <c r="BC102" i="15"/>
  <c r="BB102" i="15"/>
  <c r="AY102" i="15"/>
  <c r="AW102" i="15"/>
  <c r="AV102" i="15"/>
  <c r="AU102" i="15"/>
  <c r="BF99" i="15"/>
  <c r="BE99" i="15"/>
  <c r="BD99" i="15"/>
  <c r="BC99" i="15"/>
  <c r="BB99" i="15"/>
  <c r="BA99" i="15"/>
  <c r="AZ99" i="15"/>
  <c r="AY99" i="15"/>
  <c r="AX99" i="15"/>
  <c r="AW99" i="15"/>
  <c r="AV99" i="15"/>
  <c r="AU99" i="15"/>
  <c r="BF98" i="15"/>
  <c r="BE98" i="15"/>
  <c r="BD98" i="15"/>
  <c r="BC98" i="15"/>
  <c r="BB98" i="15"/>
  <c r="BA98" i="15"/>
  <c r="AZ98" i="15"/>
  <c r="AY98" i="15"/>
  <c r="AX98" i="15"/>
  <c r="AW98" i="15"/>
  <c r="AV98" i="15"/>
  <c r="AU98" i="15"/>
  <c r="BF97" i="15"/>
  <c r="BE97" i="15"/>
  <c r="BD97" i="15"/>
  <c r="BC97" i="15"/>
  <c r="BB97" i="15"/>
  <c r="BA97" i="15"/>
  <c r="AZ97" i="15"/>
  <c r="AY97" i="15"/>
  <c r="AX97" i="15"/>
  <c r="AW97" i="15"/>
  <c r="AV97" i="15"/>
  <c r="AU97" i="15"/>
  <c r="BF94" i="15"/>
  <c r="BE94" i="15"/>
  <c r="BD94" i="15"/>
  <c r="BC94" i="15"/>
  <c r="BB94" i="15"/>
  <c r="BA94" i="15"/>
  <c r="AZ94" i="15"/>
  <c r="AY94" i="15"/>
  <c r="AX94" i="15"/>
  <c r="AW94" i="15"/>
  <c r="AV94" i="15"/>
  <c r="AU94" i="15"/>
  <c r="BF93" i="15"/>
  <c r="BE93" i="15"/>
  <c r="BD93" i="15"/>
  <c r="BC93" i="15"/>
  <c r="BB93" i="15"/>
  <c r="BA93" i="15"/>
  <c r="AZ93" i="15"/>
  <c r="AY93" i="15"/>
  <c r="AX93" i="15"/>
  <c r="AW93" i="15"/>
  <c r="AV93" i="15"/>
  <c r="AU93" i="15"/>
  <c r="AU92" i="15"/>
  <c r="BF90" i="15"/>
  <c r="BE90" i="15"/>
  <c r="BD90" i="15"/>
  <c r="BC90" i="15"/>
  <c r="BB90" i="15"/>
  <c r="BA90" i="15"/>
  <c r="AZ90" i="15"/>
  <c r="AY90" i="15"/>
  <c r="AX90" i="15"/>
  <c r="AW90" i="15"/>
  <c r="AV90" i="15"/>
  <c r="AU90" i="15"/>
  <c r="W84" i="15"/>
  <c r="AU84" i="15" s="1"/>
  <c r="X84" i="15"/>
  <c r="AV84" i="15" s="1"/>
  <c r="AW84" i="15"/>
  <c r="AX84" i="15"/>
  <c r="W85" i="15"/>
  <c r="AU85" i="15" s="1"/>
  <c r="X85" i="15"/>
  <c r="AV85" i="15" s="1"/>
  <c r="AW85" i="15"/>
  <c r="AX85" i="15"/>
  <c r="AU76" i="15"/>
  <c r="AU77" i="15"/>
  <c r="AC79" i="15"/>
  <c r="BA79" i="15" s="1"/>
  <c r="AB79" i="15"/>
  <c r="AZ79" i="15" s="1"/>
  <c r="AA79" i="15"/>
  <c r="AY79" i="15" s="1"/>
  <c r="AC78" i="15"/>
  <c r="BA78" i="15" s="1"/>
  <c r="AB78" i="15"/>
  <c r="AZ78" i="15" s="1"/>
  <c r="AA78" i="15"/>
  <c r="AY78" i="15" s="1"/>
  <c r="AC77" i="15"/>
  <c r="BA77" i="15" s="1"/>
  <c r="AB77" i="15"/>
  <c r="AZ77" i="15" s="1"/>
  <c r="AA77" i="15"/>
  <c r="AY77" i="15" s="1"/>
  <c r="AC76" i="15"/>
  <c r="BA76" i="15" s="1"/>
  <c r="AB76" i="15"/>
  <c r="AZ76" i="15" s="1"/>
  <c r="AA76" i="15"/>
  <c r="AY76" i="15" s="1"/>
  <c r="AC71" i="15"/>
  <c r="AB71" i="15"/>
  <c r="AA71" i="15"/>
  <c r="AC69" i="15"/>
  <c r="AC70" i="15" s="1"/>
  <c r="AB69" i="15"/>
  <c r="AB70" i="15" s="1"/>
  <c r="AA69" i="15"/>
  <c r="AA70" i="15" s="1"/>
  <c r="AC61" i="15"/>
  <c r="AB61" i="15"/>
  <c r="AA61" i="15"/>
  <c r="AC59" i="15"/>
  <c r="AB59" i="15"/>
  <c r="AA59" i="15"/>
  <c r="AR85" i="15"/>
  <c r="AR84" i="15"/>
  <c r="BJ83" i="15"/>
  <c r="BI83" i="15"/>
  <c r="BH83" i="15"/>
  <c r="BG83" i="15"/>
  <c r="BF83" i="15"/>
  <c r="BE83" i="15"/>
  <c r="BD83" i="15"/>
  <c r="BC83" i="15"/>
  <c r="BB83" i="15"/>
  <c r="BA83" i="15"/>
  <c r="AZ83" i="15"/>
  <c r="AY83" i="15"/>
  <c r="AX83" i="15"/>
  <c r="AW83" i="15"/>
  <c r="AV83" i="15"/>
  <c r="AU83" i="15"/>
  <c r="AR83" i="15"/>
  <c r="BJ82" i="15"/>
  <c r="BI82" i="15"/>
  <c r="BH82" i="15"/>
  <c r="BG82" i="15"/>
  <c r="BF82" i="15"/>
  <c r="BE82" i="15"/>
  <c r="BD82" i="15"/>
  <c r="BC82" i="15"/>
  <c r="BB82" i="15"/>
  <c r="BA82" i="15"/>
  <c r="AZ82" i="15"/>
  <c r="AY82" i="15"/>
  <c r="AX82" i="15"/>
  <c r="AW82" i="15"/>
  <c r="BJ79" i="15"/>
  <c r="BI79" i="15"/>
  <c r="BH79" i="15"/>
  <c r="BG79" i="15"/>
  <c r="BF79" i="15"/>
  <c r="BE79" i="15"/>
  <c r="BD79" i="15"/>
  <c r="BC79" i="15"/>
  <c r="BB79" i="15"/>
  <c r="AX79" i="15"/>
  <c r="AW79" i="15"/>
  <c r="AU79" i="15"/>
  <c r="AV79" i="15"/>
  <c r="T79" i="15"/>
  <c r="AR79" i="15" s="1"/>
  <c r="BJ78" i="15"/>
  <c r="BI78" i="15"/>
  <c r="BH78" i="15"/>
  <c r="BG78" i="15"/>
  <c r="BF78" i="15"/>
  <c r="BE78" i="15"/>
  <c r="BD78" i="15"/>
  <c r="BC78" i="15"/>
  <c r="BB78" i="15"/>
  <c r="AX78" i="15"/>
  <c r="AW78" i="15"/>
  <c r="AV78" i="15"/>
  <c r="AU78" i="15"/>
  <c r="T78" i="15"/>
  <c r="AR78" i="15" s="1"/>
  <c r="BJ77" i="15"/>
  <c r="BI77" i="15"/>
  <c r="BH77" i="15"/>
  <c r="BG77" i="15"/>
  <c r="BF77" i="15"/>
  <c r="BE77" i="15"/>
  <c r="BD77" i="15"/>
  <c r="BC77" i="15"/>
  <c r="BB77" i="15"/>
  <c r="AX77" i="15"/>
  <c r="AW77" i="15"/>
  <c r="AV77" i="15"/>
  <c r="T77" i="15"/>
  <c r="AR77" i="15" s="1"/>
  <c r="BJ76" i="15"/>
  <c r="BI76" i="15"/>
  <c r="BH76" i="15"/>
  <c r="BG76" i="15"/>
  <c r="BF76" i="15"/>
  <c r="BE76" i="15"/>
  <c r="BD76" i="15"/>
  <c r="BC76" i="15"/>
  <c r="BB76" i="15"/>
  <c r="AX76" i="15"/>
  <c r="AW76" i="15"/>
  <c r="AV76" i="15"/>
  <c r="T76" i="15"/>
  <c r="AR76" i="15" s="1"/>
  <c r="J72" i="15"/>
  <c r="BA72" i="15" s="1"/>
  <c r="AM71" i="15"/>
  <c r="AL71" i="15"/>
  <c r="AK71" i="15"/>
  <c r="AJ71" i="15"/>
  <c r="AI71" i="15"/>
  <c r="AH71" i="15"/>
  <c r="AG71" i="15"/>
  <c r="AF71" i="15"/>
  <c r="AE71" i="15"/>
  <c r="AD71" i="15"/>
  <c r="Z71" i="15"/>
  <c r="Y71" i="15"/>
  <c r="J71" i="15"/>
  <c r="BC71" i="15" s="1"/>
  <c r="J70" i="15"/>
  <c r="BJ70" i="15" s="1"/>
  <c r="J69" i="15"/>
  <c r="AX69" i="15" s="1"/>
  <c r="J66" i="15"/>
  <c r="BB66" i="15" s="1"/>
  <c r="J65" i="15"/>
  <c r="BI65" i="15" s="1"/>
  <c r="J62" i="15"/>
  <c r="J61" i="15"/>
  <c r="BI61" i="15" s="1"/>
  <c r="J60" i="15"/>
  <c r="BI60" i="15" s="1"/>
  <c r="J59" i="15"/>
  <c r="BF59" i="15" s="1"/>
  <c r="J58" i="15"/>
  <c r="BI58" i="15" s="1"/>
  <c r="BA52" i="15"/>
  <c r="AB51" i="15"/>
  <c r="AC51" i="15"/>
  <c r="AD51" i="15"/>
  <c r="AE51" i="15"/>
  <c r="AA51" i="15"/>
  <c r="AB46" i="15"/>
  <c r="AB45" i="15"/>
  <c r="AF37" i="15"/>
  <c r="AE37" i="15"/>
  <c r="AD37" i="15"/>
  <c r="AC37" i="15"/>
  <c r="BF53" i="15"/>
  <c r="BE53" i="15"/>
  <c r="BD53" i="15"/>
  <c r="BC53" i="15"/>
  <c r="BB53" i="15"/>
  <c r="BA53" i="15"/>
  <c r="AZ53" i="15"/>
  <c r="AY53" i="15"/>
  <c r="AX53" i="15"/>
  <c r="AW53" i="15"/>
  <c r="AV53" i="15"/>
  <c r="AU53" i="15"/>
  <c r="BD52" i="15"/>
  <c r="BC52" i="15"/>
  <c r="BB52" i="15"/>
  <c r="AZ52" i="15"/>
  <c r="AY52" i="15"/>
  <c r="AX52" i="15"/>
  <c r="AW52" i="15"/>
  <c r="AV52" i="15"/>
  <c r="AU52" i="15"/>
  <c r="K51" i="15"/>
  <c r="AV51" i="15" s="1"/>
  <c r="AV50" i="15"/>
  <c r="AU50" i="15"/>
  <c r="AV49" i="15"/>
  <c r="AU49" i="15"/>
  <c r="I48" i="15"/>
  <c r="AV47" i="15"/>
  <c r="AU47" i="15"/>
  <c r="AA47" i="15"/>
  <c r="Y47" i="15"/>
  <c r="W47" i="15"/>
  <c r="R47" i="15"/>
  <c r="AV46" i="15"/>
  <c r="AU46" i="15"/>
  <c r="AF46" i="15"/>
  <c r="AE46" i="15"/>
  <c r="AD46" i="15"/>
  <c r="AC46" i="15"/>
  <c r="X47" i="15"/>
  <c r="AV45" i="15"/>
  <c r="AU45" i="15"/>
  <c r="AF45" i="15"/>
  <c r="AE45" i="15"/>
  <c r="AD45" i="15"/>
  <c r="AC45" i="15"/>
  <c r="AU44" i="15"/>
  <c r="AU43" i="15"/>
  <c r="S43" i="15"/>
  <c r="R43" i="15"/>
  <c r="AU40" i="15"/>
  <c r="AU39" i="15"/>
  <c r="AH39" i="15"/>
  <c r="AG39" i="15"/>
  <c r="AV38" i="15"/>
  <c r="AU38" i="15"/>
  <c r="AV37" i="15"/>
  <c r="AU37" i="15"/>
  <c r="AV36" i="15"/>
  <c r="AU36" i="15"/>
  <c r="AV35" i="15"/>
  <c r="AU35" i="15"/>
  <c r="AU34" i="15"/>
  <c r="AV33" i="15"/>
  <c r="AU33" i="15"/>
  <c r="AV32" i="15"/>
  <c r="AU32" i="15"/>
  <c r="R29" i="15"/>
  <c r="R28" i="15"/>
  <c r="R25" i="15"/>
  <c r="U25" i="15" s="1"/>
  <c r="J25" i="15"/>
  <c r="R24" i="15"/>
  <c r="U24" i="15" s="1"/>
  <c r="J24" i="15"/>
  <c r="R23" i="15"/>
  <c r="J23" i="15"/>
  <c r="S19" i="15"/>
  <c r="AM19" i="15" s="1"/>
  <c r="J19" i="15"/>
  <c r="S18" i="15"/>
  <c r="AJ18" i="15" s="1"/>
  <c r="AJ24" i="15" s="1"/>
  <c r="J18" i="15"/>
  <c r="S17" i="15"/>
  <c r="AM17" i="15" s="1"/>
  <c r="AM23" i="15" s="1"/>
  <c r="J17" i="15"/>
  <c r="R14" i="15"/>
  <c r="J14" i="15"/>
  <c r="AU14" i="15" s="1"/>
  <c r="U13" i="15"/>
  <c r="T13" i="15"/>
  <c r="S13" i="15"/>
  <c r="AG13" i="15" s="1"/>
  <c r="J13" i="15"/>
  <c r="S12" i="15"/>
  <c r="AM12" i="15" s="1"/>
  <c r="J12" i="15"/>
  <c r="AU12" i="15" s="1"/>
  <c r="U11" i="15"/>
  <c r="T11" i="15"/>
  <c r="S11" i="15"/>
  <c r="AL11" i="15" s="1"/>
  <c r="J11" i="15"/>
  <c r="AU10" i="15"/>
  <c r="S10" i="15"/>
  <c r="AJ10" i="15" s="1"/>
  <c r="S9" i="15"/>
  <c r="AG9" i="15" s="1"/>
  <c r="U8" i="15"/>
  <c r="T8" i="15"/>
  <c r="S8" i="15"/>
  <c r="AJ8" i="15" s="1"/>
  <c r="J8" i="15"/>
  <c r="AU7" i="15"/>
  <c r="S7" i="15"/>
  <c r="AL7" i="15" s="1"/>
  <c r="D25" i="14"/>
  <c r="B25" i="14"/>
  <c r="D24" i="14"/>
  <c r="B24" i="14"/>
  <c r="D23" i="14"/>
  <c r="B23" i="14"/>
  <c r="D19" i="14"/>
  <c r="B19" i="14"/>
  <c r="D18" i="14"/>
  <c r="B18" i="14"/>
  <c r="D10" i="14"/>
  <c r="B10" i="14"/>
  <c r="D9" i="14"/>
  <c r="B9" i="14"/>
  <c r="B64" i="14"/>
  <c r="B63" i="14"/>
  <c r="B58" i="14"/>
  <c r="B57" i="14"/>
  <c r="B53" i="14"/>
  <c r="B52" i="14"/>
  <c r="B46" i="14"/>
  <c r="B45" i="14"/>
  <c r="G61" i="14"/>
  <c r="F61" i="14"/>
  <c r="E60" i="14"/>
  <c r="F51" i="14"/>
  <c r="E51" i="14"/>
  <c r="F43" i="14"/>
  <c r="F44" i="14" s="1"/>
  <c r="E43" i="14"/>
  <c r="E44" i="14" s="1"/>
  <c r="E70" i="14" s="1"/>
  <c r="A21" i="14"/>
  <c r="A20" i="14"/>
  <c r="A16" i="14"/>
  <c r="A15" i="14"/>
  <c r="A14" i="14"/>
  <c r="A13" i="14"/>
  <c r="A12" i="14"/>
  <c r="A11" i="14"/>
  <c r="A7" i="14"/>
  <c r="A6" i="14"/>
  <c r="A5" i="14"/>
  <c r="A4" i="14"/>
  <c r="X51" i="13"/>
  <c r="Y51" i="13"/>
  <c r="Z51" i="13"/>
  <c r="AA51" i="13"/>
  <c r="AB51" i="13"/>
  <c r="AC51" i="13"/>
  <c r="AD51" i="13"/>
  <c r="AE51" i="13"/>
  <c r="AF51" i="13"/>
  <c r="W51" i="13"/>
  <c r="X45" i="13"/>
  <c r="Y45" i="13"/>
  <c r="Z45" i="13"/>
  <c r="AA45" i="13"/>
  <c r="AB45" i="13"/>
  <c r="AB47" i="13" s="1"/>
  <c r="AC45" i="13"/>
  <c r="AD45" i="13"/>
  <c r="AE45" i="13"/>
  <c r="AF45" i="13"/>
  <c r="W45" i="13"/>
  <c r="X46" i="13"/>
  <c r="Y46" i="13"/>
  <c r="Z46" i="13"/>
  <c r="Z47" i="13" s="1"/>
  <c r="AA46" i="13"/>
  <c r="AB46" i="13"/>
  <c r="AC46" i="13"/>
  <c r="AC47" i="13" s="1"/>
  <c r="AD46" i="13"/>
  <c r="AD47" i="13" s="1"/>
  <c r="AE46" i="13"/>
  <c r="AE47" i="13" s="1"/>
  <c r="AF46" i="13"/>
  <c r="AF47" i="13" s="1"/>
  <c r="W46" i="13"/>
  <c r="AC35" i="13"/>
  <c r="AD35" i="13"/>
  <c r="AC37" i="13"/>
  <c r="AD37" i="13"/>
  <c r="AE37" i="13"/>
  <c r="AE39" i="13" s="1"/>
  <c r="AE40" i="13" s="1"/>
  <c r="AF37" i="13"/>
  <c r="AS65" i="13"/>
  <c r="AS66" i="13" s="1"/>
  <c r="BO53" i="13"/>
  <c r="BN53" i="13"/>
  <c r="BM53" i="13"/>
  <c r="BO52" i="13"/>
  <c r="BN52" i="13"/>
  <c r="BM52" i="13"/>
  <c r="K51" i="13"/>
  <c r="BO50" i="13"/>
  <c r="BN50" i="13"/>
  <c r="BM50" i="13"/>
  <c r="AS50" i="13"/>
  <c r="AR50" i="13"/>
  <c r="BO49" i="13"/>
  <c r="BN49" i="13"/>
  <c r="BM49" i="13"/>
  <c r="AS49" i="13"/>
  <c r="AR49" i="13"/>
  <c r="BO48" i="13"/>
  <c r="BN48" i="13"/>
  <c r="BM48" i="13"/>
  <c r="AR48" i="13"/>
  <c r="I48" i="13"/>
  <c r="AS47" i="13"/>
  <c r="AR47" i="13"/>
  <c r="R47" i="13"/>
  <c r="AS46" i="13"/>
  <c r="AR46" i="13"/>
  <c r="AS45" i="13"/>
  <c r="AR45" i="13"/>
  <c r="AR44" i="13"/>
  <c r="BO43" i="13"/>
  <c r="BN43" i="13"/>
  <c r="BM43" i="13"/>
  <c r="AR43" i="13"/>
  <c r="S43" i="13"/>
  <c r="R43" i="13"/>
  <c r="BP42" i="13"/>
  <c r="BO42" i="13"/>
  <c r="BN42" i="13"/>
  <c r="BM42" i="13"/>
  <c r="BP41" i="13"/>
  <c r="BO41" i="13"/>
  <c r="BN41" i="13"/>
  <c r="BM41" i="13"/>
  <c r="BP40" i="13"/>
  <c r="BO40" i="13"/>
  <c r="BN40" i="13"/>
  <c r="BM40" i="13"/>
  <c r="AR40" i="13"/>
  <c r="BP39" i="13"/>
  <c r="BO39" i="13"/>
  <c r="BN39" i="13"/>
  <c r="BM39" i="13"/>
  <c r="AR39" i="13"/>
  <c r="AH39" i="13"/>
  <c r="AH40" i="13" s="1"/>
  <c r="AG39" i="13"/>
  <c r="AG40" i="13" s="1"/>
  <c r="AF39" i="13"/>
  <c r="AS38" i="13"/>
  <c r="AR38" i="13"/>
  <c r="BO37" i="13"/>
  <c r="BN37" i="13"/>
  <c r="BM37" i="13"/>
  <c r="AS37" i="13"/>
  <c r="AR37" i="13"/>
  <c r="AB37" i="13"/>
  <c r="AA37" i="13"/>
  <c r="Z37" i="13"/>
  <c r="Y37" i="13"/>
  <c r="X37" i="13"/>
  <c r="W37" i="13"/>
  <c r="BP36" i="13"/>
  <c r="BO36" i="13"/>
  <c r="BN36" i="13"/>
  <c r="BM36" i="13"/>
  <c r="AS36" i="13"/>
  <c r="AR36" i="13"/>
  <c r="BO35" i="13"/>
  <c r="BN35" i="13"/>
  <c r="BM35" i="13"/>
  <c r="AS35" i="13"/>
  <c r="AR35" i="13"/>
  <c r="AB35" i="13"/>
  <c r="AA35" i="13"/>
  <c r="AA39" i="13" s="1"/>
  <c r="Z35" i="13"/>
  <c r="Y35" i="13"/>
  <c r="X35" i="13"/>
  <c r="W35" i="13"/>
  <c r="W39" i="13" s="1"/>
  <c r="BP34" i="13"/>
  <c r="BN34" i="13"/>
  <c r="BM34" i="13"/>
  <c r="AR34" i="13"/>
  <c r="V34" i="13"/>
  <c r="BP33" i="13"/>
  <c r="BO33" i="13"/>
  <c r="BM33" i="13"/>
  <c r="AS33" i="13"/>
  <c r="AR33" i="13"/>
  <c r="BP32" i="13"/>
  <c r="BO32" i="13"/>
  <c r="BN32" i="13"/>
  <c r="AS32" i="13"/>
  <c r="AR32" i="13"/>
  <c r="BP31" i="13"/>
  <c r="BO31" i="13"/>
  <c r="BN31" i="13"/>
  <c r="BM31" i="13"/>
  <c r="BP30" i="13"/>
  <c r="BO30" i="13"/>
  <c r="BN30" i="13"/>
  <c r="BM30" i="13"/>
  <c r="BO29" i="13"/>
  <c r="BN29" i="13"/>
  <c r="BM29" i="13"/>
  <c r="R29" i="13"/>
  <c r="BO28" i="13"/>
  <c r="BN28" i="13"/>
  <c r="BM28" i="13"/>
  <c r="R28" i="13"/>
  <c r="BP27" i="13"/>
  <c r="BO27" i="13"/>
  <c r="BN27" i="13"/>
  <c r="BM27" i="13"/>
  <c r="BP26" i="13"/>
  <c r="BO26" i="13"/>
  <c r="BN26" i="13"/>
  <c r="BM26" i="13"/>
  <c r="BO25" i="13"/>
  <c r="BN25" i="13"/>
  <c r="BM25" i="13"/>
  <c r="R25" i="13"/>
  <c r="J25" i="13"/>
  <c r="BO24" i="13"/>
  <c r="BN24" i="13"/>
  <c r="BM24" i="13"/>
  <c r="AM24" i="13"/>
  <c r="R24" i="13"/>
  <c r="J24" i="13"/>
  <c r="BO23" i="13"/>
  <c r="BN23" i="13"/>
  <c r="BM23" i="13"/>
  <c r="R23" i="13"/>
  <c r="J23" i="13"/>
  <c r="BP22" i="13"/>
  <c r="BO22" i="13"/>
  <c r="BN22" i="13"/>
  <c r="BM22" i="13"/>
  <c r="BP21" i="13"/>
  <c r="BO21" i="13"/>
  <c r="BN21" i="13"/>
  <c r="BM21" i="13"/>
  <c r="BP20" i="13"/>
  <c r="BO20" i="13"/>
  <c r="BN20" i="13"/>
  <c r="BM20" i="13"/>
  <c r="BO19" i="13"/>
  <c r="BN19" i="13"/>
  <c r="BM19" i="13"/>
  <c r="S19" i="13"/>
  <c r="AL19" i="13" s="1"/>
  <c r="J19" i="13"/>
  <c r="BO18" i="13"/>
  <c r="BN18" i="13"/>
  <c r="BM18" i="13"/>
  <c r="AG18" i="13"/>
  <c r="AG24" i="13" s="1"/>
  <c r="T18" i="13"/>
  <c r="S18" i="13"/>
  <c r="AM18" i="13" s="1"/>
  <c r="J18" i="13"/>
  <c r="BO17" i="13"/>
  <c r="BN17" i="13"/>
  <c r="BM17" i="13"/>
  <c r="Y17" i="13"/>
  <c r="S17" i="13"/>
  <c r="S23" i="13" s="1"/>
  <c r="J17" i="13"/>
  <c r="BP16" i="13"/>
  <c r="BO16" i="13"/>
  <c r="BN16" i="13"/>
  <c r="BM16" i="13"/>
  <c r="BP15" i="13"/>
  <c r="BO15" i="13"/>
  <c r="BN15" i="13"/>
  <c r="BM15" i="13"/>
  <c r="BP14" i="13"/>
  <c r="BO14" i="13"/>
  <c r="BN14" i="13"/>
  <c r="BM14" i="13"/>
  <c r="R14" i="13"/>
  <c r="J14" i="13"/>
  <c r="AR14" i="13" s="1"/>
  <c r="BO13" i="13"/>
  <c r="BN13" i="13"/>
  <c r="BM13" i="13"/>
  <c r="U13" i="13"/>
  <c r="T13" i="13"/>
  <c r="S13" i="13"/>
  <c r="AI13" i="13" s="1"/>
  <c r="J13" i="13"/>
  <c r="BO12" i="13"/>
  <c r="BN12" i="13"/>
  <c r="BM12" i="13"/>
  <c r="AI12" i="13"/>
  <c r="AA12" i="13"/>
  <c r="S12" i="13"/>
  <c r="AJ12" i="13" s="1"/>
  <c r="J12" i="13"/>
  <c r="AR12" i="13" s="1"/>
  <c r="BO11" i="13"/>
  <c r="BN11" i="13"/>
  <c r="BM11" i="13"/>
  <c r="U11" i="13"/>
  <c r="T11" i="13"/>
  <c r="S11" i="13"/>
  <c r="AB11" i="13" s="1"/>
  <c r="J11" i="13"/>
  <c r="BO10" i="13"/>
  <c r="BN10" i="13"/>
  <c r="BM10" i="13"/>
  <c r="AR10" i="13"/>
  <c r="AI10" i="13"/>
  <c r="AD10" i="13"/>
  <c r="AA10" i="13"/>
  <c r="W10" i="13"/>
  <c r="S10" i="13"/>
  <c r="AK10" i="13" s="1"/>
  <c r="BO9" i="13"/>
  <c r="BN9" i="13"/>
  <c r="BM9" i="13"/>
  <c r="AH9" i="13"/>
  <c r="W9" i="13"/>
  <c r="S9" i="13"/>
  <c r="AK9" i="13" s="1"/>
  <c r="BO8" i="13"/>
  <c r="BN8" i="13"/>
  <c r="BM8" i="13"/>
  <c r="U8" i="13"/>
  <c r="T8" i="13"/>
  <c r="S8" i="13"/>
  <c r="AD8" i="13" s="1"/>
  <c r="J8" i="13"/>
  <c r="BO7" i="13"/>
  <c r="BN7" i="13"/>
  <c r="BM7" i="13"/>
  <c r="AR7" i="13"/>
  <c r="S7" i="13"/>
  <c r="S14" i="13" s="1"/>
  <c r="Z12" i="13"/>
  <c r="Y18" i="13"/>
  <c r="X18" i="13"/>
  <c r="AR8" i="13" l="1"/>
  <c r="AH8" i="13"/>
  <c r="AI9" i="13"/>
  <c r="AH10" i="13"/>
  <c r="AD12" i="13"/>
  <c r="AF17" i="13"/>
  <c r="AB18" i="13"/>
  <c r="AB24" i="13" s="1"/>
  <c r="AH19" i="13"/>
  <c r="X12" i="15"/>
  <c r="AA21" i="17"/>
  <c r="AG17" i="13"/>
  <c r="AG23" i="13" s="1"/>
  <c r="B35" i="17"/>
  <c r="S24" i="17"/>
  <c r="M26" i="24"/>
  <c r="AA9" i="13"/>
  <c r="AR11" i="13"/>
  <c r="AL12" i="13"/>
  <c r="U17" i="13"/>
  <c r="AL18" i="13"/>
  <c r="V8" i="15"/>
  <c r="Z24" i="17"/>
  <c r="J24" i="17"/>
  <c r="R24" i="25"/>
  <c r="Y24" i="25"/>
  <c r="M26" i="25"/>
  <c r="I26" i="24"/>
  <c r="Z24" i="24"/>
  <c r="U24" i="25"/>
  <c r="S24" i="25"/>
  <c r="E24" i="25"/>
  <c r="K26" i="25"/>
  <c r="AT92" i="15"/>
  <c r="AS92" i="15"/>
  <c r="AS107" i="15"/>
  <c r="AT107" i="15"/>
  <c r="AT108" i="15"/>
  <c r="AS108" i="15"/>
  <c r="AS109" i="15"/>
  <c r="AT109" i="15"/>
  <c r="AT110" i="15"/>
  <c r="AS110" i="15"/>
  <c r="AT113" i="15"/>
  <c r="AS113" i="15"/>
  <c r="AS114" i="15"/>
  <c r="AT114" i="15"/>
  <c r="AS116" i="15"/>
  <c r="AT116" i="15"/>
  <c r="AT115" i="15"/>
  <c r="AS115" i="15"/>
  <c r="E28" i="25"/>
  <c r="G28" i="25"/>
  <c r="G35" i="25" s="1"/>
  <c r="G28" i="24"/>
  <c r="G35" i="24" s="1"/>
  <c r="K28" i="24"/>
  <c r="K35" i="24" s="1"/>
  <c r="M28" i="25"/>
  <c r="M35" i="25" s="1"/>
  <c r="N28" i="24"/>
  <c r="N35" i="24" s="1"/>
  <c r="R28" i="25"/>
  <c r="S28" i="25"/>
  <c r="S35" i="25" s="1"/>
  <c r="S28" i="24"/>
  <c r="S35" i="24" s="1"/>
  <c r="W28" i="24"/>
  <c r="W35" i="24" s="1"/>
  <c r="X28" i="24"/>
  <c r="Z28" i="25"/>
  <c r="Z35" i="25" s="1"/>
  <c r="Z28" i="24"/>
  <c r="Z35" i="24" s="1"/>
  <c r="T28" i="24"/>
  <c r="V28" i="25"/>
  <c r="Y28" i="24"/>
  <c r="Y35" i="24" s="1"/>
  <c r="H28" i="25"/>
  <c r="H35" i="25" s="1"/>
  <c r="I28" i="24"/>
  <c r="I35" i="24" s="1"/>
  <c r="P28" i="25"/>
  <c r="P35" i="25" s="1"/>
  <c r="P28" i="24"/>
  <c r="P35" i="24" s="1"/>
  <c r="R28" i="24"/>
  <c r="R35" i="24" s="1"/>
  <c r="T28" i="25"/>
  <c r="U28" i="24"/>
  <c r="U35" i="24" s="1"/>
  <c r="V28" i="24"/>
  <c r="V35" i="24" s="1"/>
  <c r="Y28" i="25"/>
  <c r="F28" i="25"/>
  <c r="F35" i="25" s="1"/>
  <c r="J28" i="25"/>
  <c r="J35" i="25" s="1"/>
  <c r="L28" i="25"/>
  <c r="L35" i="25" s="1"/>
  <c r="M28" i="24"/>
  <c r="M35" i="24" s="1"/>
  <c r="O28" i="25"/>
  <c r="O35" i="25" s="1"/>
  <c r="O28" i="24"/>
  <c r="O35" i="24" s="1"/>
  <c r="Q28" i="25"/>
  <c r="Q28" i="24"/>
  <c r="Q35" i="24" s="1"/>
  <c r="E28" i="24"/>
  <c r="F28" i="24"/>
  <c r="F35" i="24" s="1"/>
  <c r="H28" i="24"/>
  <c r="H35" i="24" s="1"/>
  <c r="K28" i="25"/>
  <c r="K35" i="25" s="1"/>
  <c r="L28" i="24"/>
  <c r="L35" i="24" s="1"/>
  <c r="N28" i="25"/>
  <c r="N35" i="25" s="1"/>
  <c r="U28" i="25"/>
  <c r="U35" i="25" s="1"/>
  <c r="W28" i="25"/>
  <c r="W35" i="25" s="1"/>
  <c r="X28" i="25"/>
  <c r="I28" i="25"/>
  <c r="I35" i="25" s="1"/>
  <c r="J28" i="24"/>
  <c r="J35" i="24" s="1"/>
  <c r="V35" i="25"/>
  <c r="X35" i="24"/>
  <c r="P25" i="24"/>
  <c r="P24" i="24"/>
  <c r="N25" i="24"/>
  <c r="N24" i="24"/>
  <c r="L24" i="24"/>
  <c r="L25" i="24"/>
  <c r="J24" i="24"/>
  <c r="J25" i="24"/>
  <c r="G24" i="25"/>
  <c r="G25" i="25"/>
  <c r="C24" i="25"/>
  <c r="C37" i="25" s="1"/>
  <c r="C34" i="25"/>
  <c r="B24" i="25"/>
  <c r="AA20" i="25"/>
  <c r="Q35" i="25"/>
  <c r="X35" i="25"/>
  <c r="AH7" i="13"/>
  <c r="AJ11" i="13"/>
  <c r="AT82" i="15"/>
  <c r="AS82" i="15"/>
  <c r="Y7" i="13"/>
  <c r="AL7" i="13"/>
  <c r="AI8" i="13"/>
  <c r="AD9" i="13"/>
  <c r="AL9" i="13"/>
  <c r="AL10" i="13"/>
  <c r="AE12" i="13"/>
  <c r="AM12" i="13"/>
  <c r="AR13" i="13"/>
  <c r="AB17" i="13"/>
  <c r="AJ17" i="13"/>
  <c r="U18" i="13"/>
  <c r="AC18" i="13"/>
  <c r="AC24" i="13" s="1"/>
  <c r="AH18" i="13"/>
  <c r="AH24" i="13" s="1"/>
  <c r="AT78" i="15"/>
  <c r="AS78" i="15"/>
  <c r="AS93" i="15"/>
  <c r="AT93" i="15"/>
  <c r="AT94" i="15"/>
  <c r="AS94" i="15"/>
  <c r="AS97" i="15"/>
  <c r="AT97" i="15"/>
  <c r="AT98" i="15"/>
  <c r="AS98" i="15"/>
  <c r="AS99" i="15"/>
  <c r="AT99" i="15"/>
  <c r="AT102" i="15"/>
  <c r="AS102" i="15"/>
  <c r="O26" i="24"/>
  <c r="J26" i="24"/>
  <c r="P26" i="24"/>
  <c r="V24" i="25"/>
  <c r="S24" i="24"/>
  <c r="P25" i="25"/>
  <c r="P24" i="25"/>
  <c r="O24" i="24"/>
  <c r="O25" i="24"/>
  <c r="M24" i="24"/>
  <c r="M25" i="24"/>
  <c r="K24" i="24"/>
  <c r="K25" i="24"/>
  <c r="I24" i="24"/>
  <c r="I25" i="24"/>
  <c r="F25" i="25"/>
  <c r="F24" i="25"/>
  <c r="D34" i="24"/>
  <c r="D24" i="24"/>
  <c r="N26" i="25"/>
  <c r="R35" i="25"/>
  <c r="Y35" i="25"/>
  <c r="AS79" i="15"/>
  <c r="AT79" i="15"/>
  <c r="AT90" i="15"/>
  <c r="AS90" i="15"/>
  <c r="V7" i="13"/>
  <c r="AD7" i="13"/>
  <c r="AA8" i="13"/>
  <c r="AL8" i="13"/>
  <c r="AE9" i="13"/>
  <c r="AM9" i="13"/>
  <c r="AE10" i="13"/>
  <c r="AM10" i="13"/>
  <c r="W12" i="13"/>
  <c r="AH12" i="13"/>
  <c r="T17" i="13"/>
  <c r="AC17" i="13"/>
  <c r="AK17" i="13"/>
  <c r="AK23" i="13" s="1"/>
  <c r="V18" i="13"/>
  <c r="V24" i="13" s="1"/>
  <c r="AD18" i="13"/>
  <c r="AD24" i="13" s="1"/>
  <c r="AJ18" i="13"/>
  <c r="AJ24" i="13" s="1"/>
  <c r="Z19" i="13"/>
  <c r="S24" i="13"/>
  <c r="AT52" i="15"/>
  <c r="AS52" i="15"/>
  <c r="AS77" i="15"/>
  <c r="AT77" i="15"/>
  <c r="AS103" i="15"/>
  <c r="AT103" i="15"/>
  <c r="AT104" i="15"/>
  <c r="AS104" i="15"/>
  <c r="AT117" i="15"/>
  <c r="AS117" i="15"/>
  <c r="AA21" i="24"/>
  <c r="E35" i="24"/>
  <c r="L26" i="25"/>
  <c r="T35" i="25"/>
  <c r="X24" i="25"/>
  <c r="T24" i="25"/>
  <c r="N24" i="25"/>
  <c r="N25" i="25"/>
  <c r="L25" i="25"/>
  <c r="L24" i="25"/>
  <c r="J24" i="25"/>
  <c r="J25" i="25"/>
  <c r="H25" i="25"/>
  <c r="H24" i="25"/>
  <c r="G25" i="24"/>
  <c r="G24" i="24"/>
  <c r="E24" i="24"/>
  <c r="B24" i="24"/>
  <c r="AA20" i="24"/>
  <c r="O26" i="25"/>
  <c r="AG7" i="13"/>
  <c r="Z18" i="13"/>
  <c r="AF18" i="13"/>
  <c r="AK18" i="13"/>
  <c r="AK24" i="13" s="1"/>
  <c r="Z40" i="13"/>
  <c r="Z39" i="13"/>
  <c r="F70" i="14"/>
  <c r="AS53" i="15"/>
  <c r="AT53" i="15"/>
  <c r="AS83" i="15"/>
  <c r="AT83" i="15"/>
  <c r="AT76" i="15"/>
  <c r="AS76" i="15"/>
  <c r="E27" i="24"/>
  <c r="E27" i="25"/>
  <c r="F27" i="24"/>
  <c r="F27" i="25"/>
  <c r="G27" i="24"/>
  <c r="H27" i="24"/>
  <c r="G27" i="25"/>
  <c r="H27" i="25"/>
  <c r="I27" i="24"/>
  <c r="I27" i="25"/>
  <c r="J27" i="24"/>
  <c r="J27" i="25"/>
  <c r="K27" i="24"/>
  <c r="K27" i="25"/>
  <c r="L27" i="24"/>
  <c r="M27" i="24"/>
  <c r="L27" i="25"/>
  <c r="M27" i="25"/>
  <c r="N27" i="24"/>
  <c r="O27" i="24"/>
  <c r="N27" i="25"/>
  <c r="O27" i="25"/>
  <c r="P27" i="24"/>
  <c r="Q27" i="24"/>
  <c r="P27" i="25"/>
  <c r="R27" i="24"/>
  <c r="Q27" i="25"/>
  <c r="R27" i="25"/>
  <c r="S27" i="24"/>
  <c r="S27" i="25"/>
  <c r="T27" i="24"/>
  <c r="T27" i="25"/>
  <c r="U27" i="24"/>
  <c r="U27" i="25"/>
  <c r="V27" i="24"/>
  <c r="W27" i="24"/>
  <c r="V27" i="25"/>
  <c r="X27" i="24"/>
  <c r="W27" i="25"/>
  <c r="X27" i="25"/>
  <c r="Y27" i="24"/>
  <c r="Y27" i="25"/>
  <c r="Z27" i="24"/>
  <c r="Z27" i="25"/>
  <c r="AA21" i="25"/>
  <c r="B27" i="24"/>
  <c r="B34" i="24" s="1"/>
  <c r="B35" i="24"/>
  <c r="X24" i="24"/>
  <c r="V24" i="24"/>
  <c r="Q24" i="25"/>
  <c r="O24" i="25"/>
  <c r="O25" i="25"/>
  <c r="M24" i="25"/>
  <c r="M25" i="25"/>
  <c r="K24" i="25"/>
  <c r="K25" i="25"/>
  <c r="I24" i="25"/>
  <c r="I25" i="25"/>
  <c r="H25" i="24"/>
  <c r="H24" i="24"/>
  <c r="F25" i="24"/>
  <c r="F24" i="24"/>
  <c r="D24" i="25"/>
  <c r="D37" i="25" s="1"/>
  <c r="D34" i="25"/>
  <c r="C34" i="24"/>
  <c r="C24" i="24"/>
  <c r="C37" i="24" s="1"/>
  <c r="I26" i="25"/>
  <c r="P26" i="25"/>
  <c r="T35" i="24"/>
  <c r="K26" i="24"/>
  <c r="B31" i="25"/>
  <c r="B34" i="25"/>
  <c r="AU125" i="15"/>
  <c r="M25" i="17"/>
  <c r="I25" i="17"/>
  <c r="D24" i="17"/>
  <c r="O25" i="17"/>
  <c r="K25" i="17"/>
  <c r="G25" i="17"/>
  <c r="W28" i="19"/>
  <c r="W32" i="19"/>
  <c r="U31" i="19"/>
  <c r="N28" i="19"/>
  <c r="N32" i="19"/>
  <c r="L25" i="19"/>
  <c r="L26" i="19"/>
  <c r="L31" i="19"/>
  <c r="Q28" i="19"/>
  <c r="Q32" i="19"/>
  <c r="O31" i="19"/>
  <c r="K28" i="19"/>
  <c r="I31" i="19"/>
  <c r="I26" i="19"/>
  <c r="I42" i="19" s="1"/>
  <c r="K32" i="19"/>
  <c r="X28" i="19"/>
  <c r="X32" i="19"/>
  <c r="V31" i="19"/>
  <c r="M24" i="17"/>
  <c r="C24" i="17"/>
  <c r="C37" i="17" s="1"/>
  <c r="K24" i="17"/>
  <c r="O28" i="19"/>
  <c r="O32" i="19"/>
  <c r="M31" i="19"/>
  <c r="M28" i="19"/>
  <c r="M32" i="19"/>
  <c r="K26" i="19"/>
  <c r="K31" i="19"/>
  <c r="Z28" i="19"/>
  <c r="Z32" i="19"/>
  <c r="X31" i="19"/>
  <c r="T28" i="19"/>
  <c r="T32" i="19"/>
  <c r="R31" i="19"/>
  <c r="N25" i="17"/>
  <c r="J25" i="17"/>
  <c r="F25" i="17"/>
  <c r="F24" i="17"/>
  <c r="O24" i="17"/>
  <c r="Y28" i="19"/>
  <c r="Y32" i="19"/>
  <c r="W31" i="19"/>
  <c r="AA28" i="19"/>
  <c r="AA32" i="19"/>
  <c r="Y31" i="19"/>
  <c r="R28" i="19"/>
  <c r="R32" i="19"/>
  <c r="P31" i="19"/>
  <c r="P28" i="19"/>
  <c r="P32" i="19"/>
  <c r="N31" i="19"/>
  <c r="V28" i="19"/>
  <c r="V32" i="19"/>
  <c r="T31" i="19"/>
  <c r="U28" i="19"/>
  <c r="U32" i="19"/>
  <c r="S31" i="19"/>
  <c r="S28" i="19"/>
  <c r="S32" i="19"/>
  <c r="Q31" i="19"/>
  <c r="J28" i="19"/>
  <c r="H22" i="19"/>
  <c r="J32" i="19"/>
  <c r="H31" i="19"/>
  <c r="H23" i="19"/>
  <c r="L28" i="19"/>
  <c r="J26" i="19"/>
  <c r="J31" i="19"/>
  <c r="L32" i="19"/>
  <c r="J25" i="19"/>
  <c r="P25" i="17"/>
  <c r="L25" i="17"/>
  <c r="H25" i="17"/>
  <c r="AA20" i="17"/>
  <c r="I24" i="17"/>
  <c r="N24" i="17"/>
  <c r="G24" i="17"/>
  <c r="E27" i="17"/>
  <c r="E34" i="17" s="1"/>
  <c r="F27" i="17"/>
  <c r="F34" i="17" s="1"/>
  <c r="G27" i="17"/>
  <c r="G34" i="17" s="1"/>
  <c r="H27" i="17"/>
  <c r="H34" i="17" s="1"/>
  <c r="I27" i="17"/>
  <c r="I34" i="17" s="1"/>
  <c r="J27" i="17"/>
  <c r="J34" i="17" s="1"/>
  <c r="K27" i="17"/>
  <c r="K34" i="17" s="1"/>
  <c r="L27" i="17"/>
  <c r="L34" i="17" s="1"/>
  <c r="M27" i="17"/>
  <c r="M34" i="17" s="1"/>
  <c r="N27" i="17"/>
  <c r="N34" i="17" s="1"/>
  <c r="O27" i="17"/>
  <c r="O34" i="17" s="1"/>
  <c r="P27" i="17"/>
  <c r="P34" i="17" s="1"/>
  <c r="Q27" i="17"/>
  <c r="Q34" i="17" s="1"/>
  <c r="R27" i="17"/>
  <c r="R34" i="17" s="1"/>
  <c r="S27" i="17"/>
  <c r="S34" i="17" s="1"/>
  <c r="T27" i="17"/>
  <c r="T34" i="17" s="1"/>
  <c r="U27" i="17"/>
  <c r="U34" i="17" s="1"/>
  <c r="V27" i="17"/>
  <c r="V34" i="17" s="1"/>
  <c r="W27" i="17"/>
  <c r="W34" i="17" s="1"/>
  <c r="X27" i="17"/>
  <c r="X34" i="17" s="1"/>
  <c r="Y27" i="17"/>
  <c r="Y34" i="17" s="1"/>
  <c r="Z27" i="17"/>
  <c r="Z34" i="17" s="1"/>
  <c r="H28" i="17"/>
  <c r="X28" i="17"/>
  <c r="O28" i="17"/>
  <c r="M28" i="17"/>
  <c r="V28" i="17"/>
  <c r="S28" i="17"/>
  <c r="L28" i="17"/>
  <c r="E28" i="17"/>
  <c r="W28" i="17"/>
  <c r="Q28" i="17"/>
  <c r="J28" i="17"/>
  <c r="Z28" i="17"/>
  <c r="P28" i="17"/>
  <c r="F28" i="17"/>
  <c r="U28" i="17"/>
  <c r="N28" i="17"/>
  <c r="G28" i="17"/>
  <c r="T28" i="17"/>
  <c r="I28" i="17"/>
  <c r="Y28" i="17"/>
  <c r="R28" i="17"/>
  <c r="K28" i="17"/>
  <c r="B34" i="17"/>
  <c r="BA66" i="15"/>
  <c r="AR18" i="13"/>
  <c r="F15" i="14"/>
  <c r="BF61" i="15"/>
  <c r="AX66" i="15"/>
  <c r="F11" i="14"/>
  <c r="AS24" i="13"/>
  <c r="AR17" i="13"/>
  <c r="F16" i="14"/>
  <c r="AY58" i="15"/>
  <c r="AU60" i="15"/>
  <c r="BJ58" i="15"/>
  <c r="AZ60" i="15"/>
  <c r="AD12" i="15"/>
  <c r="V17" i="15"/>
  <c r="V23" i="15" s="1"/>
  <c r="AV23" i="15" s="1"/>
  <c r="X7" i="15"/>
  <c r="V11" i="15"/>
  <c r="AV11" i="15" s="1"/>
  <c r="AI12" i="15"/>
  <c r="AB17" i="15"/>
  <c r="AB23" i="15" s="1"/>
  <c r="AR58" i="15"/>
  <c r="BD58" i="15"/>
  <c r="BI59" i="15"/>
  <c r="BJ60" i="15"/>
  <c r="AL8" i="15"/>
  <c r="BC58" i="15"/>
  <c r="AB7" i="15"/>
  <c r="AW58" i="15"/>
  <c r="BH58" i="15"/>
  <c r="BA70" i="15"/>
  <c r="AC18" i="15"/>
  <c r="AC24" i="15" s="1"/>
  <c r="BG65" i="15"/>
  <c r="BE72" i="15"/>
  <c r="U18" i="15"/>
  <c r="AD18" i="15"/>
  <c r="AR65" i="15"/>
  <c r="BJ65" i="15"/>
  <c r="BH72" i="15"/>
  <c r="AD8" i="15"/>
  <c r="AG17" i="15"/>
  <c r="AG23" i="15" s="1"/>
  <c r="V18" i="15"/>
  <c r="V24" i="15" s="1"/>
  <c r="AV24" i="15" s="1"/>
  <c r="AG18" i="15"/>
  <c r="AU58" i="15"/>
  <c r="AZ58" i="15"/>
  <c r="BE58" i="15"/>
  <c r="AR60" i="15"/>
  <c r="AW60" i="15"/>
  <c r="BD60" i="15"/>
  <c r="AU65" i="15"/>
  <c r="BC65" i="15"/>
  <c r="BF66" i="15"/>
  <c r="AV70" i="15"/>
  <c r="AR70" i="15"/>
  <c r="BE70" i="15"/>
  <c r="AY71" i="15"/>
  <c r="AW72" i="15"/>
  <c r="AZ70" i="15"/>
  <c r="AL18" i="15"/>
  <c r="AL24" i="15" s="1"/>
  <c r="S24" i="15"/>
  <c r="AY65" i="15"/>
  <c r="BI69" i="15"/>
  <c r="AM11" i="15"/>
  <c r="AV60" i="15"/>
  <c r="BC60" i="15"/>
  <c r="BH61" i="15"/>
  <c r="AZ65" i="15"/>
  <c r="BD70" i="15"/>
  <c r="AU71" i="15"/>
  <c r="BA61" i="15"/>
  <c r="AL17" i="15"/>
  <c r="AL23" i="15" s="1"/>
  <c r="Y18" i="15"/>
  <c r="Y24" i="15" s="1"/>
  <c r="AK18" i="15"/>
  <c r="AK24" i="15" s="1"/>
  <c r="AV58" i="15"/>
  <c r="BA58" i="15"/>
  <c r="BG58" i="15"/>
  <c r="BB59" i="15"/>
  <c r="AY60" i="15"/>
  <c r="BG60" i="15"/>
  <c r="AX61" i="15"/>
  <c r="AV65" i="15"/>
  <c r="BD65" i="15"/>
  <c r="BH66" i="15"/>
  <c r="BF69" i="15"/>
  <c r="AW70" i="15"/>
  <c r="BH70" i="15"/>
  <c r="BJ71" i="15"/>
  <c r="AX59" i="15"/>
  <c r="BB61" i="15"/>
  <c r="BD59" i="15"/>
  <c r="AZ59" i="15"/>
  <c r="AV59" i="15"/>
  <c r="AR59" i="15"/>
  <c r="BJ59" i="15"/>
  <c r="BG59" i="15"/>
  <c r="BC59" i="15"/>
  <c r="AY59" i="15"/>
  <c r="AU59" i="15"/>
  <c r="AW59" i="15"/>
  <c r="BE59" i="15"/>
  <c r="BA59" i="15"/>
  <c r="BH59" i="15"/>
  <c r="BD61" i="15"/>
  <c r="AZ61" i="15"/>
  <c r="AV61" i="15"/>
  <c r="AR61" i="15"/>
  <c r="BJ61" i="15"/>
  <c r="BG61" i="15"/>
  <c r="BC61" i="15"/>
  <c r="AY61" i="15"/>
  <c r="AU61" i="15"/>
  <c r="AW61" i="15"/>
  <c r="BE61" i="15"/>
  <c r="BD66" i="15"/>
  <c r="AZ66" i="15"/>
  <c r="AV66" i="15"/>
  <c r="AR66" i="15"/>
  <c r="BI66" i="15"/>
  <c r="BJ66" i="15"/>
  <c r="BG66" i="15"/>
  <c r="BC66" i="15"/>
  <c r="AY66" i="15"/>
  <c r="AU66" i="15"/>
  <c r="AW66" i="15"/>
  <c r="BE66" i="15"/>
  <c r="BH69" i="15"/>
  <c r="BE69" i="15"/>
  <c r="BA69" i="15"/>
  <c r="AW69" i="15"/>
  <c r="BC69" i="15"/>
  <c r="AU69" i="15"/>
  <c r="BD69" i="15"/>
  <c r="AZ69" i="15"/>
  <c r="AV69" i="15"/>
  <c r="AR69" i="15"/>
  <c r="BJ69" i="15"/>
  <c r="BG69" i="15"/>
  <c r="AY69" i="15"/>
  <c r="BB69" i="15"/>
  <c r="BI71" i="15"/>
  <c r="BF71" i="15"/>
  <c r="BB71" i="15"/>
  <c r="AX71" i="15"/>
  <c r="BD71" i="15"/>
  <c r="AV71" i="15"/>
  <c r="BH71" i="15"/>
  <c r="BE71" i="15"/>
  <c r="BA71" i="15"/>
  <c r="AW71" i="15"/>
  <c r="AZ71" i="15"/>
  <c r="AR71" i="15"/>
  <c r="BG71" i="15"/>
  <c r="BB72" i="15"/>
  <c r="BI72" i="15"/>
  <c r="BA60" i="15"/>
  <c r="BE60" i="15"/>
  <c r="BH60" i="15"/>
  <c r="AW65" i="15"/>
  <c r="BA65" i="15"/>
  <c r="BE65" i="15"/>
  <c r="BH65" i="15"/>
  <c r="AX70" i="15"/>
  <c r="BB70" i="15"/>
  <c r="BF70" i="15"/>
  <c r="BI70" i="15"/>
  <c r="AU72" i="15"/>
  <c r="AY72" i="15"/>
  <c r="BC72" i="15"/>
  <c r="BG72" i="15"/>
  <c r="BJ72" i="15"/>
  <c r="AX72" i="15"/>
  <c r="BF72" i="15"/>
  <c r="AX58" i="15"/>
  <c r="BB58" i="15"/>
  <c r="BF58" i="15"/>
  <c r="AX60" i="15"/>
  <c r="BB60" i="15"/>
  <c r="BF60" i="15"/>
  <c r="AX65" i="15"/>
  <c r="BB65" i="15"/>
  <c r="BF65" i="15"/>
  <c r="AU70" i="15"/>
  <c r="AY70" i="15"/>
  <c r="BC70" i="15"/>
  <c r="BG70" i="15"/>
  <c r="AR72" i="15"/>
  <c r="AV72" i="15"/>
  <c r="AZ72" i="15"/>
  <c r="BD72" i="15"/>
  <c r="AK13" i="15"/>
  <c r="Z12" i="15"/>
  <c r="AJ12" i="15"/>
  <c r="AB13" i="15"/>
  <c r="AM13" i="15"/>
  <c r="X17" i="15"/>
  <c r="X23" i="15" s="1"/>
  <c r="AH17" i="15"/>
  <c r="S23" i="15"/>
  <c r="AV48" i="15"/>
  <c r="AF7" i="15"/>
  <c r="Z8" i="15"/>
  <c r="AH8" i="15"/>
  <c r="AC9" i="15"/>
  <c r="AD11" i="15"/>
  <c r="V12" i="15"/>
  <c r="AV12" i="15" s="1"/>
  <c r="AA12" i="15"/>
  <c r="AF12" i="15"/>
  <c r="AL12" i="15"/>
  <c r="AU13" i="15"/>
  <c r="AF13" i="15"/>
  <c r="T17" i="15"/>
  <c r="Y17" i="15"/>
  <c r="Y23" i="15" s="1"/>
  <c r="AD17" i="15"/>
  <c r="AD23" i="15" s="1"/>
  <c r="AJ17" i="15"/>
  <c r="AJ23" i="15" s="1"/>
  <c r="Z18" i="15"/>
  <c r="Z24" i="15" s="1"/>
  <c r="AH18" i="15"/>
  <c r="T24" i="15"/>
  <c r="T25" i="15"/>
  <c r="AV8" i="15"/>
  <c r="AA13" i="15"/>
  <c r="AE47" i="15"/>
  <c r="Y8" i="15"/>
  <c r="AG8" i="15"/>
  <c r="Y9" i="15"/>
  <c r="Z11" i="15"/>
  <c r="AE12" i="15"/>
  <c r="AC17" i="15"/>
  <c r="AC44" i="15" s="1"/>
  <c r="AJ7" i="15"/>
  <c r="AU8" i="15"/>
  <c r="AC8" i="15"/>
  <c r="AK8" i="15"/>
  <c r="AH11" i="15"/>
  <c r="W12" i="15"/>
  <c r="AB12" i="15"/>
  <c r="AH12" i="15"/>
  <c r="W13" i="15"/>
  <c r="S14" i="15"/>
  <c r="AF14" i="15" s="1"/>
  <c r="U17" i="15"/>
  <c r="AU17" i="15" s="1"/>
  <c r="Z17" i="15"/>
  <c r="Z23" i="15" s="1"/>
  <c r="AF17" i="15"/>
  <c r="AK17" i="15"/>
  <c r="AK23" i="15" s="1"/>
  <c r="AU18" i="15"/>
  <c r="AC47" i="15"/>
  <c r="AM25" i="15"/>
  <c r="AJ9" i="15"/>
  <c r="AF9" i="15"/>
  <c r="AB9" i="15"/>
  <c r="X9" i="15"/>
  <c r="AL9" i="15"/>
  <c r="AD9" i="15"/>
  <c r="V9" i="15"/>
  <c r="AV9" i="15" s="1"/>
  <c r="AM9" i="15"/>
  <c r="AI9" i="15"/>
  <c r="AE9" i="15"/>
  <c r="AA9" i="15"/>
  <c r="W9" i="15"/>
  <c r="AH9" i="15"/>
  <c r="Z9" i="15"/>
  <c r="AK9" i="15"/>
  <c r="AC10" i="15"/>
  <c r="AA19" i="15"/>
  <c r="Y7" i="15"/>
  <c r="AG7" i="15"/>
  <c r="AK7" i="15"/>
  <c r="Z10" i="15"/>
  <c r="AD10" i="15"/>
  <c r="AH10" i="15"/>
  <c r="AL10" i="15"/>
  <c r="AA11" i="15"/>
  <c r="AE11" i="15"/>
  <c r="AI11" i="15"/>
  <c r="AD19" i="15"/>
  <c r="V7" i="15"/>
  <c r="Z7" i="15"/>
  <c r="AD7" i="15"/>
  <c r="AH7" i="15"/>
  <c r="W8" i="15"/>
  <c r="AA8" i="15"/>
  <c r="AE8" i="15"/>
  <c r="AI8" i="15"/>
  <c r="AM8" i="15"/>
  <c r="W10" i="15"/>
  <c r="AA10" i="15"/>
  <c r="AE10" i="15"/>
  <c r="AI10" i="15"/>
  <c r="AM10" i="15"/>
  <c r="X11" i="15"/>
  <c r="AB11" i="15"/>
  <c r="AF11" i="15"/>
  <c r="AJ11" i="15"/>
  <c r="AL13" i="15"/>
  <c r="AH13" i="15"/>
  <c r="AD13" i="15"/>
  <c r="Z13" i="15"/>
  <c r="V13" i="15"/>
  <c r="AV13" i="15" s="1"/>
  <c r="X13" i="15"/>
  <c r="AC13" i="15"/>
  <c r="AI13" i="15"/>
  <c r="W19" i="15"/>
  <c r="AE19" i="15"/>
  <c r="Y10" i="15"/>
  <c r="AG10" i="15"/>
  <c r="AK10" i="15"/>
  <c r="S25" i="15"/>
  <c r="AK19" i="15"/>
  <c r="AG19" i="15"/>
  <c r="AC19" i="15"/>
  <c r="Y19" i="15"/>
  <c r="U19" i="15"/>
  <c r="AU19" i="15" s="1"/>
  <c r="AJ19" i="15"/>
  <c r="AF19" i="15"/>
  <c r="AB19" i="15"/>
  <c r="X19" i="15"/>
  <c r="T19" i="15"/>
  <c r="AI19" i="15"/>
  <c r="AV39" i="15"/>
  <c r="AV40" i="15"/>
  <c r="AV34" i="15"/>
  <c r="S28" i="15"/>
  <c r="AC7" i="15"/>
  <c r="V10" i="15"/>
  <c r="AV10" i="15" s="1"/>
  <c r="W11" i="15"/>
  <c r="V19" i="15"/>
  <c r="AL19" i="15"/>
  <c r="U23" i="15"/>
  <c r="AU23" i="15" s="1"/>
  <c r="T23" i="15"/>
  <c r="AG40" i="15"/>
  <c r="AB47" i="15"/>
  <c r="AF47" i="15"/>
  <c r="W7" i="15"/>
  <c r="AA7" i="15"/>
  <c r="AE7" i="15"/>
  <c r="AI7" i="15"/>
  <c r="AM7" i="15"/>
  <c r="X8" i="15"/>
  <c r="AB8" i="15"/>
  <c r="AF8" i="15"/>
  <c r="X10" i="15"/>
  <c r="AB10" i="15"/>
  <c r="AF10" i="15"/>
  <c r="AU11" i="15"/>
  <c r="Y11" i="15"/>
  <c r="AC11" i="15"/>
  <c r="AG11" i="15"/>
  <c r="AK11" i="15"/>
  <c r="Y13" i="15"/>
  <c r="AE13" i="15"/>
  <c r="AJ13" i="15"/>
  <c r="AD14" i="15"/>
  <c r="Z19" i="15"/>
  <c r="AH19" i="15"/>
  <c r="AU25" i="15"/>
  <c r="W18" i="15"/>
  <c r="AA18" i="15"/>
  <c r="AE18" i="15"/>
  <c r="AI18" i="15"/>
  <c r="AM18" i="15"/>
  <c r="S29" i="15"/>
  <c r="Y12" i="15"/>
  <c r="AC12" i="15"/>
  <c r="AG12" i="15"/>
  <c r="AK12" i="15"/>
  <c r="W17" i="15"/>
  <c r="AA17" i="15"/>
  <c r="AE17" i="15"/>
  <c r="AI17" i="15"/>
  <c r="AV17" i="15"/>
  <c r="T18" i="15"/>
  <c r="X18" i="15"/>
  <c r="AB18" i="15"/>
  <c r="AB44" i="15" s="1"/>
  <c r="AF18" i="15"/>
  <c r="AU24" i="15"/>
  <c r="Z47" i="15"/>
  <c r="AD47" i="15"/>
  <c r="AU48" i="15"/>
  <c r="AH40" i="15"/>
  <c r="Y47" i="13"/>
  <c r="W40" i="13"/>
  <c r="AA40" i="13"/>
  <c r="AD39" i="13"/>
  <c r="AD40" i="13" s="1"/>
  <c r="AC39" i="13"/>
  <c r="AF40" i="13"/>
  <c r="AS7" i="13"/>
  <c r="Z10" i="13"/>
  <c r="AF14" i="13"/>
  <c r="AB14" i="13"/>
  <c r="X14" i="13"/>
  <c r="AD14" i="13"/>
  <c r="Z14" i="13"/>
  <c r="AE14" i="13"/>
  <c r="AA14" i="13"/>
  <c r="W14" i="13"/>
  <c r="V14" i="13"/>
  <c r="AS14" i="13" s="1"/>
  <c r="Z7" i="13"/>
  <c r="V8" i="13"/>
  <c r="AS8" i="13" s="1"/>
  <c r="V9" i="13"/>
  <c r="AS9" i="13" s="1"/>
  <c r="V10" i="13"/>
  <c r="AS10" i="13" s="1"/>
  <c r="AL11" i="13"/>
  <c r="AL43" i="13" s="1"/>
  <c r="AH11" i="13"/>
  <c r="AD11" i="13"/>
  <c r="Z11" i="13"/>
  <c r="V11" i="13"/>
  <c r="AS11" i="13" s="1"/>
  <c r="AK11" i="13"/>
  <c r="AG11" i="13"/>
  <c r="AC11" i="13"/>
  <c r="Y11" i="13"/>
  <c r="X11" i="13"/>
  <c r="AF11" i="13"/>
  <c r="AL13" i="13"/>
  <c r="AL29" i="13" s="1"/>
  <c r="AH13" i="13"/>
  <c r="AD13" i="13"/>
  <c r="Z13" i="13"/>
  <c r="V13" i="13"/>
  <c r="AS13" i="13" s="1"/>
  <c r="AJ13" i="13"/>
  <c r="AF13" i="13"/>
  <c r="X13" i="13"/>
  <c r="AK13" i="13"/>
  <c r="AG13" i="13"/>
  <c r="AC13" i="13"/>
  <c r="Y13" i="13"/>
  <c r="AB13" i="13"/>
  <c r="AA13" i="13"/>
  <c r="AA29" i="13" s="1"/>
  <c r="AC14" i="13"/>
  <c r="AH25" i="13"/>
  <c r="Z24" i="13"/>
  <c r="S28" i="13"/>
  <c r="AH28" i="13"/>
  <c r="AI29" i="13"/>
  <c r="AJ7" i="13"/>
  <c r="AF7" i="13"/>
  <c r="AB7" i="13"/>
  <c r="X7" i="13"/>
  <c r="AM7" i="13"/>
  <c r="AI7" i="13"/>
  <c r="AE7" i="13"/>
  <c r="AA7" i="13"/>
  <c r="W7" i="13"/>
  <c r="AC7" i="13"/>
  <c r="AK7" i="13"/>
  <c r="AK8" i="13"/>
  <c r="AG8" i="13"/>
  <c r="AC8" i="13"/>
  <c r="Y8" i="13"/>
  <c r="AJ8" i="13"/>
  <c r="AF8" i="13"/>
  <c r="AB8" i="13"/>
  <c r="X8" i="13"/>
  <c r="W8" i="13"/>
  <c r="AE8" i="13"/>
  <c r="AM8" i="13"/>
  <c r="AA11" i="13"/>
  <c r="AI11" i="13"/>
  <c r="V12" i="13"/>
  <c r="AE13" i="13"/>
  <c r="X17" i="13"/>
  <c r="AF23" i="13"/>
  <c r="AL25" i="13"/>
  <c r="X24" i="13"/>
  <c r="Z8" i="13"/>
  <c r="Z9" i="13"/>
  <c r="U24" i="13"/>
  <c r="AR24" i="13" s="1"/>
  <c r="T24" i="13"/>
  <c r="W47" i="13"/>
  <c r="AA47" i="13"/>
  <c r="Y24" i="13"/>
  <c r="W11" i="13"/>
  <c r="AE11" i="13"/>
  <c r="AM11" i="13"/>
  <c r="W13" i="13"/>
  <c r="AM13" i="13"/>
  <c r="AM29" i="13" s="1"/>
  <c r="Y14" i="13"/>
  <c r="AB44" i="13"/>
  <c r="AB23" i="13"/>
  <c r="AJ23" i="13"/>
  <c r="Z25" i="13"/>
  <c r="Y44" i="13"/>
  <c r="Y23" i="13"/>
  <c r="AA19" i="13"/>
  <c r="AS34" i="13"/>
  <c r="X47" i="13"/>
  <c r="X9" i="13"/>
  <c r="AB9" i="13"/>
  <c r="AF9" i="13"/>
  <c r="AJ9" i="13"/>
  <c r="X10" i="13"/>
  <c r="AB10" i="13"/>
  <c r="AF10" i="13"/>
  <c r="AJ10" i="13"/>
  <c r="X12" i="13"/>
  <c r="AB12" i="13"/>
  <c r="AF12" i="13"/>
  <c r="V17" i="13"/>
  <c r="Z17" i="13"/>
  <c r="AD17" i="13"/>
  <c r="AD44" i="13" s="1"/>
  <c r="AH17" i="13"/>
  <c r="AL17" i="13"/>
  <c r="V19" i="13"/>
  <c r="AD19" i="13"/>
  <c r="U23" i="13"/>
  <c r="AR23" i="13" s="1"/>
  <c r="T23" i="13"/>
  <c r="AL24" i="13"/>
  <c r="U25" i="13"/>
  <c r="AR25" i="13" s="1"/>
  <c r="T25" i="13"/>
  <c r="AR58" i="13"/>
  <c r="AS48" i="13"/>
  <c r="AS18" i="13"/>
  <c r="AK19" i="13"/>
  <c r="AG19" i="13"/>
  <c r="AC19" i="13"/>
  <c r="Y19" i="13"/>
  <c r="U19" i="13"/>
  <c r="AR19" i="13" s="1"/>
  <c r="AJ19" i="13"/>
  <c r="AF19" i="13"/>
  <c r="AB19" i="13"/>
  <c r="X19" i="13"/>
  <c r="T19" i="13"/>
  <c r="AI19" i="13"/>
  <c r="Y9" i="13"/>
  <c r="AC9" i="13"/>
  <c r="AG9" i="13"/>
  <c r="Y10" i="13"/>
  <c r="AC10" i="13"/>
  <c r="AG10" i="13"/>
  <c r="S29" i="13"/>
  <c r="Y12" i="13"/>
  <c r="AC12" i="13"/>
  <c r="AG12" i="13"/>
  <c r="AK12" i="13"/>
  <c r="W17" i="13"/>
  <c r="AA17" i="13"/>
  <c r="AE17" i="13"/>
  <c r="AE44" i="13" s="1"/>
  <c r="AI17" i="13"/>
  <c r="AM17" i="13"/>
  <c r="W19" i="13"/>
  <c r="AE19" i="13"/>
  <c r="AM19" i="13"/>
  <c r="S25" i="13"/>
  <c r="V39" i="13"/>
  <c r="AS39" i="13" s="1"/>
  <c r="W18" i="13"/>
  <c r="AA18" i="13"/>
  <c r="AE18" i="13"/>
  <c r="AI18" i="13"/>
  <c r="X39" i="13"/>
  <c r="AB39" i="13"/>
  <c r="Y39" i="13"/>
  <c r="AS51" i="13"/>
  <c r="AA27" i="25" l="1"/>
  <c r="AT58" i="15"/>
  <c r="AS58" i="15"/>
  <c r="Y31" i="24"/>
  <c r="Y34" i="24"/>
  <c r="V31" i="25"/>
  <c r="V34" i="25"/>
  <c r="U31" i="24"/>
  <c r="U34" i="24"/>
  <c r="S31" i="24"/>
  <c r="S34" i="24"/>
  <c r="P31" i="25"/>
  <c r="P34" i="25"/>
  <c r="N34" i="25"/>
  <c r="N31" i="25"/>
  <c r="L34" i="25"/>
  <c r="L31" i="25"/>
  <c r="K31" i="24"/>
  <c r="K34" i="24"/>
  <c r="I31" i="24"/>
  <c r="I34" i="24"/>
  <c r="G31" i="24"/>
  <c r="G34" i="24"/>
  <c r="E31" i="24"/>
  <c r="E34" i="24"/>
  <c r="AF24" i="13"/>
  <c r="AF44" i="13"/>
  <c r="E85" i="14"/>
  <c r="D37" i="24"/>
  <c r="AA28" i="24"/>
  <c r="AS69" i="15"/>
  <c r="AT69" i="15"/>
  <c r="AT66" i="15"/>
  <c r="AS66" i="15"/>
  <c r="AS61" i="15"/>
  <c r="AT61" i="15"/>
  <c r="Z34" i="25"/>
  <c r="Z31" i="25"/>
  <c r="X34" i="25"/>
  <c r="X31" i="25"/>
  <c r="W31" i="24"/>
  <c r="W34" i="24"/>
  <c r="T31" i="25"/>
  <c r="T34" i="25"/>
  <c r="R34" i="25"/>
  <c r="R31" i="25"/>
  <c r="Q34" i="24"/>
  <c r="Q31" i="24"/>
  <c r="O31" i="24"/>
  <c r="O34" i="24"/>
  <c r="M31" i="24"/>
  <c r="M34" i="24"/>
  <c r="J34" i="25"/>
  <c r="J31" i="25"/>
  <c r="H34" i="25"/>
  <c r="H31" i="25"/>
  <c r="F31" i="25"/>
  <c r="F34" i="25"/>
  <c r="B25" i="24"/>
  <c r="AA25" i="24" s="1"/>
  <c r="AA24" i="24"/>
  <c r="AC23" i="13"/>
  <c r="AC44" i="13"/>
  <c r="E35" i="25"/>
  <c r="AA35" i="25" s="1"/>
  <c r="B44" i="25" s="1"/>
  <c r="AA28" i="25"/>
  <c r="W44" i="13"/>
  <c r="AT70" i="15"/>
  <c r="AS70" i="15"/>
  <c r="AT72" i="15"/>
  <c r="AS72" i="15"/>
  <c r="AS59" i="15"/>
  <c r="AT59" i="15"/>
  <c r="AS65" i="15"/>
  <c r="AT65" i="15"/>
  <c r="Z34" i="24"/>
  <c r="Z31" i="24"/>
  <c r="W31" i="25"/>
  <c r="W34" i="25"/>
  <c r="V34" i="24"/>
  <c r="V31" i="24"/>
  <c r="T34" i="24"/>
  <c r="T31" i="24"/>
  <c r="Q31" i="25"/>
  <c r="Q34" i="25"/>
  <c r="P31" i="24"/>
  <c r="P34" i="24"/>
  <c r="N31" i="24"/>
  <c r="N34" i="24"/>
  <c r="L31" i="24"/>
  <c r="L34" i="24"/>
  <c r="J31" i="24"/>
  <c r="K85" i="14" s="1"/>
  <c r="J34" i="24"/>
  <c r="G31" i="25"/>
  <c r="G34" i="25"/>
  <c r="F34" i="24"/>
  <c r="F31" i="24"/>
  <c r="AG43" i="13"/>
  <c r="AS71" i="15"/>
  <c r="AT71" i="15"/>
  <c r="AT60" i="15"/>
  <c r="AS60" i="15"/>
  <c r="B31" i="24"/>
  <c r="B37" i="24" s="1"/>
  <c r="AA27" i="24"/>
  <c r="Y34" i="25"/>
  <c r="Y31" i="25"/>
  <c r="X34" i="24"/>
  <c r="X31" i="24"/>
  <c r="U31" i="25"/>
  <c r="U34" i="25"/>
  <c r="S31" i="25"/>
  <c r="S34" i="25"/>
  <c r="R31" i="24"/>
  <c r="R34" i="24"/>
  <c r="O31" i="25"/>
  <c r="O34" i="25"/>
  <c r="M31" i="25"/>
  <c r="M34" i="25"/>
  <c r="K34" i="25"/>
  <c r="K31" i="25"/>
  <c r="I34" i="25"/>
  <c r="I31" i="25"/>
  <c r="H31" i="24"/>
  <c r="H34" i="24"/>
  <c r="E31" i="25"/>
  <c r="E34" i="25"/>
  <c r="B37" i="25"/>
  <c r="AA24" i="25"/>
  <c r="B25" i="25"/>
  <c r="AA25" i="25" s="1"/>
  <c r="AA35" i="24"/>
  <c r="B44" i="24" s="1"/>
  <c r="J42" i="19"/>
  <c r="K42" i="19"/>
  <c r="L42" i="19"/>
  <c r="B25" i="17"/>
  <c r="AA29" i="15"/>
  <c r="D37" i="17"/>
  <c r="E77" i="11"/>
  <c r="AA24" i="17"/>
  <c r="AA27" i="17"/>
  <c r="K31" i="17"/>
  <c r="K37" i="17" s="1"/>
  <c r="K35" i="17"/>
  <c r="T31" i="17"/>
  <c r="U77" i="11" s="1"/>
  <c r="S13" i="29" s="1"/>
  <c r="T35" i="17"/>
  <c r="F31" i="17"/>
  <c r="F37" i="17" s="1"/>
  <c r="F35" i="17"/>
  <c r="Q31" i="17"/>
  <c r="R77" i="11" s="1"/>
  <c r="P13" i="29" s="1"/>
  <c r="Q35" i="17"/>
  <c r="S31" i="17"/>
  <c r="T77" i="11" s="1"/>
  <c r="R13" i="29" s="1"/>
  <c r="S35" i="17"/>
  <c r="X31" i="17"/>
  <c r="Y77" i="11" s="1"/>
  <c r="W13" i="29" s="1"/>
  <c r="X35" i="17"/>
  <c r="G31" i="17"/>
  <c r="G37" i="17" s="1"/>
  <c r="G35" i="17"/>
  <c r="W31" i="17"/>
  <c r="X77" i="11" s="1"/>
  <c r="V13" i="29" s="1"/>
  <c r="W35" i="17"/>
  <c r="H31" i="17"/>
  <c r="I77" i="11" s="1"/>
  <c r="G13" i="29" s="1"/>
  <c r="H35" i="17"/>
  <c r="Y31" i="17"/>
  <c r="Z77" i="11" s="1"/>
  <c r="X13" i="29" s="1"/>
  <c r="Y35" i="17"/>
  <c r="N31" i="17"/>
  <c r="N37" i="17" s="1"/>
  <c r="N35" i="17"/>
  <c r="Z31" i="17"/>
  <c r="AA77" i="11" s="1"/>
  <c r="Y13" i="29" s="1"/>
  <c r="Z35" i="17"/>
  <c r="E31" i="17"/>
  <c r="F77" i="11" s="1"/>
  <c r="D13" i="29" s="1"/>
  <c r="AA28" i="17"/>
  <c r="E35" i="17"/>
  <c r="M31" i="17"/>
  <c r="M37" i="17" s="1"/>
  <c r="M35" i="17"/>
  <c r="R31" i="17"/>
  <c r="S77" i="11" s="1"/>
  <c r="Q13" i="29" s="1"/>
  <c r="R35" i="17"/>
  <c r="P31" i="17"/>
  <c r="Q77" i="11" s="1"/>
  <c r="O13" i="29" s="1"/>
  <c r="P35" i="17"/>
  <c r="V31" i="17"/>
  <c r="W77" i="11" s="1"/>
  <c r="U13" i="29" s="1"/>
  <c r="V35" i="17"/>
  <c r="AA34" i="17"/>
  <c r="B43" i="17" s="1"/>
  <c r="I31" i="17"/>
  <c r="I37" i="17" s="1"/>
  <c r="I35" i="17"/>
  <c r="U31" i="17"/>
  <c r="V77" i="11" s="1"/>
  <c r="T13" i="29" s="1"/>
  <c r="U35" i="17"/>
  <c r="J31" i="17"/>
  <c r="K77" i="11" s="1"/>
  <c r="I13" i="29" s="1"/>
  <c r="J35" i="17"/>
  <c r="L31" i="17"/>
  <c r="M77" i="11" s="1"/>
  <c r="K13" i="29" s="1"/>
  <c r="L35" i="17"/>
  <c r="O31" i="17"/>
  <c r="O37" i="17" s="1"/>
  <c r="O35" i="17"/>
  <c r="B37" i="17"/>
  <c r="F13" i="14"/>
  <c r="F12" i="14"/>
  <c r="V44" i="15"/>
  <c r="AV44" i="15" s="1"/>
  <c r="AE14" i="15"/>
  <c r="AD44" i="15"/>
  <c r="AH24" i="15"/>
  <c r="AC23" i="15"/>
  <c r="AD24" i="15"/>
  <c r="Y44" i="15"/>
  <c r="W14" i="15"/>
  <c r="AV18" i="15"/>
  <c r="AA14" i="15"/>
  <c r="AB14" i="15"/>
  <c r="AL28" i="15"/>
  <c r="Y14" i="15"/>
  <c r="AC14" i="15"/>
  <c r="X14" i="15"/>
  <c r="Z14" i="15"/>
  <c r="V14" i="15"/>
  <c r="AV14" i="15" s="1"/>
  <c r="AM29" i="15"/>
  <c r="AG24" i="15"/>
  <c r="AV80" i="15"/>
  <c r="AV81" i="15" s="1"/>
  <c r="AU80" i="15"/>
  <c r="AB29" i="15"/>
  <c r="AH23" i="15"/>
  <c r="Z44" i="15"/>
  <c r="AF23" i="15"/>
  <c r="W29" i="15"/>
  <c r="AJ43" i="15"/>
  <c r="AF29" i="15"/>
  <c r="X29" i="15"/>
  <c r="AD29" i="15"/>
  <c r="AI23" i="15"/>
  <c r="AK29" i="15"/>
  <c r="AE24" i="15"/>
  <c r="Z25" i="15"/>
  <c r="AA28" i="15"/>
  <c r="AA43" i="15"/>
  <c r="Y25" i="15"/>
  <c r="AE25" i="15"/>
  <c r="V43" i="15"/>
  <c r="AV43" i="15" s="1"/>
  <c r="V28" i="15"/>
  <c r="AV28" i="15" s="1"/>
  <c r="AV7" i="15"/>
  <c r="AK43" i="15"/>
  <c r="AK28" i="15"/>
  <c r="X28" i="15"/>
  <c r="AF28" i="15"/>
  <c r="AE44" i="15"/>
  <c r="AE23" i="15"/>
  <c r="AG29" i="15"/>
  <c r="AA24" i="15"/>
  <c r="AL29" i="15"/>
  <c r="AM28" i="15"/>
  <c r="AM43" i="15"/>
  <c r="W28" i="15"/>
  <c r="W43" i="15"/>
  <c r="AL25" i="15"/>
  <c r="AI25" i="15"/>
  <c r="W25" i="15"/>
  <c r="Z29" i="15"/>
  <c r="AH43" i="15"/>
  <c r="AH28" i="15"/>
  <c r="AD25" i="15"/>
  <c r="AF24" i="15"/>
  <c r="AA44" i="15"/>
  <c r="AA23" i="15"/>
  <c r="AC29" i="15"/>
  <c r="AM24" i="15"/>
  <c r="W24" i="15"/>
  <c r="AI28" i="15"/>
  <c r="AI43" i="15"/>
  <c r="V25" i="15"/>
  <c r="AV25" i="15" s="1"/>
  <c r="AV19" i="15"/>
  <c r="AF44" i="15"/>
  <c r="AJ25" i="15"/>
  <c r="AG25" i="15"/>
  <c r="AD43" i="15"/>
  <c r="AD28" i="15"/>
  <c r="AI29" i="15"/>
  <c r="Y43" i="15"/>
  <c r="Y28" i="15"/>
  <c r="AA25" i="15"/>
  <c r="AJ28" i="15"/>
  <c r="AL43" i="15"/>
  <c r="X24" i="15"/>
  <c r="AB25" i="15"/>
  <c r="AE29" i="15"/>
  <c r="AB43" i="15"/>
  <c r="V29" i="15"/>
  <c r="AV29" i="15" s="1"/>
  <c r="AF25" i="15"/>
  <c r="AC25" i="15"/>
  <c r="AG43" i="15"/>
  <c r="AG28" i="15"/>
  <c r="X43" i="15"/>
  <c r="AF43" i="15"/>
  <c r="AB24" i="15"/>
  <c r="W44" i="15"/>
  <c r="W23" i="15"/>
  <c r="Y29" i="15"/>
  <c r="AI24" i="15"/>
  <c r="X44" i="15"/>
  <c r="AH25" i="15"/>
  <c r="AE28" i="15"/>
  <c r="AE43" i="15"/>
  <c r="AC43" i="15"/>
  <c r="AC28" i="15"/>
  <c r="X25" i="15"/>
  <c r="AK25" i="15"/>
  <c r="AJ29" i="15"/>
  <c r="Z43" i="15"/>
  <c r="Z28" i="15"/>
  <c r="AH29" i="15"/>
  <c r="AB28" i="15"/>
  <c r="AC40" i="13"/>
  <c r="Y28" i="13"/>
  <c r="AD28" i="13"/>
  <c r="AI23" i="13"/>
  <c r="AI25" i="13"/>
  <c r="AH23" i="13"/>
  <c r="AF29" i="13"/>
  <c r="AA25" i="13"/>
  <c r="AK28" i="13"/>
  <c r="AK43" i="13"/>
  <c r="AB29" i="13"/>
  <c r="AC43" i="13"/>
  <c r="AC28" i="13"/>
  <c r="AF28" i="13"/>
  <c r="AF43" i="13"/>
  <c r="AH43" i="13"/>
  <c r="W29" i="13"/>
  <c r="V43" i="13"/>
  <c r="AS43" i="13" s="1"/>
  <c r="X40" i="13"/>
  <c r="AI24" i="13"/>
  <c r="AM25" i="13"/>
  <c r="AA44" i="13"/>
  <c r="AA23" i="13"/>
  <c r="AC29" i="13"/>
  <c r="X25" i="13"/>
  <c r="AK25" i="13"/>
  <c r="AD25" i="13"/>
  <c r="Z23" i="13"/>
  <c r="Z44" i="13"/>
  <c r="X29" i="13"/>
  <c r="AH29" i="13"/>
  <c r="AG28" i="13"/>
  <c r="V29" i="13"/>
  <c r="AS29" i="13" s="1"/>
  <c r="AS12" i="13"/>
  <c r="G11" i="14" s="1"/>
  <c r="W43" i="13"/>
  <c r="W28" i="13"/>
  <c r="AM43" i="13"/>
  <c r="AM28" i="13"/>
  <c r="AJ28" i="13"/>
  <c r="AJ43" i="13"/>
  <c r="AJ29" i="13"/>
  <c r="Z43" i="13"/>
  <c r="Z28" i="13"/>
  <c r="AD43" i="13"/>
  <c r="Z29" i="13"/>
  <c r="AA24" i="13"/>
  <c r="W25" i="13"/>
  <c r="AK29" i="13"/>
  <c r="AF25" i="13"/>
  <c r="AC25" i="13"/>
  <c r="AE43" i="13"/>
  <c r="AE28" i="13"/>
  <c r="AB28" i="13"/>
  <c r="AB43" i="13"/>
  <c r="V28" i="13"/>
  <c r="AS28" i="13" s="1"/>
  <c r="W24" i="13"/>
  <c r="AE23" i="13"/>
  <c r="AG29" i="13"/>
  <c r="AJ25" i="13"/>
  <c r="AG25" i="13"/>
  <c r="AD23" i="13"/>
  <c r="V40" i="13"/>
  <c r="AS40" i="13" s="1"/>
  <c r="G15" i="14" s="1"/>
  <c r="Y43" i="13"/>
  <c r="AD29" i="13"/>
  <c r="AI43" i="13"/>
  <c r="AI28" i="13"/>
  <c r="AB40" i="13"/>
  <c r="AE24" i="13"/>
  <c r="AE25" i="13"/>
  <c r="AM23" i="13"/>
  <c r="W23" i="13"/>
  <c r="Y29" i="13"/>
  <c r="Y40" i="13"/>
  <c r="AB25" i="13"/>
  <c r="Y25" i="13"/>
  <c r="AS19" i="13"/>
  <c r="V25" i="13"/>
  <c r="AS25" i="13" s="1"/>
  <c r="AL23" i="13"/>
  <c r="V44" i="13"/>
  <c r="AS44" i="13" s="1"/>
  <c r="AS17" i="13"/>
  <c r="V23" i="13"/>
  <c r="AS23" i="13" s="1"/>
  <c r="AL28" i="13"/>
  <c r="X44" i="13"/>
  <c r="X23" i="13"/>
  <c r="AA43" i="13"/>
  <c r="AA28" i="13"/>
  <c r="X43" i="13"/>
  <c r="X28" i="13"/>
  <c r="AE29" i="13"/>
  <c r="AV125" i="15" l="1"/>
  <c r="AA31" i="25"/>
  <c r="AY129" i="15"/>
  <c r="I37" i="25"/>
  <c r="AA34" i="25"/>
  <c r="B43" i="25" s="1"/>
  <c r="BO129" i="15"/>
  <c r="Y37" i="25"/>
  <c r="T37" i="24"/>
  <c r="U85" i="14"/>
  <c r="M37" i="24"/>
  <c r="N85" i="14"/>
  <c r="BJ129" i="15"/>
  <c r="T37" i="25"/>
  <c r="L37" i="25"/>
  <c r="BB129" i="15"/>
  <c r="AA34" i="24"/>
  <c r="B43" i="24" s="1"/>
  <c r="AV124" i="15"/>
  <c r="AV126" i="15" s="1"/>
  <c r="AT80" i="15"/>
  <c r="AS80" i="15"/>
  <c r="E37" i="25"/>
  <c r="AU129" i="15"/>
  <c r="M37" i="25"/>
  <c r="BC129" i="15"/>
  <c r="R37" i="24"/>
  <c r="S85" i="14"/>
  <c r="BK129" i="15"/>
  <c r="U37" i="25"/>
  <c r="G37" i="25"/>
  <c r="AW129" i="15"/>
  <c r="L37" i="24"/>
  <c r="M85" i="14"/>
  <c r="Q85" i="14"/>
  <c r="P37" i="24"/>
  <c r="BM129" i="15"/>
  <c r="W37" i="25"/>
  <c r="J37" i="25"/>
  <c r="AZ129" i="15"/>
  <c r="R37" i="25"/>
  <c r="BH129" i="15"/>
  <c r="BP129" i="15"/>
  <c r="Z37" i="25"/>
  <c r="F85" i="14"/>
  <c r="E37" i="24"/>
  <c r="J85" i="14"/>
  <c r="I37" i="24"/>
  <c r="BF129" i="15"/>
  <c r="P37" i="25"/>
  <c r="V85" i="14"/>
  <c r="U37" i="24"/>
  <c r="Y37" i="24"/>
  <c r="Z85" i="14"/>
  <c r="Z87" i="14" s="1"/>
  <c r="Z89" i="14" s="1"/>
  <c r="K37" i="25"/>
  <c r="BA129" i="15"/>
  <c r="X37" i="24"/>
  <c r="Y85" i="14"/>
  <c r="F37" i="24"/>
  <c r="G85" i="14"/>
  <c r="V37" i="24"/>
  <c r="W85" i="14"/>
  <c r="AA85" i="14"/>
  <c r="AA87" i="14" s="1"/>
  <c r="AA89" i="14" s="1"/>
  <c r="Z37" i="24"/>
  <c r="AV129" i="15"/>
  <c r="F37" i="25"/>
  <c r="P85" i="14"/>
  <c r="O37" i="24"/>
  <c r="X85" i="14"/>
  <c r="W37" i="24"/>
  <c r="BD129" i="15"/>
  <c r="N37" i="25"/>
  <c r="I85" i="14"/>
  <c r="H37" i="24"/>
  <c r="BE129" i="15"/>
  <c r="O37" i="25"/>
  <c r="BI129" i="15"/>
  <c r="S37" i="25"/>
  <c r="AA31" i="24"/>
  <c r="B32" i="24"/>
  <c r="O85" i="14"/>
  <c r="N37" i="24"/>
  <c r="Q37" i="25"/>
  <c r="BG129" i="15"/>
  <c r="J37" i="24"/>
  <c r="AX129" i="15"/>
  <c r="H37" i="25"/>
  <c r="Q37" i="24"/>
  <c r="R85" i="14"/>
  <c r="BN129" i="15"/>
  <c r="X37" i="25"/>
  <c r="B32" i="25"/>
  <c r="H85" i="14"/>
  <c r="G37" i="24"/>
  <c r="K37" i="24"/>
  <c r="L85" i="14"/>
  <c r="S37" i="24"/>
  <c r="T85" i="14"/>
  <c r="BL129" i="15"/>
  <c r="V37" i="25"/>
  <c r="D16" i="29"/>
  <c r="J77" i="11"/>
  <c r="H13" i="29" s="1"/>
  <c r="O77" i="11"/>
  <c r="M13" i="29" s="1"/>
  <c r="P77" i="11"/>
  <c r="N13" i="29" s="1"/>
  <c r="H77" i="11"/>
  <c r="F13" i="29" s="1"/>
  <c r="N77" i="11"/>
  <c r="L13" i="29" s="1"/>
  <c r="L77" i="11"/>
  <c r="J13" i="29" s="1"/>
  <c r="G77" i="11"/>
  <c r="E13" i="29" s="1"/>
  <c r="B32" i="17"/>
  <c r="AA32" i="17" s="1"/>
  <c r="E80" i="11"/>
  <c r="E82" i="11" s="1"/>
  <c r="P37" i="17"/>
  <c r="L37" i="17"/>
  <c r="U37" i="17"/>
  <c r="Z37" i="17"/>
  <c r="Y37" i="17"/>
  <c r="W37" i="17"/>
  <c r="X37" i="17"/>
  <c r="Q37" i="17"/>
  <c r="T37" i="17"/>
  <c r="V37" i="17"/>
  <c r="R37" i="17"/>
  <c r="J37" i="17"/>
  <c r="E37" i="17"/>
  <c r="H37" i="17"/>
  <c r="S37" i="17"/>
  <c r="G13" i="14"/>
  <c r="AA35" i="17"/>
  <c r="B44" i="17" s="1"/>
  <c r="AA31" i="17"/>
  <c r="G12" i="14"/>
  <c r="G14" i="14"/>
  <c r="AU81" i="15"/>
  <c r="AA37" i="24" l="1"/>
  <c r="B46" i="24" s="1"/>
  <c r="B85" i="14"/>
  <c r="D85" i="14"/>
  <c r="C85" i="14"/>
  <c r="AA32" i="25"/>
  <c r="B38" i="25"/>
  <c r="B39" i="25"/>
  <c r="B48" i="25" s="1"/>
  <c r="AU131" i="15"/>
  <c r="AS129" i="15"/>
  <c r="AT129" i="15"/>
  <c r="AS81" i="15"/>
  <c r="AT81" i="15"/>
  <c r="B38" i="24"/>
  <c r="B39" i="24"/>
  <c r="B48" i="24" s="1"/>
  <c r="AA32" i="24"/>
  <c r="AA37" i="25"/>
  <c r="B46" i="25" s="1"/>
  <c r="C13" i="29"/>
  <c r="D77" i="11"/>
  <c r="C77" i="11"/>
  <c r="B77" i="11"/>
  <c r="F80" i="11"/>
  <c r="AA37" i="17"/>
  <c r="B46" i="17" s="1"/>
  <c r="E60" i="11"/>
  <c r="AJ35" i="4"/>
  <c r="G60" i="14" s="1"/>
  <c r="AI35" i="4"/>
  <c r="F60" i="14" s="1"/>
  <c r="AK36" i="4"/>
  <c r="AA38" i="25" l="1"/>
  <c r="B47" i="25"/>
  <c r="AA38" i="24"/>
  <c r="B47" i="24"/>
  <c r="F60" i="11"/>
  <c r="G60" i="11"/>
  <c r="AL36" i="4"/>
  <c r="H61" i="14"/>
  <c r="E51" i="11"/>
  <c r="F51" i="11"/>
  <c r="E43" i="11"/>
  <c r="E44" i="11" s="1"/>
  <c r="F43" i="11"/>
  <c r="F44" i="11" l="1"/>
  <c r="F70" i="11" s="1"/>
  <c r="F72" i="11" s="1"/>
  <c r="D3" i="29"/>
  <c r="D10" i="29" s="1"/>
  <c r="D18" i="29" s="1"/>
  <c r="E70" i="11"/>
  <c r="E72" i="11" s="1"/>
  <c r="AM36" i="4"/>
  <c r="I61" i="14"/>
  <c r="AH16" i="4"/>
  <c r="AN36" i="4" l="1"/>
  <c r="J61" i="14"/>
  <c r="AW7" i="4"/>
  <c r="AL7" i="4"/>
  <c r="AM7" i="4"/>
  <c r="AN7" i="4"/>
  <c r="AO7" i="4"/>
  <c r="AP7" i="4"/>
  <c r="AQ7" i="4"/>
  <c r="AR7" i="4"/>
  <c r="AS7" i="4"/>
  <c r="AT7" i="4"/>
  <c r="AH7" i="4"/>
  <c r="AI7" i="4"/>
  <c r="AJ7" i="4"/>
  <c r="AK7" i="4"/>
  <c r="AV7" i="4" l="1"/>
  <c r="AO36" i="4"/>
  <c r="K61" i="14"/>
  <c r="G49" i="14" l="1"/>
  <c r="G49" i="11"/>
  <c r="E6" i="29" s="1"/>
  <c r="AP36" i="4"/>
  <c r="L61" i="14"/>
  <c r="F61" i="11"/>
  <c r="S36" i="4"/>
  <c r="AH36" i="4" s="1"/>
  <c r="G50" i="14" l="1"/>
  <c r="G50" i="11"/>
  <c r="E7" i="29" s="1"/>
  <c r="E61" i="11"/>
  <c r="E61" i="14"/>
  <c r="AQ36" i="4"/>
  <c r="N61" i="14" s="1"/>
  <c r="M61" i="14"/>
  <c r="AR36" i="4" l="1"/>
  <c r="O61" i="14" s="1"/>
  <c r="N61" i="11"/>
  <c r="AS36" i="4" l="1"/>
  <c r="P61" i="14" s="1"/>
  <c r="O61" i="11"/>
  <c r="AW8" i="4"/>
  <c r="AW9" i="4"/>
  <c r="AW10" i="4"/>
  <c r="AW11" i="4"/>
  <c r="AW12" i="4"/>
  <c r="AW13" i="4"/>
  <c r="AW14" i="4"/>
  <c r="AW15" i="4"/>
  <c r="AW16" i="4"/>
  <c r="AW17" i="4"/>
  <c r="AW18" i="4"/>
  <c r="AW19" i="4"/>
  <c r="AW20" i="4"/>
  <c r="AW21" i="4"/>
  <c r="AW22" i="4"/>
  <c r="AW23" i="4"/>
  <c r="AW24" i="4"/>
  <c r="AW25" i="4"/>
  <c r="AW26" i="4"/>
  <c r="AW27" i="4"/>
  <c r="AW28" i="4"/>
  <c r="AW29" i="4"/>
  <c r="AW30" i="4"/>
  <c r="AW31" i="4"/>
  <c r="AW33" i="4"/>
  <c r="AW34" i="4"/>
  <c r="AW6" i="4"/>
  <c r="AV9" i="4"/>
  <c r="AV10" i="4"/>
  <c r="AV14" i="4"/>
  <c r="AV15" i="4"/>
  <c r="AV19" i="4"/>
  <c r="AV20" i="4"/>
  <c r="AV25" i="4"/>
  <c r="AV26" i="4"/>
  <c r="AV29" i="4"/>
  <c r="AV30" i="4"/>
  <c r="AV32" i="4"/>
  <c r="AV33" i="4"/>
  <c r="AV34" i="4"/>
  <c r="AV35" i="4"/>
  <c r="AT36" i="4" l="1"/>
  <c r="P61" i="11"/>
  <c r="J26" i="12"/>
  <c r="Q61" i="11" l="1"/>
  <c r="Q61" i="14"/>
  <c r="B61" i="14" l="1"/>
  <c r="D61" i="14"/>
  <c r="AH10" i="3"/>
  <c r="AI10" i="3"/>
  <c r="AJ10" i="3"/>
  <c r="AK10" i="3"/>
  <c r="AL10" i="3"/>
  <c r="AM10" i="3"/>
  <c r="AN10" i="3"/>
  <c r="AO10" i="3"/>
  <c r="AP10" i="3"/>
  <c r="AQ10" i="3"/>
  <c r="N54" i="11" s="1"/>
  <c r="AR10" i="3"/>
  <c r="O54" i="11" s="1"/>
  <c r="AS10" i="3"/>
  <c r="P54" i="11" s="1"/>
  <c r="AT10" i="3"/>
  <c r="Q54" i="11" s="1"/>
  <c r="AH13" i="3"/>
  <c r="T13" i="3"/>
  <c r="AI13" i="3" s="1"/>
  <c r="U13" i="3"/>
  <c r="AJ13" i="3" s="1"/>
  <c r="V13" i="3"/>
  <c r="AK13" i="3"/>
  <c r="AL13" i="3"/>
  <c r="I21" i="14" s="1"/>
  <c r="AM13" i="3"/>
  <c r="J21" i="14" s="1"/>
  <c r="AN13" i="3"/>
  <c r="K21" i="14" s="1"/>
  <c r="AO13" i="3"/>
  <c r="L21" i="14" s="1"/>
  <c r="AP13" i="3"/>
  <c r="M21" i="14" s="1"/>
  <c r="AQ13" i="3"/>
  <c r="AR13" i="3"/>
  <c r="AS13" i="3"/>
  <c r="AT13" i="3"/>
  <c r="AH14" i="3"/>
  <c r="W14" i="3"/>
  <c r="AL14" i="3" s="1"/>
  <c r="X14" i="3"/>
  <c r="AM14" i="3" s="1"/>
  <c r="AT14" i="3"/>
  <c r="Q55" i="11" s="1"/>
  <c r="U14" i="3"/>
  <c r="AJ14" i="3" s="1"/>
  <c r="V14" i="3"/>
  <c r="AK14" i="3" s="1"/>
  <c r="Y14" i="3"/>
  <c r="AN14" i="3" s="1"/>
  <c r="Z14" i="3"/>
  <c r="AO14" i="3" s="1"/>
  <c r="AA14" i="3"/>
  <c r="AP14" i="3" s="1"/>
  <c r="AB14" i="3"/>
  <c r="AQ14" i="3" s="1"/>
  <c r="N55" i="11" s="1"/>
  <c r="AC14" i="3"/>
  <c r="AR14" i="3" s="1"/>
  <c r="O55" i="11" s="1"/>
  <c r="O56" i="11" s="1"/>
  <c r="AD14" i="3"/>
  <c r="AS14" i="3" s="1"/>
  <c r="P55" i="11" s="1"/>
  <c r="P56" i="11" s="1"/>
  <c r="T14" i="3"/>
  <c r="AI14" i="3" s="1"/>
  <c r="C17" i="12"/>
  <c r="C4" i="12" s="1"/>
  <c r="D17" i="12"/>
  <c r="D4" i="12" s="1"/>
  <c r="E17" i="12"/>
  <c r="F17" i="12"/>
  <c r="F4" i="12" s="1"/>
  <c r="G17" i="12"/>
  <c r="G4" i="12" s="1"/>
  <c r="H14" i="12"/>
  <c r="H8" i="12"/>
  <c r="H9" i="12"/>
  <c r="H10" i="12"/>
  <c r="H11" i="12"/>
  <c r="H12" i="12"/>
  <c r="H13" i="12"/>
  <c r="H15" i="12"/>
  <c r="H16" i="12"/>
  <c r="H7" i="12"/>
  <c r="J25" i="12"/>
  <c r="O11" i="12"/>
  <c r="AI11" i="4"/>
  <c r="AI12" i="4"/>
  <c r="AI13" i="4"/>
  <c r="AI6" i="3"/>
  <c r="AJ13" i="4"/>
  <c r="AJ12" i="4"/>
  <c r="AJ6" i="3"/>
  <c r="AK13" i="4"/>
  <c r="AK12" i="4"/>
  <c r="AK6" i="3"/>
  <c r="AL6" i="3"/>
  <c r="AM6" i="3"/>
  <c r="AI7" i="3"/>
  <c r="AJ7" i="3"/>
  <c r="AK7" i="3"/>
  <c r="E4" i="12"/>
  <c r="AL7" i="3"/>
  <c r="AM7" i="3"/>
  <c r="AN6" i="3"/>
  <c r="K20" i="14" s="1"/>
  <c r="K22" i="14" s="1"/>
  <c r="AN7" i="3"/>
  <c r="AO6" i="3"/>
  <c r="L20" i="14" s="1"/>
  <c r="AO7" i="3"/>
  <c r="AP6" i="3"/>
  <c r="M20" i="14" s="1"/>
  <c r="M22" i="14" s="1"/>
  <c r="AP7" i="3"/>
  <c r="AQ6" i="3"/>
  <c r="AQ7" i="3"/>
  <c r="AR6" i="3"/>
  <c r="AR7" i="3"/>
  <c r="AS6" i="3"/>
  <c r="AS7" i="3"/>
  <c r="AT6" i="3"/>
  <c r="AT7" i="3"/>
  <c r="A21" i="11"/>
  <c r="A20" i="11"/>
  <c r="AH7" i="3"/>
  <c r="AH6" i="3"/>
  <c r="AT4" i="3"/>
  <c r="AS4" i="3"/>
  <c r="AR4" i="3"/>
  <c r="AQ4" i="3"/>
  <c r="AP4" i="3"/>
  <c r="AO4" i="3"/>
  <c r="AN4" i="3"/>
  <c r="AM4" i="3"/>
  <c r="AL4" i="3"/>
  <c r="AK4" i="3"/>
  <c r="AJ4" i="3"/>
  <c r="AI4" i="3"/>
  <c r="AH4" i="3"/>
  <c r="U27" i="4"/>
  <c r="AJ27" i="4" s="1"/>
  <c r="V27" i="4"/>
  <c r="AK27" i="4" s="1"/>
  <c r="W27" i="4"/>
  <c r="AL27" i="4" s="1"/>
  <c r="X27" i="4"/>
  <c r="AM27" i="4" s="1"/>
  <c r="Y27" i="4"/>
  <c r="Z27" i="4"/>
  <c r="AO27" i="4" s="1"/>
  <c r="AA27" i="4"/>
  <c r="AP27" i="4" s="1"/>
  <c r="U28" i="4"/>
  <c r="AJ28" i="4" s="1"/>
  <c r="V28" i="4"/>
  <c r="W28" i="4"/>
  <c r="AL28" i="4" s="1"/>
  <c r="X28" i="4"/>
  <c r="AM28" i="4"/>
  <c r="Y28" i="4"/>
  <c r="AN28" i="4" s="1"/>
  <c r="Z28" i="4"/>
  <c r="AA28" i="4"/>
  <c r="AP28" i="4"/>
  <c r="T28" i="4"/>
  <c r="AI28" i="4" s="1"/>
  <c r="T27" i="4"/>
  <c r="AI27" i="4" s="1"/>
  <c r="AK28" i="4"/>
  <c r="AN27" i="4"/>
  <c r="K30" i="14" s="1"/>
  <c r="AO28" i="4"/>
  <c r="F27" i="11"/>
  <c r="AH8" i="4"/>
  <c r="AI8" i="4"/>
  <c r="AJ8" i="4"/>
  <c r="AK8" i="4"/>
  <c r="AL8" i="4"/>
  <c r="AM8" i="4"/>
  <c r="AN8" i="4"/>
  <c r="AO8" i="4"/>
  <c r="AP8" i="4"/>
  <c r="AQ8" i="4"/>
  <c r="AR8" i="4"/>
  <c r="AS8" i="4"/>
  <c r="AT8" i="4"/>
  <c r="AH11" i="4"/>
  <c r="AJ11" i="4"/>
  <c r="AK11" i="4"/>
  <c r="H27" i="14" s="1"/>
  <c r="AL11" i="4"/>
  <c r="AM11" i="4"/>
  <c r="AN11" i="4"/>
  <c r="AO11" i="4"/>
  <c r="AP11" i="4"/>
  <c r="AQ11" i="4"/>
  <c r="AR11" i="4"/>
  <c r="AS11" i="4"/>
  <c r="AT11" i="4"/>
  <c r="AH12" i="4"/>
  <c r="AL12" i="4"/>
  <c r="AM12" i="4"/>
  <c r="AN12" i="4"/>
  <c r="AO12" i="4"/>
  <c r="AP12" i="4"/>
  <c r="AQ12" i="4"/>
  <c r="AR12" i="4"/>
  <c r="AS12" i="4"/>
  <c r="AT12" i="4"/>
  <c r="AH13" i="4"/>
  <c r="AL13" i="4"/>
  <c r="AM13" i="4"/>
  <c r="AN13" i="4"/>
  <c r="AO13" i="4"/>
  <c r="AP13" i="4"/>
  <c r="AQ13" i="4"/>
  <c r="AR13" i="4"/>
  <c r="AS13" i="4"/>
  <c r="AT13" i="4"/>
  <c r="AI16" i="4"/>
  <c r="AJ16" i="4"/>
  <c r="AK16" i="4"/>
  <c r="AL16" i="4"/>
  <c r="AM16" i="4"/>
  <c r="AN16" i="4"/>
  <c r="AO16" i="4"/>
  <c r="AP16" i="4"/>
  <c r="AQ16" i="4"/>
  <c r="AR16" i="4"/>
  <c r="AS16" i="4"/>
  <c r="AT16" i="4"/>
  <c r="AH17" i="4"/>
  <c r="AI17" i="4"/>
  <c r="AJ17" i="4"/>
  <c r="AK17" i="4"/>
  <c r="AL17" i="4"/>
  <c r="AM17" i="4"/>
  <c r="AN17" i="4"/>
  <c r="AO17" i="4"/>
  <c r="AP17" i="4"/>
  <c r="AQ17" i="4"/>
  <c r="AR17" i="4"/>
  <c r="AS17" i="4"/>
  <c r="AT17" i="4"/>
  <c r="AH18" i="4"/>
  <c r="AI18" i="4"/>
  <c r="AJ18" i="4"/>
  <c r="AK18" i="4"/>
  <c r="AL18" i="4"/>
  <c r="AM18" i="4"/>
  <c r="AN18" i="4"/>
  <c r="AO18" i="4"/>
  <c r="AP18" i="4"/>
  <c r="AQ18" i="4"/>
  <c r="AR18" i="4"/>
  <c r="AS18" i="4"/>
  <c r="AT18" i="4"/>
  <c r="AH21" i="4"/>
  <c r="AI21" i="4"/>
  <c r="AJ21" i="4"/>
  <c r="AK21" i="4"/>
  <c r="AL21" i="4"/>
  <c r="AM21" i="4"/>
  <c r="AN21" i="4"/>
  <c r="AO21" i="4"/>
  <c r="AP21" i="4"/>
  <c r="AQ21" i="4"/>
  <c r="AR21" i="4"/>
  <c r="AS21" i="4"/>
  <c r="AT21" i="4"/>
  <c r="AH22" i="4"/>
  <c r="AI22" i="4"/>
  <c r="AJ22" i="4"/>
  <c r="AK22" i="4"/>
  <c r="AL22" i="4"/>
  <c r="AM22" i="4"/>
  <c r="AN22" i="4"/>
  <c r="AO22" i="4"/>
  <c r="L29" i="11" s="1"/>
  <c r="AP22" i="4"/>
  <c r="AQ22" i="4"/>
  <c r="AR22" i="4"/>
  <c r="AS22" i="4"/>
  <c r="AT22" i="4"/>
  <c r="AH23" i="4"/>
  <c r="AI23" i="4"/>
  <c r="AJ23" i="4"/>
  <c r="AK23" i="4"/>
  <c r="AL23" i="4"/>
  <c r="AM23" i="4"/>
  <c r="AN23" i="4"/>
  <c r="K29" i="11" s="1"/>
  <c r="AO23" i="4"/>
  <c r="AP23" i="4"/>
  <c r="AQ23" i="4"/>
  <c r="AR23" i="4"/>
  <c r="AS23" i="4"/>
  <c r="AT23" i="4"/>
  <c r="AH24" i="4"/>
  <c r="AI24" i="4"/>
  <c r="AJ24" i="4"/>
  <c r="AK24" i="4"/>
  <c r="AL24" i="4"/>
  <c r="AM24" i="4"/>
  <c r="AN24" i="4"/>
  <c r="AO24" i="4"/>
  <c r="AP24" i="4"/>
  <c r="AQ24" i="4"/>
  <c r="AR24" i="4"/>
  <c r="AS24" i="4"/>
  <c r="AT24" i="4"/>
  <c r="AH27" i="4"/>
  <c r="AQ27" i="4"/>
  <c r="N30" i="11" s="1"/>
  <c r="AR27" i="4"/>
  <c r="AS27" i="4"/>
  <c r="AT27" i="4"/>
  <c r="AH28" i="4"/>
  <c r="AQ28" i="4"/>
  <c r="AR28" i="4"/>
  <c r="AS28" i="4"/>
  <c r="AT28" i="4"/>
  <c r="AH30" i="4"/>
  <c r="AI30" i="4"/>
  <c r="AJ30" i="4"/>
  <c r="AK30" i="4"/>
  <c r="AL30" i="4"/>
  <c r="AM30" i="4"/>
  <c r="AN30" i="4"/>
  <c r="AO30" i="4"/>
  <c r="AP30" i="4"/>
  <c r="AQ30" i="4"/>
  <c r="AR30" i="4"/>
  <c r="AS30" i="4"/>
  <c r="AT30" i="4"/>
  <c r="AH31" i="4"/>
  <c r="AI31" i="4"/>
  <c r="AJ31" i="4"/>
  <c r="G31" i="14" s="1"/>
  <c r="AK31" i="4"/>
  <c r="H31" i="14" s="1"/>
  <c r="AL31" i="4"/>
  <c r="AM31" i="4"/>
  <c r="AN31" i="4"/>
  <c r="K31" i="14" s="1"/>
  <c r="AO31" i="4"/>
  <c r="L31" i="14" s="1"/>
  <c r="AP31" i="4"/>
  <c r="AQ31" i="4"/>
  <c r="N31" i="11" s="1"/>
  <c r="AR31" i="4"/>
  <c r="O31" i="11" s="1"/>
  <c r="AS31" i="4"/>
  <c r="P31" i="11" s="1"/>
  <c r="AT31" i="4"/>
  <c r="Q31" i="11" s="1"/>
  <c r="AH32" i="4"/>
  <c r="E59" i="14" s="1"/>
  <c r="E62" i="14" s="1"/>
  <c r="AI32" i="4"/>
  <c r="F59" i="14" s="1"/>
  <c r="F62" i="14" s="1"/>
  <c r="AJ32" i="4"/>
  <c r="G59" i="14" s="1"/>
  <c r="G62" i="14" s="1"/>
  <c r="AK32" i="4"/>
  <c r="H59" i="14" s="1"/>
  <c r="AI6" i="4"/>
  <c r="F26" i="14" s="1"/>
  <c r="AJ6" i="4"/>
  <c r="G26" i="14" s="1"/>
  <c r="AK6" i="4"/>
  <c r="AL6" i="4"/>
  <c r="I26" i="14" s="1"/>
  <c r="AM6" i="4"/>
  <c r="J26" i="14" s="1"/>
  <c r="AN6" i="4"/>
  <c r="K26" i="14" s="1"/>
  <c r="AO6" i="4"/>
  <c r="L26" i="14" s="1"/>
  <c r="AP6" i="4"/>
  <c r="AQ6" i="4"/>
  <c r="N26" i="11" s="1"/>
  <c r="AR6" i="4"/>
  <c r="O26" i="11" s="1"/>
  <c r="AS6" i="4"/>
  <c r="P26" i="11" s="1"/>
  <c r="AT6" i="4"/>
  <c r="A16" i="11"/>
  <c r="A15" i="11"/>
  <c r="A14" i="11"/>
  <c r="A13" i="11"/>
  <c r="A12" i="11"/>
  <c r="A11" i="11"/>
  <c r="A7" i="11"/>
  <c r="A6" i="11"/>
  <c r="A5" i="11"/>
  <c r="A4" i="11"/>
  <c r="K37" i="6"/>
  <c r="K39" i="6" s="1"/>
  <c r="BF12" i="8"/>
  <c r="BE12" i="8"/>
  <c r="BD12" i="8"/>
  <c r="BC12" i="8"/>
  <c r="BB12" i="8"/>
  <c r="BA12" i="8"/>
  <c r="AZ12" i="8"/>
  <c r="AY12" i="8"/>
  <c r="AX12" i="8"/>
  <c r="AW12" i="8"/>
  <c r="AV12" i="8"/>
  <c r="AU12" i="8"/>
  <c r="AT12" i="8"/>
  <c r="AS12" i="8"/>
  <c r="AR12" i="8"/>
  <c r="AQ12" i="8"/>
  <c r="AM12" i="8"/>
  <c r="R12" i="8"/>
  <c r="BF11" i="8"/>
  <c r="BE11" i="8"/>
  <c r="BD11" i="8"/>
  <c r="BC11" i="8"/>
  <c r="BB11" i="8"/>
  <c r="BA11" i="8"/>
  <c r="AZ11" i="8"/>
  <c r="AY11" i="8"/>
  <c r="AX11" i="8"/>
  <c r="AW11" i="8"/>
  <c r="AV11" i="8"/>
  <c r="AU11" i="8"/>
  <c r="AT11" i="8"/>
  <c r="AS11" i="8"/>
  <c r="AR11" i="8"/>
  <c r="AQ11" i="8"/>
  <c r="AM11" i="8"/>
  <c r="V11" i="8"/>
  <c r="AP11" i="8" s="1"/>
  <c r="U11" i="8"/>
  <c r="AO11" i="8"/>
  <c r="T11" i="8"/>
  <c r="AN11" i="8"/>
  <c r="R11" i="8"/>
  <c r="BF10" i="8"/>
  <c r="BE10" i="8"/>
  <c r="BD10" i="8"/>
  <c r="BC10" i="8"/>
  <c r="BB10" i="8"/>
  <c r="BA10" i="8"/>
  <c r="AZ10" i="8"/>
  <c r="AY10" i="8"/>
  <c r="AX10" i="8"/>
  <c r="AW10" i="8"/>
  <c r="AV10" i="8"/>
  <c r="AU10" i="8"/>
  <c r="AT10" i="8"/>
  <c r="AS10" i="8"/>
  <c r="AR10" i="8"/>
  <c r="AQ10" i="8"/>
  <c r="AM10" i="8"/>
  <c r="R10" i="8"/>
  <c r="BF9" i="8"/>
  <c r="BE9" i="8"/>
  <c r="BD9" i="8"/>
  <c r="BC9" i="8"/>
  <c r="BB9" i="8"/>
  <c r="BA9" i="8"/>
  <c r="AZ9" i="8"/>
  <c r="AY9" i="8"/>
  <c r="AX9" i="8"/>
  <c r="AW9" i="8"/>
  <c r="AV9" i="8"/>
  <c r="AU9" i="8"/>
  <c r="AT9" i="8"/>
  <c r="AS9" i="8"/>
  <c r="AR9" i="8"/>
  <c r="AQ9" i="8"/>
  <c r="AM9" i="8"/>
  <c r="V9" i="8"/>
  <c r="V12" i="8" s="1"/>
  <c r="AP12" i="8" s="1"/>
  <c r="AP9" i="8"/>
  <c r="U9" i="8"/>
  <c r="U10" i="8" s="1"/>
  <c r="AO10" i="8" s="1"/>
  <c r="U12" i="8"/>
  <c r="AO12" i="8" s="1"/>
  <c r="T9" i="8"/>
  <c r="T12" i="8"/>
  <c r="AN12" i="8" s="1"/>
  <c r="R9" i="8"/>
  <c r="BF8" i="8"/>
  <c r="BE8" i="8"/>
  <c r="BD8" i="8"/>
  <c r="BC8" i="8"/>
  <c r="BB8" i="8"/>
  <c r="BA8" i="8"/>
  <c r="AZ8" i="8"/>
  <c r="AY8" i="8"/>
  <c r="AX8" i="8"/>
  <c r="AW8" i="8"/>
  <c r="AV8" i="8"/>
  <c r="AU8" i="8"/>
  <c r="AT8" i="8"/>
  <c r="AS8" i="8"/>
  <c r="AR8" i="8"/>
  <c r="AQ8" i="8"/>
  <c r="AP8" i="8"/>
  <c r="AO8" i="8"/>
  <c r="AN8" i="8"/>
  <c r="AM8" i="8"/>
  <c r="R8" i="8"/>
  <c r="AN9" i="8"/>
  <c r="T10" i="8"/>
  <c r="AN10" i="8" s="1"/>
  <c r="AO9" i="8"/>
  <c r="V10" i="8"/>
  <c r="AP10" i="8" s="1"/>
  <c r="K40" i="6"/>
  <c r="K41" i="6" s="1"/>
  <c r="AH6" i="4"/>
  <c r="E26" i="14" s="1"/>
  <c r="AT4" i="4"/>
  <c r="AO4" i="4"/>
  <c r="AI4" i="4"/>
  <c r="AR4" i="4"/>
  <c r="AN4" i="4"/>
  <c r="AJ4" i="4"/>
  <c r="AL4" i="4"/>
  <c r="AQ4" i="4"/>
  <c r="AH4" i="4"/>
  <c r="AM4" i="4"/>
  <c r="AS4" i="4"/>
  <c r="AK4" i="4"/>
  <c r="AP4" i="4"/>
  <c r="Q7" i="11"/>
  <c r="P7" i="11"/>
  <c r="O7" i="11"/>
  <c r="M7" i="14"/>
  <c r="L7" i="14"/>
  <c r="K7" i="14"/>
  <c r="J7" i="14" l="1"/>
  <c r="N7" i="11"/>
  <c r="P30" i="11"/>
  <c r="L27" i="11"/>
  <c r="J29" i="14"/>
  <c r="F29" i="14"/>
  <c r="L28" i="11"/>
  <c r="Q28" i="11"/>
  <c r="M28" i="14"/>
  <c r="I28" i="14"/>
  <c r="J20" i="12"/>
  <c r="M20" i="12"/>
  <c r="Q56" i="11"/>
  <c r="L22" i="14"/>
  <c r="N29" i="12"/>
  <c r="J30" i="14"/>
  <c r="J30" i="11"/>
  <c r="K20" i="12"/>
  <c r="E7" i="14"/>
  <c r="E7" i="11"/>
  <c r="L7" i="11"/>
  <c r="J31" i="11"/>
  <c r="J31" i="14"/>
  <c r="F31" i="11"/>
  <c r="F31" i="14"/>
  <c r="Q30" i="11"/>
  <c r="E30" i="11"/>
  <c r="E30" i="14"/>
  <c r="M29" i="11"/>
  <c r="N29" i="11"/>
  <c r="K29" i="14"/>
  <c r="K28" i="12"/>
  <c r="G29" i="14"/>
  <c r="M28" i="11"/>
  <c r="I28" i="11"/>
  <c r="E28" i="14"/>
  <c r="N28" i="11"/>
  <c r="J28" i="11"/>
  <c r="J28" i="14"/>
  <c r="F28" i="14"/>
  <c r="N27" i="11"/>
  <c r="N12" i="12"/>
  <c r="J27" i="14"/>
  <c r="E27" i="14"/>
  <c r="L31" i="11"/>
  <c r="G30" i="11"/>
  <c r="G30" i="14"/>
  <c r="J20" i="14"/>
  <c r="J22" i="14" s="1"/>
  <c r="N27" i="12"/>
  <c r="J54" i="14"/>
  <c r="J54" i="11"/>
  <c r="F54" i="14"/>
  <c r="F54" i="11"/>
  <c r="K7" i="11"/>
  <c r="AT38" i="4"/>
  <c r="Q26" i="11"/>
  <c r="M26" i="11"/>
  <c r="M26" i="14"/>
  <c r="M31" i="11"/>
  <c r="M31" i="14"/>
  <c r="I31" i="11"/>
  <c r="I31" i="14"/>
  <c r="E31" i="11"/>
  <c r="E31" i="14"/>
  <c r="Q29" i="11"/>
  <c r="M29" i="14"/>
  <c r="Q27" i="11"/>
  <c r="M27" i="14"/>
  <c r="I27" i="14"/>
  <c r="K31" i="11"/>
  <c r="I20" i="14"/>
  <c r="N20" i="12"/>
  <c r="M54" i="14"/>
  <c r="M54" i="11"/>
  <c r="I54" i="14"/>
  <c r="I54" i="11"/>
  <c r="E54" i="14"/>
  <c r="E54" i="11"/>
  <c r="F16" i="11"/>
  <c r="B149" i="6"/>
  <c r="B147" i="6"/>
  <c r="J7" i="11"/>
  <c r="L27" i="12"/>
  <c r="H26" i="14"/>
  <c r="O30" i="11"/>
  <c r="P29" i="11"/>
  <c r="L29" i="14"/>
  <c r="I29" i="14"/>
  <c r="E29" i="14"/>
  <c r="P28" i="11"/>
  <c r="L28" i="14"/>
  <c r="H28" i="14"/>
  <c r="P27" i="11"/>
  <c r="L27" i="14"/>
  <c r="H31" i="11"/>
  <c r="J26" i="11"/>
  <c r="M30" i="11"/>
  <c r="M30" i="14"/>
  <c r="I30" i="14"/>
  <c r="J12" i="12"/>
  <c r="B21" i="14"/>
  <c r="D21" i="14"/>
  <c r="L54" i="14"/>
  <c r="L54" i="11"/>
  <c r="H54" i="14"/>
  <c r="H54" i="11"/>
  <c r="G43" i="14"/>
  <c r="G44" i="14" s="1"/>
  <c r="G43" i="11"/>
  <c r="B26" i="14"/>
  <c r="D26" i="14"/>
  <c r="E32" i="14"/>
  <c r="M7" i="11"/>
  <c r="M28" i="12"/>
  <c r="N28" i="12"/>
  <c r="AV22" i="4"/>
  <c r="O29" i="11"/>
  <c r="L28" i="12"/>
  <c r="H29" i="14"/>
  <c r="O28" i="11"/>
  <c r="K28" i="11"/>
  <c r="K28" i="14"/>
  <c r="G28" i="14"/>
  <c r="M27" i="11"/>
  <c r="M32" i="11" s="1"/>
  <c r="I27" i="11"/>
  <c r="O27" i="11"/>
  <c r="K27" i="11"/>
  <c r="K27" i="14"/>
  <c r="K32" i="14" s="1"/>
  <c r="K12" i="12"/>
  <c r="G27" i="14"/>
  <c r="K26" i="11"/>
  <c r="J29" i="12"/>
  <c r="F30" i="14"/>
  <c r="G31" i="11"/>
  <c r="L30" i="11"/>
  <c r="L30" i="14"/>
  <c r="H30" i="14"/>
  <c r="F27" i="14"/>
  <c r="K54" i="14"/>
  <c r="K54" i="11"/>
  <c r="D54" i="11" s="1"/>
  <c r="G54" i="11"/>
  <c r="G54" i="14"/>
  <c r="G55" i="11"/>
  <c r="G56" i="11" s="1"/>
  <c r="G55" i="14"/>
  <c r="G56" i="14" s="1"/>
  <c r="L55" i="14"/>
  <c r="L56" i="14" s="1"/>
  <c r="L55" i="11"/>
  <c r="L56" i="11" s="1"/>
  <c r="F55" i="14"/>
  <c r="F55" i="11"/>
  <c r="N56" i="11"/>
  <c r="J55" i="14"/>
  <c r="J55" i="11"/>
  <c r="H55" i="14"/>
  <c r="H56" i="14" s="1"/>
  <c r="H55" i="11"/>
  <c r="H56" i="11" s="1"/>
  <c r="M55" i="14"/>
  <c r="M56" i="14" s="1"/>
  <c r="M55" i="11"/>
  <c r="M56" i="11" s="1"/>
  <c r="I55" i="14"/>
  <c r="I56" i="14" s="1"/>
  <c r="I55" i="11"/>
  <c r="I56" i="11" s="1"/>
  <c r="K55" i="14"/>
  <c r="K55" i="11"/>
  <c r="E55" i="14"/>
  <c r="E55" i="11"/>
  <c r="B21" i="11"/>
  <c r="D21" i="11"/>
  <c r="B20" i="11"/>
  <c r="D20" i="11"/>
  <c r="M9" i="12"/>
  <c r="D149" i="6"/>
  <c r="L40" i="6"/>
  <c r="M40" i="6" s="1"/>
  <c r="N40" i="6" s="1"/>
  <c r="D146" i="6"/>
  <c r="C148" i="6"/>
  <c r="C146" i="6"/>
  <c r="F5" i="14"/>
  <c r="C147" i="6"/>
  <c r="D148" i="6"/>
  <c r="N9" i="12"/>
  <c r="T29" i="15"/>
  <c r="T29" i="13"/>
  <c r="K9" i="12"/>
  <c r="J21" i="12"/>
  <c r="J9" i="12"/>
  <c r="C149" i="6"/>
  <c r="L9" i="12"/>
  <c r="K42" i="6"/>
  <c r="T28" i="15"/>
  <c r="T28" i="13"/>
  <c r="K21" i="12"/>
  <c r="T36" i="4"/>
  <c r="U29" i="13"/>
  <c r="AR29" i="13" s="1"/>
  <c r="U29" i="15"/>
  <c r="AU29" i="15" s="1"/>
  <c r="K38" i="6"/>
  <c r="L37" i="6"/>
  <c r="M29" i="12"/>
  <c r="I30" i="11"/>
  <c r="H30" i="11"/>
  <c r="L29" i="12"/>
  <c r="AV28" i="4"/>
  <c r="K30" i="11"/>
  <c r="K32" i="11" s="1"/>
  <c r="AL38" i="4"/>
  <c r="E59" i="11"/>
  <c r="AH39" i="4"/>
  <c r="I29" i="11"/>
  <c r="AO38" i="4"/>
  <c r="E28" i="11"/>
  <c r="AV16" i="4"/>
  <c r="E27" i="11"/>
  <c r="AV8" i="4"/>
  <c r="F29" i="11"/>
  <c r="H29" i="11"/>
  <c r="I26" i="11"/>
  <c r="M12" i="12"/>
  <c r="AV11" i="4"/>
  <c r="K29" i="12"/>
  <c r="M27" i="12"/>
  <c r="AR38" i="4"/>
  <c r="AN38" i="4"/>
  <c r="G26" i="11"/>
  <c r="G59" i="11"/>
  <c r="G73" i="14" s="1"/>
  <c r="AJ39" i="4"/>
  <c r="AV21" i="4"/>
  <c r="F30" i="11"/>
  <c r="G29" i="11"/>
  <c r="L26" i="11"/>
  <c r="L32" i="11" s="1"/>
  <c r="H26" i="11"/>
  <c r="E26" i="11"/>
  <c r="AH38" i="4"/>
  <c r="AP38" i="4"/>
  <c r="AV31" i="4"/>
  <c r="AV24" i="4"/>
  <c r="AV17" i="4"/>
  <c r="AV27" i="4"/>
  <c r="AV12" i="4"/>
  <c r="AS38" i="4"/>
  <c r="AK38" i="4"/>
  <c r="H59" i="11"/>
  <c r="AL32" i="4"/>
  <c r="I59" i="14" s="1"/>
  <c r="J29" i="11"/>
  <c r="AQ38" i="4"/>
  <c r="AM38" i="4"/>
  <c r="AI38" i="4"/>
  <c r="AV23" i="4"/>
  <c r="E29" i="11"/>
  <c r="AV18" i="4"/>
  <c r="H28" i="11"/>
  <c r="F26" i="11"/>
  <c r="J27" i="11"/>
  <c r="AV13" i="4"/>
  <c r="J28" i="12"/>
  <c r="J27" i="12"/>
  <c r="H17" i="12"/>
  <c r="H4" i="12"/>
  <c r="K27" i="12"/>
  <c r="AJ38" i="4"/>
  <c r="AV6" i="4"/>
  <c r="K25" i="12"/>
  <c r="K24" i="12"/>
  <c r="F59" i="11"/>
  <c r="F73" i="14" s="1"/>
  <c r="F74" i="14" s="1"/>
  <c r="F79" i="14" s="1"/>
  <c r="AI39" i="4"/>
  <c r="AR32" i="4"/>
  <c r="O59" i="11" s="1"/>
  <c r="L20" i="12"/>
  <c r="G15" i="11"/>
  <c r="J14" i="12"/>
  <c r="F15" i="11"/>
  <c r="G28" i="11"/>
  <c r="F28" i="11"/>
  <c r="H27" i="11"/>
  <c r="L12" i="12"/>
  <c r="G27" i="11"/>
  <c r="I146" i="6" l="1"/>
  <c r="D31" i="11"/>
  <c r="B54" i="11"/>
  <c r="J24" i="12"/>
  <c r="C31" i="11"/>
  <c r="L32" i="14"/>
  <c r="Q32" i="11"/>
  <c r="J32" i="14"/>
  <c r="O29" i="12"/>
  <c r="B31" i="11"/>
  <c r="F32" i="14"/>
  <c r="G32" i="14"/>
  <c r="O32" i="11"/>
  <c r="P32" i="11"/>
  <c r="I32" i="14"/>
  <c r="N32" i="11"/>
  <c r="K56" i="11"/>
  <c r="J56" i="11"/>
  <c r="F56" i="14"/>
  <c r="F66" i="14" s="1"/>
  <c r="K56" i="14"/>
  <c r="J56" i="14"/>
  <c r="O28" i="12"/>
  <c r="O20" i="12"/>
  <c r="O27" i="12"/>
  <c r="B54" i="14"/>
  <c r="D29" i="14"/>
  <c r="D31" i="14"/>
  <c r="B31" i="14"/>
  <c r="M32" i="14"/>
  <c r="E3" i="29"/>
  <c r="G44" i="11"/>
  <c r="H32" i="14"/>
  <c r="B20" i="14"/>
  <c r="D20" i="14"/>
  <c r="I22" i="14"/>
  <c r="B29" i="14"/>
  <c r="W20" i="26"/>
  <c r="W20" i="22"/>
  <c r="C54" i="11"/>
  <c r="D32" i="14"/>
  <c r="D54" i="14"/>
  <c r="B27" i="14"/>
  <c r="D27" i="14"/>
  <c r="D28" i="14"/>
  <c r="B28" i="14"/>
  <c r="D30" i="14"/>
  <c r="B30" i="14"/>
  <c r="C29" i="11"/>
  <c r="C27" i="11"/>
  <c r="E4" i="11"/>
  <c r="E73" i="14"/>
  <c r="E74" i="14" s="1"/>
  <c r="E79" i="14" s="1"/>
  <c r="E56" i="11"/>
  <c r="E66" i="11" s="1"/>
  <c r="C55" i="11"/>
  <c r="C28" i="11"/>
  <c r="C26" i="11"/>
  <c r="C30" i="11"/>
  <c r="D27" i="11"/>
  <c r="H32" i="11"/>
  <c r="D29" i="11"/>
  <c r="B29" i="11"/>
  <c r="D28" i="11"/>
  <c r="B28" i="11"/>
  <c r="J32" i="11"/>
  <c r="F56" i="11"/>
  <c r="F66" i="11" s="1"/>
  <c r="D55" i="11"/>
  <c r="B55" i="11"/>
  <c r="B27" i="11"/>
  <c r="D26" i="11"/>
  <c r="B26" i="11"/>
  <c r="D30" i="11"/>
  <c r="B30" i="11"/>
  <c r="I148" i="6"/>
  <c r="I35" i="19" s="1"/>
  <c r="I38" i="19" s="1"/>
  <c r="W20" i="19"/>
  <c r="Q5" i="11"/>
  <c r="Q6" i="11"/>
  <c r="P4" i="11"/>
  <c r="P6" i="11"/>
  <c r="P5" i="11"/>
  <c r="N6" i="11"/>
  <c r="N5" i="11"/>
  <c r="Q4" i="11"/>
  <c r="N4" i="11"/>
  <c r="O6" i="11"/>
  <c r="O5" i="11"/>
  <c r="O4" i="11"/>
  <c r="E56" i="14"/>
  <c r="D55" i="14"/>
  <c r="B55" i="14"/>
  <c r="I32" i="11"/>
  <c r="D22" i="11"/>
  <c r="B22" i="11"/>
  <c r="M42" i="6"/>
  <c r="L5" i="11"/>
  <c r="F5" i="11"/>
  <c r="I4" i="11"/>
  <c r="M5" i="14"/>
  <c r="M5" i="11"/>
  <c r="E5" i="11"/>
  <c r="L42" i="6"/>
  <c r="E5" i="14"/>
  <c r="I5" i="14"/>
  <c r="L41" i="6"/>
  <c r="I6" i="14"/>
  <c r="K10" i="12"/>
  <c r="N10" i="12"/>
  <c r="L5" i="14"/>
  <c r="J8" i="12"/>
  <c r="L4" i="11"/>
  <c r="M41" i="6"/>
  <c r="K4" i="14"/>
  <c r="K7" i="12"/>
  <c r="G4" i="14"/>
  <c r="I5" i="11"/>
  <c r="M4" i="11"/>
  <c r="L4" i="14"/>
  <c r="K5" i="11"/>
  <c r="J10" i="12"/>
  <c r="J4" i="14"/>
  <c r="M4" i="14"/>
  <c r="H4" i="14"/>
  <c r="F4" i="11"/>
  <c r="N8" i="12"/>
  <c r="G4" i="11"/>
  <c r="M10" i="12"/>
  <c r="I4" i="14"/>
  <c r="E4" i="14"/>
  <c r="H5" i="14"/>
  <c r="M6" i="11"/>
  <c r="L8" i="12"/>
  <c r="J5" i="14"/>
  <c r="L7" i="12"/>
  <c r="H4" i="11"/>
  <c r="J5" i="11"/>
  <c r="K4" i="11"/>
  <c r="K5" i="14"/>
  <c r="K8" i="12"/>
  <c r="M7" i="12"/>
  <c r="J13" i="12"/>
  <c r="O9" i="12"/>
  <c r="I6" i="11"/>
  <c r="M6" i="14"/>
  <c r="G6" i="11"/>
  <c r="J6" i="11"/>
  <c r="H6" i="11"/>
  <c r="H6" i="14"/>
  <c r="J6" i="14"/>
  <c r="G5" i="11"/>
  <c r="G5" i="14"/>
  <c r="K6" i="14"/>
  <c r="K6" i="11"/>
  <c r="N7" i="12"/>
  <c r="J4" i="11"/>
  <c r="E6" i="14"/>
  <c r="E6" i="11"/>
  <c r="J7" i="12"/>
  <c r="F6" i="11"/>
  <c r="F6" i="14"/>
  <c r="F4" i="14"/>
  <c r="M8" i="12"/>
  <c r="H5" i="11"/>
  <c r="L10" i="12"/>
  <c r="L6" i="14"/>
  <c r="L6" i="11"/>
  <c r="G6" i="14"/>
  <c r="N41" i="6"/>
  <c r="O40" i="6"/>
  <c r="N42" i="6"/>
  <c r="U28" i="15"/>
  <c r="AU28" i="15" s="1"/>
  <c r="U28" i="13"/>
  <c r="AR28" i="13" s="1"/>
  <c r="U36" i="4"/>
  <c r="G61" i="11" s="1"/>
  <c r="G62" i="11" s="1"/>
  <c r="L39" i="6"/>
  <c r="L38" i="6"/>
  <c r="M37" i="6"/>
  <c r="F32" i="11"/>
  <c r="G32" i="11"/>
  <c r="AV38" i="4"/>
  <c r="I59" i="11"/>
  <c r="AM32" i="4"/>
  <c r="J59" i="14" s="1"/>
  <c r="E62" i="11"/>
  <c r="E32" i="11"/>
  <c r="F11" i="11"/>
  <c r="F62" i="11"/>
  <c r="AS32" i="4"/>
  <c r="P59" i="11" s="1"/>
  <c r="K13" i="12"/>
  <c r="J15" i="12"/>
  <c r="F12" i="11"/>
  <c r="K14" i="12"/>
  <c r="J16" i="12"/>
  <c r="F13" i="11"/>
  <c r="O12" i="12"/>
  <c r="B32" i="14" l="1"/>
  <c r="F65" i="14"/>
  <c r="V35" i="26"/>
  <c r="V38" i="26" s="1"/>
  <c r="V42" i="26" s="1"/>
  <c r="T35" i="22"/>
  <c r="T38" i="22" s="1"/>
  <c r="T42" i="22" s="1"/>
  <c r="R35" i="22"/>
  <c r="R38" i="22" s="1"/>
  <c r="R42" i="22" s="1"/>
  <c r="P35" i="22"/>
  <c r="P38" i="22" s="1"/>
  <c r="P42" i="22" s="1"/>
  <c r="N35" i="26"/>
  <c r="N38" i="26" s="1"/>
  <c r="N42" i="26" s="1"/>
  <c r="L35" i="26"/>
  <c r="L38" i="26" s="1"/>
  <c r="L42" i="26" s="1"/>
  <c r="J35" i="22"/>
  <c r="J38" i="22" s="1"/>
  <c r="J42" i="22" s="1"/>
  <c r="I35" i="22"/>
  <c r="I38" i="22" s="1"/>
  <c r="I42" i="22" s="1"/>
  <c r="B22" i="14"/>
  <c r="D22" i="14"/>
  <c r="V35" i="22"/>
  <c r="V38" i="22" s="1"/>
  <c r="V42" i="22" s="1"/>
  <c r="T35" i="26"/>
  <c r="T38" i="26" s="1"/>
  <c r="T42" i="26" s="1"/>
  <c r="R35" i="26"/>
  <c r="R38" i="26" s="1"/>
  <c r="R42" i="26" s="1"/>
  <c r="P35" i="26"/>
  <c r="P38" i="26" s="1"/>
  <c r="P42" i="26" s="1"/>
  <c r="N35" i="22"/>
  <c r="N38" i="22" s="1"/>
  <c r="N42" i="22" s="1"/>
  <c r="L35" i="22"/>
  <c r="L38" i="22" s="1"/>
  <c r="L42" i="22" s="1"/>
  <c r="J35" i="26"/>
  <c r="J38" i="26" s="1"/>
  <c r="J42" i="26" s="1"/>
  <c r="H35" i="22"/>
  <c r="H38" i="22" s="1"/>
  <c r="H42" i="22" s="1"/>
  <c r="X20" i="19"/>
  <c r="Y20" i="19" s="1"/>
  <c r="X20" i="26"/>
  <c r="X20" i="22"/>
  <c r="W35" i="22"/>
  <c r="W38" i="22" s="1"/>
  <c r="W42" i="22" s="1"/>
  <c r="U35" i="22"/>
  <c r="U38" i="22" s="1"/>
  <c r="U42" i="22" s="1"/>
  <c r="S35" i="22"/>
  <c r="S38" i="22" s="1"/>
  <c r="S42" i="22" s="1"/>
  <c r="Q35" i="22"/>
  <c r="Q38" i="22" s="1"/>
  <c r="Q42" i="22" s="1"/>
  <c r="O35" i="26"/>
  <c r="O38" i="26" s="1"/>
  <c r="O42" i="26" s="1"/>
  <c r="M35" i="26"/>
  <c r="M38" i="26" s="1"/>
  <c r="M42" i="26" s="1"/>
  <c r="K35" i="26"/>
  <c r="K38" i="26" s="1"/>
  <c r="K42" i="26" s="1"/>
  <c r="I35" i="26"/>
  <c r="I38" i="26" s="1"/>
  <c r="I42" i="26" s="1"/>
  <c r="H35" i="26"/>
  <c r="H38" i="26" s="1"/>
  <c r="H42" i="26" s="1"/>
  <c r="W35" i="26"/>
  <c r="W38" i="26" s="1"/>
  <c r="W42" i="26" s="1"/>
  <c r="U35" i="26"/>
  <c r="U38" i="26" s="1"/>
  <c r="U42" i="26" s="1"/>
  <c r="S35" i="26"/>
  <c r="S38" i="26" s="1"/>
  <c r="S42" i="26" s="1"/>
  <c r="Q35" i="26"/>
  <c r="Q38" i="26" s="1"/>
  <c r="Q42" i="26" s="1"/>
  <c r="O35" i="22"/>
  <c r="O38" i="22" s="1"/>
  <c r="O42" i="22" s="1"/>
  <c r="M35" i="22"/>
  <c r="M38" i="22" s="1"/>
  <c r="M42" i="22" s="1"/>
  <c r="K35" i="22"/>
  <c r="K38" i="22" s="1"/>
  <c r="K42" i="22" s="1"/>
  <c r="G35" i="26"/>
  <c r="G38" i="26" s="1"/>
  <c r="G35" i="22"/>
  <c r="G38" i="22" s="1"/>
  <c r="C32" i="11"/>
  <c r="C6" i="11"/>
  <c r="C5" i="11"/>
  <c r="C4" i="11"/>
  <c r="C56" i="11"/>
  <c r="E65" i="11"/>
  <c r="AU124" i="15"/>
  <c r="B6" i="11"/>
  <c r="D6" i="11"/>
  <c r="B5" i="11"/>
  <c r="D5" i="11"/>
  <c r="D56" i="11"/>
  <c r="B56" i="11"/>
  <c r="D4" i="11"/>
  <c r="B4" i="11"/>
  <c r="D32" i="11"/>
  <c r="B32" i="11"/>
  <c r="T35" i="19"/>
  <c r="T38" i="19" s="1"/>
  <c r="G35" i="19"/>
  <c r="N35" i="19"/>
  <c r="N38" i="19" s="1"/>
  <c r="W35" i="19"/>
  <c r="W38" i="19" s="1"/>
  <c r="H35" i="19"/>
  <c r="H38" i="19" s="1"/>
  <c r="R35" i="19"/>
  <c r="R38" i="19" s="1"/>
  <c r="L35" i="19"/>
  <c r="L38" i="19" s="1"/>
  <c r="O35" i="19"/>
  <c r="O38" i="19" s="1"/>
  <c r="S35" i="19"/>
  <c r="S38" i="19" s="1"/>
  <c r="V35" i="19"/>
  <c r="V38" i="19" s="1"/>
  <c r="P35" i="19"/>
  <c r="P38" i="19" s="1"/>
  <c r="K35" i="19"/>
  <c r="K38" i="19" s="1"/>
  <c r="J35" i="19"/>
  <c r="J38" i="19" s="1"/>
  <c r="U35" i="19"/>
  <c r="U38" i="19" s="1"/>
  <c r="Q35" i="19"/>
  <c r="Q38" i="19" s="1"/>
  <c r="M35" i="19"/>
  <c r="M38" i="19" s="1"/>
  <c r="D56" i="14"/>
  <c r="B56" i="14"/>
  <c r="E66" i="14"/>
  <c r="E65" i="14"/>
  <c r="O10" i="12"/>
  <c r="O8" i="12"/>
  <c r="B5" i="14"/>
  <c r="E8" i="11"/>
  <c r="O7" i="12"/>
  <c r="G48" i="14"/>
  <c r="G48" i="11"/>
  <c r="E5" i="29" s="1"/>
  <c r="D6" i="14"/>
  <c r="B6" i="14"/>
  <c r="D4" i="14"/>
  <c r="B4" i="14"/>
  <c r="G7" i="14"/>
  <c r="G8" i="14" s="1"/>
  <c r="D5" i="14"/>
  <c r="E8" i="14"/>
  <c r="P40" i="6"/>
  <c r="O42" i="6"/>
  <c r="O41" i="6"/>
  <c r="F14" i="14"/>
  <c r="AR55" i="13"/>
  <c r="AR57" i="13"/>
  <c r="V36" i="4"/>
  <c r="H61" i="11" s="1"/>
  <c r="M39" i="6"/>
  <c r="N37" i="6"/>
  <c r="M38" i="6"/>
  <c r="AN32" i="4"/>
  <c r="K59" i="14" s="1"/>
  <c r="J59" i="11"/>
  <c r="F65" i="11"/>
  <c r="K15" i="12"/>
  <c r="G13" i="11"/>
  <c r="G11" i="11"/>
  <c r="K16" i="12"/>
  <c r="AT32" i="4"/>
  <c r="Q59" i="11" s="1"/>
  <c r="J17" i="12"/>
  <c r="G12" i="11"/>
  <c r="X35" i="19" l="1"/>
  <c r="X38" i="19" s="1"/>
  <c r="M43" i="22"/>
  <c r="K84" i="14"/>
  <c r="K87" i="14" s="1"/>
  <c r="BJ128" i="15"/>
  <c r="BJ131" i="15" s="1"/>
  <c r="U43" i="26"/>
  <c r="K43" i="26"/>
  <c r="AZ128" i="15"/>
  <c r="AZ131" i="15" s="1"/>
  <c r="Q84" i="14"/>
  <c r="Q87" i="14" s="1"/>
  <c r="S43" i="22"/>
  <c r="Y20" i="26"/>
  <c r="X35" i="26"/>
  <c r="X38" i="26" s="1"/>
  <c r="X42" i="26" s="1"/>
  <c r="L43" i="22"/>
  <c r="J84" i="14"/>
  <c r="J87" i="14" s="1"/>
  <c r="T43" i="26"/>
  <c r="BI128" i="15"/>
  <c r="BI131" i="15" s="1"/>
  <c r="I43" i="22"/>
  <c r="G84" i="14"/>
  <c r="G87" i="14" s="1"/>
  <c r="N84" i="14"/>
  <c r="N87" i="14" s="1"/>
  <c r="P43" i="22"/>
  <c r="G42" i="22"/>
  <c r="M84" i="14"/>
  <c r="M87" i="14" s="1"/>
  <c r="O43" i="22"/>
  <c r="W43" i="26"/>
  <c r="BL128" i="15"/>
  <c r="BL131" i="15" s="1"/>
  <c r="BB128" i="15"/>
  <c r="BB131" i="15" s="1"/>
  <c r="M43" i="26"/>
  <c r="S84" i="14"/>
  <c r="S87" i="14" s="1"/>
  <c r="S89" i="14" s="1"/>
  <c r="U43" i="22"/>
  <c r="N43" i="22"/>
  <c r="L84" i="14"/>
  <c r="L87" i="14" s="1"/>
  <c r="V43" i="22"/>
  <c r="T84" i="14"/>
  <c r="T87" i="14" s="1"/>
  <c r="T89" i="14" s="1"/>
  <c r="J43" i="22"/>
  <c r="H84" i="14"/>
  <c r="H87" i="14" s="1"/>
  <c r="R43" i="22"/>
  <c r="P84" i="14"/>
  <c r="P87" i="14" s="1"/>
  <c r="G42" i="26"/>
  <c r="BF128" i="15"/>
  <c r="BF131" i="15" s="1"/>
  <c r="Q43" i="26"/>
  <c r="H43" i="26"/>
  <c r="AW128" i="15"/>
  <c r="AW131" i="15" s="1"/>
  <c r="BD128" i="15"/>
  <c r="BD131" i="15" s="1"/>
  <c r="O43" i="26"/>
  <c r="W43" i="22"/>
  <c r="U84" i="14"/>
  <c r="U87" i="14" s="1"/>
  <c r="U89" i="14" s="1"/>
  <c r="H43" i="22"/>
  <c r="F84" i="14"/>
  <c r="BE128" i="15"/>
  <c r="BE131" i="15" s="1"/>
  <c r="P43" i="26"/>
  <c r="BA128" i="15"/>
  <c r="BA131" i="15" s="1"/>
  <c r="L43" i="26"/>
  <c r="R84" i="14"/>
  <c r="R87" i="14" s="1"/>
  <c r="R89" i="14" s="1"/>
  <c r="T43" i="22"/>
  <c r="I84" i="14"/>
  <c r="I87" i="14" s="1"/>
  <c r="K43" i="22"/>
  <c r="S43" i="26"/>
  <c r="BH128" i="15"/>
  <c r="BH131" i="15" s="1"/>
  <c r="AX128" i="15"/>
  <c r="AX131" i="15" s="1"/>
  <c r="I43" i="26"/>
  <c r="O84" i="14"/>
  <c r="O87" i="14" s="1"/>
  <c r="Q43" i="22"/>
  <c r="Y20" i="22"/>
  <c r="X35" i="22"/>
  <c r="X38" i="22" s="1"/>
  <c r="X42" i="22" s="1"/>
  <c r="AY128" i="15"/>
  <c r="AY131" i="15" s="1"/>
  <c r="J43" i="26"/>
  <c r="BG128" i="15"/>
  <c r="BG131" i="15" s="1"/>
  <c r="R43" i="26"/>
  <c r="N43" i="26"/>
  <c r="BC128" i="15"/>
  <c r="BC131" i="15" s="1"/>
  <c r="V43" i="26"/>
  <c r="BK128" i="15"/>
  <c r="BK131" i="15" s="1"/>
  <c r="E69" i="11"/>
  <c r="AU126" i="15"/>
  <c r="AU133" i="15" s="1"/>
  <c r="E69" i="14"/>
  <c r="E78" i="14" s="1"/>
  <c r="E80" i="14" s="1"/>
  <c r="Z20" i="19"/>
  <c r="Y35" i="19"/>
  <c r="Y38" i="19" s="1"/>
  <c r="F7" i="14"/>
  <c r="F8" i="14" s="1"/>
  <c r="J22" i="12"/>
  <c r="F7" i="11"/>
  <c r="H7" i="11"/>
  <c r="H8" i="11" s="1"/>
  <c r="H7" i="14"/>
  <c r="H8" i="14" s="1"/>
  <c r="I7" i="14"/>
  <c r="I8" i="14" s="1"/>
  <c r="I7" i="11"/>
  <c r="I8" i="11" s="1"/>
  <c r="K22" i="12"/>
  <c r="G7" i="11"/>
  <c r="G8" i="11" s="1"/>
  <c r="Q40" i="6"/>
  <c r="P42" i="6"/>
  <c r="P41" i="6"/>
  <c r="W36" i="4"/>
  <c r="I61" i="11" s="1"/>
  <c r="N39" i="6"/>
  <c r="N38" i="6"/>
  <c r="O37" i="6"/>
  <c r="F17" i="14"/>
  <c r="K59" i="11"/>
  <c r="AO32" i="4"/>
  <c r="L59" i="14" s="1"/>
  <c r="K17" i="12"/>
  <c r="Z20" i="22" l="1"/>
  <c r="Y35" i="22"/>
  <c r="Y38" i="22" s="1"/>
  <c r="Y42" i="22" s="1"/>
  <c r="E84" i="14"/>
  <c r="E87" i="14" s="1"/>
  <c r="E89" i="14" s="1"/>
  <c r="G43" i="22"/>
  <c r="X43" i="26"/>
  <c r="BM128" i="15"/>
  <c r="BM131" i="15" s="1"/>
  <c r="X43" i="22"/>
  <c r="V84" i="14"/>
  <c r="V87" i="14" s="1"/>
  <c r="V89" i="14" s="1"/>
  <c r="F87" i="14"/>
  <c r="B84" i="14"/>
  <c r="G43" i="26"/>
  <c r="AV128" i="15"/>
  <c r="Z20" i="26"/>
  <c r="Y35" i="26"/>
  <c r="Y38" i="26" s="1"/>
  <c r="C7" i="11"/>
  <c r="F69" i="14"/>
  <c r="F78" i="14" s="1"/>
  <c r="B7" i="11"/>
  <c r="D7" i="11"/>
  <c r="AA20" i="19"/>
  <c r="AA35" i="19" s="1"/>
  <c r="AA38" i="19" s="1"/>
  <c r="Z35" i="19"/>
  <c r="Z38" i="19" s="1"/>
  <c r="F8" i="11"/>
  <c r="C8" i="11" s="1"/>
  <c r="D8" i="14"/>
  <c r="B7" i="14"/>
  <c r="D7" i="14"/>
  <c r="B8" i="14"/>
  <c r="Q41" i="6"/>
  <c r="R40" i="6"/>
  <c r="Q42" i="6"/>
  <c r="F35" i="14"/>
  <c r="X36" i="4"/>
  <c r="J61" i="11" s="1"/>
  <c r="P37" i="6"/>
  <c r="O39" i="6"/>
  <c r="O38" i="6"/>
  <c r="L59" i="11"/>
  <c r="AP32" i="4"/>
  <c r="M59" i="14" s="1"/>
  <c r="AA20" i="26" l="1"/>
  <c r="AA35" i="26" s="1"/>
  <c r="AA38" i="26" s="1"/>
  <c r="AA42" i="26" s="1"/>
  <c r="Z35" i="26"/>
  <c r="Z38" i="26" s="1"/>
  <c r="Z42" i="26" s="1"/>
  <c r="AV131" i="15"/>
  <c r="B87" i="14"/>
  <c r="Y43" i="22"/>
  <c r="W84" i="14"/>
  <c r="Y42" i="26"/>
  <c r="AA20" i="22"/>
  <c r="AA35" i="22" s="1"/>
  <c r="AA38" i="22" s="1"/>
  <c r="Z35" i="22"/>
  <c r="Z38" i="22" s="1"/>
  <c r="Z42" i="22" s="1"/>
  <c r="D8" i="11"/>
  <c r="B8" i="11"/>
  <c r="R42" i="6"/>
  <c r="S40" i="6"/>
  <c r="R41" i="6"/>
  <c r="Y36" i="4"/>
  <c r="K61" i="11" s="1"/>
  <c r="P38" i="6"/>
  <c r="P39" i="6"/>
  <c r="Q37" i="6"/>
  <c r="M59" i="11"/>
  <c r="B59" i="11" s="1"/>
  <c r="AW32" i="4"/>
  <c r="D37" i="26" l="1"/>
  <c r="D38" i="26"/>
  <c r="X84" i="14"/>
  <c r="X87" i="14" s="1"/>
  <c r="X89" i="14" s="1"/>
  <c r="Z43" i="22"/>
  <c r="Y43" i="26"/>
  <c r="BN128" i="15"/>
  <c r="D38" i="22"/>
  <c r="AA42" i="22"/>
  <c r="W87" i="14"/>
  <c r="D37" i="22"/>
  <c r="Z43" i="26"/>
  <c r="BO128" i="15"/>
  <c r="BO131" i="15" s="1"/>
  <c r="BO133" i="15" s="1"/>
  <c r="AV133" i="15"/>
  <c r="BP128" i="15"/>
  <c r="BP131" i="15" s="1"/>
  <c r="AA43" i="26"/>
  <c r="C59" i="11"/>
  <c r="D59" i="11"/>
  <c r="S42" i="6"/>
  <c r="T40" i="6"/>
  <c r="S41" i="6"/>
  <c r="Z36" i="4"/>
  <c r="L61" i="11" s="1"/>
  <c r="R37" i="6"/>
  <c r="Q39" i="6"/>
  <c r="Q38" i="6"/>
  <c r="BN131" i="15" l="1"/>
  <c r="AS131" i="15" s="1"/>
  <c r="AT128" i="15"/>
  <c r="AS128" i="15"/>
  <c r="BP133" i="15"/>
  <c r="W89" i="14"/>
  <c r="AA43" i="22"/>
  <c r="Y84" i="14"/>
  <c r="U40" i="6"/>
  <c r="T41" i="6"/>
  <c r="T42" i="6"/>
  <c r="AA36" i="4"/>
  <c r="M61" i="11" s="1"/>
  <c r="D61" i="11" s="1"/>
  <c r="R38" i="6"/>
  <c r="S37" i="6"/>
  <c r="R39" i="6"/>
  <c r="Y87" i="14" l="1"/>
  <c r="C84" i="14"/>
  <c r="D84" i="14"/>
  <c r="BN133" i="15"/>
  <c r="AT131" i="15"/>
  <c r="C61" i="11"/>
  <c r="B61" i="11"/>
  <c r="V40" i="6"/>
  <c r="U42" i="6"/>
  <c r="U41" i="6"/>
  <c r="AB36" i="4"/>
  <c r="S38" i="6"/>
  <c r="T37" i="6"/>
  <c r="S39" i="6"/>
  <c r="Y89" i="14" l="1"/>
  <c r="C87" i="14"/>
  <c r="D87" i="14"/>
  <c r="W40" i="6"/>
  <c r="V41" i="6"/>
  <c r="V42" i="6"/>
  <c r="AC36" i="4"/>
  <c r="T39" i="6"/>
  <c r="U37" i="6"/>
  <c r="T38" i="6"/>
  <c r="W42" i="6" l="1"/>
  <c r="W41" i="6"/>
  <c r="X40" i="6"/>
  <c r="AD36" i="4"/>
  <c r="U39" i="6"/>
  <c r="V37" i="6"/>
  <c r="U38" i="6"/>
  <c r="Y40" i="6" l="1"/>
  <c r="X41" i="6"/>
  <c r="X42" i="6"/>
  <c r="AE36" i="4"/>
  <c r="V38" i="6"/>
  <c r="W37" i="6"/>
  <c r="V39" i="6"/>
  <c r="Y42" i="6" l="1"/>
  <c r="Y41" i="6"/>
  <c r="Z40" i="6"/>
  <c r="X37" i="6"/>
  <c r="W39" i="6"/>
  <c r="W38" i="6"/>
  <c r="AA40" i="6" l="1"/>
  <c r="Z42" i="6"/>
  <c r="Z41" i="6"/>
  <c r="X38" i="6"/>
  <c r="X39" i="6"/>
  <c r="Y37" i="6"/>
  <c r="AA42" i="6" l="1"/>
  <c r="AB40" i="6"/>
  <c r="AA41" i="6"/>
  <c r="Y39" i="6"/>
  <c r="Y38" i="6"/>
  <c r="Z37" i="6"/>
  <c r="AC40" i="6" l="1"/>
  <c r="AB41" i="6"/>
  <c r="AB42" i="6"/>
  <c r="Z39" i="6"/>
  <c r="AA37" i="6"/>
  <c r="Z38" i="6"/>
  <c r="AC42" i="6" l="1"/>
  <c r="AC41" i="6"/>
  <c r="AB37" i="6"/>
  <c r="AA39" i="6"/>
  <c r="AA38" i="6"/>
  <c r="AB39" i="6" l="1"/>
  <c r="AC37" i="6"/>
  <c r="AB38" i="6"/>
  <c r="AC38" i="6" l="1"/>
  <c r="AC39" i="6"/>
  <c r="AA25" i="17" l="1"/>
  <c r="B38" i="17"/>
  <c r="AA38" i="17" s="1"/>
  <c r="B39" i="17"/>
  <c r="B48" i="17" s="1"/>
  <c r="B47" i="17" l="1"/>
  <c r="H94" i="11"/>
  <c r="Y93" i="11"/>
  <c r="V93" i="11"/>
  <c r="T93" i="11"/>
  <c r="F94" i="11"/>
  <c r="E94" i="11"/>
  <c r="Z93" i="11"/>
  <c r="U93" i="11"/>
  <c r="Q93" i="11"/>
  <c r="W93" i="11"/>
  <c r="B11" i="21"/>
  <c r="F7" i="21" s="1"/>
  <c r="F93" i="11"/>
  <c r="K93" i="11"/>
  <c r="L93" i="11"/>
  <c r="S93" i="11"/>
  <c r="O93" i="11"/>
  <c r="N93" i="11"/>
  <c r="I93" i="11"/>
  <c r="G94" i="11"/>
  <c r="E93" i="11"/>
  <c r="H93" i="11"/>
  <c r="AA93" i="11"/>
  <c r="J93" i="11"/>
  <c r="R93" i="11"/>
  <c r="M93" i="11"/>
  <c r="G93" i="11"/>
  <c r="P93" i="11"/>
  <c r="X93" i="11"/>
  <c r="G22" i="19"/>
  <c r="G24" i="19"/>
  <c r="G7" i="19"/>
  <c r="G15" i="19" s="1"/>
  <c r="E91" i="11"/>
  <c r="N59" i="14"/>
  <c r="C8" i="17"/>
  <c r="D8" i="17" s="1"/>
  <c r="E8" i="17" s="1"/>
  <c r="E29" i="17" s="1"/>
  <c r="C9" i="17"/>
  <c r="D9" i="17" s="1"/>
  <c r="C10" i="17"/>
  <c r="E7" i="17"/>
  <c r="E22" i="17" s="1"/>
  <c r="C11" i="17"/>
  <c r="D11" i="17" s="1"/>
  <c r="E11" i="17" s="1"/>
  <c r="F11" i="17" s="1"/>
  <c r="G11" i="17" s="1"/>
  <c r="H11" i="17" s="1"/>
  <c r="I11" i="17" s="1"/>
  <c r="J11" i="17" s="1"/>
  <c r="K11" i="17" s="1"/>
  <c r="L11" i="17" s="1"/>
  <c r="M11" i="17" s="1"/>
  <c r="N11" i="17" s="1"/>
  <c r="O11" i="17" s="1"/>
  <c r="P11" i="17" s="1"/>
  <c r="Q11" i="17" s="1"/>
  <c r="R11" i="17" s="1"/>
  <c r="S11" i="17" s="1"/>
  <c r="T11" i="17" s="1"/>
  <c r="U11" i="17" s="1"/>
  <c r="V11" i="17" s="1"/>
  <c r="W11" i="17" s="1"/>
  <c r="X11" i="17" s="1"/>
  <c r="Y11" i="17" s="1"/>
  <c r="Z11" i="17" s="1"/>
  <c r="G3" i="18"/>
  <c r="H3" i="18" s="1"/>
  <c r="I3" i="18" s="1"/>
  <c r="I4" i="18" s="1"/>
  <c r="I78" i="11" s="1"/>
  <c r="G14" i="29" s="1"/>
  <c r="M31" i="6"/>
  <c r="E95" i="11" l="1"/>
  <c r="F95" i="11"/>
  <c r="E96" i="11"/>
  <c r="G38" i="19"/>
  <c r="J3" i="18"/>
  <c r="J4" i="18" s="1"/>
  <c r="J78" i="11" s="1"/>
  <c r="H14" i="29" s="1"/>
  <c r="F7" i="17"/>
  <c r="G7" i="17" s="1"/>
  <c r="Z15" i="19"/>
  <c r="F8" i="17"/>
  <c r="F29" i="17" s="1"/>
  <c r="AW49" i="15"/>
  <c r="AT51" i="13"/>
  <c r="L25" i="12"/>
  <c r="AW7" i="15"/>
  <c r="N31" i="6"/>
  <c r="AU37" i="13" s="1"/>
  <c r="AW25" i="15"/>
  <c r="AW12" i="15"/>
  <c r="AT28" i="13"/>
  <c r="AW9" i="15"/>
  <c r="AT18" i="13"/>
  <c r="AT32" i="13"/>
  <c r="AW43" i="15"/>
  <c r="AT36" i="13"/>
  <c r="Y15" i="19"/>
  <c r="C23" i="17"/>
  <c r="D10" i="17"/>
  <c r="E10" i="17" s="1"/>
  <c r="F10" i="17" s="1"/>
  <c r="G10" i="17" s="1"/>
  <c r="H10" i="17" s="1"/>
  <c r="I10" i="17" s="1"/>
  <c r="O59" i="14"/>
  <c r="X15" i="19"/>
  <c r="E36" i="17"/>
  <c r="J15" i="19"/>
  <c r="AA15" i="19"/>
  <c r="R15" i="19"/>
  <c r="S15" i="19"/>
  <c r="W15" i="19"/>
  <c r="P15" i="19"/>
  <c r="L15" i="19"/>
  <c r="H15" i="19"/>
  <c r="E9" i="17"/>
  <c r="T15" i="19"/>
  <c r="K15" i="19"/>
  <c r="O15" i="19"/>
  <c r="N15" i="19"/>
  <c r="V15" i="19"/>
  <c r="M15" i="19"/>
  <c r="U15" i="19"/>
  <c r="I94" i="11"/>
  <c r="I15" i="19"/>
  <c r="Q15" i="19"/>
  <c r="AT17" i="13"/>
  <c r="AT37" i="13"/>
  <c r="AW19" i="15"/>
  <c r="AW11" i="15"/>
  <c r="AT47" i="13"/>
  <c r="AT11" i="13"/>
  <c r="AW34" i="15"/>
  <c r="AT8" i="13"/>
  <c r="AW46" i="15"/>
  <c r="AT33" i="13"/>
  <c r="AW17" i="15"/>
  <c r="AT10" i="13"/>
  <c r="AW121" i="15"/>
  <c r="AW50" i="15"/>
  <c r="AW18" i="15"/>
  <c r="AT24" i="13"/>
  <c r="AT14" i="13"/>
  <c r="AT13" i="13"/>
  <c r="AT48" i="13"/>
  <c r="AW13" i="15"/>
  <c r="AW48" i="15"/>
  <c r="AW8" i="15"/>
  <c r="AW14" i="15"/>
  <c r="AW24" i="15"/>
  <c r="AW37" i="15"/>
  <c r="AW39" i="15"/>
  <c r="AW45" i="15"/>
  <c r="AW32" i="15"/>
  <c r="AT38" i="13"/>
  <c r="AT34" i="13"/>
  <c r="AT50" i="13"/>
  <c r="AW38" i="15"/>
  <c r="AT35" i="13"/>
  <c r="AT23" i="13"/>
  <c r="AW35" i="15"/>
  <c r="AT29" i="13"/>
  <c r="AW44" i="15"/>
  <c r="AW10" i="15"/>
  <c r="AT40" i="13"/>
  <c r="AW29" i="15"/>
  <c r="AW28" i="15"/>
  <c r="AT12" i="13"/>
  <c r="AT25" i="13"/>
  <c r="AW36" i="15"/>
  <c r="AT44" i="13"/>
  <c r="AT46" i="13"/>
  <c r="AT45" i="13"/>
  <c r="AT43" i="13"/>
  <c r="AT9" i="13"/>
  <c r="AT39" i="13"/>
  <c r="AW23" i="15"/>
  <c r="AT19" i="13"/>
  <c r="AT7" i="13"/>
  <c r="AK35" i="4"/>
  <c r="AW47" i="15"/>
  <c r="AW51" i="15"/>
  <c r="AW40" i="15"/>
  <c r="AT49" i="13"/>
  <c r="AW33" i="15"/>
  <c r="AW124" i="15" l="1"/>
  <c r="AW125" i="15"/>
  <c r="P59" i="14"/>
  <c r="J94" i="11"/>
  <c r="AU13" i="13"/>
  <c r="K3" i="18"/>
  <c r="K4" i="18" s="1"/>
  <c r="K78" i="11" s="1"/>
  <c r="I14" i="29" s="1"/>
  <c r="AX35" i="15"/>
  <c r="AX121" i="15"/>
  <c r="AX39" i="15"/>
  <c r="M25" i="12"/>
  <c r="AU39" i="13"/>
  <c r="AX13" i="15"/>
  <c r="AU12" i="13"/>
  <c r="AU28" i="13"/>
  <c r="AU49" i="13"/>
  <c r="F22" i="17"/>
  <c r="F36" i="17" s="1"/>
  <c r="AU29" i="13"/>
  <c r="AU9" i="13"/>
  <c r="AX24" i="15"/>
  <c r="AX29" i="15"/>
  <c r="H13" i="11"/>
  <c r="G8" i="17"/>
  <c r="AU19" i="13"/>
  <c r="AU36" i="13"/>
  <c r="AX18" i="15"/>
  <c r="AU50" i="13"/>
  <c r="AL35" i="4"/>
  <c r="I60" i="14" s="1"/>
  <c r="AX12" i="15"/>
  <c r="AU44" i="13"/>
  <c r="AX23" i="15"/>
  <c r="AX11" i="15"/>
  <c r="X76" i="11"/>
  <c r="V12" i="29" s="1"/>
  <c r="AU24" i="13"/>
  <c r="AX36" i="15"/>
  <c r="AX49" i="15"/>
  <c r="AU18" i="13"/>
  <c r="AX48" i="15"/>
  <c r="AU48" i="13"/>
  <c r="AU7" i="13"/>
  <c r="AX32" i="15"/>
  <c r="AX37" i="15"/>
  <c r="AU51" i="13"/>
  <c r="AU34" i="13"/>
  <c r="AU14" i="13"/>
  <c r="O31" i="6"/>
  <c r="AX25" i="15"/>
  <c r="AU33" i="13"/>
  <c r="AX33" i="15"/>
  <c r="AX43" i="15"/>
  <c r="AX34" i="15"/>
  <c r="AX9" i="15"/>
  <c r="AU8" i="13"/>
  <c r="AU17" i="13"/>
  <c r="AU38" i="13"/>
  <c r="AU25" i="13"/>
  <c r="M14" i="12"/>
  <c r="AU11" i="13"/>
  <c r="AX45" i="15"/>
  <c r="AX8" i="15"/>
  <c r="AU35" i="13"/>
  <c r="AX17" i="15"/>
  <c r="AX46" i="15"/>
  <c r="AX7" i="15"/>
  <c r="AX44" i="15"/>
  <c r="AX40" i="15"/>
  <c r="D23" i="17"/>
  <c r="AU45" i="13"/>
  <c r="AU46" i="13"/>
  <c r="AX50" i="15"/>
  <c r="AU32" i="13"/>
  <c r="AU23" i="13"/>
  <c r="AU10" i="13"/>
  <c r="AX28" i="15"/>
  <c r="AU47" i="13"/>
  <c r="AX38" i="15"/>
  <c r="AU43" i="13"/>
  <c r="AU40" i="13"/>
  <c r="AX19" i="15"/>
  <c r="AX51" i="15"/>
  <c r="AX14" i="15"/>
  <c r="AX47" i="15"/>
  <c r="AX10" i="15"/>
  <c r="H11" i="14"/>
  <c r="D38" i="19"/>
  <c r="D37" i="19"/>
  <c r="H7" i="17"/>
  <c r="G22" i="17"/>
  <c r="H50" i="11"/>
  <c r="F7" i="29" s="1"/>
  <c r="H50" i="14"/>
  <c r="AK39" i="4"/>
  <c r="H60" i="14"/>
  <c r="H60" i="11"/>
  <c r="H43" i="11"/>
  <c r="F3" i="29" s="1"/>
  <c r="H43" i="14"/>
  <c r="L22" i="12"/>
  <c r="L13" i="12"/>
  <c r="H11" i="11"/>
  <c r="H49" i="11"/>
  <c r="F6" i="29" s="1"/>
  <c r="H49" i="14"/>
  <c r="H12" i="14"/>
  <c r="M76" i="11"/>
  <c r="K12" i="29" s="1"/>
  <c r="L16" i="12"/>
  <c r="F9" i="17"/>
  <c r="E23" i="17"/>
  <c r="H76" i="11"/>
  <c r="L14" i="12"/>
  <c r="L24" i="12"/>
  <c r="H48" i="14"/>
  <c r="H48" i="11"/>
  <c r="F5" i="29" s="1"/>
  <c r="H12" i="11"/>
  <c r="L15" i="12"/>
  <c r="L21" i="12"/>
  <c r="V76" i="11"/>
  <c r="T12" i="29" s="1"/>
  <c r="J10" i="17"/>
  <c r="H13" i="14"/>
  <c r="H15" i="14"/>
  <c r="D14" i="19"/>
  <c r="D15" i="19"/>
  <c r="G76" i="11"/>
  <c r="E12" i="29" s="1"/>
  <c r="E16" i="29" s="1"/>
  <c r="H14" i="14"/>
  <c r="H15" i="11"/>
  <c r="H80" i="11" l="1"/>
  <c r="F12" i="29"/>
  <c r="F16" i="29" s="1"/>
  <c r="I50" i="11"/>
  <c r="G7" i="29" s="1"/>
  <c r="AW126" i="15"/>
  <c r="AX124" i="15"/>
  <c r="AX125" i="15"/>
  <c r="Q59" i="14"/>
  <c r="H73" i="14"/>
  <c r="I62" i="14"/>
  <c r="W52" i="13"/>
  <c r="AT52" i="13" s="1"/>
  <c r="V52" i="13"/>
  <c r="AS52" i="13" s="1"/>
  <c r="G80" i="11"/>
  <c r="K94" i="11"/>
  <c r="Z43" i="19"/>
  <c r="Z76" i="11"/>
  <c r="X12" i="29" s="1"/>
  <c r="W43" i="19"/>
  <c r="W76" i="11"/>
  <c r="U12" i="29" s="1"/>
  <c r="Y92" i="11"/>
  <c r="Y76" i="11"/>
  <c r="W12" i="29" s="1"/>
  <c r="AA92" i="11"/>
  <c r="AA76" i="11"/>
  <c r="Y12" i="29" s="1"/>
  <c r="I43" i="19"/>
  <c r="I76" i="11"/>
  <c r="S92" i="11"/>
  <c r="S76" i="11"/>
  <c r="Q12" i="29" s="1"/>
  <c r="N92" i="11"/>
  <c r="N76" i="11"/>
  <c r="L12" i="29" s="1"/>
  <c r="T43" i="19"/>
  <c r="T76" i="11"/>
  <c r="R12" i="29" s="1"/>
  <c r="J43" i="19"/>
  <c r="J76" i="11"/>
  <c r="O92" i="11"/>
  <c r="O76" i="11"/>
  <c r="M12" i="29" s="1"/>
  <c r="Q92" i="11"/>
  <c r="Q76" i="11"/>
  <c r="O12" i="29" s="1"/>
  <c r="P43" i="19"/>
  <c r="P76" i="11"/>
  <c r="N12" i="29" s="1"/>
  <c r="L92" i="11"/>
  <c r="L76" i="11"/>
  <c r="J12" i="29" s="1"/>
  <c r="U43" i="19"/>
  <c r="U76" i="11"/>
  <c r="S12" i="29" s="1"/>
  <c r="R43" i="19"/>
  <c r="R76" i="11"/>
  <c r="P12" i="29" s="1"/>
  <c r="K43" i="19"/>
  <c r="K76" i="11"/>
  <c r="K92" i="11"/>
  <c r="I14" i="14"/>
  <c r="I92" i="11"/>
  <c r="I95" i="11" s="1"/>
  <c r="Z92" i="11"/>
  <c r="AA43" i="19"/>
  <c r="L3" i="18"/>
  <c r="L4" i="18" s="1"/>
  <c r="L78" i="11" s="1"/>
  <c r="J14" i="29" s="1"/>
  <c r="M24" i="12"/>
  <c r="R92" i="11"/>
  <c r="H8" i="17"/>
  <c r="G29" i="17"/>
  <c r="G36" i="17" s="1"/>
  <c r="O43" i="19"/>
  <c r="L43" i="19"/>
  <c r="M16" i="12"/>
  <c r="Y43" i="19"/>
  <c r="J92" i="11"/>
  <c r="J95" i="11" s="1"/>
  <c r="S43" i="19"/>
  <c r="I49" i="14"/>
  <c r="Q43" i="19"/>
  <c r="I60" i="11"/>
  <c r="I62" i="11" s="1"/>
  <c r="T92" i="11"/>
  <c r="P92" i="11"/>
  <c r="W92" i="11"/>
  <c r="AL39" i="4"/>
  <c r="I49" i="11"/>
  <c r="G6" i="29" s="1"/>
  <c r="I48" i="14"/>
  <c r="I12" i="14"/>
  <c r="M15" i="12"/>
  <c r="N43" i="19"/>
  <c r="I15" i="14"/>
  <c r="M13" i="12"/>
  <c r="I11" i="14"/>
  <c r="I15" i="11"/>
  <c r="I13" i="11"/>
  <c r="I12" i="11"/>
  <c r="I48" i="11"/>
  <c r="G5" i="29" s="1"/>
  <c r="I11" i="11"/>
  <c r="I43" i="11"/>
  <c r="I43" i="14"/>
  <c r="I44" i="14" s="1"/>
  <c r="AV24" i="13"/>
  <c r="AV25" i="13"/>
  <c r="AV35" i="13"/>
  <c r="AV43" i="13"/>
  <c r="AY40" i="15"/>
  <c r="AV49" i="13"/>
  <c r="AY18" i="15"/>
  <c r="AY44" i="15"/>
  <c r="AV12" i="13"/>
  <c r="AV18" i="13"/>
  <c r="AV9" i="13"/>
  <c r="AY33" i="15"/>
  <c r="AV48" i="13"/>
  <c r="AY38" i="15"/>
  <c r="AY11" i="15"/>
  <c r="AY50" i="15"/>
  <c r="AV36" i="13"/>
  <c r="AY36" i="15"/>
  <c r="AY7" i="15"/>
  <c r="AV13" i="13"/>
  <c r="AV28" i="13"/>
  <c r="AV40" i="13"/>
  <c r="AY24" i="15"/>
  <c r="AV32" i="13"/>
  <c r="AY34" i="15"/>
  <c r="N22" i="12"/>
  <c r="AY49" i="15"/>
  <c r="AY43" i="15"/>
  <c r="AY51" i="15"/>
  <c r="AV51" i="13"/>
  <c r="AV39" i="13"/>
  <c r="AY19" i="15"/>
  <c r="AY13" i="15"/>
  <c r="AV37" i="13"/>
  <c r="AV44" i="13"/>
  <c r="AV19" i="13"/>
  <c r="AY48" i="15"/>
  <c r="AV38" i="13"/>
  <c r="AV47" i="13"/>
  <c r="AV46" i="13"/>
  <c r="AM35" i="4"/>
  <c r="AY28" i="15"/>
  <c r="AV14" i="13"/>
  <c r="AY37" i="15"/>
  <c r="AY35" i="15"/>
  <c r="AV29" i="13"/>
  <c r="AY46" i="15"/>
  <c r="AV11" i="13"/>
  <c r="AY29" i="15"/>
  <c r="AY32" i="15"/>
  <c r="AY12" i="15"/>
  <c r="AV17" i="13"/>
  <c r="AY17" i="15"/>
  <c r="AY45" i="15"/>
  <c r="AV33" i="13"/>
  <c r="AV34" i="13"/>
  <c r="N14" i="12"/>
  <c r="O14" i="12" s="1"/>
  <c r="N25" i="12"/>
  <c r="O25" i="12" s="1"/>
  <c r="AY47" i="15"/>
  <c r="AY14" i="15"/>
  <c r="AY39" i="15"/>
  <c r="AY9" i="15"/>
  <c r="AY121" i="15"/>
  <c r="AV8" i="13"/>
  <c r="AY25" i="15"/>
  <c r="AY8" i="15"/>
  <c r="AV45" i="13"/>
  <c r="AY23" i="15"/>
  <c r="AV50" i="13"/>
  <c r="AV7" i="13"/>
  <c r="AV10" i="13"/>
  <c r="P31" i="6"/>
  <c r="AV23" i="13"/>
  <c r="AY10" i="15"/>
  <c r="I50" i="14"/>
  <c r="M21" i="12"/>
  <c r="U92" i="11"/>
  <c r="M22" i="12"/>
  <c r="X43" i="19"/>
  <c r="X92" i="11"/>
  <c r="I13" i="14"/>
  <c r="G92" i="11"/>
  <c r="G95" i="11" s="1"/>
  <c r="G43" i="19"/>
  <c r="G9" i="17"/>
  <c r="F23" i="17"/>
  <c r="F30" i="17" s="1"/>
  <c r="H92" i="11"/>
  <c r="H95" i="11" s="1"/>
  <c r="H43" i="19"/>
  <c r="K10" i="17"/>
  <c r="V43" i="19"/>
  <c r="V92" i="11"/>
  <c r="E30" i="17"/>
  <c r="M92" i="11"/>
  <c r="M43" i="19"/>
  <c r="H44" i="14"/>
  <c r="H62" i="14"/>
  <c r="H44" i="11"/>
  <c r="L17" i="12"/>
  <c r="H62" i="11"/>
  <c r="H22" i="17"/>
  <c r="I7" i="17"/>
  <c r="J16" i="29" l="1"/>
  <c r="J80" i="11"/>
  <c r="H12" i="29"/>
  <c r="H16" i="29" s="1"/>
  <c r="I80" i="11"/>
  <c r="G12" i="29"/>
  <c r="K80" i="11"/>
  <c r="I12" i="29"/>
  <c r="I16" i="29" s="1"/>
  <c r="I44" i="11"/>
  <c r="G3" i="29"/>
  <c r="L80" i="11"/>
  <c r="K95" i="11"/>
  <c r="L26" i="12"/>
  <c r="G16" i="11"/>
  <c r="AW133" i="15"/>
  <c r="O22" i="12"/>
  <c r="AX126" i="15"/>
  <c r="AX133" i="15" s="1"/>
  <c r="AY125" i="15"/>
  <c r="AY124" i="15"/>
  <c r="D59" i="14"/>
  <c r="B59" i="14"/>
  <c r="I73" i="14"/>
  <c r="D76" i="11"/>
  <c r="C76" i="11"/>
  <c r="B76" i="11"/>
  <c r="I8" i="17"/>
  <c r="J8" i="17" s="1"/>
  <c r="K26" i="12"/>
  <c r="X52" i="13"/>
  <c r="AU52" i="13" s="1"/>
  <c r="V53" i="13"/>
  <c r="H16" i="11"/>
  <c r="G16" i="14"/>
  <c r="G17" i="14" s="1"/>
  <c r="G69" i="14" s="1"/>
  <c r="G78" i="14" s="1"/>
  <c r="AS57" i="13"/>
  <c r="AT57" i="13"/>
  <c r="H16" i="14"/>
  <c r="H17" i="14" s="1"/>
  <c r="H69" i="14" s="1"/>
  <c r="H78" i="14" s="1"/>
  <c r="L94" i="11"/>
  <c r="L95" i="11" s="1"/>
  <c r="H29" i="17"/>
  <c r="H36" i="17" s="1"/>
  <c r="M3" i="18"/>
  <c r="N3" i="18" s="1"/>
  <c r="O3" i="18" s="1"/>
  <c r="M17" i="12"/>
  <c r="J12" i="14"/>
  <c r="J14" i="14"/>
  <c r="J15" i="14"/>
  <c r="J11" i="11"/>
  <c r="J49" i="14"/>
  <c r="J49" i="11"/>
  <c r="H6" i="29" s="1"/>
  <c r="J15" i="11"/>
  <c r="N21" i="12"/>
  <c r="AZ12" i="15"/>
  <c r="AW47" i="13"/>
  <c r="AW9" i="13"/>
  <c r="AW29" i="13"/>
  <c r="AZ14" i="15"/>
  <c r="AZ44" i="15"/>
  <c r="AZ48" i="15"/>
  <c r="AZ13" i="15"/>
  <c r="AW50" i="13"/>
  <c r="AW34" i="13"/>
  <c r="AZ33" i="15"/>
  <c r="AW45" i="13"/>
  <c r="AZ32" i="15"/>
  <c r="AW40" i="13"/>
  <c r="AW17" i="13"/>
  <c r="AW38" i="13"/>
  <c r="AZ24" i="15"/>
  <c r="AW13" i="13"/>
  <c r="AW49" i="13"/>
  <c r="AW11" i="13"/>
  <c r="AZ8" i="15"/>
  <c r="AW8" i="13"/>
  <c r="AZ10" i="15"/>
  <c r="AW28" i="13"/>
  <c r="AZ45" i="15"/>
  <c r="AW44" i="13"/>
  <c r="AW25" i="13"/>
  <c r="AW14" i="13"/>
  <c r="AZ23" i="15"/>
  <c r="AZ40" i="15"/>
  <c r="AZ37" i="15"/>
  <c r="AZ18" i="15"/>
  <c r="AZ19" i="15"/>
  <c r="AW51" i="13"/>
  <c r="AW23" i="13"/>
  <c r="AW33" i="13"/>
  <c r="AZ49" i="15"/>
  <c r="AZ121" i="15"/>
  <c r="AW24" i="13"/>
  <c r="AZ29" i="15"/>
  <c r="AW36" i="13"/>
  <c r="AW19" i="13"/>
  <c r="AW35" i="13"/>
  <c r="AW10" i="13"/>
  <c r="AZ46" i="15"/>
  <c r="AZ35" i="15"/>
  <c r="AW46" i="13"/>
  <c r="AZ28" i="15"/>
  <c r="AW43" i="13"/>
  <c r="Q31" i="6"/>
  <c r="AW37" i="13"/>
  <c r="AW7" i="13"/>
  <c r="AZ39" i="15"/>
  <c r="AW32" i="13"/>
  <c r="AW18" i="13"/>
  <c r="AZ7" i="15"/>
  <c r="AZ43" i="15"/>
  <c r="AW39" i="13"/>
  <c r="AZ17" i="15"/>
  <c r="AW12" i="13"/>
  <c r="AZ51" i="15"/>
  <c r="AN35" i="4"/>
  <c r="AZ25" i="15"/>
  <c r="AZ47" i="15"/>
  <c r="AZ50" i="15"/>
  <c r="AZ38" i="15"/>
  <c r="AW48" i="13"/>
  <c r="AZ36" i="15"/>
  <c r="AZ34" i="15"/>
  <c r="AZ9" i="15"/>
  <c r="AZ11" i="15"/>
  <c r="J50" i="11"/>
  <c r="H7" i="29" s="1"/>
  <c r="J50" i="14"/>
  <c r="N13" i="12"/>
  <c r="J11" i="14"/>
  <c r="J13" i="14"/>
  <c r="J12" i="11"/>
  <c r="N15" i="12"/>
  <c r="O15" i="12" s="1"/>
  <c r="J43" i="14"/>
  <c r="J44" i="14" s="1"/>
  <c r="J43" i="11"/>
  <c r="H3" i="29" s="1"/>
  <c r="N16" i="12"/>
  <c r="O16" i="12" s="1"/>
  <c r="J13" i="11"/>
  <c r="AM39" i="4"/>
  <c r="J60" i="14"/>
  <c r="J60" i="11"/>
  <c r="J62" i="11" s="1"/>
  <c r="J48" i="11"/>
  <c r="H5" i="29" s="1"/>
  <c r="J48" i="14"/>
  <c r="N24" i="12"/>
  <c r="O24" i="12" s="1"/>
  <c r="I22" i="17"/>
  <c r="J7" i="17"/>
  <c r="L10" i="17"/>
  <c r="H9" i="17"/>
  <c r="G23" i="17"/>
  <c r="G30" i="17" s="1"/>
  <c r="C12" i="29" l="1"/>
  <c r="G16" i="29"/>
  <c r="G47" i="11"/>
  <c r="M26" i="12"/>
  <c r="AY126" i="15"/>
  <c r="I29" i="17"/>
  <c r="I36" i="17" s="1"/>
  <c r="AZ124" i="15"/>
  <c r="AZ125" i="15"/>
  <c r="J73" i="14"/>
  <c r="H35" i="14"/>
  <c r="J62" i="14"/>
  <c r="G35" i="14"/>
  <c r="F80" i="14"/>
  <c r="AS53" i="13"/>
  <c r="AS55" i="13" s="1"/>
  <c r="W53" i="13"/>
  <c r="AT53" i="13" s="1"/>
  <c r="I16" i="11"/>
  <c r="G47" i="14"/>
  <c r="G51" i="14" s="1"/>
  <c r="G70" i="14" s="1"/>
  <c r="G74" i="14" s="1"/>
  <c r="G79" i="14" s="1"/>
  <c r="I16" i="14"/>
  <c r="I17" i="14" s="1"/>
  <c r="I69" i="14" s="1"/>
  <c r="I78" i="14" s="1"/>
  <c r="AU57" i="13"/>
  <c r="J44" i="11"/>
  <c r="N4" i="18"/>
  <c r="N78" i="11" s="1"/>
  <c r="M4" i="18"/>
  <c r="M78" i="11" s="1"/>
  <c r="K11" i="11"/>
  <c r="K15" i="14"/>
  <c r="K13" i="11"/>
  <c r="K12" i="14"/>
  <c r="AX33" i="13"/>
  <c r="BA14" i="15"/>
  <c r="BA25" i="15"/>
  <c r="BA37" i="15"/>
  <c r="BA121" i="15"/>
  <c r="BA9" i="15"/>
  <c r="AX35" i="13"/>
  <c r="BA10" i="15"/>
  <c r="BA13" i="15"/>
  <c r="AX47" i="13"/>
  <c r="AX32" i="13"/>
  <c r="AX14" i="13"/>
  <c r="AX34" i="13"/>
  <c r="BA19" i="15"/>
  <c r="AX37" i="13"/>
  <c r="R31" i="6"/>
  <c r="AX7" i="13"/>
  <c r="AX44" i="13"/>
  <c r="BA35" i="15"/>
  <c r="BA17" i="15"/>
  <c r="AX11" i="13"/>
  <c r="AX13" i="13"/>
  <c r="BA11" i="15"/>
  <c r="BA28" i="15"/>
  <c r="BA49" i="15"/>
  <c r="AX39" i="13"/>
  <c r="AX23" i="13"/>
  <c r="BA23" i="15"/>
  <c r="AX43" i="13"/>
  <c r="AX48" i="13"/>
  <c r="AX28" i="13"/>
  <c r="AX12" i="13"/>
  <c r="BA43" i="15"/>
  <c r="BA24" i="15"/>
  <c r="BA8" i="15"/>
  <c r="AX45" i="13"/>
  <c r="AX9" i="13"/>
  <c r="AX17" i="13"/>
  <c r="AX40" i="13"/>
  <c r="AX19" i="13"/>
  <c r="AX8" i="13"/>
  <c r="AX25" i="13"/>
  <c r="AX46" i="13"/>
  <c r="BA46" i="15"/>
  <c r="AX38" i="13"/>
  <c r="AX24" i="13"/>
  <c r="BA36" i="15"/>
  <c r="BA38" i="15"/>
  <c r="AX50" i="13"/>
  <c r="BA47" i="15"/>
  <c r="AX51" i="13"/>
  <c r="AO35" i="4"/>
  <c r="BA44" i="15"/>
  <c r="BA12" i="15"/>
  <c r="AX29" i="13"/>
  <c r="BA7" i="15"/>
  <c r="BA45" i="15"/>
  <c r="BA18" i="15"/>
  <c r="AX36" i="13"/>
  <c r="BA51" i="15"/>
  <c r="AX10" i="13"/>
  <c r="BA48" i="15"/>
  <c r="AX18" i="13"/>
  <c r="BA29" i="15"/>
  <c r="BA50" i="15"/>
  <c r="AX49" i="13"/>
  <c r="K49" i="14"/>
  <c r="K49" i="11"/>
  <c r="I6" i="29" s="1"/>
  <c r="K15" i="11"/>
  <c r="O21" i="12"/>
  <c r="K11" i="14"/>
  <c r="K48" i="14"/>
  <c r="K48" i="11"/>
  <c r="I5" i="29" s="1"/>
  <c r="K14" i="14"/>
  <c r="K12" i="11"/>
  <c r="K50" i="11"/>
  <c r="I7" i="29" s="1"/>
  <c r="K50" i="14"/>
  <c r="N17" i="12"/>
  <c r="O17" i="12" s="1"/>
  <c r="O13" i="12"/>
  <c r="K43" i="11"/>
  <c r="K43" i="14"/>
  <c r="K44" i="14" s="1"/>
  <c r="K60" i="11"/>
  <c r="K62" i="11" s="1"/>
  <c r="K60" i="14"/>
  <c r="AN39" i="4"/>
  <c r="K13" i="14"/>
  <c r="I9" i="17"/>
  <c r="H23" i="17"/>
  <c r="H30" i="17" s="1"/>
  <c r="J22" i="17"/>
  <c r="K7" i="17"/>
  <c r="J29" i="17"/>
  <c r="K8" i="17"/>
  <c r="M10" i="17"/>
  <c r="O4" i="18"/>
  <c r="P3" i="18"/>
  <c r="N80" i="11" l="1"/>
  <c r="L14" i="29"/>
  <c r="L16" i="29" s="1"/>
  <c r="M80" i="11"/>
  <c r="K14" i="29"/>
  <c r="K16" i="29" s="1"/>
  <c r="G51" i="11"/>
  <c r="G70" i="11" s="1"/>
  <c r="G72" i="11" s="1"/>
  <c r="E4" i="29"/>
  <c r="K44" i="11"/>
  <c r="I3" i="29"/>
  <c r="O78" i="11"/>
  <c r="H47" i="11"/>
  <c r="N26" i="12"/>
  <c r="F89" i="14"/>
  <c r="AY133" i="15"/>
  <c r="AZ126" i="15"/>
  <c r="BA125" i="15"/>
  <c r="Y52" i="13"/>
  <c r="AV52" i="13" s="1"/>
  <c r="J16" i="14" s="1"/>
  <c r="J17" i="14" s="1"/>
  <c r="J69" i="14" s="1"/>
  <c r="J78" i="14" s="1"/>
  <c r="G80" i="14"/>
  <c r="K73" i="14"/>
  <c r="I35" i="14"/>
  <c r="K62" i="14"/>
  <c r="AS58" i="13"/>
  <c r="Z52" i="13"/>
  <c r="AW52" i="13" s="1"/>
  <c r="X53" i="13"/>
  <c r="AU53" i="13" s="1"/>
  <c r="J16" i="11"/>
  <c r="H47" i="14"/>
  <c r="H51" i="14" s="1"/>
  <c r="AT58" i="13"/>
  <c r="AT55" i="13"/>
  <c r="N94" i="11"/>
  <c r="N95" i="11" s="1"/>
  <c r="M94" i="11"/>
  <c r="M95" i="11" s="1"/>
  <c r="L13" i="11"/>
  <c r="L14" i="14"/>
  <c r="L15" i="11"/>
  <c r="L43" i="14"/>
  <c r="L43" i="11"/>
  <c r="J3" i="29" s="1"/>
  <c r="L49" i="14"/>
  <c r="L49" i="11"/>
  <c r="J6" i="29" s="1"/>
  <c r="L12" i="14"/>
  <c r="L11" i="14"/>
  <c r="L12" i="11"/>
  <c r="AY13" i="13"/>
  <c r="BP13" i="13" s="1"/>
  <c r="BB14" i="15"/>
  <c r="AY36" i="13"/>
  <c r="BB84" i="15"/>
  <c r="AY9" i="13"/>
  <c r="BP9" i="13" s="1"/>
  <c r="BB7" i="15"/>
  <c r="AY44" i="13"/>
  <c r="AY12" i="13"/>
  <c r="BP12" i="13" s="1"/>
  <c r="AY25" i="13"/>
  <c r="BP25" i="13" s="1"/>
  <c r="BB8" i="15"/>
  <c r="BB23" i="15"/>
  <c r="BB37" i="15"/>
  <c r="AY8" i="13"/>
  <c r="BP8" i="13" s="1"/>
  <c r="AY48" i="13"/>
  <c r="AA33" i="15"/>
  <c r="BA33" i="15" s="1"/>
  <c r="AY51" i="13"/>
  <c r="AQ51" i="13" s="1"/>
  <c r="AY43" i="13"/>
  <c r="BP43" i="13" s="1"/>
  <c r="AY14" i="13"/>
  <c r="AA34" i="15"/>
  <c r="BA34" i="15" s="1"/>
  <c r="BB49" i="15"/>
  <c r="AY39" i="13"/>
  <c r="BB85" i="15"/>
  <c r="BB17" i="15"/>
  <c r="BB25" i="15"/>
  <c r="BB13" i="15"/>
  <c r="AY46" i="13"/>
  <c r="BB10" i="15"/>
  <c r="AY40" i="13"/>
  <c r="BB47" i="15"/>
  <c r="BB36" i="15"/>
  <c r="BB18" i="15"/>
  <c r="AY18" i="13"/>
  <c r="BP18" i="13" s="1"/>
  <c r="BB38" i="15"/>
  <c r="AY24" i="13"/>
  <c r="BP24" i="13" s="1"/>
  <c r="AY47" i="13"/>
  <c r="AY38" i="13"/>
  <c r="BP38" i="13" s="1"/>
  <c r="AA32" i="15"/>
  <c r="BB43" i="15"/>
  <c r="AY17" i="13"/>
  <c r="AY23" i="13"/>
  <c r="AY19" i="13"/>
  <c r="BP19" i="13" s="1"/>
  <c r="BB29" i="15"/>
  <c r="BB51" i="15"/>
  <c r="AT51" i="15" s="1"/>
  <c r="AY45" i="13"/>
  <c r="BB11" i="15"/>
  <c r="BB24" i="15"/>
  <c r="AY33" i="13"/>
  <c r="BB121" i="15"/>
  <c r="BB28" i="15"/>
  <c r="BB19" i="15"/>
  <c r="BB45" i="15"/>
  <c r="AY35" i="13"/>
  <c r="BP35" i="13" s="1"/>
  <c r="AY28" i="13"/>
  <c r="BP28" i="13" s="1"/>
  <c r="AY34" i="13"/>
  <c r="AP35" i="4"/>
  <c r="AY37" i="13"/>
  <c r="BP37" i="13" s="1"/>
  <c r="BB46" i="15"/>
  <c r="BB12" i="15"/>
  <c r="AY10" i="13"/>
  <c r="BP10" i="13" s="1"/>
  <c r="AY49" i="13"/>
  <c r="BP49" i="13" s="1"/>
  <c r="BB50" i="15"/>
  <c r="BB44" i="15"/>
  <c r="BB48" i="15"/>
  <c r="AY32" i="13"/>
  <c r="BB9" i="15"/>
  <c r="AY29" i="13"/>
  <c r="BP29" i="13" s="1"/>
  <c r="BB32" i="15"/>
  <c r="BB33" i="15"/>
  <c r="AY11" i="13"/>
  <c r="BP11" i="13" s="1"/>
  <c r="AY7" i="13"/>
  <c r="AY50" i="13"/>
  <c r="BP50" i="13" s="1"/>
  <c r="S31" i="6"/>
  <c r="L11" i="11"/>
  <c r="AO39" i="4"/>
  <c r="L60" i="11"/>
  <c r="L60" i="14"/>
  <c r="L48" i="14"/>
  <c r="L48" i="11"/>
  <c r="J5" i="29" s="1"/>
  <c r="L13" i="14"/>
  <c r="L50" i="11"/>
  <c r="J7" i="29" s="1"/>
  <c r="L50" i="14"/>
  <c r="L15" i="14"/>
  <c r="O94" i="11"/>
  <c r="O95" i="11" s="1"/>
  <c r="N10" i="17"/>
  <c r="G65" i="14"/>
  <c r="G66" i="14"/>
  <c r="Q3" i="18"/>
  <c r="P4" i="18"/>
  <c r="P78" i="11" s="1"/>
  <c r="L8" i="17"/>
  <c r="K29" i="17"/>
  <c r="J36" i="17"/>
  <c r="K22" i="17"/>
  <c r="L7" i="17"/>
  <c r="J9" i="17"/>
  <c r="I23" i="17"/>
  <c r="I30" i="17" s="1"/>
  <c r="E10" i="29" l="1"/>
  <c r="E18" i="29" s="1"/>
  <c r="P80" i="11"/>
  <c r="N14" i="29"/>
  <c r="N16" i="29" s="1"/>
  <c r="O80" i="11"/>
  <c r="M14" i="29"/>
  <c r="M16" i="29" s="1"/>
  <c r="G65" i="11"/>
  <c r="G66" i="11"/>
  <c r="H51" i="11"/>
  <c r="H70" i="11" s="1"/>
  <c r="H72" i="11" s="1"/>
  <c r="F4" i="29"/>
  <c r="F10" i="29" s="1"/>
  <c r="F18" i="29" s="1"/>
  <c r="K16" i="11"/>
  <c r="I47" i="14"/>
  <c r="I51" i="14" s="1"/>
  <c r="I70" i="14" s="1"/>
  <c r="I74" i="14" s="1"/>
  <c r="I79" i="14" s="1"/>
  <c r="I80" i="14" s="1"/>
  <c r="I89" i="14" s="1"/>
  <c r="AS51" i="15"/>
  <c r="AZ133" i="15"/>
  <c r="BB125" i="15"/>
  <c r="AV57" i="13"/>
  <c r="G89" i="14"/>
  <c r="H65" i="14"/>
  <c r="H70" i="14"/>
  <c r="H74" i="14" s="1"/>
  <c r="H79" i="14" s="1"/>
  <c r="L73" i="14"/>
  <c r="J35" i="14"/>
  <c r="L62" i="14"/>
  <c r="B78" i="11"/>
  <c r="Y53" i="13"/>
  <c r="AV53" i="13" s="1"/>
  <c r="AA52" i="13"/>
  <c r="AX52" i="13" s="1"/>
  <c r="O26" i="12"/>
  <c r="H66" i="14"/>
  <c r="I47" i="11"/>
  <c r="G4" i="29" s="1"/>
  <c r="G10" i="29" s="1"/>
  <c r="G18" i="29" s="1"/>
  <c r="AW57" i="13"/>
  <c r="K16" i="14"/>
  <c r="K17" i="14" s="1"/>
  <c r="K69" i="14" s="1"/>
  <c r="K78" i="14" s="1"/>
  <c r="AU58" i="13"/>
  <c r="AU55" i="13"/>
  <c r="P94" i="11"/>
  <c r="P95" i="11" s="1"/>
  <c r="M12" i="14"/>
  <c r="M49" i="14"/>
  <c r="M49" i="11"/>
  <c r="K6" i="29" s="1"/>
  <c r="BP48" i="13"/>
  <c r="BP17" i="13"/>
  <c r="M12" i="11"/>
  <c r="B12" i="11" s="1"/>
  <c r="M11" i="14"/>
  <c r="BP7" i="13"/>
  <c r="M13" i="11"/>
  <c r="M15" i="14"/>
  <c r="M11" i="11"/>
  <c r="D11" i="11" s="1"/>
  <c r="M13" i="14"/>
  <c r="BP23" i="13"/>
  <c r="M48" i="11"/>
  <c r="M48" i="14"/>
  <c r="AP51" i="13"/>
  <c r="L44" i="14"/>
  <c r="AP39" i="4"/>
  <c r="M60" i="11"/>
  <c r="M62" i="11" s="1"/>
  <c r="M60" i="14"/>
  <c r="L62" i="11"/>
  <c r="BC121" i="15"/>
  <c r="AZ13" i="13"/>
  <c r="BC33" i="15"/>
  <c r="BC13" i="15"/>
  <c r="AZ46" i="13"/>
  <c r="AZ49" i="13"/>
  <c r="AZ47" i="13"/>
  <c r="AZ9" i="13"/>
  <c r="AZ29" i="13"/>
  <c r="BC10" i="15"/>
  <c r="AZ40" i="13"/>
  <c r="AZ25" i="13"/>
  <c r="AZ28" i="13"/>
  <c r="BC85" i="15"/>
  <c r="BC49" i="15"/>
  <c r="AZ7" i="13"/>
  <c r="BC37" i="15"/>
  <c r="BC25" i="15"/>
  <c r="AZ19" i="13"/>
  <c r="BC14" i="15"/>
  <c r="BC118" i="15"/>
  <c r="AZ12" i="13"/>
  <c r="AZ8" i="13"/>
  <c r="AZ17" i="13"/>
  <c r="AZ23" i="13"/>
  <c r="AZ11" i="13"/>
  <c r="AZ35" i="13"/>
  <c r="AZ18" i="13"/>
  <c r="BC50" i="15"/>
  <c r="AZ44" i="13"/>
  <c r="AZ38" i="13"/>
  <c r="BC18" i="15"/>
  <c r="AZ14" i="13"/>
  <c r="BC45" i="15"/>
  <c r="BC84" i="15"/>
  <c r="BC48" i="15"/>
  <c r="BC43" i="15"/>
  <c r="AZ48" i="13"/>
  <c r="BC29" i="15"/>
  <c r="AB34" i="15"/>
  <c r="BC23" i="15"/>
  <c r="BC28" i="15"/>
  <c r="BC19" i="15"/>
  <c r="AZ50" i="13"/>
  <c r="BC7" i="15"/>
  <c r="AZ36" i="13"/>
  <c r="AZ45" i="13"/>
  <c r="AZ33" i="13"/>
  <c r="BC46" i="15"/>
  <c r="BC47" i="15"/>
  <c r="AZ24" i="13"/>
  <c r="AQ35" i="4"/>
  <c r="BC24" i="15"/>
  <c r="AZ10" i="13"/>
  <c r="AZ37" i="13"/>
  <c r="BC32" i="15"/>
  <c r="BC17" i="15"/>
  <c r="BC9" i="15"/>
  <c r="AZ43" i="13"/>
  <c r="T31" i="6"/>
  <c r="BC8" i="15"/>
  <c r="BC36" i="15"/>
  <c r="BC12" i="15"/>
  <c r="BC38" i="15"/>
  <c r="AB35" i="15"/>
  <c r="BB35" i="15" s="1"/>
  <c r="BC11" i="15"/>
  <c r="BC34" i="15"/>
  <c r="BC44" i="15"/>
  <c r="AZ34" i="13"/>
  <c r="AZ39" i="13"/>
  <c r="AZ32" i="13"/>
  <c r="M15" i="11"/>
  <c r="M14" i="14"/>
  <c r="AA39" i="15"/>
  <c r="BA39" i="15" s="1"/>
  <c r="BA32" i="15"/>
  <c r="AA40" i="15"/>
  <c r="BA40" i="15" s="1"/>
  <c r="M50" i="14"/>
  <c r="M50" i="11"/>
  <c r="M43" i="11"/>
  <c r="K3" i="29" s="1"/>
  <c r="M43" i="14"/>
  <c r="M44" i="14" s="1"/>
  <c r="L44" i="11"/>
  <c r="L22" i="17"/>
  <c r="M7" i="17"/>
  <c r="L29" i="17"/>
  <c r="M8" i="17"/>
  <c r="Q4" i="18"/>
  <c r="R3" i="18"/>
  <c r="K9" i="17"/>
  <c r="J23" i="17"/>
  <c r="J30" i="17" s="1"/>
  <c r="K36" i="17"/>
  <c r="O10" i="17"/>
  <c r="D50" i="11" l="1"/>
  <c r="K7" i="29"/>
  <c r="C7" i="29" s="1"/>
  <c r="H65" i="11"/>
  <c r="D48" i="11"/>
  <c r="K5" i="29"/>
  <c r="H66" i="11"/>
  <c r="Q78" i="11"/>
  <c r="J47" i="14"/>
  <c r="J51" i="14" s="1"/>
  <c r="J70" i="14" s="1"/>
  <c r="J74" i="14" s="1"/>
  <c r="J79" i="14" s="1"/>
  <c r="J80" i="14" s="1"/>
  <c r="J89" i="14" s="1"/>
  <c r="L16" i="11"/>
  <c r="D43" i="11"/>
  <c r="B43" i="11"/>
  <c r="I51" i="11"/>
  <c r="I70" i="11" s="1"/>
  <c r="I72" i="11" s="1"/>
  <c r="C50" i="11"/>
  <c r="BC125" i="15"/>
  <c r="BA124" i="15"/>
  <c r="H80" i="14"/>
  <c r="N43" i="14"/>
  <c r="N44" i="14" s="1"/>
  <c r="N49" i="14"/>
  <c r="N48" i="14"/>
  <c r="M73" i="14"/>
  <c r="K35" i="14"/>
  <c r="B80" i="11"/>
  <c r="Z53" i="13"/>
  <c r="AW53" i="13" s="1"/>
  <c r="AB52" i="13"/>
  <c r="AY52" i="13" s="1"/>
  <c r="J47" i="11"/>
  <c r="L16" i="14"/>
  <c r="L17" i="14" s="1"/>
  <c r="L69" i="14" s="1"/>
  <c r="L78" i="14" s="1"/>
  <c r="AX57" i="13"/>
  <c r="AV58" i="13"/>
  <c r="AV55" i="13"/>
  <c r="D62" i="11"/>
  <c r="D60" i="11"/>
  <c r="B49" i="11"/>
  <c r="D49" i="11"/>
  <c r="B15" i="11"/>
  <c r="D15" i="11"/>
  <c r="B13" i="11"/>
  <c r="D13" i="11"/>
  <c r="D12" i="11"/>
  <c r="B62" i="11"/>
  <c r="B60" i="11"/>
  <c r="B48" i="11"/>
  <c r="B50" i="11"/>
  <c r="B11" i="11"/>
  <c r="N14" i="14"/>
  <c r="N13" i="11"/>
  <c r="N49" i="11"/>
  <c r="L6" i="29" s="1"/>
  <c r="N12" i="11"/>
  <c r="N13" i="14"/>
  <c r="N48" i="11"/>
  <c r="L5" i="29" s="1"/>
  <c r="N11" i="14"/>
  <c r="B50" i="14"/>
  <c r="D50" i="14"/>
  <c r="N43" i="11"/>
  <c r="M62" i="14"/>
  <c r="N60" i="14"/>
  <c r="N15" i="14"/>
  <c r="N11" i="11"/>
  <c r="N12" i="14"/>
  <c r="BA25" i="13"/>
  <c r="BD23" i="15"/>
  <c r="BA35" i="13"/>
  <c r="BA50" i="13"/>
  <c r="BA44" i="13"/>
  <c r="BA9" i="13"/>
  <c r="BD37" i="15"/>
  <c r="BD14" i="15"/>
  <c r="BD36" i="15"/>
  <c r="BD121" i="15"/>
  <c r="BA36" i="13"/>
  <c r="BD8" i="15"/>
  <c r="BA39" i="13"/>
  <c r="BD17" i="15"/>
  <c r="BA28" i="13"/>
  <c r="BA17" i="13"/>
  <c r="BA23" i="13"/>
  <c r="BA37" i="13"/>
  <c r="BA11" i="13"/>
  <c r="BA14" i="13"/>
  <c r="BA38" i="13"/>
  <c r="BA13" i="13"/>
  <c r="BD49" i="15"/>
  <c r="BD9" i="15"/>
  <c r="BA40" i="13"/>
  <c r="BD48" i="15"/>
  <c r="BD32" i="15"/>
  <c r="BA47" i="13"/>
  <c r="BD45" i="15"/>
  <c r="BA24" i="13"/>
  <c r="BD29" i="15"/>
  <c r="BD118" i="15"/>
  <c r="BD47" i="15"/>
  <c r="BD38" i="15"/>
  <c r="AC35" i="15"/>
  <c r="BD10" i="15"/>
  <c r="BD50" i="15"/>
  <c r="BD33" i="15"/>
  <c r="BD44" i="15"/>
  <c r="BA8" i="13"/>
  <c r="BD43" i="15"/>
  <c r="BD12" i="15"/>
  <c r="BD84" i="15"/>
  <c r="BA49" i="13"/>
  <c r="BD19" i="15"/>
  <c r="BA34" i="13"/>
  <c r="BA33" i="13"/>
  <c r="BA7" i="13"/>
  <c r="BA48" i="13"/>
  <c r="BD18" i="15"/>
  <c r="BD28" i="15"/>
  <c r="BD7" i="15"/>
  <c r="BD46" i="15"/>
  <c r="BA12" i="13"/>
  <c r="BA19" i="13"/>
  <c r="AR35" i="4"/>
  <c r="BA43" i="13"/>
  <c r="BA32" i="13"/>
  <c r="BA46" i="13"/>
  <c r="BD85" i="15"/>
  <c r="BA10" i="13"/>
  <c r="BA29" i="13"/>
  <c r="BD24" i="15"/>
  <c r="BD25" i="15"/>
  <c r="BA18" i="13"/>
  <c r="BD11" i="15"/>
  <c r="BA45" i="13"/>
  <c r="BD13" i="15"/>
  <c r="BD34" i="15"/>
  <c r="U31" i="6"/>
  <c r="D44" i="14"/>
  <c r="N60" i="11"/>
  <c r="N62" i="11" s="1"/>
  <c r="AQ39" i="4"/>
  <c r="L36" i="17"/>
  <c r="M44" i="11"/>
  <c r="N15" i="11"/>
  <c r="BB34" i="15"/>
  <c r="AB39" i="15"/>
  <c r="BB39" i="15" s="1"/>
  <c r="AB40" i="15"/>
  <c r="BB40" i="15" s="1"/>
  <c r="R4" i="18"/>
  <c r="S3" i="18"/>
  <c r="P10" i="17"/>
  <c r="M22" i="17"/>
  <c r="N7" i="17"/>
  <c r="L9" i="17"/>
  <c r="K23" i="17"/>
  <c r="K30" i="17" s="1"/>
  <c r="M29" i="17"/>
  <c r="N8" i="17"/>
  <c r="I66" i="14"/>
  <c r="I65" i="14"/>
  <c r="Q94" i="11"/>
  <c r="Q95" i="11" s="1"/>
  <c r="B6" i="18"/>
  <c r="Q80" i="11" l="1"/>
  <c r="O14" i="29"/>
  <c r="O16" i="29" s="1"/>
  <c r="J51" i="11"/>
  <c r="J70" i="11" s="1"/>
  <c r="J72" i="11" s="1"/>
  <c r="H4" i="29"/>
  <c r="N44" i="11"/>
  <c r="L3" i="29"/>
  <c r="R78" i="11"/>
  <c r="J66" i="14"/>
  <c r="J65" i="14"/>
  <c r="K47" i="14"/>
  <c r="K51" i="14" s="1"/>
  <c r="K70" i="14" s="1"/>
  <c r="K74" i="14" s="1"/>
  <c r="K79" i="14" s="1"/>
  <c r="I65" i="11"/>
  <c r="I66" i="11"/>
  <c r="BA126" i="15"/>
  <c r="BB124" i="15"/>
  <c r="BB126" i="15" s="1"/>
  <c r="BB133" i="15" s="1"/>
  <c r="BD125" i="15"/>
  <c r="BE7" i="15"/>
  <c r="BE9" i="15"/>
  <c r="BE11" i="15"/>
  <c r="BE13" i="15"/>
  <c r="BE17" i="15"/>
  <c r="BE19" i="15"/>
  <c r="BE24" i="15"/>
  <c r="BE28" i="15"/>
  <c r="BE32" i="15"/>
  <c r="BE34" i="15"/>
  <c r="BE36" i="15"/>
  <c r="BE38" i="15"/>
  <c r="BE44" i="15"/>
  <c r="BE46" i="15"/>
  <c r="BE48" i="15"/>
  <c r="BE50" i="15"/>
  <c r="BE8" i="15"/>
  <c r="BE10" i="15"/>
  <c r="BE12" i="15"/>
  <c r="BE14" i="15"/>
  <c r="BE18" i="15"/>
  <c r="BE23" i="15"/>
  <c r="BE25" i="15"/>
  <c r="BE29" i="15"/>
  <c r="BE33" i="15"/>
  <c r="BE37" i="15"/>
  <c r="BE43" i="15"/>
  <c r="BE45" i="15"/>
  <c r="BE47" i="15"/>
  <c r="BE49" i="15"/>
  <c r="H89" i="14"/>
  <c r="N62" i="14"/>
  <c r="N73" i="14"/>
  <c r="O49" i="11"/>
  <c r="M6" i="29" s="1"/>
  <c r="O49" i="14"/>
  <c r="O48" i="11"/>
  <c r="M5" i="29" s="1"/>
  <c r="O48" i="14"/>
  <c r="O43" i="14"/>
  <c r="O60" i="14"/>
  <c r="L35" i="14"/>
  <c r="AC52" i="13"/>
  <c r="AZ52" i="13" s="1"/>
  <c r="N16" i="11"/>
  <c r="AA53" i="13"/>
  <c r="AX53" i="13" s="1"/>
  <c r="K47" i="11"/>
  <c r="M16" i="11"/>
  <c r="B16" i="11" s="1"/>
  <c r="AW58" i="13"/>
  <c r="AW55" i="13"/>
  <c r="M16" i="14"/>
  <c r="M17" i="14" s="1"/>
  <c r="M69" i="14" s="1"/>
  <c r="M78" i="14" s="1"/>
  <c r="AY57" i="13"/>
  <c r="BP52" i="13"/>
  <c r="BP55" i="13" s="1"/>
  <c r="D44" i="11"/>
  <c r="B44" i="11"/>
  <c r="O12" i="11"/>
  <c r="O14" i="14"/>
  <c r="O11" i="11"/>
  <c r="O13" i="14"/>
  <c r="O15" i="11"/>
  <c r="BB13" i="13"/>
  <c r="BB44" i="13"/>
  <c r="BB35" i="13"/>
  <c r="BB18" i="13"/>
  <c r="BB40" i="13"/>
  <c r="BB23" i="13"/>
  <c r="BB39" i="13"/>
  <c r="AS35" i="4"/>
  <c r="BE121" i="15"/>
  <c r="V31" i="6"/>
  <c r="BB7" i="13"/>
  <c r="BB49" i="13"/>
  <c r="BB25" i="13"/>
  <c r="BE85" i="15"/>
  <c r="BB11" i="13"/>
  <c r="BE118" i="15"/>
  <c r="BB28" i="13"/>
  <c r="BB37" i="13"/>
  <c r="BB8" i="13"/>
  <c r="BB14" i="13"/>
  <c r="BB17" i="13"/>
  <c r="BB19" i="13"/>
  <c r="BB32" i="13"/>
  <c r="BB46" i="13"/>
  <c r="BB33" i="13"/>
  <c r="BB12" i="13"/>
  <c r="BB47" i="13"/>
  <c r="BB43" i="13"/>
  <c r="BB9" i="13"/>
  <c r="BB45" i="13"/>
  <c r="BB10" i="13"/>
  <c r="BB36" i="13"/>
  <c r="BB24" i="13"/>
  <c r="AD35" i="15"/>
  <c r="BE84" i="15"/>
  <c r="BB48" i="13"/>
  <c r="BB50" i="13"/>
  <c r="BB38" i="13"/>
  <c r="BB29" i="13"/>
  <c r="BB34" i="13"/>
  <c r="O60" i="11"/>
  <c r="O62" i="11" s="1"/>
  <c r="AR39" i="4"/>
  <c r="O13" i="11"/>
  <c r="AC39" i="15"/>
  <c r="BC39" i="15" s="1"/>
  <c r="BC35" i="15"/>
  <c r="AC40" i="15"/>
  <c r="BC40" i="15" s="1"/>
  <c r="M36" i="17"/>
  <c r="BM32" i="13"/>
  <c r="O15" i="14"/>
  <c r="O11" i="14"/>
  <c r="O43" i="11"/>
  <c r="O12" i="14"/>
  <c r="N22" i="17"/>
  <c r="O7" i="17"/>
  <c r="O8" i="17"/>
  <c r="N29" i="17"/>
  <c r="M9" i="17"/>
  <c r="L23" i="17"/>
  <c r="L30" i="17" s="1"/>
  <c r="Q10" i="17"/>
  <c r="T3" i="18"/>
  <c r="S4" i="18"/>
  <c r="S78" i="11" s="1"/>
  <c r="R94" i="11"/>
  <c r="H10" i="29" l="1"/>
  <c r="H18" i="29" s="1"/>
  <c r="S80" i="11"/>
  <c r="Q14" i="29"/>
  <c r="Q16" i="29" s="1"/>
  <c r="Q18" i="29" s="1"/>
  <c r="R80" i="11"/>
  <c r="R82" i="11" s="1"/>
  <c r="P14" i="29"/>
  <c r="P16" i="29" s="1"/>
  <c r="P18" i="29" s="1"/>
  <c r="J65" i="11"/>
  <c r="J66" i="11"/>
  <c r="K51" i="11"/>
  <c r="K70" i="11" s="1"/>
  <c r="K72" i="11" s="1"/>
  <c r="I4" i="29"/>
  <c r="I10" i="29" s="1"/>
  <c r="I18" i="29" s="1"/>
  <c r="O44" i="11"/>
  <c r="M3" i="29"/>
  <c r="R96" i="11"/>
  <c r="R95" i="11"/>
  <c r="L47" i="14"/>
  <c r="L51" i="14" s="1"/>
  <c r="L70" i="14" s="1"/>
  <c r="L74" i="14" s="1"/>
  <c r="L79" i="14" s="1"/>
  <c r="L80" i="14" s="1"/>
  <c r="L89" i="14" s="1"/>
  <c r="BA133" i="15"/>
  <c r="BE125" i="15"/>
  <c r="BC124" i="15"/>
  <c r="BC126" i="15" s="1"/>
  <c r="BC133" i="15" s="1"/>
  <c r="BF8" i="15"/>
  <c r="BF23" i="15"/>
  <c r="BF43" i="15"/>
  <c r="BF7" i="15"/>
  <c r="BF9" i="15"/>
  <c r="BF11" i="15"/>
  <c r="BF13" i="15"/>
  <c r="BF17" i="15"/>
  <c r="BF19" i="15"/>
  <c r="BF24" i="15"/>
  <c r="BF28" i="15"/>
  <c r="BF32" i="15"/>
  <c r="BF34" i="15"/>
  <c r="BF36" i="15"/>
  <c r="BF38" i="15"/>
  <c r="BF44" i="15"/>
  <c r="BF46" i="15"/>
  <c r="BF48" i="15"/>
  <c r="BF50" i="15"/>
  <c r="BF10" i="15"/>
  <c r="BF12" i="15"/>
  <c r="BF14" i="15"/>
  <c r="BF18" i="15"/>
  <c r="BF25" i="15"/>
  <c r="BF29" i="15"/>
  <c r="BF33" i="15"/>
  <c r="BF37" i="15"/>
  <c r="BF45" i="15"/>
  <c r="BF47" i="15"/>
  <c r="BF49" i="15"/>
  <c r="K80" i="14"/>
  <c r="O62" i="14"/>
  <c r="O73" i="14"/>
  <c r="P49" i="11"/>
  <c r="N6" i="29" s="1"/>
  <c r="P49" i="14"/>
  <c r="P48" i="11"/>
  <c r="N5" i="29" s="1"/>
  <c r="P48" i="14"/>
  <c r="P43" i="14"/>
  <c r="P44" i="14" s="1"/>
  <c r="O44" i="14"/>
  <c r="M35" i="14"/>
  <c r="P60" i="14"/>
  <c r="AD52" i="13"/>
  <c r="BA52" i="13" s="1"/>
  <c r="O16" i="11"/>
  <c r="AB53" i="13"/>
  <c r="L47" i="11"/>
  <c r="D16" i="11"/>
  <c r="AX58" i="13"/>
  <c r="AX55" i="13"/>
  <c r="N16" i="14"/>
  <c r="N17" i="14" s="1"/>
  <c r="AZ57" i="13"/>
  <c r="S94" i="11"/>
  <c r="N36" i="17"/>
  <c r="P12" i="14"/>
  <c r="P14" i="14"/>
  <c r="P11" i="14"/>
  <c r="AS39" i="4"/>
  <c r="P60" i="11"/>
  <c r="P62" i="11" s="1"/>
  <c r="P13" i="14"/>
  <c r="P13" i="11"/>
  <c r="P15" i="11"/>
  <c r="P15" i="14"/>
  <c r="BC36" i="13"/>
  <c r="AQ36" i="13" s="1"/>
  <c r="BC34" i="13"/>
  <c r="BC49" i="13"/>
  <c r="BC44" i="13"/>
  <c r="AP44" i="13" s="1"/>
  <c r="BC7" i="13"/>
  <c r="BC40" i="13"/>
  <c r="AQ40" i="13" s="1"/>
  <c r="Q48" i="14"/>
  <c r="BC12" i="13"/>
  <c r="BC35" i="13"/>
  <c r="BC10" i="13"/>
  <c r="AP10" i="13" s="1"/>
  <c r="BC23" i="13"/>
  <c r="AQ23" i="13" s="1"/>
  <c r="Q49" i="14"/>
  <c r="BC50" i="13"/>
  <c r="BC25" i="13"/>
  <c r="BC13" i="13"/>
  <c r="BC9" i="13"/>
  <c r="BC47" i="13"/>
  <c r="AP47" i="13" s="1"/>
  <c r="BC24" i="13"/>
  <c r="AP24" i="13" s="1"/>
  <c r="BC33" i="13"/>
  <c r="BC37" i="13"/>
  <c r="BC29" i="13"/>
  <c r="BC8" i="13"/>
  <c r="AP8" i="13" s="1"/>
  <c r="BC38" i="13"/>
  <c r="AQ38" i="13" s="1"/>
  <c r="BC17" i="13"/>
  <c r="BC46" i="13"/>
  <c r="AP46" i="13" s="1"/>
  <c r="BC11" i="13"/>
  <c r="AP11" i="13" s="1"/>
  <c r="BC45" i="13"/>
  <c r="BC19" i="13"/>
  <c r="BC32" i="13"/>
  <c r="BC43" i="13"/>
  <c r="BF84" i="15"/>
  <c r="BF85" i="15"/>
  <c r="BC48" i="13"/>
  <c r="AT35" i="4"/>
  <c r="AW35" i="4" s="1"/>
  <c r="AW38" i="4" s="1"/>
  <c r="BC28" i="13"/>
  <c r="W31" i="6"/>
  <c r="AE35" i="15"/>
  <c r="BE35" i="15" s="1"/>
  <c r="BC14" i="13"/>
  <c r="BF121" i="15"/>
  <c r="BC39" i="13"/>
  <c r="BC18" i="13"/>
  <c r="BF118" i="15"/>
  <c r="P12" i="11"/>
  <c r="AD39" i="15"/>
  <c r="BD39" i="15" s="1"/>
  <c r="AD40" i="15"/>
  <c r="BD40" i="15" s="1"/>
  <c r="BD35" i="15"/>
  <c r="P11" i="11"/>
  <c r="P43" i="11"/>
  <c r="R10" i="17"/>
  <c r="O22" i="17"/>
  <c r="P7" i="17"/>
  <c r="T4" i="18"/>
  <c r="U3" i="18"/>
  <c r="N9" i="17"/>
  <c r="M23" i="17"/>
  <c r="M30" i="17" s="1"/>
  <c r="O29" i="17"/>
  <c r="P8" i="17"/>
  <c r="K65" i="14"/>
  <c r="K66" i="14"/>
  <c r="K66" i="11" l="1"/>
  <c r="K65" i="11"/>
  <c r="L51" i="11"/>
  <c r="L70" i="11" s="1"/>
  <c r="L72" i="11" s="1"/>
  <c r="J4" i="29"/>
  <c r="J10" i="29" s="1"/>
  <c r="J18" i="29" s="1"/>
  <c r="P44" i="11"/>
  <c r="N3" i="29"/>
  <c r="S82" i="11"/>
  <c r="T78" i="11"/>
  <c r="S96" i="11"/>
  <c r="S95" i="11"/>
  <c r="AT47" i="15"/>
  <c r="AS47" i="15"/>
  <c r="AT46" i="15"/>
  <c r="AS46" i="15"/>
  <c r="AT9" i="15"/>
  <c r="AS9" i="15"/>
  <c r="AT45" i="15"/>
  <c r="AS45" i="15"/>
  <c r="AT44" i="15"/>
  <c r="AS44" i="15"/>
  <c r="AT38" i="15"/>
  <c r="AS38" i="15"/>
  <c r="AS49" i="15"/>
  <c r="AT49" i="15"/>
  <c r="AS14" i="15"/>
  <c r="AT14" i="15"/>
  <c r="AS48" i="15"/>
  <c r="AT48" i="15"/>
  <c r="BG118" i="15"/>
  <c r="BG121" i="15"/>
  <c r="BG85" i="15"/>
  <c r="BG84" i="15"/>
  <c r="BD124" i="15"/>
  <c r="BD126" i="15" s="1"/>
  <c r="BF125" i="15"/>
  <c r="Q14" i="14"/>
  <c r="B14" i="14" s="1"/>
  <c r="K89" i="14"/>
  <c r="N69" i="14"/>
  <c r="N78" i="14" s="1"/>
  <c r="P62" i="14"/>
  <c r="P73" i="14"/>
  <c r="Q43" i="14"/>
  <c r="Q44" i="14" s="1"/>
  <c r="B44" i="14" s="1"/>
  <c r="B49" i="14"/>
  <c r="D48" i="14"/>
  <c r="D49" i="14"/>
  <c r="B48" i="14"/>
  <c r="Q60" i="14"/>
  <c r="AY53" i="13"/>
  <c r="BP53" i="13" s="1"/>
  <c r="AC53" i="13"/>
  <c r="AZ53" i="13" s="1"/>
  <c r="AE52" i="13"/>
  <c r="BB52" i="13" s="1"/>
  <c r="P16" i="11"/>
  <c r="M47" i="11"/>
  <c r="BA57" i="13"/>
  <c r="O16" i="14"/>
  <c r="O17" i="14" s="1"/>
  <c r="M47" i="14"/>
  <c r="M51" i="14" s="1"/>
  <c r="AP38" i="13"/>
  <c r="AP40" i="13"/>
  <c r="Q12" i="14"/>
  <c r="D12" i="14" s="1"/>
  <c r="AQ47" i="13"/>
  <c r="AQ17" i="13"/>
  <c r="Q15" i="14"/>
  <c r="AP32" i="13"/>
  <c r="AP45" i="13"/>
  <c r="AQ45" i="13"/>
  <c r="AQ29" i="13"/>
  <c r="AP29" i="13"/>
  <c r="AP33" i="13"/>
  <c r="BN33" i="13"/>
  <c r="AQ33" i="13"/>
  <c r="AQ25" i="13"/>
  <c r="AP25" i="13"/>
  <c r="Q15" i="11"/>
  <c r="C15" i="11" s="1"/>
  <c r="BO34" i="13"/>
  <c r="AP34" i="13"/>
  <c r="AQ34" i="13"/>
  <c r="Q12" i="11"/>
  <c r="C12" i="11" s="1"/>
  <c r="AP13" i="13"/>
  <c r="AQ13" i="13"/>
  <c r="AQ12" i="13"/>
  <c r="AP12" i="13"/>
  <c r="Q11" i="11"/>
  <c r="C11" i="11" s="1"/>
  <c r="O36" i="17"/>
  <c r="AQ18" i="13"/>
  <c r="AP18" i="13"/>
  <c r="AP14" i="13"/>
  <c r="AQ14" i="13"/>
  <c r="AE40" i="15"/>
  <c r="BE40" i="15" s="1"/>
  <c r="AE39" i="15"/>
  <c r="BE39" i="15" s="1"/>
  <c r="AP35" i="13"/>
  <c r="AQ35" i="13"/>
  <c r="AP49" i="13"/>
  <c r="AQ49" i="13"/>
  <c r="AQ46" i="13"/>
  <c r="AQ44" i="13"/>
  <c r="AQ11" i="13"/>
  <c r="AQ8" i="13"/>
  <c r="AQ48" i="13"/>
  <c r="Q60" i="11"/>
  <c r="C60" i="11" s="1"/>
  <c r="AT39" i="4"/>
  <c r="AP43" i="13"/>
  <c r="AQ43" i="13"/>
  <c r="Q49" i="11"/>
  <c r="O6" i="29" s="1"/>
  <c r="C6" i="29" s="1"/>
  <c r="AQ28" i="13"/>
  <c r="Q13" i="11"/>
  <c r="C13" i="11" s="1"/>
  <c r="AP50" i="13"/>
  <c r="AQ50" i="13"/>
  <c r="Q13" i="14"/>
  <c r="D13" i="14" s="1"/>
  <c r="AP23" i="13"/>
  <c r="Q48" i="11"/>
  <c r="O5" i="29" s="1"/>
  <c r="C5" i="29" s="1"/>
  <c r="AQ24" i="13"/>
  <c r="AQ32" i="13"/>
  <c r="AP39" i="13"/>
  <c r="AQ39" i="13"/>
  <c r="BG40" i="15"/>
  <c r="BD28" i="13"/>
  <c r="BG8" i="15"/>
  <c r="BG11" i="15"/>
  <c r="BG34" i="15"/>
  <c r="BG36" i="15"/>
  <c r="BD29" i="13"/>
  <c r="BD39" i="13"/>
  <c r="BG12" i="15"/>
  <c r="BD35" i="13"/>
  <c r="BG33" i="15"/>
  <c r="BG37" i="15"/>
  <c r="AF35" i="15"/>
  <c r="BF35" i="15" s="1"/>
  <c r="BD19" i="13"/>
  <c r="BG13" i="15"/>
  <c r="BG32" i="15"/>
  <c r="BG50" i="15"/>
  <c r="BG17" i="15"/>
  <c r="BG18" i="15"/>
  <c r="BD24" i="13"/>
  <c r="BD36" i="13"/>
  <c r="BD34" i="13"/>
  <c r="BG24" i="15"/>
  <c r="BD8" i="13"/>
  <c r="BD12" i="13"/>
  <c r="BG29" i="15"/>
  <c r="BD32" i="13"/>
  <c r="BG39" i="15"/>
  <c r="BG43" i="15"/>
  <c r="BD10" i="13"/>
  <c r="BD18" i="13"/>
  <c r="BD37" i="13"/>
  <c r="BD13" i="13"/>
  <c r="BD43" i="13"/>
  <c r="BD50" i="13"/>
  <c r="X31" i="6"/>
  <c r="BG19" i="15"/>
  <c r="BG23" i="15"/>
  <c r="BG10" i="15"/>
  <c r="BD17" i="13"/>
  <c r="BD40" i="13"/>
  <c r="BD23" i="13"/>
  <c r="BG25" i="15"/>
  <c r="BD7" i="13"/>
  <c r="BD11" i="13"/>
  <c r="BD25" i="13"/>
  <c r="BG28" i="15"/>
  <c r="BD33" i="13"/>
  <c r="BG35" i="15"/>
  <c r="BG7" i="15"/>
  <c r="Q43" i="11"/>
  <c r="AQ19" i="13"/>
  <c r="AP19" i="13"/>
  <c r="AP37" i="13"/>
  <c r="AQ37" i="13"/>
  <c r="AP9" i="13"/>
  <c r="AQ9" i="13"/>
  <c r="AQ7" i="13"/>
  <c r="Q11" i="14"/>
  <c r="B11" i="14" s="1"/>
  <c r="AP7" i="13"/>
  <c r="AQ10" i="13"/>
  <c r="AP28" i="13"/>
  <c r="AP17" i="13"/>
  <c r="AP48" i="13"/>
  <c r="T94" i="11"/>
  <c r="P29" i="17"/>
  <c r="Q8" i="17"/>
  <c r="O9" i="17"/>
  <c r="N23" i="17"/>
  <c r="N30" i="17" s="1"/>
  <c r="L66" i="14"/>
  <c r="L65" i="14"/>
  <c r="U4" i="18"/>
  <c r="U78" i="11" s="1"/>
  <c r="V3" i="18"/>
  <c r="P22" i="17"/>
  <c r="Q7" i="17"/>
  <c r="S10" i="17"/>
  <c r="L66" i="11" l="1"/>
  <c r="T80" i="11"/>
  <c r="T82" i="11" s="1"/>
  <c r="R14" i="29"/>
  <c r="R16" i="29" s="1"/>
  <c r="R18" i="29" s="1"/>
  <c r="U80" i="11"/>
  <c r="S14" i="29"/>
  <c r="S16" i="29" s="1"/>
  <c r="S18" i="29" s="1"/>
  <c r="C49" i="11"/>
  <c r="L65" i="11"/>
  <c r="C48" i="11"/>
  <c r="B47" i="11"/>
  <c r="K4" i="29"/>
  <c r="K10" i="29" s="1"/>
  <c r="K18" i="29" s="1"/>
  <c r="C43" i="11"/>
  <c r="O3" i="29"/>
  <c r="C3" i="29" s="1"/>
  <c r="T96" i="11"/>
  <c r="T95" i="11"/>
  <c r="BH118" i="15"/>
  <c r="BH121" i="15"/>
  <c r="BD133" i="15"/>
  <c r="BG125" i="15"/>
  <c r="BH85" i="15"/>
  <c r="BH84" i="15"/>
  <c r="BE124" i="15"/>
  <c r="BE126" i="15" s="1"/>
  <c r="BE133" i="15" s="1"/>
  <c r="D14" i="14"/>
  <c r="BG124" i="15"/>
  <c r="O69" i="14"/>
  <c r="O78" i="14" s="1"/>
  <c r="M65" i="14"/>
  <c r="M70" i="14"/>
  <c r="M74" i="14" s="1"/>
  <c r="M79" i="14" s="1"/>
  <c r="Q73" i="14"/>
  <c r="B43" i="14"/>
  <c r="Q62" i="14"/>
  <c r="D43" i="14"/>
  <c r="N47" i="11"/>
  <c r="N47" i="14"/>
  <c r="N51" i="14" s="1"/>
  <c r="N70" i="14" s="1"/>
  <c r="N74" i="14" s="1"/>
  <c r="N79" i="14" s="1"/>
  <c r="N80" i="14" s="1"/>
  <c r="N89" i="14" s="1"/>
  <c r="B60" i="14"/>
  <c r="B73" i="14" s="1"/>
  <c r="D60" i="14"/>
  <c r="AY58" i="13"/>
  <c r="AY55" i="13"/>
  <c r="D47" i="11"/>
  <c r="M51" i="11"/>
  <c r="AF52" i="13"/>
  <c r="BC52" i="13" s="1"/>
  <c r="AD53" i="13"/>
  <c r="BA53" i="13" s="1"/>
  <c r="M66" i="14"/>
  <c r="AZ58" i="13"/>
  <c r="AZ55" i="13"/>
  <c r="BB57" i="13"/>
  <c r="P16" i="14"/>
  <c r="P17" i="14" s="1"/>
  <c r="U94" i="11"/>
  <c r="B12" i="14"/>
  <c r="BD55" i="13"/>
  <c r="Q44" i="11"/>
  <c r="C44" i="11" s="1"/>
  <c r="AF40" i="15"/>
  <c r="AF39" i="15"/>
  <c r="BF39" i="15" s="1"/>
  <c r="B13" i="14"/>
  <c r="D15" i="14"/>
  <c r="B15" i="14"/>
  <c r="D11" i="14"/>
  <c r="BH39" i="15"/>
  <c r="BH19" i="15"/>
  <c r="BH33" i="15"/>
  <c r="BE40" i="13"/>
  <c r="BH29" i="15"/>
  <c r="BE11" i="13"/>
  <c r="BE29" i="13"/>
  <c r="BE23" i="13"/>
  <c r="BH32" i="15"/>
  <c r="BE34" i="13"/>
  <c r="BE39" i="13"/>
  <c r="BH24" i="15"/>
  <c r="BE25" i="13"/>
  <c r="BE7" i="13"/>
  <c r="BH10" i="15"/>
  <c r="BH7" i="15"/>
  <c r="BH8" i="15"/>
  <c r="BH34" i="15"/>
  <c r="BH37" i="15"/>
  <c r="BE18" i="13"/>
  <c r="BE33" i="13"/>
  <c r="BE19" i="13"/>
  <c r="BH25" i="15"/>
  <c r="BH40" i="15"/>
  <c r="BE28" i="13"/>
  <c r="BE35" i="13"/>
  <c r="BH11" i="15"/>
  <c r="BH12" i="15"/>
  <c r="BE50" i="13"/>
  <c r="BE13" i="13"/>
  <c r="BH13" i="15"/>
  <c r="BH43" i="15"/>
  <c r="BE36" i="13"/>
  <c r="BE8" i="13"/>
  <c r="BE24" i="13"/>
  <c r="BE10" i="13"/>
  <c r="BH17" i="15"/>
  <c r="BE37" i="13"/>
  <c r="BE17" i="13"/>
  <c r="Y31" i="6"/>
  <c r="BH35" i="15"/>
  <c r="BH18" i="15"/>
  <c r="BH23" i="15"/>
  <c r="BE12" i="13"/>
  <c r="BE43" i="13"/>
  <c r="BE32" i="13"/>
  <c r="BH36" i="15"/>
  <c r="BH28" i="15"/>
  <c r="BH50" i="15"/>
  <c r="Q62" i="11"/>
  <c r="C62" i="11" s="1"/>
  <c r="P36" i="17"/>
  <c r="W3" i="18"/>
  <c r="V4" i="18"/>
  <c r="AG52" i="13"/>
  <c r="R7" i="17"/>
  <c r="Q22" i="17"/>
  <c r="Q29" i="17"/>
  <c r="R8" i="17"/>
  <c r="T10" i="17"/>
  <c r="P9" i="17"/>
  <c r="O23" i="17"/>
  <c r="O30" i="17" s="1"/>
  <c r="N51" i="11" l="1"/>
  <c r="N70" i="11" s="1"/>
  <c r="N72" i="11" s="1"/>
  <c r="L4" i="29"/>
  <c r="L10" i="29" s="1"/>
  <c r="L18" i="29" s="1"/>
  <c r="U82" i="11"/>
  <c r="V78" i="11"/>
  <c r="U96" i="11"/>
  <c r="U95" i="11"/>
  <c r="M70" i="11"/>
  <c r="BI121" i="15"/>
  <c r="BI118" i="15"/>
  <c r="BH125" i="15"/>
  <c r="BG126" i="15"/>
  <c r="BG133" i="15" s="1"/>
  <c r="BI85" i="15"/>
  <c r="BI84" i="15"/>
  <c r="BH124" i="15"/>
  <c r="BF40" i="15"/>
  <c r="M80" i="14"/>
  <c r="P69" i="14"/>
  <c r="P78" i="14" s="1"/>
  <c r="B62" i="14"/>
  <c r="D62" i="14"/>
  <c r="N65" i="14"/>
  <c r="N66" i="14"/>
  <c r="O47" i="14"/>
  <c r="O51" i="14" s="1"/>
  <c r="O70" i="14" s="1"/>
  <c r="O74" i="14" s="1"/>
  <c r="O79" i="14" s="1"/>
  <c r="O80" i="14" s="1"/>
  <c r="O89" i="14" s="1"/>
  <c r="D73" i="14"/>
  <c r="M65" i="11"/>
  <c r="D51" i="11"/>
  <c r="M66" i="11"/>
  <c r="B51" i="11"/>
  <c r="AE53" i="13"/>
  <c r="BB53" i="13" s="1"/>
  <c r="O47" i="11"/>
  <c r="Q16" i="11"/>
  <c r="C16" i="11" s="1"/>
  <c r="AQ52" i="13"/>
  <c r="Q16" i="14"/>
  <c r="BC57" i="13"/>
  <c r="AP52" i="13"/>
  <c r="BA58" i="13"/>
  <c r="BA55" i="13"/>
  <c r="BI50" i="15"/>
  <c r="BI33" i="15"/>
  <c r="BF8" i="13"/>
  <c r="BI36" i="15"/>
  <c r="BI32" i="15"/>
  <c r="BF29" i="13"/>
  <c r="BI17" i="15"/>
  <c r="BI43" i="15"/>
  <c r="BF28" i="13"/>
  <c r="BF32" i="13"/>
  <c r="BI24" i="15"/>
  <c r="BI11" i="15"/>
  <c r="BF7" i="13"/>
  <c r="BI7" i="15"/>
  <c r="BI12" i="15"/>
  <c r="Z31" i="6"/>
  <c r="BI29" i="15"/>
  <c r="BF25" i="13"/>
  <c r="BF37" i="13"/>
  <c r="BF18" i="13"/>
  <c r="BF19" i="13"/>
  <c r="BF13" i="13"/>
  <c r="BF24" i="13"/>
  <c r="BF17" i="13"/>
  <c r="BI28" i="15"/>
  <c r="BF23" i="13"/>
  <c r="BF40" i="13"/>
  <c r="BI23" i="15"/>
  <c r="BI25" i="15"/>
  <c r="BF12" i="13"/>
  <c r="BF34" i="13"/>
  <c r="BI40" i="15"/>
  <c r="BF36" i="13"/>
  <c r="BF35" i="13"/>
  <c r="BI8" i="15"/>
  <c r="BI10" i="15"/>
  <c r="BF50" i="13"/>
  <c r="BI18" i="15"/>
  <c r="BI13" i="15"/>
  <c r="BF33" i="13"/>
  <c r="BF39" i="13"/>
  <c r="BF11" i="13"/>
  <c r="BF10" i="13"/>
  <c r="BI35" i="15"/>
  <c r="BI19" i="15"/>
  <c r="BI34" i="15"/>
  <c r="BI39" i="15"/>
  <c r="BI37" i="15"/>
  <c r="BF43" i="13"/>
  <c r="BE55" i="13"/>
  <c r="U10" i="17"/>
  <c r="AH52" i="13"/>
  <c r="R22" i="17"/>
  <c r="S7" i="17"/>
  <c r="V94" i="11"/>
  <c r="Q9" i="17"/>
  <c r="P23" i="17"/>
  <c r="P30" i="17" s="1"/>
  <c r="Q36" i="17"/>
  <c r="W4" i="18"/>
  <c r="W78" i="11" s="1"/>
  <c r="X3" i="18"/>
  <c r="S8" i="17"/>
  <c r="R29" i="17"/>
  <c r="W80" i="11" l="1"/>
  <c r="U14" i="29"/>
  <c r="U16" i="29" s="1"/>
  <c r="U18" i="29" s="1"/>
  <c r="V80" i="11"/>
  <c r="V82" i="11" s="1"/>
  <c r="T14" i="29"/>
  <c r="T16" i="29" s="1"/>
  <c r="T18" i="29" s="1"/>
  <c r="N66" i="11"/>
  <c r="N65" i="11"/>
  <c r="O51" i="11"/>
  <c r="O70" i="11" s="1"/>
  <c r="O72" i="11" s="1"/>
  <c r="M4" i="29"/>
  <c r="M10" i="29" s="1"/>
  <c r="M18" i="29" s="1"/>
  <c r="D70" i="11"/>
  <c r="M72" i="11"/>
  <c r="BH126" i="15"/>
  <c r="BH133" i="15" s="1"/>
  <c r="V96" i="11"/>
  <c r="V95" i="11"/>
  <c r="D65" i="11"/>
  <c r="BJ121" i="15"/>
  <c r="BJ118" i="15"/>
  <c r="BI125" i="15"/>
  <c r="BJ85" i="15"/>
  <c r="BJ84" i="15"/>
  <c r="BI124" i="15"/>
  <c r="BF124" i="15"/>
  <c r="M89" i="14"/>
  <c r="O65" i="14"/>
  <c r="O66" i="14"/>
  <c r="P47" i="14"/>
  <c r="P51" i="14" s="1"/>
  <c r="P70" i="14" s="1"/>
  <c r="P74" i="14" s="1"/>
  <c r="P79" i="14" s="1"/>
  <c r="B70" i="11"/>
  <c r="B66" i="11"/>
  <c r="D66" i="11"/>
  <c r="B65" i="11"/>
  <c r="AF53" i="13"/>
  <c r="BC53" i="13" s="1"/>
  <c r="P47" i="11"/>
  <c r="AP57" i="13"/>
  <c r="BB58" i="13"/>
  <c r="BB55" i="13"/>
  <c r="B16" i="14"/>
  <c r="Q17" i="14"/>
  <c r="D16" i="14"/>
  <c r="AQ57" i="13"/>
  <c r="W94" i="11"/>
  <c r="R36" i="17"/>
  <c r="BG23" i="13"/>
  <c r="BJ39" i="15"/>
  <c r="BJ50" i="15"/>
  <c r="BJ10" i="15"/>
  <c r="BG37" i="13"/>
  <c r="BJ32" i="15"/>
  <c r="BG40" i="13"/>
  <c r="BJ28" i="15"/>
  <c r="BG13" i="13"/>
  <c r="BG7" i="13"/>
  <c r="BJ29" i="15"/>
  <c r="BG32" i="13"/>
  <c r="BG28" i="13"/>
  <c r="BG17" i="13"/>
  <c r="BG36" i="13"/>
  <c r="BG43" i="13"/>
  <c r="BJ33" i="15"/>
  <c r="BJ17" i="15"/>
  <c r="BJ7" i="15"/>
  <c r="BJ43" i="15"/>
  <c r="BG50" i="13"/>
  <c r="BG29" i="13"/>
  <c r="BJ36" i="15"/>
  <c r="BG34" i="13"/>
  <c r="BJ23" i="15"/>
  <c r="BJ18" i="15"/>
  <c r="BG12" i="13"/>
  <c r="BG25" i="13"/>
  <c r="BG24" i="13"/>
  <c r="BG11" i="13"/>
  <c r="BJ37" i="15"/>
  <c r="BJ40" i="15"/>
  <c r="BJ13" i="15"/>
  <c r="BG8" i="13"/>
  <c r="BG35" i="13"/>
  <c r="BJ35" i="15"/>
  <c r="BJ24" i="15"/>
  <c r="BJ34" i="15"/>
  <c r="BJ25" i="15"/>
  <c r="BJ12" i="15"/>
  <c r="BG39" i="13"/>
  <c r="BJ19" i="15"/>
  <c r="BG18" i="13"/>
  <c r="BJ11" i="15"/>
  <c r="AA31" i="6"/>
  <c r="BG33" i="13"/>
  <c r="BG10" i="13"/>
  <c r="BJ8" i="15"/>
  <c r="BG19" i="13"/>
  <c r="BF55" i="13"/>
  <c r="V10" i="17"/>
  <c r="S22" i="17"/>
  <c r="AI52" i="13"/>
  <c r="T7" i="17"/>
  <c r="S29" i="17"/>
  <c r="T8" i="17"/>
  <c r="Y3" i="18"/>
  <c r="X4" i="18"/>
  <c r="AG53" i="13"/>
  <c r="R9" i="17"/>
  <c r="Q23" i="17"/>
  <c r="Q30" i="17" s="1"/>
  <c r="O65" i="11" l="1"/>
  <c r="O66" i="11"/>
  <c r="P51" i="11"/>
  <c r="P70" i="11" s="1"/>
  <c r="P72" i="11" s="1"/>
  <c r="N4" i="29"/>
  <c r="N10" i="29" s="1"/>
  <c r="N18" i="29" s="1"/>
  <c r="W82" i="11"/>
  <c r="X78" i="11"/>
  <c r="W96" i="11"/>
  <c r="W95" i="11"/>
  <c r="BI126" i="15"/>
  <c r="BI133" i="15" s="1"/>
  <c r="BK118" i="15"/>
  <c r="BK121" i="15"/>
  <c r="BK84" i="15"/>
  <c r="BK85" i="15"/>
  <c r="BF126" i="15"/>
  <c r="BJ125" i="15"/>
  <c r="BJ124" i="15"/>
  <c r="P80" i="14"/>
  <c r="Q69" i="14"/>
  <c r="Q78" i="14" s="1"/>
  <c r="P65" i="14"/>
  <c r="P66" i="14"/>
  <c r="Q47" i="14"/>
  <c r="Q47" i="11"/>
  <c r="O4" i="29" s="1"/>
  <c r="BC58" i="13"/>
  <c r="AP53" i="13"/>
  <c r="AQ53" i="13"/>
  <c r="BC55" i="13"/>
  <c r="B17" i="14"/>
  <c r="D17" i="14"/>
  <c r="S36" i="17"/>
  <c r="BG55" i="13"/>
  <c r="BK24" i="15"/>
  <c r="BK36" i="15"/>
  <c r="BK8" i="15"/>
  <c r="BH12" i="13"/>
  <c r="BH23" i="13"/>
  <c r="BK40" i="15"/>
  <c r="BK37" i="15"/>
  <c r="BH40" i="13"/>
  <c r="BK18" i="15"/>
  <c r="BK34" i="15"/>
  <c r="BH28" i="13"/>
  <c r="BH36" i="13"/>
  <c r="BH33" i="13"/>
  <c r="BK23" i="15"/>
  <c r="BK28" i="15"/>
  <c r="BK17" i="15"/>
  <c r="BK11" i="15"/>
  <c r="BK7" i="15"/>
  <c r="BH13" i="13"/>
  <c r="BK50" i="15"/>
  <c r="BK35" i="15"/>
  <c r="BK13" i="15"/>
  <c r="BH17" i="13"/>
  <c r="BK10" i="15"/>
  <c r="BK33" i="15"/>
  <c r="BH43" i="13"/>
  <c r="BH24" i="13"/>
  <c r="BH35" i="13"/>
  <c r="BH8" i="13"/>
  <c r="BH11" i="13"/>
  <c r="BH25" i="13"/>
  <c r="BK43" i="15"/>
  <c r="BK12" i="15"/>
  <c r="BH50" i="13"/>
  <c r="BH19" i="13"/>
  <c r="BK32" i="15"/>
  <c r="BH37" i="13"/>
  <c r="BK19" i="15"/>
  <c r="BH29" i="13"/>
  <c r="BH10" i="13"/>
  <c r="BH7" i="13"/>
  <c r="AB31" i="6"/>
  <c r="BK39" i="15"/>
  <c r="BK29" i="15"/>
  <c r="BH18" i="13"/>
  <c r="BK25" i="15"/>
  <c r="BH32" i="13"/>
  <c r="BH39" i="13"/>
  <c r="BH34" i="13"/>
  <c r="T29" i="17"/>
  <c r="U8" i="17"/>
  <c r="AJ52" i="13"/>
  <c r="T22" i="17"/>
  <c r="U7" i="17"/>
  <c r="X94" i="11"/>
  <c r="W10" i="17"/>
  <c r="S9" i="17"/>
  <c r="AH53" i="13"/>
  <c r="R23" i="17"/>
  <c r="R30" i="17" s="1"/>
  <c r="Z3" i="18"/>
  <c r="Y4" i="18"/>
  <c r="Y78" i="11" s="1"/>
  <c r="O10" i="29" l="1"/>
  <c r="O18" i="29" s="1"/>
  <c r="C4" i="29"/>
  <c r="P66" i="11"/>
  <c r="Y80" i="11"/>
  <c r="W14" i="29"/>
  <c r="W16" i="29" s="1"/>
  <c r="W18" i="29" s="1"/>
  <c r="X80" i="11"/>
  <c r="X82" i="11" s="1"/>
  <c r="V14" i="29"/>
  <c r="V16" i="29" s="1"/>
  <c r="V18" i="29" s="1"/>
  <c r="P65" i="11"/>
  <c r="X96" i="11"/>
  <c r="X95" i="11"/>
  <c r="Q51" i="11"/>
  <c r="Q70" i="11" s="1"/>
  <c r="Q72" i="11" s="1"/>
  <c r="C47" i="11"/>
  <c r="C78" i="14"/>
  <c r="D78" i="14"/>
  <c r="BL118" i="15"/>
  <c r="BL121" i="15"/>
  <c r="BK125" i="15"/>
  <c r="BL84" i="15"/>
  <c r="BL85" i="15"/>
  <c r="BF133" i="15"/>
  <c r="BJ126" i="15"/>
  <c r="BJ133" i="15" s="1"/>
  <c r="BK124" i="15"/>
  <c r="B78" i="14"/>
  <c r="P89" i="14"/>
  <c r="D47" i="14"/>
  <c r="Q51" i="14"/>
  <c r="Q70" i="14" s="1"/>
  <c r="Q74" i="14" s="1"/>
  <c r="Q79" i="14" s="1"/>
  <c r="D79" i="14" s="1"/>
  <c r="B47" i="14"/>
  <c r="D69" i="14"/>
  <c r="B69" i="14"/>
  <c r="AQ58" i="13"/>
  <c r="AQ55" i="13"/>
  <c r="AQ63" i="13" s="1"/>
  <c r="AP58" i="13"/>
  <c r="AP55" i="13"/>
  <c r="Y94" i="11"/>
  <c r="T36" i="17"/>
  <c r="BI28" i="13"/>
  <c r="BI39" i="13"/>
  <c r="BI34" i="13"/>
  <c r="BI36" i="13"/>
  <c r="BL8" i="15"/>
  <c r="BL35" i="15"/>
  <c r="BL13" i="15"/>
  <c r="BL18" i="15"/>
  <c r="BI29" i="13"/>
  <c r="BI7" i="13"/>
  <c r="BI25" i="13"/>
  <c r="BI37" i="13"/>
  <c r="BI12" i="13"/>
  <c r="BL40" i="15"/>
  <c r="BI23" i="13"/>
  <c r="BI11" i="13"/>
  <c r="BI13" i="13"/>
  <c r="BL33" i="15"/>
  <c r="BI43" i="13"/>
  <c r="BL19" i="15"/>
  <c r="BL25" i="15"/>
  <c r="BL43" i="15"/>
  <c r="BI50" i="13"/>
  <c r="BI33" i="13"/>
  <c r="BI24" i="13"/>
  <c r="AC31" i="6"/>
  <c r="BL34" i="15"/>
  <c r="BL10" i="15"/>
  <c r="BL36" i="15"/>
  <c r="BI35" i="13"/>
  <c r="BI18" i="13"/>
  <c r="BL7" i="15"/>
  <c r="BL32" i="15"/>
  <c r="BL12" i="15"/>
  <c r="BI8" i="13"/>
  <c r="BI32" i="13"/>
  <c r="BI19" i="13"/>
  <c r="BL29" i="15"/>
  <c r="BL24" i="15"/>
  <c r="BL17" i="15"/>
  <c r="BL50" i="15"/>
  <c r="BL23" i="15"/>
  <c r="BL37" i="15"/>
  <c r="BI10" i="13"/>
  <c r="BI40" i="13"/>
  <c r="BL28" i="15"/>
  <c r="BL39" i="15"/>
  <c r="BI17" i="13"/>
  <c r="BL11" i="15"/>
  <c r="BH55" i="13"/>
  <c r="U29" i="17"/>
  <c r="V8" i="17"/>
  <c r="T9" i="17"/>
  <c r="AI53" i="13"/>
  <c r="S23" i="17"/>
  <c r="S30" i="17" s="1"/>
  <c r="U22" i="17"/>
  <c r="AA22" i="17" s="1"/>
  <c r="AK52" i="13"/>
  <c r="V7" i="17"/>
  <c r="Z4" i="18"/>
  <c r="Z78" i="11" s="1"/>
  <c r="AA3" i="18"/>
  <c r="X10" i="17"/>
  <c r="C10" i="29" l="1"/>
  <c r="Z80" i="11"/>
  <c r="X14" i="29"/>
  <c r="X16" i="29" s="1"/>
  <c r="X18" i="29" s="1"/>
  <c r="Y82" i="11"/>
  <c r="Y96" i="11"/>
  <c r="Y95" i="11"/>
  <c r="Q65" i="11"/>
  <c r="Q66" i="11"/>
  <c r="C51" i="11"/>
  <c r="C70" i="11" s="1"/>
  <c r="BM121" i="15"/>
  <c r="BM118" i="15"/>
  <c r="BK126" i="15"/>
  <c r="BK133" i="15" s="1"/>
  <c r="BM85" i="15"/>
  <c r="BM84" i="15"/>
  <c r="BL125" i="15"/>
  <c r="BL124" i="15"/>
  <c r="Q80" i="14"/>
  <c r="C79" i="14"/>
  <c r="B79" i="14"/>
  <c r="Q65" i="14"/>
  <c r="Q66" i="14"/>
  <c r="D51" i="14"/>
  <c r="D70" i="14" s="1"/>
  <c r="D74" i="14" s="1"/>
  <c r="D75" i="14" s="1"/>
  <c r="B51" i="14"/>
  <c r="B70" i="14" s="1"/>
  <c r="B74" i="14" s="1"/>
  <c r="B75" i="14" s="1"/>
  <c r="Z94" i="11"/>
  <c r="BI55" i="13"/>
  <c r="BM34" i="15"/>
  <c r="BJ32" i="13"/>
  <c r="BM19" i="15"/>
  <c r="BM50" i="15"/>
  <c r="BM32" i="15"/>
  <c r="BJ17" i="13"/>
  <c r="BJ39" i="13"/>
  <c r="BM40" i="15"/>
  <c r="BJ43" i="13"/>
  <c r="BJ35" i="13"/>
  <c r="BM28" i="15"/>
  <c r="BJ23" i="13"/>
  <c r="BM24" i="15"/>
  <c r="BJ8" i="13"/>
  <c r="BJ34" i="13"/>
  <c r="BM33" i="15"/>
  <c r="BM8" i="15"/>
  <c r="BJ36" i="13"/>
  <c r="BM36" i="15"/>
  <c r="BJ25" i="13"/>
  <c r="BM10" i="15"/>
  <c r="BJ19" i="13"/>
  <c r="BJ7" i="13"/>
  <c r="BJ10" i="13"/>
  <c r="BJ13" i="13"/>
  <c r="BM18" i="15"/>
  <c r="BM7" i="15"/>
  <c r="BJ28" i="13"/>
  <c r="BJ37" i="13"/>
  <c r="BJ40" i="13"/>
  <c r="BM13" i="15"/>
  <c r="BM23" i="15"/>
  <c r="BM25" i="15"/>
  <c r="BM17" i="15"/>
  <c r="BJ29" i="13"/>
  <c r="BM29" i="15"/>
  <c r="BJ12" i="13"/>
  <c r="BM37" i="15"/>
  <c r="BJ18" i="13"/>
  <c r="BM12" i="15"/>
  <c r="BM43" i="15"/>
  <c r="BM11" i="15"/>
  <c r="BJ50" i="13"/>
  <c r="BM39" i="15"/>
  <c r="BM35" i="15"/>
  <c r="BJ33" i="13"/>
  <c r="BJ24" i="13"/>
  <c r="BJ11" i="13"/>
  <c r="AA4" i="18"/>
  <c r="AA78" i="11" s="1"/>
  <c r="AB3" i="18"/>
  <c r="U36" i="17"/>
  <c r="AA36" i="17" s="1"/>
  <c r="B45" i="17" s="1"/>
  <c r="AA29" i="17"/>
  <c r="Y10" i="17"/>
  <c r="W7" i="17"/>
  <c r="AL52" i="13"/>
  <c r="V22" i="17"/>
  <c r="V29" i="17"/>
  <c r="W8" i="17"/>
  <c r="U9" i="17"/>
  <c r="AJ53" i="13"/>
  <c r="T23" i="17"/>
  <c r="T30" i="17" s="1"/>
  <c r="AA80" i="11" l="1"/>
  <c r="Y14" i="29"/>
  <c r="Z82" i="11"/>
  <c r="C66" i="11"/>
  <c r="Z96" i="11"/>
  <c r="Z95" i="11"/>
  <c r="C65" i="11"/>
  <c r="D80" i="14"/>
  <c r="D89" i="14" s="1"/>
  <c r="C80" i="14"/>
  <c r="C89" i="14" s="1"/>
  <c r="AS85" i="15"/>
  <c r="AT85" i="15"/>
  <c r="AT118" i="15"/>
  <c r="AS118" i="15"/>
  <c r="AS84" i="15"/>
  <c r="AT84" i="15"/>
  <c r="AS121" i="15"/>
  <c r="AT121" i="15"/>
  <c r="AS23" i="15"/>
  <c r="AT23" i="15"/>
  <c r="AT11" i="15"/>
  <c r="AS11" i="15"/>
  <c r="AS39" i="15"/>
  <c r="AT39" i="15"/>
  <c r="AT43" i="15"/>
  <c r="AS43" i="15"/>
  <c r="AS37" i="15"/>
  <c r="AT37" i="15"/>
  <c r="AT17" i="15"/>
  <c r="AS17" i="15"/>
  <c r="AT18" i="15"/>
  <c r="AS18" i="15"/>
  <c r="AT36" i="15"/>
  <c r="AS36" i="15"/>
  <c r="AS8" i="15"/>
  <c r="AT8" i="15"/>
  <c r="AT19" i="15"/>
  <c r="AS19" i="15"/>
  <c r="AT34" i="15"/>
  <c r="AS34" i="15"/>
  <c r="AT25" i="15"/>
  <c r="AS25" i="15"/>
  <c r="AS29" i="15"/>
  <c r="AT29" i="15"/>
  <c r="AS10" i="15"/>
  <c r="AT10" i="15"/>
  <c r="AS33" i="15"/>
  <c r="AT33" i="15"/>
  <c r="AS28" i="15"/>
  <c r="AT28" i="15"/>
  <c r="AT32" i="15"/>
  <c r="AS32" i="15"/>
  <c r="AS12" i="15"/>
  <c r="AT12" i="15"/>
  <c r="AT13" i="15"/>
  <c r="AS13" i="15"/>
  <c r="AT35" i="15"/>
  <c r="AS35" i="15"/>
  <c r="AS7" i="15"/>
  <c r="AT7" i="15"/>
  <c r="AT24" i="15"/>
  <c r="AS24" i="15"/>
  <c r="AS40" i="15"/>
  <c r="AT40" i="15"/>
  <c r="AS50" i="15"/>
  <c r="AT50" i="15"/>
  <c r="BL126" i="15"/>
  <c r="BL133" i="15" s="1"/>
  <c r="BM125" i="15"/>
  <c r="BM124" i="15"/>
  <c r="Q89" i="14"/>
  <c r="B80" i="14"/>
  <c r="B89" i="14" s="1"/>
  <c r="B71" i="14"/>
  <c r="B66" i="14"/>
  <c r="D66" i="14"/>
  <c r="D71" i="14"/>
  <c r="B65" i="14"/>
  <c r="D65" i="14"/>
  <c r="D78" i="11"/>
  <c r="C78" i="11"/>
  <c r="V36" i="17"/>
  <c r="BJ55" i="13"/>
  <c r="AK53" i="13"/>
  <c r="V9" i="17"/>
  <c r="U23" i="17"/>
  <c r="W29" i="17"/>
  <c r="X8" i="17"/>
  <c r="AM52" i="13"/>
  <c r="W22" i="17"/>
  <c r="X7" i="17"/>
  <c r="Z10" i="17"/>
  <c r="AB4" i="18"/>
  <c r="AC3" i="18"/>
  <c r="AA94" i="11"/>
  <c r="B7" i="18"/>
  <c r="Y16" i="29" l="1"/>
  <c r="Y18" i="29" s="1"/>
  <c r="C18" i="29" s="1"/>
  <c r="C14" i="29"/>
  <c r="AA96" i="11"/>
  <c r="AA95" i="11"/>
  <c r="C95" i="11" s="1"/>
  <c r="AS124" i="15"/>
  <c r="AT124" i="15"/>
  <c r="AS125" i="15"/>
  <c r="AT125" i="15"/>
  <c r="BM126" i="15"/>
  <c r="C80" i="11"/>
  <c r="D80" i="11"/>
  <c r="AA82" i="11"/>
  <c r="W9" i="17"/>
  <c r="AL53" i="13"/>
  <c r="V23" i="17"/>
  <c r="V30" i="17" s="1"/>
  <c r="AD3" i="18"/>
  <c r="AD4" i="18" s="1"/>
  <c r="AC4" i="18"/>
  <c r="Y7" i="17"/>
  <c r="X22" i="17"/>
  <c r="W36" i="17"/>
  <c r="U30" i="17"/>
  <c r="AA30" i="17" s="1"/>
  <c r="AA23" i="17"/>
  <c r="Y8" i="17"/>
  <c r="X29" i="17"/>
  <c r="C16" i="29" l="1"/>
  <c r="BM133" i="15"/>
  <c r="AS126" i="15"/>
  <c r="AS133" i="15" s="1"/>
  <c r="AT126" i="15"/>
  <c r="AT133" i="15" s="1"/>
  <c r="X36" i="17"/>
  <c r="Y22" i="17"/>
  <c r="Z7" i="17"/>
  <c r="Z22" i="17" s="1"/>
  <c r="Y29" i="17"/>
  <c r="Z8" i="17"/>
  <c r="Z29" i="17" s="1"/>
  <c r="X9" i="17"/>
  <c r="AM53" i="13"/>
  <c r="W23" i="17"/>
  <c r="W30" i="17" s="1"/>
  <c r="Y36" i="17" l="1"/>
  <c r="Z36" i="17"/>
  <c r="Y9" i="17"/>
  <c r="X23" i="17"/>
  <c r="X30" i="17" s="1"/>
  <c r="Z9" i="17" l="1"/>
  <c r="Z23" i="17" s="1"/>
  <c r="Z30" i="17" s="1"/>
  <c r="Y23" i="17"/>
  <c r="Y30" i="17" s="1"/>
  <c r="K14" i="11" l="1"/>
  <c r="K17" i="11" s="1"/>
  <c r="M14" i="11" l="1"/>
  <c r="M17" i="11" s="1"/>
  <c r="M69" i="11" s="1"/>
  <c r="K35" i="11"/>
  <c r="K69" i="11"/>
  <c r="P14" i="11"/>
  <c r="P17" i="11" s="1"/>
  <c r="N14" i="11"/>
  <c r="N17" i="11" s="1"/>
  <c r="L14" i="11"/>
  <c r="L17" i="11" s="1"/>
  <c r="Q14" i="11"/>
  <c r="Q17" i="11" s="1"/>
  <c r="J14" i="11"/>
  <c r="J17" i="11" s="1"/>
  <c r="N23" i="12"/>
  <c r="N30" i="12" s="1"/>
  <c r="O14" i="11"/>
  <c r="O17" i="11" s="1"/>
  <c r="F14" i="11"/>
  <c r="J23" i="12"/>
  <c r="L23" i="12"/>
  <c r="L30" i="12" s="1"/>
  <c r="H14" i="11"/>
  <c r="M23" i="12"/>
  <c r="M30" i="12" s="1"/>
  <c r="I14" i="11"/>
  <c r="I17" i="11" s="1"/>
  <c r="K23" i="12"/>
  <c r="K30" i="12" s="1"/>
  <c r="G14" i="11"/>
  <c r="G17" i="11" s="1"/>
  <c r="G69" i="11" s="1"/>
  <c r="M35" i="11" l="1"/>
  <c r="C14" i="11"/>
  <c r="J35" i="11"/>
  <c r="J69" i="11"/>
  <c r="N35" i="11"/>
  <c r="N69" i="11"/>
  <c r="P35" i="11"/>
  <c r="P69" i="11"/>
  <c r="I35" i="11"/>
  <c r="I69" i="11"/>
  <c r="L35" i="11"/>
  <c r="L69" i="11"/>
  <c r="Q35" i="11"/>
  <c r="Q69" i="11"/>
  <c r="G35" i="11"/>
  <c r="O35" i="11"/>
  <c r="O69" i="11"/>
  <c r="D14" i="11"/>
  <c r="H17" i="11"/>
  <c r="B14" i="11"/>
  <c r="L4" i="12"/>
  <c r="L32" i="12"/>
  <c r="N4" i="12"/>
  <c r="N32" i="12"/>
  <c r="K32" i="12"/>
  <c r="K4" i="12"/>
  <c r="M4" i="12"/>
  <c r="M32" i="12"/>
  <c r="J30" i="12"/>
  <c r="O23" i="12"/>
  <c r="F17" i="11"/>
  <c r="F69" i="11" l="1"/>
  <c r="C17" i="11"/>
  <c r="C69" i="11" s="1"/>
  <c r="K91" i="11"/>
  <c r="K96" i="11" s="1"/>
  <c r="K82" i="11"/>
  <c r="M91" i="11"/>
  <c r="M96" i="11" s="1"/>
  <c r="M82" i="11"/>
  <c r="H35" i="11"/>
  <c r="H69" i="11"/>
  <c r="D17" i="11"/>
  <c r="B17" i="11"/>
  <c r="B69" i="11" s="1"/>
  <c r="F35" i="11"/>
  <c r="O30" i="12"/>
  <c r="J32" i="12"/>
  <c r="J4" i="12"/>
  <c r="O4" i="12" s="1"/>
  <c r="D69" i="11" l="1"/>
  <c r="C72" i="11"/>
  <c r="C82" i="11" s="1"/>
  <c r="I91" i="11"/>
  <c r="I96" i="11" s="1"/>
  <c r="I82" i="11"/>
  <c r="Q91" i="11"/>
  <c r="Q96" i="11" s="1"/>
  <c r="Q82" i="11"/>
  <c r="L91" i="11"/>
  <c r="L96" i="11" s="1"/>
  <c r="L82" i="11"/>
  <c r="O91" i="11"/>
  <c r="O96" i="11" s="1"/>
  <c r="O82" i="11"/>
  <c r="G91" i="11"/>
  <c r="G96" i="11" s="1"/>
  <c r="G82" i="11"/>
  <c r="P91" i="11"/>
  <c r="P96" i="11" s="1"/>
  <c r="P82" i="11"/>
  <c r="N91" i="11"/>
  <c r="N96" i="11" s="1"/>
  <c r="N82" i="11"/>
  <c r="J91" i="11"/>
  <c r="J96" i="11" s="1"/>
  <c r="J82" i="11"/>
  <c r="B72" i="11"/>
  <c r="B82" i="11" s="1"/>
  <c r="B35" i="11"/>
  <c r="D72" i="11" l="1"/>
  <c r="D82" i="11"/>
  <c r="F91" i="11"/>
  <c r="F96" i="11" s="1"/>
  <c r="F82" i="11"/>
  <c r="H91" i="11"/>
  <c r="H82" i="11"/>
  <c r="H96" i="11" l="1"/>
  <c r="C96" i="11" l="1"/>
  <c r="C40" i="21" s="1"/>
  <c r="C8" i="21" l="1"/>
  <c r="C32" i="21"/>
  <c r="C16" i="21"/>
  <c r="C2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B7" authorId="0" shapeId="0" xr:uid="{00000000-0006-0000-0300-000001000000}">
      <text>
        <r>
          <rPr>
            <b/>
            <sz val="9"/>
            <color indexed="81"/>
            <rFont val="Tahoma"/>
            <family val="2"/>
          </rPr>
          <t>Puget Sound Energy:</t>
        </r>
        <r>
          <rPr>
            <sz val="9"/>
            <color indexed="81"/>
            <rFont val="Tahoma"/>
            <family val="2"/>
          </rPr>
          <t xml:space="preserve">
based on Seattle CPI range from last seven years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11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7" authorId="0" shapeId="0" xr:uid="{00000000-0006-0000-1200-000001000000}">
      <text>
        <r>
          <rPr>
            <b/>
            <sz val="9"/>
            <color indexed="81"/>
            <rFont val="Tahoma"/>
            <family val="2"/>
          </rPr>
          <t>Sjones:</t>
        </r>
        <r>
          <rPr>
            <sz val="9"/>
            <color indexed="81"/>
            <rFont val="Tahoma"/>
            <family val="2"/>
          </rPr>
          <t xml:space="preserve">
Updated to 2015 Actual Costs</t>
        </r>
      </text>
    </comment>
    <comment ref="A22" authorId="1" shapeId="0" xr:uid="{00000000-0006-0000-12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8" authorId="0" shapeId="0" xr:uid="{00000000-0006-0000-1300-000001000000}">
      <text>
        <r>
          <rPr>
            <b/>
            <sz val="9"/>
            <color indexed="81"/>
            <rFont val="Tahoma"/>
            <family val="2"/>
          </rPr>
          <t>Puget Sound Energy:</t>
        </r>
        <r>
          <rPr>
            <sz val="9"/>
            <color indexed="81"/>
            <rFont val="Tahoma"/>
            <family val="2"/>
          </rPr>
          <t xml:space="preserve">
Assumes AMR network decommission begins in 2020</t>
        </r>
      </text>
    </comment>
    <comment ref="C32" authorId="1" shapeId="0" xr:uid="{00000000-0006-0000-13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4" authorId="1" shapeId="0" xr:uid="{00000000-0006-0000-1300-000003000000}">
      <text>
        <r>
          <rPr>
            <b/>
            <sz val="9"/>
            <color indexed="81"/>
            <rFont val="Tahoma"/>
            <family val="2"/>
          </rPr>
          <t>lfeins:</t>
        </r>
        <r>
          <rPr>
            <sz val="9"/>
            <color indexed="81"/>
            <rFont val="Tahoma"/>
            <family val="2"/>
          </rPr>
          <t xml:space="preserve">
Assume 3 year warranty addresses 50% of failures during deployment years
</t>
        </r>
      </text>
    </comment>
    <comment ref="C43" authorId="0" shapeId="0" xr:uid="{00000000-0006-0000-1300-000004000000}">
      <text>
        <r>
          <rPr>
            <b/>
            <sz val="9"/>
            <color indexed="81"/>
            <rFont val="Tahoma"/>
            <family val="2"/>
          </rPr>
          <t>Puget Sound Energy:</t>
        </r>
        <r>
          <rPr>
            <sz val="9"/>
            <color indexed="81"/>
            <rFont val="Tahoma"/>
            <family val="2"/>
          </rPr>
          <t xml:space="preserve">
Calculated in 2015 dollars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 authorId="0" shapeId="0" xr:uid="{00000000-0006-0000-1400-000001000000}">
      <text>
        <r>
          <rPr>
            <b/>
            <sz val="9"/>
            <color indexed="81"/>
            <rFont val="Tahoma"/>
            <family val="2"/>
          </rPr>
          <t>Sjones:</t>
        </r>
        <r>
          <rPr>
            <sz val="9"/>
            <color indexed="81"/>
            <rFont val="Tahoma"/>
            <family val="2"/>
          </rPr>
          <t xml:space="preserve">
Assumes 5 endpoints installed in 2016, and 9 additional installations/year</t>
        </r>
      </text>
    </comment>
    <comment ref="A3" authorId="0" shapeId="0" xr:uid="{00000000-0006-0000-1400-000002000000}">
      <text>
        <r>
          <rPr>
            <b/>
            <sz val="9"/>
            <color indexed="81"/>
            <rFont val="Tahoma"/>
            <family val="2"/>
          </rPr>
          <t>Sjones:</t>
        </r>
        <r>
          <rPr>
            <sz val="9"/>
            <color indexed="81"/>
            <rFont val="Tahoma"/>
            <family val="2"/>
          </rPr>
          <t xml:space="preserve">
Backhaul costs from 2015 DA Costs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15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74" authorId="0" shapeId="0" xr:uid="{00000000-0006-0000-1500-000002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X118" authorId="0" shapeId="0" xr:uid="{00000000-0006-0000-1500-000003000000}">
      <text>
        <r>
          <rPr>
            <b/>
            <sz val="9"/>
            <color indexed="81"/>
            <rFont val="Tahoma"/>
            <family val="2"/>
          </rPr>
          <t>Sjones:</t>
        </r>
        <r>
          <rPr>
            <sz val="9"/>
            <color indexed="81"/>
            <rFont val="Tahoma"/>
            <family val="2"/>
          </rPr>
          <t xml:space="preserve">
Spencer escalated per amendment pg 23</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7" authorId="0" shapeId="0" xr:uid="{00000000-0006-0000-1600-000001000000}">
      <text>
        <r>
          <rPr>
            <b/>
            <sz val="9"/>
            <color indexed="81"/>
            <rFont val="Tahoma"/>
            <family val="2"/>
          </rPr>
          <t>Sjones:</t>
        </r>
        <r>
          <rPr>
            <sz val="9"/>
            <color indexed="81"/>
            <rFont val="Tahoma"/>
            <family val="2"/>
          </rPr>
          <t xml:space="preserve">
Updated to 2015 Actual Costs</t>
        </r>
      </text>
    </comment>
    <comment ref="A22" authorId="1" shapeId="0" xr:uid="{00000000-0006-0000-16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8" authorId="0" shapeId="0" xr:uid="{00000000-0006-0000-1700-000001000000}">
      <text>
        <r>
          <rPr>
            <b/>
            <sz val="9"/>
            <color indexed="81"/>
            <rFont val="Tahoma"/>
            <family val="2"/>
          </rPr>
          <t>Puget Sound Energy:</t>
        </r>
        <r>
          <rPr>
            <sz val="9"/>
            <color indexed="81"/>
            <rFont val="Tahoma"/>
            <family val="2"/>
          </rPr>
          <t xml:space="preserve">
Assumes AMR network decommission begins in 2020</t>
        </r>
      </text>
    </comment>
    <comment ref="C32" authorId="1" shapeId="0" xr:uid="{00000000-0006-0000-17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4" authorId="1" shapeId="0" xr:uid="{00000000-0006-0000-1700-000003000000}">
      <text>
        <r>
          <rPr>
            <b/>
            <sz val="9"/>
            <color indexed="81"/>
            <rFont val="Tahoma"/>
            <family val="2"/>
          </rPr>
          <t>lfeins:</t>
        </r>
        <r>
          <rPr>
            <sz val="9"/>
            <color indexed="81"/>
            <rFont val="Tahoma"/>
            <family val="2"/>
          </rPr>
          <t xml:space="preserve">
Assume 3 year warranty addresses 50% of failures during deployment years
</t>
        </r>
      </text>
    </comment>
    <comment ref="C43" authorId="0" shapeId="0" xr:uid="{00000000-0006-0000-1700-000004000000}">
      <text>
        <r>
          <rPr>
            <b/>
            <sz val="9"/>
            <color indexed="81"/>
            <rFont val="Tahoma"/>
            <family val="2"/>
          </rPr>
          <t>Puget Sound Energy:</t>
        </r>
        <r>
          <rPr>
            <sz val="9"/>
            <color indexed="81"/>
            <rFont val="Tahoma"/>
            <family val="2"/>
          </rPr>
          <t xml:space="preserve">
Calculated in 2015 dollars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 authorId="0" shapeId="0" xr:uid="{00000000-0006-0000-1800-000001000000}">
      <text>
        <r>
          <rPr>
            <b/>
            <sz val="9"/>
            <color indexed="81"/>
            <rFont val="Tahoma"/>
            <family val="2"/>
          </rPr>
          <t>Sjones:</t>
        </r>
        <r>
          <rPr>
            <sz val="9"/>
            <color indexed="81"/>
            <rFont val="Tahoma"/>
            <family val="2"/>
          </rPr>
          <t xml:space="preserve">
Assumes 5 endpoints installed in 2016, and 9 additional installations/year</t>
        </r>
      </text>
    </comment>
    <comment ref="A3" authorId="0" shapeId="0" xr:uid="{00000000-0006-0000-1800-000002000000}">
      <text>
        <r>
          <rPr>
            <b/>
            <sz val="9"/>
            <color indexed="81"/>
            <rFont val="Tahoma"/>
            <family val="2"/>
          </rPr>
          <t>Sjones:</t>
        </r>
        <r>
          <rPr>
            <sz val="9"/>
            <color indexed="81"/>
            <rFont val="Tahoma"/>
            <family val="2"/>
          </rPr>
          <t xml:space="preserve">
Backhaul costs from 2015 DA Costs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I9" authorId="0" shapeId="0" xr:uid="{00000000-0006-0000-1A00-000001000000}">
      <text>
        <r>
          <rPr>
            <b/>
            <sz val="9"/>
            <color indexed="81"/>
            <rFont val="Tahoma"/>
            <family val="2"/>
          </rPr>
          <t>Sjones:</t>
        </r>
        <r>
          <rPr>
            <sz val="9"/>
            <color indexed="81"/>
            <rFont val="Tahoma"/>
            <family val="2"/>
          </rPr>
          <t xml:space="preserve">
$212 average permit cost, plus 5% for plan review and inspection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19" authorId="0" shapeId="0" xr:uid="{00000000-0006-0000-06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7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L32" authorId="0" shapeId="0" xr:uid="{00000000-0006-0000-0900-000001000000}">
      <text>
        <r>
          <rPr>
            <b/>
            <sz val="9"/>
            <color indexed="81"/>
            <rFont val="Tahoma"/>
            <family val="2"/>
          </rPr>
          <t>Sjones:</t>
        </r>
        <r>
          <rPr>
            <sz val="9"/>
            <color indexed="81"/>
            <rFont val="Tahoma"/>
            <family val="2"/>
          </rPr>
          <t xml:space="preserve">
Spencer escalated per amendment pg 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C3" authorId="0" shapeId="0" xr:uid="{00000000-0006-0000-0B00-000001000000}">
      <text>
        <r>
          <rPr>
            <b/>
            <sz val="9"/>
            <color indexed="81"/>
            <rFont val="Tahoma"/>
            <family val="2"/>
          </rPr>
          <t>Sjones:</t>
        </r>
        <r>
          <rPr>
            <sz val="9"/>
            <color indexed="81"/>
            <rFont val="Tahoma"/>
            <family val="2"/>
          </rPr>
          <t xml:space="preserve">
Based on 60% recovery rate on P/O, prorated by AMI meter deployment coverage.</t>
        </r>
      </text>
    </comment>
    <comment ref="C6" authorId="0" shapeId="0" xr:uid="{00000000-0006-0000-0B00-000002000000}">
      <text>
        <r>
          <rPr>
            <b/>
            <sz val="9"/>
            <color indexed="81"/>
            <rFont val="Tahoma"/>
            <family val="2"/>
          </rPr>
          <t>Sjones:</t>
        </r>
        <r>
          <rPr>
            <sz val="9"/>
            <color indexed="81"/>
            <rFont val="Tahoma"/>
            <family val="2"/>
          </rPr>
          <t xml:space="preserve">
Assumes half of disconnects/reconnects would be remote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7" authorId="0" shapeId="0" xr:uid="{00000000-0006-0000-0C00-000001000000}">
      <text>
        <r>
          <rPr>
            <b/>
            <sz val="9"/>
            <color indexed="81"/>
            <rFont val="Tahoma"/>
            <family val="2"/>
          </rPr>
          <t>Sjones:</t>
        </r>
        <r>
          <rPr>
            <sz val="9"/>
            <color indexed="81"/>
            <rFont val="Tahoma"/>
            <family val="2"/>
          </rPr>
          <t xml:space="preserve">
Updated to 2015 Actual Costs</t>
        </r>
      </text>
    </comment>
    <comment ref="A22" authorId="1" shapeId="0" xr:uid="{00000000-0006-0000-0C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8" authorId="0" shapeId="0" xr:uid="{00000000-0006-0000-0D00-000001000000}">
      <text>
        <r>
          <rPr>
            <b/>
            <sz val="9"/>
            <color indexed="81"/>
            <rFont val="Tahoma"/>
            <family val="2"/>
          </rPr>
          <t>Puget Sound Energy:</t>
        </r>
        <r>
          <rPr>
            <sz val="9"/>
            <color indexed="81"/>
            <rFont val="Tahoma"/>
            <family val="2"/>
          </rPr>
          <t xml:space="preserve">
Assumes AMR network decommission begins in 2020</t>
        </r>
      </text>
    </comment>
    <comment ref="C32" authorId="1" shapeId="0" xr:uid="{00000000-0006-0000-0D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4" authorId="1" shapeId="0" xr:uid="{00000000-0006-0000-0D00-000003000000}">
      <text>
        <r>
          <rPr>
            <b/>
            <sz val="9"/>
            <color indexed="81"/>
            <rFont val="Tahoma"/>
            <family val="2"/>
          </rPr>
          <t>lfeins:</t>
        </r>
        <r>
          <rPr>
            <sz val="9"/>
            <color indexed="81"/>
            <rFont val="Tahoma"/>
            <family val="2"/>
          </rPr>
          <t xml:space="preserve">
Assume 3 year warranty addresses 50% of failures during deployment years
</t>
        </r>
      </text>
    </comment>
    <comment ref="C43" authorId="0" shapeId="0" xr:uid="{00000000-0006-0000-0D00-000004000000}">
      <text>
        <r>
          <rPr>
            <b/>
            <sz val="9"/>
            <color indexed="81"/>
            <rFont val="Tahoma"/>
            <family val="2"/>
          </rPr>
          <t>Puget Sound Energy:</t>
        </r>
        <r>
          <rPr>
            <sz val="9"/>
            <color indexed="81"/>
            <rFont val="Tahoma"/>
            <family val="2"/>
          </rPr>
          <t xml:space="preserve">
Calculated in 2015 dollars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 authorId="0" shapeId="0" xr:uid="{00000000-0006-0000-0E00-000001000000}">
      <text>
        <r>
          <rPr>
            <b/>
            <sz val="9"/>
            <color indexed="81"/>
            <rFont val="Tahoma"/>
            <family val="2"/>
          </rPr>
          <t>Sjones:</t>
        </r>
        <r>
          <rPr>
            <sz val="9"/>
            <color indexed="81"/>
            <rFont val="Tahoma"/>
            <family val="2"/>
          </rPr>
          <t xml:space="preserve">
Assumes 5 endpoints installed in 2016, and 9 additional installations/year</t>
        </r>
      </text>
    </comment>
    <comment ref="A3" authorId="0" shapeId="0" xr:uid="{00000000-0006-0000-0E00-000002000000}">
      <text>
        <r>
          <rPr>
            <b/>
            <sz val="9"/>
            <color indexed="81"/>
            <rFont val="Tahoma"/>
            <family val="2"/>
          </rPr>
          <t>Sjones:</t>
        </r>
        <r>
          <rPr>
            <sz val="9"/>
            <color indexed="81"/>
            <rFont val="Tahoma"/>
            <family val="2"/>
          </rPr>
          <t xml:space="preserve">
Backhaul costs from 2015 DA Costs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A146" authorId="0" shapeId="0" xr:uid="{00000000-0006-0000-0F00-000001000000}">
      <text>
        <r>
          <rPr>
            <b/>
            <sz val="9"/>
            <color indexed="81"/>
            <rFont val="Tahoma"/>
            <family val="2"/>
          </rPr>
          <t>Puget Sound Energy:</t>
        </r>
        <r>
          <rPr>
            <sz val="9"/>
            <color indexed="81"/>
            <rFont val="Tahoma"/>
            <family val="2"/>
          </rPr>
          <t xml:space="preserve">
Includes OH's</t>
        </r>
      </text>
    </comment>
  </commentList>
</comments>
</file>

<file path=xl/sharedStrings.xml><?xml version="1.0" encoding="utf-8"?>
<sst xmlns="http://schemas.openxmlformats.org/spreadsheetml/2006/main" count="2821" uniqueCount="814">
  <si>
    <t>Tax Rate:</t>
  </si>
  <si>
    <t>O&amp;M</t>
  </si>
  <si>
    <t>This tab contains prices, quantities, and inputs that cross several business cases</t>
  </si>
  <si>
    <t>Inflation Rate:</t>
  </si>
  <si>
    <t>Cost Element</t>
  </si>
  <si>
    <t>Specific Equipment</t>
  </si>
  <si>
    <t>Price</t>
  </si>
  <si>
    <t>Construction OH</t>
  </si>
  <si>
    <t>Stores OH</t>
  </si>
  <si>
    <t>Tax</t>
  </si>
  <si>
    <t>Cost Type</t>
  </si>
  <si>
    <t>CAPEX</t>
  </si>
  <si>
    <t>GAP Collectors</t>
  </si>
  <si>
    <t>Project Phase</t>
  </si>
  <si>
    <t>Concentrators</t>
  </si>
  <si>
    <t>GAP Collectors - Mounting Kit</t>
  </si>
  <si>
    <t>Routers</t>
  </si>
  <si>
    <t>Router Mounting Arms</t>
  </si>
  <si>
    <t>Gap Collector Installation</t>
  </si>
  <si>
    <t>Router Installation</t>
  </si>
  <si>
    <t>Command Center License</t>
  </si>
  <si>
    <t>Command Center Tools Software License</t>
  </si>
  <si>
    <t>L+G Project Management</t>
  </si>
  <si>
    <t>Design</t>
  </si>
  <si>
    <t>Planning</t>
  </si>
  <si>
    <t>Project Stage Dropdown</t>
  </si>
  <si>
    <t>Initiation</t>
  </si>
  <si>
    <t>Execution</t>
  </si>
  <si>
    <t>Close-Out</t>
  </si>
  <si>
    <t>WBS Element</t>
  </si>
  <si>
    <t>Command Center Software Maintenance</t>
  </si>
  <si>
    <t>O&amp;M Dropdown</t>
  </si>
  <si>
    <t>OMRC</t>
  </si>
  <si>
    <t>Incremental</t>
  </si>
  <si>
    <t>Inflation?</t>
  </si>
  <si>
    <t>Inflation Dropdown</t>
  </si>
  <si>
    <t>Yes</t>
  </si>
  <si>
    <t>No</t>
  </si>
  <si>
    <t>COSTS</t>
  </si>
  <si>
    <t>Source of Cost info</t>
  </si>
  <si>
    <t>L+G Amendment</t>
  </si>
  <si>
    <t>Karen/Sylvia correspondence w/L+G</t>
  </si>
  <si>
    <t>Maly</t>
  </si>
  <si>
    <t>Notes</t>
  </si>
  <si>
    <t>Last Date of Input Change</t>
  </si>
  <si>
    <t>Assessment OH</t>
  </si>
  <si>
    <t>AMI Electric Meters</t>
  </si>
  <si>
    <t>AMI Gas Modules</t>
  </si>
  <si>
    <t>Labor</t>
  </si>
  <si>
    <t>QUANTITIES</t>
  </si>
  <si>
    <t>Inflation Rate</t>
  </si>
  <si>
    <t>American Commercial AMI Gas Module</t>
  </si>
  <si>
    <t>Residential AMI Gas Module Installation</t>
  </si>
  <si>
    <t>American Residential AMI Gas Module</t>
  </si>
  <si>
    <t>Commercial AMI Gas Module Installation</t>
  </si>
  <si>
    <t>CPR AMI Gas Module Installation</t>
  </si>
  <si>
    <t>S4 NW Expansion - Concentrators</t>
  </si>
  <si>
    <t>S4 NW Expansion - Collectors</t>
  </si>
  <si>
    <t>S4 NW Maintenance - Concentrators</t>
  </si>
  <si>
    <t>S4 NW Maintenance - Collectors</t>
  </si>
  <si>
    <t>USC Software Maintenance</t>
  </si>
  <si>
    <t>USC Head-End Software License</t>
  </si>
  <si>
    <t>Source</t>
  </si>
  <si>
    <t>Wayne - PSE uses 3% in all contract forecasts</t>
  </si>
  <si>
    <t>AFUDC</t>
  </si>
  <si>
    <t>Command Center Tools Software Maintenance</t>
  </si>
  <si>
    <t>Order Number</t>
  </si>
  <si>
    <t>Permitting</t>
  </si>
  <si>
    <t>Shoreline Permits</t>
  </si>
  <si>
    <t>Street Use Permits</t>
  </si>
  <si>
    <t>Conditional Permits</t>
  </si>
  <si>
    <t>Based on average costs of permits</t>
  </si>
  <si>
    <t>Easement Acquisition</t>
  </si>
  <si>
    <t>AMI Single Phase Meter Installation</t>
  </si>
  <si>
    <t>AMI Poly Phase Meter Installation</t>
  </si>
  <si>
    <t>L+G 2012 Quote escalated to 2017</t>
  </si>
  <si>
    <t>AMI Electric Meter Installation</t>
  </si>
  <si>
    <t>Electric Customer Growth Rate</t>
  </si>
  <si>
    <t>Gas Customer Growth Rate</t>
  </si>
  <si>
    <t>Electric Customers</t>
  </si>
  <si>
    <t>Gas Customers</t>
  </si>
  <si>
    <t>Customer Growth Rate Table</t>
  </si>
  <si>
    <t>Single Phase Customers</t>
  </si>
  <si>
    <t>Poly Phase Customers</t>
  </si>
  <si>
    <t>Residential Gas</t>
  </si>
  <si>
    <t>Commercial Gas</t>
  </si>
  <si>
    <t>Inflation + Growth Tables</t>
  </si>
  <si>
    <t>Row Labels</t>
  </si>
  <si>
    <t>Grand Total</t>
  </si>
  <si>
    <t>2015 Quantities</t>
  </si>
  <si>
    <t>2016 Quantities</t>
  </si>
  <si>
    <t>2017 Quantities</t>
  </si>
  <si>
    <t>2018 Quantities</t>
  </si>
  <si>
    <t>2019 Quantities</t>
  </si>
  <si>
    <t>2020 Quantities</t>
  </si>
  <si>
    <t>2021 Quantities</t>
  </si>
  <si>
    <t>2022 Quantities</t>
  </si>
  <si>
    <t>2023 Quantities</t>
  </si>
  <si>
    <t>2024 Quantities</t>
  </si>
  <si>
    <t>2025 Quantities</t>
  </si>
  <si>
    <t>2026 Quantities</t>
  </si>
  <si>
    <t>2027 Quantities</t>
  </si>
  <si>
    <t>2028 Quantities</t>
  </si>
  <si>
    <t>2029 Quantities</t>
  </si>
  <si>
    <t>2030 Quantities</t>
  </si>
  <si>
    <t>2031 Quantities</t>
  </si>
  <si>
    <t>2032 Quantities</t>
  </si>
  <si>
    <t>2033 Quantities</t>
  </si>
  <si>
    <t>2034 Quantities</t>
  </si>
  <si>
    <t>2015 Costs</t>
  </si>
  <si>
    <t>2016 Costs</t>
  </si>
  <si>
    <t>2017 Costs</t>
  </si>
  <si>
    <t>2018 Costs</t>
  </si>
  <si>
    <t>2019 Costs</t>
  </si>
  <si>
    <t>2020 Costs</t>
  </si>
  <si>
    <t>2021 Costs</t>
  </si>
  <si>
    <t>2022 Costs</t>
  </si>
  <si>
    <t>2023 Costs</t>
  </si>
  <si>
    <t>2024 Costs</t>
  </si>
  <si>
    <t>2025 Costs</t>
  </si>
  <si>
    <t>2026 Costs</t>
  </si>
  <si>
    <t>2027 Costs</t>
  </si>
  <si>
    <t>2028 Costs</t>
  </si>
  <si>
    <t>2029 Costs</t>
  </si>
  <si>
    <t>2030 Costs</t>
  </si>
  <si>
    <t>2031 Costs</t>
  </si>
  <si>
    <t>2032 Costs</t>
  </si>
  <si>
    <t>2033 Costs</t>
  </si>
  <si>
    <t>2034 Costs</t>
  </si>
  <si>
    <t>x</t>
  </si>
  <si>
    <t>(All)</t>
  </si>
  <si>
    <t>Sum of 2016 Costs</t>
  </si>
  <si>
    <t>PSE Labor</t>
  </si>
  <si>
    <t>Labor Cost Breakout by P6 Activity</t>
  </si>
  <si>
    <t xml:space="preserve">OUT OF SCOPE </t>
  </si>
  <si>
    <t>Activity ID</t>
  </si>
  <si>
    <t>AMI_Project Phase</t>
  </si>
  <si>
    <t>Resource ID</t>
  </si>
  <si>
    <t>Role</t>
  </si>
  <si>
    <t>Activity Name</t>
  </si>
  <si>
    <t>Original Duration</t>
  </si>
  <si>
    <t>Start</t>
  </si>
  <si>
    <t>Finish</t>
  </si>
  <si>
    <t>Budgeted Units</t>
  </si>
  <si>
    <t>AIM Operations.SC1  SCOPE #1</t>
  </si>
  <si>
    <t>01-Mar-16 A</t>
  </si>
  <si>
    <t xml:space="preserve">  Role: PSE.Ops.GOps.Plan  Planning</t>
  </si>
  <si>
    <t>Phase 2</t>
  </si>
  <si>
    <t>Distribution Planner</t>
  </si>
  <si>
    <t>Outline distribution planning priorities (DA)</t>
  </si>
  <si>
    <t xml:space="preserve">  Role: AMI Roles.Strategist  AMI Strategist</t>
  </si>
  <si>
    <t xml:space="preserve">    A2060</t>
  </si>
  <si>
    <t>L Feins</t>
  </si>
  <si>
    <t>AMI Strategist</t>
  </si>
  <si>
    <t>Develop Network Development - CSA Amendment (Gate 2 - modify$)</t>
  </si>
  <si>
    <t xml:space="preserve">    A2100</t>
  </si>
  <si>
    <t>Phase 4</t>
  </si>
  <si>
    <t>Update / Resubmit Network DEV CSA for Gate 3</t>
  </si>
  <si>
    <t xml:space="preserve">    A2120</t>
  </si>
  <si>
    <t>Phase 6</t>
  </si>
  <si>
    <t>Update / Resubmit Network DEV CSA for Gate 4</t>
  </si>
  <si>
    <t xml:space="preserve">  Role: AMI Roles.Comm Sup  Communications Siting Supervisor</t>
  </si>
  <si>
    <t xml:space="preserve">    A2440</t>
  </si>
  <si>
    <t>Communications Siting Supervisor</t>
  </si>
  <si>
    <t>Establish Network Device Installation Process by Contractor</t>
  </si>
  <si>
    <t xml:space="preserve">    A2750</t>
  </si>
  <si>
    <t>Third Party Attchement Permitting</t>
  </si>
  <si>
    <t xml:space="preserve">  Role: AMI Roles.Contractor Mgr  Contractor Manager</t>
  </si>
  <si>
    <t>Contractor Manager</t>
  </si>
  <si>
    <t xml:space="preserve">    A2460</t>
  </si>
  <si>
    <t>Define L+G Requirements for PSE System</t>
  </si>
  <si>
    <t xml:space="preserve">  Role: AMI Roles.Elect Meter Field Op  Electrict Meter Field Operations</t>
  </si>
  <si>
    <t xml:space="preserve">    A3150</t>
  </si>
  <si>
    <t>Electrict Meter Field Operations</t>
  </si>
  <si>
    <t>Outline Current State Processes</t>
  </si>
  <si>
    <t xml:space="preserve">    A3160</t>
  </si>
  <si>
    <t>Outline New Processes compatible with AMI</t>
  </si>
  <si>
    <t xml:space="preserve">    A3170</t>
  </si>
  <si>
    <t>Identify Process gaps, improvements needed and OCM needs</t>
  </si>
  <si>
    <t xml:space="preserve">    A3180</t>
  </si>
  <si>
    <t>Implement OCM Plan</t>
  </si>
  <si>
    <t xml:space="preserve">  Role: AMI Roles.Elec Meter Fld Shop  Electrict Meter Field Ops - Shop</t>
  </si>
  <si>
    <t>Electrict Meter Field Ops - Shop</t>
  </si>
  <si>
    <t xml:space="preserve">  Role: AMI Roles.IT Bus Engmt Mgr  IT Businees Engagement Manager</t>
  </si>
  <si>
    <t>IT Businees Engagement Manager</t>
  </si>
  <si>
    <t xml:space="preserve">  Role: AMI Roles.Mat Dist. Planner  Material Distribution Planner</t>
  </si>
  <si>
    <t xml:space="preserve">    A2450</t>
  </si>
  <si>
    <t>Material Distribution Planner</t>
  </si>
  <si>
    <t>Match Manufacturer Part No &amp; Unit Count to Paking List</t>
  </si>
  <si>
    <t xml:space="preserve">    A3490</t>
  </si>
  <si>
    <t>Inspect CEVA Logistics to Ensure Basic Warehouse Practices are Respected</t>
  </si>
  <si>
    <t xml:space="preserve">  Role: AMI Roles.Meter Data Mgmt A  Meter Data Management Analyst</t>
  </si>
  <si>
    <t>Meter Data Analyst</t>
  </si>
  <si>
    <t>Meter Data Management Analyst</t>
  </si>
  <si>
    <t>Identify metrics/benefits sought from AMI</t>
  </si>
  <si>
    <t xml:space="preserve">  Role: AMI Roles.MLM Permit Spec  MLM Permitting Specialist</t>
  </si>
  <si>
    <t xml:space="preserve">    A2740</t>
  </si>
  <si>
    <t>MLM Permitting Specialist</t>
  </si>
  <si>
    <t>Support Street Use Permit</t>
  </si>
  <si>
    <t xml:space="preserve">    A2760</t>
  </si>
  <si>
    <t>Obtain Land Use Permit</t>
  </si>
  <si>
    <t xml:space="preserve">  Role: AMI Roles.Ops Analyst  Operations Analyst</t>
  </si>
  <si>
    <t xml:space="preserve">    A3520</t>
  </si>
  <si>
    <t>Operations Analyst</t>
  </si>
  <si>
    <t>Enter WBS Structure</t>
  </si>
  <si>
    <t xml:space="preserve">  Role: AMI Roles.Perf. Exc. Consult.  Performance Excellence Consultant</t>
  </si>
  <si>
    <t>Performance Excellence Consultant</t>
  </si>
  <si>
    <t xml:space="preserve">  Role: AMI Roles.PM  Project Manager</t>
  </si>
  <si>
    <t>M Bory</t>
  </si>
  <si>
    <t>Project Manager</t>
  </si>
  <si>
    <t xml:space="preserve">    A2730</t>
  </si>
  <si>
    <t>Create WBS Structure</t>
  </si>
  <si>
    <t xml:space="preserve">  Role: AMI Roles.Property Acct.  Property Accountant</t>
  </si>
  <si>
    <t xml:space="preserve">    A2720</t>
  </si>
  <si>
    <t>Property Accountant</t>
  </si>
  <si>
    <t>Gather Information from SMEs</t>
  </si>
  <si>
    <t xml:space="preserve">  Role: AMI Roles.Reg. Rates Analyst  Regulatory Rates Analyst</t>
  </si>
  <si>
    <t xml:space="preserve">    A2710</t>
  </si>
  <si>
    <t>Regulatory Rates Analyst</t>
  </si>
  <si>
    <t>Depreciation Study filed with GRC</t>
  </si>
  <si>
    <t xml:space="preserve">  Role: AMI Roles.SAP Analyst  SAP Analyst</t>
  </si>
  <si>
    <t>SAP Analyst</t>
  </si>
  <si>
    <t xml:space="preserve">  Role: AMI Roles.Telco Eng.  Telecomm Engineer</t>
  </si>
  <si>
    <t xml:space="preserve">    A2430</t>
  </si>
  <si>
    <t>Telecomm Engineer</t>
  </si>
  <si>
    <t>Gather Latency, throughout Bandwidth requirements</t>
  </si>
  <si>
    <t xml:space="preserve">  Role: AMI Roles.SCADA Telcom Sup  SCADA Telecom Supervisor</t>
  </si>
  <si>
    <t>SCADA Telecom Supervisor</t>
  </si>
  <si>
    <t xml:space="preserve">  Role: AMI Roles.Smart Grid Analyst  Smart Grid Analyst</t>
  </si>
  <si>
    <t>Smart Grid Analyst</t>
  </si>
  <si>
    <t>S Jones</t>
  </si>
  <si>
    <t>Conduct cost-benefit for prioritizing different strategies</t>
  </si>
  <si>
    <t>Cross Check deployment strategy with timeline for AMI capability implementation</t>
  </si>
  <si>
    <t xml:space="preserve">  Role: AMI Roles.Cust Serv.  Customer Service</t>
  </si>
  <si>
    <t>Customer Intellegenc</t>
  </si>
  <si>
    <t>Customer Service</t>
  </si>
  <si>
    <t xml:space="preserve">  Role: AMI Roles.Rates  Rates</t>
  </si>
  <si>
    <t xml:space="preserve">    A2700</t>
  </si>
  <si>
    <t>Rates</t>
  </si>
  <si>
    <t>Perform Rate Analysis/ Rate Cases Reqd by Impacts of this project</t>
  </si>
  <si>
    <t xml:space="preserve">  Role: AMI Roles.Misc  Misc</t>
  </si>
  <si>
    <t xml:space="preserve">    A3460</t>
  </si>
  <si>
    <t>Misc</t>
  </si>
  <si>
    <t>Participate in the Design Review workshop with L+G</t>
  </si>
  <si>
    <t xml:space="preserve">  Role: AMI Roles.Billing Analyst  Billing Analyst</t>
  </si>
  <si>
    <t>Billing Analyst</t>
  </si>
  <si>
    <t xml:space="preserve">  Role: AMI Roles.IT Analyst  IT Analyst</t>
  </si>
  <si>
    <t>IT Analyst</t>
  </si>
  <si>
    <t xml:space="preserve">    A3470</t>
  </si>
  <si>
    <t>Create Training Material</t>
  </si>
  <si>
    <t xml:space="preserve">    A3480</t>
  </si>
  <si>
    <t>Host the Workshop/ Training</t>
  </si>
  <si>
    <t xml:space="preserve">  Role: AMI Roles.L+G  L+G</t>
  </si>
  <si>
    <t>L+G</t>
  </si>
  <si>
    <t xml:space="preserve">  Role: AMI Roles.RE  Real Estate ROW</t>
  </si>
  <si>
    <t xml:space="preserve">    A2770</t>
  </si>
  <si>
    <t>Real Estate ROW</t>
  </si>
  <si>
    <t>Verify Easement Rights have been Respected</t>
  </si>
  <si>
    <t xml:space="preserve">    A2780</t>
  </si>
  <si>
    <t>Acquire New Easements</t>
  </si>
  <si>
    <t xml:space="preserve">  Role: AMI Roles.Maps&amp;Rec  Maps &amp; Records</t>
  </si>
  <si>
    <t>GIS Analyst</t>
  </si>
  <si>
    <t>Maps &amp; Records</t>
  </si>
  <si>
    <t>Hours</t>
  </si>
  <si>
    <t>Ratio</t>
  </si>
  <si>
    <t>Dollars (est.)</t>
  </si>
  <si>
    <t>2018+</t>
  </si>
  <si>
    <t>Close Out</t>
  </si>
  <si>
    <t>Total</t>
  </si>
  <si>
    <t>AIM Operations.SC5  SCOPE #5</t>
  </si>
  <si>
    <t xml:space="preserve">  Role: AMI Roles.Elec Meter Eng  Electric Meter Engineer</t>
  </si>
  <si>
    <t>Meter Engineer</t>
  </si>
  <si>
    <t>Electric Meter Engineer</t>
  </si>
  <si>
    <t>Work with L+G to identify network locations to support Turtle area</t>
  </si>
  <si>
    <t>Identify existing Turtle area with service addresses</t>
  </si>
  <si>
    <t>Provide L+G with service addresses to gather network design</t>
  </si>
  <si>
    <t xml:space="preserve">    A2530</t>
  </si>
  <si>
    <t>Implement "over-the-air" Meter programming</t>
  </si>
  <si>
    <t xml:space="preserve">    A2540</t>
  </si>
  <si>
    <t>Implement "over-the-air" Firmware Reprogramming</t>
  </si>
  <si>
    <t>Develop network installation plan with estimated costs</t>
  </si>
  <si>
    <t>PSE Labor (Initiation)</t>
  </si>
  <si>
    <t>PSE Labor (Planning)</t>
  </si>
  <si>
    <t>PSE Labor (Design)</t>
  </si>
  <si>
    <t>PSE Labor (Execution)</t>
  </si>
  <si>
    <t>PSE Labor (Closeout)</t>
  </si>
  <si>
    <t>PSE Labor (AMI Call Center/Support Staffing)</t>
  </si>
  <si>
    <t>PSE Labor (Project Allowance)</t>
  </si>
  <si>
    <t>PSE Labor (Project Contingency)</t>
  </si>
  <si>
    <t>Allowance</t>
  </si>
  <si>
    <t>Contingency</t>
  </si>
  <si>
    <t>PSE Staff Estimates collected by Maly Bory and assembled by Will Foster</t>
  </si>
  <si>
    <t>AMI Gas Module Installation</t>
  </si>
  <si>
    <t>Meter &amp; Module Equipment</t>
  </si>
  <si>
    <t>Other Products</t>
  </si>
  <si>
    <t>Subcontractor Staff for Warehouse</t>
  </si>
  <si>
    <t>Recent Invoice from Technology Conservation Group (for AMR meter recycling)</t>
  </si>
  <si>
    <t>L+G PM SWAG</t>
  </si>
  <si>
    <t>Maly Bory SWAG</t>
  </si>
  <si>
    <t>L+G Contract 4th Amendment</t>
  </si>
  <si>
    <t>Deployment Tool: Gridstream IWR Radio (Serial port)</t>
  </si>
  <si>
    <t>Totals</t>
  </si>
  <si>
    <t xml:space="preserve">PSE Labor </t>
  </si>
  <si>
    <t>4th Amendment to Contract</t>
  </si>
  <si>
    <t>4th Amendment to Contract &amp; SAP query on counts April 2016.</t>
  </si>
  <si>
    <t>Warehousing for AMI Electric Meters</t>
  </si>
  <si>
    <t>Population Growth Rate</t>
  </si>
  <si>
    <t>Total # as of 2016</t>
  </si>
  <si>
    <t>FOCUS AX-SD Form 12S</t>
  </si>
  <si>
    <t>FOCUS AX Form 3S/4S</t>
  </si>
  <si>
    <t>S4X (Forms 8/9S, 15/16S)</t>
  </si>
  <si>
    <t>FOCUS AX Polyphase (Forms 8/9S, 15/16S)</t>
  </si>
  <si>
    <t>used only for customers requiring kVARh measurement</t>
  </si>
  <si>
    <t>use for all 3ph customers that don't require kVARh measurement</t>
  </si>
  <si>
    <t>use for single ph, CT-rated customers</t>
  </si>
  <si>
    <t>Expected total in 2027</t>
  </si>
  <si>
    <t>NPV Totals: 2016-2027</t>
  </si>
  <si>
    <t>Nominal Totals:
2016-2027</t>
  </si>
  <si>
    <t>Discount Rate</t>
  </si>
  <si>
    <t>Unexecuted new contract Schedule A &amp; SAP query on counts April 2016.</t>
  </si>
  <si>
    <t>Unexecuted new contract Schedule C</t>
  </si>
  <si>
    <t>basic residential meter, 400A services</t>
  </si>
  <si>
    <t>CPR AMI Gas Module and install kit (for Rotary &amp; Turbine Meters)</t>
  </si>
  <si>
    <t>FOCUS AX Form 2S (Class 320)</t>
  </si>
  <si>
    <t>""</t>
  </si>
  <si>
    <t>Network Equipment</t>
  </si>
  <si>
    <t>Outside Services - Labor</t>
  </si>
  <si>
    <t>Software</t>
  </si>
  <si>
    <t>Network Equipment Labeler</t>
  </si>
  <si>
    <t>Totals (CAPEX)</t>
  </si>
  <si>
    <t>Project Contingency</t>
  </si>
  <si>
    <t>Project Allowance</t>
  </si>
  <si>
    <t>Sum of 2015 Costs</t>
  </si>
  <si>
    <t>AMR Gas Modules</t>
  </si>
  <si>
    <t>Scope 1: AMI Network</t>
  </si>
  <si>
    <t>Scope 2: AMI Meter + Module</t>
  </si>
  <si>
    <t>Scope 3: AMR Gas Battery Replacement</t>
  </si>
  <si>
    <t>Scope 4: Asset Ownership</t>
  </si>
  <si>
    <t>Scope 1 Totals</t>
  </si>
  <si>
    <t>Scope 2 Totals</t>
  </si>
  <si>
    <t>AMR Electric Modules</t>
  </si>
  <si>
    <t>AMR Gas Module Installation</t>
  </si>
  <si>
    <t>AMR Network Material (for repair/growth)</t>
  </si>
  <si>
    <t>AMR Network Installation (for repair/growth)</t>
  </si>
  <si>
    <t>CAPEX Costs</t>
  </si>
  <si>
    <t>Res Modules</t>
  </si>
  <si>
    <t>CPR Modules including kit</t>
  </si>
  <si>
    <t>Res Module Installation</t>
  </si>
  <si>
    <t>CPR Module Installation</t>
  </si>
  <si>
    <t>AMR Network - Material (for repair/growth)</t>
  </si>
  <si>
    <t>AMR Site Leases</t>
  </si>
  <si>
    <t>AMR Network - Installation labor (for repair/growth)</t>
  </si>
  <si>
    <t>AMR Software</t>
  </si>
  <si>
    <t>4/27/16-LCF</t>
  </si>
  <si>
    <t>4th Amendment</t>
  </si>
  <si>
    <t>Sylvia</t>
  </si>
  <si>
    <t>Installation -  Concentrators</t>
  </si>
  <si>
    <t>Installation -  Collectors</t>
  </si>
  <si>
    <t>Gas Modules</t>
  </si>
  <si>
    <t>AMR Res Modules</t>
  </si>
  <si>
    <t>AMI Res Modules</t>
  </si>
  <si>
    <t>Gas Module Installation</t>
  </si>
  <si>
    <t>Scope 3 Totals</t>
  </si>
  <si>
    <t>Scope 4 Totals</t>
  </si>
  <si>
    <t>9/4/16 BoD Presentation</t>
  </si>
  <si>
    <t>CC License</t>
  </si>
  <si>
    <t>Scope 1</t>
  </si>
  <si>
    <t>AMR Electric Meters (no module)</t>
  </si>
  <si>
    <t>Scope 2</t>
  </si>
  <si>
    <t>AMI Network - Material</t>
  </si>
  <si>
    <t>AMI Network - Install Services</t>
  </si>
  <si>
    <t>AMI Network - Project Management</t>
  </si>
  <si>
    <t>PSE Labor - AMI Network</t>
  </si>
  <si>
    <t xml:space="preserve">PSE Labor - AMI Meter + Module </t>
  </si>
  <si>
    <t>AMI Electric Install Services</t>
  </si>
  <si>
    <t>Warehousing Costs</t>
  </si>
  <si>
    <t>PSE Project Allowance + Project Contingency</t>
  </si>
  <si>
    <t>Subtotal</t>
  </si>
  <si>
    <t>Network Purchase spread across installation years; Added 3% Asset Purchase Overhead and Tax</t>
  </si>
  <si>
    <t>Includes Command Center Tools Software License (50k) and added Tax</t>
  </si>
  <si>
    <t>Estimate based upon previous AMI Electric installation service quotes</t>
  </si>
  <si>
    <t>5 Year Total</t>
  </si>
  <si>
    <t>CapEx Comparison</t>
  </si>
  <si>
    <t>AMI Costs Accounted for in L+G's Proposal:</t>
  </si>
  <si>
    <t>PSE Internal Project Cost Estimates</t>
  </si>
  <si>
    <t>PSE internal scoping estimate</t>
  </si>
  <si>
    <t>Notes on cost changes:</t>
  </si>
  <si>
    <t>Assumes work begins Q2 2016 rather than Q1 2016</t>
  </si>
  <si>
    <t>Total CAPEX:</t>
  </si>
  <si>
    <t>Presentation to BoD 9/5/2015-Source: L+G PROPOSAL</t>
  </si>
  <si>
    <t>AMI PROJECT SCOPE</t>
  </si>
  <si>
    <t>Costs Not Accounted for in L+G's Proposal:</t>
  </si>
  <si>
    <t>Scope 4</t>
  </si>
  <si>
    <t>IWR Radios: Deployment Tool</t>
  </si>
  <si>
    <t>Gap Collector - Mounting Kit Installation</t>
  </si>
  <si>
    <t>Gap Collectors</t>
  </si>
  <si>
    <t>Gap Collectors - Mounting Kit</t>
  </si>
  <si>
    <t>AMR Network Material (for repair and growth)</t>
  </si>
  <si>
    <t>AMR Network Installation (for repair and growth)</t>
  </si>
  <si>
    <t>Assume 12 months PM time invoiced in 2016 rather than 3 quarters' worth; adds tax</t>
  </si>
  <si>
    <t>Assume reuse of decommissioned equipment as AMI rolls out</t>
  </si>
  <si>
    <t>AMI + AMR Gas Install Services</t>
  </si>
  <si>
    <t>Scope 2 + Scope 3+ Scope 4</t>
  </si>
  <si>
    <t>no estimate</t>
  </si>
  <si>
    <t>10% of PSE Labor Costs, SJones added inflation rate</t>
  </si>
  <si>
    <t>5% of PSE Labor Costs + Contingency, SJones added inflation rate</t>
  </si>
  <si>
    <t>L+G quote of $53.20 in 2012</t>
  </si>
  <si>
    <t>L+G quote of $23.40 in 2012</t>
  </si>
  <si>
    <t>SJones added inflation rate 4/18</t>
  </si>
  <si>
    <t>4/11 Email from Ron stating this cost is included in line 14. Zeroed out cost.</t>
  </si>
  <si>
    <t>Discrepancy between PSE and L+G assumption - PSE assumes 12/12/6 months starting in 2016, L+G pro forma has 9/12/9</t>
  </si>
  <si>
    <t>reduced construction OH to 3% based on Prop.Acctg approval</t>
  </si>
  <si>
    <t>network meter for multifamily dwellings with service disconnect</t>
  </si>
  <si>
    <t>AMI incremental disconnect switch adder</t>
  </si>
  <si>
    <t>FOCUS AX Form 1S</t>
  </si>
  <si>
    <t>FOCUS AX Form 2S</t>
  </si>
  <si>
    <t>basic residential meter-120V service</t>
  </si>
  <si>
    <t>basic residential meter-240V service</t>
  </si>
  <si>
    <t>5th Amendment to Contract &amp; SAP query on counts April 2016.</t>
  </si>
  <si>
    <t xml:space="preserve">Disconnect Switch Adder </t>
  </si>
  <si>
    <t>Additional cost for Service disconnect on Form 1S, 2S meters</t>
  </si>
  <si>
    <t>Additional Notes:</t>
  </si>
  <si>
    <t>Ongoing Operations</t>
  </si>
  <si>
    <t>Scope 1 + Scope 2</t>
  </si>
  <si>
    <t>Scope 3 + Scope 4</t>
  </si>
  <si>
    <t>AMR Batteries</t>
  </si>
  <si>
    <t>Battery Installation</t>
  </si>
  <si>
    <t>L+G Proforma</t>
  </si>
  <si>
    <t>5/31/16-LCF</t>
  </si>
  <si>
    <t>PSE Purchasing</t>
  </si>
  <si>
    <t>adds Tax &amp; OH, removes most modules intended for battery replacement work</t>
  </si>
  <si>
    <t>Assumes Q4 2017 installation start time. Added Tax, Stores and Construction Overheads Included for Meter + Module Installation; includes PSE assumptions on growth rate, inflation, and meter types. Assumes Series 5 ($5 adder per electric meter).</t>
  </si>
  <si>
    <t>4th Amendment; Quantities for '16 figured from 5/16 YTD usage</t>
  </si>
  <si>
    <r>
      <rPr>
        <vertAlign val="superscript"/>
        <sz val="11"/>
        <color theme="1"/>
        <rFont val="Calibri"/>
        <family val="2"/>
        <scheme val="minor"/>
      </rPr>
      <t>2</t>
    </r>
    <r>
      <rPr>
        <sz val="11"/>
        <color theme="1"/>
        <rFont val="Calibri"/>
        <family val="2"/>
        <scheme val="minor"/>
      </rPr>
      <t xml:space="preserve"> L+G assumed that the gas meter population was 10% Commercial. The actual population is 3.1% C&amp;I.</t>
    </r>
  </si>
  <si>
    <r>
      <rPr>
        <vertAlign val="superscript"/>
        <sz val="11"/>
        <color theme="1"/>
        <rFont val="Calibri"/>
        <family val="2"/>
        <scheme val="minor"/>
      </rPr>
      <t>3</t>
    </r>
    <r>
      <rPr>
        <sz val="11"/>
        <color theme="1"/>
        <rFont val="Calibri"/>
        <family val="2"/>
        <scheme val="minor"/>
      </rPr>
      <t xml:space="preserve"> AMR gas module usage through 5/2016, </t>
    </r>
    <r>
      <rPr>
        <u/>
        <sz val="11"/>
        <color theme="1"/>
        <rFont val="Calibri"/>
        <family val="2"/>
        <scheme val="minor"/>
      </rPr>
      <t xml:space="preserve">excluding battery replacement </t>
    </r>
    <r>
      <rPr>
        <sz val="11"/>
        <color theme="1"/>
        <rFont val="Calibri"/>
        <family val="2"/>
        <scheme val="minor"/>
      </rPr>
      <t>work is 33,000. The expected usage for 2016 is 74,000. Numbers above in line 11 reflect this.</t>
    </r>
  </si>
  <si>
    <r>
      <rPr>
        <vertAlign val="superscript"/>
        <sz val="11"/>
        <color theme="1"/>
        <rFont val="Calibri"/>
        <family val="2"/>
        <scheme val="minor"/>
      </rPr>
      <t>4</t>
    </r>
    <r>
      <rPr>
        <sz val="11"/>
        <color theme="1"/>
        <rFont val="Calibri"/>
        <family val="2"/>
        <scheme val="minor"/>
      </rPr>
      <t xml:space="preserve"> Module replacement for aging gas module batteries are 4500 YTD. PSE expects to change batteries only going forward through 2017. In 2018-2020, half of the due batteries can be replaced with AMI modules; the other half will be replaced with new batteries.</t>
    </r>
  </si>
  <si>
    <r>
      <rPr>
        <vertAlign val="superscript"/>
        <sz val="11"/>
        <color theme="1"/>
        <rFont val="Calibri"/>
        <family val="2"/>
        <scheme val="minor"/>
      </rPr>
      <t>1</t>
    </r>
    <r>
      <rPr>
        <sz val="11"/>
        <color theme="1"/>
        <rFont val="Calibri"/>
        <family val="2"/>
        <scheme val="minor"/>
      </rPr>
      <t xml:space="preserve"> L+G assumed that the AMI electric meter population would be 5% polyphase meters and assumed the other 95% of the meters would be single phase 3 wire (Form 2S); the actual population is 4.25% polyphase, 88% Form 2S and 7.75% other forms that have different prices. </t>
    </r>
  </si>
  <si>
    <r>
      <t>AMI Electric Meters+Modules (no disconnect switch)</t>
    </r>
    <r>
      <rPr>
        <vertAlign val="superscript"/>
        <sz val="11"/>
        <color theme="1"/>
        <rFont val="Calibri"/>
        <family val="2"/>
        <scheme val="minor"/>
      </rPr>
      <t>1</t>
    </r>
  </si>
  <si>
    <r>
      <t>AMI Gas Modules</t>
    </r>
    <r>
      <rPr>
        <vertAlign val="superscript"/>
        <sz val="11"/>
        <color theme="1"/>
        <rFont val="Calibri"/>
        <family val="2"/>
        <scheme val="minor"/>
      </rPr>
      <t>2</t>
    </r>
  </si>
  <si>
    <r>
      <t>AMR Gas Modules</t>
    </r>
    <r>
      <rPr>
        <vertAlign val="superscript"/>
        <sz val="11"/>
        <color theme="1"/>
        <rFont val="Calibri"/>
        <family val="2"/>
        <scheme val="minor"/>
      </rPr>
      <t>3,4</t>
    </r>
  </si>
  <si>
    <t>PSE Ongoing Operational Cost; does not belong in scope</t>
  </si>
  <si>
    <t>CVR TCO, AMI Model 33</t>
  </si>
  <si>
    <t>based on 2014 assessment prorated to current deployment schedule</t>
  </si>
  <si>
    <t>Conservation Voltage Reduction - Engineering Costs</t>
  </si>
  <si>
    <t>Conservation Voltage Reduction - Upgrade Costs</t>
  </si>
  <si>
    <t>Gas Deployment Rate</t>
  </si>
  <si>
    <t>PSE Labor (AMI Test Lab)</t>
  </si>
  <si>
    <t>PSE Staff Estimates</t>
  </si>
  <si>
    <t>Estimate based on Ameren visit June 2016</t>
  </si>
  <si>
    <t>CAPEX Total</t>
  </si>
  <si>
    <t>O&amp;M Total</t>
  </si>
  <si>
    <t>YES</t>
  </si>
  <si>
    <t>O&amp;M Costs</t>
  </si>
  <si>
    <t>Total CAPEX All Scopes</t>
  </si>
  <si>
    <t>Head End Software Maintenance</t>
  </si>
  <si>
    <t>CVR Phase Balancing</t>
  </si>
  <si>
    <t>Gas Batteries</t>
  </si>
  <si>
    <t>Gas Battery Installation</t>
  </si>
  <si>
    <t>AMR Head End Software Maintenance</t>
  </si>
  <si>
    <t>Pole Attachment Leases &amp; Energy Costs</t>
  </si>
  <si>
    <t>Read Fee</t>
  </si>
  <si>
    <t>Total O&amp;M All Scopes</t>
  </si>
  <si>
    <t>AMR/AMI Read Fees</t>
  </si>
  <si>
    <t>based on electric meter disposal costs</t>
  </si>
  <si>
    <t>WAG estimate by Laura</t>
  </si>
  <si>
    <t>Gas Meter indexes (replaces incompatible metal pointers)</t>
  </si>
  <si>
    <t>Recycling and Disposal of AMR Gas Modules</t>
  </si>
  <si>
    <t>Recycling and Disposal of AMR Electric Meters</t>
  </si>
  <si>
    <t>Removal costs of AMR Network Cellmasters</t>
  </si>
  <si>
    <t>Removal costs of AMR Network MCCs</t>
  </si>
  <si>
    <t>Recycling and Disposal of AMR Network Equipt</t>
  </si>
  <si>
    <t>need to get index cost quotation</t>
  </si>
  <si>
    <t>need to get recycling cost quotation</t>
  </si>
  <si>
    <t>AMR Recycling Cost</t>
  </si>
  <si>
    <t>Replacement Indexes</t>
  </si>
  <si>
    <t>AMR Removal Cost</t>
  </si>
  <si>
    <t>Res Modules (For L+G meters)-NCC</t>
  </si>
  <si>
    <t>Res Modules (For L+G meters)-Maintenance</t>
  </si>
  <si>
    <t>7/22/16-LCF</t>
  </si>
  <si>
    <t>4th Amendment, updated with JTada forcast for NCC</t>
  </si>
  <si>
    <t>Commercial Modules (Elster Meters)</t>
  </si>
  <si>
    <t>Commercial Modules</t>
  </si>
  <si>
    <t>Commercial Module Installation</t>
  </si>
  <si>
    <t>Based on L+G contract pricing</t>
  </si>
  <si>
    <t>CVR Upgrade Costs</t>
  </si>
  <si>
    <t>Estimate based on 2013-2015 CVR projects; cost for equipment upgrades to enable CVR.</t>
  </si>
  <si>
    <t>NPV 2015-2023</t>
  </si>
  <si>
    <t>Nominal $ 
2015-2023</t>
  </si>
  <si>
    <t>NPV $
2015-2023</t>
  </si>
  <si>
    <t>AMI Scope 1+2</t>
  </si>
  <si>
    <t>8/24/16-LCF</t>
  </si>
  <si>
    <t>Sylvia+Marianne McDowell</t>
  </si>
  <si>
    <t>PSE Staff Estimates collected by Maly Bory and assembled by Will Foster, SJ includes C Seese's IT forecast from 10/16</t>
  </si>
  <si>
    <t>"", SJ updated IT on 10/17</t>
  </si>
  <si>
    <t>Nominal $ 
2015-2027</t>
  </si>
  <si>
    <t>Incremental cost of maintaining AMR 2024-2027</t>
  </si>
  <si>
    <t>Deployment Rates</t>
  </si>
  <si>
    <t>Gas Dep. Rate</t>
  </si>
  <si>
    <t>Elec. Dep. Rate</t>
  </si>
  <si>
    <t>Pushing out start of CVR program to 2018</t>
  </si>
  <si>
    <t>Adjusted deployment rate of CVR implementations to match current tracking</t>
  </si>
  <si>
    <t>Readjusted number of annual implementations after 2020</t>
  </si>
  <si>
    <t>Corrected Pro Forma Engineering Labor to account for Inflation</t>
  </si>
  <si>
    <t>Corrected Engineering Labor to account for the 2020 ramp-up in work</t>
  </si>
  <si>
    <t>Ensured there was no benefit for avoided T&amp;D capacity</t>
  </si>
  <si>
    <t>Readjusted avoided cost of generation (w/ JP)</t>
  </si>
  <si>
    <t>Updated the EnergyCost tab with 03-04-16 information form PSE's 2015 Avoided Cost Filing</t>
  </si>
  <si>
    <t>SHEET</t>
  </si>
  <si>
    <t>CVR</t>
  </si>
  <si>
    <t>CVR Actuals Table</t>
  </si>
  <si>
    <t>Substation Loading (kWh)</t>
  </si>
  <si>
    <t>Savings kWh</t>
  </si>
  <si>
    <t>$</t>
  </si>
  <si>
    <t>delta V</t>
  </si>
  <si>
    <t>CVR Factor</t>
  </si>
  <si>
    <t>PSE Substation Voltage (no-CVR</t>
  </si>
  <si>
    <t>EOL no CVR</t>
  </si>
  <si>
    <t>EOL with CVR</t>
  </si>
  <si>
    <t>Mercerwood Substation</t>
  </si>
  <si>
    <t>Britton</t>
  </si>
  <si>
    <t>Mercer Island</t>
  </si>
  <si>
    <t>Hazelwood</t>
  </si>
  <si>
    <t>Panther Lake</t>
  </si>
  <si>
    <t>Pine Lake</t>
  </si>
  <si>
    <t>CVR Analysis</t>
  </si>
  <si>
    <t>Assumptions</t>
  </si>
  <si>
    <t>Program Information</t>
  </si>
  <si>
    <t>#</t>
  </si>
  <si>
    <t>Number of Substations</t>
  </si>
  <si>
    <t>2011 System Planning Fact Sheet</t>
  </si>
  <si>
    <t>Number of Substations with High CVR Potential</t>
  </si>
  <si>
    <t>Notes K. Gowan &amp; G. Takala 5/7/2012</t>
  </si>
  <si>
    <t>Length of Upgrade Plan (years)</t>
  </si>
  <si>
    <t>Substations/year</t>
  </si>
  <si>
    <t>Notes Lionel Metchop 06/13/2016</t>
  </si>
  <si>
    <t>Cost of Substation Upgrades LDC ($)</t>
  </si>
  <si>
    <t>Actual based on project completed, including phase balancing, AMI meter installation and testing, and CVR implementation</t>
  </si>
  <si>
    <t>Cost of Substation Upgrades EOL ($)</t>
  </si>
  <si>
    <t>LTC Cost</t>
  </si>
  <si>
    <t>Substation Data</t>
  </si>
  <si>
    <t>Average PSE Substation Voltage (no-CVR) (volts)</t>
  </si>
  <si>
    <t>2010 Voltage Optimization Substation Feeder Fact Sheet</t>
  </si>
  <si>
    <t>Average PSE Substation Voltage (LDC CVR program) (volts)</t>
  </si>
  <si>
    <t>Average Annualized Voltage Reduction Per Substation (volts)</t>
  </si>
  <si>
    <t>Average Voltage Reduction (CVR program with EOL) (volts)</t>
  </si>
  <si>
    <t>Average 12 Substations VO Factor</t>
  </si>
  <si>
    <t>2011 Voltage Optimization Substation Feeder Fact Sheet</t>
  </si>
  <si>
    <t>Average Peak Factor</t>
  </si>
  <si>
    <t>Calculated</t>
  </si>
  <si>
    <t>Peak as a % of Average Voltage Savings</t>
  </si>
  <si>
    <t>Average Load per Substation (MWh)</t>
  </si>
  <si>
    <t>Average Substation Peak (MW)</t>
  </si>
  <si>
    <t>VO Program Data</t>
  </si>
  <si>
    <t>Average Energy Savings by substation LDC (%)</t>
  </si>
  <si>
    <t>Average Energy Savings by substation EOL (%)</t>
  </si>
  <si>
    <t>Capacity Savings by substation LDC (%)</t>
  </si>
  <si>
    <t>Capacity Savings by substation CVR w/EOL (%)</t>
  </si>
  <si>
    <t>Forecast  Data</t>
  </si>
  <si>
    <t>Annual load growth (2010-2019)</t>
  </si>
  <si>
    <t>2016 Residential Load Forecast</t>
  </si>
  <si>
    <t>Annual Post 2019 Load Growth</t>
  </si>
  <si>
    <t>Avoided Capacity Costs</t>
  </si>
  <si>
    <t>Avoided Capital &amp; Fixed Costs of Capacity ($/kW)</t>
  </si>
  <si>
    <t>Avoided T&amp;D costs ($/kW)</t>
  </si>
  <si>
    <t>Rebecca Blanton, Nov 2015</t>
  </si>
  <si>
    <t>Planning Adjustment ($/MWh)</t>
  </si>
  <si>
    <t>Avoided Renewable Costs ($/MWh)</t>
  </si>
  <si>
    <t>NEEA Study 2-37:  PSE had a kWh energy peak 30 percent less than their average overall savings</t>
  </si>
  <si>
    <t xml:space="preserve">Calculated value from PSE Peak Forecast. See CVR analysis Benefits under AMI deployment for pivot table. </t>
  </si>
  <si>
    <t>Zeroed based on current CVR practices for EOL, Lionel</t>
  </si>
  <si>
    <t>Based on IRP</t>
  </si>
  <si>
    <t xml:space="preserve"> Yearly Substations Upgraded</t>
  </si>
  <si>
    <t>Cumulative Substations Upgraded</t>
  </si>
  <si>
    <t>Cost of Substation Upgrade LDC ($)</t>
  </si>
  <si>
    <t>Cost of Substation Upgrade EOL ($)</t>
  </si>
  <si>
    <t>Variable Program Management Costs ($)/Substation</t>
  </si>
  <si>
    <t>Engineering Labor ($) (1FTE Engineer)</t>
  </si>
  <si>
    <t>Engineering Labor ($) (1FTE Engineer and 1/2 an IT Analyst)</t>
  </si>
  <si>
    <t>Energy and Capacity Costs</t>
  </si>
  <si>
    <t>Average Avoided Energy Cost ($/MWh)</t>
  </si>
  <si>
    <t>Average Avoided Capacity Cost ($/kW-year)</t>
  </si>
  <si>
    <t>PSE Annual Load Forecast  (GWh)</t>
  </si>
  <si>
    <t>PSE Peak Load Forecast (MW)</t>
  </si>
  <si>
    <t>Savings Calculations</t>
  </si>
  <si>
    <t>Annual Peak Savings LDC ($)</t>
  </si>
  <si>
    <t>Annual Energy Savings LDC ($)</t>
  </si>
  <si>
    <t>Upgrade Costs LDC</t>
  </si>
  <si>
    <t>Engineering Labor</t>
  </si>
  <si>
    <t>Annual Peak Savings EOL ($)</t>
  </si>
  <si>
    <t>Annual Energy Savings EOL($)</t>
  </si>
  <si>
    <t>Upgrade Costs</t>
  </si>
  <si>
    <t>AVFC Incremental Peak Savings</t>
  </si>
  <si>
    <t>AVFC Incremental Energy Savings</t>
  </si>
  <si>
    <t>AVFC Installation Premium</t>
  </si>
  <si>
    <t>Annual AVFC Incremental Savings</t>
  </si>
  <si>
    <t>NPV AVFC Incremental Savings</t>
  </si>
  <si>
    <t>% Incremental Savings</t>
  </si>
  <si>
    <t>20-Year Nominal Incremental Peak Savings ($)</t>
  </si>
  <si>
    <t>20 -Year Nominal Incremental Energy Savings ($)</t>
  </si>
  <si>
    <t>20 Year Nominal Incremental Installation Premium ($)</t>
  </si>
  <si>
    <t>20 Year Nominal AVFC Savings ($)</t>
  </si>
  <si>
    <t>NPV AVFC Savings ($)</t>
  </si>
  <si>
    <t>V. Drehe - 1 FTE</t>
  </si>
  <si>
    <t>Variable Program Mgmt Costs ($/Substation)</t>
  </si>
  <si>
    <t>CVR Avoided Cost Table</t>
  </si>
  <si>
    <t>Delivered Loads with Demand-Side Resources (GWhs)</t>
  </si>
  <si>
    <t>Total Firm Loads</t>
  </si>
  <si>
    <t>Imported CVR benefits analysis</t>
  </si>
  <si>
    <t>Remapped CVR assumptions to Global Assumption tab</t>
  </si>
  <si>
    <t>Year</t>
  </si>
  <si>
    <t>Number of Devices</t>
  </si>
  <si>
    <t>Cost/Device/Year</t>
  </si>
  <si>
    <t>Total Cost of DA Cellular Services</t>
  </si>
  <si>
    <t>Total Avoided Costs, 2016-2027</t>
  </si>
  <si>
    <t>Total Avoided Costs, 2028-2037</t>
  </si>
  <si>
    <t>Assume 8 projects per year</t>
  </si>
  <si>
    <t>Assume 5 devices per project</t>
  </si>
  <si>
    <t>Imported DA Benefit Analysis</t>
  </si>
  <si>
    <t>Date of Change</t>
  </si>
  <si>
    <t>Change Made</t>
  </si>
  <si>
    <t>Change Made By</t>
  </si>
  <si>
    <t>Spencer Jones</t>
  </si>
  <si>
    <t>CVR Benefits</t>
  </si>
  <si>
    <t>DA Benefits</t>
  </si>
  <si>
    <t>CVR Benefits, Global Tab</t>
  </si>
  <si>
    <t>AMI Residential Gas Module Hardware</t>
  </si>
  <si>
    <t>AMI Commercial/Industrial Gas Module Hardware</t>
  </si>
  <si>
    <t>Hardware</t>
  </si>
  <si>
    <t>Installation</t>
  </si>
  <si>
    <t>2016 Count</t>
  </si>
  <si>
    <t>AMR Battery</t>
  </si>
  <si>
    <t>AMR Battery Disposal</t>
  </si>
  <si>
    <t>AMR Electric Meter Failure Rate</t>
  </si>
  <si>
    <t>Exchange Price</t>
  </si>
  <si>
    <t>AMR Contract Costs</t>
  </si>
  <si>
    <t>Weighted Average Cost, AMI Meter</t>
  </si>
  <si>
    <t>% of Population</t>
  </si>
  <si>
    <t>Weighted Average Cost, AMI Gas Module</t>
  </si>
  <si>
    <t>AMR Gas Module Replacements</t>
  </si>
  <si>
    <t>Legend</t>
  </si>
  <si>
    <t>Black</t>
  </si>
  <si>
    <t>Blue</t>
  </si>
  <si>
    <t>Grey</t>
  </si>
  <si>
    <t>Input/Variable: can be changed. Document source/changes made</t>
  </si>
  <si>
    <t>Formula - do not change</t>
  </si>
  <si>
    <t>Battery Replacement Program</t>
  </si>
  <si>
    <t>Meter Module Replacement</t>
  </si>
  <si>
    <t>Customer Forecasts</t>
  </si>
  <si>
    <t>Electric Customer, Total</t>
  </si>
  <si>
    <t>Gas Customer, Total</t>
  </si>
  <si>
    <t>AMI DEPLOYMENT</t>
  </si>
  <si>
    <t>AMR STATUS QUO</t>
  </si>
  <si>
    <t>Elec Deployment Rate</t>
  </si>
  <si>
    <t>Cum Gas Dep Rate</t>
  </si>
  <si>
    <t>Cum Elec Dep Rate</t>
  </si>
  <si>
    <t>Meter Maintenance Rates</t>
  </si>
  <si>
    <t>% Annual</t>
  </si>
  <si>
    <t>Manual Meter Reading with AMI</t>
  </si>
  <si>
    <t>Manual Meter Reading with AMR</t>
  </si>
  <si>
    <t>AMI Electric Meter/Module Retirement Rate</t>
  </si>
  <si>
    <t>AMI Gas Module Failure/Exchange Rate</t>
  </si>
  <si>
    <t>AMI Gas Meter Retirement Rate</t>
  </si>
  <si>
    <t>AMI Gas Module Visit Rate</t>
  </si>
  <si>
    <t>Stores Overhead</t>
  </si>
  <si>
    <t>Electric Meter/Module Life (Years)</t>
  </si>
  <si>
    <t>Electric Module Battery Life (Years)</t>
  </si>
  <si>
    <t>Gas Meter/Module Life (Years)</t>
  </si>
  <si>
    <t>Gas Module Battery Life (Years)</t>
  </si>
  <si>
    <t>Option A (AMR as-is)</t>
  </si>
  <si>
    <t>Opt A O&amp;M</t>
  </si>
  <si>
    <t>Opt A CAPEX</t>
  </si>
  <si>
    <t>Option C (Replace batteries)</t>
  </si>
  <si>
    <t>Opt C O&amp;M</t>
  </si>
  <si>
    <t>Opt C CAPEX</t>
  </si>
  <si>
    <t>L. Metchop at 15k, planning input on 11/1/16 to 16k</t>
  </si>
  <si>
    <t>CAPEX Costs (PV)</t>
  </si>
  <si>
    <t>M+M Benefit (PV)</t>
  </si>
  <si>
    <t>CVR Benefit (PV)</t>
  </si>
  <si>
    <t>DA Benefit (PV)</t>
  </si>
  <si>
    <t>PV of Annual Benefit</t>
  </si>
  <si>
    <t>Annual Benefit</t>
  </si>
  <si>
    <t>Total Annual NPV</t>
  </si>
  <si>
    <t>From Purchasing</t>
  </si>
  <si>
    <t>11/2/16 based on PSE meter purchases for failures</t>
  </si>
  <si>
    <t>Rework to be total AMR gas failure by year</t>
  </si>
  <si>
    <t>AMR Attrition Rates</t>
  </si>
  <si>
    <t>AMR Gas Battery Replacement Schedule</t>
  </si>
  <si>
    <t>AMR Gas Module Replacement (battery failure)</t>
  </si>
  <si>
    <t>AMR Gas Module Replacement (module failure)</t>
  </si>
  <si>
    <t>AMR Electric Meter Failure</t>
  </si>
  <si>
    <t>LDC Overall Program Benefits</t>
  </si>
  <si>
    <t>EOL Overall Program Benefits</t>
  </si>
  <si>
    <t>NPV LDC Program Benefits</t>
  </si>
  <si>
    <t>NPV EOL Program Benefits</t>
  </si>
  <si>
    <t>Inflation</t>
  </si>
  <si>
    <t>NPV</t>
  </si>
  <si>
    <t>Elec Customer Growth</t>
  </si>
  <si>
    <t>Gas Customer Growth</t>
  </si>
  <si>
    <t>Meter Installation Cost</t>
  </si>
  <si>
    <t>2015 IRP, pg 6-44, frame peaker w/oil and no firm pipeline - $190.00</t>
  </si>
  <si>
    <t>Sensitivity Analysis</t>
  </si>
  <si>
    <t>Added S.A. Sheet, rerouted some inputs to Data Tables here. Black Text with Green Background indicates input is tied to S.A.</t>
  </si>
  <si>
    <t>Scope Summary</t>
  </si>
  <si>
    <t>Added NPV Cost Benefit Analysis using annual cost/benefit - Rows 86+</t>
  </si>
  <si>
    <t>M+M Benefit</t>
  </si>
  <si>
    <t>Imported and updated M+M benefits from 2015 scenarios, battery replacement financial analysis from March 2016</t>
  </si>
  <si>
    <t>AMR Battery Installation</t>
  </si>
  <si>
    <t>L+G Pro Forma, LCF 5/31/16</t>
  </si>
  <si>
    <t>Scenario Delay</t>
  </si>
  <si>
    <t>Total (nominal)</t>
  </si>
  <si>
    <t>Gas Module Installation Cost</t>
  </si>
  <si>
    <t>AMI Electric Meter Hardware + Installation (Growth)</t>
  </si>
  <si>
    <t>AMI Electric Meter Hardware + Installation (Maintenance)</t>
  </si>
  <si>
    <t>AMI Gas Module Hardware + Installation (Growth)</t>
  </si>
  <si>
    <t>AMI Gas Module Hardware + Installation (Maintenance)</t>
  </si>
  <si>
    <t>Weighted Average Cost, AMI Meter Installation</t>
  </si>
  <si>
    <t>Weighted Average Cost, AMI Gas Module Installation</t>
  </si>
  <si>
    <t>Single Phase AMI Meter Installation</t>
  </si>
  <si>
    <t>Polyphase AMI Meter Installation</t>
  </si>
  <si>
    <t>Residental/Comm AMI Gas Module Installation</t>
  </si>
  <si>
    <t>AMI Meter/Module Hardware and Installation Costs</t>
  </si>
  <si>
    <t>AMR Meter/Module Hardware and Installation Costs</t>
  </si>
  <si>
    <t>Weighted AMR Gas Module Average</t>
  </si>
  <si>
    <t>AMI Model33, Pricing, Exch = weighted average</t>
  </si>
  <si>
    <t>Electric AMR Meter (Weighted Average, including Module)</t>
  </si>
  <si>
    <t>AMR Electric Meter Hardware + Installation (Growth)</t>
  </si>
  <si>
    <t>AMR Electric Meter Hardware + Installation (Maintenance)</t>
  </si>
  <si>
    <t>AMR Gas Modules + Installation (Maintenance)</t>
  </si>
  <si>
    <t>AMR Electric Meter Hardware+ Installation (Growth)</t>
  </si>
  <si>
    <t>AMR Gas Modules + Installation for Maintenance</t>
  </si>
  <si>
    <t>Battery Replacement Program (Module + Installation (CAPEX)</t>
  </si>
  <si>
    <t>Battery Replacement Program (Battery + Installation) (O&amp;M)</t>
  </si>
  <si>
    <t>Refurbished Electric AMR Meter (Weighted Average, including Module)</t>
  </si>
  <si>
    <t>Refurbish cost based on 10 minutes of work by Meter Tester to test and rezero meter, not a contract cost</t>
  </si>
  <si>
    <t>Refurbished Gas AMR Module (Weighted Average)</t>
  </si>
  <si>
    <t>Refurbish cost based on 10 minutes of work by UW1-AMR to test and clean module, not a contract cost</t>
  </si>
  <si>
    <t>Refurbished AMR Electric Meter Hardware + Installation (Growth)</t>
  </si>
  <si>
    <t>Refurbished AMR Electric Meter Hardware + Installation (Maintenance)</t>
  </si>
  <si>
    <t>RefurbishedAMR Gas Modules + Installation (Maintenance)</t>
  </si>
  <si>
    <t>Black/Green</t>
  </si>
  <si>
    <r>
      <t xml:space="preserve">Input/Variable: Change </t>
    </r>
    <r>
      <rPr>
        <b/>
        <sz val="11"/>
        <color theme="1"/>
        <rFont val="Calibri"/>
        <family val="2"/>
        <scheme val="minor"/>
      </rPr>
      <t>ONLY</t>
    </r>
    <r>
      <rPr>
        <sz val="11"/>
        <color theme="1"/>
        <rFont val="Calibri"/>
        <family val="2"/>
        <scheme val="minor"/>
      </rPr>
      <t xml:space="preserve"> on Sensitivity Analysis Tab</t>
    </r>
  </si>
  <si>
    <t>General Meter Assumptions</t>
  </si>
  <si>
    <t>Network Assumptions</t>
  </si>
  <si>
    <t xml:space="preserve">  </t>
  </si>
  <si>
    <t>Maintenance Price</t>
  </si>
  <si>
    <t>Count</t>
  </si>
  <si>
    <t>Collector Maintenance Rate</t>
  </si>
  <si>
    <t>Concentrator Visit Rate</t>
  </si>
  <si>
    <t xml:space="preserve"> </t>
  </si>
  <si>
    <t>AMR Network Replacement (failures)</t>
  </si>
  <si>
    <t>AMR Network Replacement Costs</t>
  </si>
  <si>
    <t>From 2015 model</t>
  </si>
  <si>
    <t>AMI Network Replacement (Failures)</t>
  </si>
  <si>
    <t>Network Deployment Rate</t>
  </si>
  <si>
    <t>AMI Network Replacement Costs</t>
  </si>
  <si>
    <t>AMI Router</t>
  </si>
  <si>
    <t>AMI Gap Collector</t>
  </si>
  <si>
    <t>AMI Gap Collector Mounting Kit</t>
  </si>
  <si>
    <t>AMI Router Mounting Arm</t>
  </si>
  <si>
    <t>Collector Failure Rate</t>
  </si>
  <si>
    <t>Router Failure Rate</t>
  </si>
  <si>
    <t>Ron Weiss, 11/4/2016</t>
  </si>
  <si>
    <t>Cost</t>
  </si>
  <si>
    <t>AMR Concentrator Failure Rate+</t>
  </si>
  <si>
    <t>AMR TOP Failure Rate</t>
  </si>
  <si>
    <t>AMR Cell Masters</t>
  </si>
  <si>
    <t xml:space="preserve">AMR MCC's </t>
  </si>
  <si>
    <t xml:space="preserve">From Sched E 3/2014 and EOM 12/2014 </t>
  </si>
  <si>
    <t>Substation LDC CVR Implemented</t>
  </si>
  <si>
    <t>Increase in Variable</t>
  </si>
  <si>
    <t>Decrease in Variable</t>
  </si>
  <si>
    <t>Nominal $ 
2016-2023</t>
  </si>
  <si>
    <t>NPV $
2016-2023</t>
  </si>
  <si>
    <t>NPV $ 2016-2037</t>
  </si>
  <si>
    <t>Total  Benefit</t>
  </si>
  <si>
    <t xml:space="preserve"> Benefits (M+M)</t>
  </si>
  <si>
    <t xml:space="preserve"> Benefits (CVR)</t>
  </si>
  <si>
    <t xml:space="preserve"> Benefits (DA)</t>
  </si>
  <si>
    <t>Nominal $ 
2016-2037</t>
  </si>
  <si>
    <t>Total O&amp;M Minus Read Fee</t>
  </si>
  <si>
    <t>Net  Benefits (Benefits-Costs)</t>
  </si>
  <si>
    <t>Total  O&amp;M</t>
  </si>
  <si>
    <t>Total  O&amp;M &amp; CAPEX Scope 1+2</t>
  </si>
  <si>
    <t>Total O&amp;M All Scopes less read fee</t>
  </si>
  <si>
    <t>AMI Scope 1+2 10yr</t>
  </si>
  <si>
    <t>NPV $
2016-2027</t>
  </si>
  <si>
    <t>NPV Totals: 2016-2037</t>
  </si>
  <si>
    <t>Nominal Totals:
2016-2037</t>
  </si>
  <si>
    <t>Remote Disconnect Benefits</t>
  </si>
  <si>
    <t>Prior Obligation Reduction</t>
  </si>
  <si>
    <t>Move-in/Move-out Electric Reduction</t>
  </si>
  <si>
    <t>Move-in/Move-out Gas Reduction</t>
  </si>
  <si>
    <t>Reduction in Reconnect/Disconnect Costs</t>
  </si>
  <si>
    <t>Remote Disconnect Costs</t>
  </si>
  <si>
    <t>Cost of Implementation of Disconnect/Reconnect Program</t>
  </si>
  <si>
    <t>Cost of Maintaining Disconnect/Reconnect Program</t>
  </si>
  <si>
    <t>UEU and Labor Overhead</t>
  </si>
  <si>
    <t>Total Benefits NPV</t>
  </si>
  <si>
    <t>Annual OM Benefit</t>
  </si>
  <si>
    <t>DC O&amp;M Benefits</t>
  </si>
  <si>
    <t>Benefits (Remote Disconnect)</t>
  </si>
  <si>
    <t>Total O&amp;M</t>
  </si>
  <si>
    <t>O&amp;M (Remote Disconnect)</t>
  </si>
  <si>
    <t xml:space="preserve">GtZ Remote Disconnect </t>
  </si>
  <si>
    <t xml:space="preserve">Incremental O&amp;M Expenses </t>
  </si>
  <si>
    <t>O&amp;M Savings</t>
  </si>
  <si>
    <t xml:space="preserve"> Benefits (Meter + Module)</t>
  </si>
  <si>
    <t xml:space="preserve">Total OPEX </t>
  </si>
  <si>
    <t>Please refer Color Coding cells below to tab "Scope Summar" and tab "GTZ RC DC Cost Benefit"</t>
  </si>
  <si>
    <t>2016-2037</t>
  </si>
  <si>
    <t>Designated Information is CONFIDENTIAL per Protective Order in UTC Dockets UE-180899 and UG-180900</t>
  </si>
  <si>
    <t>Redacted Version</t>
  </si>
  <si>
    <t>XXXXXX</t>
  </si>
  <si>
    <t>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</si>
</sst>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_(&quot;$&quot;* #,##0.0000_);_(&quot;$&quot;* \(#,##0.0000\);_(&quot;$&quot;* &quot;-&quot;??_);_(@_)"/>
    <numFmt numFmtId="168" formatCode="#,##0.0"/>
    <numFmt numFmtId="169" formatCode="0.0"/>
    <numFmt numFmtId="170" formatCode="_(* #,##0.0_);_(* \(#,##0.0\);_(* &quot;-&quot;??_);_(@_)"/>
    <numFmt numFmtId="171" formatCode="0.00_)"/>
    <numFmt numFmtId="172" formatCode="0.000000"/>
    <numFmt numFmtId="173" formatCode="0.00%;[Blue]\(0.00%\)"/>
    <numFmt numFmtId="174" formatCode="###&quot;%&quot;"/>
    <numFmt numFmtId="175" formatCode="_-* #,##0_-;\-* #,##0_-;_-* &quot;-&quot;_-;_-@_-"/>
    <numFmt numFmtId="176" formatCode="_-* #,##0.00_-;\-* #,##0.00_-;_-* &quot;-&quot;??_-;_-@_-"/>
    <numFmt numFmtId="177" formatCode="0.0_)\%;\(0.0\)\%;0.0_)\%;@_)_%"/>
    <numFmt numFmtId="178" formatCode="#,##0.0_)_%;\(#,##0.0\)_%;0.0_)_%;@_)_%"/>
    <numFmt numFmtId="179" formatCode="#,##0.0_);\(#,##0.0\);#,##0.0_);@_)"/>
    <numFmt numFmtId="180" formatCode="&quot;$&quot;_(#,##0.00_);&quot;$&quot;\(#,##0.00\);&quot;$&quot;_(0.00_);@_)"/>
    <numFmt numFmtId="181" formatCode="#,##0.00_);\(#,##0.00\);0.00_);@_)"/>
    <numFmt numFmtId="182" formatCode="\€_(#,##0.00_);\€\(#,##0.00\);\€_(0.00_);@_)"/>
    <numFmt numFmtId="183" formatCode="#,##0_)\x;\(#,##0\)\x;0_)\x;@_)_x"/>
    <numFmt numFmtId="184" formatCode="#,##0_)_x;\(#,##0\)_x;0_)_x;@_)_x"/>
    <numFmt numFmtId="185" formatCode="#_###0_)&quot;    &quot;;\(#_###0\)&quot;    &quot;;\-&quot;    &quot;"/>
    <numFmt numFmtId="186" formatCode="dd\-mmm\-yy_)"/>
    <numFmt numFmtId="187" formatCode="&quot;$&quot;#,##0_);\(&quot;$&quot;#,##0.0\)"/>
    <numFmt numFmtId="188" formatCode="&quot;$&quot;#.##"/>
    <numFmt numFmtId="189" formatCode="_(* #,##0.0_);_(* \(#,##0.0\);_(* &quot;-&quot;_);_(@_)"/>
    <numFmt numFmtId="190" formatCode="_(* #,##0.00_);_(* \(#,##0.00\);_(* &quot;-&quot;_);_(@_)"/>
    <numFmt numFmtId="191" formatCode="0.0&quot;%&quot;"/>
    <numFmt numFmtId="192" formatCode="_(* #,##0.000_);_(* \(#,##0.000\);_(* &quot;-&quot;_);_(@_)"/>
    <numFmt numFmtId="193" formatCode="0.000_)"/>
    <numFmt numFmtId="194" formatCode="&quot;$&quot;#,\);\(&quot;$&quot;#,##0\)"/>
    <numFmt numFmtId="195" formatCode="_([$€-2]* #,##0.00_);_([$€-2]* \(#,##0.00\);_([$€-2]* &quot;-&quot;??_)"/>
    <numFmt numFmtId="196" formatCode="#,##0.0_);\(#,##0.0\)"/>
    <numFmt numFmtId="197" formatCode="ddmmmmyyyy"/>
    <numFmt numFmtId="198" formatCode="mmmmddyy"/>
    <numFmt numFmtId="199" formatCode="_-* #,##0\ _F_-;\-* #,##0\ _F_-;_-* &quot;-&quot;\ _F_-;_-@_-"/>
    <numFmt numFmtId="200" formatCode="_-* #,##0.00\ _F_-;\-* #,##0.00\ _F_-;_-* &quot;-&quot;??\ _F_-;_-@_-"/>
    <numFmt numFmtId="201" formatCode="_-* #,##0\ &quot;F&quot;_-;\-* #,##0\ &quot;F&quot;_-;_-* &quot;-&quot;\ &quot;F&quot;_-;_-@_-"/>
    <numFmt numFmtId="202" formatCode="_-* #,##0.00\ &quot;F&quot;_-;\-* #,##0.00\ &quot;F&quot;_-;_-* &quot;-&quot;??\ &quot;F&quot;_-;_-@_-"/>
    <numFmt numFmtId="203" formatCode="[$-F800]dddd\,\ mmmm\ dd\,\ yyyy"/>
    <numFmt numFmtId="204" formatCode="_(&quot;$&quot;* #,##0.000_);_(&quot;$&quot;* \(#,##0.000\);_(&quot;$&quot;* &quot;-&quot;??_);_(@_)"/>
    <numFmt numFmtId="205" formatCode="#,##0,_);[Red]\(#,##0,\)"/>
    <numFmt numFmtId="206" formatCode="#,##0.00\ &quot;F&quot;;\-#,##0.00\ &quot;F&quot;"/>
    <numFmt numFmtId="207" formatCode="mm/dd/yy"/>
    <numFmt numFmtId="208" formatCode="_-* #,##0.00\ _E_s_c_._-;\-* #,##0.00\ _E_s_c_._-;_-* &quot;-&quot;??\ _E_s_c_._-;_-@_-"/>
    <numFmt numFmtId="209" formatCode="#,##0.0;[Red]\(#,##0.0\)"/>
    <numFmt numFmtId="210" formatCode="0.0%;[Red]\(0.0%\)"/>
    <numFmt numFmtId="211" formatCode="&quot;L.&quot;\ #,##0;[Red]\-&quot;L.&quot;\ #,##0"/>
    <numFmt numFmtId="212" formatCode="&quot;£&quot;#,##0.00;[Red]\-&quot;£&quot;#,##0.00"/>
    <numFmt numFmtId="213" formatCode="_-&quot;£&quot;* #,##0_-;\-&quot;£&quot;* #,##0_-;_-&quot;£&quot;* &quot;-&quot;_-;_-@_-"/>
    <numFmt numFmtId="214" formatCode="_-&quot;£&quot;* #,##0.00_-;\-&quot;£&quot;* #,##0.00_-;_-&quot;£&quot;* &quot;-&quot;??_-;_-@_-"/>
    <numFmt numFmtId="215" formatCode="General_)"/>
    <numFmt numFmtId="216" formatCode="0_);[Red]\(0\)"/>
    <numFmt numFmtId="217" formatCode="[$-409]mmm\-yy_);@_)"/>
    <numFmt numFmtId="218" formatCode="_-* #,##0.00_-;\-* #,##0.00_-;_-* &quot;-&quot;_-;_-@_-"/>
    <numFmt numFmtId="219" formatCode="#,##0.00&quot; $&quot;;\-#,##0.00&quot; $&quot;"/>
    <numFmt numFmtId="220" formatCode="____@"/>
    <numFmt numFmtId="221" formatCode="________@"/>
    <numFmt numFmtId="222" formatCode="____________@"/>
    <numFmt numFmtId="223" formatCode="________________@"/>
    <numFmt numFmtId="224" formatCode="[Blue]General"/>
    <numFmt numFmtId="225" formatCode="_-* #,##0.0_-;\-* #,##0.0_-;_-* &quot;-&quot;??_-;_-@_-"/>
    <numFmt numFmtId="226" formatCode="###,000"/>
  </numFmts>
  <fonts count="158">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i/>
      <u/>
      <sz val="11"/>
      <color theme="1"/>
      <name val="Calibri"/>
      <family val="2"/>
      <scheme val="minor"/>
    </font>
    <font>
      <sz val="14"/>
      <color theme="1"/>
      <name val="Calibri"/>
      <family val="2"/>
      <scheme val="minor"/>
    </font>
    <font>
      <b/>
      <sz val="14"/>
      <color theme="1"/>
      <name val="Calibri"/>
      <family val="2"/>
      <scheme val="minor"/>
    </font>
    <font>
      <i/>
      <sz val="11"/>
      <color theme="0" tint="-0.499984740745262"/>
      <name val="Calibri"/>
      <family val="2"/>
      <scheme val="minor"/>
    </font>
    <font>
      <b/>
      <u/>
      <sz val="11"/>
      <color theme="1"/>
      <name val="Calibri"/>
      <family val="2"/>
      <scheme val="minor"/>
    </font>
    <font>
      <sz val="11"/>
      <color rgb="FF000000"/>
      <name val="Calibri"/>
      <family val="2"/>
    </font>
    <font>
      <sz val="11"/>
      <color rgb="FF000000"/>
      <name val="Calibri"/>
      <family val="2"/>
      <scheme val="minor"/>
    </font>
    <font>
      <b/>
      <u/>
      <sz val="11"/>
      <color rgb="FF000000"/>
      <name val="Calibri"/>
      <family val="2"/>
      <scheme val="minor"/>
    </font>
    <font>
      <u/>
      <sz val="11"/>
      <color theme="1"/>
      <name val="Calibri"/>
      <family val="2"/>
      <scheme val="minor"/>
    </font>
    <font>
      <sz val="11"/>
      <name val="Calibri"/>
      <family val="2"/>
      <scheme val="minor"/>
    </font>
    <font>
      <b/>
      <sz val="16"/>
      <color theme="1"/>
      <name val="Calibri"/>
      <family val="2"/>
      <scheme val="minor"/>
    </font>
    <font>
      <b/>
      <sz val="11"/>
      <name val="Calibri"/>
      <family val="2"/>
      <scheme val="minor"/>
    </font>
    <font>
      <b/>
      <i/>
      <u/>
      <sz val="11"/>
      <color theme="1"/>
      <name val="Calibri"/>
      <family val="2"/>
      <scheme val="minor"/>
    </font>
    <font>
      <vertAlign val="superscript"/>
      <sz val="11"/>
      <color theme="1"/>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9"/>
      <name val="Arial"/>
      <family val="2"/>
    </font>
    <font>
      <sz val="10"/>
      <color theme="1"/>
      <name val="Arial"/>
      <family val="2"/>
    </font>
    <font>
      <sz val="11"/>
      <color theme="1" tint="0.499984740745262"/>
      <name val="Calibri"/>
      <family val="2"/>
      <scheme val="minor"/>
    </font>
    <font>
      <i/>
      <sz val="11"/>
      <color theme="1" tint="0.499984740745262"/>
      <name val="Calibri"/>
      <family val="2"/>
      <scheme val="minor"/>
    </font>
    <font>
      <b/>
      <sz val="11"/>
      <color theme="0"/>
      <name val="Calibri"/>
      <family val="2"/>
      <scheme val="minor"/>
    </font>
    <font>
      <sz val="11"/>
      <color rgb="FF0000FF"/>
      <name val="Calibri"/>
      <family val="2"/>
      <scheme val="minor"/>
    </font>
    <font>
      <b/>
      <sz val="11"/>
      <color rgb="FF0000FF"/>
      <name val="Calibri"/>
      <family val="2"/>
      <scheme val="minor"/>
    </font>
    <font>
      <b/>
      <sz val="1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1"/>
      <color theme="1" tint="0.499984740745262"/>
      <name val="Calibri"/>
      <family val="2"/>
      <scheme val="minor"/>
    </font>
    <font>
      <b/>
      <sz val="11"/>
      <color theme="1" tint="0.499984740745262"/>
      <name val="Calibri"/>
      <family val="2"/>
      <scheme val="minor"/>
    </font>
    <font>
      <b/>
      <sz val="11"/>
      <color indexed="8"/>
      <name val="Calibri"/>
      <family val="2"/>
    </font>
    <font>
      <sz val="11"/>
      <color indexed="8"/>
      <name val="Calibri"/>
      <family val="2"/>
    </font>
    <font>
      <sz val="10"/>
      <name val="Arial"/>
      <family val="2"/>
    </font>
    <font>
      <b/>
      <sz val="10"/>
      <name val="Arial"/>
      <family val="2"/>
    </font>
    <font>
      <b/>
      <sz val="10"/>
      <color indexed="8"/>
      <name val="Arial"/>
      <family val="2"/>
    </font>
    <font>
      <sz val="10"/>
      <color indexed="8"/>
      <name val="Arial"/>
      <family val="2"/>
    </font>
    <font>
      <b/>
      <u/>
      <sz val="10"/>
      <name val="Arial"/>
      <family val="2"/>
    </font>
    <font>
      <sz val="10"/>
      <color indexed="12"/>
      <name val="Arial"/>
      <family val="2"/>
    </font>
    <font>
      <u/>
      <sz val="8.4"/>
      <color indexed="12"/>
      <name val="Arial"/>
      <family val="2"/>
    </font>
    <font>
      <sz val="10"/>
      <name val="Helv"/>
      <charset val="204"/>
    </font>
    <font>
      <sz val="10"/>
      <name val="Helv"/>
      <family val="2"/>
    </font>
    <font>
      <sz val="12"/>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Times New Roman"/>
      <family val="1"/>
    </font>
    <font>
      <sz val="10"/>
      <color indexed="8"/>
      <name val="Calibri"/>
      <family val="2"/>
    </font>
    <font>
      <sz val="10"/>
      <color indexed="9"/>
      <name val="Calibri"/>
      <family val="2"/>
    </font>
    <font>
      <sz val="8"/>
      <name val="Times New Roman"/>
      <family val="1"/>
    </font>
    <font>
      <sz val="10"/>
      <color indexed="20"/>
      <name val="Calibri"/>
      <family val="2"/>
    </font>
    <font>
      <b/>
      <sz val="14"/>
      <name val="Symbol"/>
      <family val="1"/>
      <charset val="2"/>
    </font>
    <font>
      <b/>
      <sz val="10"/>
      <color indexed="10"/>
      <name val="Calibri"/>
      <family val="2"/>
    </font>
    <font>
      <b/>
      <sz val="10"/>
      <color indexed="9"/>
      <name val="Calibri"/>
      <family val="2"/>
    </font>
    <font>
      <sz val="11"/>
      <name val="Tms Rmn"/>
      <family val="1"/>
    </font>
    <font>
      <sz val="10"/>
      <name val="MS Serif"/>
      <family val="1"/>
    </font>
    <font>
      <sz val="10"/>
      <name val="Courier"/>
      <family val="3"/>
    </font>
    <font>
      <b/>
      <sz val="9"/>
      <name val="Arial"/>
      <family val="2"/>
    </font>
    <font>
      <sz val="10"/>
      <name val="MS Sans Serif"/>
      <family val="2"/>
    </font>
    <font>
      <i/>
      <sz val="10"/>
      <color indexed="23"/>
      <name val="Calibri"/>
      <family val="2"/>
    </font>
    <font>
      <sz val="10"/>
      <color indexed="17"/>
      <name val="Calibri"/>
      <family val="2"/>
    </font>
    <font>
      <sz val="8"/>
      <name val="Arial"/>
      <family val="2"/>
    </font>
    <font>
      <b/>
      <sz val="12"/>
      <name val="Arial"/>
      <family val="2"/>
    </font>
    <font>
      <b/>
      <sz val="15"/>
      <color indexed="62"/>
      <name val="Calibri"/>
      <family val="2"/>
    </font>
    <font>
      <b/>
      <sz val="13"/>
      <color indexed="62"/>
      <name val="Calibri"/>
      <family val="2"/>
    </font>
    <font>
      <b/>
      <sz val="11"/>
      <color indexed="62"/>
      <name val="Calibri"/>
      <family val="2"/>
    </font>
    <font>
      <u/>
      <sz val="9"/>
      <color indexed="12"/>
      <name val="Arial"/>
      <family val="2"/>
    </font>
    <font>
      <sz val="10"/>
      <color indexed="62"/>
      <name val="Calibri"/>
      <family val="2"/>
    </font>
    <font>
      <sz val="12"/>
      <name val="Helv"/>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10"/>
      <name val="Calibri"/>
      <family val="2"/>
    </font>
    <font>
      <b/>
      <sz val="12"/>
      <color indexed="18"/>
      <name val="Arial"/>
      <family val="2"/>
    </font>
    <font>
      <sz val="10"/>
      <color indexed="19"/>
      <name val="Calibri"/>
      <family val="2"/>
    </font>
    <font>
      <sz val="7"/>
      <name val="Small Fonts"/>
      <family val="2"/>
    </font>
    <font>
      <b/>
      <i/>
      <sz val="16"/>
      <name val="Helv"/>
      <family val="2"/>
    </font>
    <font>
      <sz val="8"/>
      <name val="Verdana"/>
      <family val="2"/>
    </font>
    <font>
      <b/>
      <u/>
      <sz val="9"/>
      <name val="Arial"/>
      <family val="2"/>
    </font>
    <font>
      <b/>
      <sz val="10"/>
      <color indexed="63"/>
      <name val="Calibri"/>
      <family val="2"/>
    </font>
    <font>
      <sz val="11"/>
      <color indexed="8"/>
      <name val="Times New Roman"/>
      <family val="1"/>
    </font>
    <font>
      <sz val="7"/>
      <name val="Arial"/>
      <family val="2"/>
    </font>
    <font>
      <b/>
      <sz val="10"/>
      <name val="Arial CE"/>
      <family val="2"/>
      <charset val="238"/>
    </font>
    <font>
      <sz val="10"/>
      <name val="Tms Rmn"/>
    </font>
    <font>
      <b/>
      <sz val="10"/>
      <name val="MS Sans Serif"/>
      <family val="2"/>
    </font>
    <font>
      <b/>
      <i/>
      <sz val="8"/>
      <name val="Arial"/>
      <family val="2"/>
    </font>
    <font>
      <u/>
      <sz val="9"/>
      <color indexed="36"/>
      <name val="Arial"/>
      <family val="2"/>
    </font>
    <font>
      <b/>
      <sz val="11"/>
      <color indexed="12"/>
      <name val="MS Sans Serif"/>
      <family val="2"/>
    </font>
    <font>
      <b/>
      <sz val="18"/>
      <color indexed="62"/>
      <name val="Cambria"/>
      <family val="2"/>
    </font>
    <font>
      <b/>
      <sz val="10"/>
      <color indexed="8"/>
      <name val="Calibri"/>
      <family val="2"/>
    </font>
    <font>
      <sz val="11"/>
      <color indexed="9"/>
      <name val="Calibri"/>
      <family val="2"/>
    </font>
    <font>
      <sz val="11"/>
      <color indexed="10"/>
      <name val="Calibri"/>
      <family val="2"/>
    </font>
    <font>
      <b/>
      <sz val="8"/>
      <name val="Arial"/>
      <family val="2"/>
    </font>
    <font>
      <sz val="10"/>
      <color indexed="10"/>
      <name val="Arial"/>
      <family val="2"/>
    </font>
    <font>
      <sz val="10"/>
      <color indexed="39"/>
      <name val="Arial"/>
      <family val="2"/>
    </font>
    <font>
      <b/>
      <sz val="12"/>
      <color indexed="8"/>
      <name val="Arial"/>
      <family val="2"/>
    </font>
    <font>
      <b/>
      <sz val="16"/>
      <color indexed="23"/>
      <name val="Arial"/>
      <family val="2"/>
    </font>
    <font>
      <sz val="10"/>
      <color theme="3"/>
      <name val="Arial"/>
      <family val="2"/>
    </font>
    <font>
      <sz val="10"/>
      <color theme="1"/>
      <name val="Calibri"/>
      <family val="2"/>
      <scheme val="minor"/>
    </font>
    <font>
      <sz val="11"/>
      <color theme="1"/>
      <name val="Arial"/>
      <family val="2"/>
    </font>
    <font>
      <b/>
      <sz val="14"/>
      <name val="Arial"/>
      <family val="2"/>
    </font>
    <font>
      <b/>
      <u/>
      <sz val="11"/>
      <color indexed="37"/>
      <name val="Arial"/>
      <family val="2"/>
    </font>
    <font>
      <u/>
      <sz val="10"/>
      <name val="Times New Roman"/>
      <family val="1"/>
    </font>
    <font>
      <sz val="10"/>
      <color indexed="8"/>
      <name val="Times New Roman"/>
      <family val="1"/>
    </font>
    <font>
      <i/>
      <sz val="12"/>
      <color indexed="60"/>
      <name val="Calibri"/>
      <family val="2"/>
    </font>
    <font>
      <sz val="12"/>
      <name val="Arial"/>
      <family val="2"/>
    </font>
    <font>
      <sz val="16"/>
      <name val="Arial"/>
      <family val="2"/>
    </font>
    <font>
      <sz val="8"/>
      <color indexed="12"/>
      <name val="Arial"/>
      <family val="2"/>
    </font>
    <font>
      <sz val="10"/>
      <color theme="1"/>
      <name val="Calibri"/>
      <family val="2"/>
    </font>
    <font>
      <sz val="11"/>
      <color indexed="20"/>
      <name val="Calibri"/>
      <family val="2"/>
    </font>
    <font>
      <b/>
      <sz val="11"/>
      <color indexed="10"/>
      <name val="Calibri"/>
      <family val="2"/>
    </font>
    <font>
      <b/>
      <sz val="11"/>
      <color indexed="9"/>
      <name val="Calibri"/>
      <family val="2"/>
    </font>
    <font>
      <sz val="11"/>
      <name val="??"/>
      <family val="3"/>
      <charset val="129"/>
    </font>
    <font>
      <i/>
      <sz val="11"/>
      <color indexed="23"/>
      <name val="Calibri"/>
      <family val="2"/>
    </font>
    <font>
      <sz val="11"/>
      <color indexed="17"/>
      <name val="Calibri"/>
      <family val="2"/>
    </font>
    <font>
      <sz val="11"/>
      <color indexed="62"/>
      <name val="Calibri"/>
      <family val="2"/>
    </font>
    <font>
      <sz val="11"/>
      <color indexed="19"/>
      <name val="Calibri"/>
      <family val="2"/>
    </font>
    <font>
      <b/>
      <i/>
      <sz val="16"/>
      <name val="Helv"/>
    </font>
    <font>
      <b/>
      <sz val="11"/>
      <color indexed="63"/>
      <name val="Calibri"/>
      <family val="2"/>
    </font>
    <font>
      <u/>
      <sz val="10"/>
      <color indexed="12"/>
      <name val="Arial"/>
      <family val="2"/>
    </font>
    <font>
      <strike/>
      <sz val="11"/>
      <color theme="1"/>
      <name val="Calibri"/>
      <family val="2"/>
      <scheme val="minor"/>
    </font>
    <font>
      <strike/>
      <sz val="11"/>
      <color rgb="FF0000FF"/>
      <name val="Calibri"/>
      <family val="2"/>
      <scheme val="minor"/>
    </font>
    <font>
      <sz val="11"/>
      <color rgb="FF3333FF"/>
      <name val="Calibri"/>
      <family val="2"/>
      <scheme val="minor"/>
    </font>
    <font>
      <b/>
      <strike/>
      <sz val="11"/>
      <color rgb="FF0000FF"/>
      <name val="Calibri"/>
      <family val="2"/>
      <scheme val="minor"/>
    </font>
    <font>
      <b/>
      <sz val="16"/>
      <color theme="0"/>
      <name val="Calibri"/>
      <family val="2"/>
      <scheme val="minor"/>
    </font>
    <font>
      <i/>
      <sz val="11"/>
      <color theme="1"/>
      <name val="Calibri"/>
      <family val="2"/>
      <scheme val="minor"/>
    </font>
    <font>
      <sz val="19"/>
      <name val="Arial"/>
      <family val="2"/>
    </font>
    <font>
      <sz val="8"/>
      <color indexed="14"/>
      <name val="Arial"/>
      <family val="2"/>
    </font>
    <font>
      <sz val="8"/>
      <color rgb="FF000000"/>
      <name val="Arial"/>
      <family val="2"/>
    </font>
    <font>
      <sz val="8"/>
      <color indexed="8"/>
      <name val="Arial"/>
      <family val="2"/>
    </font>
    <font>
      <sz val="8"/>
      <color rgb="FF000000"/>
      <name val="Verdana"/>
      <family val="2"/>
    </font>
    <font>
      <sz val="8"/>
      <color rgb="FF1F497D"/>
      <name val="Verdana"/>
      <family val="2"/>
    </font>
    <font>
      <b/>
      <sz val="8"/>
      <color rgb="FF000000"/>
      <name val="Verdana"/>
      <family val="2"/>
    </font>
    <font>
      <b/>
      <sz val="8"/>
      <color rgb="FF1F497D"/>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0"/>
      <color theme="1"/>
      <name val="Arial"/>
      <family val="2"/>
    </font>
    <font>
      <sz val="20"/>
      <color theme="1"/>
      <name val="Calibri"/>
      <family val="2"/>
      <scheme val="minor"/>
    </font>
  </fonts>
  <fills count="156">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theme="7"/>
      </patternFill>
    </fill>
    <fill>
      <patternFill patternType="solid">
        <fgColor theme="4" tint="0.59999389629810485"/>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002060"/>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0000"/>
        <bgColor indexed="64"/>
      </patternFill>
    </fill>
    <fill>
      <patternFill patternType="solid">
        <fgColor indexed="43"/>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9"/>
        <bgColor indexed="64"/>
      </patternFill>
    </fill>
    <fill>
      <patternFill patternType="solid">
        <fgColor indexed="23"/>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rgb="FFCCFFCC"/>
        <bgColor indexed="64"/>
      </patternFill>
    </fill>
    <fill>
      <patternFill patternType="solid">
        <fgColor rgb="FFCCECFF"/>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0"/>
      </patternFill>
    </fill>
    <fill>
      <patternFill patternType="solid">
        <fgColor rgb="FF92D05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theme="1"/>
        <bgColor indexed="64"/>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60"/>
      </patternFill>
    </fill>
    <fill>
      <patternFill patternType="solid">
        <fgColor indexed="41"/>
      </patternFill>
    </fill>
    <fill>
      <patternFill patternType="solid">
        <fgColor rgb="FFFFFDBF"/>
        <bgColor rgb="FFFFFFFF"/>
      </patternFill>
    </fill>
    <fill>
      <gradientFill degree="90">
        <stop position="0">
          <color rgb="FFDDE2E7"/>
        </stop>
        <stop position="1">
          <color rgb="FFCED3D8"/>
        </stop>
      </gradientFill>
    </fill>
    <fill>
      <patternFill patternType="solid">
        <fgColor rgb="FFDBE5F1"/>
        <bgColor rgb="FF000000"/>
      </patternFill>
    </fill>
    <fill>
      <patternFill patternType="solid">
        <fgColor rgb="FFFFFFFF"/>
        <bgColor rgb="FF000000"/>
      </patternFill>
    </fill>
    <fill>
      <patternFill patternType="solid">
        <fgColor rgb="FF94D88F"/>
        <bgColor rgb="FF000000"/>
      </patternFill>
    </fill>
    <fill>
      <patternFill patternType="solid">
        <fgColor rgb="FFC6F9C1"/>
        <bgColor rgb="FF000000"/>
      </patternFill>
    </fill>
    <fill>
      <patternFill patternType="solid">
        <fgColor rgb="FFABEDA5"/>
        <bgColor rgb="FF000000"/>
      </patternFill>
    </fill>
    <fill>
      <patternFill patternType="solid">
        <fgColor rgb="FFFDE9D9"/>
        <bgColor rgb="FF000000"/>
      </patternFill>
    </fill>
    <fill>
      <patternFill patternType="solid">
        <fgColor rgb="FFFFFDBF"/>
        <bgColor rgb="FF000000"/>
      </patternFill>
    </fill>
    <fill>
      <patternFill patternType="solid">
        <fgColor rgb="FFFCD5B4"/>
        <bgColor rgb="FF000000"/>
      </patternFill>
    </fill>
    <fill>
      <patternFill patternType="solid">
        <fgColor rgb="FFFFFB8C"/>
        <bgColor rgb="FF000000"/>
      </patternFill>
    </fill>
    <fill>
      <patternFill patternType="solid">
        <fgColor rgb="FFFAC090"/>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patternFill patternType="solid">
        <fgColor rgb="FFE9EFF7"/>
        <bgColor rgb="FF000000"/>
      </patternFill>
    </fill>
    <fill>
      <patternFill patternType="solid">
        <fgColor rgb="FFF1F5FB"/>
        <bgColor rgb="FF000000"/>
      </patternFill>
    </fill>
    <fill>
      <gradientFill degree="90">
        <stop position="0">
          <color rgb="FFF7F7F7"/>
        </stop>
        <stop position="1">
          <color rgb="FFFCFCFC"/>
        </stop>
      </gradientFill>
    </fill>
    <fill>
      <patternFill patternType="solid">
        <fgColor rgb="FFDBE5F1"/>
        <bgColor rgb="FFFFFFFF"/>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14999847407452621"/>
        <bgColor indexed="64"/>
      </patternFill>
    </fill>
  </fills>
  <borders count="96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n">
        <color indexed="56"/>
      </top>
      <bottom style="double">
        <color indexed="56"/>
      </bottom>
      <diagonal/>
    </border>
    <border>
      <left style="thin">
        <color indexed="64"/>
      </left>
      <right style="thin">
        <color indexed="64"/>
      </right>
      <top style="double">
        <color indexed="64"/>
      </top>
      <bottom style="thin">
        <color indexed="64"/>
      </bottom>
      <diagonal/>
    </border>
    <border>
      <left style="thin">
        <color indexed="54"/>
      </left>
      <right/>
      <top style="thin">
        <color indexed="54"/>
      </top>
      <bottom/>
      <diagonal/>
    </border>
    <border>
      <left style="thin">
        <color indexed="64"/>
      </left>
      <right style="thin">
        <color indexed="64"/>
      </right>
      <top style="hair">
        <color indexed="64"/>
      </top>
      <bottom style="hair">
        <color indexed="6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hair">
        <color rgb="FFC0C0C0"/>
      </left>
      <right style="hair">
        <color rgb="FFC0C0C0"/>
      </right>
      <top style="hair">
        <color rgb="FFC0C0C0"/>
      </top>
      <bottom style="hair">
        <color rgb="FFC0C0C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808080"/>
      </left>
      <right style="hair">
        <color rgb="FF808080"/>
      </right>
      <top style="hair">
        <color rgb="FF808080"/>
      </top>
      <bottom style="hair">
        <color rgb="FF808080"/>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hair">
        <color indexed="22"/>
      </left>
      <right style="hair">
        <color indexed="22"/>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right/>
      <top style="thin">
        <color indexed="64"/>
      </top>
      <bottom style="medium">
        <color indexed="64"/>
      </bottom>
      <diagonal/>
    </border>
    <border>
      <left/>
      <right/>
      <top/>
      <bottom style="thin">
        <color auto="1"/>
      </bottom>
      <diagonal/>
    </border>
    <border>
      <left/>
      <right/>
      <top style="thin">
        <color auto="1"/>
      </top>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s>
  <cellStyleXfs count="5885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3" fillId="0" borderId="0"/>
    <xf numFmtId="41" fontId="1" fillId="0" borderId="0" applyFont="0" applyFill="0" applyBorder="0" applyAlignment="0" applyProtection="0"/>
    <xf numFmtId="42" fontId="1" fillId="0" borderId="0" applyFont="0" applyFill="0" applyBorder="0" applyAlignment="0" applyProtection="0"/>
    <xf numFmtId="0" fontId="30" fillId="0" borderId="0" applyNumberFormat="0" applyFill="0" applyBorder="0" applyAlignment="0" applyProtection="0"/>
    <xf numFmtId="0" fontId="31" fillId="0" borderId="31" applyNumberFormat="0" applyFill="0" applyAlignment="0" applyProtection="0"/>
    <xf numFmtId="0" fontId="32" fillId="0" borderId="32" applyNumberFormat="0" applyFill="0" applyAlignment="0" applyProtection="0"/>
    <xf numFmtId="0" fontId="33" fillId="0" borderId="33" applyNumberFormat="0" applyFill="0" applyAlignment="0" applyProtection="0"/>
    <xf numFmtId="0" fontId="33" fillId="0" borderId="0" applyNumberFormat="0" applyFill="0" applyBorder="0" applyAlignment="0" applyProtection="0"/>
    <xf numFmtId="0" fontId="34" fillId="18" borderId="0" applyNumberFormat="0" applyBorder="0" applyAlignment="0" applyProtection="0"/>
    <xf numFmtId="0" fontId="19" fillId="9" borderId="0" applyNumberFormat="0" applyBorder="0" applyAlignment="0" applyProtection="0"/>
    <xf numFmtId="0" fontId="20" fillId="10" borderId="0" applyNumberFormat="0" applyBorder="0" applyAlignment="0" applyProtection="0"/>
    <xf numFmtId="0" fontId="35" fillId="19" borderId="34" applyNumberFormat="0" applyAlignment="0" applyProtection="0"/>
    <xf numFmtId="0" fontId="36" fillId="20" borderId="35" applyNumberFormat="0" applyAlignment="0" applyProtection="0"/>
    <xf numFmtId="0" fontId="37" fillId="20" borderId="34" applyNumberFormat="0" applyAlignment="0" applyProtection="0"/>
    <xf numFmtId="0" fontId="38" fillId="0" borderId="36" applyNumberFormat="0" applyFill="0" applyAlignment="0" applyProtection="0"/>
    <xf numFmtId="0" fontId="26" fillId="21" borderId="37" applyNumberFormat="0" applyAlignment="0" applyProtection="0"/>
    <xf numFmtId="0" fontId="39" fillId="0" borderId="0" applyNumberFormat="0" applyFill="0" applyBorder="0" applyAlignment="0" applyProtection="0"/>
    <xf numFmtId="0" fontId="1" fillId="22" borderId="38" applyNumberFormat="0" applyFont="0" applyAlignment="0" applyProtection="0"/>
    <xf numFmtId="0" fontId="40" fillId="0" borderId="0" applyNumberFormat="0" applyFill="0" applyBorder="0" applyAlignment="0" applyProtection="0"/>
    <xf numFmtId="0" fontId="2" fillId="0" borderId="39" applyNumberFormat="0" applyFill="0" applyAlignment="0" applyProtection="0"/>
    <xf numFmtId="0" fontId="2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1" fillId="34" borderId="0" applyNumberFormat="0" applyBorder="0" applyAlignment="0" applyProtection="0"/>
    <xf numFmtId="0" fontId="21" fillId="11"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1" fillId="45" borderId="0" applyNumberFormat="0" applyBorder="0" applyAlignment="0" applyProtection="0"/>
    <xf numFmtId="173" fontId="45" fillId="0" borderId="0"/>
    <xf numFmtId="174" fontId="45" fillId="0" borderId="0"/>
    <xf numFmtId="175" fontId="45" fillId="0" borderId="0" applyFont="0" applyFill="0" applyBorder="0" applyAlignment="0" applyProtection="0"/>
    <xf numFmtId="0" fontId="51" fillId="0" borderId="0" applyNumberFormat="0" applyFill="0" applyBorder="0" applyAlignment="0" applyProtection="0">
      <alignment vertical="top"/>
      <protection locked="0"/>
    </xf>
    <xf numFmtId="176" fontId="45" fillId="0" borderId="0" applyFont="0" applyFill="0" applyBorder="0" applyAlignment="0" applyProtection="0"/>
    <xf numFmtId="177" fontId="45" fillId="0" borderId="0" applyFont="0" applyFill="0" applyBorder="0" applyAlignment="0" applyProtection="0"/>
    <xf numFmtId="178" fontId="45" fillId="0" borderId="0" applyFont="0" applyFill="0" applyBorder="0" applyAlignment="0" applyProtection="0"/>
    <xf numFmtId="0" fontId="45" fillId="0" borderId="0"/>
    <xf numFmtId="179" fontId="45" fillId="0" borderId="0" applyFont="0" applyFill="0" applyBorder="0" applyAlignment="0" applyProtection="0"/>
    <xf numFmtId="0" fontId="52" fillId="0" borderId="0"/>
    <xf numFmtId="180" fontId="45" fillId="0" borderId="0" applyFont="0" applyFill="0" applyBorder="0" applyAlignment="0" applyProtection="0"/>
    <xf numFmtId="181" fontId="45" fillId="0" borderId="0" applyFont="0" applyFill="0" applyBorder="0" applyAlignment="0" applyProtection="0"/>
    <xf numFmtId="0" fontId="53" fillId="0" borderId="0"/>
    <xf numFmtId="0" fontId="54" fillId="0" borderId="0"/>
    <xf numFmtId="182" fontId="45"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5" fillId="49" borderId="0" applyNumberFormat="0" applyFont="0" applyAlignment="0" applyProtection="0"/>
    <xf numFmtId="0" fontId="45" fillId="0" borderId="0"/>
    <xf numFmtId="183" fontId="45" fillId="0" borderId="0" applyFont="0" applyFill="0" applyBorder="0" applyAlignment="0" applyProtection="0"/>
    <xf numFmtId="184" fontId="45" fillId="0" borderId="0" applyFont="0" applyFill="0" applyBorder="0" applyProtection="0">
      <alignment horizontal="right"/>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41" fontId="60" fillId="0" borderId="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60"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21" fillId="1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3" fillId="0" borderId="0">
      <alignment horizontal="center" wrapText="1"/>
      <protection locked="0"/>
    </xf>
    <xf numFmtId="0" fontId="19" fillId="9"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185" fontId="65" fillId="0" borderId="0">
      <alignment horizontal="center"/>
    </xf>
    <xf numFmtId="186" fontId="45" fillId="0" borderId="0" applyFill="0" applyBorder="0" applyAlignment="0"/>
    <xf numFmtId="187" fontId="45" fillId="0" borderId="0" applyFill="0" applyBorder="0" applyAlignment="0"/>
    <xf numFmtId="188" fontId="45" fillId="0" borderId="0" applyFill="0" applyBorder="0" applyAlignment="0"/>
    <xf numFmtId="189" fontId="45" fillId="0" borderId="0" applyFill="0" applyBorder="0" applyAlignment="0"/>
    <xf numFmtId="190"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3" fontId="44" fillId="0" borderId="0" applyFont="0" applyFill="0" applyBorder="0" applyAlignment="0" applyProtection="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2" fontId="48" fillId="0" borderId="0"/>
    <xf numFmtId="43" fontId="44" fillId="0" borderId="0" applyFont="0" applyFill="0" applyBorder="0" applyAlignment="0" applyProtection="0"/>
    <xf numFmtId="0" fontId="69" fillId="0" borderId="0" applyNumberFormat="0" applyAlignment="0">
      <alignment horizontal="left"/>
    </xf>
    <xf numFmtId="0" fontId="70" fillId="0" borderId="0" applyNumberFormat="0" applyAlignment="0"/>
    <xf numFmtId="44" fontId="44" fillId="0" borderId="0" applyFont="0" applyFill="0" applyBorder="0" applyAlignment="0" applyProtection="0"/>
    <xf numFmtId="194" fontId="45" fillId="0" borderId="24"/>
    <xf numFmtId="187"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64" fontId="45" fillId="0" borderId="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ill="0" applyBorder="0" applyAlignment="0" applyProtection="0"/>
    <xf numFmtId="44" fontId="45" fillId="0" borderId="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4" fontId="48" fillId="0" borderId="0" applyFill="0" applyBorder="0" applyAlignment="0"/>
    <xf numFmtId="0" fontId="71" fillId="63" borderId="0">
      <alignment horizontal="left" textRotation="90"/>
    </xf>
    <xf numFmtId="38" fontId="72" fillId="0" borderId="45">
      <alignment vertical="center"/>
    </xf>
    <xf numFmtId="175" fontId="45" fillId="0" borderId="0" applyFont="0" applyFill="0" applyBorder="0" applyAlignment="0" applyProtection="0"/>
    <xf numFmtId="176" fontId="45" fillId="0" borderId="0" applyFont="0" applyFill="0" applyBorder="0" applyAlignment="0" applyProtection="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45" fillId="0" borderId="0" applyNumberFormat="0" applyAlignment="0">
      <alignment horizontal="left"/>
    </xf>
    <xf numFmtId="195" fontId="45"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38" fontId="75" fillId="66" borderId="0" applyNumberFormat="0" applyBorder="0" applyAlignment="0" applyProtection="0"/>
    <xf numFmtId="0" fontId="76" fillId="0" borderId="12" applyNumberFormat="0" applyAlignment="0" applyProtection="0">
      <alignment horizontal="left" vertical="center"/>
    </xf>
    <xf numFmtId="0" fontId="76" fillId="0" borderId="46">
      <alignment horizontal="left" vertical="center"/>
    </xf>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10" fontId="75" fillId="67" borderId="24" applyNumberFormat="0" applyBorder="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196" fontId="82" fillId="68" borderId="0"/>
    <xf numFmtId="38" fontId="83" fillId="0" borderId="0"/>
    <xf numFmtId="38" fontId="84" fillId="0" borderId="0"/>
    <xf numFmtId="38" fontId="85" fillId="0" borderId="0"/>
    <xf numFmtId="38" fontId="86" fillId="0" borderId="0"/>
    <xf numFmtId="0" fontId="87" fillId="0" borderId="0"/>
    <xf numFmtId="0" fontId="87" fillId="0" borderId="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196" fontId="45" fillId="69" borderId="0"/>
    <xf numFmtId="0" fontId="89" fillId="0" borderId="0"/>
    <xf numFmtId="38" fontId="72" fillId="0" borderId="0" applyFont="0" applyFill="0" applyBorder="0" applyAlignment="0" applyProtection="0"/>
    <xf numFmtId="197" fontId="45" fillId="0" borderId="0" applyFont="0" applyFill="0" applyBorder="0" applyAlignment="0" applyProtection="0"/>
    <xf numFmtId="198" fontId="45" fillId="0" borderId="0" applyFont="0" applyFill="0" applyBorder="0" applyAlignment="0" applyProtection="0"/>
    <xf numFmtId="199" fontId="45" fillId="0" borderId="0" applyFont="0" applyFill="0" applyBorder="0" applyAlignment="0" applyProtection="0"/>
    <xf numFmtId="200" fontId="45" fillId="0" borderId="0" applyFont="0" applyFill="0" applyBorder="0" applyAlignment="0" applyProtection="0"/>
    <xf numFmtId="37" fontId="113" fillId="90" borderId="43" applyBorder="0" applyProtection="0">
      <alignment horizontal="right"/>
    </xf>
    <xf numFmtId="42" fontId="45" fillId="0" borderId="0" applyFont="0" applyFill="0" applyBorder="0" applyAlignment="0" applyProtection="0"/>
    <xf numFmtId="44" fontId="45" fillId="0" borderId="0" applyFont="0" applyFill="0" applyBorder="0" applyAlignment="0" applyProtection="0"/>
    <xf numFmtId="201" fontId="45" fillId="0" borderId="0" applyFont="0" applyFill="0" applyBorder="0" applyAlignment="0" applyProtection="0"/>
    <xf numFmtId="202" fontId="45" fillId="0" borderId="0" applyFont="0" applyFill="0" applyBorder="0" applyAlignment="0" applyProtection="0"/>
    <xf numFmtId="0" fontId="20" fillId="10"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37" fontId="91" fillId="0" borderId="0"/>
    <xf numFmtId="171" fontId="92"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66" fontId="70" fillId="0" borderId="0">
      <alignment horizontal="left" wrapText="1"/>
    </xf>
    <xf numFmtId="0" fontId="1" fillId="0" borderId="0"/>
    <xf numFmtId="0" fontId="1" fillId="0" borderId="0"/>
    <xf numFmtId="166" fontId="70" fillId="0" borderId="0">
      <alignment horizontal="left" wrapText="1"/>
    </xf>
    <xf numFmtId="0" fontId="1" fillId="0" borderId="0"/>
    <xf numFmtId="0" fontId="114" fillId="0" borderId="0"/>
    <xf numFmtId="166" fontId="70" fillId="0" borderId="0">
      <alignment horizontal="left" wrapText="1"/>
    </xf>
    <xf numFmtId="166" fontId="70" fillId="0" borderId="0">
      <alignment horizontal="left" wrapText="1"/>
    </xf>
    <xf numFmtId="0" fontId="23" fillId="0" borderId="0"/>
    <xf numFmtId="0" fontId="23" fillId="0" borderId="0"/>
    <xf numFmtId="166" fontId="70" fillId="0" borderId="0">
      <alignment horizontal="left" wrapText="1"/>
    </xf>
    <xf numFmtId="0" fontId="23"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115"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203" fontId="70" fillId="0" borderId="0">
      <alignment horizontal="left" wrapText="1"/>
    </xf>
    <xf numFmtId="203"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1" fillId="0" borderId="0"/>
    <xf numFmtId="170" fontId="70" fillId="0" borderId="0">
      <alignment horizontal="left" wrapText="1"/>
    </xf>
    <xf numFmtId="170" fontId="70" fillId="0" borderId="0">
      <alignment horizontal="left" wrapText="1"/>
    </xf>
    <xf numFmtId="0" fontId="1"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170" fontId="70" fillId="0" borderId="0">
      <alignment horizontal="left" wrapText="1"/>
    </xf>
    <xf numFmtId="170"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15" fontId="7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4" fontId="45"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applyNumberFormat="0" applyFill="0" applyBorder="0" applyAlignment="0" applyProtection="0"/>
    <xf numFmtId="0" fontId="93" fillId="0" borderId="0"/>
    <xf numFmtId="0" fontId="93" fillId="0" borderId="0"/>
    <xf numFmtId="171" fontId="45" fillId="0" borderId="0">
      <alignment horizontal="left" wrapText="1"/>
    </xf>
    <xf numFmtId="171" fontId="45"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48" fillId="0" borderId="0"/>
    <xf numFmtId="0" fontId="1" fillId="0" borderId="0"/>
    <xf numFmtId="0" fontId="1" fillId="0" borderId="0"/>
    <xf numFmtId="172" fontId="45" fillId="0" borderId="0">
      <alignment horizontal="left" wrapText="1"/>
    </xf>
    <xf numFmtId="0" fontId="71" fillId="0" borderId="0"/>
    <xf numFmtId="0" fontId="94" fillId="0" borderId="0"/>
    <xf numFmtId="0" fontId="72" fillId="0" borderId="0"/>
    <xf numFmtId="205" fontId="45" fillId="0" borderId="0"/>
    <xf numFmtId="9" fontId="45" fillId="0" borderId="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37" fontId="23" fillId="0" borderId="0"/>
    <xf numFmtId="176" fontId="45" fillId="0" borderId="0" applyFont="0" applyFill="0" applyBorder="0" applyAlignment="0" applyProtection="0"/>
    <xf numFmtId="175" fontId="45" fillId="0" borderId="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0" fontId="96" fillId="70" borderId="0">
      <alignment horizontal="right"/>
    </xf>
    <xf numFmtId="0" fontId="47" fillId="70" borderId="17"/>
    <xf numFmtId="14" fontId="63" fillId="0" borderId="0">
      <alignment horizontal="center" wrapText="1"/>
      <protection locked="0"/>
    </xf>
    <xf numFmtId="9" fontId="44" fillId="0" borderId="0" applyFont="0" applyFill="0" applyBorder="0" applyAlignment="0" applyProtection="0"/>
    <xf numFmtId="190" fontId="45" fillId="0" borderId="0" applyFont="0" applyFill="0" applyBorder="0" applyAlignment="0" applyProtection="0"/>
    <xf numFmtId="206" fontId="97" fillId="0" borderId="0" applyFont="0" applyFill="0" applyBorder="0" applyAlignment="0" applyProtection="0"/>
    <xf numFmtId="10"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4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0" fontId="98" fillId="0" borderId="0" applyFont="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5" fontId="99" fillId="0" borderId="0"/>
    <xf numFmtId="0" fontId="22" fillId="71"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100" fillId="0" borderId="18">
      <alignment horizontal="center"/>
    </xf>
    <xf numFmtId="3" fontId="72" fillId="0" borderId="0" applyFont="0" applyFill="0" applyBorder="0" applyAlignment="0" applyProtection="0"/>
    <xf numFmtId="0" fontId="72" fillId="72" borderId="0" applyNumberFormat="0" applyFont="0" applyBorder="0" applyAlignment="0" applyProtection="0"/>
    <xf numFmtId="207" fontId="45" fillId="0" borderId="0" applyNumberFormat="0" applyFill="0" applyBorder="0" applyAlignment="0" applyProtection="0">
      <alignment horizontal="left"/>
    </xf>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4" fontId="111" fillId="86" borderId="0"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112" fillId="0" borderId="0"/>
    <xf numFmtId="4" fontId="109" fillId="85" borderId="52" applyNumberFormat="0" applyProtection="0">
      <alignment horizontal="right" vertical="center"/>
    </xf>
    <xf numFmtId="0" fontId="101" fillId="0" borderId="54"/>
    <xf numFmtId="208" fontId="45" fillId="0" borderId="0" applyFont="0" applyFill="0" applyBorder="0" applyAlignment="0" applyProtection="0"/>
    <xf numFmtId="0" fontId="102" fillId="0" borderId="0" applyNumberFormat="0" applyFill="0" applyBorder="0" applyAlignment="0" applyProtection="0">
      <alignment vertical="top"/>
      <protection locked="0"/>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1"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71" fillId="0" borderId="55"/>
    <xf numFmtId="40" fontId="45" fillId="0" borderId="0" applyBorder="0">
      <alignment horizontal="right"/>
    </xf>
    <xf numFmtId="49" fontId="103" fillId="0" borderId="0">
      <alignment horizontal="right" vertical="center"/>
    </xf>
    <xf numFmtId="49" fontId="48" fillId="0" borderId="0" applyFill="0" applyBorder="0" applyAlignment="0"/>
    <xf numFmtId="209" fontId="45" fillId="0" borderId="0" applyFill="0" applyBorder="0" applyAlignment="0"/>
    <xf numFmtId="210" fontId="45" fillId="0" borderId="0" applyFill="0" applyBorder="0" applyAlignment="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8" fontId="72" fillId="0" borderId="0" applyFont="0" applyFill="0" applyBorder="0" applyAlignment="0" applyProtection="0"/>
    <xf numFmtId="40" fontId="72" fillId="0" borderId="0" applyFont="0" applyFill="0" applyBorder="0" applyAlignment="0" applyProtection="0"/>
    <xf numFmtId="211" fontId="72" fillId="0" borderId="0" applyFont="0" applyFill="0" applyBorder="0" applyAlignment="0" applyProtection="0"/>
    <xf numFmtId="212" fontId="72" fillId="0" borderId="0" applyFont="0" applyFill="0" applyBorder="0" applyAlignment="0" applyProtection="0"/>
    <xf numFmtId="213" fontId="45" fillId="0" borderId="0" applyFont="0" applyFill="0" applyBorder="0" applyAlignment="0" applyProtection="0"/>
    <xf numFmtId="214" fontId="45"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4" fillId="92" borderId="0" applyNumberFormat="0" applyBorder="0" applyAlignment="0" applyProtection="0"/>
    <xf numFmtId="0" fontId="44" fillId="93" borderId="0" applyNumberFormat="0" applyBorder="0" applyAlignment="0" applyProtection="0"/>
    <xf numFmtId="0" fontId="106" fillId="94"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106" fillId="97" borderId="0" applyNumberFormat="0" applyBorder="0" applyAlignment="0" applyProtection="0"/>
    <xf numFmtId="0" fontId="44" fillId="98" borderId="0" applyNumberFormat="0" applyBorder="0" applyAlignment="0" applyProtection="0"/>
    <xf numFmtId="0" fontId="44" fillId="99" borderId="0" applyNumberFormat="0" applyBorder="0" applyAlignment="0" applyProtection="0"/>
    <xf numFmtId="0" fontId="106" fillId="100" borderId="0" applyNumberFormat="0" applyBorder="0" applyAlignment="0" applyProtection="0"/>
    <xf numFmtId="0" fontId="44" fillId="95" borderId="0" applyNumberFormat="0" applyBorder="0" applyAlignment="0" applyProtection="0"/>
    <xf numFmtId="0" fontId="44" fillId="101" borderId="0" applyNumberFormat="0" applyBorder="0" applyAlignment="0" applyProtection="0"/>
    <xf numFmtId="0" fontId="106" fillId="96" borderId="0" applyNumberFormat="0" applyBorder="0" applyAlignment="0" applyProtection="0"/>
    <xf numFmtId="0" fontId="44" fillId="102" borderId="0" applyNumberFormat="0" applyBorder="0" applyAlignment="0" applyProtection="0"/>
    <xf numFmtId="0" fontId="44" fillId="103" borderId="0" applyNumberFormat="0" applyBorder="0" applyAlignment="0" applyProtection="0"/>
    <xf numFmtId="0" fontId="106" fillId="94" borderId="0" applyNumberFormat="0" applyBorder="0" applyAlignment="0" applyProtection="0"/>
    <xf numFmtId="0" fontId="44" fillId="104" borderId="0" applyNumberFormat="0" applyBorder="0" applyAlignment="0" applyProtection="0"/>
    <xf numFmtId="0" fontId="44" fillId="105" borderId="0" applyNumberFormat="0" applyBorder="0" applyAlignment="0" applyProtection="0"/>
    <xf numFmtId="0" fontId="106" fillId="106" borderId="0" applyNumberFormat="0" applyBorder="0" applyAlignment="0" applyProtection="0"/>
    <xf numFmtId="207" fontId="45" fillId="0" borderId="0" applyFont="0" applyFill="0" applyBorder="0" applyAlignment="0" applyProtection="0"/>
    <xf numFmtId="0" fontId="43" fillId="107" borderId="0" applyNumberFormat="0" applyBorder="0" applyAlignment="0" applyProtection="0"/>
    <xf numFmtId="0" fontId="43" fillId="108" borderId="0" applyNumberFormat="0" applyBorder="0" applyAlignment="0" applyProtection="0"/>
    <xf numFmtId="0" fontId="43" fillId="109" borderId="0" applyNumberFormat="0" applyBorder="0" applyAlignment="0" applyProtection="0"/>
    <xf numFmtId="216" fontId="45" fillId="0" borderId="0" applyFont="0" applyFill="0" applyBorder="0" applyAlignment="0" applyProtection="0"/>
    <xf numFmtId="0" fontId="22" fillId="0" borderId="0"/>
    <xf numFmtId="0" fontId="108" fillId="62" borderId="58" applyBorder="0"/>
    <xf numFmtId="0" fontId="75" fillId="110" borderId="24"/>
    <xf numFmtId="0" fontId="104" fillId="0" borderId="0" applyNumberFormat="0" applyFill="0" applyBorder="0" applyAlignment="0" applyProtection="0"/>
    <xf numFmtId="49"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45" fillId="0" borderId="24">
      <alignment horizontal="center"/>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6" borderId="24">
      <alignment horizontal="center"/>
    </xf>
    <xf numFmtId="169" fontId="45" fillId="67" borderId="24">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169" fontId="45" fillId="67" borderId="59">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8" fontId="45" fillId="89" borderId="60">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5" fillId="0" borderId="0" applyFont="0" applyFill="0" applyBorder="0" applyAlignment="0" applyProtection="0"/>
    <xf numFmtId="0" fontId="117" fillId="0" borderId="0" applyNumberFormat="0" applyFill="0" applyBorder="0" applyAlignment="0" applyProtection="0"/>
    <xf numFmtId="17" fontId="118" fillId="0" borderId="0">
      <alignment horizontal="center"/>
    </xf>
    <xf numFmtId="219" fontId="45" fillId="0" borderId="0">
      <protection locked="0"/>
    </xf>
    <xf numFmtId="219" fontId="45" fillId="0" borderId="0">
      <protection locked="0"/>
    </xf>
    <xf numFmtId="0" fontId="50" fillId="0" borderId="61" applyNumberFormat="0" applyFill="0" applyAlignment="0" applyProtection="0"/>
    <xf numFmtId="220" fontId="119" fillId="0" borderId="0"/>
    <xf numFmtId="221" fontId="119" fillId="0" borderId="0"/>
    <xf numFmtId="222" fontId="119" fillId="0" borderId="0"/>
    <xf numFmtId="223" fontId="119" fillId="0" borderId="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172" fontId="45" fillId="0" borderId="0">
      <alignment horizontal="left" wrapText="1"/>
    </xf>
    <xf numFmtId="0" fontId="45" fillId="0" borderId="0"/>
    <xf numFmtId="172" fontId="4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66" fontId="70" fillId="0" borderId="0">
      <alignment horizontal="left" wrapText="1"/>
    </xf>
    <xf numFmtId="217" fontId="1" fillId="0" borderId="0"/>
    <xf numFmtId="217" fontId="1" fillId="0" borderId="0"/>
    <xf numFmtId="0" fontId="45" fillId="0" borderId="0"/>
    <xf numFmtId="172" fontId="45" fillId="0" borderId="0">
      <alignment horizontal="left" wrapText="1"/>
    </xf>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70" fillId="0" borderId="0">
      <alignment horizontal="left" wrapText="1"/>
    </xf>
    <xf numFmtId="170" fontId="70" fillId="0" borderId="0">
      <alignment horizontal="left" wrapText="1"/>
    </xf>
    <xf numFmtId="0" fontId="23" fillId="0" borderId="0"/>
    <xf numFmtId="172" fontId="70"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xf numFmtId="37" fontId="23" fillId="0" borderId="0"/>
    <xf numFmtId="217" fontId="122" fillId="0" borderId="0"/>
    <xf numFmtId="166" fontId="6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7" fontId="46" fillId="88" borderId="62" applyBorder="0">
      <alignment horizontal="center" vertical="center" wrapText="1"/>
    </xf>
    <xf numFmtId="217" fontId="46" fillId="66" borderId="24">
      <alignment horizontal="left" vertical="center" wrapText="1"/>
    </xf>
    <xf numFmtId="0" fontId="100" fillId="0" borderId="18">
      <alignment horizontal="center"/>
    </xf>
    <xf numFmtId="0" fontId="100" fillId="0" borderId="18">
      <alignment horizontal="center"/>
    </xf>
    <xf numFmtId="217" fontId="49" fillId="0" borderId="0">
      <alignment horizontal="left" vertical="center"/>
    </xf>
    <xf numFmtId="0" fontId="45" fillId="0" borderId="0">
      <alignment horizontal="left"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37" fontId="75" fillId="73" borderId="0" applyNumberFormat="0" applyBorder="0" applyAlignment="0" applyProtection="0"/>
    <xf numFmtId="37" fontId="75" fillId="0" borderId="0"/>
    <xf numFmtId="37" fontId="75" fillId="73" borderId="0" applyNumberFormat="0" applyBorder="0" applyAlignment="0" applyProtection="0"/>
    <xf numFmtId="3" fontId="123" fillId="0" borderId="61" applyProtection="0"/>
    <xf numFmtId="0" fontId="124" fillId="0" borderId="0"/>
    <xf numFmtId="43" fontId="124"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43" fontId="4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0" fontId="45" fillId="0" borderId="0"/>
    <xf numFmtId="9" fontId="4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45" fillId="0" borderId="0"/>
    <xf numFmtId="0" fontId="44" fillId="50"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2" borderId="0" applyNumberFormat="0" applyBorder="0" applyAlignment="0" applyProtection="0"/>
    <xf numFmtId="0" fontId="44" fillId="49" borderId="0" applyNumberFormat="0" applyBorder="0" applyAlignment="0" applyProtection="0"/>
    <xf numFmtId="0" fontId="44" fillId="51"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106" fillId="56"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51" borderId="0" applyNumberFormat="0" applyBorder="0" applyAlignment="0" applyProtection="0"/>
    <xf numFmtId="0" fontId="106" fillId="56" borderId="0" applyNumberFormat="0" applyBorder="0" applyAlignment="0" applyProtection="0"/>
    <xf numFmtId="0" fontId="106" fillId="52" borderId="0" applyNumberFormat="0" applyBorder="0" applyAlignment="0" applyProtection="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224" fontId="45" fillId="89" borderId="60">
      <alignment horizontal="center" vertical="center"/>
    </xf>
    <xf numFmtId="0" fontId="125" fillId="54" borderId="0" applyNumberFormat="0" applyBorder="0" applyAlignment="0" applyProtection="0"/>
    <xf numFmtId="0" fontId="126" fillId="64" borderId="43" applyNumberFormat="0" applyAlignment="0" applyProtection="0"/>
    <xf numFmtId="0" fontId="127" fillId="65"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6" fontId="128" fillId="0" borderId="0">
      <protection locked="0"/>
    </xf>
    <xf numFmtId="0" fontId="129" fillId="0" borderId="0" applyNumberFormat="0" applyFill="0" applyBorder="0" applyAlignment="0" applyProtection="0"/>
    <xf numFmtId="225" fontId="45" fillId="0" borderId="0">
      <protection locked="0"/>
    </xf>
    <xf numFmtId="0" fontId="130" fillId="56" borderId="0" applyNumberFormat="0" applyBorder="0" applyAlignment="0" applyProtection="0"/>
    <xf numFmtId="0" fontId="76" fillId="0" borderId="46">
      <alignment horizontal="left" vertical="center"/>
    </xf>
    <xf numFmtId="9" fontId="45" fillId="0" borderId="0" applyFont="0" applyFill="0" applyBorder="0" applyAlignment="0" applyProtection="0"/>
    <xf numFmtId="0" fontId="131" fillId="49" borderId="43" applyNumberFormat="0" applyAlignment="0" applyProtection="0"/>
    <xf numFmtId="10" fontId="75" fillId="67" borderId="24" applyNumberFormat="0" applyBorder="0" applyAlignment="0" applyProtection="0"/>
    <xf numFmtId="0" fontId="107" fillId="0" borderId="50" applyNumberFormat="0" applyFill="0" applyAlignment="0" applyProtection="0"/>
    <xf numFmtId="0" fontId="132" fillId="49" borderId="0" applyNumberFormat="0" applyBorder="0" applyAlignment="0" applyProtection="0"/>
    <xf numFmtId="171" fontId="133" fillId="0" borderId="0"/>
    <xf numFmtId="0" fontId="45" fillId="53" borderId="51" applyNumberFormat="0" applyFont="0" applyAlignment="0" applyProtection="0"/>
    <xf numFmtId="0" fontId="134" fillId="64" borderId="52" applyNumberFormat="0" applyAlignment="0" applyProtection="0"/>
    <xf numFmtId="9" fontId="45" fillId="0" borderId="0" applyFont="0" applyFill="0" applyBorder="0" applyAlignment="0" applyProtection="0"/>
    <xf numFmtId="0" fontId="106" fillId="61" borderId="0" applyNumberFormat="0" applyBorder="0" applyAlignment="0" applyProtection="0"/>
    <xf numFmtId="219" fontId="45" fillId="0" borderId="63">
      <protection locked="0"/>
    </xf>
    <xf numFmtId="0" fontId="45" fillId="0" borderId="0"/>
    <xf numFmtId="0" fontId="107" fillId="0" borderId="0" applyNumberFormat="0" applyFill="0" applyBorder="0" applyAlignment="0" applyProtection="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9" borderId="43" applyNumberFormat="0" applyAlignment="0" applyProtection="0"/>
    <xf numFmtId="9" fontId="45" fillId="0" borderId="0" applyFont="0" applyFill="0" applyBorder="0" applyAlignment="0" applyProtection="0"/>
    <xf numFmtId="0" fontId="1"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0" fontId="106" fillId="58" borderId="0" applyNumberFormat="0" applyBorder="0" applyAlignment="0" applyProtection="0"/>
    <xf numFmtId="9" fontId="45" fillId="0" borderId="0" applyFont="0" applyFill="0" applyBorder="0" applyAlignment="0" applyProtection="0"/>
    <xf numFmtId="0" fontId="106" fillId="58" borderId="0" applyNumberFormat="0" applyBorder="0" applyAlignment="0" applyProtection="0"/>
    <xf numFmtId="44" fontId="45" fillId="0" borderId="0" applyFont="0" applyFill="0" applyBorder="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3" fontId="44" fillId="0" borderId="0" applyFont="0" applyFill="0" applyBorder="0" applyAlignment="0" applyProtection="0"/>
    <xf numFmtId="42" fontId="48" fillId="0" borderId="0"/>
    <xf numFmtId="43" fontId="45" fillId="0" borderId="0" applyFont="0" applyFill="0" applyBorder="0" applyAlignment="0" applyProtection="0"/>
    <xf numFmtId="44" fontId="44" fillId="0" borderId="0" applyFont="0" applyFill="0" applyBorder="0" applyAlignment="0" applyProtection="0"/>
    <xf numFmtId="194" fontId="45" fillId="0" borderId="24"/>
    <xf numFmtId="0" fontId="48" fillId="0" borderId="0"/>
    <xf numFmtId="14" fontId="48" fillId="0" borderId="0" applyFill="0" applyBorder="0" applyAlignment="0"/>
    <xf numFmtId="38" fontId="72" fillId="0" borderId="45">
      <alignment vertical="center"/>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171" fontId="92" fillId="0" borderId="0"/>
    <xf numFmtId="0" fontId="45" fillId="0" borderId="0"/>
    <xf numFmtId="0" fontId="45" fillId="0" borderId="0"/>
    <xf numFmtId="0" fontId="45" fillId="0" borderId="0"/>
    <xf numFmtId="0" fontId="48" fillId="0" borderId="0"/>
    <xf numFmtId="0" fontId="45" fillId="0" borderId="0"/>
    <xf numFmtId="0" fontId="45" fillId="0" borderId="0"/>
    <xf numFmtId="43" fontId="45" fillId="0" borderId="0" applyFont="0" applyFill="0" applyBorder="0" applyAlignment="0" applyProtection="0"/>
    <xf numFmtId="0" fontId="106" fillId="59" borderId="0" applyNumberFormat="0" applyBorder="0" applyAlignment="0" applyProtection="0"/>
    <xf numFmtId="9" fontId="45" fillId="0" borderId="0" applyFont="0" applyFill="0" applyBorder="0" applyAlignment="0" applyProtection="0"/>
    <xf numFmtId="0" fontId="48" fillId="0" borderId="0"/>
    <xf numFmtId="0" fontId="106" fillId="61" borderId="0" applyNumberFormat="0" applyBorder="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5" fillId="0" borderId="0"/>
    <xf numFmtId="0" fontId="47" fillId="70" borderId="17"/>
    <xf numFmtId="9" fontId="44" fillId="0" borderId="0" applyFont="0" applyFill="0" applyBorder="0" applyAlignment="0" applyProtection="0"/>
    <xf numFmtId="10" fontId="45" fillId="0" borderId="0" applyFont="0" applyFill="0" applyBorder="0" applyAlignment="0" applyProtection="0"/>
    <xf numFmtId="9" fontId="48" fillId="0" borderId="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0" fontId="106" fillId="61" borderId="0" applyNumberFormat="0" applyBorder="0" applyAlignment="0" applyProtection="0"/>
    <xf numFmtId="0" fontId="45" fillId="0" borderId="0"/>
    <xf numFmtId="0" fontId="106" fillId="59" borderId="0" applyNumberFormat="0" applyBorder="0" applyAlignment="0" applyProtection="0"/>
    <xf numFmtId="9" fontId="45" fillId="0" borderId="0" applyFont="0" applyFill="0" applyBorder="0" applyAlignment="0" applyProtection="0"/>
    <xf numFmtId="0" fontId="131" fillId="49"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61" borderId="0" applyNumberFormat="0" applyBorder="0" applyAlignment="0" applyProtection="0"/>
    <xf numFmtId="0" fontId="106" fillId="59" borderId="0" applyNumberFormat="0" applyBorder="0" applyAlignment="0" applyProtection="0"/>
    <xf numFmtId="0" fontId="106" fillId="62" borderId="0" applyNumberFormat="0" applyBorder="0" applyAlignment="0" applyProtection="0"/>
    <xf numFmtId="0" fontId="106" fillId="57" borderId="0" applyNumberFormat="0" applyBorder="0" applyAlignment="0" applyProtection="0"/>
    <xf numFmtId="0" fontId="106" fillId="58" borderId="0" applyNumberFormat="0" applyBorder="0" applyAlignment="0" applyProtection="0"/>
    <xf numFmtId="0" fontId="106" fillId="60" borderId="0" applyNumberFormat="0" applyBorder="0" applyAlignment="0" applyProtection="0"/>
    <xf numFmtId="0" fontId="45" fillId="0" borderId="0"/>
    <xf numFmtId="0" fontId="71" fillId="0" borderId="55"/>
    <xf numFmtId="49" fontId="48" fillId="0" borderId="0" applyFill="0" applyBorder="0" applyAlignment="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6" fillId="61" borderId="0" applyNumberFormat="0" applyBorder="0" applyAlignment="0" applyProtection="0"/>
    <xf numFmtId="207" fontId="45" fillId="0" borderId="0" applyFont="0" applyFill="0" applyBorder="0" applyAlignment="0" applyProtection="0"/>
    <xf numFmtId="216" fontId="45" fillId="0" borderId="0" applyFont="0" applyFill="0" applyBorder="0" applyAlignment="0" applyProtection="0"/>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44" fontId="45" fillId="0" borderId="0" applyFont="0" applyFill="0" applyBorder="0" applyAlignment="0" applyProtection="0"/>
    <xf numFmtId="0" fontId="131" fillId="49" borderId="43" applyNumberFormat="0" applyAlignment="0" applyProtection="0"/>
    <xf numFmtId="218" fontId="45" fillId="89" borderId="60">
      <alignment horizontal="center" vertical="center"/>
    </xf>
    <xf numFmtId="0" fontId="131" fillId="49" borderId="43" applyNumberFormat="0" applyAlignment="0" applyProtection="0"/>
    <xf numFmtId="219" fontId="45" fillId="0" borderId="0">
      <protection locked="0"/>
    </xf>
    <xf numFmtId="219" fontId="45" fillId="0" borderId="0">
      <protection locked="0"/>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9" borderId="0" applyNumberFormat="0" applyBorder="0" applyAlignment="0" applyProtection="0"/>
    <xf numFmtId="0" fontId="106" fillId="62" borderId="0" applyNumberFormat="0" applyBorder="0" applyAlignment="0" applyProtection="0"/>
    <xf numFmtId="0" fontId="106" fillId="57" borderId="0" applyNumberFormat="0" applyBorder="0" applyAlignment="0" applyProtection="0"/>
    <xf numFmtId="0" fontId="106" fillId="58" borderId="0" applyNumberFormat="0" applyBorder="0" applyAlignment="0" applyProtection="0"/>
    <xf numFmtId="0" fontId="106" fillId="60" borderId="0" applyNumberFormat="0" applyBorder="0" applyAlignment="0" applyProtection="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37" fontId="75" fillId="0" borderId="0"/>
    <xf numFmtId="0" fontId="1" fillId="0" borderId="0"/>
    <xf numFmtId="0" fontId="48" fillId="0" borderId="0"/>
    <xf numFmtId="0" fontId="45" fillId="0" borderId="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194" fontId="45" fillId="0" borderId="24"/>
    <xf numFmtId="0" fontId="101" fillId="0" borderId="54"/>
    <xf numFmtId="4" fontId="109"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10" fillId="85" borderId="52" applyNumberFormat="0" applyProtection="0">
      <alignment horizontal="right" vertical="center"/>
    </xf>
    <xf numFmtId="4" fontId="48" fillId="85" borderId="52" applyNumberFormat="0" applyProtection="0">
      <alignment horizontal="righ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110" fillId="67" borderId="52" applyNumberFormat="0" applyProtection="0">
      <alignment vertical="center"/>
    </xf>
    <xf numFmtId="4" fontId="48" fillId="67" borderId="52" applyNumberFormat="0" applyProtection="0">
      <alignmen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4" fontId="48" fillId="87" borderId="52" applyNumberFormat="0" applyProtection="0">
      <alignment horizontal="left" vertical="center" indent="1"/>
    </xf>
    <xf numFmtId="4" fontId="48" fillId="85" borderId="52" applyNumberFormat="0" applyProtection="0">
      <alignment horizontal="left" vertical="center" indent="1"/>
    </xf>
    <xf numFmtId="0" fontId="45" fillId="74" borderId="52" applyNumberFormat="0" applyProtection="0">
      <alignment horizontal="left" vertical="center" indent="1"/>
    </xf>
    <xf numFmtId="4" fontId="48" fillId="85" borderId="53" applyNumberFormat="0" applyProtection="0">
      <alignment horizontal="left" vertical="center" indent="1"/>
    </xf>
    <xf numFmtId="4" fontId="47" fillId="84" borderId="52" applyNumberFormat="0" applyProtection="0">
      <alignment horizontal="left" vertical="center" indent="1"/>
    </xf>
    <xf numFmtId="4" fontId="48" fillId="83" borderId="52" applyNumberFormat="0" applyProtection="0">
      <alignment horizontal="right" vertical="center"/>
    </xf>
    <xf numFmtId="4" fontId="48" fillId="82" borderId="52" applyNumberFormat="0" applyProtection="0">
      <alignment horizontal="right" vertical="center"/>
    </xf>
    <xf numFmtId="4" fontId="48" fillId="81" borderId="52" applyNumberFormat="0" applyProtection="0">
      <alignment horizontal="right" vertical="center"/>
    </xf>
    <xf numFmtId="4" fontId="48" fillId="80" borderId="52" applyNumberFormat="0" applyProtection="0">
      <alignment horizontal="right" vertical="center"/>
    </xf>
    <xf numFmtId="4" fontId="48" fillId="79" borderId="52" applyNumberFormat="0" applyProtection="0">
      <alignment horizontal="right" vertical="center"/>
    </xf>
    <xf numFmtId="4" fontId="48" fillId="78" borderId="52" applyNumberFormat="0" applyProtection="0">
      <alignment horizontal="right" vertical="center"/>
    </xf>
    <xf numFmtId="4" fontId="48" fillId="77" borderId="52" applyNumberFormat="0" applyProtection="0">
      <alignment horizontal="right" vertical="center"/>
    </xf>
    <xf numFmtId="4" fontId="48" fillId="76" borderId="52" applyNumberFormat="0" applyProtection="0">
      <alignment horizontal="right" vertical="center"/>
    </xf>
    <xf numFmtId="4" fontId="48" fillId="75" borderId="52" applyNumberFormat="0" applyProtection="0">
      <alignment horizontal="right" vertical="center"/>
    </xf>
    <xf numFmtId="0" fontId="45" fillId="74" borderId="52" applyNumberFormat="0" applyProtection="0">
      <alignment horizontal="left" vertical="center" indent="1"/>
    </xf>
    <xf numFmtId="4" fontId="48" fillId="73" borderId="52" applyNumberFormat="0" applyProtection="0">
      <alignment horizontal="left" vertical="center" indent="1"/>
    </xf>
    <xf numFmtId="4" fontId="48" fillId="73" borderId="52" applyNumberFormat="0" applyProtection="0">
      <alignment horizontal="left" vertical="center" indent="1"/>
    </xf>
    <xf numFmtId="4" fontId="110" fillId="73" borderId="52" applyNumberFormat="0" applyProtection="0">
      <alignment vertical="center"/>
    </xf>
    <xf numFmtId="4" fontId="48" fillId="73" borderId="52" applyNumberFormat="0" applyProtection="0">
      <alignment vertical="center"/>
    </xf>
    <xf numFmtId="9" fontId="44" fillId="0" borderId="0" applyFont="0" applyFill="0" applyBorder="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9" fontId="44" fillId="0" borderId="0" applyFont="0" applyFill="0" applyBorder="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91" borderId="43" applyBorder="0" applyProtection="0">
      <alignment horizontal="right"/>
    </xf>
    <xf numFmtId="0" fontId="71" fillId="0" borderId="55"/>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56" applyNumberFormat="0" applyFill="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 fillId="0" borderId="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0" fontId="106" fillId="57" borderId="0" applyNumberFormat="0" applyBorder="0" applyAlignment="0" applyProtection="0"/>
    <xf numFmtId="0" fontId="106" fillId="62" borderId="0" applyNumberFormat="0" applyBorder="0" applyAlignment="0" applyProtection="0"/>
    <xf numFmtId="0" fontId="48" fillId="0" borderId="0"/>
    <xf numFmtId="0" fontId="48" fillId="0" borderId="0"/>
    <xf numFmtId="43" fontId="45" fillId="0" borderId="0" applyFont="0" applyFill="0" applyBorder="0" applyAlignment="0" applyProtection="0"/>
    <xf numFmtId="0" fontId="106" fillId="59" borderId="0" applyNumberFormat="0" applyBorder="0" applyAlignment="0" applyProtection="0"/>
    <xf numFmtId="0" fontId="106" fillId="58" borderId="0" applyNumberFormat="0" applyBorder="0" applyAlignment="0" applyProtection="0"/>
    <xf numFmtId="0" fontId="106" fillId="60"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0" borderId="0" applyNumberFormat="0" applyBorder="0" applyAlignment="0" applyProtection="0"/>
    <xf numFmtId="0" fontId="106" fillId="57" borderId="0" applyNumberFormat="0" applyBorder="0" applyAlignment="0" applyProtection="0"/>
    <xf numFmtId="0" fontId="106" fillId="60" borderId="0" applyNumberFormat="0" applyBorder="0" applyAlignment="0" applyProtection="0"/>
    <xf numFmtId="0" fontId="106"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10" fontId="75" fillId="70" borderId="24" applyNumberFormat="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0" fontId="45" fillId="0" borderId="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0" fontId="126" fillId="64" borderId="43" applyNumberFormat="0" applyAlignment="0" applyProtection="0"/>
    <xf numFmtId="0" fontId="127" fillId="65"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9" borderId="43" applyNumberFormat="0" applyAlignment="0" applyProtection="0"/>
    <xf numFmtId="0" fontId="45" fillId="53" borderId="51" applyNumberFormat="0" applyFont="0" applyAlignment="0" applyProtection="0"/>
    <xf numFmtId="0" fontId="134" fillId="64" borderId="52" applyNumberFormat="0" applyAlignment="0" applyProtection="0"/>
    <xf numFmtId="9" fontId="45" fillId="0" borderId="0" applyFont="0" applyFill="0" applyBorder="0" applyAlignment="0" applyProtection="0"/>
    <xf numFmtId="0" fontId="45" fillId="0" borderId="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224" fontId="45" fillId="89" borderId="60">
      <alignment horizontal="center" vertical="center"/>
    </xf>
    <xf numFmtId="0" fontId="126" fillId="64" borderId="43"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225" fontId="45" fillId="0" borderId="0">
      <protection locked="0"/>
    </xf>
    <xf numFmtId="0" fontId="76" fillId="0" borderId="46">
      <alignment horizontal="left" vertical="center"/>
    </xf>
    <xf numFmtId="219" fontId="45" fillId="0" borderId="0">
      <protection locked="0"/>
    </xf>
    <xf numFmtId="219" fontId="45" fillId="0" borderId="0">
      <protection locked="0"/>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9" fontId="45" fillId="0" borderId="0" applyFont="0" applyFill="0" applyBorder="0" applyAlignment="0" applyProtection="0"/>
    <xf numFmtId="10" fontId="45" fillId="0" borderId="0" applyFont="0" applyFill="0" applyBorder="0" applyAlignment="0" applyProtection="0"/>
    <xf numFmtId="219" fontId="45" fillId="0" borderId="63">
      <protection locked="0"/>
    </xf>
    <xf numFmtId="0" fontId="45" fillId="0" borderId="0"/>
    <xf numFmtId="0" fontId="106" fillId="60" borderId="0" applyNumberFormat="0" applyBorder="0" applyAlignment="0" applyProtection="0"/>
    <xf numFmtId="0" fontId="106" fillId="58" borderId="0" applyNumberFormat="0" applyBorder="0" applyAlignment="0" applyProtection="0"/>
    <xf numFmtId="0" fontId="106" fillId="57" borderId="0" applyNumberFormat="0" applyBorder="0" applyAlignment="0" applyProtection="0"/>
    <xf numFmtId="0" fontId="106" fillId="62" borderId="0" applyNumberFormat="0" applyBorder="0" applyAlignment="0" applyProtection="0"/>
    <xf numFmtId="0" fontId="106" fillId="59" borderId="0" applyNumberFormat="0" applyBorder="0" applyAlignment="0" applyProtection="0"/>
    <xf numFmtId="0" fontId="106" fillId="61"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9" borderId="43" applyNumberFormat="0" applyAlignment="0" applyProtection="0"/>
    <xf numFmtId="9" fontId="45" fillId="0" borderId="0" applyFont="0" applyFill="0" applyBorder="0" applyAlignment="0" applyProtection="0"/>
    <xf numFmtId="0" fontId="70" fillId="53" borderId="51" applyNumberFormat="0" applyFont="0" applyAlignment="0" applyProtection="0"/>
    <xf numFmtId="0" fontId="70" fillId="53" borderId="51" applyNumberFormat="0" applyFont="0" applyAlignment="0" applyProtection="0"/>
    <xf numFmtId="219" fontId="45" fillId="0" borderId="63">
      <protection locked="0"/>
    </xf>
    <xf numFmtId="0" fontId="134" fillId="64" borderId="52" applyNumberFormat="0" applyAlignment="0" applyProtection="0"/>
    <xf numFmtId="0" fontId="45" fillId="53" borderId="51" applyNumberFormat="0" applyFont="0" applyAlignment="0" applyProtection="0"/>
    <xf numFmtId="10" fontId="75" fillId="67" borderId="24" applyNumberFormat="0" applyBorder="0" applyAlignment="0" applyProtection="0"/>
    <xf numFmtId="0" fontId="131" fillId="49" borderId="43" applyNumberFormat="0" applyAlignment="0" applyProtection="0"/>
    <xf numFmtId="0" fontId="76" fillId="0" borderId="46">
      <alignment horizontal="left" vertical="center"/>
    </xf>
    <xf numFmtId="0" fontId="127" fillId="65" borderId="44" applyNumberFormat="0" applyAlignment="0" applyProtection="0"/>
    <xf numFmtId="0" fontId="12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9" fontId="44" fillId="0" borderId="0" applyFont="0" applyFill="0" applyBorder="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44" fontId="44" fillId="0" borderId="0" applyFont="0" applyFill="0" applyBorder="0" applyAlignment="0" applyProtection="0"/>
    <xf numFmtId="43" fontId="44" fillId="0" borderId="0" applyFont="0" applyFill="0" applyBorder="0" applyAlignment="0" applyProtection="0"/>
    <xf numFmtId="37" fontId="113" fillId="91" borderId="43" applyBorder="0" applyProtection="0">
      <alignment horizontal="right"/>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131" fillId="49" borderId="43" applyNumberFormat="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38" fontId="72" fillId="0" borderId="45">
      <alignment vertical="center"/>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0" fontId="131" fillId="49" borderId="43" applyNumberFormat="0" applyAlignment="0" applyProtection="0"/>
    <xf numFmtId="0" fontId="71" fillId="0" borderId="55"/>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43" applyNumberFormat="0" applyAlignment="0" applyProtection="0"/>
    <xf numFmtId="0" fontId="131" fillId="49" borderId="4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43" applyNumberFormat="0" applyAlignment="0" applyProtection="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194" fontId="45" fillId="0" borderId="24"/>
    <xf numFmtId="0" fontId="101" fillId="0" borderId="54"/>
    <xf numFmtId="4" fontId="109"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10" fillId="85" borderId="52" applyNumberFormat="0" applyProtection="0">
      <alignment horizontal="right" vertical="center"/>
    </xf>
    <xf numFmtId="4" fontId="48" fillId="85" borderId="52" applyNumberFormat="0" applyProtection="0">
      <alignment horizontal="righ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110" fillId="67" borderId="52" applyNumberFormat="0" applyProtection="0">
      <alignment vertical="center"/>
    </xf>
    <xf numFmtId="4" fontId="48" fillId="67" borderId="52" applyNumberFormat="0" applyProtection="0">
      <alignmen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4" fontId="48" fillId="87" borderId="52" applyNumberFormat="0" applyProtection="0">
      <alignment horizontal="left" vertical="center" indent="1"/>
    </xf>
    <xf numFmtId="4" fontId="48" fillId="85" borderId="52" applyNumberFormat="0" applyProtection="0">
      <alignment horizontal="left" vertical="center" indent="1"/>
    </xf>
    <xf numFmtId="0" fontId="45" fillId="74" borderId="52" applyNumberFormat="0" applyProtection="0">
      <alignment horizontal="left" vertical="center" indent="1"/>
    </xf>
    <xf numFmtId="4" fontId="48" fillId="85" borderId="53" applyNumberFormat="0" applyProtection="0">
      <alignment horizontal="left" vertical="center" indent="1"/>
    </xf>
    <xf numFmtId="4" fontId="47" fillId="84" borderId="52" applyNumberFormat="0" applyProtection="0">
      <alignment horizontal="left" vertical="center" indent="1"/>
    </xf>
    <xf numFmtId="4" fontId="48" fillId="83" borderId="52" applyNumberFormat="0" applyProtection="0">
      <alignment horizontal="right" vertical="center"/>
    </xf>
    <xf numFmtId="4" fontId="48" fillId="82" borderId="52" applyNumberFormat="0" applyProtection="0">
      <alignment horizontal="right" vertical="center"/>
    </xf>
    <xf numFmtId="4" fontId="48" fillId="81" borderId="52" applyNumberFormat="0" applyProtection="0">
      <alignment horizontal="right" vertical="center"/>
    </xf>
    <xf numFmtId="4" fontId="48" fillId="80" borderId="52" applyNumberFormat="0" applyProtection="0">
      <alignment horizontal="right" vertical="center"/>
    </xf>
    <xf numFmtId="4" fontId="48" fillId="79" borderId="52" applyNumberFormat="0" applyProtection="0">
      <alignment horizontal="right" vertical="center"/>
    </xf>
    <xf numFmtId="4" fontId="48" fillId="78" borderId="52" applyNumberFormat="0" applyProtection="0">
      <alignment horizontal="right" vertical="center"/>
    </xf>
    <xf numFmtId="4" fontId="48" fillId="77" borderId="52" applyNumberFormat="0" applyProtection="0">
      <alignment horizontal="right" vertical="center"/>
    </xf>
    <xf numFmtId="4" fontId="48" fillId="76" borderId="52" applyNumberFormat="0" applyProtection="0">
      <alignment horizontal="right" vertical="center"/>
    </xf>
    <xf numFmtId="4" fontId="48" fillId="75" borderId="52" applyNumberFormat="0" applyProtection="0">
      <alignment horizontal="right" vertical="center"/>
    </xf>
    <xf numFmtId="0" fontId="45" fillId="74" borderId="52" applyNumberFormat="0" applyProtection="0">
      <alignment horizontal="left" vertical="center" indent="1"/>
    </xf>
    <xf numFmtId="4" fontId="48" fillId="73" borderId="52" applyNumberFormat="0" applyProtection="0">
      <alignment horizontal="left" vertical="center" indent="1"/>
    </xf>
    <xf numFmtId="4" fontId="48" fillId="73" borderId="52" applyNumberFormat="0" applyProtection="0">
      <alignment horizontal="left" vertical="center" indent="1"/>
    </xf>
    <xf numFmtId="4" fontId="110" fillId="73" borderId="52" applyNumberFormat="0" applyProtection="0">
      <alignment vertical="center"/>
    </xf>
    <xf numFmtId="4" fontId="48" fillId="73" borderId="52" applyNumberFormat="0" applyProtection="0">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91" borderId="43" applyBorder="0" applyProtection="0">
      <alignment horizontal="right"/>
    </xf>
    <xf numFmtId="0" fontId="71" fillId="0" borderId="55"/>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56" applyNumberFormat="0" applyFill="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10" fontId="75" fillId="70" borderId="24" applyNumberFormat="0" applyBorder="0" applyAlignment="0" applyProtection="0"/>
    <xf numFmtId="0" fontId="126" fillId="64" borderId="43" applyNumberFormat="0" applyAlignment="0" applyProtection="0"/>
    <xf numFmtId="0" fontId="131" fillId="49" borderId="43" applyNumberFormat="0" applyAlignment="0" applyProtection="0"/>
    <xf numFmtId="0" fontId="45" fillId="53" borderId="51" applyNumberFormat="0" applyFont="0" applyAlignment="0" applyProtection="0"/>
    <xf numFmtId="0" fontId="134" fillId="64" borderId="52" applyNumberFormat="0" applyAlignment="0" applyProtection="0"/>
    <xf numFmtId="0" fontId="126" fillId="64" borderId="43"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219" fontId="45" fillId="0" borderId="63">
      <protection locked="0"/>
    </xf>
    <xf numFmtId="0" fontId="131" fillId="49" borderId="43" applyNumberForma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0" fontId="131" fillId="49" borderId="43" applyNumberFormat="0" applyAlignment="0" applyProtection="0"/>
    <xf numFmtId="0" fontId="71" fillId="0" borderId="55"/>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43" applyNumberFormat="0" applyAlignment="0" applyProtection="0"/>
    <xf numFmtId="0" fontId="131" fillId="49" borderId="4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43" applyNumberFormat="0" applyAlignment="0" applyProtection="0"/>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194" fontId="45" fillId="0" borderId="24"/>
    <xf numFmtId="0" fontId="101" fillId="0" borderId="54"/>
    <xf numFmtId="4" fontId="109"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10" fillId="85" borderId="52" applyNumberFormat="0" applyProtection="0">
      <alignment horizontal="right" vertical="center"/>
    </xf>
    <xf numFmtId="4" fontId="48" fillId="85" borderId="52" applyNumberFormat="0" applyProtection="0">
      <alignment horizontal="righ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110" fillId="67" borderId="52" applyNumberFormat="0" applyProtection="0">
      <alignment vertical="center"/>
    </xf>
    <xf numFmtId="4" fontId="48" fillId="67" borderId="52" applyNumberFormat="0" applyProtection="0">
      <alignmen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4" fontId="48" fillId="87" borderId="52" applyNumberFormat="0" applyProtection="0">
      <alignment horizontal="left" vertical="center" indent="1"/>
    </xf>
    <xf numFmtId="4" fontId="48" fillId="85" borderId="52" applyNumberFormat="0" applyProtection="0">
      <alignment horizontal="left" vertical="center" indent="1"/>
    </xf>
    <xf numFmtId="0" fontId="45" fillId="74" borderId="52" applyNumberFormat="0" applyProtection="0">
      <alignment horizontal="left" vertical="center" indent="1"/>
    </xf>
    <xf numFmtId="4" fontId="48" fillId="85" borderId="53" applyNumberFormat="0" applyProtection="0">
      <alignment horizontal="left" vertical="center" indent="1"/>
    </xf>
    <xf numFmtId="4" fontId="47" fillId="84" borderId="52" applyNumberFormat="0" applyProtection="0">
      <alignment horizontal="left" vertical="center" indent="1"/>
    </xf>
    <xf numFmtId="4" fontId="48" fillId="83" borderId="52" applyNumberFormat="0" applyProtection="0">
      <alignment horizontal="right" vertical="center"/>
    </xf>
    <xf numFmtId="4" fontId="48" fillId="82" borderId="52" applyNumberFormat="0" applyProtection="0">
      <alignment horizontal="right" vertical="center"/>
    </xf>
    <xf numFmtId="4" fontId="48" fillId="81" borderId="52" applyNumberFormat="0" applyProtection="0">
      <alignment horizontal="right" vertical="center"/>
    </xf>
    <xf numFmtId="4" fontId="48" fillId="80" borderId="52" applyNumberFormat="0" applyProtection="0">
      <alignment horizontal="right" vertical="center"/>
    </xf>
    <xf numFmtId="4" fontId="48" fillId="79" borderId="52" applyNumberFormat="0" applyProtection="0">
      <alignment horizontal="right" vertical="center"/>
    </xf>
    <xf numFmtId="4" fontId="48" fillId="78" borderId="52" applyNumberFormat="0" applyProtection="0">
      <alignment horizontal="right" vertical="center"/>
    </xf>
    <xf numFmtId="4" fontId="48" fillId="77" borderId="52" applyNumberFormat="0" applyProtection="0">
      <alignment horizontal="right" vertical="center"/>
    </xf>
    <xf numFmtId="4" fontId="48" fillId="76" borderId="52" applyNumberFormat="0" applyProtection="0">
      <alignment horizontal="right" vertical="center"/>
    </xf>
    <xf numFmtId="4" fontId="48" fillId="75" borderId="52" applyNumberFormat="0" applyProtection="0">
      <alignment horizontal="right" vertical="center"/>
    </xf>
    <xf numFmtId="0" fontId="45" fillId="74" borderId="52" applyNumberFormat="0" applyProtection="0">
      <alignment horizontal="left" vertical="center" indent="1"/>
    </xf>
    <xf numFmtId="4" fontId="48" fillId="73" borderId="52" applyNumberFormat="0" applyProtection="0">
      <alignment horizontal="left" vertical="center" indent="1"/>
    </xf>
    <xf numFmtId="4" fontId="48" fillId="73" borderId="52" applyNumberFormat="0" applyProtection="0">
      <alignment horizontal="left" vertical="center" indent="1"/>
    </xf>
    <xf numFmtId="4" fontId="110" fillId="73" borderId="52" applyNumberFormat="0" applyProtection="0">
      <alignment vertical="center"/>
    </xf>
    <xf numFmtId="4" fontId="48" fillId="73" borderId="52" applyNumberFormat="0" applyProtection="0">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7" fontId="113" fillId="90" borderId="43" applyBorder="0" applyProtection="0">
      <alignment horizontal="right"/>
    </xf>
    <xf numFmtId="37" fontId="113" fillId="90" borderId="43" applyBorder="0" applyProtection="0">
      <alignment horizontal="right"/>
    </xf>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0" fontId="81" fillId="49" borderId="43" applyNumberFormat="0" applyAlignment="0" applyProtection="0"/>
    <xf numFmtId="38" fontId="72" fillId="0" borderId="45">
      <alignment vertical="center"/>
    </xf>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70" fillId="53" borderId="51" applyNumberFormat="0" applyFon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4" fontId="48" fillId="73" borderId="52" applyNumberFormat="0" applyProtection="0">
      <alignment vertical="center"/>
    </xf>
    <xf numFmtId="4" fontId="110" fillId="73" borderId="52" applyNumberFormat="0" applyProtection="0">
      <alignment vertical="center"/>
    </xf>
    <xf numFmtId="4" fontId="48" fillId="73" borderId="52" applyNumberFormat="0" applyProtection="0">
      <alignment horizontal="left" vertical="center" indent="1"/>
    </xf>
    <xf numFmtId="4" fontId="48" fillId="73" borderId="52" applyNumberFormat="0" applyProtection="0">
      <alignment horizontal="left" vertical="center" indent="1"/>
    </xf>
    <xf numFmtId="0" fontId="45" fillId="74" borderId="52" applyNumberFormat="0" applyProtection="0">
      <alignment horizontal="left" vertical="center" indent="1"/>
    </xf>
    <xf numFmtId="4" fontId="48" fillId="75" borderId="52" applyNumberFormat="0" applyProtection="0">
      <alignment horizontal="right" vertical="center"/>
    </xf>
    <xf numFmtId="4" fontId="48" fillId="76" borderId="52" applyNumberFormat="0" applyProtection="0">
      <alignment horizontal="right" vertical="center"/>
    </xf>
    <xf numFmtId="4" fontId="48" fillId="77" borderId="52" applyNumberFormat="0" applyProtection="0">
      <alignment horizontal="right" vertical="center"/>
    </xf>
    <xf numFmtId="4" fontId="48" fillId="78" borderId="52" applyNumberFormat="0" applyProtection="0">
      <alignment horizontal="right" vertical="center"/>
    </xf>
    <xf numFmtId="4" fontId="48" fillId="79" borderId="52" applyNumberFormat="0" applyProtection="0">
      <alignment horizontal="right" vertical="center"/>
    </xf>
    <xf numFmtId="4" fontId="48" fillId="80" borderId="52" applyNumberFormat="0" applyProtection="0">
      <alignment horizontal="right" vertical="center"/>
    </xf>
    <xf numFmtId="4" fontId="48" fillId="81" borderId="52" applyNumberFormat="0" applyProtection="0">
      <alignment horizontal="right" vertical="center"/>
    </xf>
    <xf numFmtId="4" fontId="48" fillId="82" borderId="52" applyNumberFormat="0" applyProtection="0">
      <alignment horizontal="right" vertical="center"/>
    </xf>
    <xf numFmtId="4" fontId="48" fillId="83" borderId="52" applyNumberFormat="0" applyProtection="0">
      <alignment horizontal="right" vertical="center"/>
    </xf>
    <xf numFmtId="4" fontId="47" fillId="84" borderId="52" applyNumberFormat="0" applyProtection="0">
      <alignment horizontal="left" vertical="center" indent="1"/>
    </xf>
    <xf numFmtId="4" fontId="48" fillId="85" borderId="53" applyNumberFormat="0" applyProtection="0">
      <alignment horizontal="left" vertical="center" indent="1"/>
    </xf>
    <xf numFmtId="0" fontId="45" fillId="74" borderId="52" applyNumberFormat="0" applyProtection="0">
      <alignment horizontal="left" vertical="center" indent="1"/>
    </xf>
    <xf numFmtId="4" fontId="48" fillId="85" borderId="52" applyNumberFormat="0" applyProtection="0">
      <alignment horizontal="left" vertical="center" indent="1"/>
    </xf>
    <xf numFmtId="4" fontId="48" fillId="87" borderId="52" applyNumberFormat="0" applyProtection="0">
      <alignment horizontal="left" vertical="center" indent="1"/>
    </xf>
    <xf numFmtId="0" fontId="45" fillId="87" borderId="52" applyNumberFormat="0" applyProtection="0">
      <alignment horizontal="left" vertical="center" indent="1"/>
    </xf>
    <xf numFmtId="0" fontId="45" fillId="87" borderId="52" applyNumberFormat="0" applyProtection="0">
      <alignment horizontal="left" vertical="center" indent="1"/>
    </xf>
    <xf numFmtId="0" fontId="45" fillId="88" borderId="52" applyNumberFormat="0" applyProtection="0">
      <alignment horizontal="left" vertical="center" indent="1"/>
    </xf>
    <xf numFmtId="0" fontId="45" fillId="88" borderId="52" applyNumberFormat="0" applyProtection="0">
      <alignment horizontal="left" vertical="center" indent="1"/>
    </xf>
    <xf numFmtId="0" fontId="45" fillId="66" borderId="52" applyNumberFormat="0" applyProtection="0">
      <alignment horizontal="left" vertical="center" indent="1"/>
    </xf>
    <xf numFmtId="0" fontId="45" fillId="66" borderId="52" applyNumberFormat="0" applyProtection="0">
      <alignment horizontal="left" vertical="center" indent="1"/>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48" fillId="67" borderId="52" applyNumberFormat="0" applyProtection="0">
      <alignment vertical="center"/>
    </xf>
    <xf numFmtId="4" fontId="110" fillId="67" borderId="52" applyNumberFormat="0" applyProtection="0">
      <alignment vertical="center"/>
    </xf>
    <xf numFmtId="4" fontId="48" fillId="67" borderId="52" applyNumberFormat="0" applyProtection="0">
      <alignment horizontal="left" vertical="center" indent="1"/>
    </xf>
    <xf numFmtId="4" fontId="48" fillId="67" borderId="52" applyNumberFormat="0" applyProtection="0">
      <alignment horizontal="left" vertical="center" indent="1"/>
    </xf>
    <xf numFmtId="4" fontId="48" fillId="85" borderId="52" applyNumberFormat="0" applyProtection="0">
      <alignment horizontal="right" vertical="center"/>
    </xf>
    <xf numFmtId="4" fontId="110" fillId="85" borderId="52" applyNumberFormat="0" applyProtection="0">
      <alignment horizontal="right" vertical="center"/>
    </xf>
    <xf numFmtId="0" fontId="45" fillId="74" borderId="52" applyNumberFormat="0" applyProtection="0">
      <alignment horizontal="left" vertical="center" indent="1"/>
    </xf>
    <xf numFmtId="0" fontId="45" fillId="74" borderId="52" applyNumberFormat="0" applyProtection="0">
      <alignment horizontal="left" vertical="center" indent="1"/>
    </xf>
    <xf numFmtId="4" fontId="109" fillId="85" borderId="52" applyNumberFormat="0" applyProtection="0">
      <alignment horizontal="right" vertical="center"/>
    </xf>
    <xf numFmtId="0" fontId="101" fillId="0" borderId="54"/>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0" fontId="66" fillId="64" borderId="43" applyNumberFormat="0" applyAlignment="0" applyProtection="0"/>
    <xf numFmtId="37" fontId="113" fillId="91"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91" borderId="43" applyBorder="0" applyProtection="0">
      <alignment horizontal="right"/>
    </xf>
    <xf numFmtId="0" fontId="71" fillId="0" borderId="55"/>
    <xf numFmtId="0" fontId="108" fillId="62" borderId="5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56" applyNumberFormat="0" applyFill="0" applyAlignment="0" applyProtection="0"/>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217" fontId="46" fillId="88" borderId="62" applyBorder="0">
      <alignment horizontal="center" vertical="center" wrapText="1"/>
    </xf>
    <xf numFmtId="217" fontId="46" fillId="66" borderId="24">
      <alignment horizontal="left" vertical="center" wrapText="1"/>
    </xf>
    <xf numFmtId="217" fontId="46" fillId="67" borderId="1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43" applyNumberFormat="0" applyAlignment="0" applyProtection="0"/>
    <xf numFmtId="0" fontId="127" fillId="65" borderId="44"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51" applyNumberFormat="0" applyFont="0" applyAlignment="0" applyProtection="0"/>
    <xf numFmtId="0" fontId="134" fillId="64" borderId="52" applyNumberFormat="0" applyAlignment="0" applyProtection="0"/>
    <xf numFmtId="219" fontId="45" fillId="0" borderId="63">
      <protection locked="0"/>
    </xf>
    <xf numFmtId="0" fontId="131" fillId="49" borderId="43" applyNumberFormat="0" applyAlignment="0" applyProtection="0"/>
    <xf numFmtId="10" fontId="75" fillId="70" borderId="64" applyNumberFormat="0" applyBorder="0" applyAlignment="0" applyProtection="0"/>
    <xf numFmtId="0" fontId="126" fillId="64" borderId="65" applyNumberFormat="0" applyAlignment="0" applyProtection="0"/>
    <xf numFmtId="0" fontId="127" fillId="65" borderId="4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6" fillId="0" borderId="46">
      <alignment horizontal="left" vertical="center"/>
    </xf>
    <xf numFmtId="10" fontId="75" fillId="67" borderId="64" applyNumberFormat="0" applyBorder="0" applyAlignment="0" applyProtection="0"/>
    <xf numFmtId="0" fontId="45" fillId="53" borderId="66" applyNumberFormat="0" applyFont="0" applyAlignment="0" applyProtection="0"/>
    <xf numFmtId="219" fontId="45" fillId="0" borderId="63">
      <protection locked="0"/>
    </xf>
    <xf numFmtId="169" fontId="45" fillId="66" borderId="24">
      <alignment horizontal="center"/>
    </xf>
    <xf numFmtId="169" fontId="45" fillId="0"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131" fillId="49" borderId="65" applyNumberFormat="0" applyAlignment="0" applyProtection="0"/>
    <xf numFmtId="217" fontId="45" fillId="66" borderId="24">
      <alignment horizontal="left" indent="1"/>
    </xf>
    <xf numFmtId="217" fontId="120" fillId="0" borderId="24">
      <alignment horizontal="left" vertical="top" wrapText="1"/>
    </xf>
    <xf numFmtId="217" fontId="45" fillId="67" borderId="24">
      <alignment horizontal="left" indent="1"/>
      <protection locked="0"/>
    </xf>
    <xf numFmtId="0" fontId="131" fillId="49" borderId="65" applyNumberFormat="0" applyAlignment="0" applyProtection="0"/>
    <xf numFmtId="43" fontId="44" fillId="0" borderId="0" applyFont="0" applyFill="0" applyBorder="0" applyAlignment="0" applyProtection="0"/>
    <xf numFmtId="169" fontId="45" fillId="66" borderId="24">
      <alignment horizontal="center"/>
    </xf>
    <xf numFmtId="0" fontId="108" fillId="62" borderId="72" applyBorder="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0" fontId="76" fillId="0" borderId="46">
      <alignment horizontal="left" vertical="center"/>
    </xf>
    <xf numFmtId="0" fontId="131" fillId="49" borderId="65" applyNumberFormat="0" applyAlignment="0" applyProtection="0"/>
    <xf numFmtId="43" fontId="44" fillId="0" borderId="0" applyFont="0" applyFill="0" applyBorder="0" applyAlignment="0" applyProtection="0"/>
    <xf numFmtId="10" fontId="75" fillId="67" borderId="24" applyNumberFormat="0" applyBorder="0" applyAlignment="0" applyProtection="0"/>
    <xf numFmtId="0" fontId="45" fillId="53" borderId="66" applyNumberFormat="0" applyFont="0" applyAlignment="0" applyProtection="0"/>
    <xf numFmtId="0" fontId="131" fillId="49" borderId="65" applyNumberFormat="0" applyAlignment="0" applyProtection="0"/>
    <xf numFmtId="4" fontId="48" fillId="76" borderId="67" applyNumberFormat="0" applyProtection="0">
      <alignment horizontal="right" vertical="center"/>
    </xf>
    <xf numFmtId="169" fontId="45" fillId="66" borderId="24">
      <alignment horizontal="center"/>
    </xf>
    <xf numFmtId="0" fontId="108" fillId="62" borderId="72" applyBorder="0"/>
    <xf numFmtId="0" fontId="126" fillId="64" borderId="65" applyNumberFormat="0" applyAlignment="0" applyProtection="0"/>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81" fillId="49" borderId="65" applyNumberFormat="0" applyAlignment="0" applyProtection="0"/>
    <xf numFmtId="194" fontId="45" fillId="0" borderId="24"/>
    <xf numFmtId="4" fontId="47" fillId="84" borderId="67" applyNumberFormat="0" applyProtection="0">
      <alignment horizontal="left" vertical="center" indent="1"/>
    </xf>
    <xf numFmtId="44" fontId="44" fillId="0" borderId="0" applyFont="0" applyFill="0" applyBorder="0" applyAlignment="0" applyProtection="0"/>
    <xf numFmtId="4" fontId="48" fillId="83"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169" fontId="45" fillId="0" borderId="24">
      <alignment horizontal="center"/>
    </xf>
    <xf numFmtId="219" fontId="45" fillId="0" borderId="63">
      <protection locked="0"/>
    </xf>
    <xf numFmtId="0" fontId="45" fillId="53" borderId="66" applyNumberFormat="0" applyFont="0" applyAlignment="0" applyProtection="0"/>
    <xf numFmtId="43" fontId="44" fillId="0" borderId="0" applyFont="0" applyFill="0" applyBorder="0" applyAlignment="0" applyProtection="0"/>
    <xf numFmtId="194" fontId="45" fillId="0" borderId="24"/>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110" fillId="73" borderId="67" applyNumberFormat="0" applyProtection="0">
      <alignment vertical="center"/>
    </xf>
    <xf numFmtId="4" fontId="48" fillId="73" borderId="67" applyNumberFormat="0" applyProtection="0">
      <alignment horizontal="left" vertical="center" indent="1"/>
    </xf>
    <xf numFmtId="0" fontId="70" fillId="53" borderId="66" applyNumberFormat="0" applyFont="0" applyAlignment="0" applyProtection="0"/>
    <xf numFmtId="44" fontId="44" fillId="0" borderId="0" applyFont="0" applyFill="0" applyBorder="0" applyAlignment="0" applyProtection="0"/>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74" borderId="67" applyNumberFormat="0" applyProtection="0">
      <alignment horizontal="left" vertical="center" indent="1"/>
    </xf>
    <xf numFmtId="0" fontId="81" fillId="49" borderId="65" applyNumberFormat="0" applyAlignment="0" applyProtection="0"/>
    <xf numFmtId="0" fontId="131" fillId="49" borderId="65" applyNumberFormat="0" applyAlignment="0" applyProtection="0"/>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219" fontId="45" fillId="0" borderId="63">
      <protection locked="0"/>
    </xf>
    <xf numFmtId="43" fontId="44" fillId="0" borderId="0" applyFont="0" applyFill="0" applyBorder="0" applyAlignment="0" applyProtection="0"/>
    <xf numFmtId="44" fontId="44" fillId="0" borderId="0" applyFont="0" applyFill="0" applyBorder="0" applyAlignment="0" applyProtection="0"/>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67"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9" fontId="44" fillId="0" borderId="0" applyFont="0" applyFill="0" applyBorder="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0" fontId="101" fillId="0" borderId="68"/>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9" fontId="44" fillId="0" borderId="0" applyFont="0" applyFill="0" applyBorder="0" applyAlignment="0" applyProtection="0"/>
    <xf numFmtId="44"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4" fontId="48" fillId="83" borderId="67" applyNumberFormat="0" applyProtection="0">
      <alignment horizontal="right" vertical="center"/>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66" fillId="64" borderId="65" applyNumberFormat="0" applyAlignment="0" applyProtection="0"/>
    <xf numFmtId="164" fontId="45" fillId="67" borderId="24">
      <alignment horizontal="center"/>
      <protection locked="0"/>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4" fontId="48" fillId="82" borderId="67" applyNumberFormat="0" applyProtection="0">
      <alignment horizontal="right" vertical="center"/>
    </xf>
    <xf numFmtId="43" fontId="44" fillId="0" borderId="0" applyFont="0" applyFill="0" applyBorder="0" applyAlignment="0" applyProtection="0"/>
    <xf numFmtId="0" fontId="131" fillId="49" borderId="65" applyNumberFormat="0" applyAlignment="0" applyProtection="0"/>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4" fontId="48" fillId="73" borderId="67" applyNumberFormat="0" applyProtection="0">
      <alignment vertical="center"/>
    </xf>
    <xf numFmtId="219" fontId="45" fillId="0" borderId="63">
      <protection locked="0"/>
    </xf>
    <xf numFmtId="0" fontId="95" fillId="64" borderId="67" applyNumberFormat="0" applyAlignment="0" applyProtection="0"/>
    <xf numFmtId="0" fontId="134" fillId="64" borderId="67" applyNumberFormat="0" applyAlignment="0" applyProtection="0"/>
    <xf numFmtId="0" fontId="45" fillId="53" borderId="66" applyNumberFormat="0" applyFont="0" applyAlignment="0" applyProtection="0"/>
    <xf numFmtId="10" fontId="75" fillId="67" borderId="24" applyNumberFormat="0" applyBorder="0" applyAlignment="0" applyProtection="0"/>
    <xf numFmtId="0" fontId="131" fillId="49" borderId="65" applyNumberFormat="0" applyAlignment="0" applyProtection="0"/>
    <xf numFmtId="0" fontId="76" fillId="0" borderId="46">
      <alignment horizontal="left" vertical="center"/>
    </xf>
    <xf numFmtId="0" fontId="127" fillId="65" borderId="44" applyNumberFormat="0" applyAlignment="0" applyProtection="0"/>
    <xf numFmtId="0" fontId="126" fillId="64" borderId="65" applyNumberFormat="0" applyAlignment="0" applyProtection="0"/>
    <xf numFmtId="4" fontId="48" fillId="75" borderId="67" applyNumberFormat="0" applyProtection="0">
      <alignment horizontal="right" vertical="center"/>
    </xf>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4" fontId="110" fillId="67" borderId="67" applyNumberFormat="0" applyProtection="0">
      <alignment vertical="center"/>
    </xf>
    <xf numFmtId="0" fontId="45" fillId="66" borderId="67" applyNumberFormat="0" applyProtection="0">
      <alignment horizontal="left" vertical="center" indent="1"/>
    </xf>
    <xf numFmtId="0" fontId="45" fillId="74" borderId="67" applyNumberFormat="0" applyProtection="0">
      <alignment horizontal="left" vertical="center" indent="1"/>
    </xf>
    <xf numFmtId="4" fontId="48" fillId="79" borderId="67" applyNumberFormat="0" applyProtection="0">
      <alignment horizontal="right" vertical="center"/>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95" fillId="64" borderId="67" applyNumberFormat="0" applyAlignment="0" applyProtection="0"/>
    <xf numFmtId="0" fontId="70" fillId="53" borderId="66" applyNumberFormat="0" applyFont="0" applyAlignment="0" applyProtection="0"/>
    <xf numFmtId="0" fontId="13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44" fontId="44" fillId="0" borderId="0" applyFont="0" applyFill="0" applyBorder="0" applyAlignment="0" applyProtection="0"/>
    <xf numFmtId="0" fontId="45" fillId="74" borderId="67" applyNumberFormat="0" applyProtection="0">
      <alignment horizontal="left" vertical="center" indent="1"/>
    </xf>
    <xf numFmtId="0" fontId="70" fillId="53" borderId="66" applyNumberFormat="0" applyFont="0" applyAlignment="0" applyProtection="0"/>
    <xf numFmtId="0" fontId="70" fillId="53" borderId="66" applyNumberFormat="0" applyFont="0" applyAlignment="0" applyProtection="0"/>
    <xf numFmtId="217" fontId="46" fillId="88" borderId="70" applyBorder="0">
      <alignment horizontal="center" vertical="center" wrapText="1"/>
    </xf>
    <xf numFmtId="217" fontId="46" fillId="67" borderId="69" applyBorder="0">
      <alignment horizontal="left" indent="1"/>
      <protection locked="0"/>
    </xf>
    <xf numFmtId="217" fontId="45" fillId="66" borderId="24">
      <alignment horizontal="left" indent="1"/>
    </xf>
    <xf numFmtId="217" fontId="121" fillId="0" borderId="24">
      <alignment horizontal="left" indent="1"/>
    </xf>
    <xf numFmtId="0" fontId="131" fillId="49" borderId="65" applyNumberFormat="0" applyAlignment="0" applyProtection="0"/>
    <xf numFmtId="0" fontId="131" fillId="49" borderId="65" applyNumberFormat="0" applyAlignment="0" applyProtection="0"/>
    <xf numFmtId="4" fontId="48" fillId="77" borderId="67" applyNumberFormat="0" applyProtection="0">
      <alignment horizontal="right" vertical="center"/>
    </xf>
    <xf numFmtId="0" fontId="45" fillId="66" borderId="67" applyNumberFormat="0" applyProtection="0">
      <alignment horizontal="left" vertical="center" indent="1"/>
    </xf>
    <xf numFmtId="0" fontId="45" fillId="74" borderId="67" applyNumberFormat="0" applyProtection="0">
      <alignment horizontal="left" vertical="center" indent="1"/>
    </xf>
    <xf numFmtId="217" fontId="121" fillId="0" borderId="24">
      <alignment horizontal="left" indent="1"/>
    </xf>
    <xf numFmtId="0" fontId="131" fillId="49" borderId="65" applyNumberFormat="0" applyAlignment="0" applyProtection="0"/>
    <xf numFmtId="0" fontId="66" fillId="64" borderId="65" applyNumberFormat="0" applyAlignment="0" applyProtection="0"/>
    <xf numFmtId="0" fontId="105" fillId="0" borderId="71" applyNumberFormat="0" applyFill="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66" borderId="67" applyNumberFormat="0" applyProtection="0">
      <alignment horizontal="left" vertical="center" indent="1"/>
    </xf>
    <xf numFmtId="9" fontId="44" fillId="0" borderId="0" applyFont="0" applyFill="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45" fillId="74" borderId="67" applyNumberFormat="0" applyProtection="0">
      <alignment horizontal="left" vertical="center" indent="1"/>
    </xf>
    <xf numFmtId="0" fontId="131" fillId="49"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2" fontId="45" fillId="66" borderId="24">
      <alignment horizontal="center"/>
    </xf>
    <xf numFmtId="4" fontId="48" fillId="67" borderId="67" applyNumberFormat="0" applyProtection="0">
      <alignment horizontal="left" vertical="center" indent="1"/>
    </xf>
    <xf numFmtId="194" fontId="45" fillId="0" borderId="24"/>
    <xf numFmtId="38" fontId="72" fillId="0" borderId="45">
      <alignment vertical="center"/>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4" fontId="48" fillId="67" borderId="67" applyNumberFormat="0" applyProtection="0">
      <alignment horizontal="left" vertical="center" indent="1"/>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0" fontId="131" fillId="49" borderId="65" applyNumberFormat="0" applyAlignment="0" applyProtection="0"/>
    <xf numFmtId="0" fontId="45" fillId="74" borderId="67" applyNumberFormat="0" applyProtection="0">
      <alignment horizontal="left" vertical="center" indent="1"/>
    </xf>
    <xf numFmtId="0" fontId="71" fillId="0" borderId="55"/>
    <xf numFmtId="37" fontId="113" fillId="91" borderId="65" applyBorder="0" applyProtection="0">
      <alignment horizontal="right"/>
    </xf>
    <xf numFmtId="0" fontId="45" fillId="74" borderId="67" applyNumberFormat="0" applyProtection="0">
      <alignment horizontal="left" vertical="center" indent="1"/>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4" fontId="48" fillId="85" borderId="67" applyNumberFormat="0" applyProtection="0">
      <alignment horizontal="right" vertical="center"/>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31" fillId="49" borderId="65"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45" fillId="74" borderId="67" applyNumberFormat="0" applyProtection="0">
      <alignment horizontal="left" vertical="center" indent="1"/>
    </xf>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01" fillId="0" borderId="68"/>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8" fontId="72" fillId="0" borderId="45">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4" fontId="109" fillId="85" borderId="67"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4" fontId="48" fillId="67" borderId="67" applyNumberFormat="0" applyProtection="0">
      <alignment vertical="center"/>
    </xf>
    <xf numFmtId="37" fontId="113" fillId="91" borderId="65" applyBorder="0" applyProtection="0">
      <alignment horizontal="right"/>
    </xf>
    <xf numFmtId="0" fontId="71" fillId="0" borderId="55"/>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4" fontId="110" fillId="85" borderId="67" applyNumberFormat="0" applyProtection="0">
      <alignment horizontal="right" vertical="center"/>
    </xf>
    <xf numFmtId="4" fontId="48" fillId="85" borderId="53"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37" fontId="113" fillId="90" borderId="65" applyBorder="0" applyProtection="0">
      <alignment horizontal="right"/>
    </xf>
    <xf numFmtId="10" fontId="75" fillId="70" borderId="24" applyNumberFormat="0" applyBorder="0" applyAlignment="0" applyProtection="0"/>
    <xf numFmtId="0" fontId="126" fillId="64" borderId="65" applyNumberFormat="0" applyAlignment="0" applyProtection="0"/>
    <xf numFmtId="0" fontId="127" fillId="65" borderId="4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126" fillId="64" borderId="43" applyNumberFormat="0" applyAlignment="0" applyProtection="0"/>
    <xf numFmtId="0" fontId="76" fillId="0" borderId="46">
      <alignment horizontal="left" vertical="center"/>
    </xf>
    <xf numFmtId="0" fontId="131" fillId="49" borderId="43" applyNumberFormat="0" applyAlignment="0" applyProtection="0"/>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10" fontId="75" fillId="67" borderId="24" applyNumberFormat="0" applyBorder="0" applyAlignment="0" applyProtection="0"/>
    <xf numFmtId="0" fontId="131" fillId="49" borderId="43" applyNumberFormat="0" applyAlignment="0" applyProtection="0"/>
    <xf numFmtId="169" fontId="45" fillId="67" borderId="24">
      <alignment horizontal="center"/>
      <protection locked="0"/>
    </xf>
    <xf numFmtId="42" fontId="45" fillId="0" borderId="24">
      <alignment horizontal="center"/>
    </xf>
    <xf numFmtId="4" fontId="48" fillId="67" borderId="67" applyNumberFormat="0" applyProtection="0">
      <alignment vertical="center"/>
    </xf>
    <xf numFmtId="42" fontId="45" fillId="66" borderId="24">
      <alignment horizontal="center"/>
    </xf>
    <xf numFmtId="164" fontId="45" fillId="67" borderId="24">
      <alignment horizontal="center"/>
      <protection locked="0"/>
    </xf>
    <xf numFmtId="169" fontId="45" fillId="0" borderId="24">
      <alignment horizontal="center"/>
    </xf>
    <xf numFmtId="42" fontId="45" fillId="0" borderId="24">
      <alignment horizontal="center"/>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9" fontId="45" fillId="67" borderId="24">
      <alignment horizontal="center"/>
      <protection locked="0"/>
    </xf>
    <xf numFmtId="0" fontId="75" fillId="110" borderId="24"/>
    <xf numFmtId="164" fontId="45" fillId="67" borderId="24">
      <alignment horizontal="center"/>
      <protection locked="0"/>
    </xf>
    <xf numFmtId="0" fontId="105" fillId="0" borderId="71" applyNumberFormat="0" applyFill="0" applyAlignment="0" applyProtection="0"/>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31" fillId="49" borderId="65" applyNumberFormat="0" applyAlignment="0" applyProtection="0"/>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10" fontId="75" fillId="70" borderId="24" applyNumberFormat="0" applyBorder="0" applyAlignment="0" applyProtection="0"/>
    <xf numFmtId="0" fontId="126" fillId="64" borderId="65" applyNumberFormat="0" applyAlignment="0" applyProtection="0"/>
    <xf numFmtId="0" fontId="127" fillId="65" borderId="4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6" fillId="0" borderId="46">
      <alignment horizontal="left" vertical="center"/>
    </xf>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164" fontId="45" fillId="67" borderId="24">
      <alignment horizontal="center"/>
      <protection locked="0"/>
    </xf>
    <xf numFmtId="42" fontId="45" fillId="0" borderId="24">
      <alignment horizontal="center"/>
    </xf>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31" fillId="49" borderId="65" applyNumberFormat="0" applyAlignment="0" applyProtection="0"/>
    <xf numFmtId="0" fontId="101" fillId="0" borderId="68"/>
    <xf numFmtId="194" fontId="45" fillId="0" borderId="24"/>
    <xf numFmtId="0" fontId="134" fillId="64" borderId="67" applyNumberFormat="0" applyAlignment="0" applyProtection="0"/>
    <xf numFmtId="0" fontId="134" fillId="64" borderId="67" applyNumberFormat="0" applyAlignment="0" applyProtection="0"/>
    <xf numFmtId="0" fontId="45" fillId="53" borderId="66" applyNumberFormat="0" applyFont="0" applyAlignment="0" applyProtection="0"/>
    <xf numFmtId="10" fontId="75" fillId="67" borderId="24" applyNumberFormat="0" applyBorder="0" applyAlignment="0" applyProtection="0"/>
    <xf numFmtId="0" fontId="131" fillId="49" borderId="65" applyNumberFormat="0" applyAlignment="0" applyProtection="0"/>
    <xf numFmtId="0" fontId="76" fillId="0" borderId="46">
      <alignment horizontal="left" vertical="center"/>
    </xf>
    <xf numFmtId="0" fontId="126" fillId="64" borderId="65" applyNumberFormat="0" applyAlignment="0" applyProtection="0"/>
    <xf numFmtId="4" fontId="109" fillId="85"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110" fillId="73" borderId="67" applyNumberFormat="0" applyProtection="0">
      <alignment vertical="center"/>
    </xf>
    <xf numFmtId="0" fontId="70" fillId="53" borderId="66" applyNumberFormat="0" applyFont="0" applyAlignment="0" applyProtection="0"/>
    <xf numFmtId="217" fontId="46" fillId="67" borderId="69" applyBorder="0">
      <alignment horizontal="left" indent="1"/>
      <protection locked="0"/>
    </xf>
    <xf numFmtId="0" fontId="70" fillId="53" borderId="66" applyNumberFormat="0" applyFont="0" applyAlignment="0" applyProtection="0"/>
    <xf numFmtId="217" fontId="46" fillId="88" borderId="70" applyBorder="0">
      <alignment horizontal="center" vertical="center" wrapText="1"/>
    </xf>
    <xf numFmtId="0" fontId="66" fillId="64" borderId="65" applyNumberFormat="0" applyAlignment="0" applyProtection="0"/>
    <xf numFmtId="0" fontId="66" fillId="64"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95" fillId="64" borderId="67" applyNumberFormat="0" applyAlignment="0" applyProtection="0"/>
    <xf numFmtId="4" fontId="48" fillId="73" borderId="67" applyNumberFormat="0" applyProtection="0">
      <alignment vertical="center"/>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0" fontId="108" fillId="62" borderId="72" applyBorder="0"/>
    <xf numFmtId="0" fontId="81" fillId="49" borderId="65" applyNumberFormat="0" applyAlignment="0" applyProtection="0"/>
    <xf numFmtId="4" fontId="48" fillId="73" borderId="67" applyNumberFormat="0" applyProtection="0">
      <alignment horizontal="left" vertical="center" indent="1"/>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9" fontId="44" fillId="0" borderId="0" applyFont="0" applyFill="0" applyBorder="0" applyAlignment="0" applyProtection="0"/>
    <xf numFmtId="0" fontId="126" fillId="64" borderId="65" applyNumberFormat="0" applyAlignment="0" applyProtection="0"/>
    <xf numFmtId="0" fontId="134" fillId="64" borderId="67" applyNumberFormat="0" applyAlignment="0" applyProtection="0"/>
    <xf numFmtId="219" fontId="45" fillId="0" borderId="63">
      <protection locked="0"/>
    </xf>
    <xf numFmtId="0" fontId="70" fillId="53" borderId="66" applyNumberFormat="0" applyFont="0" applyAlignment="0" applyProtection="0"/>
    <xf numFmtId="0" fontId="70" fillId="53" borderId="66" applyNumberFormat="0" applyFont="0" applyAlignment="0" applyProtection="0"/>
    <xf numFmtId="0" fontId="126" fillId="64" borderId="65" applyNumberFormat="0" applyAlignment="0" applyProtection="0"/>
    <xf numFmtId="0" fontId="101" fillId="0" borderId="68"/>
    <xf numFmtId="4" fontId="47" fillId="84" borderId="67" applyNumberFormat="0" applyProtection="0">
      <alignment horizontal="left" vertical="center" indent="1"/>
    </xf>
    <xf numFmtId="4" fontId="48" fillId="82" borderId="67" applyNumberFormat="0" applyProtection="0">
      <alignment horizontal="right" vertical="center"/>
    </xf>
    <xf numFmtId="4" fontId="48" fillId="75" borderId="67" applyNumberFormat="0" applyProtection="0">
      <alignment horizontal="right" vertical="center"/>
    </xf>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95" fillId="64" borderId="67" applyNumberFormat="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45" fillId="74" borderId="67" applyNumberFormat="0" applyProtection="0">
      <alignment horizontal="left" vertical="center" indent="1"/>
    </xf>
    <xf numFmtId="4" fontId="48" fillId="67" borderId="67" applyNumberFormat="0" applyProtection="0">
      <alignment horizontal="left" vertical="center" indent="1"/>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0" fontId="131" fillId="49"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4" fontId="109" fillId="85" borderId="67" applyNumberFormat="0" applyProtection="0">
      <alignment horizontal="right" vertical="center"/>
    </xf>
    <xf numFmtId="4" fontId="48" fillId="81" borderId="67" applyNumberFormat="0" applyProtection="0">
      <alignment horizontal="right" vertical="center"/>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0" fontId="45" fillId="74" borderId="67" applyNumberFormat="0" applyProtection="0">
      <alignment horizontal="left" vertical="center" indent="1"/>
    </xf>
    <xf numFmtId="42" fontId="45" fillId="66" borderId="24">
      <alignment horizontal="center"/>
    </xf>
    <xf numFmtId="164" fontId="45" fillId="67" borderId="24">
      <alignment horizontal="center"/>
      <protection locked="0"/>
    </xf>
    <xf numFmtId="0" fontId="45" fillId="87" borderId="67" applyNumberFormat="0" applyProtection="0">
      <alignment horizontal="left" vertical="center" indent="1"/>
    </xf>
    <xf numFmtId="4" fontId="48" fillId="85" borderId="67" applyNumberFormat="0" applyProtection="0">
      <alignment horizontal="left" vertical="center" indent="1"/>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7" borderId="67" applyNumberFormat="0" applyProtection="0">
      <alignment horizontal="left" vertical="center" indent="1"/>
    </xf>
    <xf numFmtId="0" fontId="45" fillId="88" borderId="67" applyNumberFormat="0" applyProtection="0">
      <alignment horizontal="left" vertical="center" indent="1"/>
    </xf>
    <xf numFmtId="164" fontId="45" fillId="67" borderId="24">
      <alignment horizontal="center"/>
      <protection locked="0"/>
    </xf>
    <xf numFmtId="0" fontId="45" fillId="74" borderId="67"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4" fontId="48" fillId="85" borderId="67" applyNumberFormat="0" applyProtection="0">
      <alignment horizontal="righ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10" fontId="75" fillId="70" borderId="64" applyNumberFormat="0" applyBorder="0" applyAlignment="0" applyProtection="0"/>
    <xf numFmtId="0" fontId="70" fillId="53" borderId="66" applyNumberFormat="0" applyFont="0" applyAlignment="0" applyProtection="0"/>
    <xf numFmtId="0" fontId="126" fillId="64" borderId="65" applyNumberFormat="0" applyAlignment="0" applyProtection="0"/>
    <xf numFmtId="0" fontId="70" fillId="53" borderId="66" applyNumberFormat="0" applyFon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0" fillId="53" borderId="66" applyNumberFormat="0" applyFont="0" applyAlignment="0" applyProtection="0"/>
    <xf numFmtId="4" fontId="48" fillId="80" borderId="67" applyNumberFormat="0" applyProtection="0">
      <alignment horizontal="right" vertical="center"/>
    </xf>
    <xf numFmtId="0" fontId="76" fillId="0" borderId="46">
      <alignment horizontal="left" vertical="center"/>
    </xf>
    <xf numFmtId="10" fontId="75" fillId="67" borderId="64" applyNumberFormat="0" applyBorder="0" applyAlignment="0" applyProtection="0"/>
    <xf numFmtId="0" fontId="45" fillId="53" borderId="66" applyNumberFormat="0" applyFont="0" applyAlignment="0" applyProtection="0"/>
    <xf numFmtId="219" fontId="45" fillId="0" borderId="63">
      <protection locked="0"/>
    </xf>
    <xf numFmtId="0" fontId="70" fillId="53" borderId="66" applyNumberFormat="0" applyFont="0" applyAlignment="0" applyProtection="0"/>
    <xf numFmtId="0" fontId="81" fillId="49" borderId="65" applyNumberFormat="0" applyAlignment="0" applyProtection="0"/>
    <xf numFmtId="0" fontId="66" fillId="64"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 fontId="48" fillId="73" borderId="67" applyNumberFormat="0" applyProtection="0">
      <alignment vertical="center"/>
    </xf>
    <xf numFmtId="4" fontId="48" fillId="73" borderId="67" applyNumberFormat="0" applyProtection="0">
      <alignment horizontal="left" vertical="center" indent="1"/>
    </xf>
    <xf numFmtId="4" fontId="48" fillId="78" borderId="67" applyNumberFormat="0" applyProtection="0">
      <alignment horizontal="right" vertical="center"/>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66" fillId="64" borderId="65" applyNumberForma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42" fontId="45" fillId="66" borderId="24">
      <alignment horizontal="center"/>
    </xf>
    <xf numFmtId="169" fontId="45" fillId="67" borderId="24">
      <alignment horizontal="center"/>
      <protection locked="0"/>
    </xf>
    <xf numFmtId="0" fontId="75" fillId="11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70" fillId="53" borderId="66" applyNumberFormat="0" applyFont="0" applyAlignment="0" applyProtection="0"/>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 fontId="48" fillId="73" borderId="67" applyNumberFormat="0" applyProtection="0">
      <alignment horizontal="left" vertical="center" indent="1"/>
    </xf>
    <xf numFmtId="0" fontId="126" fillId="64" borderId="65" applyNumberFormat="0" applyAlignment="0" applyProtection="0"/>
    <xf numFmtId="9" fontId="45" fillId="0" borderId="24">
      <alignment horizontal="center"/>
    </xf>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4" fontId="48" fillId="85" borderId="53" applyNumberFormat="0" applyProtection="0">
      <alignment horizontal="left" vertical="center" indent="1"/>
    </xf>
    <xf numFmtId="0" fontId="66" fillId="64" borderId="65" applyNumberFormat="0" applyAlignment="0" applyProtection="0"/>
    <xf numFmtId="0" fontId="66" fillId="64" borderId="65" applyNumberFormat="0" applyAlignment="0" applyProtection="0"/>
    <xf numFmtId="10" fontId="75" fillId="70" borderId="24" applyNumberFormat="0" applyBorder="0" applyAlignment="0" applyProtection="0"/>
    <xf numFmtId="0" fontId="76" fillId="0" borderId="46">
      <alignment horizontal="left" vertical="center"/>
    </xf>
    <xf numFmtId="0" fontId="66" fillId="64" borderId="65" applyNumberFormat="0" applyAlignment="0" applyProtection="0"/>
    <xf numFmtId="4" fontId="110" fillId="67" borderId="67" applyNumberFormat="0" applyProtection="0">
      <alignment vertical="center"/>
    </xf>
    <xf numFmtId="0" fontId="126" fillId="64" borderId="65" applyNumberFormat="0" applyAlignment="0" applyProtection="0"/>
    <xf numFmtId="9" fontId="45" fillId="66" borderId="24">
      <alignment horizontal="center"/>
    </xf>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4" fontId="48" fillId="67" borderId="67" applyNumberFormat="0" applyProtection="0">
      <alignment horizontal="left" vertical="center" indent="1"/>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0" fontId="131" fillId="49" borderId="65" applyNumberFormat="0" applyAlignment="0" applyProtection="0"/>
    <xf numFmtId="4" fontId="48" fillId="67" borderId="67" applyNumberFormat="0" applyProtection="0">
      <alignment horizontal="left" vertical="center" indent="1"/>
    </xf>
    <xf numFmtId="0" fontId="131" fillId="49" borderId="65" applyNumberFormat="0" applyAlignment="0" applyProtection="0"/>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0" fontId="131" fillId="49"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0" fontId="45" fillId="74" borderId="67" applyNumberFormat="0" applyProtection="0">
      <alignment horizontal="left" vertical="center" indent="1"/>
    </xf>
    <xf numFmtId="42" fontId="45" fillId="66" borderId="24">
      <alignment horizontal="center"/>
    </xf>
    <xf numFmtId="164" fontId="45" fillId="67" borderId="24">
      <alignment horizontal="center"/>
      <protection locked="0"/>
    </xf>
    <xf numFmtId="0" fontId="45" fillId="87" borderId="67" applyNumberFormat="0" applyProtection="0">
      <alignment horizontal="left" vertical="center" indent="1"/>
    </xf>
    <xf numFmtId="4" fontId="48" fillId="85" borderId="67" applyNumberFormat="0" applyProtection="0">
      <alignment horizontal="left" vertical="center" indent="1"/>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7" borderId="67" applyNumberFormat="0" applyProtection="0">
      <alignment horizontal="left" vertical="center" indent="1"/>
    </xf>
    <xf numFmtId="0" fontId="45" fillId="88" borderId="67" applyNumberFormat="0" applyProtection="0">
      <alignment horizontal="left" vertical="center" indent="1"/>
    </xf>
    <xf numFmtId="164" fontId="45" fillId="67" borderId="24">
      <alignment horizontal="center"/>
      <protection locked="0"/>
    </xf>
    <xf numFmtId="0" fontId="45" fillId="74" borderId="67"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10" fontId="75" fillId="70" borderId="24" applyNumberFormat="0" applyBorder="0" applyAlignment="0" applyProtection="0"/>
    <xf numFmtId="0" fontId="126" fillId="64" borderId="65"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76" fillId="0" borderId="46">
      <alignment horizontal="left" vertical="center"/>
    </xf>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10" fontId="75" fillId="70" borderId="24" applyNumberFormat="0" applyBorder="0" applyAlignment="0" applyProtection="0"/>
    <xf numFmtId="0" fontId="126" fillId="64" borderId="65"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219" fontId="45" fillId="0" borderId="63">
      <protection locked="0"/>
    </xf>
    <xf numFmtId="0" fontId="131" fillId="49" borderId="65" applyNumberFormat="0" applyAlignment="0" applyProtection="0"/>
    <xf numFmtId="0" fontId="70" fillId="53" borderId="75" applyNumberFormat="0" applyFont="0" applyAlignment="0" applyProtection="0"/>
    <xf numFmtId="0" fontId="131" fillId="49" borderId="65" applyNumberFormat="0" applyAlignment="0" applyProtection="0"/>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217" fontId="45" fillId="66" borderId="64">
      <alignment horizontal="left" indent="1"/>
    </xf>
    <xf numFmtId="217" fontId="121" fillId="0" borderId="64">
      <alignment horizontal="left" indent="1"/>
    </xf>
    <xf numFmtId="217" fontId="120" fillId="0" borderId="64">
      <alignment horizontal="left" vertical="top" wrapText="1"/>
    </xf>
    <xf numFmtId="217" fontId="45" fillId="67" borderId="64">
      <alignment horizontal="left" indent="1"/>
      <protection locked="0"/>
    </xf>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4" fontId="48" fillId="73" borderId="76" applyNumberFormat="0" applyProtection="0">
      <alignment vertical="center"/>
    </xf>
    <xf numFmtId="4" fontId="110" fillId="73" borderId="76" applyNumberFormat="0" applyProtection="0">
      <alignment vertical="center"/>
    </xf>
    <xf numFmtId="0" fontId="45" fillId="74" borderId="76" applyNumberFormat="0" applyProtection="0">
      <alignment horizontal="left" vertical="center" indent="1"/>
    </xf>
    <xf numFmtId="4" fontId="48" fillId="76" borderId="76" applyNumberFormat="0" applyProtection="0">
      <alignment horizontal="right" vertical="center"/>
    </xf>
    <xf numFmtId="4" fontId="48" fillId="77" borderId="76" applyNumberFormat="0" applyProtection="0">
      <alignment horizontal="right" vertical="center"/>
    </xf>
    <xf numFmtId="4" fontId="48" fillId="78" borderId="76" applyNumberFormat="0" applyProtection="0">
      <alignment horizontal="right" vertical="center"/>
    </xf>
    <xf numFmtId="4" fontId="48" fillId="80" borderId="76" applyNumberFormat="0" applyProtection="0">
      <alignment horizontal="right" vertical="center"/>
    </xf>
    <xf numFmtId="217" fontId="46" fillId="88" borderId="81" applyBorder="0">
      <alignment horizontal="center" vertical="center" wrapText="1"/>
    </xf>
    <xf numFmtId="217" fontId="46" fillId="67" borderId="79" applyBorder="0">
      <alignment horizontal="left" indent="1"/>
      <protection locked="0"/>
    </xf>
    <xf numFmtId="43" fontId="44" fillId="0" borderId="0" applyFont="0" applyFill="0" applyBorder="0" applyAlignment="0" applyProtection="0"/>
    <xf numFmtId="42" fontId="45" fillId="66" borderId="64">
      <alignment horizontal="center"/>
    </xf>
    <xf numFmtId="194" fontId="45" fillId="0" borderId="24"/>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5" fillId="110" borderId="64"/>
    <xf numFmtId="44" fontId="44" fillId="0" borderId="0" applyFont="0" applyFill="0" applyBorder="0" applyAlignment="0" applyProtection="0"/>
    <xf numFmtId="37" fontId="113" fillId="91" borderId="65" applyBorder="0" applyProtection="0">
      <alignment horizontal="right"/>
    </xf>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45" fillId="74" borderId="67" applyNumberFormat="0" applyProtection="0">
      <alignment horizontal="left" vertical="center" indent="1"/>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0"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9" fontId="44" fillId="0" borderId="0" applyFont="0" applyFill="0" applyBorder="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37" fontId="113" fillId="90" borderId="74"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75" applyNumberFormat="0" applyFont="0" applyAlignment="0" applyProtection="0"/>
    <xf numFmtId="4" fontId="48" fillId="73" borderId="76" applyNumberFormat="0" applyProtection="0">
      <alignment horizontal="left" vertical="center" indent="1"/>
    </xf>
    <xf numFmtId="9" fontId="44" fillId="0" borderId="0" applyFont="0" applyFill="0" applyBorder="0" applyAlignment="0" applyProtection="0"/>
    <xf numFmtId="4" fontId="48" fillId="82" borderId="76" applyNumberFormat="0" applyProtection="0">
      <alignment horizontal="right" vertical="center"/>
    </xf>
    <xf numFmtId="4" fontId="48" fillId="83" borderId="76" applyNumberFormat="0" applyProtection="0">
      <alignment horizontal="right" vertical="center"/>
    </xf>
    <xf numFmtId="4" fontId="47" fillId="84" borderId="76" applyNumberFormat="0" applyProtection="0">
      <alignment horizontal="left" vertical="center" indent="1"/>
    </xf>
    <xf numFmtId="0" fontId="45" fillId="74" borderId="76" applyNumberFormat="0" applyProtection="0">
      <alignment horizontal="left" vertical="center" indent="1"/>
    </xf>
    <xf numFmtId="4" fontId="48" fillId="85" borderId="76" applyNumberFormat="0" applyProtection="0">
      <alignment horizontal="left" vertical="center" indent="1"/>
    </xf>
    <xf numFmtId="4" fontId="48" fillId="87"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48" fillId="67" borderId="76" applyNumberFormat="0" applyProtection="0">
      <alignment vertical="center"/>
    </xf>
    <xf numFmtId="4" fontId="110" fillId="67" borderId="76" applyNumberFormat="0" applyProtection="0">
      <alignmen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48" fillId="85" borderId="76" applyNumberFormat="0" applyProtection="0">
      <alignment horizontal="right" vertical="center"/>
    </xf>
    <xf numFmtId="4" fontId="110"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09" fillId="85" borderId="76" applyNumberFormat="0" applyProtection="0">
      <alignment horizontal="right" vertical="center"/>
    </xf>
    <xf numFmtId="0" fontId="101" fillId="0" borderId="77"/>
    <xf numFmtId="194" fontId="45" fillId="0" borderId="64"/>
    <xf numFmtId="44" fontId="44" fillId="0" borderId="0" applyFont="0" applyFill="0" applyBorder="0" applyAlignment="0" applyProtection="0"/>
    <xf numFmtId="0" fontId="108" fillId="62" borderId="80" applyBorder="0"/>
    <xf numFmtId="43" fontId="44" fillId="0" borderId="0" applyFont="0" applyFill="0" applyBorder="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26" fillId="64" borderId="74" applyNumberFormat="0" applyAlignment="0" applyProtection="0"/>
    <xf numFmtId="0" fontId="127" fillId="65" borderId="44" applyNumberFormat="0" applyAlignment="0" applyProtection="0"/>
    <xf numFmtId="0" fontId="76" fillId="0" borderId="46">
      <alignment horizontal="left" vertical="center"/>
    </xf>
    <xf numFmtId="0" fontId="45" fillId="53" borderId="75" applyNumberFormat="0" applyFont="0" applyAlignment="0" applyProtection="0"/>
    <xf numFmtId="0" fontId="134" fillId="64" borderId="76" applyNumberFormat="0" applyAlignment="0" applyProtection="0"/>
    <xf numFmtId="0" fontId="70" fillId="53" borderId="75" applyNumberFormat="0" applyFont="0" applyAlignment="0" applyProtection="0"/>
    <xf numFmtId="0" fontId="70" fillId="53" borderId="75" applyNumberFormat="0" applyFont="0" applyAlignment="0" applyProtection="0"/>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87" borderId="67" applyNumberFormat="0" applyProtection="0">
      <alignment horizontal="left" vertical="center" indent="1"/>
    </xf>
    <xf numFmtId="0" fontId="131" fillId="49" borderId="65" applyNumberFormat="0" applyAlignment="0" applyProtection="0"/>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42" fontId="45" fillId="66" borderId="24">
      <alignment horizontal="center"/>
    </xf>
    <xf numFmtId="164" fontId="116" fillId="66" borderId="57">
      <alignment horizontal="center"/>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71" fillId="0" borderId="55"/>
    <xf numFmtId="37" fontId="113" fillId="91" borderId="74" applyBorder="0" applyProtection="0">
      <alignment horizontal="right"/>
    </xf>
    <xf numFmtId="0" fontId="131" fillId="49" borderId="65" applyNumberFormat="0" applyAlignment="0" applyProtection="0"/>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8" fillId="82"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8" fontId="72" fillId="0" borderId="45">
      <alignment vertical="center"/>
    </xf>
    <xf numFmtId="194" fontId="45" fillId="0" borderId="24"/>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31" fillId="49" borderId="65" applyNumberFormat="0" applyAlignment="0" applyProtection="0"/>
    <xf numFmtId="0" fontId="105" fillId="0" borderId="78" applyNumberFormat="0" applyFill="0" applyAlignment="0" applyProtection="0"/>
    <xf numFmtId="219" fontId="45" fillId="0" borderId="63">
      <protection locked="0"/>
    </xf>
    <xf numFmtId="0" fontId="134" fillId="64" borderId="67" applyNumberFormat="0" applyAlignment="0" applyProtection="0"/>
    <xf numFmtId="0" fontId="45" fillId="53" borderId="66" applyNumberFormat="0" applyFont="0" applyAlignment="0" applyProtection="0"/>
    <xf numFmtId="10" fontId="75" fillId="67" borderId="24" applyNumberFormat="0" applyBorder="0" applyAlignment="0" applyProtection="0"/>
    <xf numFmtId="0" fontId="131" fillId="49" borderId="65" applyNumberFormat="0" applyAlignment="0" applyProtection="0"/>
    <xf numFmtId="0" fontId="76" fillId="0" borderId="46">
      <alignment horizontal="left" vertical="center"/>
    </xf>
    <xf numFmtId="0" fontId="126" fillId="64" borderId="65" applyNumberFormat="0" applyAlignment="0" applyProtection="0"/>
    <xf numFmtId="0" fontId="105" fillId="0" borderId="78" applyNumberFormat="0" applyFill="0" applyAlignment="0" applyProtection="0"/>
    <xf numFmtId="169" fontId="45" fillId="67" borderId="64">
      <alignment horizontal="left" vertical="top"/>
      <protection locked="0"/>
    </xf>
    <xf numFmtId="217" fontId="46" fillId="66" borderId="64">
      <alignment horizontal="left" vertical="center" wrapText="1"/>
    </xf>
    <xf numFmtId="9" fontId="45" fillId="66" borderId="64">
      <alignment horizontal="center"/>
    </xf>
    <xf numFmtId="9" fontId="45" fillId="0" borderId="64">
      <alignment horizontal="center"/>
    </xf>
    <xf numFmtId="164" fontId="45" fillId="67" borderId="64">
      <alignment horizontal="center"/>
      <protection locked="0"/>
    </xf>
    <xf numFmtId="0" fontId="131" fillId="49" borderId="74" applyNumberFormat="0" applyAlignment="0" applyProtection="0"/>
    <xf numFmtId="42" fontId="45" fillId="0" borderId="64">
      <alignment horizontal="center"/>
    </xf>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169" fontId="45" fillId="0" borderId="64">
      <alignment horizontal="center"/>
    </xf>
    <xf numFmtId="4" fontId="48" fillId="81" borderId="76" applyNumberFormat="0" applyProtection="0">
      <alignment horizontal="right" vertical="center"/>
    </xf>
    <xf numFmtId="4" fontId="48" fillId="79" borderId="67" applyNumberFormat="0" applyProtection="0">
      <alignment horizontal="right" vertical="center"/>
    </xf>
    <xf numFmtId="4" fontId="48" fillId="76" borderId="67" applyNumberFormat="0" applyProtection="0">
      <alignment horizontal="right" vertical="center"/>
    </xf>
    <xf numFmtId="0" fontId="95" fillId="64" borderId="67"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74" applyNumberFormat="0" applyAlignment="0" applyProtection="0"/>
    <xf numFmtId="0" fontId="81" fillId="49" borderId="65" applyNumberForma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9" fontId="44" fillId="0" borderId="0" applyFont="0" applyFill="0" applyBorder="0" applyAlignment="0" applyProtection="0"/>
    <xf numFmtId="4" fontId="48" fillId="73" borderId="76" applyNumberFormat="0" applyProtection="0">
      <alignment horizontal="left" vertical="center" indent="1"/>
    </xf>
    <xf numFmtId="4" fontId="48" fillId="75" borderId="76" applyNumberFormat="0" applyProtection="0">
      <alignment horizontal="right" vertical="center"/>
    </xf>
    <xf numFmtId="0" fontId="66" fillId="64" borderId="74" applyNumberFormat="0" applyAlignment="0" applyProtection="0"/>
    <xf numFmtId="38" fontId="72" fillId="0" borderId="45">
      <alignment vertical="center"/>
    </xf>
    <xf numFmtId="4" fontId="48" fillId="79" borderId="76" applyNumberFormat="0" applyProtection="0">
      <alignment horizontal="right" vertical="center"/>
    </xf>
    <xf numFmtId="0" fontId="126" fillId="64" borderId="65" applyNumberFormat="0" applyAlignment="0" applyProtection="0"/>
    <xf numFmtId="0" fontId="127" fillId="65" borderId="44" applyNumberFormat="0" applyAlignment="0" applyProtection="0"/>
    <xf numFmtId="0" fontId="45" fillId="87" borderId="67" applyNumberFormat="0" applyProtection="0">
      <alignment horizontal="left" vertical="center" indent="1"/>
    </xf>
    <xf numFmtId="4" fontId="48" fillId="85" borderId="67" applyNumberFormat="0" applyProtection="0">
      <alignment horizontal="left" vertical="center" indent="1"/>
    </xf>
    <xf numFmtId="4" fontId="48" fillId="81" borderId="67" applyNumberFormat="0" applyProtection="0">
      <alignment horizontal="right" vertical="center"/>
    </xf>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66" fillId="64" borderId="74" applyNumberFormat="0" applyAlignment="0" applyProtection="0"/>
    <xf numFmtId="0" fontId="131" fillId="49"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70" fillId="53" borderId="75" applyNumberFormat="0" applyFont="0" applyAlignment="0" applyProtection="0"/>
    <xf numFmtId="0" fontId="67" fillId="65" borderId="44" applyNumberFormat="0" applyAlignment="0" applyProtection="0"/>
    <xf numFmtId="194" fontId="45" fillId="0" borderId="24"/>
    <xf numFmtId="4" fontId="109" fillId="85" borderId="67" applyNumberFormat="0" applyProtection="0">
      <alignment horizontal="right" vertical="center"/>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31" fillId="49" borderId="65" applyNumberFormat="0" applyAlignment="0" applyProtection="0"/>
    <xf numFmtId="0" fontId="67" fillId="65" borderId="44"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45" fillId="74" borderId="67" applyNumberFormat="0" applyProtection="0">
      <alignment horizontal="left" vertical="center" indent="1"/>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87" borderId="67" applyNumberFormat="0" applyProtection="0">
      <alignment horizontal="left" vertical="center" indent="1"/>
    </xf>
    <xf numFmtId="42" fontId="45" fillId="66" borderId="24">
      <alignment horizontal="center"/>
    </xf>
    <xf numFmtId="164" fontId="45" fillId="67" borderId="24">
      <alignment horizontal="center"/>
      <protection locked="0"/>
    </xf>
    <xf numFmtId="4" fontId="48" fillId="83" borderId="67" applyNumberFormat="0" applyProtection="0">
      <alignment horizontal="right" vertical="center"/>
    </xf>
    <xf numFmtId="4" fontId="48" fillId="80" borderId="67" applyNumberFormat="0" applyProtection="0">
      <alignment horizontal="right" vertical="center"/>
    </xf>
    <xf numFmtId="9" fontId="45" fillId="0" borderId="24">
      <alignment horizontal="center"/>
    </xf>
    <xf numFmtId="9" fontId="45" fillId="66" borderId="24">
      <alignment horizontal="center"/>
    </xf>
    <xf numFmtId="0" fontId="131" fillId="49" borderId="65" applyNumberFormat="0" applyAlignment="0" applyProtection="0"/>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0" fontId="67" fillId="65" borderId="44" applyNumberFormat="0" applyAlignment="0" applyProtection="0"/>
    <xf numFmtId="217" fontId="46" fillId="66" borderId="24">
      <alignment horizontal="left" vertical="center" wrapText="1"/>
    </xf>
    <xf numFmtId="169" fontId="45" fillId="67" borderId="24">
      <alignment horizontal="left" vertical="top"/>
      <protection locked="0"/>
    </xf>
    <xf numFmtId="10" fontId="75" fillId="67" borderId="24" applyNumberFormat="0" applyBorder="0" applyAlignment="0" applyProtection="0"/>
    <xf numFmtId="219" fontId="45" fillId="0" borderId="63">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1" borderId="67" applyNumberFormat="0" applyProtection="0">
      <alignment horizontal="right" vertical="center"/>
    </xf>
    <xf numFmtId="4" fontId="47" fillId="84" borderId="67" applyNumberFormat="0" applyProtection="0">
      <alignment horizontal="left" vertical="center" indent="1"/>
    </xf>
    <xf numFmtId="164" fontId="45" fillId="67" borderId="24">
      <alignment horizontal="center"/>
      <protection locked="0"/>
    </xf>
    <xf numFmtId="0" fontId="45" fillId="87" borderId="67"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74" applyNumberFormat="0" applyAlignment="0" applyProtection="0"/>
    <xf numFmtId="194" fontId="45" fillId="0" borderId="24"/>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194" fontId="45" fillId="0" borderId="24"/>
    <xf numFmtId="0" fontId="66" fillId="64" borderId="7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66" borderId="24">
      <alignment horizontal="left" vertical="center" wrapText="1"/>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66" borderId="24">
      <alignment horizontal="left" vertical="center" wrapText="1"/>
    </xf>
    <xf numFmtId="169" fontId="45" fillId="67" borderId="24">
      <alignment horizontal="left" vertical="top"/>
      <protection locked="0"/>
    </xf>
    <xf numFmtId="0" fontId="131" fillId="49" borderId="74" applyNumberFormat="0" applyAlignment="0" applyProtection="0"/>
    <xf numFmtId="0" fontId="126" fillId="64" borderId="65" applyNumberFormat="0" applyAlignment="0" applyProtection="0"/>
    <xf numFmtId="0" fontId="127" fillId="65" borderId="44"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0" fontId="67" fillId="65" borderId="44" applyNumberFormat="0" applyAlignment="0" applyProtection="0"/>
    <xf numFmtId="0" fontId="81" fillId="49" borderId="74" applyNumberFormat="0" applyAlignment="0" applyProtection="0"/>
    <xf numFmtId="169" fontId="45" fillId="66" borderId="64">
      <alignment horizontal="center"/>
    </xf>
    <xf numFmtId="169" fontId="45" fillId="67" borderId="64">
      <alignment horizontal="center"/>
      <protection locked="0"/>
    </xf>
    <xf numFmtId="0" fontId="81" fillId="49" borderId="74" applyNumberFormat="0" applyAlignment="0" applyProtection="0"/>
    <xf numFmtId="10" fontId="75" fillId="70" borderId="64" applyNumberFormat="0" applyBorder="0" applyAlignment="0" applyProtection="0"/>
    <xf numFmtId="0" fontId="81" fillId="49" borderId="74" applyNumberFormat="0" applyAlignment="0" applyProtection="0"/>
    <xf numFmtId="0" fontId="126" fillId="64" borderId="65" applyNumberFormat="0" applyAlignment="0" applyProtection="0"/>
    <xf numFmtId="0" fontId="127" fillId="65" borderId="44" applyNumberFormat="0" applyAlignment="0" applyProtection="0"/>
    <xf numFmtId="0" fontId="81" fillId="49" borderId="74" applyNumberFormat="0" applyAlignment="0" applyProtection="0"/>
    <xf numFmtId="0" fontId="131" fillId="49" borderId="65" applyNumberFormat="0" applyAlignment="0" applyProtection="0"/>
    <xf numFmtId="0" fontId="45" fillId="53" borderId="66" applyNumberFormat="0" applyFont="0" applyAlignment="0" applyProtection="0"/>
    <xf numFmtId="0" fontId="134" fillId="64" borderId="67" applyNumberFormat="0" applyAlignment="0" applyProtection="0"/>
    <xf numFmtId="0" fontId="126" fillId="64" borderId="65" applyNumberFormat="0" applyAlignment="0" applyProtection="0"/>
    <xf numFmtId="37" fontId="113" fillId="90" borderId="74" applyBorder="0" applyProtection="0">
      <alignment horizontal="right"/>
    </xf>
    <xf numFmtId="0" fontId="76" fillId="0" borderId="46">
      <alignment horizontal="left" vertical="center"/>
    </xf>
    <xf numFmtId="0" fontId="131" fillId="49" borderId="65" applyNumberFormat="0" applyAlignment="0" applyProtection="0"/>
    <xf numFmtId="10" fontId="75" fillId="67" borderId="64" applyNumberFormat="0" applyBorder="0" applyAlignment="0" applyProtection="0"/>
    <xf numFmtId="0" fontId="45" fillId="53" borderId="66" applyNumberFormat="0" applyFont="0" applyAlignment="0" applyProtection="0"/>
    <xf numFmtId="219" fontId="45" fillId="0" borderId="63">
      <protection locked="0"/>
    </xf>
    <xf numFmtId="0" fontId="131" fillId="49" borderId="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65" applyNumberFormat="0" applyAlignment="0" applyProtection="0"/>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105" fillId="0" borderId="78" applyNumberFormat="0" applyFill="0" applyAlignment="0" applyProtection="0"/>
    <xf numFmtId="194" fontId="45" fillId="0" borderId="24"/>
    <xf numFmtId="0" fontId="101" fillId="0" borderId="68"/>
    <xf numFmtId="4" fontId="109"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10" fillId="85" borderId="67" applyNumberFormat="0" applyProtection="0">
      <alignment horizontal="right" vertical="center"/>
    </xf>
    <xf numFmtId="4" fontId="48" fillId="85" borderId="67" applyNumberFormat="0" applyProtection="0">
      <alignment horizontal="righ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110" fillId="67" borderId="67" applyNumberFormat="0" applyProtection="0">
      <alignment vertical="center"/>
    </xf>
    <xf numFmtId="4" fontId="48" fillId="67" borderId="67" applyNumberFormat="0" applyProtection="0">
      <alignmen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4" fontId="48" fillId="87" borderId="67" applyNumberFormat="0" applyProtection="0">
      <alignment horizontal="left" vertical="center" indent="1"/>
    </xf>
    <xf numFmtId="4" fontId="48" fillId="85" borderId="67" applyNumberFormat="0" applyProtection="0">
      <alignment horizontal="left" vertical="center" indent="1"/>
    </xf>
    <xf numFmtId="0" fontId="45" fillId="74" borderId="67" applyNumberFormat="0" applyProtection="0">
      <alignment horizontal="left" vertical="center" indent="1"/>
    </xf>
    <xf numFmtId="4" fontId="48" fillId="85" borderId="53" applyNumberFormat="0" applyProtection="0">
      <alignment horizontal="left" vertical="center" indent="1"/>
    </xf>
    <xf numFmtId="4" fontId="47" fillId="84" borderId="67" applyNumberFormat="0" applyProtection="0">
      <alignment horizontal="left" vertical="center" indent="1"/>
    </xf>
    <xf numFmtId="4" fontId="48" fillId="83" borderId="67" applyNumberFormat="0" applyProtection="0">
      <alignment horizontal="right" vertical="center"/>
    </xf>
    <xf numFmtId="4" fontId="48" fillId="82" borderId="67" applyNumberFormat="0" applyProtection="0">
      <alignment horizontal="right" vertical="center"/>
    </xf>
    <xf numFmtId="4" fontId="48" fillId="81" borderId="67" applyNumberFormat="0" applyProtection="0">
      <alignment horizontal="right" vertical="center"/>
    </xf>
    <xf numFmtId="4" fontId="48" fillId="80" borderId="67" applyNumberFormat="0" applyProtection="0">
      <alignment horizontal="right" vertical="center"/>
    </xf>
    <xf numFmtId="4" fontId="48" fillId="79" borderId="67" applyNumberFormat="0" applyProtection="0">
      <alignment horizontal="right" vertical="center"/>
    </xf>
    <xf numFmtId="4" fontId="48" fillId="78" borderId="67" applyNumberFormat="0" applyProtection="0">
      <alignment horizontal="right" vertical="center"/>
    </xf>
    <xf numFmtId="4" fontId="48" fillId="77" borderId="67" applyNumberFormat="0" applyProtection="0">
      <alignment horizontal="right" vertical="center"/>
    </xf>
    <xf numFmtId="4" fontId="48" fillId="76" borderId="67" applyNumberFormat="0" applyProtection="0">
      <alignment horizontal="right" vertical="center"/>
    </xf>
    <xf numFmtId="4" fontId="48" fillId="75" borderId="67" applyNumberFormat="0" applyProtection="0">
      <alignment horizontal="right" vertical="center"/>
    </xf>
    <xf numFmtId="0" fontId="45" fillId="74" borderId="67" applyNumberFormat="0" applyProtection="0">
      <alignment horizontal="left" vertical="center" indent="1"/>
    </xf>
    <xf numFmtId="4" fontId="48" fillId="73" borderId="67" applyNumberFormat="0" applyProtection="0">
      <alignment horizontal="left" vertical="center" indent="1"/>
    </xf>
    <xf numFmtId="4" fontId="48" fillId="73" borderId="67" applyNumberFormat="0" applyProtection="0">
      <alignment horizontal="left" vertical="center" indent="1"/>
    </xf>
    <xf numFmtId="4" fontId="110" fillId="73" borderId="67" applyNumberFormat="0" applyProtection="0">
      <alignment vertical="center"/>
    </xf>
    <xf numFmtId="4" fontId="48" fillId="73" borderId="67" applyNumberFormat="0" applyProtection="0">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7" fontId="113" fillId="90" borderId="65" applyBorder="0" applyProtection="0">
      <alignment horizontal="right"/>
    </xf>
    <xf numFmtId="37" fontId="113" fillId="90" borderId="65" applyBorder="0" applyProtection="0">
      <alignment horizontal="right"/>
    </xf>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0" fontId="81" fillId="49" borderId="65" applyNumberFormat="0" applyAlignment="0" applyProtection="0"/>
    <xf numFmtId="38" fontId="72" fillId="0" borderId="45">
      <alignment vertical="center"/>
    </xf>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70" fillId="53" borderId="66" applyNumberFormat="0" applyFon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4" fontId="48" fillId="73" borderId="67" applyNumberFormat="0" applyProtection="0">
      <alignment vertical="center"/>
    </xf>
    <xf numFmtId="4" fontId="110" fillId="73" borderId="67" applyNumberFormat="0" applyProtection="0">
      <alignment vertical="center"/>
    </xf>
    <xf numFmtId="4" fontId="48" fillId="73" borderId="67" applyNumberFormat="0" applyProtection="0">
      <alignment horizontal="left" vertical="center" indent="1"/>
    </xf>
    <xf numFmtId="4" fontId="48" fillId="73" borderId="67" applyNumberFormat="0" applyProtection="0">
      <alignment horizontal="left" vertical="center" indent="1"/>
    </xf>
    <xf numFmtId="0" fontId="45" fillId="74" borderId="67" applyNumberFormat="0" applyProtection="0">
      <alignment horizontal="left" vertical="center" indent="1"/>
    </xf>
    <xf numFmtId="4" fontId="48" fillId="75" borderId="67" applyNumberFormat="0" applyProtection="0">
      <alignment horizontal="right" vertical="center"/>
    </xf>
    <xf numFmtId="4" fontId="48" fillId="76" borderId="67" applyNumberFormat="0" applyProtection="0">
      <alignment horizontal="right" vertical="center"/>
    </xf>
    <xf numFmtId="4" fontId="48" fillId="77" borderId="67" applyNumberFormat="0" applyProtection="0">
      <alignment horizontal="right" vertical="center"/>
    </xf>
    <xf numFmtId="4" fontId="48" fillId="78" borderId="67" applyNumberFormat="0" applyProtection="0">
      <alignment horizontal="right" vertical="center"/>
    </xf>
    <xf numFmtId="4" fontId="48" fillId="79" borderId="67" applyNumberFormat="0" applyProtection="0">
      <alignment horizontal="right" vertical="center"/>
    </xf>
    <xf numFmtId="4" fontId="48" fillId="80" borderId="67" applyNumberFormat="0" applyProtection="0">
      <alignment horizontal="right" vertical="center"/>
    </xf>
    <xf numFmtId="4" fontId="48" fillId="81" borderId="67" applyNumberFormat="0" applyProtection="0">
      <alignment horizontal="right" vertical="center"/>
    </xf>
    <xf numFmtId="4" fontId="48" fillId="82" borderId="67" applyNumberFormat="0" applyProtection="0">
      <alignment horizontal="right" vertical="center"/>
    </xf>
    <xf numFmtId="4" fontId="48" fillId="83" borderId="67" applyNumberFormat="0" applyProtection="0">
      <alignment horizontal="right" vertical="center"/>
    </xf>
    <xf numFmtId="4" fontId="47" fillId="84" borderId="67" applyNumberFormat="0" applyProtection="0">
      <alignment horizontal="left" vertical="center" indent="1"/>
    </xf>
    <xf numFmtId="4" fontId="48" fillId="85" borderId="53" applyNumberFormat="0" applyProtection="0">
      <alignment horizontal="left" vertical="center" indent="1"/>
    </xf>
    <xf numFmtId="0" fontId="45" fillId="74" borderId="67" applyNumberFormat="0" applyProtection="0">
      <alignment horizontal="left" vertical="center" indent="1"/>
    </xf>
    <xf numFmtId="4" fontId="48" fillId="85" borderId="67" applyNumberFormat="0" applyProtection="0">
      <alignment horizontal="left" vertical="center" indent="1"/>
    </xf>
    <xf numFmtId="4" fontId="48" fillId="87" borderId="67" applyNumberFormat="0" applyProtection="0">
      <alignment horizontal="left" vertical="center" indent="1"/>
    </xf>
    <xf numFmtId="0" fontId="45" fillId="87" borderId="67" applyNumberFormat="0" applyProtection="0">
      <alignment horizontal="left" vertical="center" indent="1"/>
    </xf>
    <xf numFmtId="0" fontId="45" fillId="87" borderId="67" applyNumberFormat="0" applyProtection="0">
      <alignment horizontal="left" vertical="center" indent="1"/>
    </xf>
    <xf numFmtId="0" fontId="45" fillId="88" borderId="67" applyNumberFormat="0" applyProtection="0">
      <alignment horizontal="left" vertical="center" indent="1"/>
    </xf>
    <xf numFmtId="0" fontId="45" fillId="88" borderId="67" applyNumberFormat="0" applyProtection="0">
      <alignment horizontal="left" vertical="center" indent="1"/>
    </xf>
    <xf numFmtId="0" fontId="45" fillId="66" borderId="67" applyNumberFormat="0" applyProtection="0">
      <alignment horizontal="left" vertical="center" indent="1"/>
    </xf>
    <xf numFmtId="0" fontId="45" fillId="66" borderId="67" applyNumberFormat="0" applyProtection="0">
      <alignment horizontal="left" vertical="center" indent="1"/>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48" fillId="67" borderId="67" applyNumberFormat="0" applyProtection="0">
      <alignment vertical="center"/>
    </xf>
    <xf numFmtId="4" fontId="110" fillId="67" borderId="67" applyNumberFormat="0" applyProtection="0">
      <alignment vertical="center"/>
    </xf>
    <xf numFmtId="4" fontId="48" fillId="67" borderId="67" applyNumberFormat="0" applyProtection="0">
      <alignment horizontal="left" vertical="center" indent="1"/>
    </xf>
    <xf numFmtId="4" fontId="48" fillId="67" borderId="67" applyNumberFormat="0" applyProtection="0">
      <alignment horizontal="left" vertical="center" indent="1"/>
    </xf>
    <xf numFmtId="4" fontId="48" fillId="85" borderId="67" applyNumberFormat="0" applyProtection="0">
      <alignment horizontal="right" vertical="center"/>
    </xf>
    <xf numFmtId="4" fontId="110" fillId="85" borderId="67" applyNumberFormat="0" applyProtection="0">
      <alignment horizontal="right" vertical="center"/>
    </xf>
    <xf numFmtId="0" fontId="45" fillId="74" borderId="67" applyNumberFormat="0" applyProtection="0">
      <alignment horizontal="left" vertical="center" indent="1"/>
    </xf>
    <xf numFmtId="0" fontId="45" fillId="74" borderId="67" applyNumberFormat="0" applyProtection="0">
      <alignment horizontal="left" vertical="center" indent="1"/>
    </xf>
    <xf numFmtId="4" fontId="109" fillId="85" borderId="67" applyNumberFormat="0" applyProtection="0">
      <alignment horizontal="right" vertical="center"/>
    </xf>
    <xf numFmtId="0" fontId="101" fillId="0" borderId="68"/>
    <xf numFmtId="194" fontId="45" fillId="0" borderId="24"/>
    <xf numFmtId="0" fontId="105" fillId="0" borderId="78" applyNumberFormat="0" applyFill="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0" fontId="66" fillId="64" borderId="65" applyNumberFormat="0" applyAlignment="0" applyProtection="0"/>
    <xf numFmtId="37" fontId="113" fillId="91"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91" borderId="65" applyBorder="0" applyProtection="0">
      <alignment horizontal="right"/>
    </xf>
    <xf numFmtId="0" fontId="71" fillId="0" borderId="55"/>
    <xf numFmtId="0" fontId="108" fillId="62" borderId="7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0" fontId="95" fillId="64" borderId="6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1" applyNumberFormat="0" applyFill="0" applyAlignment="0" applyProtection="0"/>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217" fontId="46" fillId="88" borderId="70" applyBorder="0">
      <alignment horizontal="center" vertical="center" wrapText="1"/>
    </xf>
    <xf numFmtId="217" fontId="46" fillId="66" borderId="24">
      <alignment horizontal="left" vertical="center" wrapText="1"/>
    </xf>
    <xf numFmtId="217" fontId="46" fillId="67" borderId="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65" applyNumberFormat="0" applyAlignment="0" applyProtection="0"/>
    <xf numFmtId="0" fontId="76" fillId="0" borderId="46">
      <alignment horizontal="left" vertical="center"/>
    </xf>
    <xf numFmtId="0" fontId="131" fillId="49" borderId="65" applyNumberFormat="0" applyAlignment="0" applyProtection="0"/>
    <xf numFmtId="10" fontId="75" fillId="67" borderId="24" applyNumberFormat="0" applyBorder="0" applyAlignment="0" applyProtection="0"/>
    <xf numFmtId="0" fontId="45" fillId="53" borderId="66" applyNumberFormat="0" applyFont="0" applyAlignment="0" applyProtection="0"/>
    <xf numFmtId="0" fontId="134" fillId="64" borderId="67" applyNumberFormat="0" applyAlignment="0" applyProtection="0"/>
    <xf numFmtId="219" fontId="45" fillId="0" borderId="63">
      <protection locked="0"/>
    </xf>
    <xf numFmtId="0" fontId="131" fillId="49" borderId="65" applyNumberFormat="0" applyAlignment="0" applyProtection="0"/>
    <xf numFmtId="10" fontId="75" fillId="70" borderId="73" applyNumberFormat="0" applyBorder="0" applyAlignment="0" applyProtection="0"/>
    <xf numFmtId="0" fontId="126" fillId="64" borderId="74" applyNumberFormat="0" applyAlignment="0" applyProtection="0"/>
    <xf numFmtId="0" fontId="131" fillId="49" borderId="74" applyNumberFormat="0" applyAlignment="0" applyProtection="0"/>
    <xf numFmtId="0" fontId="45" fillId="53" borderId="75" applyNumberFormat="0" applyFont="0" applyAlignment="0" applyProtection="0"/>
    <xf numFmtId="0" fontId="134" fillId="64" borderId="76" applyNumberFormat="0" applyAlignment="0" applyProtection="0"/>
    <xf numFmtId="0" fontId="126" fillId="64" borderId="65" applyNumberFormat="0" applyAlignment="0" applyProtection="0"/>
    <xf numFmtId="0" fontId="76" fillId="0" borderId="46">
      <alignment horizontal="left" vertical="center"/>
    </xf>
    <xf numFmtId="0" fontId="70" fillId="53" borderId="75" applyNumberFormat="0" applyFont="0" applyAlignment="0" applyProtection="0"/>
    <xf numFmtId="0" fontId="131" fillId="49" borderId="65" applyNumberFormat="0" applyAlignment="0" applyProtection="0"/>
    <xf numFmtId="10" fontId="75" fillId="67" borderId="73" applyNumberFormat="0" applyBorder="0" applyAlignment="0" applyProtection="0"/>
    <xf numFmtId="0" fontId="45" fillId="53" borderId="75" applyNumberFormat="0" applyFont="0" applyAlignment="0" applyProtection="0"/>
    <xf numFmtId="219" fontId="45" fillId="0" borderId="63">
      <protection locked="0"/>
    </xf>
    <xf numFmtId="0" fontId="131" fillId="49" borderId="65" applyNumberForma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4" fontId="48" fillId="73" borderId="76" applyNumberFormat="0" applyProtection="0">
      <alignment vertical="center"/>
    </xf>
    <xf numFmtId="4" fontId="110" fillId="73" borderId="76" applyNumberFormat="0" applyProtection="0">
      <alignment vertical="center"/>
    </xf>
    <xf numFmtId="4" fontId="48" fillId="73" borderId="76" applyNumberFormat="0" applyProtection="0">
      <alignment horizontal="left" vertical="center" indent="1"/>
    </xf>
    <xf numFmtId="4" fontId="48" fillId="73" borderId="76" applyNumberFormat="0" applyProtection="0">
      <alignment horizontal="left" vertical="center" indent="1"/>
    </xf>
    <xf numFmtId="0" fontId="45" fillId="74" borderId="76" applyNumberFormat="0" applyProtection="0">
      <alignment horizontal="left" vertical="center" indent="1"/>
    </xf>
    <xf numFmtId="4" fontId="48" fillId="75" borderId="76" applyNumberFormat="0" applyProtection="0">
      <alignment horizontal="right" vertical="center"/>
    </xf>
    <xf numFmtId="4" fontId="48" fillId="76" borderId="76" applyNumberFormat="0" applyProtection="0">
      <alignment horizontal="right" vertical="center"/>
    </xf>
    <xf numFmtId="4" fontId="48" fillId="77" borderId="76" applyNumberFormat="0" applyProtection="0">
      <alignment horizontal="right" vertical="center"/>
    </xf>
    <xf numFmtId="4" fontId="48" fillId="78" borderId="76" applyNumberFormat="0" applyProtection="0">
      <alignment horizontal="right" vertical="center"/>
    </xf>
    <xf numFmtId="4" fontId="48" fillId="79" borderId="76" applyNumberFormat="0" applyProtection="0">
      <alignment horizontal="right" vertical="center"/>
    </xf>
    <xf numFmtId="4" fontId="48" fillId="80" borderId="76" applyNumberFormat="0" applyProtection="0">
      <alignment horizontal="right" vertical="center"/>
    </xf>
    <xf numFmtId="4" fontId="48" fillId="81" borderId="76" applyNumberFormat="0" applyProtection="0">
      <alignment horizontal="right" vertical="center"/>
    </xf>
    <xf numFmtId="4" fontId="48" fillId="82" borderId="76" applyNumberFormat="0" applyProtection="0">
      <alignment horizontal="right" vertical="center"/>
    </xf>
    <xf numFmtId="4" fontId="48" fillId="83" borderId="76" applyNumberFormat="0" applyProtection="0">
      <alignment horizontal="right" vertical="center"/>
    </xf>
    <xf numFmtId="4" fontId="47" fillId="84" borderId="76" applyNumberFormat="0" applyProtection="0">
      <alignment horizontal="left" vertical="center" indent="1"/>
    </xf>
    <xf numFmtId="4" fontId="48" fillId="85" borderId="53" applyNumberFormat="0" applyProtection="0">
      <alignment horizontal="left" vertical="center" indent="1"/>
    </xf>
    <xf numFmtId="0" fontId="45" fillId="74" borderId="76" applyNumberFormat="0" applyProtection="0">
      <alignment horizontal="left" vertical="center" indent="1"/>
    </xf>
    <xf numFmtId="4" fontId="48" fillId="85" borderId="76" applyNumberFormat="0" applyProtection="0">
      <alignment horizontal="left" vertical="center" indent="1"/>
    </xf>
    <xf numFmtId="4" fontId="48" fillId="87"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48" fillId="67" borderId="76" applyNumberFormat="0" applyProtection="0">
      <alignment vertical="center"/>
    </xf>
    <xf numFmtId="4" fontId="110" fillId="67" borderId="76" applyNumberFormat="0" applyProtection="0">
      <alignmen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48" fillId="85" borderId="76" applyNumberFormat="0" applyProtection="0">
      <alignment horizontal="right" vertical="center"/>
    </xf>
    <xf numFmtId="4" fontId="110"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09" fillId="85" borderId="76" applyNumberFormat="0" applyProtection="0">
      <alignment horizontal="right" vertical="center"/>
    </xf>
    <xf numFmtId="0" fontId="101" fillId="0" borderId="77"/>
    <xf numFmtId="0" fontId="131" fillId="49" borderId="74" applyNumberFormat="0" applyAlignment="0" applyProtection="0"/>
    <xf numFmtId="0" fontId="71" fillId="0" borderId="55"/>
    <xf numFmtId="37" fontId="113" fillId="91"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8" fillId="62" borderId="8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74" applyNumberFormat="0" applyAlignment="0" applyProtection="0"/>
    <xf numFmtId="0" fontId="131" fillId="49" borderId="7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74" applyNumberFormat="0" applyAlignment="0" applyProtection="0"/>
    <xf numFmtId="217" fontId="46" fillId="88" borderId="81" applyBorder="0">
      <alignment horizontal="center" vertical="center" wrapText="1"/>
    </xf>
    <xf numFmtId="217" fontId="46" fillId="66" borderId="24">
      <alignment horizontal="left" vertical="center" wrapText="1"/>
    </xf>
    <xf numFmtId="217" fontId="46" fillId="67" borderId="7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80" applyBorder="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194" fontId="45" fillId="0" borderId="24"/>
    <xf numFmtId="0" fontId="101" fillId="0" borderId="77"/>
    <xf numFmtId="4" fontId="109"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10" fillId="85" borderId="76" applyNumberFormat="0" applyProtection="0">
      <alignment horizontal="right" vertical="center"/>
    </xf>
    <xf numFmtId="4" fontId="48" fillId="85" borderId="76" applyNumberFormat="0" applyProtection="0">
      <alignment horizontal="righ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110" fillId="67" borderId="76" applyNumberFormat="0" applyProtection="0">
      <alignment vertical="center"/>
    </xf>
    <xf numFmtId="4" fontId="48" fillId="67" borderId="76" applyNumberFormat="0" applyProtection="0">
      <alignmen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4" fontId="48" fillId="87" borderId="76" applyNumberFormat="0" applyProtection="0">
      <alignment horizontal="left" vertical="center" indent="1"/>
    </xf>
    <xf numFmtId="4" fontId="48" fillId="85" borderId="76" applyNumberFormat="0" applyProtection="0">
      <alignment horizontal="left" vertical="center" indent="1"/>
    </xf>
    <xf numFmtId="0" fontId="45" fillId="74" borderId="76" applyNumberFormat="0" applyProtection="0">
      <alignment horizontal="left" vertical="center" indent="1"/>
    </xf>
    <xf numFmtId="4" fontId="48" fillId="85" borderId="53" applyNumberFormat="0" applyProtection="0">
      <alignment horizontal="left" vertical="center" indent="1"/>
    </xf>
    <xf numFmtId="4" fontId="47" fillId="84" borderId="76" applyNumberFormat="0" applyProtection="0">
      <alignment horizontal="left" vertical="center" indent="1"/>
    </xf>
    <xf numFmtId="4" fontId="48" fillId="83" borderId="76" applyNumberFormat="0" applyProtection="0">
      <alignment horizontal="right" vertical="center"/>
    </xf>
    <xf numFmtId="4" fontId="48" fillId="82" borderId="76" applyNumberFormat="0" applyProtection="0">
      <alignment horizontal="right" vertical="center"/>
    </xf>
    <xf numFmtId="4" fontId="48" fillId="81" borderId="76" applyNumberFormat="0" applyProtection="0">
      <alignment horizontal="right" vertical="center"/>
    </xf>
    <xf numFmtId="4" fontId="48" fillId="80" borderId="76" applyNumberFormat="0" applyProtection="0">
      <alignment horizontal="right" vertical="center"/>
    </xf>
    <xf numFmtId="4" fontId="48" fillId="79" borderId="76" applyNumberFormat="0" applyProtection="0">
      <alignment horizontal="right" vertical="center"/>
    </xf>
    <xf numFmtId="4" fontId="48" fillId="78" borderId="76" applyNumberFormat="0" applyProtection="0">
      <alignment horizontal="right" vertical="center"/>
    </xf>
    <xf numFmtId="4" fontId="48" fillId="77" borderId="76" applyNumberFormat="0" applyProtection="0">
      <alignment horizontal="right" vertical="center"/>
    </xf>
    <xf numFmtId="4" fontId="48" fillId="76" borderId="76" applyNumberFormat="0" applyProtection="0">
      <alignment horizontal="right" vertical="center"/>
    </xf>
    <xf numFmtId="4" fontId="48" fillId="75" borderId="76" applyNumberFormat="0" applyProtection="0">
      <alignment horizontal="right" vertical="center"/>
    </xf>
    <xf numFmtId="0" fontId="45" fillId="74" borderId="76" applyNumberFormat="0" applyProtection="0">
      <alignment horizontal="left" vertical="center" indent="1"/>
    </xf>
    <xf numFmtId="4" fontId="48" fillId="73" borderId="76" applyNumberFormat="0" applyProtection="0">
      <alignment horizontal="left" vertical="center" indent="1"/>
    </xf>
    <xf numFmtId="4" fontId="48" fillId="73" borderId="76" applyNumberFormat="0" applyProtection="0">
      <alignment horizontal="left" vertical="center" indent="1"/>
    </xf>
    <xf numFmtId="4" fontId="110" fillId="73" borderId="76" applyNumberFormat="0" applyProtection="0">
      <alignment vertical="center"/>
    </xf>
    <xf numFmtId="4" fontId="48" fillId="73" borderId="76" applyNumberFormat="0" applyProtection="0">
      <alignment vertical="center"/>
    </xf>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37" fontId="113" fillId="90" borderId="74" applyBorder="0" applyProtection="0">
      <alignment horizontal="right"/>
    </xf>
    <xf numFmtId="37" fontId="113" fillId="90" borderId="74" applyBorder="0" applyProtection="0">
      <alignment horizontal="right"/>
    </xf>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0" fontId="81" fillId="49" borderId="74" applyNumberFormat="0" applyAlignment="0" applyProtection="0"/>
    <xf numFmtId="38" fontId="72" fillId="0" borderId="45">
      <alignment vertical="center"/>
    </xf>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70" fillId="53" borderId="75" applyNumberFormat="0" applyFon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4" fontId="48" fillId="73" borderId="76" applyNumberFormat="0" applyProtection="0">
      <alignment vertical="center"/>
    </xf>
    <xf numFmtId="4" fontId="110" fillId="73" borderId="76" applyNumberFormat="0" applyProtection="0">
      <alignment vertical="center"/>
    </xf>
    <xf numFmtId="4" fontId="48" fillId="73" borderId="76" applyNumberFormat="0" applyProtection="0">
      <alignment horizontal="left" vertical="center" indent="1"/>
    </xf>
    <xf numFmtId="4" fontId="48" fillId="73" borderId="76" applyNumberFormat="0" applyProtection="0">
      <alignment horizontal="left" vertical="center" indent="1"/>
    </xf>
    <xf numFmtId="0" fontId="45" fillId="74" borderId="76" applyNumberFormat="0" applyProtection="0">
      <alignment horizontal="left" vertical="center" indent="1"/>
    </xf>
    <xf numFmtId="4" fontId="48" fillId="75" borderId="76" applyNumberFormat="0" applyProtection="0">
      <alignment horizontal="right" vertical="center"/>
    </xf>
    <xf numFmtId="4" fontId="48" fillId="76" borderId="76" applyNumberFormat="0" applyProtection="0">
      <alignment horizontal="right" vertical="center"/>
    </xf>
    <xf numFmtId="4" fontId="48" fillId="77" borderId="76" applyNumberFormat="0" applyProtection="0">
      <alignment horizontal="right" vertical="center"/>
    </xf>
    <xf numFmtId="4" fontId="48" fillId="78" borderId="76" applyNumberFormat="0" applyProtection="0">
      <alignment horizontal="right" vertical="center"/>
    </xf>
    <xf numFmtId="4" fontId="48" fillId="79" borderId="76" applyNumberFormat="0" applyProtection="0">
      <alignment horizontal="right" vertical="center"/>
    </xf>
    <xf numFmtId="4" fontId="48" fillId="80" borderId="76" applyNumberFormat="0" applyProtection="0">
      <alignment horizontal="right" vertical="center"/>
    </xf>
    <xf numFmtId="4" fontId="48" fillId="81" borderId="76" applyNumberFormat="0" applyProtection="0">
      <alignment horizontal="right" vertical="center"/>
    </xf>
    <xf numFmtId="4" fontId="48" fillId="82" borderId="76" applyNumberFormat="0" applyProtection="0">
      <alignment horizontal="right" vertical="center"/>
    </xf>
    <xf numFmtId="4" fontId="48" fillId="83" borderId="76" applyNumberFormat="0" applyProtection="0">
      <alignment horizontal="right" vertical="center"/>
    </xf>
    <xf numFmtId="4" fontId="47" fillId="84" borderId="76" applyNumberFormat="0" applyProtection="0">
      <alignment horizontal="left" vertical="center" indent="1"/>
    </xf>
    <xf numFmtId="4" fontId="48" fillId="85" borderId="53" applyNumberFormat="0" applyProtection="0">
      <alignment horizontal="left" vertical="center" indent="1"/>
    </xf>
    <xf numFmtId="0" fontId="45" fillId="74" borderId="76" applyNumberFormat="0" applyProtection="0">
      <alignment horizontal="left" vertical="center" indent="1"/>
    </xf>
    <xf numFmtId="4" fontId="48" fillId="85" borderId="76" applyNumberFormat="0" applyProtection="0">
      <alignment horizontal="left" vertical="center" indent="1"/>
    </xf>
    <xf numFmtId="4" fontId="48" fillId="87" borderId="76" applyNumberFormat="0" applyProtection="0">
      <alignment horizontal="left" vertical="center" indent="1"/>
    </xf>
    <xf numFmtId="0" fontId="45" fillId="87" borderId="76" applyNumberFormat="0" applyProtection="0">
      <alignment horizontal="left" vertical="center" indent="1"/>
    </xf>
    <xf numFmtId="0" fontId="45" fillId="87" borderId="76" applyNumberFormat="0" applyProtection="0">
      <alignment horizontal="left" vertical="center" indent="1"/>
    </xf>
    <xf numFmtId="0" fontId="45" fillId="88" borderId="76" applyNumberFormat="0" applyProtection="0">
      <alignment horizontal="left" vertical="center" indent="1"/>
    </xf>
    <xf numFmtId="0" fontId="45" fillId="88" borderId="76" applyNumberFormat="0" applyProtection="0">
      <alignment horizontal="left" vertical="center" indent="1"/>
    </xf>
    <xf numFmtId="0" fontId="45" fillId="66" borderId="76" applyNumberFormat="0" applyProtection="0">
      <alignment horizontal="left" vertical="center" indent="1"/>
    </xf>
    <xf numFmtId="0" fontId="45" fillId="66" borderId="76" applyNumberFormat="0" applyProtection="0">
      <alignment horizontal="left" vertical="center" indent="1"/>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48" fillId="67" borderId="76" applyNumberFormat="0" applyProtection="0">
      <alignment vertical="center"/>
    </xf>
    <xf numFmtId="4" fontId="110" fillId="67" borderId="76" applyNumberFormat="0" applyProtection="0">
      <alignment vertical="center"/>
    </xf>
    <xf numFmtId="4" fontId="48" fillId="67" borderId="76" applyNumberFormat="0" applyProtection="0">
      <alignment horizontal="left" vertical="center" indent="1"/>
    </xf>
    <xf numFmtId="4" fontId="48" fillId="67" borderId="76" applyNumberFormat="0" applyProtection="0">
      <alignment horizontal="left" vertical="center" indent="1"/>
    </xf>
    <xf numFmtId="4" fontId="48" fillId="85" borderId="76" applyNumberFormat="0" applyProtection="0">
      <alignment horizontal="right" vertical="center"/>
    </xf>
    <xf numFmtId="4" fontId="110" fillId="85" borderId="76" applyNumberFormat="0" applyProtection="0">
      <alignment horizontal="right" vertical="center"/>
    </xf>
    <xf numFmtId="0" fontId="45" fillId="74" borderId="76" applyNumberFormat="0" applyProtection="0">
      <alignment horizontal="left" vertical="center" indent="1"/>
    </xf>
    <xf numFmtId="0" fontId="45" fillId="74" borderId="76" applyNumberFormat="0" applyProtection="0">
      <alignment horizontal="left" vertical="center" indent="1"/>
    </xf>
    <xf numFmtId="4" fontId="109" fillId="85" borderId="76" applyNumberFormat="0" applyProtection="0">
      <alignment horizontal="right" vertical="center"/>
    </xf>
    <xf numFmtId="0" fontId="101" fillId="0" borderId="77"/>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0" fontId="66" fillId="64" borderId="74" applyNumberFormat="0" applyAlignment="0" applyProtection="0"/>
    <xf numFmtId="37" fontId="113" fillId="91"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37" fontId="113" fillId="91" borderId="74" applyBorder="0" applyProtection="0">
      <alignment horizontal="right"/>
    </xf>
    <xf numFmtId="0" fontId="71" fillId="0" borderId="55"/>
    <xf numFmtId="0" fontId="108" fillId="62" borderId="8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0" fontId="95" fillId="64" borderId="7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1" applyBorder="0">
      <alignment horizontal="center" vertical="center" wrapText="1"/>
    </xf>
    <xf numFmtId="217" fontId="46" fillId="66" borderId="24">
      <alignment horizontal="left" vertical="center" wrapText="1"/>
    </xf>
    <xf numFmtId="217" fontId="46" fillId="67" borderId="7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78" applyNumberFormat="0" applyFill="0" applyAlignment="0" applyProtection="0"/>
    <xf numFmtId="0" fontId="126" fillId="64" borderId="74" applyNumberFormat="0" applyAlignment="0" applyProtection="0"/>
    <xf numFmtId="0" fontId="127" fillId="65" borderId="44" applyNumberFormat="0" applyAlignment="0" applyProtection="0"/>
    <xf numFmtId="0" fontId="76" fillId="0" borderId="46">
      <alignment horizontal="left" vertical="center"/>
    </xf>
    <xf numFmtId="0" fontId="131" fillId="49" borderId="74" applyNumberFormat="0" applyAlignment="0" applyProtection="0"/>
    <xf numFmtId="10" fontId="75" fillId="67" borderId="24" applyNumberFormat="0" applyBorder="0" applyAlignment="0" applyProtection="0"/>
    <xf numFmtId="0" fontId="45" fillId="53" borderId="75" applyNumberFormat="0" applyFont="0" applyAlignment="0" applyProtection="0"/>
    <xf numFmtId="0" fontId="134" fillId="64" borderId="76" applyNumberFormat="0" applyAlignment="0" applyProtection="0"/>
    <xf numFmtId="219" fontId="45" fillId="0" borderId="63">
      <protection locked="0"/>
    </xf>
    <xf numFmtId="217" fontId="46" fillId="88" borderId="81" applyBorder="0">
      <alignment horizontal="center" vertical="center" wrapText="1"/>
    </xf>
    <xf numFmtId="217" fontId="46" fillId="66" borderId="24">
      <alignment horizontal="left" vertical="center" wrapText="1"/>
    </xf>
    <xf numFmtId="217" fontId="46" fillId="67" borderId="7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74" applyNumberFormat="0" applyAlignment="0" applyProtection="0"/>
    <xf numFmtId="0" fontId="127" fillId="65" borderId="44" applyNumberFormat="0" applyAlignment="0" applyProtection="0"/>
    <xf numFmtId="0" fontId="76" fillId="0" borderId="46">
      <alignment horizontal="left" vertical="center"/>
    </xf>
    <xf numFmtId="0" fontId="131" fillId="49" borderId="74" applyNumberFormat="0" applyAlignment="0" applyProtection="0"/>
    <xf numFmtId="10" fontId="75" fillId="67" borderId="24" applyNumberFormat="0" applyBorder="0" applyAlignment="0" applyProtection="0"/>
    <xf numFmtId="0" fontId="45" fillId="53" borderId="75" applyNumberFormat="0" applyFont="0" applyAlignment="0" applyProtection="0"/>
    <xf numFmtId="0" fontId="134" fillId="64" borderId="76" applyNumberFormat="0" applyAlignment="0" applyProtection="0"/>
    <xf numFmtId="219" fontId="45" fillId="0" borderId="63">
      <protection locked="0"/>
    </xf>
    <xf numFmtId="0" fontId="131" fillId="49" borderId="74" applyNumberFormat="0" applyAlignment="0" applyProtection="0"/>
    <xf numFmtId="10" fontId="75" fillId="70" borderId="82" applyNumberFormat="0" applyBorder="0" applyAlignment="0" applyProtection="0"/>
    <xf numFmtId="0" fontId="126" fillId="64" borderId="83" applyNumberFormat="0" applyAlignment="0" applyProtection="0"/>
    <xf numFmtId="0" fontId="127" fillId="65" borderId="44" applyNumberFormat="0" applyAlignment="0" applyProtection="0"/>
    <xf numFmtId="0" fontId="131" fillId="49" borderId="83" applyNumberFormat="0" applyAlignment="0" applyProtection="0"/>
    <xf numFmtId="0" fontId="45" fillId="53" borderId="84" applyNumberFormat="0" applyFont="0" applyAlignment="0" applyProtection="0"/>
    <xf numFmtId="0" fontId="134" fillId="64" borderId="85" applyNumberFormat="0" applyAlignment="0" applyProtection="0"/>
    <xf numFmtId="0" fontId="126" fillId="64" borderId="74" applyNumberFormat="0" applyAlignment="0" applyProtection="0"/>
    <xf numFmtId="0" fontId="76" fillId="0" borderId="46">
      <alignment horizontal="left" vertical="center"/>
    </xf>
    <xf numFmtId="0" fontId="131" fillId="49" borderId="74" applyNumberFormat="0" applyAlignment="0" applyProtection="0"/>
    <xf numFmtId="10" fontId="75" fillId="67" borderId="82" applyNumberFormat="0" applyBorder="0" applyAlignment="0" applyProtection="0"/>
    <xf numFmtId="0" fontId="45" fillId="53" borderId="84" applyNumberFormat="0" applyFont="0" applyAlignment="0" applyProtection="0"/>
    <xf numFmtId="219" fontId="45" fillId="0" borderId="63">
      <protection locked="0"/>
    </xf>
    <xf numFmtId="0" fontId="131" fillId="49"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9" fontId="44" fillId="0" borderId="0" applyFont="0" applyFill="0" applyBorder="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217" fontId="46" fillId="88" borderId="88" applyBorder="0">
      <alignment horizontal="center" vertical="center" wrapText="1"/>
    </xf>
    <xf numFmtId="217" fontId="46" fillId="67" borderId="87" applyBorder="0">
      <alignment horizontal="left" indent="1"/>
      <protection locked="0"/>
    </xf>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38" fontId="72" fillId="0" borderId="45">
      <alignment vertical="center"/>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0" fontId="131" fillId="49" borderId="83" applyNumberFormat="0" applyAlignment="0" applyProtection="0"/>
    <xf numFmtId="0" fontId="71" fillId="0" borderId="55"/>
    <xf numFmtId="37" fontId="113" fillId="91" borderId="83" applyBorder="0" applyProtection="0">
      <alignment horizontal="right"/>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83" applyNumberFormat="0" applyAlignment="0" applyProtection="0"/>
    <xf numFmtId="0" fontId="131" fillId="49" borderId="8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83" applyNumberFormat="0" applyAlignment="0" applyProtection="0"/>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0" fontId="101" fillId="0" borderId="86"/>
    <xf numFmtId="4" fontId="109"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10" fillId="85" borderId="85" applyNumberFormat="0" applyProtection="0">
      <alignment horizontal="right" vertical="center"/>
    </xf>
    <xf numFmtId="4" fontId="48" fillId="85" borderId="85" applyNumberFormat="0" applyProtection="0">
      <alignment horizontal="righ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110" fillId="67" borderId="85" applyNumberFormat="0" applyProtection="0">
      <alignment vertical="center"/>
    </xf>
    <xf numFmtId="4" fontId="48" fillId="67" borderId="85" applyNumberFormat="0" applyProtection="0">
      <alignmen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4" fontId="48" fillId="87" borderId="85" applyNumberFormat="0" applyProtection="0">
      <alignment horizontal="left" vertical="center" indent="1"/>
    </xf>
    <xf numFmtId="4" fontId="48" fillId="85" borderId="85" applyNumberFormat="0" applyProtection="0">
      <alignment horizontal="left" vertical="center" indent="1"/>
    </xf>
    <xf numFmtId="0" fontId="45" fillId="74" borderId="85" applyNumberFormat="0" applyProtection="0">
      <alignment horizontal="left" vertical="center" indent="1"/>
    </xf>
    <xf numFmtId="4" fontId="47" fillId="84" borderId="85" applyNumberFormat="0" applyProtection="0">
      <alignment horizontal="left" vertical="center" indent="1"/>
    </xf>
    <xf numFmtId="4" fontId="48" fillId="83" borderId="85" applyNumberFormat="0" applyProtection="0">
      <alignment horizontal="right" vertical="center"/>
    </xf>
    <xf numFmtId="4" fontId="48" fillId="82" borderId="85" applyNumberFormat="0" applyProtection="0">
      <alignment horizontal="right" vertical="center"/>
    </xf>
    <xf numFmtId="4" fontId="48" fillId="81" borderId="85" applyNumberFormat="0" applyProtection="0">
      <alignment horizontal="right" vertical="center"/>
    </xf>
    <xf numFmtId="4" fontId="48" fillId="80" borderId="85" applyNumberFormat="0" applyProtection="0">
      <alignment horizontal="right" vertical="center"/>
    </xf>
    <xf numFmtId="4" fontId="48" fillId="79" borderId="85" applyNumberFormat="0" applyProtection="0">
      <alignment horizontal="right" vertical="center"/>
    </xf>
    <xf numFmtId="4" fontId="48" fillId="78" borderId="85" applyNumberFormat="0" applyProtection="0">
      <alignment horizontal="right" vertical="center"/>
    </xf>
    <xf numFmtId="4" fontId="48" fillId="77" borderId="85" applyNumberFormat="0" applyProtection="0">
      <alignment horizontal="right" vertical="center"/>
    </xf>
    <xf numFmtId="4" fontId="48" fillId="76" borderId="85" applyNumberFormat="0" applyProtection="0">
      <alignment horizontal="right" vertical="center"/>
    </xf>
    <xf numFmtId="4" fontId="48" fillId="75" borderId="85" applyNumberFormat="0" applyProtection="0">
      <alignment horizontal="right" vertical="center"/>
    </xf>
    <xf numFmtId="0" fontId="45" fillId="74" borderId="85" applyNumberFormat="0" applyProtection="0">
      <alignment horizontal="left" vertical="center" indent="1"/>
    </xf>
    <xf numFmtId="4" fontId="48" fillId="73" borderId="85" applyNumberFormat="0" applyProtection="0">
      <alignment horizontal="left" vertical="center" indent="1"/>
    </xf>
    <xf numFmtId="4" fontId="48" fillId="73" borderId="85" applyNumberFormat="0" applyProtection="0">
      <alignment horizontal="left" vertical="center" indent="1"/>
    </xf>
    <xf numFmtId="4" fontId="110" fillId="73" borderId="85" applyNumberFormat="0" applyProtection="0">
      <alignment vertical="center"/>
    </xf>
    <xf numFmtId="4" fontId="48" fillId="73" borderId="85"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8" fontId="72" fillId="0" borderId="45">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24"/>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37" fontId="113" fillId="91" borderId="83" applyBorder="0" applyProtection="0">
      <alignment horizontal="right"/>
    </xf>
    <xf numFmtId="37" fontId="113" fillId="91" borderId="83" applyBorder="0" applyProtection="0">
      <alignment horizontal="right"/>
    </xf>
    <xf numFmtId="0" fontId="71" fillId="0" borderId="55"/>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10" fontId="75" fillId="70" borderId="24" applyNumberFormat="0" applyBorder="0" applyAlignment="0" applyProtection="0"/>
    <xf numFmtId="0" fontId="126" fillId="64" borderId="83" applyNumberFormat="0" applyAlignment="0" applyProtection="0"/>
    <xf numFmtId="0" fontId="127" fillId="65" borderId="44" applyNumberFormat="0" applyAlignment="0" applyProtection="0"/>
    <xf numFmtId="0" fontId="131" fillId="49" borderId="83" applyNumberFormat="0" applyAlignment="0" applyProtection="0"/>
    <xf numFmtId="0" fontId="45" fillId="53" borderId="84" applyNumberFormat="0" applyFont="0" applyAlignment="0" applyProtection="0"/>
    <xf numFmtId="0" fontId="134" fillId="64" borderId="85" applyNumberFormat="0" applyAlignment="0" applyProtection="0"/>
    <xf numFmtId="0" fontId="76" fillId="0" borderId="46">
      <alignment horizontal="left" vertical="center"/>
    </xf>
    <xf numFmtId="10" fontId="75" fillId="67" borderId="24" applyNumberFormat="0" applyBorder="0" applyAlignment="0" applyProtection="0"/>
    <xf numFmtId="0" fontId="45" fillId="53" borderId="84" applyNumberFormat="0" applyFont="0" applyAlignment="0" applyProtection="0"/>
    <xf numFmtId="219" fontId="45" fillId="0" borderId="63">
      <protection locked="0"/>
    </xf>
    <xf numFmtId="10" fontId="75" fillId="67" borderId="24" applyNumberFormat="0" applyBorder="0" applyAlignment="0" applyProtection="0"/>
    <xf numFmtId="0" fontId="131" fillId="49" borderId="83" applyNumberFormat="0" applyAlignment="0" applyProtection="0"/>
    <xf numFmtId="0" fontId="76" fillId="0" borderId="46">
      <alignment horizontal="left" vertical="center"/>
    </xf>
    <xf numFmtId="0" fontId="127" fillId="65" borderId="44" applyNumberFormat="0" applyAlignment="0" applyProtection="0"/>
    <xf numFmtId="0" fontId="126" fillId="64" borderId="83" applyNumberFormat="0" applyAlignment="0" applyProtection="0"/>
    <xf numFmtId="169" fontId="45" fillId="0" borderId="82">
      <alignment horizontal="center"/>
    </xf>
    <xf numFmtId="43" fontId="44" fillId="0" borderId="0" applyFont="0" applyFill="0" applyBorder="0" applyAlignment="0" applyProtection="0"/>
    <xf numFmtId="0" fontId="75" fillId="110" borderId="82"/>
    <xf numFmtId="44" fontId="44" fillId="0" borderId="0" applyFont="0" applyFill="0" applyBorder="0" applyAlignment="0" applyProtection="0"/>
    <xf numFmtId="194" fontId="45" fillId="0" borderId="24"/>
    <xf numFmtId="4" fontId="48" fillId="85" borderId="53" applyNumberFormat="0" applyProtection="0">
      <alignment horizontal="left" vertical="center" indent="1"/>
    </xf>
    <xf numFmtId="0" fontId="76" fillId="0" borderId="46">
      <alignment horizontal="left" vertical="center"/>
    </xf>
    <xf numFmtId="10" fontId="75" fillId="67" borderId="24" applyNumberFormat="0" applyBorder="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9" fontId="44" fillId="0" borderId="0" applyFont="0" applyFill="0" applyBorder="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82"/>
    <xf numFmtId="44" fontId="44" fillId="0" borderId="0" applyFont="0" applyFill="0" applyBorder="0" applyAlignment="0" applyProtection="0"/>
    <xf numFmtId="43" fontId="44" fillId="0" borderId="0" applyFont="0" applyFill="0" applyBorder="0" applyAlignment="0" applyProtection="0"/>
    <xf numFmtId="164" fontId="45" fillId="67" borderId="82">
      <alignment horizontal="center"/>
      <protection locked="0"/>
    </xf>
    <xf numFmtId="42" fontId="45" fillId="66" borderId="82">
      <alignment horizontal="center"/>
    </xf>
    <xf numFmtId="9" fontId="44" fillId="0" borderId="0" applyFont="0" applyFill="0" applyBorder="0" applyAlignment="0" applyProtection="0"/>
    <xf numFmtId="0" fontId="75" fillId="110" borderId="24"/>
    <xf numFmtId="169" fontId="45" fillId="0" borderId="24">
      <alignment horizontal="center"/>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69" fontId="45" fillId="66" borderId="24">
      <alignment horizontal="center"/>
    </xf>
    <xf numFmtId="169" fontId="45" fillId="67" borderId="24">
      <alignment horizontal="center"/>
      <protection locked="0"/>
    </xf>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131" fillId="49" borderId="83" applyNumberFormat="0" applyAlignment="0" applyProtection="0"/>
    <xf numFmtId="219" fontId="45" fillId="0" borderId="63">
      <protection locked="0"/>
    </xf>
    <xf numFmtId="42" fontId="45" fillId="0" borderId="24">
      <alignment horizontal="center"/>
    </xf>
    <xf numFmtId="42" fontId="45" fillId="66" borderId="24">
      <alignment horizontal="center"/>
    </xf>
    <xf numFmtId="164" fontId="45" fillId="67" borderId="24">
      <alignment horizontal="center"/>
      <protection locked="0"/>
    </xf>
    <xf numFmtId="0" fontId="134" fillId="64" borderId="85" applyNumberFormat="0" applyAlignment="0" applyProtection="0"/>
    <xf numFmtId="0" fontId="45" fillId="53" borderId="84" applyNumberFormat="0" applyFont="0" applyAlignment="0" applyProtection="0"/>
    <xf numFmtId="9" fontId="45" fillId="0" borderId="24">
      <alignment horizontal="center"/>
    </xf>
    <xf numFmtId="9" fontId="45" fillId="66" borderId="24">
      <alignment horizontal="center"/>
    </xf>
    <xf numFmtId="169" fontId="45" fillId="67" borderId="82">
      <alignment horizontal="left" vertical="top"/>
      <protection locked="0"/>
    </xf>
    <xf numFmtId="217" fontId="46" fillId="66" borderId="82">
      <alignment horizontal="left" vertical="center" wrapText="1"/>
    </xf>
    <xf numFmtId="217" fontId="45" fillId="66" borderId="82">
      <alignment horizontal="left" indent="1"/>
    </xf>
    <xf numFmtId="217" fontId="121" fillId="0" borderId="82">
      <alignment horizontal="left" indent="1"/>
    </xf>
    <xf numFmtId="217" fontId="120" fillId="0" borderId="82">
      <alignment horizontal="left" vertical="top" wrapText="1"/>
    </xf>
    <xf numFmtId="217" fontId="45" fillId="67" borderId="82">
      <alignment horizontal="left" indent="1"/>
      <protection locked="0"/>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9" fontId="45" fillId="66" borderId="82">
      <alignment horizontal="center"/>
    </xf>
    <xf numFmtId="169" fontId="45" fillId="67" borderId="82">
      <alignment horizontal="center"/>
      <protection locked="0"/>
    </xf>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9" fontId="45" fillId="0" borderId="82">
      <alignment horizontal="center"/>
    </xf>
    <xf numFmtId="169" fontId="45" fillId="66" borderId="82">
      <alignment horizontal="center"/>
    </xf>
    <xf numFmtId="0" fontId="131" fillId="49"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38" fontId="72" fillId="0" borderId="45">
      <alignment vertical="center"/>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0" fontId="131" fillId="49" borderId="83" applyNumberFormat="0" applyAlignment="0" applyProtection="0"/>
    <xf numFmtId="0" fontId="71" fillId="0" borderId="55"/>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83" applyNumberFormat="0" applyAlignment="0" applyProtection="0"/>
    <xf numFmtId="0" fontId="131" fillId="49" borderId="8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83" applyNumberFormat="0" applyAlignment="0" applyProtection="0"/>
    <xf numFmtId="42" fontId="45" fillId="0" borderId="82">
      <alignment horizontal="center"/>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0" fontId="101" fillId="0" borderId="86"/>
    <xf numFmtId="4" fontId="109"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10" fillId="85" borderId="85" applyNumberFormat="0" applyProtection="0">
      <alignment horizontal="right" vertical="center"/>
    </xf>
    <xf numFmtId="4" fontId="48" fillId="85" borderId="85" applyNumberFormat="0" applyProtection="0">
      <alignment horizontal="righ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110" fillId="67" borderId="85" applyNumberFormat="0" applyProtection="0">
      <alignment vertical="center"/>
    </xf>
    <xf numFmtId="4" fontId="48" fillId="67" borderId="85" applyNumberFormat="0" applyProtection="0">
      <alignmen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4" fontId="48" fillId="87" borderId="85" applyNumberFormat="0" applyProtection="0">
      <alignment horizontal="left" vertical="center" indent="1"/>
    </xf>
    <xf numFmtId="4" fontId="48" fillId="85" borderId="85" applyNumberFormat="0" applyProtection="0">
      <alignment horizontal="left" vertical="center" indent="1"/>
    </xf>
    <xf numFmtId="0" fontId="45" fillId="74" borderId="85" applyNumberFormat="0" applyProtection="0">
      <alignment horizontal="left" vertical="center" indent="1"/>
    </xf>
    <xf numFmtId="4" fontId="48" fillId="85" borderId="53" applyNumberFormat="0" applyProtection="0">
      <alignment horizontal="left" vertical="center" indent="1"/>
    </xf>
    <xf numFmtId="4" fontId="47" fillId="84" borderId="85" applyNumberFormat="0" applyProtection="0">
      <alignment horizontal="left" vertical="center" indent="1"/>
    </xf>
    <xf numFmtId="4" fontId="48" fillId="83" borderId="85" applyNumberFormat="0" applyProtection="0">
      <alignment horizontal="right" vertical="center"/>
    </xf>
    <xf numFmtId="4" fontId="48" fillId="82" borderId="85" applyNumberFormat="0" applyProtection="0">
      <alignment horizontal="right" vertical="center"/>
    </xf>
    <xf numFmtId="4" fontId="48" fillId="81" borderId="85" applyNumberFormat="0" applyProtection="0">
      <alignment horizontal="right" vertical="center"/>
    </xf>
    <xf numFmtId="4" fontId="48" fillId="80" borderId="85" applyNumberFormat="0" applyProtection="0">
      <alignment horizontal="right" vertical="center"/>
    </xf>
    <xf numFmtId="4" fontId="48" fillId="79" borderId="85" applyNumberFormat="0" applyProtection="0">
      <alignment horizontal="right" vertical="center"/>
    </xf>
    <xf numFmtId="4" fontId="48" fillId="78" borderId="85" applyNumberFormat="0" applyProtection="0">
      <alignment horizontal="right" vertical="center"/>
    </xf>
    <xf numFmtId="4" fontId="48" fillId="77" borderId="85" applyNumberFormat="0" applyProtection="0">
      <alignment horizontal="right" vertical="center"/>
    </xf>
    <xf numFmtId="4" fontId="48" fillId="76" borderId="85" applyNumberFormat="0" applyProtection="0">
      <alignment horizontal="right" vertical="center"/>
    </xf>
    <xf numFmtId="4" fontId="48" fillId="75" borderId="85" applyNumberFormat="0" applyProtection="0">
      <alignment horizontal="right" vertical="center"/>
    </xf>
    <xf numFmtId="0" fontId="45" fillId="74" borderId="85" applyNumberFormat="0" applyProtection="0">
      <alignment horizontal="left" vertical="center" indent="1"/>
    </xf>
    <xf numFmtId="4" fontId="48" fillId="73" borderId="85" applyNumberFormat="0" applyProtection="0">
      <alignment horizontal="left" vertical="center" indent="1"/>
    </xf>
    <xf numFmtId="4" fontId="48" fillId="73" borderId="85" applyNumberFormat="0" applyProtection="0">
      <alignment horizontal="left" vertical="center" indent="1"/>
    </xf>
    <xf numFmtId="4" fontId="110" fillId="73" borderId="85" applyNumberFormat="0" applyProtection="0">
      <alignment vertical="center"/>
    </xf>
    <xf numFmtId="4" fontId="48" fillId="73" borderId="85"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8" fontId="72" fillId="0" borderId="45">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91" borderId="83" applyBorder="0" applyProtection="0">
      <alignment horizontal="right"/>
    </xf>
    <xf numFmtId="0" fontId="71" fillId="0" borderId="55"/>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89" applyNumberFormat="0" applyFill="0" applyAlignment="0" applyProtection="0"/>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10" fontId="75" fillId="70" borderId="82" applyNumberFormat="0" applyBorder="0" applyAlignment="0" applyProtection="0"/>
    <xf numFmtId="0" fontId="126" fillId="64" borderId="83" applyNumberFormat="0" applyAlignment="0" applyProtection="0"/>
    <xf numFmtId="0" fontId="131" fillId="49" borderId="83" applyNumberFormat="0" applyAlignment="0" applyProtection="0"/>
    <xf numFmtId="0" fontId="45" fillId="53" borderId="84" applyNumberFormat="0" applyFont="0" applyAlignment="0" applyProtection="0"/>
    <xf numFmtId="0" fontId="134" fillId="64" borderId="85" applyNumberFormat="0" applyAlignment="0" applyProtection="0"/>
    <xf numFmtId="0" fontId="76" fillId="0" borderId="46">
      <alignment horizontal="left" vertical="center"/>
    </xf>
    <xf numFmtId="10" fontId="75" fillId="67" borderId="82" applyNumberFormat="0" applyBorder="0" applyAlignment="0" applyProtection="0"/>
    <xf numFmtId="0" fontId="45" fillId="53" borderId="84" applyNumberFormat="0" applyFont="0" applyAlignment="0" applyProtection="0"/>
    <xf numFmtId="219" fontId="45" fillId="0" borderId="63">
      <protection locked="0"/>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0" fontId="131" fillId="49" borderId="83" applyNumberFormat="0" applyAlignment="0" applyProtection="0"/>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83" applyNumberFormat="0" applyAlignment="0" applyProtection="0"/>
    <xf numFmtId="0" fontId="131" fillId="49" borderId="8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83" applyNumberFormat="0" applyAlignment="0" applyProtection="0"/>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194" fontId="45" fillId="0" borderId="24"/>
    <xf numFmtId="0" fontId="101" fillId="0" borderId="86"/>
    <xf numFmtId="4" fontId="109"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10" fillId="85" borderId="85" applyNumberFormat="0" applyProtection="0">
      <alignment horizontal="right" vertical="center"/>
    </xf>
    <xf numFmtId="4" fontId="48" fillId="85" borderId="85" applyNumberFormat="0" applyProtection="0">
      <alignment horizontal="righ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110" fillId="67" borderId="85" applyNumberFormat="0" applyProtection="0">
      <alignment vertical="center"/>
    </xf>
    <xf numFmtId="4" fontId="48" fillId="67" borderId="85" applyNumberFormat="0" applyProtection="0">
      <alignmen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4" fontId="48" fillId="87" borderId="85" applyNumberFormat="0" applyProtection="0">
      <alignment horizontal="left" vertical="center" indent="1"/>
    </xf>
    <xf numFmtId="4" fontId="48" fillId="85" borderId="85" applyNumberFormat="0" applyProtection="0">
      <alignment horizontal="left" vertical="center" indent="1"/>
    </xf>
    <xf numFmtId="0" fontId="45" fillId="74" borderId="85" applyNumberFormat="0" applyProtection="0">
      <alignment horizontal="left" vertical="center" indent="1"/>
    </xf>
    <xf numFmtId="4" fontId="48" fillId="85" borderId="53" applyNumberFormat="0" applyProtection="0">
      <alignment horizontal="left" vertical="center" indent="1"/>
    </xf>
    <xf numFmtId="4" fontId="47" fillId="84" borderId="85" applyNumberFormat="0" applyProtection="0">
      <alignment horizontal="left" vertical="center" indent="1"/>
    </xf>
    <xf numFmtId="4" fontId="48" fillId="83" borderId="85" applyNumberFormat="0" applyProtection="0">
      <alignment horizontal="right" vertical="center"/>
    </xf>
    <xf numFmtId="4" fontId="48" fillId="82" borderId="85" applyNumberFormat="0" applyProtection="0">
      <alignment horizontal="right" vertical="center"/>
    </xf>
    <xf numFmtId="4" fontId="48" fillId="81" borderId="85" applyNumberFormat="0" applyProtection="0">
      <alignment horizontal="right" vertical="center"/>
    </xf>
    <xf numFmtId="4" fontId="48" fillId="80" borderId="85" applyNumberFormat="0" applyProtection="0">
      <alignment horizontal="right" vertical="center"/>
    </xf>
    <xf numFmtId="4" fontId="48" fillId="79" borderId="85" applyNumberFormat="0" applyProtection="0">
      <alignment horizontal="right" vertical="center"/>
    </xf>
    <xf numFmtId="4" fontId="48" fillId="78" borderId="85" applyNumberFormat="0" applyProtection="0">
      <alignment horizontal="right" vertical="center"/>
    </xf>
    <xf numFmtId="4" fontId="48" fillId="77" borderId="85" applyNumberFormat="0" applyProtection="0">
      <alignment horizontal="right" vertical="center"/>
    </xf>
    <xf numFmtId="4" fontId="48" fillId="76" borderId="85" applyNumberFormat="0" applyProtection="0">
      <alignment horizontal="right" vertical="center"/>
    </xf>
    <xf numFmtId="4" fontId="48" fillId="75" borderId="85" applyNumberFormat="0" applyProtection="0">
      <alignment horizontal="right" vertical="center"/>
    </xf>
    <xf numFmtId="0" fontId="45" fillId="74" borderId="85" applyNumberFormat="0" applyProtection="0">
      <alignment horizontal="left" vertical="center" indent="1"/>
    </xf>
    <xf numFmtId="4" fontId="48" fillId="73" borderId="85" applyNumberFormat="0" applyProtection="0">
      <alignment horizontal="left" vertical="center" indent="1"/>
    </xf>
    <xf numFmtId="4" fontId="48" fillId="73" borderId="85" applyNumberFormat="0" applyProtection="0">
      <alignment horizontal="left" vertical="center" indent="1"/>
    </xf>
    <xf numFmtId="4" fontId="110" fillId="73" borderId="85" applyNumberFormat="0" applyProtection="0">
      <alignment vertical="center"/>
    </xf>
    <xf numFmtId="4" fontId="48" fillId="73" borderId="85"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37" fontId="113" fillId="90" borderId="83" applyBorder="0" applyProtection="0">
      <alignment horizontal="right"/>
    </xf>
    <xf numFmtId="37" fontId="113" fillId="90" borderId="83" applyBorder="0" applyProtection="0">
      <alignment horizontal="right"/>
    </xf>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81" fillId="49" borderId="83" applyNumberForma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4" fontId="48" fillId="73" borderId="85" applyNumberFormat="0" applyProtection="0">
      <alignment vertical="center"/>
    </xf>
    <xf numFmtId="4" fontId="110" fillId="73" borderId="85" applyNumberFormat="0" applyProtection="0">
      <alignment vertical="center"/>
    </xf>
    <xf numFmtId="4" fontId="48" fillId="73" borderId="85" applyNumberFormat="0" applyProtection="0">
      <alignment horizontal="left" vertical="center" indent="1"/>
    </xf>
    <xf numFmtId="4" fontId="48" fillId="73" borderId="85" applyNumberFormat="0" applyProtection="0">
      <alignment horizontal="left" vertical="center" indent="1"/>
    </xf>
    <xf numFmtId="0" fontId="45" fillId="74" borderId="85" applyNumberFormat="0" applyProtection="0">
      <alignment horizontal="left" vertical="center" indent="1"/>
    </xf>
    <xf numFmtId="4" fontId="48" fillId="75" borderId="85" applyNumberFormat="0" applyProtection="0">
      <alignment horizontal="right" vertical="center"/>
    </xf>
    <xf numFmtId="4" fontId="48" fillId="76" borderId="85" applyNumberFormat="0" applyProtection="0">
      <alignment horizontal="right" vertical="center"/>
    </xf>
    <xf numFmtId="4" fontId="48" fillId="77" borderId="85" applyNumberFormat="0" applyProtection="0">
      <alignment horizontal="right" vertical="center"/>
    </xf>
    <xf numFmtId="4" fontId="48" fillId="78" borderId="85" applyNumberFormat="0" applyProtection="0">
      <alignment horizontal="right" vertical="center"/>
    </xf>
    <xf numFmtId="4" fontId="48" fillId="79" borderId="85" applyNumberFormat="0" applyProtection="0">
      <alignment horizontal="right" vertical="center"/>
    </xf>
    <xf numFmtId="4" fontId="48" fillId="80" borderId="85" applyNumberFormat="0" applyProtection="0">
      <alignment horizontal="right" vertical="center"/>
    </xf>
    <xf numFmtId="4" fontId="48" fillId="81" borderId="85" applyNumberFormat="0" applyProtection="0">
      <alignment horizontal="right" vertical="center"/>
    </xf>
    <xf numFmtId="4" fontId="48" fillId="82" borderId="85" applyNumberFormat="0" applyProtection="0">
      <alignment horizontal="right" vertical="center"/>
    </xf>
    <xf numFmtId="4" fontId="48" fillId="83" borderId="85" applyNumberFormat="0" applyProtection="0">
      <alignment horizontal="right" vertical="center"/>
    </xf>
    <xf numFmtId="4" fontId="47" fillId="84" borderId="85" applyNumberFormat="0" applyProtection="0">
      <alignment horizontal="left" vertical="center" indent="1"/>
    </xf>
    <xf numFmtId="4" fontId="48" fillId="85" borderId="53" applyNumberFormat="0" applyProtection="0">
      <alignment horizontal="left" vertical="center" indent="1"/>
    </xf>
    <xf numFmtId="0" fontId="45" fillId="74" borderId="85" applyNumberFormat="0" applyProtection="0">
      <alignment horizontal="left" vertical="center" indent="1"/>
    </xf>
    <xf numFmtId="4" fontId="48" fillId="85" borderId="85" applyNumberFormat="0" applyProtection="0">
      <alignment horizontal="left" vertical="center" indent="1"/>
    </xf>
    <xf numFmtId="4" fontId="48" fillId="87" borderId="85" applyNumberFormat="0" applyProtection="0">
      <alignment horizontal="left" vertical="center" indent="1"/>
    </xf>
    <xf numFmtId="0" fontId="45" fillId="87" borderId="85" applyNumberFormat="0" applyProtection="0">
      <alignment horizontal="left" vertical="center" indent="1"/>
    </xf>
    <xf numFmtId="0" fontId="45" fillId="87" borderId="85" applyNumberFormat="0" applyProtection="0">
      <alignment horizontal="left" vertical="center" indent="1"/>
    </xf>
    <xf numFmtId="0" fontId="45" fillId="88" borderId="85" applyNumberFormat="0" applyProtection="0">
      <alignment horizontal="left" vertical="center" indent="1"/>
    </xf>
    <xf numFmtId="0" fontId="45" fillId="88" borderId="85" applyNumberFormat="0" applyProtection="0">
      <alignment horizontal="left" vertical="center" indent="1"/>
    </xf>
    <xf numFmtId="0" fontId="45" fillId="66" borderId="85" applyNumberFormat="0" applyProtection="0">
      <alignment horizontal="left" vertical="center" indent="1"/>
    </xf>
    <xf numFmtId="0" fontId="45" fillId="66" borderId="85" applyNumberFormat="0" applyProtection="0">
      <alignment horizontal="left" vertical="center" indent="1"/>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48" fillId="67" borderId="85" applyNumberFormat="0" applyProtection="0">
      <alignment vertical="center"/>
    </xf>
    <xf numFmtId="4" fontId="110" fillId="67" borderId="85" applyNumberFormat="0" applyProtection="0">
      <alignment vertical="center"/>
    </xf>
    <xf numFmtId="4" fontId="48" fillId="67" borderId="85" applyNumberFormat="0" applyProtection="0">
      <alignment horizontal="left" vertical="center" indent="1"/>
    </xf>
    <xf numFmtId="4" fontId="48" fillId="67" borderId="85" applyNumberFormat="0" applyProtection="0">
      <alignment horizontal="left" vertical="center" indent="1"/>
    </xf>
    <xf numFmtId="4" fontId="48" fillId="85" borderId="85" applyNumberFormat="0" applyProtection="0">
      <alignment horizontal="right" vertical="center"/>
    </xf>
    <xf numFmtId="4" fontId="110" fillId="85" borderId="85" applyNumberFormat="0" applyProtection="0">
      <alignment horizontal="right" vertical="center"/>
    </xf>
    <xf numFmtId="0" fontId="45" fillId="74" borderId="85" applyNumberFormat="0" applyProtection="0">
      <alignment horizontal="left" vertical="center" indent="1"/>
    </xf>
    <xf numFmtId="0" fontId="45" fillId="74" borderId="85" applyNumberFormat="0" applyProtection="0">
      <alignment horizontal="left" vertical="center" indent="1"/>
    </xf>
    <xf numFmtId="4" fontId="109" fillId="85" borderId="85" applyNumberFormat="0" applyProtection="0">
      <alignment horizontal="right" vertical="center"/>
    </xf>
    <xf numFmtId="0" fontId="101" fillId="0" borderId="8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0" fontId="66" fillId="64" borderId="83" applyNumberFormat="0" applyAlignment="0" applyProtection="0"/>
    <xf numFmtId="37" fontId="113" fillId="91"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91" borderId="83" applyBorder="0" applyProtection="0">
      <alignment horizontal="right"/>
    </xf>
    <xf numFmtId="0" fontId="108" fillId="62" borderId="9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0" fontId="95" fillId="64" borderId="8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89" applyNumberFormat="0" applyFill="0" applyAlignment="0" applyProtection="0"/>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217" fontId="46" fillId="88" borderId="88" applyBorder="0">
      <alignment horizontal="center" vertical="center" wrapText="1"/>
    </xf>
    <xf numFmtId="217" fontId="46" fillId="66" borderId="24">
      <alignment horizontal="left" vertical="center" wrapText="1"/>
    </xf>
    <xf numFmtId="217" fontId="46" fillId="67" borderId="87" applyBorder="0">
      <alignment horizontal="left" indent="1"/>
      <protection locked="0"/>
    </xf>
    <xf numFmtId="169" fontId="45" fillId="67" borderId="24">
      <alignment horizontal="left" vertical="top"/>
      <protection locked="0"/>
    </xf>
    <xf numFmtId="0" fontId="126" fillId="64" borderId="83" applyNumberFormat="0" applyAlignment="0" applyProtection="0"/>
    <xf numFmtId="0" fontId="127" fillId="65" borderId="44" applyNumberFormat="0" applyAlignment="0" applyProtection="0"/>
    <xf numFmtId="0" fontId="76" fillId="0" borderId="46">
      <alignment horizontal="left" vertical="center"/>
    </xf>
    <xf numFmtId="0" fontId="131" fillId="49" borderId="83"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85" applyNumberFormat="0" applyAlignment="0" applyProtection="0"/>
    <xf numFmtId="219" fontId="45" fillId="0" borderId="63">
      <protection locked="0"/>
    </xf>
    <xf numFmtId="0" fontId="131" fillId="49" borderId="83" applyNumberFormat="0" applyAlignment="0" applyProtection="0"/>
    <xf numFmtId="10" fontId="75" fillId="70" borderId="91" applyNumberFormat="0" applyBorder="0" applyAlignment="0" applyProtection="0"/>
    <xf numFmtId="0" fontId="126" fillId="64" borderId="92" applyNumberFormat="0" applyAlignment="0" applyProtection="0"/>
    <xf numFmtId="0" fontId="127" fillId="65" borderId="44" applyNumberFormat="0" applyAlignment="0" applyProtection="0"/>
    <xf numFmtId="0" fontId="131" fillId="49" borderId="92" applyNumberFormat="0" applyAlignment="0" applyProtection="0"/>
    <xf numFmtId="0" fontId="45" fillId="53" borderId="93" applyNumberFormat="0" applyFont="0" applyAlignment="0" applyProtection="0"/>
    <xf numFmtId="0" fontId="134" fillId="64" borderId="94" applyNumberFormat="0" applyAlignment="0" applyProtection="0"/>
    <xf numFmtId="0" fontId="126" fillId="64" borderId="83" applyNumberFormat="0" applyAlignment="0" applyProtection="0"/>
    <xf numFmtId="0" fontId="76" fillId="0" borderId="46">
      <alignment horizontal="left" vertical="center"/>
    </xf>
    <xf numFmtId="0" fontId="131" fillId="49" borderId="83" applyNumberFormat="0" applyAlignment="0" applyProtection="0"/>
    <xf numFmtId="10" fontId="75" fillId="67" borderId="91" applyNumberFormat="0" applyBorder="0" applyAlignment="0" applyProtection="0"/>
    <xf numFmtId="0" fontId="45" fillId="53" borderId="93" applyNumberFormat="0" applyFont="0" applyAlignment="0" applyProtection="0"/>
    <xf numFmtId="219" fontId="45" fillId="0" borderId="63">
      <protection locked="0"/>
    </xf>
    <xf numFmtId="0" fontId="131" fillId="49" borderId="83" applyNumberForma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37" fontId="113" fillId="90" borderId="101" applyBorder="0" applyProtection="0">
      <alignment horizontal="right"/>
    </xf>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38" fontId="72" fillId="0" borderId="45">
      <alignment vertical="center"/>
    </xf>
    <xf numFmtId="194" fontId="45" fillId="0" borderId="24"/>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4" fontId="48" fillId="73" borderId="112" applyNumberFormat="0" applyProtection="0">
      <alignment vertical="center"/>
    </xf>
    <xf numFmtId="4" fontId="110" fillId="73" borderId="112" applyNumberFormat="0" applyProtection="0">
      <alignment vertical="center"/>
    </xf>
    <xf numFmtId="0" fontId="45" fillId="74" borderId="112" applyNumberFormat="0" applyProtection="0">
      <alignment horizontal="left" vertical="center" indent="1"/>
    </xf>
    <xf numFmtId="4" fontId="48" fillId="76" borderId="112" applyNumberFormat="0" applyProtection="0">
      <alignment horizontal="right" vertical="center"/>
    </xf>
    <xf numFmtId="4" fontId="48" fillId="77" borderId="112" applyNumberFormat="0" applyProtection="0">
      <alignment horizontal="right" vertical="center"/>
    </xf>
    <xf numFmtId="4" fontId="48" fillId="78" borderId="112" applyNumberFormat="0" applyProtection="0">
      <alignment horizontal="right" vertical="center"/>
    </xf>
    <xf numFmtId="4" fontId="48" fillId="79" borderId="112" applyNumberFormat="0" applyProtection="0">
      <alignment horizontal="right" vertical="center"/>
    </xf>
    <xf numFmtId="4" fontId="48" fillId="80" borderId="112" applyNumberFormat="0" applyProtection="0">
      <alignment horizontal="right" vertical="center"/>
    </xf>
    <xf numFmtId="217" fontId="46" fillId="88" borderId="117" applyBorder="0">
      <alignment horizontal="center" vertical="center" wrapText="1"/>
    </xf>
    <xf numFmtId="43" fontId="44" fillId="0" borderId="0" applyFont="0" applyFill="0" applyBorder="0" applyAlignment="0" applyProtection="0"/>
    <xf numFmtId="0" fontId="131" fillId="49"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194" fontId="45" fillId="0" borderId="24"/>
    <xf numFmtId="0" fontId="81" fillId="49" borderId="110"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0" fontId="95" fillId="64" borderId="112" applyNumberFormat="0" applyAlignment="0" applyProtection="0"/>
    <xf numFmtId="4" fontId="48" fillId="81" borderId="112" applyNumberFormat="0" applyProtection="0">
      <alignment horizontal="right" vertical="center"/>
    </xf>
    <xf numFmtId="44" fontId="44" fillId="0" borderId="0" applyFont="0" applyFill="0" applyBorder="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91" borderId="101" applyBorder="0" applyProtection="0">
      <alignment horizontal="right"/>
    </xf>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4" fontId="109" fillId="85" borderId="103" applyNumberFormat="0" applyProtection="0">
      <alignment horizontal="right" vertical="center"/>
    </xf>
    <xf numFmtId="0" fontId="45" fillId="74" borderId="103" applyNumberFormat="0" applyProtection="0">
      <alignment horizontal="left" vertical="center" indent="1"/>
    </xf>
    <xf numFmtId="4" fontId="110" fillId="85" borderId="103" applyNumberFormat="0" applyProtection="0">
      <alignment horizontal="right" vertical="center"/>
    </xf>
    <xf numFmtId="0" fontId="45" fillId="66" borderId="103" applyNumberFormat="0" applyProtection="0">
      <alignment horizontal="left" vertical="center" indent="1"/>
    </xf>
    <xf numFmtId="0" fontId="45" fillId="88" borderId="103" applyNumberFormat="0" applyProtection="0">
      <alignment horizontal="left" vertical="center" indent="1"/>
    </xf>
    <xf numFmtId="0" fontId="45" fillId="87" borderId="103" applyNumberFormat="0" applyProtection="0">
      <alignment horizontal="left" vertical="center" indent="1"/>
    </xf>
    <xf numFmtId="4" fontId="48" fillId="85" borderId="103" applyNumberFormat="0" applyProtection="0">
      <alignment horizontal="left" vertical="center" indent="1"/>
    </xf>
    <xf numFmtId="0" fontId="45" fillId="74" borderId="103" applyNumberFormat="0" applyProtection="0">
      <alignment horizontal="left" vertical="center" indent="1"/>
    </xf>
    <xf numFmtId="4" fontId="48" fillId="83" borderId="103" applyNumberFormat="0" applyProtection="0">
      <alignment horizontal="right" vertical="center"/>
    </xf>
    <xf numFmtId="4" fontId="48" fillId="82" borderId="103" applyNumberFormat="0" applyProtection="0">
      <alignment horizontal="right" vertical="center"/>
    </xf>
    <xf numFmtId="4" fontId="48" fillId="81" borderId="103" applyNumberFormat="0" applyProtection="0">
      <alignment horizontal="right" vertical="center"/>
    </xf>
    <xf numFmtId="4" fontId="48" fillId="80" borderId="103" applyNumberFormat="0" applyProtection="0">
      <alignment horizontal="right" vertical="center"/>
    </xf>
    <xf numFmtId="4" fontId="48" fillId="79" borderId="103" applyNumberFormat="0" applyProtection="0">
      <alignment horizontal="right" vertical="center"/>
    </xf>
    <xf numFmtId="4" fontId="48" fillId="78" borderId="103" applyNumberFormat="0" applyProtection="0">
      <alignment horizontal="right" vertical="center"/>
    </xf>
    <xf numFmtId="4" fontId="48" fillId="77" borderId="103" applyNumberFormat="0" applyProtection="0">
      <alignment horizontal="right" vertical="center"/>
    </xf>
    <xf numFmtId="4" fontId="48" fillId="76" borderId="103" applyNumberFormat="0" applyProtection="0">
      <alignment horizontal="right" vertical="center"/>
    </xf>
    <xf numFmtId="4" fontId="48" fillId="75" borderId="103" applyNumberFormat="0" applyProtection="0">
      <alignment horizontal="right" vertical="center"/>
    </xf>
    <xf numFmtId="0" fontId="45" fillId="74" borderId="103" applyNumberFormat="0" applyProtection="0">
      <alignment horizontal="left" vertical="center" indent="1"/>
    </xf>
    <xf numFmtId="4" fontId="48" fillId="73" borderId="103" applyNumberFormat="0" applyProtection="0">
      <alignment horizontal="left" vertical="center" indent="1"/>
    </xf>
    <xf numFmtId="9" fontId="44" fillId="0" borderId="0" applyFont="0" applyFill="0" applyBorder="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37" fontId="113" fillId="90" borderId="110" applyBorder="0" applyProtection="0">
      <alignment horizontal="right"/>
    </xf>
    <xf numFmtId="37" fontId="113" fillId="90" borderId="101" applyBorder="0" applyProtection="0">
      <alignment horizontal="right"/>
    </xf>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4" fontId="48" fillId="73" borderId="112" applyNumberFormat="0" applyProtection="0">
      <alignment horizontal="left" vertical="center" indent="1"/>
    </xf>
    <xf numFmtId="4" fontId="48" fillId="73" borderId="112" applyNumberFormat="0" applyProtection="0">
      <alignment horizontal="left" vertical="center" indent="1"/>
    </xf>
    <xf numFmtId="4" fontId="48" fillId="75" borderId="112" applyNumberFormat="0" applyProtection="0">
      <alignment horizontal="right" vertical="center"/>
    </xf>
    <xf numFmtId="4" fontId="48" fillId="82" borderId="112" applyNumberFormat="0" applyProtection="0">
      <alignment horizontal="right" vertical="center"/>
    </xf>
    <xf numFmtId="4" fontId="48" fillId="83" borderId="112" applyNumberFormat="0" applyProtection="0">
      <alignment horizontal="right" vertical="center"/>
    </xf>
    <xf numFmtId="4" fontId="47" fillId="84" borderId="112" applyNumberFormat="0" applyProtection="0">
      <alignment horizontal="left" vertical="center" indent="1"/>
    </xf>
    <xf numFmtId="4" fontId="48" fillId="85" borderId="112" applyNumberFormat="0" applyProtection="0">
      <alignment horizontal="left" vertical="center" indent="1"/>
    </xf>
    <xf numFmtId="4" fontId="48" fillId="87"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4" fontId="48" fillId="67" borderId="112" applyNumberFormat="0" applyProtection="0">
      <alignment vertical="center"/>
    </xf>
    <xf numFmtId="9" fontId="44" fillId="0" borderId="0" applyFont="0" applyFill="0" applyBorder="0" applyAlignment="0" applyProtection="0"/>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48" fillId="85" borderId="112" applyNumberFormat="0" applyProtection="0">
      <alignment horizontal="right" vertical="center"/>
    </xf>
    <xf numFmtId="0" fontId="45" fillId="74" borderId="112" applyNumberFormat="0" applyProtection="0">
      <alignment horizontal="left" vertical="center" indent="1"/>
    </xf>
    <xf numFmtId="4" fontId="109" fillId="85" borderId="112" applyNumberFormat="0" applyProtection="0">
      <alignment horizontal="right" vertical="center"/>
    </xf>
    <xf numFmtId="0" fontId="101" fillId="0" borderId="113"/>
    <xf numFmtId="0" fontId="101" fillId="0" borderId="95"/>
    <xf numFmtId="44" fontId="44" fillId="0" borderId="0" applyFont="0" applyFill="0" applyBorder="0" applyAlignment="0" applyProtection="0"/>
    <xf numFmtId="0" fontId="108" fillId="62" borderId="116" applyBorder="0"/>
    <xf numFmtId="43" fontId="44" fillId="0" borderId="0" applyFont="0" applyFill="0" applyBorder="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76" fillId="0" borderId="46">
      <alignment horizontal="left" vertical="center"/>
    </xf>
    <xf numFmtId="0" fontId="131" fillId="49" borderId="110" applyNumberFormat="0" applyAlignment="0" applyProtection="0"/>
    <xf numFmtId="10" fontId="75" fillId="67" borderId="24" applyNumberFormat="0" applyBorder="0" applyAlignment="0" applyProtection="0"/>
    <xf numFmtId="0" fontId="95" fillId="64" borderId="112" applyNumberFormat="0" applyAlignment="0" applyProtection="0"/>
    <xf numFmtId="0" fontId="45" fillId="74" borderId="103" applyNumberFormat="0" applyProtection="0">
      <alignment horizontal="left" vertical="center" indent="1"/>
    </xf>
    <xf numFmtId="4" fontId="47" fillId="84" borderId="103" applyNumberFormat="0" applyProtection="0">
      <alignment horizontal="left" vertical="center" indent="1"/>
    </xf>
    <xf numFmtId="4" fontId="110" fillId="73" borderId="103" applyNumberFormat="0" applyProtection="0">
      <alignment vertical="center"/>
    </xf>
    <xf numFmtId="0" fontId="127" fillId="65" borderId="44" applyNumberFormat="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91" borderId="101" applyBorder="0" applyProtection="0">
      <alignment horizontal="right"/>
    </xf>
    <xf numFmtId="0" fontId="71" fillId="0" borderId="55"/>
    <xf numFmtId="0" fontId="105" fillId="0" borderId="114" applyNumberFormat="0" applyFill="0" applyAlignment="0" applyProtection="0"/>
    <xf numFmtId="0" fontId="131" fillId="49" borderId="101" applyNumberFormat="0" applyAlignment="0" applyProtection="0"/>
    <xf numFmtId="0" fontId="101" fillId="0" borderId="104"/>
    <xf numFmtId="4" fontId="109" fillId="85" borderId="103" applyNumberFormat="0" applyProtection="0">
      <alignment horizontal="righ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110" fillId="85" borderId="103" applyNumberFormat="0" applyProtection="0">
      <alignment horizontal="right" vertical="center"/>
    </xf>
    <xf numFmtId="4" fontId="48" fillId="85" borderId="103" applyNumberFormat="0" applyProtection="0">
      <alignment horizontal="right" vertical="center"/>
    </xf>
    <xf numFmtId="4" fontId="48" fillId="67" borderId="103" applyNumberFormat="0" applyProtection="0">
      <alignment horizontal="left" vertical="center" indent="1"/>
    </xf>
    <xf numFmtId="4" fontId="48" fillId="67" borderId="103" applyNumberFormat="0" applyProtection="0">
      <alignment horizontal="left" vertical="center" indent="1"/>
    </xf>
    <xf numFmtId="4" fontId="110" fillId="67" borderId="103" applyNumberFormat="0" applyProtection="0">
      <alignment vertical="center"/>
    </xf>
    <xf numFmtId="4" fontId="48" fillId="67" borderId="103" applyNumberFormat="0" applyProtection="0">
      <alignmen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0" fontId="45" fillId="66" borderId="103" applyNumberFormat="0" applyProtection="0">
      <alignment horizontal="left" vertical="center" indent="1"/>
    </xf>
    <xf numFmtId="0" fontId="45" fillId="66" borderId="103" applyNumberFormat="0" applyProtection="0">
      <alignment horizontal="left" vertical="center" indent="1"/>
    </xf>
    <xf numFmtId="0" fontId="45" fillId="88" borderId="103" applyNumberFormat="0" applyProtection="0">
      <alignment horizontal="left" vertical="center" indent="1"/>
    </xf>
    <xf numFmtId="0" fontId="45" fillId="88" borderId="103" applyNumberFormat="0" applyProtection="0">
      <alignment horizontal="left" vertical="center" indent="1"/>
    </xf>
    <xf numFmtId="0" fontId="45" fillId="87" borderId="103" applyNumberFormat="0" applyProtection="0">
      <alignment horizontal="left" vertical="center" indent="1"/>
    </xf>
    <xf numFmtId="0" fontId="45" fillId="87" borderId="103" applyNumberFormat="0" applyProtection="0">
      <alignment horizontal="left" vertical="center" indent="1"/>
    </xf>
    <xf numFmtId="4" fontId="48" fillId="87" borderId="103" applyNumberFormat="0" applyProtection="0">
      <alignment horizontal="left" vertical="center" indent="1"/>
    </xf>
    <xf numFmtId="4" fontId="48" fillId="85" borderId="103" applyNumberFormat="0" applyProtection="0">
      <alignment horizontal="left" vertical="center" indent="1"/>
    </xf>
    <xf numFmtId="0" fontId="45" fillId="74" borderId="103" applyNumberFormat="0" applyProtection="0">
      <alignment horizontal="left" vertical="center" indent="1"/>
    </xf>
    <xf numFmtId="4" fontId="48" fillId="85" borderId="53" applyNumberFormat="0" applyProtection="0">
      <alignment horizontal="left" vertical="center" indent="1"/>
    </xf>
    <xf numFmtId="4" fontId="47" fillId="84" borderId="103" applyNumberFormat="0" applyProtection="0">
      <alignment horizontal="left" vertical="center" indent="1"/>
    </xf>
    <xf numFmtId="4" fontId="48" fillId="83" borderId="103" applyNumberFormat="0" applyProtection="0">
      <alignment horizontal="right" vertical="center"/>
    </xf>
    <xf numFmtId="4" fontId="48" fillId="82" borderId="103" applyNumberFormat="0" applyProtection="0">
      <alignment horizontal="right" vertical="center"/>
    </xf>
    <xf numFmtId="4" fontId="48" fillId="81" borderId="103" applyNumberFormat="0" applyProtection="0">
      <alignment horizontal="right" vertical="center"/>
    </xf>
    <xf numFmtId="4" fontId="48" fillId="80" borderId="103" applyNumberFormat="0" applyProtection="0">
      <alignment horizontal="right" vertical="center"/>
    </xf>
    <xf numFmtId="4" fontId="48" fillId="79" borderId="103" applyNumberFormat="0" applyProtection="0">
      <alignment horizontal="right" vertical="center"/>
    </xf>
    <xf numFmtId="4" fontId="48" fillId="78" borderId="103" applyNumberFormat="0" applyProtection="0">
      <alignment horizontal="right" vertical="center"/>
    </xf>
    <xf numFmtId="4" fontId="48" fillId="77" borderId="103" applyNumberFormat="0" applyProtection="0">
      <alignment horizontal="right" vertical="center"/>
    </xf>
    <xf numFmtId="4" fontId="48" fillId="76" borderId="103" applyNumberFormat="0" applyProtection="0">
      <alignment horizontal="right" vertical="center"/>
    </xf>
    <xf numFmtId="4" fontId="48" fillId="75" borderId="103" applyNumberFormat="0" applyProtection="0">
      <alignment horizontal="right" vertical="center"/>
    </xf>
    <xf numFmtId="0" fontId="45" fillId="74" borderId="103" applyNumberFormat="0" applyProtection="0">
      <alignment horizontal="left" vertical="center" indent="1"/>
    </xf>
    <xf numFmtId="4" fontId="48" fillId="73" borderId="103" applyNumberFormat="0" applyProtection="0">
      <alignment horizontal="left" vertical="center" indent="1"/>
    </xf>
    <xf numFmtId="4" fontId="48" fillId="73" borderId="103" applyNumberFormat="0" applyProtection="0">
      <alignment horizontal="left" vertical="center" indent="1"/>
    </xf>
    <xf numFmtId="0" fontId="95" fillId="64" borderId="103" applyNumberFormat="0" applyAlignment="0" applyProtection="0"/>
    <xf numFmtId="0" fontId="95" fillId="64" borderId="103" applyNumberFormat="0" applyAlignment="0" applyProtection="0"/>
    <xf numFmtId="0" fontId="70" fillId="53" borderId="102" applyNumberFormat="0" applyFon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131" fillId="49" borderId="101" applyNumberFormat="0" applyAlignment="0" applyProtection="0"/>
    <xf numFmtId="0" fontId="105" fillId="0" borderId="114" applyNumberFormat="0" applyFill="0" applyAlignment="0" applyProtection="0"/>
    <xf numFmtId="219" fontId="45" fillId="0" borderId="63">
      <protection locked="0"/>
    </xf>
    <xf numFmtId="0" fontId="134" fillId="64" borderId="103" applyNumberFormat="0" applyAlignment="0" applyProtection="0"/>
    <xf numFmtId="0" fontId="45" fillId="53" borderId="102" applyNumberFormat="0" applyFont="0" applyAlignment="0" applyProtection="0"/>
    <xf numFmtId="10" fontId="75" fillId="67" borderId="24" applyNumberFormat="0" applyBorder="0" applyAlignment="0" applyProtection="0"/>
    <xf numFmtId="0" fontId="131" fillId="49" borderId="101" applyNumberFormat="0" applyAlignment="0" applyProtection="0"/>
    <xf numFmtId="0" fontId="76" fillId="0" borderId="46">
      <alignment horizontal="left" vertical="center"/>
    </xf>
    <xf numFmtId="0" fontId="126" fillId="64" borderId="101" applyNumberFormat="0" applyAlignment="0" applyProtection="0"/>
    <xf numFmtId="217" fontId="46" fillId="67" borderId="106" applyBorder="0">
      <alignment horizontal="left" indent="1"/>
      <protection locked="0"/>
    </xf>
    <xf numFmtId="217" fontId="46" fillId="88" borderId="108" applyBorder="0">
      <alignment horizontal="center" vertical="center" wrapText="1"/>
    </xf>
    <xf numFmtId="217" fontId="46" fillId="67" borderId="115" applyBorder="0">
      <alignment horizontal="left" indent="1"/>
      <protection locked="0"/>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37" fontId="113" fillId="90" borderId="110" applyBorder="0" applyProtection="0">
      <alignment horizontal="right"/>
    </xf>
    <xf numFmtId="0" fontId="95" fillId="64" borderId="112" applyNumberFormat="0" applyAlignment="0" applyProtection="0"/>
    <xf numFmtId="0" fontId="108" fillId="62" borderId="107" applyBorder="0"/>
    <xf numFmtId="0" fontId="45" fillId="74" borderId="103" applyNumberFormat="0" applyProtection="0">
      <alignment horizontal="left" vertical="center" indent="1"/>
    </xf>
    <xf numFmtId="4" fontId="48" fillId="85" borderId="103" applyNumberFormat="0" applyProtection="0">
      <alignment horizontal="right" vertical="center"/>
    </xf>
    <xf numFmtId="4" fontId="48" fillId="67" borderId="103" applyNumberFormat="0" applyProtection="0">
      <alignment vertical="center"/>
    </xf>
    <xf numFmtId="0" fontId="70" fillId="53" borderId="102" applyNumberFormat="0" applyFont="0" applyAlignment="0" applyProtection="0"/>
    <xf numFmtId="0" fontId="70" fillId="53" borderId="102"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9" fontId="44" fillId="0" borderId="0" applyFont="0" applyFill="0" applyBorder="0" applyAlignment="0" applyProtection="0"/>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10" fillId="67" borderId="112" applyNumberFormat="0" applyProtection="0">
      <alignment vertical="center"/>
    </xf>
    <xf numFmtId="0" fontId="126" fillId="64" borderId="110" applyNumberFormat="0" applyAlignment="0" applyProtection="0"/>
    <xf numFmtId="0" fontId="45" fillId="53" borderId="111" applyNumberFormat="0" applyFont="0" applyAlignment="0" applyProtection="0"/>
    <xf numFmtId="0" fontId="70" fillId="53" borderId="111" applyNumberFormat="0" applyFont="0" applyAlignment="0" applyProtection="0"/>
    <xf numFmtId="0" fontId="126" fillId="64" borderId="92" applyNumberFormat="0" applyAlignment="0" applyProtection="0"/>
    <xf numFmtId="0" fontId="127" fillId="65" borderId="44" applyNumberFormat="0" applyAlignment="0" applyProtection="0"/>
    <xf numFmtId="0" fontId="45" fillId="74" borderId="103" applyNumberFormat="0" applyProtection="0">
      <alignment horizontal="left" vertical="center" indent="1"/>
    </xf>
    <xf numFmtId="4" fontId="48" fillId="73" borderId="103" applyNumberFormat="0" applyProtection="0">
      <alignment horizontal="left" vertical="center" indent="1"/>
    </xf>
    <xf numFmtId="4" fontId="48" fillId="73" borderId="103" applyNumberFormat="0" applyProtection="0">
      <alignment vertical="center"/>
    </xf>
    <xf numFmtId="0" fontId="76" fillId="0" borderId="46">
      <alignment horizontal="left" vertical="center"/>
    </xf>
    <xf numFmtId="0" fontId="131" fillId="49" borderId="92" applyNumberFormat="0" applyAlignment="0" applyProtection="0"/>
    <xf numFmtId="10" fontId="75" fillId="67" borderId="24" applyNumberFormat="0" applyBorder="0" applyAlignment="0" applyProtection="0"/>
    <xf numFmtId="0" fontId="70" fillId="53" borderId="102" applyNumberFormat="0" applyFont="0" applyAlignment="0" applyProtection="0"/>
    <xf numFmtId="0" fontId="70" fillId="53" borderId="102" applyNumberFormat="0" applyFont="0" applyAlignment="0" applyProtection="0"/>
    <xf numFmtId="0" fontId="45" fillId="53" borderId="84" applyNumberFormat="0" applyFont="0" applyAlignment="0" applyProtection="0"/>
    <xf numFmtId="0" fontId="134" fillId="64" borderId="94" applyNumberFormat="0" applyAlignment="0" applyProtection="0"/>
    <xf numFmtId="219" fontId="45" fillId="0" borderId="63">
      <protection locked="0"/>
    </xf>
    <xf numFmtId="0" fontId="131" fillId="49" borderId="92" applyNumberFormat="0" applyAlignment="0" applyProtection="0"/>
    <xf numFmtId="0" fontId="101" fillId="0" borderId="104"/>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0" fontId="45" fillId="88" borderId="103" applyNumberFormat="0" applyProtection="0">
      <alignment horizontal="left" vertical="center" indent="1"/>
    </xf>
    <xf numFmtId="4" fontId="48" fillId="87" borderId="103" applyNumberFormat="0" applyProtection="0">
      <alignment horizontal="left" vertical="center" indent="1"/>
    </xf>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37" fontId="113" fillId="90" borderId="92" applyBorder="0" applyProtection="0">
      <alignment horizontal="right"/>
    </xf>
    <xf numFmtId="0" fontId="70" fillId="53" borderId="102"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45" fillId="74" borderId="112" applyNumberFormat="0" applyProtection="0">
      <alignment horizontal="left" vertical="center" indent="1"/>
    </xf>
    <xf numFmtId="4" fontId="110" fillId="85" borderId="112" applyNumberFormat="0" applyProtection="0">
      <alignment horizontal="right" vertical="center"/>
    </xf>
    <xf numFmtId="4" fontId="48" fillId="73" borderId="94" applyNumberFormat="0" applyProtection="0">
      <alignment vertical="center"/>
    </xf>
    <xf numFmtId="4" fontId="110" fillId="73" borderId="94" applyNumberFormat="0" applyProtection="0">
      <alignment vertical="center"/>
    </xf>
    <xf numFmtId="4" fontId="48" fillId="73" borderId="94" applyNumberFormat="0" applyProtection="0">
      <alignment horizontal="left" vertical="center" indent="1"/>
    </xf>
    <xf numFmtId="4" fontId="48" fillId="73" borderId="94" applyNumberFormat="0" applyProtection="0">
      <alignment horizontal="left" vertical="center" indent="1"/>
    </xf>
    <xf numFmtId="0" fontId="45" fillId="74" borderId="94" applyNumberFormat="0" applyProtection="0">
      <alignment horizontal="left" vertical="center" indent="1"/>
    </xf>
    <xf numFmtId="4" fontId="48" fillId="75" borderId="94" applyNumberFormat="0" applyProtection="0">
      <alignment horizontal="right" vertical="center"/>
    </xf>
    <xf numFmtId="4" fontId="48" fillId="76" borderId="94" applyNumberFormat="0" applyProtection="0">
      <alignment horizontal="right" vertical="center"/>
    </xf>
    <xf numFmtId="4" fontId="48" fillId="77" borderId="94" applyNumberFormat="0" applyProtection="0">
      <alignment horizontal="right" vertical="center"/>
    </xf>
    <xf numFmtId="4" fontId="48" fillId="78" borderId="94" applyNumberFormat="0" applyProtection="0">
      <alignment horizontal="right" vertical="center"/>
    </xf>
    <xf numFmtId="4" fontId="48" fillId="79" borderId="94" applyNumberFormat="0" applyProtection="0">
      <alignment horizontal="right" vertical="center"/>
    </xf>
    <xf numFmtId="4" fontId="48" fillId="80" borderId="94" applyNumberFormat="0" applyProtection="0">
      <alignment horizontal="right" vertical="center"/>
    </xf>
    <xf numFmtId="4" fontId="48" fillId="81" borderId="94" applyNumberFormat="0" applyProtection="0">
      <alignment horizontal="right" vertical="center"/>
    </xf>
    <xf numFmtId="4" fontId="48" fillId="82" borderId="94" applyNumberFormat="0" applyProtection="0">
      <alignment horizontal="right" vertical="center"/>
    </xf>
    <xf numFmtId="4" fontId="48" fillId="83" borderId="94" applyNumberFormat="0" applyProtection="0">
      <alignment horizontal="right" vertical="center"/>
    </xf>
    <xf numFmtId="4" fontId="47" fillId="84" borderId="94" applyNumberFormat="0" applyProtection="0">
      <alignment horizontal="left" vertical="center" indent="1"/>
    </xf>
    <xf numFmtId="4" fontId="48" fillId="85" borderId="53" applyNumberFormat="0" applyProtection="0">
      <alignment horizontal="left" vertical="center" indent="1"/>
    </xf>
    <xf numFmtId="0" fontId="45" fillId="74" borderId="94" applyNumberFormat="0" applyProtection="0">
      <alignment horizontal="left" vertical="center" indent="1"/>
    </xf>
    <xf numFmtId="4" fontId="48" fillId="85" borderId="94" applyNumberFormat="0" applyProtection="0">
      <alignment horizontal="left" vertical="center" indent="1"/>
    </xf>
    <xf numFmtId="4" fontId="48" fillId="87" borderId="94" applyNumberFormat="0" applyProtection="0">
      <alignment horizontal="left" vertical="center" indent="1"/>
    </xf>
    <xf numFmtId="0" fontId="45" fillId="87" borderId="94" applyNumberFormat="0" applyProtection="0">
      <alignment horizontal="left" vertical="center" indent="1"/>
    </xf>
    <xf numFmtId="0" fontId="45" fillId="87" borderId="94" applyNumberFormat="0" applyProtection="0">
      <alignment horizontal="left" vertical="center" indent="1"/>
    </xf>
    <xf numFmtId="0" fontId="45" fillId="88" borderId="94" applyNumberFormat="0" applyProtection="0">
      <alignment horizontal="left" vertical="center" indent="1"/>
    </xf>
    <xf numFmtId="0" fontId="45" fillId="88" borderId="94" applyNumberFormat="0" applyProtection="0">
      <alignment horizontal="left" vertical="center" indent="1"/>
    </xf>
    <xf numFmtId="0" fontId="45" fillId="66" borderId="94" applyNumberFormat="0" applyProtection="0">
      <alignment horizontal="left" vertical="center" indent="1"/>
    </xf>
    <xf numFmtId="0" fontId="45" fillId="66" borderId="94" applyNumberFormat="0" applyProtection="0">
      <alignment horizontal="left" vertical="center" indent="1"/>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48" fillId="67" borderId="94" applyNumberFormat="0" applyProtection="0">
      <alignment vertical="center"/>
    </xf>
    <xf numFmtId="4" fontId="110" fillId="67" borderId="94" applyNumberFormat="0" applyProtection="0">
      <alignment vertical="center"/>
    </xf>
    <xf numFmtId="4" fontId="48" fillId="67" borderId="94" applyNumberFormat="0" applyProtection="0">
      <alignment horizontal="left" vertical="center" indent="1"/>
    </xf>
    <xf numFmtId="4" fontId="48" fillId="67" borderId="94" applyNumberFormat="0" applyProtection="0">
      <alignment horizontal="left" vertical="center" indent="1"/>
    </xf>
    <xf numFmtId="4" fontId="48" fillId="85" borderId="94" applyNumberFormat="0" applyProtection="0">
      <alignment horizontal="right" vertical="center"/>
    </xf>
    <xf numFmtId="4" fontId="110" fillId="85" borderId="94" applyNumberFormat="0" applyProtection="0">
      <alignment horizontal="righ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109" fillId="85" borderId="94" applyNumberFormat="0" applyProtection="0">
      <alignment horizontal="right" vertical="center"/>
    </xf>
    <xf numFmtId="0" fontId="101" fillId="0" borderId="95"/>
    <xf numFmtId="0" fontId="131" fillId="49" borderId="92" applyNumberFormat="0" applyAlignment="0" applyProtection="0"/>
    <xf numFmtId="37" fontId="113" fillId="91"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45" fillId="66" borderId="103" applyNumberFormat="0" applyProtection="0">
      <alignment horizontal="left" vertical="center" indent="1"/>
    </xf>
    <xf numFmtId="0" fontId="108" fillId="62" borderId="9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73" borderId="103" applyNumberFormat="0" applyProtection="0">
      <alignment vertical="center"/>
    </xf>
    <xf numFmtId="42" fontId="45" fillId="66" borderId="24">
      <alignment horizontal="center"/>
    </xf>
    <xf numFmtId="164" fontId="45" fillId="67" borderId="24">
      <alignment horizontal="center"/>
      <protection locked="0"/>
    </xf>
    <xf numFmtId="0" fontId="95" fillId="64" borderId="103" applyNumberFormat="0" applyAlignment="0" applyProtection="0"/>
    <xf numFmtId="9" fontId="45" fillId="0" borderId="24">
      <alignment horizontal="center"/>
    </xf>
    <xf numFmtId="9" fontId="45" fillId="66" borderId="24">
      <alignment horizontal="center"/>
    </xf>
    <xf numFmtId="0" fontId="131" fillId="49" borderId="92" applyNumberFormat="0" applyAlignment="0" applyProtection="0"/>
    <xf numFmtId="0" fontId="131" fillId="49" borderId="9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92" applyNumberFormat="0" applyAlignment="0" applyProtection="0"/>
    <xf numFmtId="217" fontId="46" fillId="88" borderId="99" applyBorder="0">
      <alignment horizontal="center" vertical="center" wrapText="1"/>
    </xf>
    <xf numFmtId="217" fontId="46" fillId="66" borderId="24">
      <alignment horizontal="left" vertical="center" wrapText="1"/>
    </xf>
    <xf numFmtId="217" fontId="46" fillId="67" borderId="97"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95" fillId="64" borderId="103" applyNumberFormat="0" applyAlignment="0" applyProtection="0"/>
    <xf numFmtId="164" fontId="45" fillId="67" borderId="24">
      <alignment horizontal="center"/>
      <protection locked="0"/>
    </xf>
    <xf numFmtId="4" fontId="110" fillId="73" borderId="103" applyNumberFormat="0" applyProtection="0">
      <alignment vertic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98" applyBorder="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194" fontId="45" fillId="0" borderId="24"/>
    <xf numFmtId="0" fontId="101" fillId="0" borderId="95"/>
    <xf numFmtId="4" fontId="109" fillId="85" borderId="94" applyNumberFormat="0" applyProtection="0">
      <alignment horizontal="righ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110" fillId="85" borderId="94" applyNumberFormat="0" applyProtection="0">
      <alignment horizontal="right" vertical="center"/>
    </xf>
    <xf numFmtId="4" fontId="48" fillId="85" borderId="94" applyNumberFormat="0" applyProtection="0">
      <alignment horizontal="right" vertical="center"/>
    </xf>
    <xf numFmtId="4" fontId="48" fillId="67" borderId="94" applyNumberFormat="0" applyProtection="0">
      <alignment horizontal="left" vertical="center" indent="1"/>
    </xf>
    <xf numFmtId="4" fontId="48" fillId="67" borderId="94" applyNumberFormat="0" applyProtection="0">
      <alignment horizontal="left" vertical="center" indent="1"/>
    </xf>
    <xf numFmtId="4" fontId="110" fillId="67" borderId="94" applyNumberFormat="0" applyProtection="0">
      <alignment vertical="center"/>
    </xf>
    <xf numFmtId="4" fontId="48" fillId="67" borderId="94" applyNumberFormat="0" applyProtection="0">
      <alignmen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0" fontId="45" fillId="66" borderId="94" applyNumberFormat="0" applyProtection="0">
      <alignment horizontal="left" vertical="center" indent="1"/>
    </xf>
    <xf numFmtId="0" fontId="45" fillId="66" borderId="94" applyNumberFormat="0" applyProtection="0">
      <alignment horizontal="left" vertical="center" indent="1"/>
    </xf>
    <xf numFmtId="0" fontId="45" fillId="88" borderId="94" applyNumberFormat="0" applyProtection="0">
      <alignment horizontal="left" vertical="center" indent="1"/>
    </xf>
    <xf numFmtId="0" fontId="45" fillId="88" borderId="94" applyNumberFormat="0" applyProtection="0">
      <alignment horizontal="left" vertical="center" indent="1"/>
    </xf>
    <xf numFmtId="0" fontId="45" fillId="87" borderId="94" applyNumberFormat="0" applyProtection="0">
      <alignment horizontal="left" vertical="center" indent="1"/>
    </xf>
    <xf numFmtId="0" fontId="45" fillId="87" borderId="94" applyNumberFormat="0" applyProtection="0">
      <alignment horizontal="left" vertical="center" indent="1"/>
    </xf>
    <xf numFmtId="4" fontId="48" fillId="87" borderId="94" applyNumberFormat="0" applyProtection="0">
      <alignment horizontal="left" vertical="center" indent="1"/>
    </xf>
    <xf numFmtId="4" fontId="48" fillId="85" borderId="94" applyNumberFormat="0" applyProtection="0">
      <alignment horizontal="left" vertical="center" indent="1"/>
    </xf>
    <xf numFmtId="0" fontId="45" fillId="74" borderId="94" applyNumberFormat="0" applyProtection="0">
      <alignment horizontal="left" vertical="center" indent="1"/>
    </xf>
    <xf numFmtId="4" fontId="48" fillId="85" borderId="53" applyNumberFormat="0" applyProtection="0">
      <alignment horizontal="left" vertical="center" indent="1"/>
    </xf>
    <xf numFmtId="4" fontId="47" fillId="84" borderId="94" applyNumberFormat="0" applyProtection="0">
      <alignment horizontal="left" vertical="center" indent="1"/>
    </xf>
    <xf numFmtId="4" fontId="48" fillId="83" borderId="94" applyNumberFormat="0" applyProtection="0">
      <alignment horizontal="right" vertical="center"/>
    </xf>
    <xf numFmtId="4" fontId="48" fillId="82" borderId="94" applyNumberFormat="0" applyProtection="0">
      <alignment horizontal="right" vertical="center"/>
    </xf>
    <xf numFmtId="4" fontId="48" fillId="81" borderId="94" applyNumberFormat="0" applyProtection="0">
      <alignment horizontal="right" vertical="center"/>
    </xf>
    <xf numFmtId="4" fontId="48" fillId="80" borderId="94" applyNumberFormat="0" applyProtection="0">
      <alignment horizontal="right" vertical="center"/>
    </xf>
    <xf numFmtId="4" fontId="48" fillId="79" borderId="94" applyNumberFormat="0" applyProtection="0">
      <alignment horizontal="right" vertical="center"/>
    </xf>
    <xf numFmtId="4" fontId="48" fillId="78" borderId="94" applyNumberFormat="0" applyProtection="0">
      <alignment horizontal="right" vertical="center"/>
    </xf>
    <xf numFmtId="4" fontId="48" fillId="77" borderId="94" applyNumberFormat="0" applyProtection="0">
      <alignment horizontal="right" vertical="center"/>
    </xf>
    <xf numFmtId="4" fontId="48" fillId="76" borderId="94" applyNumberFormat="0" applyProtection="0">
      <alignment horizontal="right" vertical="center"/>
    </xf>
    <xf numFmtId="4" fontId="48" fillId="75" borderId="94" applyNumberFormat="0" applyProtection="0">
      <alignment horizontal="right" vertical="center"/>
    </xf>
    <xf numFmtId="0" fontId="45" fillId="74" borderId="94" applyNumberFormat="0" applyProtection="0">
      <alignment horizontal="left" vertical="center" indent="1"/>
    </xf>
    <xf numFmtId="4" fontId="48" fillId="73" borderId="94" applyNumberFormat="0" applyProtection="0">
      <alignment horizontal="left" vertical="center" indent="1"/>
    </xf>
    <xf numFmtId="4" fontId="48" fillId="73" borderId="94" applyNumberFormat="0" applyProtection="0">
      <alignment horizontal="left" vertical="center" indent="1"/>
    </xf>
    <xf numFmtId="4" fontId="110" fillId="73" borderId="94" applyNumberFormat="0" applyProtection="0">
      <alignment vertical="center"/>
    </xf>
    <xf numFmtId="4" fontId="48" fillId="73" borderId="94" applyNumberFormat="0" applyProtection="0">
      <alignment vertical="center"/>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37" fontId="113" fillId="90" borderId="92" applyBorder="0" applyProtection="0">
      <alignment horizontal="right"/>
    </xf>
    <xf numFmtId="37" fontId="113" fillId="90" borderId="92" applyBorder="0" applyProtection="0">
      <alignment horizontal="right"/>
    </xf>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81" fillId="49" borderId="92" applyNumberFormat="0" applyAlignment="0" applyProtection="0"/>
    <xf numFmtId="0" fontId="45" fillId="87" borderId="103" applyNumberFormat="0" applyProtection="0">
      <alignment horizontal="left" vertical="center" indent="1"/>
    </xf>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70" fillId="53" borderId="84" applyNumberFormat="0" applyFon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4" fontId="48" fillId="73" borderId="94" applyNumberFormat="0" applyProtection="0">
      <alignment vertical="center"/>
    </xf>
    <xf numFmtId="4" fontId="110" fillId="73" borderId="94" applyNumberFormat="0" applyProtection="0">
      <alignment vertical="center"/>
    </xf>
    <xf numFmtId="4" fontId="48" fillId="73" borderId="94" applyNumberFormat="0" applyProtection="0">
      <alignment horizontal="left" vertical="center" indent="1"/>
    </xf>
    <xf numFmtId="4" fontId="48" fillId="73" borderId="94" applyNumberFormat="0" applyProtection="0">
      <alignment horizontal="left" vertical="center" indent="1"/>
    </xf>
    <xf numFmtId="0" fontId="45" fillId="74" borderId="94" applyNumberFormat="0" applyProtection="0">
      <alignment horizontal="left" vertical="center" indent="1"/>
    </xf>
    <xf numFmtId="4" fontId="48" fillId="75" borderId="94" applyNumberFormat="0" applyProtection="0">
      <alignment horizontal="right" vertical="center"/>
    </xf>
    <xf numFmtId="4" fontId="48" fillId="76" borderId="94" applyNumberFormat="0" applyProtection="0">
      <alignment horizontal="right" vertical="center"/>
    </xf>
    <xf numFmtId="4" fontId="48" fillId="77" borderId="94" applyNumberFormat="0" applyProtection="0">
      <alignment horizontal="right" vertical="center"/>
    </xf>
    <xf numFmtId="4" fontId="48" fillId="78" borderId="94" applyNumberFormat="0" applyProtection="0">
      <alignment horizontal="right" vertical="center"/>
    </xf>
    <xf numFmtId="4" fontId="48" fillId="79" borderId="94" applyNumberFormat="0" applyProtection="0">
      <alignment horizontal="right" vertical="center"/>
    </xf>
    <xf numFmtId="4" fontId="48" fillId="80" borderId="94" applyNumberFormat="0" applyProtection="0">
      <alignment horizontal="right" vertical="center"/>
    </xf>
    <xf numFmtId="4" fontId="48" fillId="81" borderId="94" applyNumberFormat="0" applyProtection="0">
      <alignment horizontal="right" vertical="center"/>
    </xf>
    <xf numFmtId="4" fontId="48" fillId="82" borderId="94" applyNumberFormat="0" applyProtection="0">
      <alignment horizontal="right" vertical="center"/>
    </xf>
    <xf numFmtId="4" fontId="48" fillId="83" borderId="94" applyNumberFormat="0" applyProtection="0">
      <alignment horizontal="right" vertical="center"/>
    </xf>
    <xf numFmtId="4" fontId="47" fillId="84" borderId="94" applyNumberFormat="0" applyProtection="0">
      <alignment horizontal="left" vertical="center" indent="1"/>
    </xf>
    <xf numFmtId="4" fontId="48" fillId="85" borderId="53" applyNumberFormat="0" applyProtection="0">
      <alignment horizontal="left" vertical="center" indent="1"/>
    </xf>
    <xf numFmtId="0" fontId="45" fillId="74" borderId="94" applyNumberFormat="0" applyProtection="0">
      <alignment horizontal="left" vertical="center" indent="1"/>
    </xf>
    <xf numFmtId="4" fontId="48" fillId="85" borderId="94" applyNumberFormat="0" applyProtection="0">
      <alignment horizontal="left" vertical="center" indent="1"/>
    </xf>
    <xf numFmtId="4" fontId="48" fillId="87" borderId="94" applyNumberFormat="0" applyProtection="0">
      <alignment horizontal="left" vertical="center" indent="1"/>
    </xf>
    <xf numFmtId="0" fontId="45" fillId="87" borderId="94" applyNumberFormat="0" applyProtection="0">
      <alignment horizontal="left" vertical="center" indent="1"/>
    </xf>
    <xf numFmtId="0" fontId="45" fillId="87" borderId="94" applyNumberFormat="0" applyProtection="0">
      <alignment horizontal="left" vertical="center" indent="1"/>
    </xf>
    <xf numFmtId="0" fontId="45" fillId="88" borderId="94" applyNumberFormat="0" applyProtection="0">
      <alignment horizontal="left" vertical="center" indent="1"/>
    </xf>
    <xf numFmtId="0" fontId="45" fillId="88" borderId="94" applyNumberFormat="0" applyProtection="0">
      <alignment horizontal="left" vertical="center" indent="1"/>
    </xf>
    <xf numFmtId="0" fontId="45" fillId="66" borderId="94" applyNumberFormat="0" applyProtection="0">
      <alignment horizontal="left" vertical="center" indent="1"/>
    </xf>
    <xf numFmtId="0" fontId="45" fillId="66" borderId="94" applyNumberFormat="0" applyProtection="0">
      <alignment horizontal="left" vertical="center" indent="1"/>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48" fillId="67" borderId="94" applyNumberFormat="0" applyProtection="0">
      <alignment vertical="center"/>
    </xf>
    <xf numFmtId="4" fontId="110" fillId="67" borderId="94" applyNumberFormat="0" applyProtection="0">
      <alignment vertical="center"/>
    </xf>
    <xf numFmtId="4" fontId="48" fillId="67" borderId="94" applyNumberFormat="0" applyProtection="0">
      <alignment horizontal="left" vertical="center" indent="1"/>
    </xf>
    <xf numFmtId="4" fontId="48" fillId="67" borderId="94" applyNumberFormat="0" applyProtection="0">
      <alignment horizontal="left" vertical="center" indent="1"/>
    </xf>
    <xf numFmtId="4" fontId="48" fillId="85" borderId="94" applyNumberFormat="0" applyProtection="0">
      <alignment horizontal="right" vertical="center"/>
    </xf>
    <xf numFmtId="4" fontId="110" fillId="85" borderId="94" applyNumberFormat="0" applyProtection="0">
      <alignment horizontal="right" vertical="center"/>
    </xf>
    <xf numFmtId="0" fontId="45" fillId="74" borderId="94" applyNumberFormat="0" applyProtection="0">
      <alignment horizontal="left" vertical="center" indent="1"/>
    </xf>
    <xf numFmtId="0" fontId="45" fillId="74" borderId="94" applyNumberFormat="0" applyProtection="0">
      <alignment horizontal="left" vertical="center" indent="1"/>
    </xf>
    <xf numFmtId="4" fontId="109" fillId="85" borderId="94" applyNumberFormat="0" applyProtection="0">
      <alignment horizontal="right" vertical="center"/>
    </xf>
    <xf numFmtId="0" fontId="101" fillId="0" borderId="95"/>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0" fontId="66" fillId="64" borderId="92" applyNumberFormat="0" applyAlignment="0" applyProtection="0"/>
    <xf numFmtId="37" fontId="113" fillId="91"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37" fontId="113" fillId="91" borderId="92" applyBorder="0" applyProtection="0">
      <alignment horizontal="right"/>
    </xf>
    <xf numFmtId="0" fontId="108" fillId="62" borderId="9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0" fontId="95" fillId="64" borderId="9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99" applyBorder="0">
      <alignment horizontal="center" vertical="center" wrapText="1"/>
    </xf>
    <xf numFmtId="217" fontId="46" fillId="66" borderId="24">
      <alignment horizontal="left" vertical="center" wrapText="1"/>
    </xf>
    <xf numFmtId="217" fontId="46" fillId="67" borderId="9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96" applyNumberFormat="0" applyFill="0" applyAlignment="0" applyProtection="0"/>
    <xf numFmtId="0" fontId="126" fillId="64" borderId="92" applyNumberFormat="0" applyAlignment="0" applyProtection="0"/>
    <xf numFmtId="0" fontId="127" fillId="65" borderId="44" applyNumberFormat="0" applyAlignment="0" applyProtection="0"/>
    <xf numFmtId="0" fontId="76" fillId="0" borderId="46">
      <alignment horizontal="left" vertical="center"/>
    </xf>
    <xf numFmtId="0" fontId="131" fillId="49" borderId="92"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94" applyNumberFormat="0" applyAlignment="0" applyProtection="0"/>
    <xf numFmtId="219" fontId="45" fillId="0" borderId="63">
      <protection locked="0"/>
    </xf>
    <xf numFmtId="217" fontId="46" fillId="88" borderId="99" applyBorder="0">
      <alignment horizontal="center" vertical="center" wrapText="1"/>
    </xf>
    <xf numFmtId="217" fontId="46" fillId="66" borderId="24">
      <alignment horizontal="left" vertical="center" wrapText="1"/>
    </xf>
    <xf numFmtId="217" fontId="46" fillId="67" borderId="97" applyBorder="0">
      <alignment horizontal="left" indent="1"/>
      <protection locked="0"/>
    </xf>
    <xf numFmtId="169" fontId="45" fillId="67" borderId="24">
      <alignment horizontal="left" vertical="top"/>
      <protection locked="0"/>
    </xf>
    <xf numFmtId="0" fontId="134" fillId="64" borderId="112" applyNumberFormat="0" applyAlignment="0" applyProtection="0"/>
    <xf numFmtId="219" fontId="45" fillId="0" borderId="63">
      <protection locked="0"/>
    </xf>
    <xf numFmtId="0" fontId="126" fillId="64" borderId="92" applyNumberFormat="0" applyAlignment="0" applyProtection="0"/>
    <xf numFmtId="0" fontId="127" fillId="65" borderId="44" applyNumberFormat="0" applyAlignment="0" applyProtection="0"/>
    <xf numFmtId="0" fontId="76" fillId="0" borderId="46">
      <alignment horizontal="left" vertical="center"/>
    </xf>
    <xf numFmtId="0" fontId="131" fillId="49" borderId="92" applyNumberFormat="0" applyAlignment="0" applyProtection="0"/>
    <xf numFmtId="10" fontId="75" fillId="67" borderId="24" applyNumberFormat="0" applyBorder="0" applyAlignment="0" applyProtection="0"/>
    <xf numFmtId="0" fontId="45" fillId="53" borderId="84" applyNumberFormat="0" applyFont="0" applyAlignment="0" applyProtection="0"/>
    <xf numFmtId="0" fontId="134" fillId="64" borderId="94" applyNumberFormat="0" applyAlignment="0" applyProtection="0"/>
    <xf numFmtId="219" fontId="45" fillId="0" borderId="63">
      <protection locked="0"/>
    </xf>
    <xf numFmtId="0" fontId="131" fillId="49" borderId="92"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10" fontId="75" fillId="70" borderId="100" applyNumberFormat="0" applyBorder="0" applyAlignment="0" applyProtection="0"/>
    <xf numFmtId="0" fontId="70" fillId="53" borderId="111" applyNumberFormat="0" applyFont="0" applyAlignment="0" applyProtection="0"/>
    <xf numFmtId="0" fontId="126" fillId="64" borderId="101" applyNumberFormat="0" applyAlignment="0" applyProtection="0"/>
    <xf numFmtId="0" fontId="127" fillId="65" borderId="44" applyNumberFormat="0" applyAlignment="0" applyProtection="0"/>
    <xf numFmtId="0" fontId="70" fillId="53" borderId="111" applyNumberFormat="0" applyFont="0" applyAlignment="0" applyProtection="0"/>
    <xf numFmtId="4" fontId="48" fillId="67" borderId="103" applyNumberFormat="0" applyProtection="0">
      <alignment horizontal="left" vertical="center" indent="1"/>
    </xf>
    <xf numFmtId="0" fontId="131" fillId="49" borderId="101" applyNumberFormat="0" applyAlignment="0" applyProtection="0"/>
    <xf numFmtId="0" fontId="45" fillId="53" borderId="102" applyNumberFormat="0" applyFont="0" applyAlignment="0" applyProtection="0"/>
    <xf numFmtId="0" fontId="134" fillId="64" borderId="103" applyNumberFormat="0" applyAlignment="0" applyProtection="0"/>
    <xf numFmtId="0" fontId="126" fillId="64" borderId="83" applyNumberFormat="0" applyAlignment="0" applyProtection="0"/>
    <xf numFmtId="0" fontId="70" fillId="53" borderId="111" applyNumberFormat="0" applyFont="0" applyAlignment="0" applyProtection="0"/>
    <xf numFmtId="4" fontId="48" fillId="67" borderId="103" applyNumberFormat="0" applyProtection="0">
      <alignment horizontal="left" vertical="center" indent="1"/>
    </xf>
    <xf numFmtId="0" fontId="76" fillId="0" borderId="46">
      <alignment horizontal="left" vertical="center"/>
    </xf>
    <xf numFmtId="0" fontId="131" fillId="49" borderId="83" applyNumberFormat="0" applyAlignment="0" applyProtection="0"/>
    <xf numFmtId="10" fontId="75" fillId="67" borderId="100" applyNumberFormat="0" applyBorder="0" applyAlignment="0" applyProtection="0"/>
    <xf numFmtId="0" fontId="45" fillId="53" borderId="102" applyNumberFormat="0" applyFont="0" applyAlignment="0" applyProtection="0"/>
    <xf numFmtId="0" fontId="45" fillId="74" borderId="112" applyNumberFormat="0" applyProtection="0">
      <alignment horizontal="left" vertical="center" indent="1"/>
    </xf>
    <xf numFmtId="219" fontId="45" fillId="0" borderId="63">
      <protection locked="0"/>
    </xf>
    <xf numFmtId="0" fontId="70" fillId="53" borderId="111" applyNumberFormat="0" applyFont="0" applyAlignment="0" applyProtection="0"/>
    <xf numFmtId="4" fontId="110" fillId="67" borderId="103" applyNumberFormat="0" applyProtection="0">
      <alignment vertical="center"/>
    </xf>
    <xf numFmtId="0" fontId="131" fillId="49" borderId="83" applyNumberFormat="0" applyAlignment="0" applyProtection="0"/>
    <xf numFmtId="0" fontId="108" fillId="62" borderId="10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01" applyNumberFormat="0" applyAlignment="0" applyProtection="0"/>
    <xf numFmtId="0" fontId="131" fillId="49" borderId="101" applyNumberFormat="0" applyAlignment="0" applyProtection="0"/>
    <xf numFmtId="0" fontId="70" fillId="53" borderId="111" applyNumberFormat="0" applyFon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01" applyNumberFormat="0" applyAlignment="0" applyProtection="0"/>
    <xf numFmtId="217" fontId="46" fillId="88" borderId="108" applyBorder="0">
      <alignment horizontal="center" vertical="center" wrapText="1"/>
    </xf>
    <xf numFmtId="217" fontId="46" fillId="66" borderId="24">
      <alignment horizontal="left" vertical="center" wrapText="1"/>
    </xf>
    <xf numFmtId="217" fontId="46" fillId="67" borderId="10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07" applyBorder="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105" fillId="0" borderId="114" applyNumberFormat="0" applyFill="0" applyAlignment="0" applyProtection="0"/>
    <xf numFmtId="194" fontId="45" fillId="0" borderId="24"/>
    <xf numFmtId="0" fontId="101" fillId="0" borderId="104"/>
    <xf numFmtId="4" fontId="109" fillId="85" borderId="103" applyNumberFormat="0" applyProtection="0">
      <alignment horizontal="righ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110" fillId="85" borderId="103" applyNumberFormat="0" applyProtection="0">
      <alignment horizontal="right" vertical="center"/>
    </xf>
    <xf numFmtId="4" fontId="48" fillId="85" borderId="103" applyNumberFormat="0" applyProtection="0">
      <alignment horizontal="right" vertical="center"/>
    </xf>
    <xf numFmtId="4" fontId="48" fillId="67" borderId="103" applyNumberFormat="0" applyProtection="0">
      <alignment horizontal="left" vertical="center" indent="1"/>
    </xf>
    <xf numFmtId="4" fontId="48" fillId="67" borderId="103" applyNumberFormat="0" applyProtection="0">
      <alignment horizontal="left" vertical="center" indent="1"/>
    </xf>
    <xf numFmtId="4" fontId="110" fillId="67" borderId="103" applyNumberFormat="0" applyProtection="0">
      <alignment vertical="center"/>
    </xf>
    <xf numFmtId="4" fontId="48" fillId="67" borderId="103" applyNumberFormat="0" applyProtection="0">
      <alignmen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0" fontId="45" fillId="66" borderId="103" applyNumberFormat="0" applyProtection="0">
      <alignment horizontal="left" vertical="center" indent="1"/>
    </xf>
    <xf numFmtId="0" fontId="45" fillId="66" borderId="103" applyNumberFormat="0" applyProtection="0">
      <alignment horizontal="left" vertical="center" indent="1"/>
    </xf>
    <xf numFmtId="0" fontId="45" fillId="88" borderId="103" applyNumberFormat="0" applyProtection="0">
      <alignment horizontal="left" vertical="center" indent="1"/>
    </xf>
    <xf numFmtId="0" fontId="45" fillId="88" borderId="103" applyNumberFormat="0" applyProtection="0">
      <alignment horizontal="left" vertical="center" indent="1"/>
    </xf>
    <xf numFmtId="0" fontId="45" fillId="87" borderId="103" applyNumberFormat="0" applyProtection="0">
      <alignment horizontal="left" vertical="center" indent="1"/>
    </xf>
    <xf numFmtId="0" fontId="45" fillId="87" borderId="103" applyNumberFormat="0" applyProtection="0">
      <alignment horizontal="left" vertical="center" indent="1"/>
    </xf>
    <xf numFmtId="4" fontId="48" fillId="87" borderId="103" applyNumberFormat="0" applyProtection="0">
      <alignment horizontal="left" vertical="center" indent="1"/>
    </xf>
    <xf numFmtId="4" fontId="48" fillId="85" borderId="103" applyNumberFormat="0" applyProtection="0">
      <alignment horizontal="left" vertical="center" indent="1"/>
    </xf>
    <xf numFmtId="0" fontId="45" fillId="74" borderId="103" applyNumberFormat="0" applyProtection="0">
      <alignment horizontal="left" vertical="center" indent="1"/>
    </xf>
    <xf numFmtId="4" fontId="48" fillId="85" borderId="53" applyNumberFormat="0" applyProtection="0">
      <alignment horizontal="left" vertical="center" indent="1"/>
    </xf>
    <xf numFmtId="4" fontId="47" fillId="84" borderId="103" applyNumberFormat="0" applyProtection="0">
      <alignment horizontal="left" vertical="center" indent="1"/>
    </xf>
    <xf numFmtId="4" fontId="48" fillId="83" borderId="103" applyNumberFormat="0" applyProtection="0">
      <alignment horizontal="right" vertical="center"/>
    </xf>
    <xf numFmtId="4" fontId="48" fillId="82" borderId="103" applyNumberFormat="0" applyProtection="0">
      <alignment horizontal="right" vertical="center"/>
    </xf>
    <xf numFmtId="4" fontId="48" fillId="81" borderId="103" applyNumberFormat="0" applyProtection="0">
      <alignment horizontal="right" vertical="center"/>
    </xf>
    <xf numFmtId="4" fontId="48" fillId="80" borderId="103" applyNumberFormat="0" applyProtection="0">
      <alignment horizontal="right" vertical="center"/>
    </xf>
    <xf numFmtId="4" fontId="48" fillId="79" borderId="103" applyNumberFormat="0" applyProtection="0">
      <alignment horizontal="right" vertical="center"/>
    </xf>
    <xf numFmtId="4" fontId="48" fillId="78" borderId="103" applyNumberFormat="0" applyProtection="0">
      <alignment horizontal="right" vertical="center"/>
    </xf>
    <xf numFmtId="4" fontId="48" fillId="77" borderId="103" applyNumberFormat="0" applyProtection="0">
      <alignment horizontal="right" vertical="center"/>
    </xf>
    <xf numFmtId="4" fontId="48" fillId="76" borderId="103" applyNumberFormat="0" applyProtection="0">
      <alignment horizontal="right" vertical="center"/>
    </xf>
    <xf numFmtId="4" fontId="48" fillId="75" borderId="103" applyNumberFormat="0" applyProtection="0">
      <alignment horizontal="right" vertical="center"/>
    </xf>
    <xf numFmtId="0" fontId="45" fillId="74" borderId="103" applyNumberFormat="0" applyProtection="0">
      <alignment horizontal="left" vertical="center" indent="1"/>
    </xf>
    <xf numFmtId="4" fontId="48" fillId="73" borderId="103" applyNumberFormat="0" applyProtection="0">
      <alignment horizontal="left" vertical="center" indent="1"/>
    </xf>
    <xf numFmtId="4" fontId="48" fillId="73" borderId="103" applyNumberFormat="0" applyProtection="0">
      <alignment horizontal="left" vertical="center" indent="1"/>
    </xf>
    <xf numFmtId="4" fontId="110" fillId="73" borderId="103" applyNumberFormat="0" applyProtection="0">
      <alignment vertical="center"/>
    </xf>
    <xf numFmtId="4" fontId="48" fillId="73" borderId="103" applyNumberFormat="0" applyProtection="0">
      <alignment vertical="center"/>
    </xf>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37" fontId="113" fillId="90" borderId="101" applyBorder="0" applyProtection="0">
      <alignment horizontal="right"/>
    </xf>
    <xf numFmtId="37" fontId="113" fillId="90" borderId="101" applyBorder="0" applyProtection="0">
      <alignment horizontal="right"/>
    </xf>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0" fontId="81" fillId="49" borderId="101" applyNumberFormat="0" applyAlignment="0" applyProtection="0"/>
    <xf numFmtId="38" fontId="72" fillId="0" borderId="45">
      <alignment vertical="center"/>
    </xf>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70" fillId="53" borderId="102" applyNumberFormat="0" applyFon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4" fontId="48" fillId="73" borderId="103" applyNumberFormat="0" applyProtection="0">
      <alignment vertical="center"/>
    </xf>
    <xf numFmtId="4" fontId="110" fillId="73" borderId="103" applyNumberFormat="0" applyProtection="0">
      <alignment vertical="center"/>
    </xf>
    <xf numFmtId="4" fontId="48" fillId="73" borderId="103" applyNumberFormat="0" applyProtection="0">
      <alignment horizontal="left" vertical="center" indent="1"/>
    </xf>
    <xf numFmtId="4" fontId="48" fillId="73" borderId="103" applyNumberFormat="0" applyProtection="0">
      <alignment horizontal="left" vertical="center" indent="1"/>
    </xf>
    <xf numFmtId="0" fontId="45" fillId="74" borderId="103" applyNumberFormat="0" applyProtection="0">
      <alignment horizontal="left" vertical="center" indent="1"/>
    </xf>
    <xf numFmtId="4" fontId="48" fillId="75" borderId="103" applyNumberFormat="0" applyProtection="0">
      <alignment horizontal="right" vertical="center"/>
    </xf>
    <xf numFmtId="4" fontId="48" fillId="76" borderId="103" applyNumberFormat="0" applyProtection="0">
      <alignment horizontal="right" vertical="center"/>
    </xf>
    <xf numFmtId="4" fontId="48" fillId="77" borderId="103" applyNumberFormat="0" applyProtection="0">
      <alignment horizontal="right" vertical="center"/>
    </xf>
    <xf numFmtId="4" fontId="48" fillId="78" borderId="103" applyNumberFormat="0" applyProtection="0">
      <alignment horizontal="right" vertical="center"/>
    </xf>
    <xf numFmtId="4" fontId="48" fillId="79" borderId="103" applyNumberFormat="0" applyProtection="0">
      <alignment horizontal="right" vertical="center"/>
    </xf>
    <xf numFmtId="4" fontId="48" fillId="80" borderId="103" applyNumberFormat="0" applyProtection="0">
      <alignment horizontal="right" vertical="center"/>
    </xf>
    <xf numFmtId="4" fontId="48" fillId="81" borderId="103" applyNumberFormat="0" applyProtection="0">
      <alignment horizontal="right" vertical="center"/>
    </xf>
    <xf numFmtId="4" fontId="48" fillId="82" borderId="103" applyNumberFormat="0" applyProtection="0">
      <alignment horizontal="right" vertical="center"/>
    </xf>
    <xf numFmtId="4" fontId="48" fillId="83" borderId="103" applyNumberFormat="0" applyProtection="0">
      <alignment horizontal="right" vertical="center"/>
    </xf>
    <xf numFmtId="4" fontId="47" fillId="84" borderId="103" applyNumberFormat="0" applyProtection="0">
      <alignment horizontal="left" vertical="center" indent="1"/>
    </xf>
    <xf numFmtId="4" fontId="48" fillId="85" borderId="53" applyNumberFormat="0" applyProtection="0">
      <alignment horizontal="left" vertical="center" indent="1"/>
    </xf>
    <xf numFmtId="0" fontId="45" fillId="74" borderId="103" applyNumberFormat="0" applyProtection="0">
      <alignment horizontal="left" vertical="center" indent="1"/>
    </xf>
    <xf numFmtId="4" fontId="48" fillId="85" borderId="103" applyNumberFormat="0" applyProtection="0">
      <alignment horizontal="left" vertical="center" indent="1"/>
    </xf>
    <xf numFmtId="4" fontId="48" fillId="87" borderId="103" applyNumberFormat="0" applyProtection="0">
      <alignment horizontal="left" vertical="center" indent="1"/>
    </xf>
    <xf numFmtId="0" fontId="45" fillId="87" borderId="103" applyNumberFormat="0" applyProtection="0">
      <alignment horizontal="left" vertical="center" indent="1"/>
    </xf>
    <xf numFmtId="0" fontId="45" fillId="87" borderId="103" applyNumberFormat="0" applyProtection="0">
      <alignment horizontal="left" vertical="center" indent="1"/>
    </xf>
    <xf numFmtId="0" fontId="45" fillId="88" borderId="103" applyNumberFormat="0" applyProtection="0">
      <alignment horizontal="left" vertical="center" indent="1"/>
    </xf>
    <xf numFmtId="0" fontId="45" fillId="88" borderId="103" applyNumberFormat="0" applyProtection="0">
      <alignment horizontal="left" vertical="center" indent="1"/>
    </xf>
    <xf numFmtId="0" fontId="45" fillId="66" borderId="103" applyNumberFormat="0" applyProtection="0">
      <alignment horizontal="left" vertical="center" indent="1"/>
    </xf>
    <xf numFmtId="0" fontId="45" fillId="66" borderId="103" applyNumberFormat="0" applyProtection="0">
      <alignment horizontal="left" vertical="center" indent="1"/>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48" fillId="67" borderId="103" applyNumberFormat="0" applyProtection="0">
      <alignment vertical="center"/>
    </xf>
    <xf numFmtId="4" fontId="110" fillId="67" borderId="103" applyNumberFormat="0" applyProtection="0">
      <alignment vertical="center"/>
    </xf>
    <xf numFmtId="4" fontId="48" fillId="67" borderId="103" applyNumberFormat="0" applyProtection="0">
      <alignment horizontal="left" vertical="center" indent="1"/>
    </xf>
    <xf numFmtId="4" fontId="48" fillId="67" borderId="103" applyNumberFormat="0" applyProtection="0">
      <alignment horizontal="left" vertical="center" indent="1"/>
    </xf>
    <xf numFmtId="4" fontId="48" fillId="85" borderId="103" applyNumberFormat="0" applyProtection="0">
      <alignment horizontal="right" vertical="center"/>
    </xf>
    <xf numFmtId="4" fontId="110" fillId="85" borderId="103" applyNumberFormat="0" applyProtection="0">
      <alignment horizontal="right" vertical="center"/>
    </xf>
    <xf numFmtId="0" fontId="45" fillId="74" borderId="103" applyNumberFormat="0" applyProtection="0">
      <alignment horizontal="left" vertical="center" indent="1"/>
    </xf>
    <xf numFmtId="0" fontId="45" fillId="74" borderId="103" applyNumberFormat="0" applyProtection="0">
      <alignment horizontal="left" vertical="center" indent="1"/>
    </xf>
    <xf numFmtId="4" fontId="109" fillId="85" borderId="103" applyNumberFormat="0" applyProtection="0">
      <alignment horizontal="right" vertical="center"/>
    </xf>
    <xf numFmtId="0" fontId="101" fillId="0" borderId="104"/>
    <xf numFmtId="194" fontId="45" fillId="0" borderId="24"/>
    <xf numFmtId="0" fontId="105" fillId="0" borderId="114" applyNumberFormat="0" applyFill="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0" fontId="66" fillId="64" borderId="101" applyNumberFormat="0" applyAlignment="0" applyProtection="0"/>
    <xf numFmtId="37" fontId="113" fillId="91" borderId="101" applyBorder="0" applyProtection="0">
      <alignment horizontal="right"/>
    </xf>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91" borderId="101" applyBorder="0" applyProtection="0">
      <alignment horizontal="right"/>
    </xf>
    <xf numFmtId="0" fontId="71" fillId="0" borderId="55"/>
    <xf numFmtId="0" fontId="108" fillId="62" borderId="10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0" fontId="95" fillId="64" borderId="10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08" applyBorder="0">
      <alignment horizontal="center" vertical="center" wrapText="1"/>
    </xf>
    <xf numFmtId="217" fontId="46" fillId="66" borderId="24">
      <alignment horizontal="left" vertical="center" wrapText="1"/>
    </xf>
    <xf numFmtId="217" fontId="46" fillId="67" borderId="106"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05" applyNumberFormat="0" applyFill="0" applyAlignment="0" applyProtection="0"/>
    <xf numFmtId="0" fontId="126" fillId="64" borderId="101" applyNumberFormat="0" applyAlignment="0" applyProtection="0"/>
    <xf numFmtId="0" fontId="76" fillId="0" borderId="46">
      <alignment horizontal="left" vertical="center"/>
    </xf>
    <xf numFmtId="0" fontId="131" fillId="49" borderId="101" applyNumberFormat="0" applyAlignment="0" applyProtection="0"/>
    <xf numFmtId="10" fontId="75" fillId="67" borderId="24" applyNumberFormat="0" applyBorder="0" applyAlignment="0" applyProtection="0"/>
    <xf numFmtId="0" fontId="45" fillId="53" borderId="102" applyNumberFormat="0" applyFont="0" applyAlignment="0" applyProtection="0"/>
    <xf numFmtId="0" fontId="134" fillId="64" borderId="103" applyNumberFormat="0" applyAlignment="0" applyProtection="0"/>
    <xf numFmtId="219" fontId="45" fillId="0" borderId="63">
      <protection locked="0"/>
    </xf>
    <xf numFmtId="217" fontId="46" fillId="88" borderId="108" applyBorder="0">
      <alignment horizontal="center" vertical="center" wrapText="1"/>
    </xf>
    <xf numFmtId="217" fontId="46" fillId="66" borderId="24">
      <alignment horizontal="left" vertical="center" wrapText="1"/>
    </xf>
    <xf numFmtId="217" fontId="46" fillId="67" borderId="10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01" applyNumberFormat="0" applyAlignment="0" applyProtection="0"/>
    <xf numFmtId="0" fontId="76" fillId="0" borderId="46">
      <alignment horizontal="left" vertical="center"/>
    </xf>
    <xf numFmtId="0" fontId="131" fillId="49" borderId="101" applyNumberFormat="0" applyAlignment="0" applyProtection="0"/>
    <xf numFmtId="10" fontId="75" fillId="67" borderId="24" applyNumberFormat="0" applyBorder="0" applyAlignment="0" applyProtection="0"/>
    <xf numFmtId="0" fontId="45" fillId="53" borderId="102" applyNumberFormat="0" applyFont="0" applyAlignment="0" applyProtection="0"/>
    <xf numFmtId="0" fontId="134" fillId="64" borderId="103" applyNumberFormat="0" applyAlignment="0" applyProtection="0"/>
    <xf numFmtId="219" fontId="45" fillId="0" borderId="63">
      <protection locked="0"/>
    </xf>
    <xf numFmtId="0" fontId="131" fillId="49" borderId="101" applyNumberFormat="0" applyAlignment="0" applyProtection="0"/>
    <xf numFmtId="37" fontId="113" fillId="91" borderId="110" applyBorder="0" applyProtection="0">
      <alignment horizontal="right"/>
    </xf>
    <xf numFmtId="10" fontId="75" fillId="70" borderId="109" applyNumberFormat="0" applyBorder="0" applyAlignment="0" applyProtection="0"/>
    <xf numFmtId="0" fontId="126" fillId="64" borderId="110" applyNumberFormat="0" applyAlignment="0" applyProtection="0"/>
    <xf numFmtId="0" fontId="131" fillId="49" borderId="110" applyNumberFormat="0" applyAlignment="0" applyProtection="0"/>
    <xf numFmtId="0" fontId="45" fillId="53" borderId="111" applyNumberFormat="0" applyFont="0" applyAlignment="0" applyProtection="0"/>
    <xf numFmtId="0" fontId="134" fillId="64" borderId="112" applyNumberFormat="0" applyAlignment="0" applyProtection="0"/>
    <xf numFmtId="0" fontId="126" fillId="64" borderId="101" applyNumberFormat="0" applyAlignment="0" applyProtection="0"/>
    <xf numFmtId="0" fontId="76" fillId="0" borderId="46">
      <alignment horizontal="left" vertical="center"/>
    </xf>
    <xf numFmtId="0" fontId="70" fillId="53" borderId="111" applyNumberFormat="0" applyFont="0" applyAlignment="0" applyProtection="0"/>
    <xf numFmtId="0" fontId="131" fillId="49" borderId="101" applyNumberFormat="0" applyAlignment="0" applyProtection="0"/>
    <xf numFmtId="10" fontId="75" fillId="67" borderId="109" applyNumberFormat="0" applyBorder="0" applyAlignment="0" applyProtection="0"/>
    <xf numFmtId="0" fontId="45" fillId="53" borderId="111" applyNumberFormat="0" applyFont="0" applyAlignment="0" applyProtection="0"/>
    <xf numFmtId="219" fontId="45" fillId="0" borderId="63">
      <protection locked="0"/>
    </xf>
    <xf numFmtId="0" fontId="131" fillId="49" borderId="101" applyNumberFormat="0" applyAlignment="0" applyProtection="0"/>
    <xf numFmtId="4" fontId="48" fillId="73" borderId="112" applyNumberFormat="0" applyProtection="0">
      <alignment vertical="center"/>
    </xf>
    <xf numFmtId="4" fontId="110" fillId="73" borderId="112" applyNumberFormat="0" applyProtection="0">
      <alignment vertical="center"/>
    </xf>
    <xf numFmtId="4" fontId="48" fillId="73" borderId="112" applyNumberFormat="0" applyProtection="0">
      <alignment horizontal="left" vertical="center" indent="1"/>
    </xf>
    <xf numFmtId="4" fontId="48" fillId="73" borderId="112" applyNumberFormat="0" applyProtection="0">
      <alignment horizontal="left" vertical="center" indent="1"/>
    </xf>
    <xf numFmtId="0" fontId="45" fillId="74" borderId="112" applyNumberFormat="0" applyProtection="0">
      <alignment horizontal="left" vertical="center" indent="1"/>
    </xf>
    <xf numFmtId="4" fontId="48" fillId="75" borderId="112" applyNumberFormat="0" applyProtection="0">
      <alignment horizontal="right" vertical="center"/>
    </xf>
    <xf numFmtId="4" fontId="48" fillId="76" borderId="112" applyNumberFormat="0" applyProtection="0">
      <alignment horizontal="right" vertical="center"/>
    </xf>
    <xf numFmtId="4" fontId="48" fillId="77" borderId="112" applyNumberFormat="0" applyProtection="0">
      <alignment horizontal="right" vertical="center"/>
    </xf>
    <xf numFmtId="4" fontId="48" fillId="78" borderId="112" applyNumberFormat="0" applyProtection="0">
      <alignment horizontal="right" vertical="center"/>
    </xf>
    <xf numFmtId="4" fontId="48" fillId="79" borderId="112" applyNumberFormat="0" applyProtection="0">
      <alignment horizontal="right" vertical="center"/>
    </xf>
    <xf numFmtId="4" fontId="48" fillId="80" borderId="112" applyNumberFormat="0" applyProtection="0">
      <alignment horizontal="right" vertical="center"/>
    </xf>
    <xf numFmtId="4" fontId="48" fillId="81" borderId="112" applyNumberFormat="0" applyProtection="0">
      <alignment horizontal="right" vertical="center"/>
    </xf>
    <xf numFmtId="4" fontId="48" fillId="82" borderId="112" applyNumberFormat="0" applyProtection="0">
      <alignment horizontal="right" vertical="center"/>
    </xf>
    <xf numFmtId="4" fontId="48" fillId="83" borderId="112" applyNumberFormat="0" applyProtection="0">
      <alignment horizontal="right" vertical="center"/>
    </xf>
    <xf numFmtId="4" fontId="47" fillId="84" borderId="112" applyNumberFormat="0" applyProtection="0">
      <alignment horizontal="left" vertical="center" indent="1"/>
    </xf>
    <xf numFmtId="4" fontId="48" fillId="85" borderId="53" applyNumberFormat="0" applyProtection="0">
      <alignment horizontal="left" vertical="center" indent="1"/>
    </xf>
    <xf numFmtId="0" fontId="45" fillId="74" borderId="112" applyNumberFormat="0" applyProtection="0">
      <alignment horizontal="left" vertical="center" indent="1"/>
    </xf>
    <xf numFmtId="4" fontId="48" fillId="85" borderId="112" applyNumberFormat="0" applyProtection="0">
      <alignment horizontal="left" vertical="center" indent="1"/>
    </xf>
    <xf numFmtId="4" fontId="48" fillId="87"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48" fillId="67" borderId="112" applyNumberFormat="0" applyProtection="0">
      <alignment vertical="center"/>
    </xf>
    <xf numFmtId="4" fontId="110" fillId="67" borderId="112" applyNumberFormat="0" applyProtection="0">
      <alignment vertical="center"/>
    </xf>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48" fillId="85" borderId="112" applyNumberFormat="0" applyProtection="0">
      <alignment horizontal="right" vertical="center"/>
    </xf>
    <xf numFmtId="4" fontId="110" fillId="85" borderId="112" applyNumberFormat="0" applyProtection="0">
      <alignment horizontal="righ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09" fillId="85" borderId="112" applyNumberFormat="0" applyProtection="0">
      <alignment horizontal="right" vertical="center"/>
    </xf>
    <xf numFmtId="0" fontId="101" fillId="0" borderId="113"/>
    <xf numFmtId="0" fontId="131" fillId="49" borderId="110" applyNumberFormat="0" applyAlignment="0" applyProtection="0"/>
    <xf numFmtId="37" fontId="113" fillId="91"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8" fillId="62" borderId="11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110" applyNumberFormat="0" applyAlignment="0" applyProtection="0"/>
    <xf numFmtId="0" fontId="131" fillId="49" borderId="11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10" applyNumberFormat="0" applyAlignment="0" applyProtection="0"/>
    <xf numFmtId="217" fontId="46" fillId="88" borderId="117" applyBorder="0">
      <alignment horizontal="center" vertical="center" wrapText="1"/>
    </xf>
    <xf numFmtId="217" fontId="46" fillId="66" borderId="24">
      <alignment horizontal="left" vertical="center" wrapText="1"/>
    </xf>
    <xf numFmtId="217" fontId="46" fillId="67" borderId="115"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16" applyBorder="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194" fontId="45" fillId="0" borderId="24"/>
    <xf numFmtId="0" fontId="101" fillId="0" borderId="113"/>
    <xf numFmtId="4" fontId="109" fillId="85" borderId="112" applyNumberFormat="0" applyProtection="0">
      <alignment horizontal="righ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10" fillId="85" borderId="112" applyNumberFormat="0" applyProtection="0">
      <alignment horizontal="right" vertical="center"/>
    </xf>
    <xf numFmtId="4" fontId="48" fillId="85" borderId="112" applyNumberFormat="0" applyProtection="0">
      <alignment horizontal="right" vertical="center"/>
    </xf>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110" fillId="67" borderId="112" applyNumberFormat="0" applyProtection="0">
      <alignment vertical="center"/>
    </xf>
    <xf numFmtId="4" fontId="48" fillId="67" borderId="112" applyNumberFormat="0" applyProtection="0">
      <alignmen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4" fontId="48" fillId="87" borderId="112" applyNumberFormat="0" applyProtection="0">
      <alignment horizontal="left" vertical="center" indent="1"/>
    </xf>
    <xf numFmtId="4" fontId="48" fillId="85" borderId="112" applyNumberFormat="0" applyProtection="0">
      <alignment horizontal="left" vertical="center" indent="1"/>
    </xf>
    <xf numFmtId="0" fontId="45" fillId="74" borderId="112" applyNumberFormat="0" applyProtection="0">
      <alignment horizontal="left" vertical="center" indent="1"/>
    </xf>
    <xf numFmtId="4" fontId="48" fillId="85" borderId="53" applyNumberFormat="0" applyProtection="0">
      <alignment horizontal="left" vertical="center" indent="1"/>
    </xf>
    <xf numFmtId="4" fontId="47" fillId="84" borderId="112" applyNumberFormat="0" applyProtection="0">
      <alignment horizontal="left" vertical="center" indent="1"/>
    </xf>
    <xf numFmtId="4" fontId="48" fillId="83" borderId="112" applyNumberFormat="0" applyProtection="0">
      <alignment horizontal="right" vertical="center"/>
    </xf>
    <xf numFmtId="4" fontId="48" fillId="82" borderId="112" applyNumberFormat="0" applyProtection="0">
      <alignment horizontal="right" vertical="center"/>
    </xf>
    <xf numFmtId="4" fontId="48" fillId="81" borderId="112" applyNumberFormat="0" applyProtection="0">
      <alignment horizontal="right" vertical="center"/>
    </xf>
    <xf numFmtId="4" fontId="48" fillId="80" borderId="112" applyNumberFormat="0" applyProtection="0">
      <alignment horizontal="right" vertical="center"/>
    </xf>
    <xf numFmtId="4" fontId="48" fillId="79" borderId="112" applyNumberFormat="0" applyProtection="0">
      <alignment horizontal="right" vertical="center"/>
    </xf>
    <xf numFmtId="4" fontId="48" fillId="78" borderId="112" applyNumberFormat="0" applyProtection="0">
      <alignment horizontal="right" vertical="center"/>
    </xf>
    <xf numFmtId="4" fontId="48" fillId="77" borderId="112" applyNumberFormat="0" applyProtection="0">
      <alignment horizontal="right" vertical="center"/>
    </xf>
    <xf numFmtId="4" fontId="48" fillId="76" borderId="112" applyNumberFormat="0" applyProtection="0">
      <alignment horizontal="right" vertical="center"/>
    </xf>
    <xf numFmtId="4" fontId="48" fillId="75" borderId="112" applyNumberFormat="0" applyProtection="0">
      <alignment horizontal="right" vertical="center"/>
    </xf>
    <xf numFmtId="0" fontId="45" fillId="74" borderId="112" applyNumberFormat="0" applyProtection="0">
      <alignment horizontal="left" vertical="center" indent="1"/>
    </xf>
    <xf numFmtId="4" fontId="48" fillId="73" borderId="112" applyNumberFormat="0" applyProtection="0">
      <alignment horizontal="left" vertical="center" indent="1"/>
    </xf>
    <xf numFmtId="4" fontId="48" fillId="73" borderId="112" applyNumberFormat="0" applyProtection="0">
      <alignment horizontal="left" vertical="center" indent="1"/>
    </xf>
    <xf numFmtId="4" fontId="110" fillId="73" borderId="112" applyNumberFormat="0" applyProtection="0">
      <alignment vertical="center"/>
    </xf>
    <xf numFmtId="4" fontId="48" fillId="73" borderId="112" applyNumberFormat="0" applyProtection="0">
      <alignment vertical="center"/>
    </xf>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37" fontId="113" fillId="90" borderId="110" applyBorder="0" applyProtection="0">
      <alignment horizontal="right"/>
    </xf>
    <xf numFmtId="37" fontId="113" fillId="90" borderId="110" applyBorder="0" applyProtection="0">
      <alignment horizontal="right"/>
    </xf>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81" fillId="49" borderId="110" applyNumberForma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70" fillId="53" borderId="111" applyNumberFormat="0" applyFon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4" fontId="48" fillId="73" borderId="112" applyNumberFormat="0" applyProtection="0">
      <alignment vertical="center"/>
    </xf>
    <xf numFmtId="4" fontId="110" fillId="73" borderId="112" applyNumberFormat="0" applyProtection="0">
      <alignment vertical="center"/>
    </xf>
    <xf numFmtId="4" fontId="48" fillId="73" borderId="112" applyNumberFormat="0" applyProtection="0">
      <alignment horizontal="left" vertical="center" indent="1"/>
    </xf>
    <xf numFmtId="4" fontId="48" fillId="73" borderId="112" applyNumberFormat="0" applyProtection="0">
      <alignment horizontal="left" vertical="center" indent="1"/>
    </xf>
    <xf numFmtId="0" fontId="45" fillId="74" borderId="112" applyNumberFormat="0" applyProtection="0">
      <alignment horizontal="left" vertical="center" indent="1"/>
    </xf>
    <xf numFmtId="4" fontId="48" fillId="75" borderId="112" applyNumberFormat="0" applyProtection="0">
      <alignment horizontal="right" vertical="center"/>
    </xf>
    <xf numFmtId="4" fontId="48" fillId="76" borderId="112" applyNumberFormat="0" applyProtection="0">
      <alignment horizontal="right" vertical="center"/>
    </xf>
    <xf numFmtId="4" fontId="48" fillId="77" borderId="112" applyNumberFormat="0" applyProtection="0">
      <alignment horizontal="right" vertical="center"/>
    </xf>
    <xf numFmtId="4" fontId="48" fillId="78" borderId="112" applyNumberFormat="0" applyProtection="0">
      <alignment horizontal="right" vertical="center"/>
    </xf>
    <xf numFmtId="4" fontId="48" fillId="79" borderId="112" applyNumberFormat="0" applyProtection="0">
      <alignment horizontal="right" vertical="center"/>
    </xf>
    <xf numFmtId="4" fontId="48" fillId="80" borderId="112" applyNumberFormat="0" applyProtection="0">
      <alignment horizontal="right" vertical="center"/>
    </xf>
    <xf numFmtId="4" fontId="48" fillId="81" borderId="112" applyNumberFormat="0" applyProtection="0">
      <alignment horizontal="right" vertical="center"/>
    </xf>
    <xf numFmtId="4" fontId="48" fillId="82" borderId="112" applyNumberFormat="0" applyProtection="0">
      <alignment horizontal="right" vertical="center"/>
    </xf>
    <xf numFmtId="4" fontId="48" fillId="83" borderId="112" applyNumberFormat="0" applyProtection="0">
      <alignment horizontal="right" vertical="center"/>
    </xf>
    <xf numFmtId="4" fontId="47" fillId="84" borderId="112" applyNumberFormat="0" applyProtection="0">
      <alignment horizontal="left" vertical="center" indent="1"/>
    </xf>
    <xf numFmtId="4" fontId="48" fillId="85" borderId="53" applyNumberFormat="0" applyProtection="0">
      <alignment horizontal="left" vertical="center" indent="1"/>
    </xf>
    <xf numFmtId="0" fontId="45" fillId="74" borderId="112" applyNumberFormat="0" applyProtection="0">
      <alignment horizontal="left" vertical="center" indent="1"/>
    </xf>
    <xf numFmtId="4" fontId="48" fillId="85" borderId="112" applyNumberFormat="0" applyProtection="0">
      <alignment horizontal="left" vertical="center" indent="1"/>
    </xf>
    <xf numFmtId="4" fontId="48" fillId="87" borderId="112" applyNumberFormat="0" applyProtection="0">
      <alignment horizontal="left" vertical="center" indent="1"/>
    </xf>
    <xf numFmtId="0" fontId="45" fillId="87" borderId="112" applyNumberFormat="0" applyProtection="0">
      <alignment horizontal="left" vertical="center" indent="1"/>
    </xf>
    <xf numFmtId="0" fontId="45" fillId="87" borderId="112" applyNumberFormat="0" applyProtection="0">
      <alignment horizontal="left" vertical="center" indent="1"/>
    </xf>
    <xf numFmtId="0" fontId="45" fillId="88" borderId="112" applyNumberFormat="0" applyProtection="0">
      <alignment horizontal="left" vertical="center" indent="1"/>
    </xf>
    <xf numFmtId="0" fontId="45" fillId="88" borderId="112" applyNumberFormat="0" applyProtection="0">
      <alignment horizontal="left" vertical="center" indent="1"/>
    </xf>
    <xf numFmtId="0" fontId="45" fillId="66" borderId="112" applyNumberFormat="0" applyProtection="0">
      <alignment horizontal="left" vertical="center" indent="1"/>
    </xf>
    <xf numFmtId="0" fontId="45" fillId="66" borderId="112" applyNumberFormat="0" applyProtection="0">
      <alignment horizontal="left" vertical="center" indent="1"/>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48" fillId="67" borderId="112" applyNumberFormat="0" applyProtection="0">
      <alignment vertical="center"/>
    </xf>
    <xf numFmtId="4" fontId="110" fillId="67" borderId="112" applyNumberFormat="0" applyProtection="0">
      <alignment vertical="center"/>
    </xf>
    <xf numFmtId="4" fontId="48" fillId="67" borderId="112" applyNumberFormat="0" applyProtection="0">
      <alignment horizontal="left" vertical="center" indent="1"/>
    </xf>
    <xf numFmtId="4" fontId="48" fillId="67" borderId="112" applyNumberFormat="0" applyProtection="0">
      <alignment horizontal="left" vertical="center" indent="1"/>
    </xf>
    <xf numFmtId="4" fontId="48" fillId="85" borderId="112" applyNumberFormat="0" applyProtection="0">
      <alignment horizontal="right" vertical="center"/>
    </xf>
    <xf numFmtId="4" fontId="110" fillId="85" borderId="112" applyNumberFormat="0" applyProtection="0">
      <alignment horizontal="right" vertical="center"/>
    </xf>
    <xf numFmtId="0" fontId="45" fillId="74" borderId="112" applyNumberFormat="0" applyProtection="0">
      <alignment horizontal="left" vertical="center" indent="1"/>
    </xf>
    <xf numFmtId="0" fontId="45" fillId="74" borderId="112" applyNumberFormat="0" applyProtection="0">
      <alignment horizontal="left" vertical="center" indent="1"/>
    </xf>
    <xf numFmtId="4" fontId="109" fillId="85" borderId="112" applyNumberFormat="0" applyProtection="0">
      <alignment horizontal="right" vertical="center"/>
    </xf>
    <xf numFmtId="0" fontId="101" fillId="0" borderId="113"/>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0" fontId="66" fillId="64" borderId="110" applyNumberFormat="0" applyAlignment="0" applyProtection="0"/>
    <xf numFmtId="37" fontId="113" fillId="91"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37" fontId="113" fillId="91" borderId="110" applyBorder="0" applyProtection="0">
      <alignment horizontal="right"/>
    </xf>
    <xf numFmtId="0" fontId="108" fillId="62" borderId="11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0" fontId="95" fillId="64" borderId="11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17" applyBorder="0">
      <alignment horizontal="center" vertical="center" wrapText="1"/>
    </xf>
    <xf numFmtId="217" fontId="46" fillId="66" borderId="24">
      <alignment horizontal="left" vertical="center" wrapText="1"/>
    </xf>
    <xf numFmtId="217" fontId="46" fillId="67" borderId="115"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14" applyNumberFormat="0" applyFill="0" applyAlignment="0" applyProtection="0"/>
    <xf numFmtId="0" fontId="126" fillId="64" borderId="110" applyNumberFormat="0" applyAlignment="0" applyProtection="0"/>
    <xf numFmtId="0" fontId="127" fillId="65" borderId="44" applyNumberFormat="0" applyAlignment="0" applyProtection="0"/>
    <xf numFmtId="0" fontId="76" fillId="0" borderId="46">
      <alignment horizontal="left" vertical="center"/>
    </xf>
    <xf numFmtId="0" fontId="131" fillId="49" borderId="110" applyNumberFormat="0" applyAlignment="0" applyProtection="0"/>
    <xf numFmtId="10" fontId="75" fillId="67" borderId="24" applyNumberFormat="0" applyBorder="0" applyAlignment="0" applyProtection="0"/>
    <xf numFmtId="0" fontId="45" fillId="53" borderId="111" applyNumberFormat="0" applyFont="0" applyAlignment="0" applyProtection="0"/>
    <xf numFmtId="0" fontId="134" fillId="64" borderId="112" applyNumberFormat="0" applyAlignment="0" applyProtection="0"/>
    <xf numFmtId="219" fontId="45" fillId="0" borderId="63">
      <protection locked="0"/>
    </xf>
    <xf numFmtId="217" fontId="46" fillId="88" borderId="117" applyBorder="0">
      <alignment horizontal="center" vertical="center" wrapText="1"/>
    </xf>
    <xf numFmtId="217" fontId="46" fillId="66" borderId="24">
      <alignment horizontal="left" vertical="center" wrapText="1"/>
    </xf>
    <xf numFmtId="217" fontId="46" fillId="67" borderId="115" applyBorder="0">
      <alignment horizontal="left" indent="1"/>
      <protection locked="0"/>
    </xf>
    <xf numFmtId="169" fontId="45" fillId="67" borderId="24">
      <alignment horizontal="left" vertical="top"/>
      <protection locked="0"/>
    </xf>
    <xf numFmtId="0" fontId="126" fillId="64" borderId="110" applyNumberFormat="0" applyAlignment="0" applyProtection="0"/>
    <xf numFmtId="0" fontId="127" fillId="65" borderId="44" applyNumberFormat="0" applyAlignment="0" applyProtection="0"/>
    <xf numFmtId="0" fontId="76" fillId="0" borderId="46">
      <alignment horizontal="left" vertical="center"/>
    </xf>
    <xf numFmtId="0" fontId="131" fillId="49" borderId="110" applyNumberFormat="0" applyAlignment="0" applyProtection="0"/>
    <xf numFmtId="10" fontId="75" fillId="67" borderId="24" applyNumberFormat="0" applyBorder="0" applyAlignment="0" applyProtection="0"/>
    <xf numFmtId="0" fontId="45" fillId="53" borderId="111" applyNumberFormat="0" applyFont="0" applyAlignment="0" applyProtection="0"/>
    <xf numFmtId="0" fontId="134" fillId="64" borderId="112" applyNumberFormat="0" applyAlignment="0" applyProtection="0"/>
    <xf numFmtId="219" fontId="45" fillId="0" borderId="63">
      <protection locked="0"/>
    </xf>
    <xf numFmtId="0" fontId="131" fillId="49" borderId="110" applyNumberFormat="0" applyAlignment="0" applyProtection="0"/>
    <xf numFmtId="10" fontId="75" fillId="70" borderId="118" applyNumberFormat="0" applyBorder="0" applyAlignment="0" applyProtection="0"/>
    <xf numFmtId="0" fontId="126" fillId="64" borderId="119" applyNumberFormat="0" applyAlignment="0" applyProtection="0"/>
    <xf numFmtId="0" fontId="127" fillId="65" borderId="44" applyNumberFormat="0" applyAlignment="0" applyProtection="0"/>
    <xf numFmtId="0" fontId="131" fillId="49" borderId="119" applyNumberFormat="0" applyAlignment="0" applyProtection="0"/>
    <xf numFmtId="0" fontId="45" fillId="53" borderId="120" applyNumberFormat="0" applyFont="0" applyAlignment="0" applyProtection="0"/>
    <xf numFmtId="0" fontId="134" fillId="64" borderId="121" applyNumberFormat="0" applyAlignment="0" applyProtection="0"/>
    <xf numFmtId="0" fontId="126" fillId="64" borderId="110" applyNumberFormat="0" applyAlignment="0" applyProtection="0"/>
    <xf numFmtId="0" fontId="76" fillId="0" borderId="46">
      <alignment horizontal="left" vertical="center"/>
    </xf>
    <xf numFmtId="0" fontId="131" fillId="49" borderId="110" applyNumberFormat="0" applyAlignment="0" applyProtection="0"/>
    <xf numFmtId="10" fontId="75" fillId="67" borderId="118" applyNumberFormat="0" applyBorder="0" applyAlignment="0" applyProtection="0"/>
    <xf numFmtId="0" fontId="45" fillId="53" borderId="120" applyNumberFormat="0" applyFont="0" applyAlignment="0" applyProtection="0"/>
    <xf numFmtId="219" fontId="45" fillId="0" borderId="63">
      <protection locked="0"/>
    </xf>
    <xf numFmtId="0" fontId="131" fillId="49" borderId="110" applyNumberFormat="0" applyAlignment="0" applyProtection="0"/>
    <xf numFmtId="217" fontId="46" fillId="88" borderId="124" applyBorder="0">
      <alignment horizontal="center" vertical="center" wrapTex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42" fontId="45" fillId="66" borderId="145">
      <alignment horizontal="center"/>
    </xf>
    <xf numFmtId="4" fontId="48" fillId="76" borderId="175" applyNumberFormat="0" applyProtection="0">
      <alignment horizontal="right" vertic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194" fontId="45" fillId="0" borderId="24"/>
    <xf numFmtId="0" fontId="70" fillId="53" borderId="138" applyNumberFormat="0" applyFont="0" applyAlignment="0" applyProtection="0"/>
    <xf numFmtId="0" fontId="126" fillId="64" borderId="119" applyNumberFormat="0" applyAlignment="0" applyProtection="0"/>
    <xf numFmtId="0" fontId="67" fillId="65" borderId="44" applyNumberFormat="0" applyAlignment="0" applyProtection="0"/>
    <xf numFmtId="217" fontId="121" fillId="0" borderId="24">
      <alignment horizontal="left" indent="1"/>
    </xf>
    <xf numFmtId="0" fontId="45" fillId="74" borderId="184" applyNumberFormat="0" applyProtection="0">
      <alignment horizontal="left" vertical="center" indent="1"/>
    </xf>
    <xf numFmtId="4" fontId="48" fillId="78" borderId="130" applyNumberFormat="0" applyProtection="0">
      <alignment horizontal="right" vertical="center"/>
    </xf>
    <xf numFmtId="4" fontId="47" fillId="84" borderId="130"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4" fontId="48" fillId="67" borderId="130" applyNumberFormat="0" applyProtection="0">
      <alignment vertical="center"/>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53" borderId="165" applyNumberFormat="0" applyFont="0" applyAlignment="0" applyProtection="0"/>
    <xf numFmtId="10" fontId="75" fillId="67" borderId="24" applyNumberFormat="0" applyBorder="0" applyAlignment="0" applyProtection="0"/>
    <xf numFmtId="0" fontId="131" fillId="49" borderId="164" applyNumberFormat="0" applyAlignment="0" applyProtection="0"/>
    <xf numFmtId="217" fontId="45" fillId="66" borderId="118">
      <alignment horizontal="left" indent="1"/>
    </xf>
    <xf numFmtId="217" fontId="121" fillId="0" borderId="118">
      <alignment horizontal="left" indent="1"/>
    </xf>
    <xf numFmtId="217" fontId="120" fillId="0" borderId="118">
      <alignment horizontal="left" vertical="top" wrapText="1"/>
    </xf>
    <xf numFmtId="217" fontId="45" fillId="67" borderId="118">
      <alignment horizontal="left" indent="1"/>
      <protection locked="0"/>
    </xf>
    <xf numFmtId="0" fontId="95" fillId="64" borderId="121" applyNumberFormat="0" applyAlignment="0" applyProtection="0"/>
    <xf numFmtId="0" fontId="95" fillId="64" borderId="121" applyNumberFormat="0" applyAlignment="0" applyProtection="0"/>
    <xf numFmtId="4" fontId="48" fillId="85" borderId="148" applyNumberFormat="0" applyProtection="0">
      <alignment horizontal="right" vertical="center"/>
    </xf>
    <xf numFmtId="4" fontId="48" fillId="73" borderId="121" applyNumberFormat="0" applyProtection="0">
      <alignment vertical="center"/>
    </xf>
    <xf numFmtId="4" fontId="48"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101" fillId="0" borderId="122"/>
    <xf numFmtId="4" fontId="48" fillId="73" borderId="148" applyNumberFormat="0" applyProtection="0">
      <alignment horizontal="left" vertical="center" indent="1"/>
    </xf>
    <xf numFmtId="0" fontId="81" fillId="49" borderId="146" applyNumberFormat="0" applyAlignment="0" applyProtection="0"/>
    <xf numFmtId="0" fontId="81" fillId="49" borderId="146" applyNumberFormat="0" applyAlignment="0" applyProtection="0"/>
    <xf numFmtId="0" fontId="95" fillId="64" borderId="157" applyNumberFormat="0" applyAlignment="0" applyProtection="0"/>
    <xf numFmtId="0" fontId="70" fillId="53" borderId="183" applyNumberFormat="0" applyFont="0" applyAlignment="0" applyProtection="0"/>
    <xf numFmtId="4" fontId="48" fillId="73" borderId="184" applyNumberFormat="0" applyProtection="0">
      <alignment horizontal="left" vertical="center" indent="1"/>
    </xf>
    <xf numFmtId="0" fontId="105" fillId="0" borderId="204" applyNumberFormat="0" applyFill="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105" fillId="0" borderId="125" applyNumberFormat="0" applyFill="0" applyAlignment="0" applyProtection="0"/>
    <xf numFmtId="0" fontId="105" fillId="0" borderId="125" applyNumberFormat="0" applyFill="0" applyAlignment="0" applyProtection="0"/>
    <xf numFmtId="0" fontId="70" fillId="53" borderId="129" applyNumberFormat="0" applyFont="0" applyAlignment="0" applyProtection="0"/>
    <xf numFmtId="0" fontId="70" fillId="53" borderId="129" applyNumberFormat="0" applyFont="0" applyAlignment="0" applyProtection="0"/>
    <xf numFmtId="4" fontId="48" fillId="82" borderId="148" applyNumberFormat="0" applyProtection="0">
      <alignment horizontal="right" vertical="center"/>
    </xf>
    <xf numFmtId="0" fontId="108" fillId="62" borderId="126" applyBorder="0"/>
    <xf numFmtId="4" fontId="48" fillId="75" borderId="148" applyNumberFormat="0" applyProtection="0">
      <alignment horizontal="right" vertical="center"/>
    </xf>
    <xf numFmtId="0" fontId="45" fillId="74" borderId="184" applyNumberFormat="0" applyProtection="0">
      <alignment horizontal="left" vertical="center" indent="1"/>
    </xf>
    <xf numFmtId="0" fontId="95" fillId="64" borderId="130" applyNumberFormat="0" applyAlignment="0" applyProtection="0"/>
    <xf numFmtId="0" fontId="95" fillId="64" borderId="130" applyNumberForma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42" fontId="45" fillId="66" borderId="24">
      <alignment horizontal="center"/>
    </xf>
    <xf numFmtId="0" fontId="76" fillId="0" borderId="46">
      <alignment horizontal="left" vertical="center"/>
    </xf>
    <xf numFmtId="0" fontId="76" fillId="0" borderId="46">
      <alignment horizontal="left" vertical="center"/>
    </xf>
    <xf numFmtId="0" fontId="70" fillId="53" borderId="165" applyNumberFormat="0" applyFont="0" applyAlignment="0" applyProtection="0"/>
    <xf numFmtId="0" fontId="131" fillId="49" borderId="209" applyNumberFormat="0" applyAlignment="0" applyProtection="0"/>
    <xf numFmtId="4" fontId="48" fillId="67" borderId="184" applyNumberFormat="0" applyProtection="0">
      <alignment horizontal="left" vertical="center" indent="1"/>
    </xf>
    <xf numFmtId="4" fontId="110" fillId="67" borderId="184" applyNumberFormat="0" applyProtection="0">
      <alignment vertical="center"/>
    </xf>
    <xf numFmtId="0" fontId="45" fillId="87" borderId="184" applyNumberFormat="0" applyProtection="0">
      <alignment horizontal="left" vertical="center" indent="1"/>
    </xf>
    <xf numFmtId="0" fontId="67" fillId="65" borderId="44" applyNumberFormat="0" applyAlignment="0" applyProtection="0"/>
    <xf numFmtId="0" fontId="108" fillId="62" borderId="206" applyBorder="0"/>
    <xf numFmtId="0" fontId="81" fillId="49" borderId="209" applyNumberFormat="0" applyAlignment="0" applyProtection="0"/>
    <xf numFmtId="0" fontId="66" fillId="64" borderId="191" applyNumberFormat="0" applyAlignment="0" applyProtection="0"/>
    <xf numFmtId="0" fontId="66" fillId="64" borderId="191" applyNumberFormat="0" applyAlignment="0" applyProtection="0"/>
    <xf numFmtId="0" fontId="105" fillId="0" borderId="186" applyNumberFormat="0" applyFill="0" applyAlignment="0" applyProtection="0"/>
    <xf numFmtId="0" fontId="105" fillId="0" borderId="186" applyNumberFormat="0" applyFill="0" applyAlignment="0" applyProtection="0"/>
    <xf numFmtId="0" fontId="70" fillId="53" borderId="156" applyNumberFormat="0" applyFont="0" applyAlignment="0" applyProtection="0"/>
    <xf numFmtId="0" fontId="66" fillId="64" borderId="164" applyNumberFormat="0" applyAlignment="0" applyProtection="0"/>
    <xf numFmtId="4" fontId="109" fillId="85" borderId="148" applyNumberFormat="0" applyProtection="0">
      <alignment horizontal="right" vertical="center"/>
    </xf>
    <xf numFmtId="0" fontId="45" fillId="74" borderId="148" applyNumberFormat="0" applyProtection="0">
      <alignment horizontal="left" vertical="center" indent="1"/>
    </xf>
    <xf numFmtId="217" fontId="46" fillId="67" borderId="123" applyBorder="0">
      <alignment horizontal="left" indent="1"/>
      <protection locked="0"/>
    </xf>
    <xf numFmtId="0" fontId="70" fillId="53" borderId="129" applyNumberFormat="0" applyFont="0" applyAlignment="0" applyProtection="0"/>
    <xf numFmtId="0" fontId="70" fillId="53" borderId="129" applyNumberFormat="0" applyFon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70" fillId="53" borderId="174" applyNumberFormat="0" applyFont="0" applyAlignment="0" applyProtection="0"/>
    <xf numFmtId="0" fontId="70" fillId="53" borderId="174" applyNumberFormat="0" applyFont="0" applyAlignment="0" applyProtection="0"/>
    <xf numFmtId="4" fontId="48" fillId="78" borderId="175" applyNumberFormat="0" applyProtection="0">
      <alignment horizontal="right" vertical="center"/>
    </xf>
    <xf numFmtId="0" fontId="108" fillId="62" borderId="161" applyBorder="0"/>
    <xf numFmtId="0" fontId="66" fillId="64" borderId="164" applyNumberFormat="0" applyAlignment="0" applyProtection="0"/>
    <xf numFmtId="43" fontId="44" fillId="0" borderId="0" applyFont="0" applyFill="0" applyBorder="0" applyAlignment="0" applyProtection="0"/>
    <xf numFmtId="0" fontId="70" fillId="53" borderId="138" applyNumberFormat="0" applyFont="0" applyAlignment="0" applyProtection="0"/>
    <xf numFmtId="0" fontId="70" fillId="53" borderId="156" applyNumberFormat="0" applyFont="0" applyAlignment="0" applyProtection="0"/>
    <xf numFmtId="4" fontId="48" fillId="73" borderId="184" applyNumberFormat="0" applyProtection="0">
      <alignment vertical="center"/>
    </xf>
    <xf numFmtId="0" fontId="45" fillId="53" borderId="156" applyNumberFormat="0" applyFont="0" applyAlignment="0" applyProtection="0"/>
    <xf numFmtId="4" fontId="110" fillId="85" borderId="139" applyNumberFormat="0" applyProtection="0">
      <alignment horizontal="right" vertical="center"/>
    </xf>
    <xf numFmtId="4" fontId="48" fillId="79" borderId="130" applyNumberFormat="0" applyProtection="0">
      <alignment horizontal="right" vertical="center"/>
    </xf>
    <xf numFmtId="4" fontId="48" fillId="87" borderId="175" applyNumberFormat="0" applyProtection="0">
      <alignment horizontal="left" vertical="center" indent="1"/>
    </xf>
    <xf numFmtId="4" fontId="48" fillId="82" borderId="166" applyNumberFormat="0" applyProtection="0">
      <alignment horizontal="right" vertical="center"/>
    </xf>
    <xf numFmtId="0" fontId="81" fillId="49" borderId="119" applyNumberFormat="0" applyAlignment="0" applyProtection="0"/>
    <xf numFmtId="0" fontId="131" fillId="49" borderId="137"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9" borderId="121" applyNumberFormat="0" applyProtection="0">
      <alignment horizontal="right" vertical="center"/>
    </xf>
    <xf numFmtId="4" fontId="48" fillId="81" borderId="121" applyNumberFormat="0" applyProtection="0">
      <alignment horizontal="right" vertical="center"/>
    </xf>
    <xf numFmtId="4" fontId="48" fillId="83" borderId="121" applyNumberFormat="0" applyProtection="0">
      <alignment horizontal="right" vertical="center"/>
    </xf>
    <xf numFmtId="4" fontId="48" fillId="85" borderId="53" applyNumberFormat="0" applyProtection="0">
      <alignment horizontal="left" vertical="center" indent="1"/>
    </xf>
    <xf numFmtId="44" fontId="44" fillId="0" borderId="0" applyFont="0" applyFill="0" applyBorder="0" applyAlignment="0" applyProtection="0"/>
    <xf numFmtId="37" fontId="113" fillId="91" borderId="191" applyBorder="0" applyProtection="0">
      <alignment horizontal="right"/>
    </xf>
    <xf numFmtId="0" fontId="75" fillId="110" borderId="118"/>
    <xf numFmtId="37" fontId="113" fillId="90" borderId="155" applyBorder="0" applyProtection="0">
      <alignment horizontal="right"/>
    </xf>
    <xf numFmtId="0" fontId="108" fillId="62" borderId="152" applyBorder="0"/>
    <xf numFmtId="0" fontId="70" fillId="53" borderId="201" applyNumberFormat="0" applyFont="0" applyAlignment="0" applyProtection="0"/>
    <xf numFmtId="0" fontId="81" fillId="49" borderId="209" applyNumberFormat="0" applyAlignment="0" applyProtection="0"/>
    <xf numFmtId="0" fontId="81" fillId="49" borderId="200" applyNumberFormat="0" applyAlignment="0" applyProtection="0"/>
    <xf numFmtId="0" fontId="81" fillId="49" borderId="182" applyNumberFormat="0" applyAlignment="0" applyProtection="0"/>
    <xf numFmtId="0" fontId="81" fillId="49" borderId="182" applyNumberFormat="0" applyAlignment="0" applyProtection="0"/>
    <xf numFmtId="10" fontId="75" fillId="67" borderId="24" applyNumberFormat="0" applyBorder="0" applyAlignment="0" applyProtection="0"/>
    <xf numFmtId="0" fontId="70" fillId="53" borderId="201" applyNumberFormat="0" applyFont="0" applyAlignment="0" applyProtection="0"/>
    <xf numFmtId="0" fontId="95" fillId="64" borderId="130" applyNumberFormat="0" applyAlignment="0" applyProtection="0"/>
    <xf numFmtId="0" fontId="101" fillId="0" borderId="167"/>
    <xf numFmtId="0" fontId="134" fillId="64" borderId="130" applyNumberFormat="0" applyAlignment="0" applyProtection="0"/>
    <xf numFmtId="0" fontId="76" fillId="0" borderId="46">
      <alignment horizontal="left" vertical="center"/>
    </xf>
    <xf numFmtId="0" fontId="45" fillId="74" borderId="130" applyNumberFormat="0" applyProtection="0">
      <alignment horizontal="left" vertical="center" indent="1"/>
    </xf>
    <xf numFmtId="4" fontId="48" fillId="81" borderId="130" applyNumberFormat="0" applyProtection="0">
      <alignment horizontal="right" vertical="center"/>
    </xf>
    <xf numFmtId="4" fontId="48" fillId="83" borderId="130" applyNumberFormat="0" applyProtection="0">
      <alignment horizontal="right" vertical="center"/>
    </xf>
    <xf numFmtId="4" fontId="109" fillId="85" borderId="130" applyNumberFormat="0" applyProtection="0">
      <alignment horizontal="right" vertical="center"/>
    </xf>
    <xf numFmtId="0" fontId="127" fillId="65" borderId="44" applyNumberFormat="0" applyAlignment="0" applyProtection="0"/>
    <xf numFmtId="0" fontId="126" fillId="64" borderId="128" applyNumberFormat="0" applyAlignment="0" applyProtection="0"/>
    <xf numFmtId="0" fontId="95" fillId="64" borderId="148" applyNumberFormat="0" applyAlignment="0" applyProtection="0"/>
    <xf numFmtId="0" fontId="70" fillId="53" borderId="156" applyNumberFormat="0" applyFont="0" applyAlignment="0" applyProtection="0"/>
    <xf numFmtId="4" fontId="48" fillId="80" borderId="211" applyNumberFormat="0" applyProtection="0">
      <alignment horizontal="right" vertical="center"/>
    </xf>
    <xf numFmtId="10" fontId="75" fillId="67" borderId="24" applyNumberFormat="0" applyBorder="0" applyAlignment="0" applyProtection="0"/>
    <xf numFmtId="0" fontId="81" fillId="49" borderId="155" applyNumberFormat="0" applyAlignment="0" applyProtection="0"/>
    <xf numFmtId="0" fontId="66" fillId="64" borderId="191" applyNumberFormat="0" applyAlignment="0" applyProtection="0"/>
    <xf numFmtId="0" fontId="70" fillId="53" borderId="210" applyNumberFormat="0" applyFont="0" applyAlignment="0" applyProtection="0"/>
    <xf numFmtId="0" fontId="105" fillId="0" borderId="204" applyNumberFormat="0" applyFill="0" applyAlignment="0" applyProtection="0"/>
    <xf numFmtId="0" fontId="101" fillId="0" borderId="185"/>
    <xf numFmtId="0" fontId="66" fillId="64" borderId="164" applyNumberFormat="0" applyAlignment="0" applyProtection="0"/>
    <xf numFmtId="9" fontId="45" fillId="66" borderId="24">
      <alignment horizontal="center"/>
    </xf>
    <xf numFmtId="9" fontId="45" fillId="0" borderId="24">
      <alignment horizontal="center"/>
    </xf>
    <xf numFmtId="169" fontId="45" fillId="0" borderId="24">
      <alignment horizontal="center"/>
    </xf>
    <xf numFmtId="0" fontId="108" fillId="62" borderId="170" applyBorder="0"/>
    <xf numFmtId="4" fontId="48" fillId="67" borderId="166" applyNumberFormat="0" applyProtection="0">
      <alignment horizontal="left" vertical="center" indent="1"/>
    </xf>
    <xf numFmtId="4" fontId="110" fillId="67" borderId="166" applyNumberFormat="0" applyProtection="0">
      <alignment vertical="center"/>
    </xf>
    <xf numFmtId="0" fontId="76" fillId="0" borderId="46">
      <alignment horizontal="left" vertical="center"/>
    </xf>
    <xf numFmtId="0" fontId="66" fillId="64" borderId="164" applyNumberFormat="0" applyAlignment="0" applyProtection="0"/>
    <xf numFmtId="0" fontId="95" fillId="64" borderId="211" applyNumberFormat="0" applyAlignment="0" applyProtection="0"/>
    <xf numFmtId="0" fontId="70" fillId="53" borderId="210" applyNumberFormat="0" applyFont="0" applyAlignment="0" applyProtection="0"/>
    <xf numFmtId="217" fontId="121" fillId="0" borderId="24">
      <alignment horizontal="left" indent="1"/>
    </xf>
    <xf numFmtId="0" fontId="66" fillId="64" borderId="191" applyNumberFormat="0" applyAlignment="0" applyProtection="0"/>
    <xf numFmtId="0" fontId="45" fillId="74" borderId="193" applyNumberFormat="0" applyProtection="0">
      <alignment horizontal="left" vertical="center" indent="1"/>
    </xf>
    <xf numFmtId="0" fontId="45" fillId="74" borderId="175" applyNumberFormat="0" applyProtection="0">
      <alignment horizontal="left" vertical="center" indent="1"/>
    </xf>
    <xf numFmtId="0" fontId="70" fillId="53" borderId="183" applyNumberFormat="0" applyFont="0" applyAlignment="0" applyProtection="0"/>
    <xf numFmtId="0" fontId="105" fillId="0" borderId="204" applyNumberFormat="0" applyFill="0" applyAlignment="0" applyProtection="0"/>
    <xf numFmtId="0" fontId="81" fillId="49" borderId="164" applyNumberFormat="0" applyAlignment="0" applyProtection="0"/>
    <xf numFmtId="4" fontId="48" fillId="85" borderId="157" applyNumberFormat="0" applyProtection="0">
      <alignment horizontal="left" vertical="center" indent="1"/>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217" fontId="45" fillId="66" borderId="24">
      <alignment horizontal="left" indent="1"/>
    </xf>
    <xf numFmtId="4" fontId="48" fillId="85" borderId="53" applyNumberFormat="0" applyProtection="0">
      <alignment horizontal="left" vertical="center" indent="1"/>
    </xf>
    <xf numFmtId="0" fontId="81" fillId="49" borderId="209" applyNumberFormat="0" applyAlignment="0" applyProtection="0"/>
    <xf numFmtId="0" fontId="66" fillId="64" borderId="191" applyNumberFormat="0" applyAlignment="0" applyProtection="0"/>
    <xf numFmtId="0" fontId="81" fillId="49" borderId="191" applyNumberFormat="0" applyAlignment="0" applyProtection="0"/>
    <xf numFmtId="4" fontId="48" fillId="87" borderId="202" applyNumberFormat="0" applyProtection="0">
      <alignment horizontal="left" vertical="center" indent="1"/>
    </xf>
    <xf numFmtId="0" fontId="70" fillId="53" borderId="210" applyNumberFormat="0" applyFont="0" applyAlignment="0" applyProtection="0"/>
    <xf numFmtId="0" fontId="45" fillId="87" borderId="175" applyNumberFormat="0" applyProtection="0">
      <alignment horizontal="left" vertical="center" indent="1"/>
    </xf>
    <xf numFmtId="0" fontId="76" fillId="0" borderId="46">
      <alignment horizontal="left" vertical="center"/>
    </xf>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81" fillId="49" borderId="128" applyNumberFormat="0" applyAlignment="0" applyProtection="0"/>
    <xf numFmtId="4" fontId="48" fillId="73" borderId="130" applyNumberFormat="0" applyProtection="0">
      <alignment horizontal="left" vertical="center" indent="1"/>
    </xf>
    <xf numFmtId="4" fontId="48" fillId="73" borderId="130" applyNumberFormat="0" applyProtection="0">
      <alignment horizontal="left" vertical="center" indent="1"/>
    </xf>
    <xf numFmtId="4" fontId="48" fillId="76" borderId="130" applyNumberFormat="0" applyProtection="0">
      <alignment horizontal="right" vertical="center"/>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0" fontId="101" fillId="0" borderId="131"/>
    <xf numFmtId="164" fontId="45" fillId="67" borderId="136">
      <alignment horizontal="center"/>
      <protection locked="0"/>
    </xf>
    <xf numFmtId="0" fontId="70" fillId="53" borderId="156" applyNumberFormat="0" applyFont="0" applyAlignment="0" applyProtection="0"/>
    <xf numFmtId="4" fontId="48" fillId="85" borderId="193" applyNumberFormat="0" applyProtection="0">
      <alignment horizontal="right" vertical="center"/>
    </xf>
    <xf numFmtId="4" fontId="48" fillId="82" borderId="184" applyNumberFormat="0" applyProtection="0">
      <alignment horizontal="right" vertical="center"/>
    </xf>
    <xf numFmtId="0" fontId="95" fillId="64" borderId="184" applyNumberFormat="0" applyAlignment="0" applyProtection="0"/>
    <xf numFmtId="0" fontId="70" fillId="53" borderId="147" applyNumberFormat="0" applyFont="0" applyAlignment="0" applyProtection="0"/>
    <xf numFmtId="4" fontId="48" fillId="77" borderId="139" applyNumberFormat="0" applyProtection="0">
      <alignment horizontal="right" vertical="center"/>
    </xf>
    <xf numFmtId="4" fontId="48" fillId="82" borderId="157" applyNumberFormat="0" applyProtection="0">
      <alignment horizontal="right" vertical="center"/>
    </xf>
    <xf numFmtId="0" fontId="131" fillId="49" borderId="137"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71" fillId="0" borderId="55"/>
    <xf numFmtId="0" fontId="105" fillId="0" borderId="132" applyNumberFormat="0" applyFill="0" applyAlignment="0" applyProtection="0"/>
    <xf numFmtId="0" fontId="105" fillId="0" borderId="132" applyNumberFormat="0" applyFill="0" applyAlignment="0" applyProtection="0"/>
    <xf numFmtId="43" fontId="44" fillId="0" borderId="0" applyFont="0" applyFill="0" applyBorder="0" applyAlignment="0" applyProtection="0"/>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4" fontId="48" fillId="82" borderId="130" applyNumberFormat="0" applyProtection="0">
      <alignment horizontal="right" vertical="center"/>
    </xf>
    <xf numFmtId="0" fontId="45" fillId="66" borderId="130" applyNumberFormat="0" applyProtection="0">
      <alignment horizontal="left" vertical="center" indent="1"/>
    </xf>
    <xf numFmtId="0" fontId="45" fillId="74" borderId="130" applyNumberFormat="0" applyProtection="0">
      <alignment horizontal="left" vertical="center" indent="1"/>
    </xf>
    <xf numFmtId="42" fontId="45" fillId="66" borderId="172">
      <alignment horizontal="center"/>
    </xf>
    <xf numFmtId="217" fontId="121" fillId="0" borderId="172">
      <alignment horizontal="left" indent="1"/>
    </xf>
    <xf numFmtId="0" fontId="70" fillId="53" borderId="174" applyNumberFormat="0" applyFont="0" applyAlignment="0" applyProtection="0"/>
    <xf numFmtId="0" fontId="70" fillId="53" borderId="210" applyNumberFormat="0" applyFont="0" applyAlignment="0" applyProtection="0"/>
    <xf numFmtId="217" fontId="120" fillId="0" borderId="24">
      <alignment horizontal="left" vertical="top" wrapText="1"/>
    </xf>
    <xf numFmtId="0" fontId="127" fillId="65" borderId="44" applyNumberFormat="0" applyAlignment="0" applyProtection="0"/>
    <xf numFmtId="0" fontId="126" fillId="64" borderId="137" applyNumberFormat="0" applyAlignment="0" applyProtection="0"/>
    <xf numFmtId="0" fontId="45" fillId="87" borderId="148" applyNumberFormat="0" applyProtection="0">
      <alignment horizontal="left" vertical="center" indent="1"/>
    </xf>
    <xf numFmtId="0" fontId="45" fillId="87" borderId="148" applyNumberFormat="0" applyProtection="0">
      <alignment horizontal="left" vertical="center" indent="1"/>
    </xf>
    <xf numFmtId="4" fontId="48" fillId="85" borderId="148" applyNumberFormat="0" applyProtection="0">
      <alignment horizontal="left" vertical="center" indent="1"/>
    </xf>
    <xf numFmtId="44" fontId="44" fillId="0" borderId="0" applyFont="0" applyFill="0" applyBorder="0" applyAlignment="0" applyProtection="0"/>
    <xf numFmtId="44" fontId="44" fillId="0" borderId="0" applyFont="0" applyFill="0" applyBorder="0" applyAlignment="0" applyProtection="0"/>
    <xf numFmtId="0" fontId="70" fillId="53" borderId="165" applyNumberFormat="0" applyFont="0" applyAlignment="0" applyProtection="0"/>
    <xf numFmtId="0" fontId="76" fillId="0" borderId="46">
      <alignment horizontal="lef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217" fontId="45" fillId="67" borderId="24">
      <alignment horizontal="left" indent="1"/>
      <protection locked="0"/>
    </xf>
    <xf numFmtId="4" fontId="48" fillId="73" borderId="157" applyNumberFormat="0" applyProtection="0">
      <alignment vertical="center"/>
    </xf>
    <xf numFmtId="4" fontId="110" fillId="73" borderId="157" applyNumberFormat="0" applyProtection="0">
      <alignment vertical="center"/>
    </xf>
    <xf numFmtId="4" fontId="48" fillId="77" borderId="157" applyNumberFormat="0" applyProtection="0">
      <alignment horizontal="right" vertical="center"/>
    </xf>
    <xf numFmtId="4" fontId="48" fillId="81" borderId="157" applyNumberFormat="0" applyProtection="0">
      <alignment horizontal="right" vertical="center"/>
    </xf>
    <xf numFmtId="4" fontId="48" fillId="82" borderId="157" applyNumberFormat="0" applyProtection="0">
      <alignment horizontal="right" vertical="center"/>
    </xf>
    <xf numFmtId="4" fontId="48" fillId="83" borderId="157" applyNumberFormat="0" applyProtection="0">
      <alignment horizontal="right" vertical="center"/>
    </xf>
    <xf numFmtId="0" fontId="45" fillId="66" borderId="157" applyNumberFormat="0" applyProtection="0">
      <alignment horizontal="left" vertical="center" indent="1"/>
    </xf>
    <xf numFmtId="0" fontId="126" fillId="64" borderId="200" applyNumberFormat="0" applyAlignment="0" applyProtection="0"/>
    <xf numFmtId="0" fontId="45" fillId="74" borderId="202" applyNumberFormat="0" applyProtection="0">
      <alignment horizontal="left" vertical="center" indent="1"/>
    </xf>
    <xf numFmtId="0" fontId="81" fillId="49" borderId="200" applyNumberFormat="0" applyAlignment="0" applyProtection="0"/>
    <xf numFmtId="0" fontId="70" fillId="53" borderId="210" applyNumberFormat="0" applyFont="0" applyAlignment="0" applyProtection="0"/>
    <xf numFmtId="0" fontId="67" fillId="65" borderId="44" applyNumberFormat="0" applyAlignment="0" applyProtection="0"/>
    <xf numFmtId="0" fontId="134" fillId="64" borderId="193" applyNumberFormat="0" applyAlignment="0" applyProtection="0"/>
    <xf numFmtId="194" fontId="45" fillId="0" borderId="24"/>
    <xf numFmtId="0" fontId="70" fillId="53" borderId="156" applyNumberFormat="0" applyFont="0" applyAlignment="0" applyProtection="0"/>
    <xf numFmtId="43" fontId="44" fillId="0" borderId="0" applyFont="0" applyFill="0" applyBorder="0" applyAlignment="0" applyProtection="0"/>
    <xf numFmtId="4" fontId="48" fillId="80" borderId="184" applyNumberFormat="0" applyProtection="0">
      <alignment horizontal="right" vertical="center"/>
    </xf>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4" fontId="110" fillId="73" borderId="139" applyNumberFormat="0" applyProtection="0">
      <alignment vertical="center"/>
    </xf>
    <xf numFmtId="4" fontId="48" fillId="73" borderId="139" applyNumberFormat="0" applyProtection="0">
      <alignment horizontal="left" vertical="center" indent="1"/>
    </xf>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169" fontId="45" fillId="67" borderId="136">
      <alignment horizontal="center"/>
      <protection locked="0"/>
    </xf>
    <xf numFmtId="169" fontId="45" fillId="66" borderId="136">
      <alignment horizontal="center"/>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0" fontId="45" fillId="74" borderId="139" applyNumberFormat="0" applyProtection="0">
      <alignment horizontal="left" vertical="center" indent="1"/>
    </xf>
    <xf numFmtId="0" fontId="101" fillId="0" borderId="140"/>
    <xf numFmtId="43" fontId="44" fillId="0" borderId="0" applyFont="0" applyFill="0" applyBorder="0" applyAlignment="0" applyProtection="0"/>
    <xf numFmtId="217" fontId="46" fillId="67" borderId="160" applyBorder="0">
      <alignment horizontal="left" indent="1"/>
      <protection locked="0"/>
    </xf>
    <xf numFmtId="0" fontId="71" fillId="0" borderId="55"/>
    <xf numFmtId="169" fontId="45" fillId="0" borderId="136">
      <alignment horizontal="center"/>
    </xf>
    <xf numFmtId="0" fontId="66" fillId="64" borderId="164" applyNumberFormat="0" applyAlignment="0" applyProtection="0"/>
    <xf numFmtId="0" fontId="70" fillId="53" borderId="156" applyNumberFormat="0" applyFont="0" applyAlignment="0" applyProtection="0"/>
    <xf numFmtId="0" fontId="75" fillId="110" borderId="136"/>
    <xf numFmtId="169" fontId="45" fillId="67" borderId="24">
      <alignment horizontal="left" vertical="top"/>
      <protection locked="0"/>
    </xf>
    <xf numFmtId="169" fontId="45" fillId="67" borderId="24">
      <alignment horizontal="center"/>
      <protection locked="0"/>
    </xf>
    <xf numFmtId="0" fontId="45" fillId="66" borderId="166" applyNumberFormat="0" applyProtection="0">
      <alignment horizontal="left" vertical="center" indent="1"/>
    </xf>
    <xf numFmtId="0" fontId="70" fillId="53" borderId="165"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45" fillId="87" borderId="157" applyNumberFormat="0" applyProtection="0">
      <alignment horizontal="left" vertical="center" indent="1"/>
    </xf>
    <xf numFmtId="44" fontId="44" fillId="0" borderId="0" applyFont="0" applyFill="0" applyBorder="0" applyAlignment="0" applyProtection="0"/>
    <xf numFmtId="4" fontId="48" fillId="73" borderId="202" applyNumberFormat="0" applyProtection="0">
      <alignment vertical="center"/>
    </xf>
    <xf numFmtId="0" fontId="105" fillId="0" borderId="159" applyNumberFormat="0" applyFill="0" applyAlignment="0" applyProtection="0"/>
    <xf numFmtId="0" fontId="95" fillId="64" borderId="175" applyNumberFormat="0" applyAlignment="0" applyProtection="0"/>
    <xf numFmtId="0" fontId="95" fillId="64" borderId="175" applyNumberFormat="0" applyAlignment="0" applyProtection="0"/>
    <xf numFmtId="169" fontId="45" fillId="66" borderId="24">
      <alignment horizontal="center"/>
    </xf>
    <xf numFmtId="169" fontId="45" fillId="67" borderId="24">
      <alignment horizontal="center"/>
      <protection locked="0"/>
    </xf>
    <xf numFmtId="37" fontId="113" fillId="91" borderId="182" applyBorder="0" applyProtection="0">
      <alignment horizontal="right"/>
    </xf>
    <xf numFmtId="0" fontId="70" fillId="53" borderId="165" applyNumberFormat="0" applyFont="0" applyAlignment="0" applyProtection="0"/>
    <xf numFmtId="37" fontId="113" fillId="90" borderId="209" applyBorder="0" applyProtection="0">
      <alignment horizontal="right"/>
    </xf>
    <xf numFmtId="217" fontId="45" fillId="67" borderId="24">
      <alignment horizontal="left" indent="1"/>
      <protection locked="0"/>
    </xf>
    <xf numFmtId="217" fontId="45" fillId="66" borderId="24">
      <alignment horizontal="left"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8" fillId="83"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217" fontId="46" fillId="88" borderId="162" applyBorder="0">
      <alignment horizontal="center" vertical="center" wrapText="1"/>
    </xf>
    <xf numFmtId="217" fontId="46" fillId="66" borderId="24">
      <alignment horizontal="left" vertical="center" wrapText="1"/>
    </xf>
    <xf numFmtId="4" fontId="48" fillId="76" borderId="184" applyNumberFormat="0" applyProtection="0">
      <alignment horizontal="right" vertical="center"/>
    </xf>
    <xf numFmtId="4" fontId="48" fillId="79" borderId="166" applyNumberFormat="0" applyProtection="0">
      <alignment horizontal="right" vertical="center"/>
    </xf>
    <xf numFmtId="0" fontId="70" fillId="53" borderId="165" applyNumberFormat="0" applyFont="0" applyAlignment="0" applyProtection="0"/>
    <xf numFmtId="9" fontId="45" fillId="66" borderId="145">
      <alignment horizontal="center"/>
    </xf>
    <xf numFmtId="9" fontId="45" fillId="0" borderId="145">
      <alignment horizontal="center"/>
    </xf>
    <xf numFmtId="0" fontId="70" fillId="53" borderId="156" applyNumberFormat="0" applyFont="0" applyAlignment="0" applyProtection="0"/>
    <xf numFmtId="164" fontId="45" fillId="67" borderId="145">
      <alignment horizontal="center"/>
      <protection locked="0"/>
    </xf>
    <xf numFmtId="0" fontId="70" fillId="53" borderId="156" applyNumberFormat="0" applyFont="0" applyAlignment="0" applyProtection="0"/>
    <xf numFmtId="0" fontId="70" fillId="53" borderId="156" applyNumberFormat="0" applyFont="0" applyAlignment="0" applyProtection="0"/>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95" fillId="64" borderId="211" applyNumberFormat="0" applyAlignment="0" applyProtection="0"/>
    <xf numFmtId="4" fontId="48" fillId="73" borderId="184" applyNumberFormat="0" applyProtection="0">
      <alignment horizontal="left" vertical="center" indent="1"/>
    </xf>
    <xf numFmtId="0" fontId="70" fillId="53" borderId="174" applyNumberFormat="0" applyFont="0" applyAlignment="0" applyProtection="0"/>
    <xf numFmtId="0" fontId="76" fillId="0" borderId="46">
      <alignment horizontal="left" vertical="center"/>
    </xf>
    <xf numFmtId="0" fontId="70" fillId="53" borderId="210" applyNumberFormat="0" applyFont="0" applyAlignment="0" applyProtection="0"/>
    <xf numFmtId="0" fontId="95" fillId="64" borderId="202" applyNumberFormat="0" applyAlignment="0" applyProtection="0"/>
    <xf numFmtId="0" fontId="70" fillId="53" borderId="210" applyNumberFormat="0" applyFont="0" applyAlignment="0" applyProtection="0"/>
    <xf numFmtId="37" fontId="113" fillId="90" borderId="173" applyBorder="0" applyProtection="0">
      <alignment horizontal="right"/>
    </xf>
    <xf numFmtId="0" fontId="127" fillId="65" borderId="44" applyNumberFormat="0" applyAlignment="0" applyProtection="0"/>
    <xf numFmtId="0" fontId="75" fillId="110" borderId="24"/>
    <xf numFmtId="9" fontId="44" fillId="0" borderId="0" applyFont="0" applyFill="0" applyBorder="0" applyAlignment="0" applyProtection="0"/>
    <xf numFmtId="4" fontId="48" fillId="77" borderId="175" applyNumberFormat="0" applyProtection="0">
      <alignment horizontal="right" vertical="center"/>
    </xf>
    <xf numFmtId="4" fontId="48" fillId="79" borderId="175" applyNumberFormat="0" applyProtection="0">
      <alignment horizontal="right" vertical="center"/>
    </xf>
    <xf numFmtId="0" fontId="95" fillId="64" borderId="121" applyNumberFormat="0" applyAlignment="0" applyProtection="0"/>
    <xf numFmtId="4" fontId="48" fillId="80" borderId="175" applyNumberFormat="0" applyProtection="0">
      <alignment horizontal="right" vertical="center"/>
    </xf>
    <xf numFmtId="0" fontId="45" fillId="87" borderId="175" applyNumberFormat="0" applyProtection="0">
      <alignment horizontal="left" vertical="center" indent="1"/>
    </xf>
    <xf numFmtId="0" fontId="105" fillId="0" borderId="177" applyNumberFormat="0" applyFill="0" applyAlignment="0" applyProtection="0"/>
    <xf numFmtId="169" fontId="45" fillId="0" borderId="24">
      <alignment horizontal="center"/>
    </xf>
    <xf numFmtId="4" fontId="48" fillId="79" borderId="211" applyNumberFormat="0" applyProtection="0">
      <alignment horizontal="right" vertical="center"/>
    </xf>
    <xf numFmtId="0" fontId="75" fillId="110" borderId="24"/>
    <xf numFmtId="0" fontId="131" fillId="49" borderId="164" applyNumberFormat="0" applyAlignment="0" applyProtection="0"/>
    <xf numFmtId="0" fontId="108" fillId="62" borderId="215" applyBorder="0"/>
    <xf numFmtId="0" fontId="70" fillId="53" borderId="174" applyNumberFormat="0" applyFont="0" applyAlignment="0" applyProtection="0"/>
    <xf numFmtId="0" fontId="95" fillId="64" borderId="166" applyNumberFormat="0" applyAlignment="0" applyProtection="0"/>
    <xf numFmtId="0" fontId="70" fillId="53" borderId="165" applyNumberFormat="0" applyFont="0" applyAlignment="0" applyProtection="0"/>
    <xf numFmtId="0" fontId="66" fillId="64" borderId="164" applyNumberFormat="0" applyAlignment="0" applyProtection="0"/>
    <xf numFmtId="4" fontId="48" fillId="73" borderId="193" applyNumberFormat="0" applyProtection="0">
      <alignment horizontal="left" vertical="center" indent="1"/>
    </xf>
    <xf numFmtId="9" fontId="44" fillId="0" borderId="0" applyFont="0" applyFill="0" applyBorder="0" applyAlignment="0" applyProtection="0"/>
    <xf numFmtId="0" fontId="126" fillId="64" borderId="191" applyNumberFormat="0" applyAlignment="0" applyProtection="0"/>
    <xf numFmtId="0" fontId="95" fillId="64" borderId="184" applyNumberForma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217" fontId="45" fillId="66" borderId="172">
      <alignment horizontal="left" indent="1"/>
    </xf>
    <xf numFmtId="4" fontId="48" fillId="85" borderId="53" applyNumberFormat="0" applyProtection="0">
      <alignment horizontal="left" vertical="center" indent="1"/>
    </xf>
    <xf numFmtId="4" fontId="48" fillId="82" borderId="202" applyNumberFormat="0" applyProtection="0">
      <alignment horizontal="right" vertical="center"/>
    </xf>
    <xf numFmtId="4" fontId="48" fillId="79" borderId="202" applyNumberFormat="0" applyProtection="0">
      <alignment horizontal="right" vertical="center"/>
    </xf>
    <xf numFmtId="4" fontId="48" fillId="73" borderId="202" applyNumberFormat="0" applyProtection="0">
      <alignment horizontal="left" vertical="center" indent="1"/>
    </xf>
    <xf numFmtId="4" fontId="48" fillId="83" borderId="175" applyNumberFormat="0" applyProtection="0">
      <alignment horizontal="right" vertical="center"/>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8" fontId="72" fillId="0" borderId="45">
      <alignment vertical="center"/>
    </xf>
    <xf numFmtId="0" fontId="67" fillId="65" borderId="44" applyNumberFormat="0" applyAlignment="0" applyProtection="0"/>
    <xf numFmtId="0" fontId="126" fillId="64" borderId="209" applyNumberFormat="0" applyAlignment="0" applyProtection="0"/>
    <xf numFmtId="217" fontId="46" fillId="88" borderId="198" applyBorder="0">
      <alignment horizontal="center" vertical="center" wrapText="1"/>
    </xf>
    <xf numFmtId="0" fontId="131" fillId="49" borderId="191" applyNumberFormat="0" applyAlignment="0" applyProtection="0"/>
    <xf numFmtId="0" fontId="101" fillId="0" borderId="167"/>
    <xf numFmtId="0" fontId="45" fillId="74" borderId="166" applyNumberFormat="0" applyProtection="0">
      <alignment horizontal="left" vertical="center" indent="1"/>
    </xf>
    <xf numFmtId="4" fontId="48" fillId="67" borderId="166" applyNumberFormat="0" applyProtection="0">
      <alignment horizontal="left" vertical="center" indent="1"/>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37" fontId="113" fillId="90" borderId="119" applyBorder="0" applyProtection="0">
      <alignment horizontal="right"/>
    </xf>
    <xf numFmtId="9" fontId="44" fillId="0" borderId="0" applyFont="0" applyFill="0" applyBorder="0" applyAlignment="0" applyProtection="0"/>
    <xf numFmtId="0" fontId="45" fillId="66"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1" borderId="166" applyNumberFormat="0" applyProtection="0">
      <alignment horizontal="right" vertical="center"/>
    </xf>
    <xf numFmtId="4" fontId="48" fillId="73" borderId="166" applyNumberFormat="0" applyProtection="0">
      <alignment horizontal="left" vertical="center" indent="1"/>
    </xf>
    <xf numFmtId="217" fontId="46" fillId="67" borderId="205" applyBorder="0">
      <alignment horizontal="left" indent="1"/>
      <protection locked="0"/>
    </xf>
    <xf numFmtId="37" fontId="113" fillId="90" borderId="155" applyBorder="0" applyProtection="0">
      <alignment horizontal="right"/>
    </xf>
    <xf numFmtId="44" fontId="44" fillId="0" borderId="0" applyFont="0" applyFill="0" applyBorder="0" applyAlignment="0" applyProtection="0"/>
    <xf numFmtId="9" fontId="44" fillId="0" borderId="0" applyFont="0" applyFill="0" applyBorder="0" applyAlignment="0" applyProtection="0"/>
    <xf numFmtId="4" fontId="110" fillId="85" borderId="184" applyNumberFormat="0" applyProtection="0">
      <alignment horizontal="right" vertical="center"/>
    </xf>
    <xf numFmtId="4" fontId="48" fillId="67" borderId="184" applyNumberFormat="0" applyProtection="0">
      <alignment vertical="center"/>
    </xf>
    <xf numFmtId="9" fontId="44" fillId="0" borderId="0" applyFont="0" applyFill="0" applyBorder="0" applyAlignment="0" applyProtection="0"/>
    <xf numFmtId="0" fontId="95" fillId="64" borderId="184" applyNumberFormat="0" applyAlignment="0" applyProtection="0"/>
    <xf numFmtId="0" fontId="95" fillId="64" borderId="184" applyNumberForma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45" fillId="88" borderId="202" applyNumberFormat="0" applyProtection="0">
      <alignment horizontal="left" vertical="center" indent="1"/>
    </xf>
    <xf numFmtId="0" fontId="45" fillId="87" borderId="202" applyNumberFormat="0" applyProtection="0">
      <alignment horizontal="left" vertical="center" indent="1"/>
    </xf>
    <xf numFmtId="4" fontId="48" fillId="81" borderId="202" applyNumberFormat="0" applyProtection="0">
      <alignment horizontal="right" vertical="center"/>
    </xf>
    <xf numFmtId="4" fontId="48" fillId="80" borderId="202" applyNumberFormat="0" applyProtection="0">
      <alignment horizontal="right" vertical="center"/>
    </xf>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37" fontId="113" fillId="90" borderId="191" applyBorder="0" applyProtection="0">
      <alignment horizontal="right"/>
    </xf>
    <xf numFmtId="37" fontId="113" fillId="90" borderId="200" applyBorder="0" applyProtection="0">
      <alignment horizontal="right"/>
    </xf>
    <xf numFmtId="4" fontId="48" fillId="67" borderId="211" applyNumberFormat="0" applyProtection="0">
      <alignment horizontal="left" vertical="center" indent="1"/>
    </xf>
    <xf numFmtId="0" fontId="70" fillId="53" borderId="192" applyNumberFormat="0" applyFont="0" applyAlignment="0" applyProtection="0"/>
    <xf numFmtId="0" fontId="70" fillId="53" borderId="192" applyNumberFormat="0" applyFont="0" applyAlignment="0" applyProtection="0"/>
    <xf numFmtId="4" fontId="48" fillId="73" borderId="193" applyNumberFormat="0" applyProtection="0">
      <alignment horizontal="left" vertical="center" indent="1"/>
    </xf>
    <xf numFmtId="4" fontId="48" fillId="78" borderId="193" applyNumberFormat="0" applyProtection="0">
      <alignment horizontal="right" vertical="center"/>
    </xf>
    <xf numFmtId="0" fontId="70" fillId="53" borderId="174" applyNumberFormat="0" applyFont="0" applyAlignment="0" applyProtection="0"/>
    <xf numFmtId="0" fontId="70" fillId="53" borderId="174" applyNumberFormat="0" applyFont="0" applyAlignment="0" applyProtection="0"/>
    <xf numFmtId="37" fontId="113" fillId="90" borderId="164" applyBorder="0" applyProtection="0">
      <alignment horizontal="right"/>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4" fontId="48" fillId="79" borderId="193" applyNumberFormat="0" applyProtection="0">
      <alignment horizontal="right" vertical="center"/>
    </xf>
    <xf numFmtId="4" fontId="48" fillId="82" borderId="193" applyNumberFormat="0" applyProtection="0">
      <alignment horizontal="right" vertical="center"/>
    </xf>
    <xf numFmtId="4" fontId="48" fillId="83" borderId="193" applyNumberFormat="0" applyProtection="0">
      <alignment horizontal="right" vertical="center"/>
    </xf>
    <xf numFmtId="4" fontId="47" fillId="84" borderId="193" applyNumberFormat="0" applyProtection="0">
      <alignment horizontal="left" vertical="center" indent="1"/>
    </xf>
    <xf numFmtId="4" fontId="48" fillId="85" borderId="193" applyNumberFormat="0" applyProtection="0">
      <alignment horizontal="left" vertical="center" indent="1"/>
    </xf>
    <xf numFmtId="0" fontId="81" fillId="49" borderId="164" applyNumberFormat="0" applyAlignment="0" applyProtection="0"/>
    <xf numFmtId="4" fontId="109" fillId="85" borderId="193" applyNumberFormat="0" applyProtection="0">
      <alignment horizontal="right" vertical="center"/>
    </xf>
    <xf numFmtId="9" fontId="44" fillId="0" borderId="0" applyFont="0" applyFill="0" applyBorder="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9" fontId="44" fillId="0" borderId="0" applyFont="0" applyFill="0" applyBorder="0" applyAlignment="0" applyProtection="0"/>
    <xf numFmtId="0" fontId="108" fillId="62" borderId="197" applyBorder="0"/>
    <xf numFmtId="0" fontId="66" fillId="64" borderId="182" applyNumberFormat="0" applyAlignment="0" applyProtection="0"/>
    <xf numFmtId="4" fontId="109" fillId="85" borderId="157" applyNumberFormat="0" applyProtection="0">
      <alignment horizontal="right" vertical="center"/>
    </xf>
    <xf numFmtId="4" fontId="48" fillId="77" borderId="211" applyNumberFormat="0" applyProtection="0">
      <alignment horizontal="right" vertical="center"/>
    </xf>
    <xf numFmtId="0" fontId="105" fillId="0" borderId="213" applyNumberFormat="0" applyFill="0" applyAlignment="0" applyProtection="0"/>
    <xf numFmtId="0" fontId="81" fillId="49" borderId="209" applyNumberFormat="0" applyAlignment="0" applyProtection="0"/>
    <xf numFmtId="4" fontId="110" fillId="85" borderId="211" applyNumberFormat="0" applyProtection="0">
      <alignment horizontal="right" vertical="center"/>
    </xf>
    <xf numFmtId="9" fontId="44" fillId="0" borderId="0" applyFont="0" applyFill="0" applyBorder="0" applyAlignment="0" applyProtection="0"/>
    <xf numFmtId="4" fontId="48" fillId="85" borderId="211" applyNumberFormat="0" applyProtection="0">
      <alignment horizontal="left" vertical="center" indent="1"/>
    </xf>
    <xf numFmtId="0" fontId="75" fillId="110" borderId="172"/>
    <xf numFmtId="4" fontId="48" fillId="83" borderId="184" applyNumberFormat="0" applyProtection="0">
      <alignment horizontal="right" vertical="center"/>
    </xf>
    <xf numFmtId="4" fontId="48" fillId="81" borderId="184" applyNumberFormat="0" applyProtection="0">
      <alignment horizontal="right" vertical="center"/>
    </xf>
    <xf numFmtId="219" fontId="45" fillId="0" borderId="63">
      <protection locked="0"/>
    </xf>
    <xf numFmtId="0" fontId="45" fillId="88" borderId="202" applyNumberFormat="0" applyProtection="0">
      <alignment horizontal="left" vertical="center" indent="1"/>
    </xf>
    <xf numFmtId="0" fontId="81" fillId="49" borderId="200"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217" fontId="45" fillId="67" borderId="24">
      <alignment horizontal="left" indent="1"/>
      <protection locked="0"/>
    </xf>
    <xf numFmtId="4" fontId="48" fillId="82" borderId="211" applyNumberFormat="0" applyProtection="0">
      <alignment horizontal="right" vertical="center"/>
    </xf>
    <xf numFmtId="0" fontId="101" fillId="0" borderId="212"/>
    <xf numFmtId="0" fontId="70" fillId="53" borderId="192" applyNumberFormat="0" applyFont="0" applyAlignment="0" applyProtection="0"/>
    <xf numFmtId="38" fontId="72" fillId="0" borderId="45">
      <alignment vertical="center"/>
    </xf>
    <xf numFmtId="44" fontId="44" fillId="0" borderId="0" applyFont="0" applyFill="0" applyBorder="0" applyAlignment="0" applyProtection="0"/>
    <xf numFmtId="4" fontId="48" fillId="80" borderId="184" applyNumberFormat="0" applyProtection="0">
      <alignment horizontal="right" vertical="center"/>
    </xf>
    <xf numFmtId="4" fontId="48" fillId="76" borderId="184" applyNumberFormat="0" applyProtection="0">
      <alignment horizontal="right" vertical="center"/>
    </xf>
    <xf numFmtId="217" fontId="120" fillId="0" borderId="172">
      <alignment horizontal="left" vertical="top" wrapText="1"/>
    </xf>
    <xf numFmtId="9" fontId="44" fillId="0" borderId="0" applyFont="0" applyFill="0" applyBorder="0" applyAlignment="0" applyProtection="0"/>
    <xf numFmtId="0" fontId="45" fillId="87" borderId="193" applyNumberFormat="0" applyProtection="0">
      <alignment horizontal="left" vertical="center" indent="1"/>
    </xf>
    <xf numFmtId="0" fontId="66" fillId="64" borderId="164" applyNumberFormat="0" applyAlignment="0" applyProtection="0"/>
    <xf numFmtId="0" fontId="66" fillId="64" borderId="164" applyNumberFormat="0" applyAlignment="0" applyProtection="0"/>
    <xf numFmtId="0" fontId="70" fillId="53" borderId="210"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81" fillId="49" borderId="200" applyNumberFormat="0" applyAlignment="0" applyProtection="0"/>
    <xf numFmtId="0" fontId="95" fillId="64" borderId="130" applyNumberFormat="0" applyAlignment="0" applyProtection="0"/>
    <xf numFmtId="0" fontId="95" fillId="64" borderId="130" applyNumberFormat="0" applyAlignment="0" applyProtection="0"/>
    <xf numFmtId="4" fontId="48" fillId="73" borderId="193" applyNumberFormat="0" applyProtection="0">
      <alignment vertical="center"/>
    </xf>
    <xf numFmtId="0" fontId="67" fillId="65" borderId="44" applyNumberFormat="0" applyAlignment="0" applyProtection="0"/>
    <xf numFmtId="9" fontId="44" fillId="0" borderId="0" applyFont="0" applyFill="0" applyBorder="0" applyAlignment="0" applyProtection="0"/>
    <xf numFmtId="0" fontId="105" fillId="0" borderId="186" applyNumberFormat="0" applyFill="0" applyAlignment="0" applyProtection="0"/>
    <xf numFmtId="4" fontId="47" fillId="84" borderId="184" applyNumberFormat="0" applyProtection="0">
      <alignment horizontal="left" vertical="center" indent="1"/>
    </xf>
    <xf numFmtId="0" fontId="67" fillId="65" borderId="44" applyNumberFormat="0" applyAlignment="0" applyProtection="0"/>
    <xf numFmtId="37" fontId="113" fillId="90" borderId="182" applyBorder="0" applyProtection="0">
      <alignment horizontal="right"/>
    </xf>
    <xf numFmtId="0" fontId="81" fillId="49" borderId="182" applyNumberFormat="0" applyAlignment="0" applyProtection="0"/>
    <xf numFmtId="0" fontId="81" fillId="49" borderId="182" applyNumberFormat="0" applyAlignment="0" applyProtection="0"/>
    <xf numFmtId="0" fontId="66" fillId="64" borderId="182" applyNumberFormat="0" applyAlignment="0" applyProtection="0"/>
    <xf numFmtId="0" fontId="70" fillId="53" borderId="183" applyNumberFormat="0" applyFont="0" applyAlignment="0" applyProtection="0"/>
    <xf numFmtId="0" fontId="45" fillId="87" borderId="202" applyNumberFormat="0" applyProtection="0">
      <alignment horizontal="left" vertical="center" indent="1"/>
    </xf>
    <xf numFmtId="37" fontId="113" fillId="91"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26" fillId="64" borderId="164" applyNumberFormat="0" applyAlignment="0" applyProtection="0"/>
    <xf numFmtId="194" fontId="45" fillId="0" borderId="145"/>
    <xf numFmtId="44" fontId="44" fillId="0" borderId="0" applyFont="0" applyFill="0" applyBorder="0" applyAlignment="0" applyProtection="0"/>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0" fontId="45" fillId="87" borderId="130" applyNumberFormat="0" applyProtection="0">
      <alignment horizontal="left" vertical="center" indent="1"/>
    </xf>
    <xf numFmtId="4" fontId="110" fillId="67" borderId="130" applyNumberFormat="0" applyProtection="0">
      <alignment vertical="center"/>
    </xf>
    <xf numFmtId="42" fontId="45" fillId="0" borderId="24">
      <alignment horizontal="center"/>
    </xf>
    <xf numFmtId="0" fontId="76" fillId="0" borderId="46">
      <alignment horizontal="left" vertical="center"/>
    </xf>
    <xf numFmtId="42" fontId="45" fillId="66" borderId="24">
      <alignment horizontal="center"/>
    </xf>
    <xf numFmtId="164" fontId="45" fillId="67" borderId="24">
      <alignment horizontal="center"/>
      <protection locked="0"/>
    </xf>
    <xf numFmtId="217" fontId="46" fillId="88" borderId="171" applyBorder="0">
      <alignment horizontal="center" vertical="center" wrapText="1"/>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42" fontId="45" fillId="66" borderId="24">
      <alignment horizont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37" fontId="113" fillId="91" borderId="164" applyBorder="0" applyProtection="0">
      <alignment horizontal="right"/>
    </xf>
    <xf numFmtId="217" fontId="120" fillId="0" borderId="24">
      <alignment horizontal="left" vertical="top" wrapText="1"/>
    </xf>
    <xf numFmtId="44" fontId="44" fillId="0" borderId="0" applyFont="0" applyFill="0" applyBorder="0" applyAlignment="0" applyProtection="0"/>
    <xf numFmtId="38" fontId="72" fillId="0" borderId="45">
      <alignment vertical="center"/>
    </xf>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0" fontId="101" fillId="0" borderId="158"/>
    <xf numFmtId="0" fontId="45" fillId="66" borderId="148" applyNumberFormat="0" applyProtection="0">
      <alignment horizontal="left" vertical="center" indent="1"/>
    </xf>
    <xf numFmtId="4" fontId="48" fillId="85" borderId="53"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horizontal="left" vertical="center" indent="1"/>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7" fillId="84" borderId="148" applyNumberFormat="0" applyProtection="0">
      <alignment horizontal="left" vertical="center" indent="1"/>
    </xf>
    <xf numFmtId="4" fontId="48" fillId="83" borderId="148" applyNumberFormat="0" applyProtection="0">
      <alignment horizontal="right" vertical="center"/>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9" fontId="44" fillId="0" borderId="0" applyFont="0" applyFill="0" applyBorder="0" applyAlignment="0" applyProtection="0"/>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27" fillId="65" borderId="44" applyNumberFormat="0" applyAlignment="0" applyProtection="0"/>
    <xf numFmtId="4" fontId="48" fillId="85" borderId="53" applyNumberFormat="0" applyProtection="0">
      <alignment horizontal="left" vertical="center" indent="1"/>
    </xf>
    <xf numFmtId="43" fontId="44" fillId="0" borderId="0" applyFont="0" applyFill="0" applyBorder="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4" fontId="48" fillId="67" borderId="157" applyNumberFormat="0" applyProtection="0">
      <alignment horizontal="left" vertical="center" indent="1"/>
    </xf>
    <xf numFmtId="4" fontId="48" fillId="67" borderId="211" applyNumberFormat="0" applyProtection="0">
      <alignment vertical="center"/>
    </xf>
    <xf numFmtId="4" fontId="48" fillId="67" borderId="211" applyNumberFormat="0" applyProtection="0">
      <alignment horizontal="left" vertical="center" indent="1"/>
    </xf>
    <xf numFmtId="0" fontId="67" fillId="65" borderId="44" applyNumberFormat="0" applyAlignment="0" applyProtection="0"/>
    <xf numFmtId="0" fontId="81" fillId="49" borderId="209" applyNumberFormat="0" applyAlignment="0" applyProtection="0"/>
    <xf numFmtId="0" fontId="134" fillId="64" borderId="148" applyNumberFormat="0" applyAlignment="0" applyProtection="0"/>
    <xf numFmtId="0" fontId="45" fillId="53" borderId="147" applyNumberFormat="0" applyFont="0" applyAlignment="0" applyProtection="0"/>
    <xf numFmtId="0" fontId="45" fillId="88"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0" fontId="95" fillId="64" borderId="166" applyNumberFormat="0" applyAlignment="0" applyProtection="0"/>
    <xf numFmtId="0" fontId="70" fillId="53" borderId="165" applyNumberFormat="0" applyFont="0" applyAlignment="0" applyProtection="0"/>
    <xf numFmtId="0" fontId="95" fillId="64" borderId="157" applyNumberFormat="0" applyAlignment="0" applyProtection="0"/>
    <xf numFmtId="0" fontId="95" fillId="64" borderId="157" applyNumberFormat="0" applyAlignment="0" applyProtection="0"/>
    <xf numFmtId="4" fontId="110" fillId="73" borderId="157" applyNumberFormat="0" applyProtection="0">
      <alignment vertical="center"/>
    </xf>
    <xf numFmtId="4" fontId="48" fillId="73" borderId="157" applyNumberFormat="0" applyProtection="0">
      <alignment horizontal="left" vertical="center" indent="1"/>
    </xf>
    <xf numFmtId="4" fontId="48" fillId="73" borderId="157" applyNumberFormat="0" applyProtection="0">
      <alignment horizontal="left" vertical="center" indent="1"/>
    </xf>
    <xf numFmtId="4" fontId="48" fillId="75" borderId="157" applyNumberFormat="0" applyProtection="0">
      <alignment horizontal="right" vertical="center"/>
    </xf>
    <xf numFmtId="4" fontId="48" fillId="77" borderId="157" applyNumberFormat="0" applyProtection="0">
      <alignment horizontal="right" vertical="center"/>
    </xf>
    <xf numFmtId="0" fontId="66" fillId="64" borderId="182" applyNumberFormat="0" applyAlignment="0" applyProtection="0"/>
    <xf numFmtId="0" fontId="75" fillId="110" borderId="145"/>
    <xf numFmtId="4" fontId="48" fillId="79" borderId="157" applyNumberFormat="0" applyProtection="0">
      <alignment horizontal="right" vertical="center"/>
    </xf>
    <xf numFmtId="4" fontId="48" fillId="80" borderId="157" applyNumberFormat="0" applyProtection="0">
      <alignment horizontal="right" vertical="center"/>
    </xf>
    <xf numFmtId="4" fontId="48" fillId="87" borderId="157" applyNumberFormat="0" applyProtection="0">
      <alignment horizontal="left" vertical="center" indent="1"/>
    </xf>
    <xf numFmtId="0" fontId="45" fillId="88" borderId="184" applyNumberFormat="0" applyProtection="0">
      <alignment horizontal="left" vertical="center" indent="1"/>
    </xf>
    <xf numFmtId="0" fontId="81" fillId="49" borderId="182" applyNumberFormat="0" applyAlignment="0" applyProtection="0"/>
    <xf numFmtId="194" fontId="45" fillId="0" borderId="24"/>
    <xf numFmtId="4" fontId="48" fillId="76" borderId="157" applyNumberFormat="0" applyProtection="0">
      <alignment horizontal="right" vertical="center"/>
    </xf>
    <xf numFmtId="4" fontId="48" fillId="85" borderId="202" applyNumberFormat="0" applyProtection="0">
      <alignment horizontal="left" vertical="center" indent="1"/>
    </xf>
    <xf numFmtId="0" fontId="95" fillId="64" borderId="211" applyNumberFormat="0" applyAlignment="0" applyProtection="0"/>
    <xf numFmtId="0" fontId="70" fillId="53" borderId="174" applyNumberFormat="0" applyFont="0" applyAlignment="0" applyProtection="0"/>
    <xf numFmtId="0" fontId="70" fillId="53" borderId="156" applyNumberFormat="0" applyFont="0" applyAlignment="0" applyProtection="0"/>
    <xf numFmtId="0" fontId="101" fillId="0" borderId="122"/>
    <xf numFmtId="4" fontId="110" fillId="67" borderId="157" applyNumberFormat="0" applyProtection="0">
      <alignment vertical="center"/>
    </xf>
    <xf numFmtId="38" fontId="72" fillId="0" borderId="45">
      <alignment vertical="center"/>
    </xf>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7" fontId="113" fillId="90" borderId="137" applyBorder="0" applyProtection="0">
      <alignment horizontal="right"/>
    </xf>
    <xf numFmtId="4" fontId="48" fillId="75" borderId="166" applyNumberFormat="0" applyProtection="0">
      <alignment horizontal="right" vertical="center"/>
    </xf>
    <xf numFmtId="0" fontId="45" fillId="74" borderId="157" applyNumberFormat="0" applyProtection="0">
      <alignment horizontal="left" vertical="center" indent="1"/>
    </xf>
    <xf numFmtId="4" fontId="48" fillId="67" borderId="157" applyNumberFormat="0" applyProtection="0">
      <alignment vertical="center"/>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70" fillId="53" borderId="138" applyNumberFormat="0" applyFont="0" applyAlignment="0" applyProtection="0"/>
    <xf numFmtId="0" fontId="70" fillId="53" borderId="138" applyNumberFormat="0" applyFont="0" applyAlignment="0" applyProtection="0"/>
    <xf numFmtId="37" fontId="113" fillId="91" borderId="137" applyBorder="0" applyProtection="0">
      <alignment horizontal="right"/>
    </xf>
    <xf numFmtId="219" fontId="45" fillId="0" borderId="63">
      <protection locked="0"/>
    </xf>
    <xf numFmtId="4" fontId="48" fillId="80" borderId="166" applyNumberFormat="0" applyProtection="0">
      <alignment horizontal="right" vertical="center"/>
    </xf>
    <xf numFmtId="0" fontId="131" fillId="49" borderId="137" applyNumberFormat="0" applyAlignment="0" applyProtection="0"/>
    <xf numFmtId="9" fontId="45" fillId="66" borderId="136">
      <alignment horizontal="center"/>
    </xf>
    <xf numFmtId="9" fontId="45" fillId="0" borderId="136">
      <alignment horizontal="center"/>
    </xf>
    <xf numFmtId="0" fontId="95" fillId="64" borderId="139" applyNumberFormat="0" applyAlignment="0" applyProtection="0"/>
    <xf numFmtId="44" fontId="44" fillId="0" borderId="0" applyFont="0" applyFill="0" applyBorder="0" applyAlignment="0" applyProtection="0"/>
    <xf numFmtId="0" fontId="127" fillId="65" borderId="44" applyNumberFormat="0" applyAlignment="0" applyProtection="0"/>
    <xf numFmtId="0" fontId="108" fillId="62" borderId="134" applyBorder="0"/>
    <xf numFmtId="37" fontId="113" fillId="91" borderId="173" applyBorder="0" applyProtection="0">
      <alignment horizontal="right"/>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81" fillId="49" borderId="137" applyNumberFormat="0" applyAlignment="0" applyProtection="0"/>
    <xf numFmtId="4" fontId="48" fillId="81" borderId="148" applyNumberFormat="0" applyProtection="0">
      <alignment horizontal="right" vertical="center"/>
    </xf>
    <xf numFmtId="0" fontId="70" fillId="53" borderId="165" applyNumberFormat="0" applyFont="0" applyAlignment="0" applyProtection="0"/>
    <xf numFmtId="0" fontId="66" fillId="64" borderId="200" applyNumberFormat="0" applyAlignment="0" applyProtection="0"/>
    <xf numFmtId="0" fontId="95" fillId="64" borderId="157" applyNumberFormat="0" applyAlignment="0" applyProtection="0"/>
    <xf numFmtId="42" fontId="45" fillId="0" borderId="24">
      <alignment horizontal="center"/>
    </xf>
    <xf numFmtId="0" fontId="45" fillId="74" borderId="157" applyNumberFormat="0" applyProtection="0">
      <alignment horizontal="left" vertical="center" indent="1"/>
    </xf>
    <xf numFmtId="169" fontId="45" fillId="0" borderId="145">
      <alignment horizontal="center"/>
    </xf>
    <xf numFmtId="43" fontId="44" fillId="0" borderId="0" applyFont="0" applyFill="0" applyBorder="0" applyAlignment="0" applyProtection="0"/>
    <xf numFmtId="0" fontId="134" fillId="64" borderId="175" applyNumberFormat="0" applyAlignment="0" applyProtection="0"/>
    <xf numFmtId="0" fontId="71" fillId="0" borderId="55"/>
    <xf numFmtId="0" fontId="101" fillId="0" borderId="149"/>
    <xf numFmtId="4" fontId="48" fillId="79" borderId="148" applyNumberFormat="0" applyProtection="0">
      <alignment horizontal="right" vertical="center"/>
    </xf>
    <xf numFmtId="4" fontId="48" fillId="78" borderId="148" applyNumberFormat="0" applyProtection="0">
      <alignment horizontal="right" vertical="center"/>
    </xf>
    <xf numFmtId="0" fontId="126" fillId="64" borderId="164" applyNumberFormat="0" applyAlignment="0" applyProtection="0"/>
    <xf numFmtId="4" fontId="48" fillId="77" borderId="148" applyNumberFormat="0" applyProtection="0">
      <alignment horizontal="right" vertical="center"/>
    </xf>
    <xf numFmtId="0" fontId="95" fillId="64" borderId="148" applyNumberFormat="0" applyAlignment="0" applyProtection="0"/>
    <xf numFmtId="0" fontId="95" fillId="64" borderId="148" applyNumberFormat="0" applyAlignment="0" applyProtection="0"/>
    <xf numFmtId="0" fontId="70" fillId="53" borderId="147" applyNumberFormat="0" applyFont="0" applyAlignment="0" applyProtection="0"/>
    <xf numFmtId="0" fontId="70" fillId="53" borderId="147" applyNumberFormat="0" applyFont="0" applyAlignment="0" applyProtection="0"/>
    <xf numFmtId="169" fontId="45" fillId="67" borderId="136">
      <alignment horizontal="left" vertical="top"/>
      <protection locked="0"/>
    </xf>
    <xf numFmtId="37" fontId="113" fillId="90" borderId="146" applyBorder="0" applyProtection="0">
      <alignment horizontal="right"/>
    </xf>
    <xf numFmtId="0" fontId="105" fillId="0" borderId="195" applyNumberFormat="0" applyFill="0" applyAlignment="0" applyProtection="0"/>
    <xf numFmtId="4" fontId="48" fillId="85" borderId="53" applyNumberFormat="0" applyProtection="0">
      <alignment horizontal="left" vertical="center" indent="1"/>
    </xf>
    <xf numFmtId="10" fontId="75" fillId="67" borderId="24" applyNumberFormat="0" applyBorder="0" applyAlignment="0" applyProtection="0"/>
    <xf numFmtId="43" fontId="44" fillId="0" borderId="0" applyFont="0" applyFill="0" applyBorder="0" applyAlignment="0" applyProtection="0"/>
    <xf numFmtId="0" fontId="66" fillId="64" borderId="182" applyNumberFormat="0" applyAlignment="0" applyProtection="0"/>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8" borderId="211" applyNumberFormat="0" applyProtection="0">
      <alignment horizontal="right" vertical="center"/>
    </xf>
    <xf numFmtId="10" fontId="75" fillId="67" borderId="24" applyNumberFormat="0" applyBorder="0" applyAlignment="0" applyProtection="0"/>
    <xf numFmtId="0" fontId="67" fillId="65" borderId="44" applyNumberFormat="0" applyAlignment="0" applyProtection="0"/>
    <xf numFmtId="43" fontId="44" fillId="0" borderId="0" applyFont="0" applyFill="0" applyBorder="0" applyAlignment="0" applyProtection="0"/>
    <xf numFmtId="0" fontId="70" fillId="53" borderId="156" applyNumberFormat="0" applyFont="0" applyAlignment="0" applyProtection="0"/>
    <xf numFmtId="0" fontId="70" fillId="53" borderId="156" applyNumberFormat="0" applyFont="0" applyAlignment="0" applyProtection="0"/>
    <xf numFmtId="0" fontId="105" fillId="0" borderId="195" applyNumberFormat="0" applyFill="0" applyAlignment="0" applyProtection="0"/>
    <xf numFmtId="0" fontId="105" fillId="0" borderId="195" applyNumberFormat="0" applyFill="0" applyAlignment="0" applyProtection="0"/>
    <xf numFmtId="10" fontId="75" fillId="67" borderId="24" applyNumberFormat="0" applyBorder="0" applyAlignment="0" applyProtection="0"/>
    <xf numFmtId="169" fontId="45" fillId="0" borderId="24">
      <alignment horizontal="center"/>
    </xf>
    <xf numFmtId="4" fontId="110" fillId="85" borderId="148" applyNumberFormat="0" applyProtection="0">
      <alignment horizontal="right" vertical="center"/>
    </xf>
    <xf numFmtId="4" fontId="48" fillId="67" borderId="148" applyNumberFormat="0" applyProtection="0">
      <alignment horizontal="left" vertical="center" indent="1"/>
    </xf>
    <xf numFmtId="4" fontId="48" fillId="67" borderId="148" applyNumberFormat="0" applyProtection="0">
      <alignment horizontal="left" vertical="center" indent="1"/>
    </xf>
    <xf numFmtId="4" fontId="110" fillId="67" borderId="148" applyNumberFormat="0" applyProtection="0">
      <alignmen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0" fontId="45" fillId="66" borderId="148" applyNumberFormat="0" applyProtection="0">
      <alignment horizontal="left" vertical="center" indent="1"/>
    </xf>
    <xf numFmtId="0" fontId="45" fillId="88" borderId="148" applyNumberFormat="0" applyProtection="0">
      <alignment horizontal="left" vertical="center" indent="1"/>
    </xf>
    <xf numFmtId="4" fontId="48" fillId="79" borderId="139" applyNumberFormat="0" applyProtection="0">
      <alignment horizontal="right" vertical="center"/>
    </xf>
    <xf numFmtId="169" fontId="45" fillId="67" borderId="145">
      <alignment horizontal="left" vertical="top"/>
      <protection locked="0"/>
    </xf>
    <xf numFmtId="4" fontId="110" fillId="73" borderId="148" applyNumberFormat="0" applyProtection="0">
      <alignment vertical="center"/>
    </xf>
    <xf numFmtId="4" fontId="48" fillId="73" borderId="148" applyNumberFormat="0" applyProtection="0">
      <alignment vertical="center"/>
    </xf>
    <xf numFmtId="217" fontId="45" fillId="66" borderId="145">
      <alignment horizontal="left" indent="1"/>
    </xf>
    <xf numFmtId="217" fontId="121" fillId="0" borderId="145">
      <alignment horizontal="left" indent="1"/>
    </xf>
    <xf numFmtId="217" fontId="120" fillId="0" borderId="145">
      <alignment horizontal="left" vertical="top" wrapText="1"/>
    </xf>
    <xf numFmtId="0" fontId="70" fillId="53" borderId="201" applyNumberFormat="0" applyFont="0" applyAlignment="0" applyProtection="0"/>
    <xf numFmtId="0" fontId="45" fillId="74" borderId="157" applyNumberFormat="0" applyProtection="0">
      <alignment horizontal="left" vertical="center" indent="1"/>
    </xf>
    <xf numFmtId="0" fontId="95" fillId="64" borderId="184" applyNumberFormat="0" applyAlignment="0" applyProtection="0"/>
    <xf numFmtId="0" fontId="126" fillId="64" borderId="173" applyNumberFormat="0" applyAlignment="0" applyProtection="0"/>
    <xf numFmtId="9" fontId="44" fillId="0" borderId="0" applyFont="0" applyFill="0" applyBorder="0" applyAlignment="0" applyProtection="0"/>
    <xf numFmtId="217" fontId="46" fillId="66" borderId="24">
      <alignment horizontal="left" vertical="center" wrapText="1"/>
    </xf>
    <xf numFmtId="0" fontId="131" fillId="49" borderId="182" applyNumberFormat="0" applyAlignment="0" applyProtection="0"/>
    <xf numFmtId="0" fontId="105" fillId="0" borderId="213" applyNumberFormat="0" applyFill="0" applyAlignment="0" applyProtection="0"/>
    <xf numFmtId="0" fontId="81" fillId="49" borderId="200" applyNumberFormat="0" applyAlignment="0" applyProtection="0"/>
    <xf numFmtId="0" fontId="70" fillId="53" borderId="138" applyNumberFormat="0" applyFont="0" applyAlignment="0" applyProtection="0"/>
    <xf numFmtId="0" fontId="101" fillId="0" borderId="176"/>
    <xf numFmtId="0" fontId="81" fillId="49" borderId="128" applyNumberFormat="0" applyAlignment="0" applyProtection="0"/>
    <xf numFmtId="0" fontId="81" fillId="49" borderId="128" applyNumberFormat="0" applyAlignment="0" applyProtection="0"/>
    <xf numFmtId="37" fontId="113" fillId="90" borderId="128" applyBorder="0" applyProtection="0">
      <alignment horizontal="right"/>
    </xf>
    <xf numFmtId="194" fontId="45" fillId="0" borderId="118"/>
    <xf numFmtId="44" fontId="44" fillId="0" borderId="0" applyFont="0" applyFill="0" applyBorder="0" applyAlignment="0" applyProtection="0"/>
    <xf numFmtId="0" fontId="70" fillId="53" borderId="147"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37" fontId="113" fillId="91" borderId="119" applyBorder="0" applyProtection="0">
      <alignment horizontal="right"/>
    </xf>
    <xf numFmtId="0" fontId="105" fillId="0" borderId="125" applyNumberFormat="0" applyFill="0" applyAlignment="0" applyProtection="0"/>
    <xf numFmtId="4" fontId="48" fillId="73" borderId="130" applyNumberFormat="0" applyProtection="0">
      <alignment vertical="center"/>
    </xf>
    <xf numFmtId="4" fontId="110" fillId="73" borderId="130" applyNumberFormat="0" applyProtection="0">
      <alignment vertical="center"/>
    </xf>
    <xf numFmtId="0" fontId="45" fillId="74" borderId="166" applyNumberFormat="0" applyProtection="0">
      <alignment horizontal="left" vertical="center" indent="1"/>
    </xf>
    <xf numFmtId="0" fontId="45" fillId="53" borderId="129" applyNumberFormat="0" applyFont="0" applyAlignment="0" applyProtection="0"/>
    <xf numFmtId="0" fontId="131" fillId="49" borderId="128" applyNumberFormat="0" applyAlignment="0" applyProtection="0"/>
    <xf numFmtId="4" fontId="47" fillId="84" borderId="184" applyNumberFormat="0" applyProtection="0">
      <alignment horizontal="left" vertical="center" indent="1"/>
    </xf>
    <xf numFmtId="4" fontId="48" fillId="73" borderId="148"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194" fontId="45" fillId="0" borderId="172"/>
    <xf numFmtId="0" fontId="81" fillId="49" borderId="164" applyNumberFormat="0" applyAlignment="0" applyProtection="0"/>
    <xf numFmtId="0" fontId="81" fillId="49" borderId="164" applyNumberFormat="0" applyAlignment="0" applyProtection="0"/>
    <xf numFmtId="0" fontId="45" fillId="87" borderId="211" applyNumberFormat="0" applyProtection="0">
      <alignment horizontal="left" vertical="center" indent="1"/>
    </xf>
    <xf numFmtId="37" fontId="113" fillId="90" borderId="128" applyBorder="0" applyProtection="0">
      <alignment horizontal="right"/>
    </xf>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43" fontId="44" fillId="0" borderId="0" applyFont="0" applyFill="0" applyBorder="0" applyAlignment="0" applyProtection="0"/>
    <xf numFmtId="4" fontId="48" fillId="67" borderId="130" applyNumberFormat="0" applyProtection="0">
      <alignment horizontal="left" vertical="center" indent="1"/>
    </xf>
    <xf numFmtId="0" fontId="45" fillId="74" borderId="130" applyNumberFormat="0" applyProtection="0">
      <alignment horizontal="left" vertical="center" indent="1"/>
    </xf>
    <xf numFmtId="194" fontId="45" fillId="0" borderId="24"/>
    <xf numFmtId="217" fontId="46" fillId="66" borderId="145">
      <alignment horizontal="left" vertical="center" wrapText="1"/>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4" fontId="48" fillId="73" borderId="157" applyNumberFormat="0" applyProtection="0">
      <alignment horizontal="left" vertical="center" indent="1"/>
    </xf>
    <xf numFmtId="0" fontId="45" fillId="74" borderId="157" applyNumberFormat="0" applyProtection="0">
      <alignment horizontal="left" vertical="center" indent="1"/>
    </xf>
    <xf numFmtId="0" fontId="70" fillId="53" borderId="201" applyNumberFormat="0" applyFont="0" applyAlignment="0" applyProtection="0"/>
    <xf numFmtId="0" fontId="45" fillId="88" borderId="148" applyNumberFormat="0" applyProtection="0">
      <alignment horizontal="left" vertical="center" indent="1"/>
    </xf>
    <xf numFmtId="42" fontId="45" fillId="0" borderId="24">
      <alignment horizontal="center"/>
    </xf>
    <xf numFmtId="9" fontId="44" fillId="0" borderId="0" applyFont="0" applyFill="0" applyBorder="0" applyAlignment="0" applyProtection="0"/>
    <xf numFmtId="0" fontId="70" fillId="53" borderId="174" applyNumberFormat="0" applyFont="0" applyAlignment="0" applyProtection="0"/>
    <xf numFmtId="4" fontId="48" fillId="85" borderId="53" applyNumberFormat="0" applyProtection="0">
      <alignment horizontal="left" vertical="center" indent="1"/>
    </xf>
    <xf numFmtId="44" fontId="44" fillId="0" borderId="0" applyFont="0" applyFill="0" applyBorder="0" applyAlignment="0" applyProtection="0"/>
    <xf numFmtId="4" fontId="110" fillId="67" borderId="202" applyNumberFormat="0" applyProtection="0">
      <alignment vertical="center"/>
    </xf>
    <xf numFmtId="0" fontId="81" fillId="49" borderId="200" applyNumberFormat="0" applyAlignment="0" applyProtection="0"/>
    <xf numFmtId="4" fontId="48" fillId="75" borderId="184" applyNumberFormat="0" applyProtection="0">
      <alignment horizontal="right" vertical="center"/>
    </xf>
    <xf numFmtId="0" fontId="70" fillId="53" borderId="174" applyNumberFormat="0" applyFont="0" applyAlignment="0" applyProtection="0"/>
    <xf numFmtId="4" fontId="48" fillId="67" borderId="166" applyNumberFormat="0" applyProtection="0">
      <alignment vertical="center"/>
    </xf>
    <xf numFmtId="0" fontId="131" fillId="49" borderId="164" applyNumberFormat="0" applyAlignment="0" applyProtection="0"/>
    <xf numFmtId="0" fontId="45" fillId="53" borderId="183"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66" fillId="64" borderId="200" applyNumberFormat="0" applyAlignment="0" applyProtection="0"/>
    <xf numFmtId="4" fontId="48" fillId="73" borderId="130" applyNumberFormat="0" applyProtection="0">
      <alignment horizontal="left" vertical="center" indent="1"/>
    </xf>
    <xf numFmtId="0" fontId="81" fillId="49" borderId="164" applyNumberFormat="0" applyAlignment="0" applyProtection="0"/>
    <xf numFmtId="194" fontId="45" fillId="0" borderId="24"/>
    <xf numFmtId="4" fontId="48" fillId="75" borderId="166" applyNumberFormat="0" applyProtection="0">
      <alignment horizontal="right" vertical="center"/>
    </xf>
    <xf numFmtId="217" fontId="46" fillId="67" borderId="169" applyBorder="0">
      <alignment horizontal="left" indent="1"/>
      <protection locked="0"/>
    </xf>
    <xf numFmtId="0" fontId="70" fillId="53" borderId="156" applyNumberFormat="0" applyFont="0" applyAlignment="0" applyProtection="0"/>
    <xf numFmtId="169" fontId="45" fillId="66" borderId="172">
      <alignment horizontal="center"/>
    </xf>
    <xf numFmtId="4" fontId="48" fillId="76" borderId="166" applyNumberFormat="0" applyProtection="0">
      <alignment horizontal="right" vertical="center"/>
    </xf>
    <xf numFmtId="0" fontId="70" fillId="53" borderId="183" applyNumberFormat="0" applyFont="0" applyAlignment="0" applyProtection="0"/>
    <xf numFmtId="0" fontId="45" fillId="66" borderId="175" applyNumberFormat="0" applyProtection="0">
      <alignment horizontal="left" vertical="center" indent="1"/>
    </xf>
    <xf numFmtId="0" fontId="70" fillId="53" borderId="183" applyNumberFormat="0" applyFon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70" fillId="53" borderId="138" applyNumberFormat="0" applyFont="0" applyAlignment="0" applyProtection="0"/>
    <xf numFmtId="0" fontId="81" fillId="49" borderId="137" applyNumberFormat="0" applyAlignment="0" applyProtection="0"/>
    <xf numFmtId="0" fontId="81" fillId="49" borderId="137" applyNumberFormat="0" applyAlignment="0" applyProtection="0"/>
    <xf numFmtId="194" fontId="45" fillId="0" borderId="24"/>
    <xf numFmtId="0" fontId="81" fillId="49" borderId="200"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217" fontId="46" fillId="66" borderId="136">
      <alignment horizontal="left" vertical="center" wrapText="1"/>
    </xf>
    <xf numFmtId="4" fontId="110" fillId="85" borderId="130" applyNumberFormat="0" applyProtection="0">
      <alignment horizontal="right" vertical="center"/>
    </xf>
    <xf numFmtId="0" fontId="45" fillId="74" borderId="157" applyNumberFormat="0" applyProtection="0">
      <alignment horizontal="left" vertical="center" indent="1"/>
    </xf>
    <xf numFmtId="0" fontId="101" fillId="0" borderId="158"/>
    <xf numFmtId="164" fontId="45" fillId="67" borderId="172">
      <alignment horizontal="center"/>
      <protection locked="0"/>
    </xf>
    <xf numFmtId="4" fontId="48" fillId="79" borderId="166" applyNumberFormat="0" applyProtection="0">
      <alignment horizontal="right" vertical="center"/>
    </xf>
    <xf numFmtId="4" fontId="48" fillId="73" borderId="139" applyNumberFormat="0" applyProtection="0">
      <alignment horizontal="left" vertical="center" indent="1"/>
    </xf>
    <xf numFmtId="4" fontId="110" fillId="73" borderId="139" applyNumberFormat="0" applyProtection="0">
      <alignment vertical="center"/>
    </xf>
    <xf numFmtId="0" fontId="70" fillId="53" borderId="183" applyNumberFormat="0" applyFont="0" applyAlignment="0" applyProtection="0"/>
    <xf numFmtId="10" fontId="75" fillId="67" borderId="24" applyNumberFormat="0" applyBorder="0" applyAlignment="0" applyProtection="0"/>
    <xf numFmtId="4" fontId="48" fillId="87" borderId="148" applyNumberFormat="0" applyProtection="0">
      <alignment horizontal="left" vertical="center" indent="1"/>
    </xf>
    <xf numFmtId="0" fontId="45" fillId="74" borderId="148" applyNumberFormat="0" applyProtection="0">
      <alignment horizontal="left" vertical="center" indent="1"/>
    </xf>
    <xf numFmtId="0" fontId="45" fillId="74" borderId="130" applyNumberFormat="0" applyProtection="0">
      <alignment horizontal="left" vertical="center" indent="1"/>
    </xf>
    <xf numFmtId="0" fontId="45" fillId="53" borderId="120" applyNumberFormat="0" applyFont="0" applyAlignment="0" applyProtection="0"/>
    <xf numFmtId="0" fontId="134" fillId="64" borderId="121" applyNumberFormat="0" applyAlignment="0" applyProtection="0"/>
    <xf numFmtId="4" fontId="48" fillId="85" borderId="130" applyNumberFormat="0" applyProtection="0">
      <alignment horizontal="right" vertical="center"/>
    </xf>
    <xf numFmtId="219" fontId="45" fillId="0" borderId="63">
      <protection locked="0"/>
    </xf>
    <xf numFmtId="0" fontId="131" fillId="49" borderId="128" applyNumberFormat="0" applyAlignment="0" applyProtection="0"/>
    <xf numFmtId="4" fontId="48" fillId="67" borderId="130" applyNumberFormat="0" applyProtection="0">
      <alignment horizontal="left" vertical="center" indent="1"/>
    </xf>
    <xf numFmtId="0" fontId="66" fillId="64" borderId="119" applyNumberFormat="0" applyAlignment="0" applyProtection="0"/>
    <xf numFmtId="0" fontId="66" fillId="64" borderId="119" applyNumberFormat="0" applyAlignment="0" applyProtection="0"/>
    <xf numFmtId="10" fontId="75" fillId="67" borderId="24" applyNumberFormat="0" applyBorder="0" applyAlignment="0" applyProtection="0"/>
    <xf numFmtId="194" fontId="45" fillId="0" borderId="24"/>
    <xf numFmtId="4" fontId="48" fillId="85" borderId="121" applyNumberFormat="0" applyProtection="0">
      <alignment horizontal="left" vertical="center" indent="1"/>
    </xf>
    <xf numFmtId="4" fontId="48" fillId="87" borderId="121" applyNumberFormat="0" applyProtection="0">
      <alignment horizontal="left" vertical="center" indent="1"/>
    </xf>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88" borderId="121" applyNumberFormat="0" applyProtection="0">
      <alignment horizontal="left" vertical="center" indent="1"/>
    </xf>
    <xf numFmtId="4" fontId="110" fillId="73" borderId="202" applyNumberFormat="0" applyProtection="0">
      <alignment vertical="center"/>
    </xf>
    <xf numFmtId="0" fontId="45" fillId="74" borderId="157" applyNumberFormat="0" applyProtection="0">
      <alignment horizontal="left" vertical="center" indent="1"/>
    </xf>
    <xf numFmtId="10" fontId="75" fillId="67" borderId="24" applyNumberFormat="0" applyBorder="0" applyAlignment="0" applyProtection="0"/>
    <xf numFmtId="0" fontId="66" fillId="64" borderId="164" applyNumberFormat="0" applyAlignment="0" applyProtection="0"/>
    <xf numFmtId="0" fontId="66" fillId="64" borderId="182" applyNumberFormat="0" applyAlignment="0" applyProtection="0"/>
    <xf numFmtId="4" fontId="48" fillId="78" borderId="166" applyNumberFormat="0" applyProtection="0">
      <alignment horizontal="right" vertical="center"/>
    </xf>
    <xf numFmtId="4" fontId="48" fillId="85" borderId="53" applyNumberFormat="0" applyProtection="0">
      <alignment horizontal="left" vertical="center" indent="1"/>
    </xf>
    <xf numFmtId="4" fontId="48" fillId="75" borderId="121" applyNumberFormat="0" applyProtection="0">
      <alignment horizontal="right" vertical="center"/>
    </xf>
    <xf numFmtId="0" fontId="131" fillId="49" borderId="119"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4" fontId="48" fillId="81" borderId="211" applyNumberFormat="0" applyProtection="0">
      <alignment horizontal="right" vertical="center"/>
    </xf>
    <xf numFmtId="0" fontId="70" fillId="53" borderId="192" applyNumberFormat="0" applyFont="0" applyAlignment="0" applyProtection="0"/>
    <xf numFmtId="0" fontId="131" fillId="49" borderId="119" applyNumberFormat="0" applyAlignment="0" applyProtection="0"/>
    <xf numFmtId="0" fontId="131" fillId="49" borderId="128" applyNumberFormat="0" applyAlignment="0" applyProtection="0"/>
    <xf numFmtId="0" fontId="131" fillId="49" borderId="119" applyNumberFormat="0" applyAlignment="0" applyProtection="0"/>
    <xf numFmtId="0" fontId="45" fillId="74" borderId="121" applyNumberFormat="0" applyProtection="0">
      <alignment horizontal="left" vertical="center" indent="1"/>
    </xf>
    <xf numFmtId="9" fontId="45" fillId="66" borderId="24">
      <alignment horizontal="center"/>
    </xf>
    <xf numFmtId="9" fontId="45" fillId="0" borderId="24">
      <alignment horizontal="center"/>
    </xf>
    <xf numFmtId="0" fontId="134" fillId="64" borderId="166" applyNumberFormat="0" applyAlignment="0" applyProtection="0"/>
    <xf numFmtId="0" fontId="81" fillId="49" borderId="119" applyNumberFormat="0" applyAlignment="0" applyProtection="0"/>
    <xf numFmtId="164" fontId="45" fillId="67" borderId="24">
      <alignment horizontal="center"/>
      <protection locked="0"/>
    </xf>
    <xf numFmtId="42" fontId="45" fillId="66" borderId="24">
      <alignment horizontal="center"/>
    </xf>
    <xf numFmtId="37" fontId="113" fillId="90" borderId="119" applyBorder="0" applyProtection="0">
      <alignment horizontal="right"/>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126" applyBorder="0"/>
    <xf numFmtId="0" fontId="67" fillId="65" borderId="44"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91" borderId="119" applyBorder="0" applyProtection="0">
      <alignment horizontal="right"/>
    </xf>
    <xf numFmtId="0" fontId="70" fillId="53" borderId="183" applyNumberFormat="0" applyFont="0" applyAlignment="0" applyProtection="0"/>
    <xf numFmtId="4" fontId="48" fillId="73" borderId="211" applyNumberFormat="0" applyProtection="0">
      <alignment horizontal="left" vertical="center" indent="1"/>
    </xf>
    <xf numFmtId="0" fontId="81" fillId="49" borderId="173" applyNumberFormat="0" applyAlignment="0" applyProtection="0"/>
    <xf numFmtId="0" fontId="81" fillId="49" borderId="137" applyNumberFormat="0" applyAlignment="0" applyProtection="0"/>
    <xf numFmtId="194" fontId="45" fillId="0" borderId="24"/>
    <xf numFmtId="4" fontId="48" fillId="85" borderId="130" applyNumberFormat="0" applyProtection="0">
      <alignment horizontal="left" vertical="center" indent="1"/>
    </xf>
    <xf numFmtId="0" fontId="45" fillId="74" borderId="121" applyNumberFormat="0" applyProtection="0">
      <alignment horizontal="left" vertical="center" indent="1"/>
    </xf>
    <xf numFmtId="0" fontId="131" fillId="49" borderId="119" applyNumberFormat="0" applyAlignment="0" applyProtection="0"/>
    <xf numFmtId="4" fontId="110" fillId="73" borderId="211" applyNumberFormat="0" applyProtection="0">
      <alignment vertical="center"/>
    </xf>
    <xf numFmtId="0" fontId="126" fillId="64" borderId="146" applyNumberFormat="0" applyAlignment="0" applyProtection="0"/>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66" fillId="64" borderId="155" applyNumberFormat="0" applyAlignment="0" applyProtection="0"/>
    <xf numFmtId="0" fontId="70" fillId="53" borderId="156" applyNumberFormat="0" applyFont="0" applyAlignment="0" applyProtection="0"/>
    <xf numFmtId="0" fontId="70" fillId="53" borderId="156" applyNumberFormat="0" applyFont="0" applyAlignment="0" applyProtection="0"/>
    <xf numFmtId="0" fontId="95" fillId="64" borderId="157" applyNumberFormat="0" applyAlignment="0" applyProtection="0"/>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70" fillId="53" borderId="147"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4" fontId="48" fillId="73" borderId="121" applyNumberFormat="0" applyProtection="0">
      <alignment horizontal="left" vertical="center" indent="1"/>
    </xf>
    <xf numFmtId="0" fontId="81" fillId="49" borderId="182" applyNumberFormat="0" applyAlignment="0" applyProtection="0"/>
    <xf numFmtId="44" fontId="44" fillId="0" borderId="0" applyFont="0" applyFill="0" applyBorder="0" applyAlignment="0" applyProtection="0"/>
    <xf numFmtId="0" fontId="67" fillId="65" borderId="44" applyNumberFormat="0" applyAlignment="0" applyProtection="0"/>
    <xf numFmtId="4" fontId="47" fillId="84" borderId="121" applyNumberFormat="0" applyProtection="0">
      <alignment horizontal="left" vertical="center" indent="1"/>
    </xf>
    <xf numFmtId="0" fontId="131" fillId="49" borderId="119" applyNumberFormat="0" applyAlignment="0" applyProtection="0"/>
    <xf numFmtId="0" fontId="70" fillId="53" borderId="156" applyNumberFormat="0" applyFont="0" applyAlignment="0" applyProtection="0"/>
    <xf numFmtId="0" fontId="45" fillId="74" borderId="166" applyNumberFormat="0" applyProtection="0">
      <alignment horizontal="left" vertical="center" indent="1"/>
    </xf>
    <xf numFmtId="0" fontId="45" fillId="74" borderId="148" applyNumberFormat="0" applyProtection="0">
      <alignment horizontal="left" vertical="center" indent="1"/>
    </xf>
    <xf numFmtId="0" fontId="95" fillId="64" borderId="202" applyNumberFormat="0" applyAlignment="0" applyProtection="0"/>
    <xf numFmtId="4" fontId="48" fillId="77" borderId="166" applyNumberFormat="0" applyProtection="0">
      <alignment horizontal="right" vertical="center"/>
    </xf>
    <xf numFmtId="219" fontId="45" fillId="0" borderId="63">
      <protection locked="0"/>
    </xf>
    <xf numFmtId="0" fontId="105" fillId="0" borderId="195" applyNumberFormat="0" applyFill="0" applyAlignment="0" applyProtection="0"/>
    <xf numFmtId="0" fontId="134" fillId="64" borderId="121" applyNumberFormat="0" applyAlignment="0" applyProtection="0"/>
    <xf numFmtId="0" fontId="45" fillId="53" borderId="120" applyNumberFormat="0" applyFont="0" applyAlignment="0" applyProtection="0"/>
    <xf numFmtId="0" fontId="45" fillId="87" borderId="193" applyNumberFormat="0" applyProtection="0">
      <alignment horizontal="left" vertical="center" indent="1"/>
    </xf>
    <xf numFmtId="10" fontId="75" fillId="67" borderId="24" applyNumberFormat="0" applyBorder="0" applyAlignment="0" applyProtection="0"/>
    <xf numFmtId="0" fontId="131" fillId="49" borderId="119" applyNumberFormat="0" applyAlignment="0" applyProtection="0"/>
    <xf numFmtId="0" fontId="76" fillId="0" borderId="46">
      <alignment horizontal="left" vertical="center"/>
    </xf>
    <xf numFmtId="169" fontId="45" fillId="66" borderId="24">
      <alignment horizontal="center"/>
    </xf>
    <xf numFmtId="0" fontId="70" fillId="53" borderId="129" applyNumberFormat="0" applyFont="0" applyAlignment="0" applyProtection="0"/>
    <xf numFmtId="0" fontId="127" fillId="65" borderId="44" applyNumberFormat="0" applyAlignment="0" applyProtection="0"/>
    <xf numFmtId="43" fontId="44" fillId="0" borderId="0" applyFont="0" applyFill="0" applyBorder="0" applyAlignment="0" applyProtection="0"/>
    <xf numFmtId="4" fontId="48" fillId="67" borderId="148" applyNumberFormat="0" applyProtection="0">
      <alignment vertical="center"/>
    </xf>
    <xf numFmtId="37" fontId="113" fillId="90" borderId="137" applyBorder="0" applyProtection="0">
      <alignment horizontal="right"/>
    </xf>
    <xf numFmtId="0" fontId="70" fillId="53" borderId="156" applyNumberFormat="0" applyFont="0" applyAlignment="0" applyProtection="0"/>
    <xf numFmtId="0" fontId="45" fillId="74" borderId="166"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66" fillId="64" borderId="173" applyNumberFormat="0" applyAlignment="0" applyProtection="0"/>
    <xf numFmtId="4" fontId="48" fillId="73" borderId="139" applyNumberFormat="0" applyProtection="0">
      <alignment vertical="center"/>
    </xf>
    <xf numFmtId="0" fontId="95" fillId="64" borderId="139" applyNumberFormat="0" applyAlignment="0" applyProtection="0"/>
    <xf numFmtId="0" fontId="81" fillId="49" borderId="137" applyNumberFormat="0" applyAlignment="0" applyProtection="0"/>
    <xf numFmtId="4" fontId="48" fillId="78" borderId="157" applyNumberFormat="0" applyProtection="0">
      <alignment horizontal="right" vertical="center"/>
    </xf>
    <xf numFmtId="0" fontId="45" fillId="74" borderId="148" applyNumberFormat="0" applyProtection="0">
      <alignment horizontal="left" vertical="center" indent="1"/>
    </xf>
    <xf numFmtId="4" fontId="47" fillId="84" borderId="166" applyNumberFormat="0" applyProtection="0">
      <alignment horizontal="left" vertical="center" indent="1"/>
    </xf>
    <xf numFmtId="0" fontId="70" fillId="53" borderId="165" applyNumberFormat="0" applyFont="0" applyAlignment="0" applyProtection="0"/>
    <xf numFmtId="0" fontId="70" fillId="53" borderId="129" applyNumberFormat="0" applyFont="0" applyAlignment="0" applyProtection="0"/>
    <xf numFmtId="43" fontId="44" fillId="0" borderId="0" applyFont="0" applyFill="0" applyBorder="0" applyAlignment="0" applyProtection="0"/>
    <xf numFmtId="219" fontId="45" fillId="0" borderId="63">
      <protection locked="0"/>
    </xf>
    <xf numFmtId="0" fontId="95" fillId="64" borderId="130" applyNumberFormat="0" applyAlignment="0" applyProtection="0"/>
    <xf numFmtId="0" fontId="131" fillId="49" borderId="128" applyNumberFormat="0" applyAlignment="0" applyProtection="0"/>
    <xf numFmtId="169" fontId="45" fillId="67" borderId="118">
      <alignment horizontal="left" vertical="top"/>
      <protection locked="0"/>
    </xf>
    <xf numFmtId="217" fontId="46" fillId="66" borderId="118">
      <alignment horizontal="left" vertical="center" wrapText="1"/>
    </xf>
    <xf numFmtId="4" fontId="48" fillId="85" borderId="184" applyNumberFormat="0" applyProtection="0">
      <alignment horizontal="right" vertical="center"/>
    </xf>
    <xf numFmtId="0" fontId="126" fillId="64" borderId="155" applyNumberFormat="0" applyAlignment="0" applyProtection="0"/>
    <xf numFmtId="0" fontId="127" fillId="65" borderId="44" applyNumberFormat="0" applyAlignment="0" applyProtection="0"/>
    <xf numFmtId="0" fontId="95" fillId="64" borderId="166" applyNumberFormat="0" applyAlignment="0" applyProtection="0"/>
    <xf numFmtId="0" fontId="76" fillId="0" borderId="46">
      <alignment horizontal="left" vertical="center"/>
    </xf>
    <xf numFmtId="0" fontId="131" fillId="49" borderId="155" applyNumberFormat="0" applyAlignment="0" applyProtection="0"/>
    <xf numFmtId="0" fontId="134" fillId="64" borderId="157" applyNumberFormat="0" applyAlignment="0" applyProtection="0"/>
    <xf numFmtId="219" fontId="45" fillId="0" borderId="63">
      <protection locked="0"/>
    </xf>
    <xf numFmtId="43" fontId="44" fillId="0" borderId="0" applyFont="0" applyFill="0" applyBorder="0" applyAlignment="0" applyProtection="0"/>
    <xf numFmtId="4" fontId="48" fillId="85" borderId="166" applyNumberFormat="0" applyProtection="0">
      <alignment horizontal="right" vertical="center"/>
    </xf>
    <xf numFmtId="4" fontId="48" fillId="75" borderId="175" applyNumberFormat="0" applyProtection="0">
      <alignment horizontal="right" vertical="center"/>
    </xf>
    <xf numFmtId="4" fontId="48" fillId="82" borderId="175" applyNumberFormat="0" applyProtection="0">
      <alignment horizontal="right" vertical="center"/>
    </xf>
    <xf numFmtId="4" fontId="47" fillId="84" borderId="175" applyNumberFormat="0" applyProtection="0">
      <alignment horizontal="left" vertical="center" indent="1"/>
    </xf>
    <xf numFmtId="0" fontId="66" fillId="64" borderId="209" applyNumberFormat="0" applyAlignment="0" applyProtection="0"/>
    <xf numFmtId="0" fontId="66" fillId="64" borderId="209" applyNumberFormat="0" applyAlignment="0" applyProtection="0"/>
    <xf numFmtId="4" fontId="109" fillId="85" borderId="184" applyNumberFormat="0" applyProtection="0">
      <alignment horizontal="right" vertical="center"/>
    </xf>
    <xf numFmtId="10" fontId="75" fillId="67" borderId="24" applyNumberFormat="0" applyBorder="0" applyAlignment="0" applyProtection="0"/>
    <xf numFmtId="0" fontId="45" fillId="53" borderId="165" applyNumberFormat="0" applyFont="0" applyAlignment="0" applyProtection="0"/>
    <xf numFmtId="37" fontId="113" fillId="90" borderId="164" applyBorder="0" applyProtection="0">
      <alignment horizontal="right"/>
    </xf>
    <xf numFmtId="9" fontId="44" fillId="0" borderId="0" applyFont="0" applyFill="0" applyBorder="0" applyAlignment="0" applyProtection="0"/>
    <xf numFmtId="0" fontId="45" fillId="66" borderId="193" applyNumberFormat="0" applyProtection="0">
      <alignment horizontal="left" vertical="center" indent="1"/>
    </xf>
    <xf numFmtId="0" fontId="45" fillId="74" borderId="193" applyNumberFormat="0" applyProtection="0">
      <alignment horizontal="left" vertical="center" indent="1"/>
    </xf>
    <xf numFmtId="4" fontId="110" fillId="67" borderId="193" applyNumberFormat="0" applyProtection="0">
      <alignmen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0" fontId="81" fillId="49" borderId="164" applyNumberFormat="0" applyAlignment="0" applyProtection="0"/>
    <xf numFmtId="0" fontId="105" fillId="0" borderId="159" applyNumberFormat="0" applyFill="0" applyAlignment="0" applyProtection="0"/>
    <xf numFmtId="44" fontId="44" fillId="0" borderId="0" applyFont="0" applyFill="0" applyBorder="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9" fontId="45" fillId="66" borderId="118">
      <alignment horizontal="center"/>
    </xf>
    <xf numFmtId="9" fontId="45" fillId="0" borderId="118">
      <alignment horizontal="center"/>
    </xf>
    <xf numFmtId="0" fontId="81" fillId="49" borderId="119" applyNumberFormat="0" applyAlignment="0" applyProtection="0"/>
    <xf numFmtId="164" fontId="45" fillId="67" borderId="118">
      <alignment horizontal="center"/>
      <protection locked="0"/>
    </xf>
    <xf numFmtId="42" fontId="45" fillId="66" borderId="118">
      <alignment horizontal="center"/>
    </xf>
    <xf numFmtId="42" fontId="45" fillId="0" borderId="118">
      <alignment horizontal="center"/>
    </xf>
    <xf numFmtId="0" fontId="45" fillId="74" borderId="193" applyNumberFormat="0" applyProtection="0">
      <alignment horizontal="left" vertical="center" indent="1"/>
    </xf>
    <xf numFmtId="0" fontId="70" fillId="53" borderId="174" applyNumberFormat="0" applyFont="0" applyAlignment="0" applyProtection="0"/>
    <xf numFmtId="0" fontId="81" fillId="49" borderId="182" applyNumberFormat="0" applyAlignment="0" applyProtection="0"/>
    <xf numFmtId="0" fontId="67" fillId="65" borderId="44"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80" borderId="121" applyNumberFormat="0" applyProtection="0">
      <alignment horizontal="right" vertical="center"/>
    </xf>
    <xf numFmtId="4" fontId="47" fillId="84" borderId="121" applyNumberFormat="0" applyProtection="0">
      <alignment horizontal="left" vertical="center" indent="1"/>
    </xf>
    <xf numFmtId="4" fontId="48" fillId="85" borderId="53" applyNumberFormat="0" applyProtection="0">
      <alignment horizontal="left" vertical="center" indent="1"/>
    </xf>
    <xf numFmtId="0" fontId="45" fillId="74" borderId="121" applyNumberFormat="0" applyProtection="0">
      <alignment horizontal="left" vertical="center" indent="1"/>
    </xf>
    <xf numFmtId="169" fontId="45" fillId="0" borderId="118">
      <alignment horizontal="center"/>
    </xf>
    <xf numFmtId="0" fontId="81" fillId="49" borderId="155" applyNumberFormat="0" applyAlignment="0" applyProtection="0"/>
    <xf numFmtId="4" fontId="109" fillId="85" borderId="166" applyNumberFormat="0" applyProtection="0">
      <alignment horizontal="right" vertical="center"/>
    </xf>
    <xf numFmtId="4" fontId="48" fillId="80" borderId="148" applyNumberFormat="0" applyProtection="0">
      <alignment horizontal="right" vertical="center"/>
    </xf>
    <xf numFmtId="0" fontId="66" fillId="64" borderId="164" applyNumberFormat="0" applyAlignment="0" applyProtection="0"/>
    <xf numFmtId="0" fontId="66" fillId="64" borderId="164" applyNumberFormat="0" applyAlignment="0" applyProtection="0"/>
    <xf numFmtId="0" fontId="131" fillId="49" borderId="164" applyNumberFormat="0" applyAlignment="0" applyProtection="0"/>
    <xf numFmtId="169" fontId="45" fillId="67" borderId="24">
      <alignment horizontal="center"/>
      <protection locked="0"/>
    </xf>
    <xf numFmtId="0" fontId="45" fillId="74" borderId="202" applyNumberFormat="0" applyProtection="0">
      <alignment horizontal="left" vertical="center" indent="1"/>
    </xf>
    <xf numFmtId="0" fontId="95" fillId="64" borderId="184" applyNumberFormat="0" applyAlignment="0" applyProtection="0"/>
    <xf numFmtId="4" fontId="48" fillId="82" borderId="121" applyNumberFormat="0" applyProtection="0">
      <alignment horizontal="right" vertical="center"/>
    </xf>
    <xf numFmtId="4" fontId="48" fillId="79" borderId="121" applyNumberFormat="0" applyProtection="0">
      <alignment horizontal="right" vertical="center"/>
    </xf>
    <xf numFmtId="10" fontId="75" fillId="67" borderId="24" applyNumberFormat="0" applyBorder="0" applyAlignment="0" applyProtection="0"/>
    <xf numFmtId="0" fontId="70" fillId="53" borderId="165" applyNumberFormat="0" applyFont="0" applyAlignment="0" applyProtection="0"/>
    <xf numFmtId="0" fontId="131" fillId="49" borderId="155" applyNumberFormat="0" applyAlignment="0" applyProtection="0"/>
    <xf numFmtId="0" fontId="70" fillId="53" borderId="156" applyNumberFormat="0" applyFont="0" applyAlignment="0" applyProtection="0"/>
    <xf numFmtId="0" fontId="45" fillId="66" borderId="157" applyNumberFormat="0" applyProtection="0">
      <alignment horizontal="left" vertical="center" indent="1"/>
    </xf>
    <xf numFmtId="0" fontId="45" fillId="74" borderId="157" applyNumberFormat="0" applyProtection="0">
      <alignment horizontal="left" vertical="center" indent="1"/>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4" fontId="48" fillId="81" borderId="175" applyNumberFormat="0" applyProtection="0">
      <alignment horizontal="right" vertical="center"/>
    </xf>
    <xf numFmtId="4" fontId="48" fillId="85" borderId="53" applyNumberFormat="0" applyProtection="0">
      <alignment horizontal="left" vertical="center" indent="1"/>
    </xf>
    <xf numFmtId="0" fontId="45" fillId="74" borderId="175" applyNumberFormat="0" applyProtection="0">
      <alignment horizontal="left" vertical="center" indent="1"/>
    </xf>
    <xf numFmtId="4" fontId="48" fillId="85"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66" borderId="175" applyNumberFormat="0" applyProtection="0">
      <alignment horizontal="left" vertical="center" indent="1"/>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4" fontId="48" fillId="67" borderId="202" applyNumberFormat="0" applyProtection="0">
      <alignment horizontal="left" vertical="center" indent="1"/>
    </xf>
    <xf numFmtId="0" fontId="134" fillId="64" borderId="166" applyNumberFormat="0" applyAlignment="0" applyProtection="0"/>
    <xf numFmtId="4" fontId="109" fillId="85" borderId="166" applyNumberFormat="0" applyProtection="0">
      <alignment horizontal="righ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9" fontId="44" fillId="0" borderId="0" applyFont="0" applyFill="0" applyBorder="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217" fontId="45" fillId="67" borderId="24">
      <alignment horizontal="left" indent="1"/>
      <protection locked="0"/>
    </xf>
    <xf numFmtId="0" fontId="70" fillId="53" borderId="165" applyNumberFormat="0" applyFont="0" applyAlignment="0" applyProtection="0"/>
    <xf numFmtId="0" fontId="45" fillId="87" borderId="184" applyNumberFormat="0" applyProtection="0">
      <alignment horizontal="left" vertical="center" indent="1"/>
    </xf>
    <xf numFmtId="4" fontId="48" fillId="77" borderId="184"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0" fontId="45" fillId="66" borderId="121" applyNumberFormat="0" applyProtection="0">
      <alignment horizontal="left" vertical="center" indent="1"/>
    </xf>
    <xf numFmtId="0" fontId="45" fillId="74" borderId="121" applyNumberFormat="0" applyProtection="0">
      <alignment horizontal="left" vertical="center" indent="1"/>
    </xf>
    <xf numFmtId="43" fontId="44" fillId="0" borderId="0" applyFont="0" applyFill="0" applyBorder="0" applyAlignment="0" applyProtection="0"/>
    <xf numFmtId="217" fontId="46" fillId="88" borderId="124" applyBorder="0">
      <alignment horizontal="center" vertical="center" wrapText="1"/>
    </xf>
    <xf numFmtId="4" fontId="48" fillId="73" borderId="157" applyNumberFormat="0" applyProtection="0">
      <alignment vertical="center"/>
    </xf>
    <xf numFmtId="4" fontId="48" fillId="78" borderId="157" applyNumberFormat="0" applyProtection="0">
      <alignment horizontal="right" vertical="center"/>
    </xf>
    <xf numFmtId="4" fontId="48" fillId="79" borderId="157" applyNumberFormat="0" applyProtection="0">
      <alignment horizontal="right" vertical="center"/>
    </xf>
    <xf numFmtId="194" fontId="45" fillId="0" borderId="24"/>
    <xf numFmtId="217" fontId="46" fillId="67" borderId="123" applyBorder="0">
      <alignment horizontal="left" indent="1"/>
      <protection locked="0"/>
    </xf>
    <xf numFmtId="0" fontId="126" fillId="64" borderId="128" applyNumberFormat="0" applyAlignment="0" applyProtection="0"/>
    <xf numFmtId="0" fontId="66" fillId="64" borderId="119" applyNumberFormat="0" applyAlignment="0" applyProtection="0"/>
    <xf numFmtId="37" fontId="113" fillId="91" borderId="128" applyBorder="0" applyProtection="0">
      <alignment horizontal="right"/>
    </xf>
    <xf numFmtId="0" fontId="45" fillId="74" borderId="184" applyNumberFormat="0" applyProtection="0">
      <alignment horizontal="left" vertical="center" indent="1"/>
    </xf>
    <xf numFmtId="0" fontId="75" fillId="110" borderId="24"/>
    <xf numFmtId="4" fontId="110" fillId="67" borderId="130" applyNumberFormat="0" applyProtection="0">
      <alignment vertical="center"/>
    </xf>
    <xf numFmtId="0" fontId="45" fillId="74" borderId="130" applyNumberFormat="0" applyProtection="0">
      <alignment horizontal="left" vertical="center" indent="1"/>
    </xf>
    <xf numFmtId="0" fontId="131" fillId="49" borderId="128" applyNumberFormat="0" applyAlignment="0" applyProtection="0"/>
    <xf numFmtId="0" fontId="70" fillId="53" borderId="120" applyNumberFormat="0" applyFont="0" applyAlignment="0" applyProtection="0"/>
    <xf numFmtId="4" fontId="48" fillId="76" borderId="211" applyNumberFormat="0" applyProtection="0">
      <alignment horizontal="right" vertical="center"/>
    </xf>
    <xf numFmtId="4" fontId="110" fillId="67" borderId="121" applyNumberFormat="0" applyProtection="0">
      <alignment vertical="center"/>
    </xf>
    <xf numFmtId="4" fontId="48" fillId="76" borderId="148" applyNumberFormat="0" applyProtection="0">
      <alignment horizontal="right" vertical="center"/>
    </xf>
    <xf numFmtId="38" fontId="72" fillId="0" borderId="45">
      <alignment vertical="center"/>
    </xf>
    <xf numFmtId="4" fontId="48" fillId="73" borderId="166" applyNumberFormat="0" applyProtection="0">
      <alignment horizontal="left" vertical="center" indent="1"/>
    </xf>
    <xf numFmtId="0" fontId="70" fillId="53" borderId="129" applyNumberFormat="0" applyFont="0" applyAlignment="0" applyProtection="0"/>
    <xf numFmtId="0" fontId="105" fillId="0" borderId="125" applyNumberFormat="0" applyFill="0" applyAlignment="0" applyProtection="0"/>
    <xf numFmtId="0" fontId="70" fillId="53" borderId="129" applyNumberFormat="0" applyFont="0" applyAlignment="0" applyProtection="0"/>
    <xf numFmtId="0" fontId="95" fillId="64" borderId="130" applyNumberFormat="0" applyAlignment="0" applyProtection="0"/>
    <xf numFmtId="0" fontId="70" fillId="53" borderId="129" applyNumberFormat="0" applyFont="0" applyAlignment="0" applyProtection="0"/>
    <xf numFmtId="0" fontId="45" fillId="74" borderId="184" applyNumberFormat="0" applyProtection="0">
      <alignment horizontal="left" vertical="center" indent="1"/>
    </xf>
    <xf numFmtId="0" fontId="70" fillId="53" borderId="129" applyNumberFormat="0" applyFont="0" applyAlignment="0" applyProtection="0"/>
    <xf numFmtId="0" fontId="126" fillId="64" borderId="119" applyNumberFormat="0" applyAlignment="0" applyProtection="0"/>
    <xf numFmtId="4" fontId="48" fillId="73" borderId="184" applyNumberFormat="0" applyProtection="0">
      <alignment horizontal="left" vertical="center" indent="1"/>
    </xf>
    <xf numFmtId="0" fontId="126" fillId="64" borderId="119" applyNumberFormat="0" applyAlignment="0" applyProtection="0"/>
    <xf numFmtId="4" fontId="48" fillId="75" borderId="193" applyNumberFormat="0" applyProtection="0">
      <alignment horizontal="right" vertical="center"/>
    </xf>
    <xf numFmtId="0" fontId="45" fillId="88" borderId="121" applyNumberFormat="0" applyProtection="0">
      <alignment horizontal="left" vertical="center" indent="1"/>
    </xf>
    <xf numFmtId="0" fontId="45" fillId="87" borderId="121" applyNumberFormat="0" applyProtection="0">
      <alignment horizontal="left" vertical="center" indent="1"/>
    </xf>
    <xf numFmtId="4" fontId="47" fillId="84" borderId="121" applyNumberFormat="0" applyProtection="0">
      <alignment horizontal="left" vertical="center" indent="1"/>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66" borderId="202" applyNumberFormat="0" applyProtection="0">
      <alignment horizontal="left" vertical="center" indent="1"/>
    </xf>
    <xf numFmtId="217" fontId="45" fillId="67" borderId="172">
      <alignment horizontal="left" indent="1"/>
      <protection locked="0"/>
    </xf>
    <xf numFmtId="0" fontId="45" fillId="53" borderId="120" applyNumberFormat="0" applyFont="0" applyAlignment="0" applyProtection="0"/>
    <xf numFmtId="0" fontId="134" fillId="64" borderId="121" applyNumberFormat="0" applyAlignment="0" applyProtection="0"/>
    <xf numFmtId="0" fontId="81" fillId="49" borderId="209" applyNumberFormat="0" applyAlignment="0" applyProtection="0"/>
    <xf numFmtId="194" fontId="45" fillId="0" borderId="136"/>
    <xf numFmtId="219" fontId="45" fillId="0" borderId="63">
      <protection locked="0"/>
    </xf>
    <xf numFmtId="4" fontId="48" fillId="87" borderId="130" applyNumberFormat="0" applyProtection="0">
      <alignment horizontal="left" vertical="center" indent="1"/>
    </xf>
    <xf numFmtId="0" fontId="131" fillId="49" borderId="119" applyNumberFormat="0" applyAlignment="0" applyProtection="0"/>
    <xf numFmtId="44" fontId="44" fillId="0" borderId="0" applyFont="0" applyFill="0" applyBorder="0" applyAlignment="0" applyProtection="0"/>
    <xf numFmtId="217" fontId="121" fillId="0" borderId="24">
      <alignment horizontal="left" indent="1"/>
    </xf>
    <xf numFmtId="0" fontId="134" fillId="64" borderId="166"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194" fontId="45" fillId="0" borderId="24"/>
    <xf numFmtId="0" fontId="75" fillId="110" borderId="24"/>
    <xf numFmtId="169" fontId="45" fillId="0" borderId="24">
      <alignment horizontal="center"/>
    </xf>
    <xf numFmtId="4" fontId="48" fillId="82" borderId="121" applyNumberFormat="0" applyProtection="0">
      <alignment horizontal="right" vertical="center"/>
    </xf>
    <xf numFmtId="0" fontId="70" fillId="53" borderId="120" applyNumberFormat="0" applyFont="0" applyAlignment="0" applyProtection="0"/>
    <xf numFmtId="4" fontId="48" fillId="85" borderId="157" applyNumberFormat="0" applyProtection="0">
      <alignment horizontal="left" vertical="center" indent="1"/>
    </xf>
    <xf numFmtId="194" fontId="45" fillId="0" borderId="24"/>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0" fontId="67" fillId="65" borderId="44" applyNumberFormat="0" applyAlignment="0" applyProtection="0"/>
    <xf numFmtId="0" fontId="70" fillId="53" borderId="120" applyNumberFormat="0" applyFont="0" applyAlignment="0" applyProtection="0"/>
    <xf numFmtId="0" fontId="134" fillId="64" borderId="211"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45" fillId="88" borderId="121" applyNumberFormat="0" applyProtection="0">
      <alignment horizontal="left" vertical="center" indent="1"/>
    </xf>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0" fontId="45" fillId="66" borderId="184"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4" fontId="48" fillId="82" borderId="184" applyNumberFormat="0" applyProtection="0">
      <alignment horizontal="right" vertical="center"/>
    </xf>
    <xf numFmtId="0" fontId="131" fillId="49" borderId="119" applyNumberFormat="0" applyAlignment="0" applyProtection="0"/>
    <xf numFmtId="4" fontId="48" fillId="85" borderId="166" applyNumberFormat="0" applyProtection="0">
      <alignment horizontal="right" vertical="center"/>
    </xf>
    <xf numFmtId="0" fontId="70" fillId="53" borderId="120" applyNumberFormat="0" applyFont="0" applyAlignment="0" applyProtection="0"/>
    <xf numFmtId="0" fontId="95" fillId="64" borderId="184" applyNumberFormat="0" applyAlignment="0" applyProtection="0"/>
    <xf numFmtId="37" fontId="113" fillId="91" borderId="119" applyBorder="0" applyProtection="0">
      <alignment horizontal="right"/>
    </xf>
    <xf numFmtId="4" fontId="48" fillId="80" borderId="130" applyNumberFormat="0" applyProtection="0">
      <alignment horizontal="right" vertical="center"/>
    </xf>
    <xf numFmtId="0" fontId="131" fillId="49" borderId="119" applyNumberFormat="0" applyAlignment="0" applyProtection="0"/>
    <xf numFmtId="0" fontId="45" fillId="87" borderId="121" applyNumberFormat="0" applyProtection="0">
      <alignment horizontal="left" vertical="center" indent="1"/>
    </xf>
    <xf numFmtId="0" fontId="70" fillId="53" borderId="165" applyNumberFormat="0" applyFont="0" applyAlignment="0" applyProtection="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110" fillId="85" borderId="121" applyNumberFormat="0" applyProtection="0">
      <alignment horizontal="right" vertical="center"/>
    </xf>
    <xf numFmtId="42" fontId="45" fillId="66" borderId="24">
      <alignment horizontal="center"/>
    </xf>
    <xf numFmtId="164" fontId="45" fillId="67" borderId="24">
      <alignment horizontal="center"/>
      <protection locked="0"/>
    </xf>
    <xf numFmtId="4" fontId="48" fillId="67" borderId="121" applyNumberFormat="0" applyProtection="0">
      <alignment vertical="center"/>
    </xf>
    <xf numFmtId="0" fontId="45" fillId="66" borderId="121" applyNumberFormat="0" applyProtection="0">
      <alignment horizontal="left" vertical="center" indent="1"/>
    </xf>
    <xf numFmtId="9" fontId="45" fillId="0" borderId="24">
      <alignment horizontal="center"/>
    </xf>
    <xf numFmtId="9" fontId="45" fillId="66" borderId="24">
      <alignment horizontal="center"/>
    </xf>
    <xf numFmtId="0" fontId="131" fillId="49" borderId="119" applyNumberFormat="0" applyAlignment="0" applyProtection="0"/>
    <xf numFmtId="217" fontId="46" fillId="88" borderId="124" applyBorder="0">
      <alignment horizontal="center" vertical="center" wrapText="1"/>
    </xf>
    <xf numFmtId="0" fontId="131" fillId="49" borderId="11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19" applyNumberFormat="0" applyAlignment="0" applyProtection="0"/>
    <xf numFmtId="0" fontId="70" fillId="53" borderId="120" applyNumberFormat="0" applyFont="0" applyAlignment="0" applyProtection="0"/>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0" fontId="66" fillId="64" borderId="119" applyNumberFormat="0" applyAlignment="0" applyProtection="0"/>
    <xf numFmtId="0" fontId="105" fillId="0" borderId="132" applyNumberFormat="0" applyFill="0" applyAlignment="0" applyProtection="0"/>
    <xf numFmtId="10" fontId="75" fillId="67" borderId="24" applyNumberFormat="0" applyBorder="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45" fillId="74" borderId="121" applyNumberFormat="0" applyProtection="0">
      <alignment horizontal="left" vertical="center" indent="1"/>
    </xf>
    <xf numFmtId="4" fontId="110" fillId="67" borderId="121" applyNumberFormat="0" applyProtection="0">
      <alignment vertical="center"/>
    </xf>
    <xf numFmtId="164" fontId="45" fillId="67" borderId="24">
      <alignment horizontal="center"/>
      <protection locked="0"/>
    </xf>
    <xf numFmtId="0" fontId="45" fillId="74" borderId="121"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66" fillId="64" borderId="182" applyNumberFormat="0" applyAlignment="0" applyProtection="0"/>
    <xf numFmtId="4" fontId="109" fillId="85" borderId="139" applyNumberFormat="0" applyProtection="0">
      <alignment horizontal="right" vertical="center"/>
    </xf>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4" fontId="48" fillId="73" borderId="166" applyNumberFormat="0" applyProtection="0">
      <alignment vertical="center"/>
    </xf>
    <xf numFmtId="4" fontId="110" fillId="67" borderId="166" applyNumberFormat="0" applyProtection="0">
      <alignment vertical="center"/>
    </xf>
    <xf numFmtId="194" fontId="45" fillId="0" borderId="24"/>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0" fontId="76" fillId="0" borderId="46">
      <alignment horizontal="lef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81" fillId="49" borderId="182"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194" fontId="45" fillId="0" borderId="24"/>
    <xf numFmtId="0" fontId="70" fillId="53" borderId="147" applyNumberFormat="0" applyFont="0" applyAlignment="0" applyProtection="0"/>
    <xf numFmtId="0" fontId="131" fillId="49" borderId="164"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37" fontId="113" fillId="91" borderId="119" applyBorder="0" applyProtection="0">
      <alignment horizontal="right"/>
    </xf>
    <xf numFmtId="4" fontId="48" fillId="76" borderId="139" applyNumberFormat="0" applyProtection="0">
      <alignment horizontal="right" vertical="center"/>
    </xf>
    <xf numFmtId="0" fontId="45" fillId="53" borderId="138" applyNumberFormat="0" applyFont="0" applyAlignment="0" applyProtection="0"/>
    <xf numFmtId="0" fontId="45" fillId="74" borderId="193" applyNumberFormat="0" applyProtection="0">
      <alignment horizontal="left" vertical="center" indent="1"/>
    </xf>
    <xf numFmtId="37" fontId="113" fillId="91" borderId="119" applyBorder="0" applyProtection="0">
      <alignment horizontal="right"/>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95" fillId="64" borderId="130" applyNumberFormat="0" applyAlignment="0" applyProtection="0"/>
    <xf numFmtId="0" fontId="126" fillId="64" borderId="119" applyNumberFormat="0" applyAlignment="0" applyProtection="0"/>
    <xf numFmtId="0" fontId="66" fillId="64" borderId="164" applyNumberFormat="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 fontId="48" fillId="87" borderId="139" applyNumberFormat="0" applyProtection="0">
      <alignment horizontal="left" vertical="center" indent="1"/>
    </xf>
    <xf numFmtId="4" fontId="110" fillId="85" borderId="175" applyNumberFormat="0" applyProtection="0">
      <alignment horizontal="right" vertical="center"/>
    </xf>
    <xf numFmtId="0" fontId="126" fillId="64" borderId="119" applyNumberFormat="0" applyAlignment="0" applyProtection="0"/>
    <xf numFmtId="0" fontId="45" fillId="66" borderId="193" applyNumberFormat="0" applyProtection="0">
      <alignment horizontal="left" vertical="center" indent="1"/>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0" fontId="131" fillId="49" borderId="119" applyNumberFormat="0" applyAlignment="0" applyProtection="0"/>
    <xf numFmtId="0" fontId="67" fillId="65" borderId="44" applyNumberFormat="0" applyAlignment="0" applyProtection="0"/>
    <xf numFmtId="0" fontId="66" fillId="64" borderId="155"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65" applyNumberFormat="0" applyFont="0" applyAlignment="0" applyProtection="0"/>
    <xf numFmtId="0" fontId="70" fillId="53" borderId="120" applyNumberFormat="0" applyFont="0" applyAlignment="0" applyProtection="0"/>
    <xf numFmtId="0" fontId="70" fillId="53" borderId="165" applyNumberFormat="0" applyFont="0" applyAlignment="0" applyProtection="0"/>
    <xf numFmtId="10" fontId="75" fillId="70" borderId="118" applyNumberFormat="0" applyBorder="0" applyAlignment="0" applyProtection="0"/>
    <xf numFmtId="169" fontId="45" fillId="67" borderId="118">
      <alignment horizontal="center"/>
      <protection locked="0"/>
    </xf>
    <xf numFmtId="0" fontId="70" fillId="53" borderId="165" applyNumberFormat="0" applyFont="0" applyAlignment="0" applyProtection="0"/>
    <xf numFmtId="0" fontId="66" fillId="64" borderId="173" applyNumberFormat="0" applyAlignment="0" applyProtection="0"/>
    <xf numFmtId="0" fontId="126" fillId="64" borderId="119" applyNumberFormat="0" applyAlignment="0" applyProtection="0"/>
    <xf numFmtId="0" fontId="127" fillId="65" borderId="44" applyNumberFormat="0" applyAlignment="0" applyProtection="0"/>
    <xf numFmtId="169" fontId="45" fillId="66" borderId="118">
      <alignment horizontal="center"/>
    </xf>
    <xf numFmtId="0" fontId="131" fillId="49" borderId="119" applyNumberFormat="0" applyAlignment="0" applyProtection="0"/>
    <xf numFmtId="0" fontId="45" fillId="53" borderId="120" applyNumberFormat="0" applyFont="0" applyAlignment="0" applyProtection="0"/>
    <xf numFmtId="0" fontId="134" fillId="64" borderId="121" applyNumberFormat="0" applyAlignment="0" applyProtection="0"/>
    <xf numFmtId="0" fontId="70" fillId="53" borderId="165" applyNumberFormat="0" applyFont="0" applyAlignment="0" applyProtection="0"/>
    <xf numFmtId="0" fontId="70" fillId="53" borderId="174" applyNumberFormat="0" applyFont="0" applyAlignment="0" applyProtection="0"/>
    <xf numFmtId="4" fontId="110" fillId="73" borderId="175" applyNumberFormat="0" applyProtection="0">
      <alignment vertical="center"/>
    </xf>
    <xf numFmtId="0" fontId="75" fillId="110" borderId="24"/>
    <xf numFmtId="0" fontId="126" fillId="64" borderId="65" applyNumberFormat="0" applyAlignment="0" applyProtection="0"/>
    <xf numFmtId="0" fontId="95" fillId="64" borderId="121" applyNumberFormat="0" applyAlignment="0" applyProtection="0"/>
    <xf numFmtId="4" fontId="48" fillId="87" borderId="121" applyNumberFormat="0" applyProtection="0">
      <alignment horizontal="left" vertical="center" indent="1"/>
    </xf>
    <xf numFmtId="0" fontId="76" fillId="0" borderId="46">
      <alignment horizontal="left" vertical="center"/>
    </xf>
    <xf numFmtId="0" fontId="131" fillId="49" borderId="65" applyNumberFormat="0" applyAlignment="0" applyProtection="0"/>
    <xf numFmtId="10" fontId="75" fillId="67" borderId="118" applyNumberFormat="0" applyBorder="0" applyAlignment="0" applyProtection="0"/>
    <xf numFmtId="0" fontId="45" fillId="53" borderId="120" applyNumberFormat="0" applyFont="0" applyAlignment="0" applyProtection="0"/>
    <xf numFmtId="194" fontId="45" fillId="0" borderId="24"/>
    <xf numFmtId="219" fontId="45" fillId="0" borderId="63">
      <protection locked="0"/>
    </xf>
    <xf numFmtId="0" fontId="108" fillId="62" borderId="179" applyBorder="0"/>
    <xf numFmtId="0" fontId="95" fillId="64" borderId="121" applyNumberFormat="0" applyAlignment="0" applyProtection="0"/>
    <xf numFmtId="0" fontId="131" fillId="49" borderId="65" applyNumberFormat="0" applyAlignment="0" applyProtection="0"/>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0" fontId="45" fillId="53" borderId="129" applyNumberFormat="0" applyFont="0" applyAlignment="0" applyProtection="0"/>
    <xf numFmtId="0" fontId="70" fillId="53" borderId="201"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38" fontId="72" fillId="0" borderId="45">
      <alignment vertical="center"/>
    </xf>
    <xf numFmtId="0" fontId="81" fillId="49" borderId="119" applyNumberFormat="0" applyAlignment="0" applyProtection="0"/>
    <xf numFmtId="164" fontId="45" fillId="67" borderId="24">
      <alignment horizontal="center"/>
      <protection locked="0"/>
    </xf>
    <xf numFmtId="169" fontId="45" fillId="66" borderId="24">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70" fillId="53" borderId="165" applyNumberFormat="0" applyFont="0" applyAlignment="0" applyProtection="0"/>
    <xf numFmtId="0" fontId="131" fillId="49" borderId="200" applyNumberFormat="0" applyAlignment="0" applyProtection="0"/>
    <xf numFmtId="194" fontId="45" fillId="0" borderId="24"/>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4" fontId="48" fillId="85" borderId="53"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194" fontId="45" fillId="0" borderId="24"/>
    <xf numFmtId="0" fontId="70" fillId="53" borderId="156" applyNumberFormat="0" applyFont="0" applyAlignment="0" applyProtection="0"/>
    <xf numFmtId="0" fontId="95" fillId="64" borderId="166"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37" fontId="113" fillId="91"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91" borderId="119" applyBorder="0" applyProtection="0">
      <alignment horizontal="right"/>
    </xf>
    <xf numFmtId="43" fontId="44" fillId="0" borderId="0" applyFont="0" applyFill="0" applyBorder="0" applyAlignment="0" applyProtection="0"/>
    <xf numFmtId="0" fontId="108" fillId="62" borderId="12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25" applyNumberFormat="0" applyFill="0" applyAlignment="0" applyProtection="0"/>
    <xf numFmtId="0" fontId="126" fillId="64" borderId="119" applyNumberFormat="0" applyAlignment="0" applyProtection="0"/>
    <xf numFmtId="0" fontId="127" fillId="65" borderId="44" applyNumberFormat="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10" fontId="75" fillId="67" borderId="24" applyNumberFormat="0" applyBorder="0" applyAlignment="0" applyProtection="0"/>
    <xf numFmtId="0" fontId="70" fillId="53" borderId="192" applyNumberFormat="0" applyFont="0" applyAlignment="0" applyProtection="0"/>
    <xf numFmtId="0" fontId="126" fillId="64" borderId="119" applyNumberFormat="0" applyAlignment="0" applyProtection="0"/>
    <xf numFmtId="0" fontId="127" fillId="65" borderId="44" applyNumberFormat="0" applyAlignment="0" applyProtection="0"/>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0" fontId="131" fillId="49" borderId="119" applyNumberFormat="0" applyAlignment="0" applyProtection="0"/>
    <xf numFmtId="0" fontId="45" fillId="74" borderId="130" applyNumberFormat="0" applyProtection="0">
      <alignment horizontal="left" vertical="center" indent="1"/>
    </xf>
    <xf numFmtId="4" fontId="48" fillId="67" borderId="166" applyNumberFormat="0" applyProtection="0">
      <alignment horizontal="left" vertical="center" indent="1"/>
    </xf>
    <xf numFmtId="217" fontId="46" fillId="88" borderId="189" applyBorder="0">
      <alignment horizontal="center" vertical="center" wrapText="1"/>
    </xf>
    <xf numFmtId="0" fontId="67" fillId="65" borderId="44" applyNumberFormat="0" applyAlignment="0" applyProtection="0"/>
    <xf numFmtId="0" fontId="67" fillId="65" borderId="44" applyNumberFormat="0" applyAlignment="0" applyProtection="0"/>
    <xf numFmtId="4" fontId="48" fillId="75" borderId="139" applyNumberFormat="0" applyProtection="0">
      <alignment horizontal="right" vertical="center"/>
    </xf>
    <xf numFmtId="0" fontId="66" fillId="64" borderId="191" applyNumberFormat="0" applyAlignment="0" applyProtection="0"/>
    <xf numFmtId="4" fontId="109" fillId="85" borderId="157" applyNumberFormat="0" applyProtection="0">
      <alignment horizontal="right" vertical="center"/>
    </xf>
    <xf numFmtId="0" fontId="66" fillId="64" borderId="137" applyNumberFormat="0" applyAlignment="0" applyProtection="0"/>
    <xf numFmtId="0" fontId="45" fillId="74" borderId="157" applyNumberFormat="0" applyProtection="0">
      <alignment horizontal="left" vertical="center" indent="1"/>
    </xf>
    <xf numFmtId="0" fontId="45" fillId="87" borderId="157" applyNumberFormat="0" applyProtection="0">
      <alignment horizontal="left" vertical="center" indent="1"/>
    </xf>
    <xf numFmtId="4" fontId="48" fillId="76" borderId="193" applyNumberFormat="0" applyProtection="0">
      <alignment horizontal="right" vertical="center"/>
    </xf>
    <xf numFmtId="169" fontId="45" fillId="67" borderId="145">
      <alignment horizontal="center"/>
      <protection locked="0"/>
    </xf>
    <xf numFmtId="10" fontId="75" fillId="70" borderId="118" applyNumberFormat="0" applyBorder="0" applyAlignment="0" applyProtection="0"/>
    <xf numFmtId="194" fontId="45" fillId="0" borderId="24"/>
    <xf numFmtId="4" fontId="48" fillId="76" borderId="157" applyNumberFormat="0" applyProtection="0">
      <alignment horizontal="right" vertical="center"/>
    </xf>
    <xf numFmtId="44" fontId="44" fillId="0" borderId="0" applyFont="0" applyFill="0" applyBorder="0" applyAlignment="0" applyProtection="0"/>
    <xf numFmtId="0" fontId="67" fillId="65" borderId="44" applyNumberFormat="0" applyAlignment="0" applyProtection="0"/>
    <xf numFmtId="0" fontId="70" fillId="53" borderId="174" applyNumberFormat="0" applyFont="0" applyAlignment="0" applyProtection="0"/>
    <xf numFmtId="0" fontId="45" fillId="66" borderId="157" applyNumberFormat="0" applyProtection="0">
      <alignment horizontal="left" vertical="center" indent="1"/>
    </xf>
    <xf numFmtId="0" fontId="126" fillId="64" borderId="119" applyNumberFormat="0" applyAlignment="0" applyProtection="0"/>
    <xf numFmtId="0" fontId="81" fillId="49" borderId="128" applyNumberFormat="0" applyAlignment="0" applyProtection="0"/>
    <xf numFmtId="0" fontId="131" fillId="49" borderId="119" applyNumberFormat="0" applyAlignment="0" applyProtection="0"/>
    <xf numFmtId="0" fontId="45" fillId="53" borderId="120" applyNumberFormat="0" applyFont="0" applyAlignment="0" applyProtection="0"/>
    <xf numFmtId="0" fontId="134" fillId="64" borderId="121" applyNumberFormat="0" applyAlignment="0" applyProtection="0"/>
    <xf numFmtId="0" fontId="70" fillId="53" borderId="165" applyNumberFormat="0" applyFont="0" applyAlignment="0" applyProtection="0"/>
    <xf numFmtId="0" fontId="70" fillId="53" borderId="210" applyNumberFormat="0" applyFont="0" applyAlignment="0" applyProtection="0"/>
    <xf numFmtId="0" fontId="67" fillId="65" borderId="44" applyNumberFormat="0" applyAlignment="0" applyProtection="0"/>
    <xf numFmtId="0" fontId="131" fillId="49" borderId="137" applyNumberFormat="0" applyAlignment="0" applyProtection="0"/>
    <xf numFmtId="217" fontId="45" fillId="67" borderId="145">
      <alignment horizontal="left" indent="1"/>
      <protection locked="0"/>
    </xf>
    <xf numFmtId="9" fontId="45" fillId="0" borderId="24">
      <alignment horizontal="center"/>
    </xf>
    <xf numFmtId="4" fontId="48" fillId="87" borderId="193" applyNumberFormat="0" applyProtection="0">
      <alignment horizontal="left" vertical="center" indent="1"/>
    </xf>
    <xf numFmtId="169" fontId="45" fillId="67" borderId="24">
      <alignment horizontal="center"/>
      <protection locked="0"/>
    </xf>
    <xf numFmtId="0" fontId="76" fillId="0" borderId="46">
      <alignment horizontal="left" vertical="center"/>
    </xf>
    <xf numFmtId="0" fontId="70" fillId="53" borderId="192" applyNumberFormat="0" applyFont="0" applyAlignment="0" applyProtection="0"/>
    <xf numFmtId="4" fontId="48" fillId="73" borderId="211" applyNumberFormat="0" applyProtection="0">
      <alignment vertical="center"/>
    </xf>
    <xf numFmtId="0" fontId="95" fillId="64" borderId="121" applyNumberFormat="0" applyAlignment="0" applyProtection="0"/>
    <xf numFmtId="10" fontId="75" fillId="67" borderId="118" applyNumberFormat="0" applyBorder="0" applyAlignment="0" applyProtection="0"/>
    <xf numFmtId="0" fontId="45" fillId="53" borderId="120" applyNumberFormat="0" applyFont="0" applyAlignment="0" applyProtection="0"/>
    <xf numFmtId="0" fontId="70" fillId="53" borderId="156" applyNumberFormat="0" applyFont="0" applyAlignment="0" applyProtection="0"/>
    <xf numFmtId="219" fontId="45" fillId="0" borderId="63">
      <protection locked="0"/>
    </xf>
    <xf numFmtId="0" fontId="70" fillId="53" borderId="165" applyNumberFormat="0" applyFont="0" applyAlignment="0" applyProtection="0"/>
    <xf numFmtId="0" fontId="70" fillId="53" borderId="210" applyNumberFormat="0" applyFont="0" applyAlignment="0" applyProtection="0"/>
    <xf numFmtId="4" fontId="48" fillId="67" borderId="202" applyNumberFormat="0" applyProtection="0">
      <alignment vertical="center"/>
    </xf>
    <xf numFmtId="0" fontId="66" fillId="64" borderId="173" applyNumberFormat="0" applyAlignment="0" applyProtection="0"/>
    <xf numFmtId="164" fontId="46" fillId="66" borderId="57">
      <alignment horizontal="center"/>
    </xf>
    <xf numFmtId="0" fontId="70" fillId="53" borderId="156" applyNumberFormat="0" applyFont="0" applyAlignment="0" applyProtection="0"/>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0" fontId="45" fillId="87" borderId="130" applyNumberFormat="0" applyProtection="0">
      <alignment horizontal="left" vertical="center" indent="1"/>
    </xf>
    <xf numFmtId="194" fontId="45" fillId="0" borderId="24"/>
    <xf numFmtId="0" fontId="131" fillId="49" borderId="119" applyNumberFormat="0" applyAlignment="0" applyProtection="0"/>
    <xf numFmtId="4" fontId="48" fillId="67" borderId="130" applyNumberFormat="0" applyProtection="0">
      <alignment horizontal="left" vertical="center" indent="1"/>
    </xf>
    <xf numFmtId="4" fontId="48" fillId="81" borderId="130" applyNumberFormat="0" applyProtection="0">
      <alignment horizontal="right" vertical="center"/>
    </xf>
    <xf numFmtId="0" fontId="70" fillId="53" borderId="147" applyNumberFormat="0" applyFont="0" applyAlignment="0" applyProtection="0"/>
    <xf numFmtId="10" fontId="75" fillId="67" borderId="24" applyNumberFormat="0" applyBorder="0" applyAlignment="0" applyProtection="0"/>
    <xf numFmtId="0" fontId="71" fillId="0" borderId="55"/>
    <xf numFmtId="0" fontId="70" fillId="53" borderId="129" applyNumberFormat="0" applyFont="0" applyAlignment="0" applyProtection="0"/>
    <xf numFmtId="37" fontId="113" fillId="91"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45" fillId="87" borderId="130" applyNumberFormat="0" applyProtection="0">
      <alignment horizontal="left" vertical="center" indent="1"/>
    </xf>
    <xf numFmtId="4" fontId="48" fillId="81" borderId="166" applyNumberFormat="0" applyProtection="0">
      <alignment horizontal="right" vertical="center"/>
    </xf>
    <xf numFmtId="0" fontId="108" fillId="62" borderId="12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19" applyNumberFormat="0" applyAlignment="0" applyProtection="0"/>
    <xf numFmtId="0" fontId="45" fillId="74" borderId="130" applyNumberFormat="0" applyProtection="0">
      <alignment horizontal="left" vertical="center" indent="1"/>
    </xf>
    <xf numFmtId="0" fontId="131" fillId="49" borderId="11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19" applyNumberFormat="0" applyAlignment="0" applyProtection="0"/>
    <xf numFmtId="4" fontId="48" fillId="73" borderId="175" applyNumberFormat="0" applyProtection="0">
      <alignment vertical="center"/>
    </xf>
    <xf numFmtId="0" fontId="70" fillId="53" borderId="165" applyNumberFormat="0" applyFont="0" applyAlignment="0" applyProtection="0"/>
    <xf numFmtId="0" fontId="134" fillId="64" borderId="130" applyNumberFormat="0" applyAlignment="0" applyProtection="0"/>
    <xf numFmtId="4" fontId="48" fillId="80" borderId="139" applyNumberFormat="0" applyProtection="0">
      <alignment horizontal="right" vertical="center"/>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95" fillId="64" borderId="130"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45" fillId="53" borderId="174" applyNumberFormat="0" applyFont="0" applyAlignment="0" applyProtection="0"/>
    <xf numFmtId="4" fontId="48" fillId="73" borderId="184" applyNumberFormat="0" applyProtection="0">
      <alignment horizontal="left" vertical="center" indent="1"/>
    </xf>
    <xf numFmtId="194" fontId="45" fillId="0" borderId="24"/>
    <xf numFmtId="0" fontId="101" fillId="0" borderId="122"/>
    <xf numFmtId="4" fontId="109"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10" fillId="85" borderId="121" applyNumberFormat="0" applyProtection="0">
      <alignment horizontal="right" vertical="center"/>
    </xf>
    <xf numFmtId="4" fontId="48" fillId="85" borderId="121" applyNumberFormat="0" applyProtection="0">
      <alignment horizontal="righ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110" fillId="67" borderId="121" applyNumberFormat="0" applyProtection="0">
      <alignment vertical="center"/>
    </xf>
    <xf numFmtId="4" fontId="48" fillId="67" borderId="121" applyNumberFormat="0" applyProtection="0">
      <alignmen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4" fontId="48" fillId="87" borderId="121" applyNumberFormat="0" applyProtection="0">
      <alignment horizontal="left" vertical="center" indent="1"/>
    </xf>
    <xf numFmtId="4" fontId="48" fillId="85" borderId="121" applyNumberFormat="0" applyProtection="0">
      <alignment horizontal="left" vertical="center" indent="1"/>
    </xf>
    <xf numFmtId="0" fontId="45" fillId="74" borderId="121" applyNumberFormat="0" applyProtection="0">
      <alignment horizontal="left" vertical="center" indent="1"/>
    </xf>
    <xf numFmtId="4" fontId="48" fillId="85" borderId="53" applyNumberFormat="0" applyProtection="0">
      <alignment horizontal="left" vertical="center" indent="1"/>
    </xf>
    <xf numFmtId="4" fontId="47" fillId="84" borderId="121" applyNumberFormat="0" applyProtection="0">
      <alignment horizontal="left" vertical="center" indent="1"/>
    </xf>
    <xf numFmtId="4" fontId="48" fillId="83" borderId="121" applyNumberFormat="0" applyProtection="0">
      <alignment horizontal="right" vertical="center"/>
    </xf>
    <xf numFmtId="4" fontId="48" fillId="82" borderId="121" applyNumberFormat="0" applyProtection="0">
      <alignment horizontal="right" vertical="center"/>
    </xf>
    <xf numFmtId="4" fontId="48" fillId="81" borderId="121" applyNumberFormat="0" applyProtection="0">
      <alignment horizontal="right" vertical="center"/>
    </xf>
    <xf numFmtId="4" fontId="48" fillId="80" borderId="121" applyNumberFormat="0" applyProtection="0">
      <alignment horizontal="right" vertical="center"/>
    </xf>
    <xf numFmtId="4" fontId="48" fillId="79" borderId="121" applyNumberFormat="0" applyProtection="0">
      <alignment horizontal="right" vertical="center"/>
    </xf>
    <xf numFmtId="4" fontId="48" fillId="78" borderId="121" applyNumberFormat="0" applyProtection="0">
      <alignment horizontal="right" vertical="center"/>
    </xf>
    <xf numFmtId="4" fontId="48" fillId="77" borderId="121" applyNumberFormat="0" applyProtection="0">
      <alignment horizontal="right" vertical="center"/>
    </xf>
    <xf numFmtId="4" fontId="48" fillId="76" borderId="121" applyNumberFormat="0" applyProtection="0">
      <alignment horizontal="right" vertical="center"/>
    </xf>
    <xf numFmtId="4" fontId="48" fillId="75" borderId="121" applyNumberFormat="0" applyProtection="0">
      <alignment horizontal="right" vertical="center"/>
    </xf>
    <xf numFmtId="0" fontId="45" fillId="74" borderId="121" applyNumberFormat="0" applyProtection="0">
      <alignment horizontal="left" vertical="center" indent="1"/>
    </xf>
    <xf numFmtId="4" fontId="48" fillId="73" borderId="121" applyNumberFormat="0" applyProtection="0">
      <alignment horizontal="left" vertical="center" indent="1"/>
    </xf>
    <xf numFmtId="4" fontId="48" fillId="73" borderId="121" applyNumberFormat="0" applyProtection="0">
      <alignment horizontal="left" vertical="center" indent="1"/>
    </xf>
    <xf numFmtId="4" fontId="110" fillId="73" borderId="121" applyNumberFormat="0" applyProtection="0">
      <alignment vertical="center"/>
    </xf>
    <xf numFmtId="4" fontId="48" fillId="73" borderId="121" applyNumberFormat="0" applyProtection="0">
      <alignmen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7" fontId="113" fillId="90" borderId="119" applyBorder="0" applyProtection="0">
      <alignment horizontal="right"/>
    </xf>
    <xf numFmtId="37" fontId="113" fillId="90" borderId="119" applyBorder="0" applyProtection="0">
      <alignment horizontal="right"/>
    </xf>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0" fontId="81" fillId="49" borderId="119" applyNumberFormat="0" applyAlignment="0" applyProtection="0"/>
    <xf numFmtId="38" fontId="72" fillId="0" borderId="45">
      <alignment vertical="center"/>
    </xf>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70" fillId="53" borderId="120" applyNumberFormat="0" applyFon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4" fontId="48" fillId="73" borderId="121" applyNumberFormat="0" applyProtection="0">
      <alignment vertical="center"/>
    </xf>
    <xf numFmtId="4" fontId="110" fillId="73" borderId="121" applyNumberFormat="0" applyProtection="0">
      <alignment vertical="center"/>
    </xf>
    <xf numFmtId="4" fontId="48" fillId="73" borderId="121" applyNumberFormat="0" applyProtection="0">
      <alignment horizontal="left" vertical="center" indent="1"/>
    </xf>
    <xf numFmtId="4" fontId="48" fillId="73" borderId="121" applyNumberFormat="0" applyProtection="0">
      <alignment horizontal="left" vertical="center" indent="1"/>
    </xf>
    <xf numFmtId="0" fontId="45" fillId="74" borderId="121" applyNumberFormat="0" applyProtection="0">
      <alignment horizontal="left" vertical="center" indent="1"/>
    </xf>
    <xf numFmtId="4" fontId="48" fillId="75" borderId="121" applyNumberFormat="0" applyProtection="0">
      <alignment horizontal="right" vertical="center"/>
    </xf>
    <xf numFmtId="4" fontId="48" fillId="76" borderId="121" applyNumberFormat="0" applyProtection="0">
      <alignment horizontal="right" vertical="center"/>
    </xf>
    <xf numFmtId="4" fontId="48" fillId="77" borderId="121" applyNumberFormat="0" applyProtection="0">
      <alignment horizontal="right" vertical="center"/>
    </xf>
    <xf numFmtId="4" fontId="48" fillId="78" borderId="121" applyNumberFormat="0" applyProtection="0">
      <alignment horizontal="right" vertical="center"/>
    </xf>
    <xf numFmtId="4" fontId="48" fillId="79" borderId="121" applyNumberFormat="0" applyProtection="0">
      <alignment horizontal="right" vertical="center"/>
    </xf>
    <xf numFmtId="4" fontId="48" fillId="80" borderId="121" applyNumberFormat="0" applyProtection="0">
      <alignment horizontal="right" vertical="center"/>
    </xf>
    <xf numFmtId="4" fontId="48" fillId="81" borderId="121" applyNumberFormat="0" applyProtection="0">
      <alignment horizontal="right" vertical="center"/>
    </xf>
    <xf numFmtId="4" fontId="48" fillId="82" borderId="121" applyNumberFormat="0" applyProtection="0">
      <alignment horizontal="right" vertical="center"/>
    </xf>
    <xf numFmtId="4" fontId="48" fillId="83" borderId="121" applyNumberFormat="0" applyProtection="0">
      <alignment horizontal="right" vertical="center"/>
    </xf>
    <xf numFmtId="4" fontId="47" fillId="84" borderId="121" applyNumberFormat="0" applyProtection="0">
      <alignment horizontal="left" vertical="center" indent="1"/>
    </xf>
    <xf numFmtId="4" fontId="48" fillId="85" borderId="53" applyNumberFormat="0" applyProtection="0">
      <alignment horizontal="left" vertical="center" indent="1"/>
    </xf>
    <xf numFmtId="0" fontId="45" fillId="74" borderId="121" applyNumberFormat="0" applyProtection="0">
      <alignment horizontal="left" vertical="center" indent="1"/>
    </xf>
    <xf numFmtId="4" fontId="48" fillId="85" borderId="121" applyNumberFormat="0" applyProtection="0">
      <alignment horizontal="left" vertical="center" indent="1"/>
    </xf>
    <xf numFmtId="4" fontId="48" fillId="87" borderId="121" applyNumberFormat="0" applyProtection="0">
      <alignment horizontal="left" vertical="center" indent="1"/>
    </xf>
    <xf numFmtId="0" fontId="45" fillId="87" borderId="121" applyNumberFormat="0" applyProtection="0">
      <alignment horizontal="left" vertical="center" indent="1"/>
    </xf>
    <xf numFmtId="0" fontId="45" fillId="87" borderId="121" applyNumberFormat="0" applyProtection="0">
      <alignment horizontal="left" vertical="center" indent="1"/>
    </xf>
    <xf numFmtId="0" fontId="45" fillId="88" borderId="121" applyNumberFormat="0" applyProtection="0">
      <alignment horizontal="left" vertical="center" indent="1"/>
    </xf>
    <xf numFmtId="0" fontId="45" fillId="88" borderId="121" applyNumberFormat="0" applyProtection="0">
      <alignment horizontal="left" vertical="center" indent="1"/>
    </xf>
    <xf numFmtId="0" fontId="45" fillId="66" borderId="121" applyNumberFormat="0" applyProtection="0">
      <alignment horizontal="left" vertical="center" indent="1"/>
    </xf>
    <xf numFmtId="0" fontId="45" fillId="66" borderId="121" applyNumberFormat="0" applyProtection="0">
      <alignment horizontal="left" vertical="center" indent="1"/>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48" fillId="67" borderId="121" applyNumberFormat="0" applyProtection="0">
      <alignment vertical="center"/>
    </xf>
    <xf numFmtId="4" fontId="110" fillId="67" borderId="121" applyNumberFormat="0" applyProtection="0">
      <alignment vertical="center"/>
    </xf>
    <xf numFmtId="4" fontId="48" fillId="67" borderId="121" applyNumberFormat="0" applyProtection="0">
      <alignment horizontal="left" vertical="center" indent="1"/>
    </xf>
    <xf numFmtId="4" fontId="48" fillId="67" borderId="121" applyNumberFormat="0" applyProtection="0">
      <alignment horizontal="left" vertical="center" indent="1"/>
    </xf>
    <xf numFmtId="4" fontId="48" fillId="85" borderId="121" applyNumberFormat="0" applyProtection="0">
      <alignment horizontal="right" vertical="center"/>
    </xf>
    <xf numFmtId="4" fontId="110" fillId="85" borderId="121" applyNumberFormat="0" applyProtection="0">
      <alignment horizontal="right" vertical="center"/>
    </xf>
    <xf numFmtId="0" fontId="45" fillId="74" borderId="121" applyNumberFormat="0" applyProtection="0">
      <alignment horizontal="left" vertical="center" indent="1"/>
    </xf>
    <xf numFmtId="0" fontId="45" fillId="74" borderId="121" applyNumberFormat="0" applyProtection="0">
      <alignment horizontal="left" vertical="center" indent="1"/>
    </xf>
    <xf numFmtId="4" fontId="109" fillId="85" borderId="121" applyNumberFormat="0" applyProtection="0">
      <alignment horizontal="right" vertical="center"/>
    </xf>
    <xf numFmtId="0" fontId="101" fillId="0" borderId="122"/>
    <xf numFmtId="194" fontId="45" fillId="0" borderId="24"/>
    <xf numFmtId="0" fontId="134" fillId="64" borderId="139" applyNumberFormat="0" applyAlignment="0" applyProtection="0"/>
    <xf numFmtId="0" fontId="108" fillId="62" borderId="134" applyBorder="0"/>
    <xf numFmtId="42" fontId="45" fillId="66" borderId="136">
      <alignment horizontal="center"/>
    </xf>
    <xf numFmtId="0" fontId="105" fillId="0" borderId="132" applyNumberFormat="0" applyFill="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0" fontId="66" fillId="64" borderId="119" applyNumberFormat="0" applyAlignment="0" applyProtection="0"/>
    <xf numFmtId="37" fontId="113" fillId="91"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91" borderId="119" applyBorder="0" applyProtection="0">
      <alignment horizontal="right"/>
    </xf>
    <xf numFmtId="0" fontId="71" fillId="0" borderId="55"/>
    <xf numFmtId="0" fontId="108" fillId="62" borderId="12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0" fontId="95" fillId="64" borderId="12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25" applyNumberFormat="0" applyFill="0" applyAlignment="0" applyProtection="0"/>
    <xf numFmtId="0" fontId="126" fillId="64" borderId="119" applyNumberFormat="0" applyAlignment="0" applyProtection="0"/>
    <xf numFmtId="169" fontId="45" fillId="66" borderId="24">
      <alignment horizontal="center"/>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217" fontId="46" fillId="88" borderId="124" applyBorder="0">
      <alignment horizontal="center" vertical="center" wrapText="1"/>
    </xf>
    <xf numFmtId="217" fontId="46" fillId="66" borderId="24">
      <alignment horizontal="left" vertical="center" wrapText="1"/>
    </xf>
    <xf numFmtId="217" fontId="46" fillId="67" borderId="12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19" applyNumberFormat="0" applyAlignment="0" applyProtection="0"/>
    <xf numFmtId="169" fontId="45" fillId="67" borderId="24">
      <alignment horizontal="center"/>
      <protection locked="0"/>
    </xf>
    <xf numFmtId="0" fontId="76" fillId="0" borderId="46">
      <alignment horizontal="left" vertical="center"/>
    </xf>
    <xf numFmtId="0" fontId="131" fillId="49" borderId="119" applyNumberFormat="0" applyAlignment="0" applyProtection="0"/>
    <xf numFmtId="10" fontId="75" fillId="67" borderId="24" applyNumberFormat="0" applyBorder="0" applyAlignment="0" applyProtection="0"/>
    <xf numFmtId="0" fontId="45" fillId="53" borderId="120" applyNumberFormat="0" applyFont="0" applyAlignment="0" applyProtection="0"/>
    <xf numFmtId="0" fontId="134" fillId="64" borderId="121" applyNumberFormat="0" applyAlignment="0" applyProtection="0"/>
    <xf numFmtId="219" fontId="45" fillId="0" borderId="63">
      <protection locked="0"/>
    </xf>
    <xf numFmtId="0" fontId="131" fillId="49" borderId="119" applyNumberFormat="0" applyAlignment="0" applyProtection="0"/>
    <xf numFmtId="9" fontId="44" fillId="0" borderId="0" applyFont="0" applyFill="0" applyBorder="0" applyAlignment="0" applyProtection="0"/>
    <xf numFmtId="0" fontId="131" fillId="49" borderId="137" applyNumberFormat="0" applyAlignment="0" applyProtection="0"/>
    <xf numFmtId="0" fontId="70" fillId="53" borderId="174" applyNumberFormat="0" applyFont="0" applyAlignment="0" applyProtection="0"/>
    <xf numFmtId="4" fontId="47" fillId="84" borderId="130" applyNumberFormat="0" applyProtection="0">
      <alignment horizontal="left" vertical="center" indent="1"/>
    </xf>
    <xf numFmtId="0" fontId="45" fillId="53" borderId="192" applyNumberFormat="0" applyFont="0" applyAlignment="0" applyProtection="0"/>
    <xf numFmtId="0" fontId="76" fillId="0" borderId="46">
      <alignment horizontal="left" vertical="center"/>
    </xf>
    <xf numFmtId="4" fontId="48" fillId="81" borderId="184" applyNumberFormat="0" applyProtection="0">
      <alignment horizontal="right" vertical="center"/>
    </xf>
    <xf numFmtId="217" fontId="120" fillId="0" borderId="24">
      <alignment horizontal="left" vertical="top" wrapText="1"/>
    </xf>
    <xf numFmtId="4" fontId="48" fillId="73" borderId="157" applyNumberFormat="0" applyProtection="0">
      <alignment horizontal="left" vertical="center" indent="1"/>
    </xf>
    <xf numFmtId="4" fontId="48" fillId="78" borderId="139" applyNumberFormat="0" applyProtection="0">
      <alignment horizontal="right" vertical="center"/>
    </xf>
    <xf numFmtId="0" fontId="81" fillId="49" borderId="191" applyNumberFormat="0" applyAlignment="0" applyProtection="0"/>
    <xf numFmtId="0" fontId="76" fillId="0" borderId="46">
      <alignment horizontal="left" vertical="center"/>
    </xf>
    <xf numFmtId="164" fontId="116" fillId="66" borderId="57">
      <alignment horizontal="center"/>
    </xf>
    <xf numFmtId="9" fontId="45" fillId="0" borderId="24">
      <alignment horizontal="center"/>
    </xf>
    <xf numFmtId="10" fontId="75" fillId="70" borderId="127" applyNumberFormat="0" applyBorder="0" applyAlignment="0" applyProtection="0"/>
    <xf numFmtId="43" fontId="44" fillId="0" borderId="0" applyFont="0" applyFill="0" applyBorder="0" applyAlignment="0" applyProtection="0"/>
    <xf numFmtId="9" fontId="45" fillId="66" borderId="24">
      <alignment horizontal="center"/>
    </xf>
    <xf numFmtId="4" fontId="47" fillId="84" borderId="157" applyNumberFormat="0" applyProtection="0">
      <alignment horizontal="left" vertical="center" indent="1"/>
    </xf>
    <xf numFmtId="0" fontId="67" fillId="65" borderId="44" applyNumberFormat="0" applyAlignment="0" applyProtection="0"/>
    <xf numFmtId="219" fontId="45" fillId="0" borderId="63">
      <protection locked="0"/>
    </xf>
    <xf numFmtId="217" fontId="46" fillId="67" borderId="196" applyBorder="0">
      <alignment horizontal="left" indent="1"/>
      <protection locked="0"/>
    </xf>
    <xf numFmtId="0" fontId="45" fillId="88" borderId="130" applyNumberFormat="0" applyProtection="0">
      <alignment horizontal="left" vertical="center" indent="1"/>
    </xf>
    <xf numFmtId="0" fontId="126" fillId="64" borderId="128" applyNumberFormat="0" applyAlignment="0" applyProtection="0"/>
    <xf numFmtId="42" fontId="45" fillId="0" borderId="24">
      <alignment horizontal="center"/>
    </xf>
    <xf numFmtId="43" fontId="44" fillId="0" borderId="0" applyFont="0" applyFill="0" applyBorder="0" applyAlignment="0" applyProtection="0"/>
    <xf numFmtId="0" fontId="131" fillId="49" borderId="128" applyNumberFormat="0" applyAlignment="0" applyProtection="0"/>
    <xf numFmtId="0" fontId="45" fillId="53" borderId="129" applyNumberFormat="0" applyFont="0" applyAlignment="0" applyProtection="0"/>
    <xf numFmtId="0" fontId="134" fillId="64" borderId="130" applyNumberFormat="0" applyAlignment="0" applyProtection="0"/>
    <xf numFmtId="0" fontId="66" fillId="64" borderId="155" applyNumberFormat="0" applyAlignment="0" applyProtection="0"/>
    <xf numFmtId="0" fontId="70" fillId="53" borderId="165" applyNumberFormat="0" applyFont="0" applyAlignment="0" applyProtection="0"/>
    <xf numFmtId="38" fontId="72" fillId="0" borderId="45">
      <alignment vertical="center"/>
    </xf>
    <xf numFmtId="0" fontId="45" fillId="88" borderId="130" applyNumberFormat="0" applyProtection="0">
      <alignment horizontal="left" vertical="center" indent="1"/>
    </xf>
    <xf numFmtId="4" fontId="109" fillId="85" borderId="130" applyNumberFormat="0" applyProtection="0">
      <alignment horizontal="right" vertical="center"/>
    </xf>
    <xf numFmtId="0" fontId="126" fillId="64" borderId="119" applyNumberFormat="0" applyAlignment="0" applyProtection="0"/>
    <xf numFmtId="0" fontId="76" fillId="0" borderId="46">
      <alignment horizontal="left" vertical="center"/>
    </xf>
    <xf numFmtId="0" fontId="131" fillId="49" borderId="119" applyNumberFormat="0" applyAlignment="0" applyProtection="0"/>
    <xf numFmtId="10" fontId="75" fillId="67" borderId="127" applyNumberFormat="0" applyBorder="0" applyAlignment="0" applyProtection="0"/>
    <xf numFmtId="0" fontId="45" fillId="53" borderId="129" applyNumberFormat="0" applyFont="0" applyAlignment="0" applyProtection="0"/>
    <xf numFmtId="0" fontId="66" fillId="64" borderId="155" applyNumberFormat="0" applyAlignment="0" applyProtection="0"/>
    <xf numFmtId="0" fontId="45" fillId="88" borderId="211" applyNumberFormat="0" applyProtection="0">
      <alignment horizontal="left" vertical="center" indent="1"/>
    </xf>
    <xf numFmtId="219" fontId="45" fillId="0" borderId="63">
      <protection locked="0"/>
    </xf>
    <xf numFmtId="4" fontId="48" fillId="80" borderId="166" applyNumberFormat="0" applyProtection="0">
      <alignment horizontal="right" vertical="center"/>
    </xf>
    <xf numFmtId="0" fontId="81" fillId="49" borderId="128" applyNumberFormat="0" applyAlignment="0" applyProtection="0"/>
    <xf numFmtId="0" fontId="45" fillId="66" borderId="130" applyNumberFormat="0" applyProtection="0">
      <alignment horizontal="left" vertical="center" indent="1"/>
    </xf>
    <xf numFmtId="0" fontId="108" fillId="62" borderId="170" applyBorder="0"/>
    <xf numFmtId="0" fontId="131" fillId="49" borderId="119" applyNumberFormat="0" applyAlignment="0" applyProtection="0"/>
    <xf numFmtId="0" fontId="66" fillId="64" borderId="155" applyNumberFormat="0" applyAlignment="0" applyProtection="0"/>
    <xf numFmtId="0" fontId="71" fillId="0" borderId="55"/>
    <xf numFmtId="0" fontId="81" fillId="49" borderId="164" applyNumberFormat="0" applyAlignment="0" applyProtection="0"/>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3" borderId="130" applyNumberFormat="0" applyProtection="0">
      <alignment horizontal="left" vertical="center" indent="1"/>
    </xf>
    <xf numFmtId="0" fontId="45" fillId="74"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4" fontId="48" fillId="78" borderId="130" applyNumberFormat="0" applyProtection="0">
      <alignment horizontal="right" vertical="center"/>
    </xf>
    <xf numFmtId="4" fontId="48" fillId="79" borderId="130" applyNumberFormat="0" applyProtection="0">
      <alignment horizontal="right" vertical="center"/>
    </xf>
    <xf numFmtId="4" fontId="48" fillId="80" borderId="130" applyNumberFormat="0" applyProtection="0">
      <alignment horizontal="right" vertical="center"/>
    </xf>
    <xf numFmtId="4" fontId="48" fillId="81" borderId="130" applyNumberFormat="0" applyProtection="0">
      <alignment horizontal="right" vertical="center"/>
    </xf>
    <xf numFmtId="4" fontId="48" fillId="82" borderId="130" applyNumberFormat="0" applyProtection="0">
      <alignment horizontal="right" vertical="center"/>
    </xf>
    <xf numFmtId="4" fontId="48" fillId="83" borderId="130" applyNumberFormat="0" applyProtection="0">
      <alignment horizontal="right" vertical="center"/>
    </xf>
    <xf numFmtId="4" fontId="47" fillId="84" borderId="130" applyNumberFormat="0" applyProtection="0">
      <alignment horizontal="left" vertical="center" indent="1"/>
    </xf>
    <xf numFmtId="4" fontId="48" fillId="85" borderId="53"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4" fontId="110" fillId="67" borderId="130" applyNumberFormat="0" applyProtection="0">
      <alignmen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09" fillId="85" borderId="130" applyNumberFormat="0" applyProtection="0">
      <alignment horizontal="right" vertical="center"/>
    </xf>
    <xf numFmtId="0" fontId="101" fillId="0" borderId="131"/>
    <xf numFmtId="0" fontId="131" fillId="49" borderId="128" applyNumberFormat="0" applyAlignment="0" applyProtection="0"/>
    <xf numFmtId="194" fontId="45" fillId="0" borderId="24"/>
    <xf numFmtId="0" fontId="70" fillId="53" borderId="201" applyNumberFormat="0" applyFont="0" applyAlignment="0" applyProtection="0"/>
    <xf numFmtId="0" fontId="131" fillId="49" borderId="146" applyNumberFormat="0" applyAlignment="0" applyProtection="0"/>
    <xf numFmtId="0" fontId="76" fillId="0" borderId="46">
      <alignment horizontal="left" vertical="center"/>
    </xf>
    <xf numFmtId="37" fontId="113" fillId="91"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4" fontId="48" fillId="80" borderId="130" applyNumberFormat="0" applyProtection="0">
      <alignment horizontal="right" vertical="center"/>
    </xf>
    <xf numFmtId="0" fontId="108" fillId="62" borderId="1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82" borderId="130" applyNumberFormat="0" applyProtection="0">
      <alignment horizontal="right" vertical="center"/>
    </xf>
    <xf numFmtId="42" fontId="45" fillId="66" borderId="24">
      <alignment horizontal="center"/>
    </xf>
    <xf numFmtId="164" fontId="45" fillId="67" borderId="24">
      <alignment horizontal="center"/>
      <protection locked="0"/>
    </xf>
    <xf numFmtId="4" fontId="48" fillId="77" borderId="130" applyNumberFormat="0" applyProtection="0">
      <alignment horizontal="right" vertical="center"/>
    </xf>
    <xf numFmtId="0" fontId="45" fillId="74" borderId="130" applyNumberFormat="0" applyProtection="0">
      <alignment horizontal="left" vertical="center" indent="1"/>
    </xf>
    <xf numFmtId="9" fontId="45" fillId="0" borderId="24">
      <alignment horizontal="center"/>
    </xf>
    <xf numFmtId="9" fontId="45" fillId="66" borderId="24">
      <alignment horizontal="center"/>
    </xf>
    <xf numFmtId="0" fontId="70" fillId="53" borderId="192" applyNumberFormat="0" applyFont="0" applyAlignment="0" applyProtection="0"/>
    <xf numFmtId="0" fontId="131" fillId="49" borderId="128" applyNumberFormat="0" applyAlignment="0" applyProtection="0"/>
    <xf numFmtId="0" fontId="70" fillId="53" borderId="183" applyNumberFormat="0" applyFont="0" applyAlignment="0" applyProtection="0"/>
    <xf numFmtId="0" fontId="131" fillId="49" borderId="128" applyNumberFormat="0" applyAlignment="0" applyProtection="0"/>
    <xf numFmtId="194" fontId="45" fillId="0" borderId="24"/>
    <xf numFmtId="4" fontId="48" fillId="67" borderId="184" applyNumberFormat="0" applyProtection="0">
      <alignment horizontal="left" vertical="center" indent="1"/>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28" applyNumberFormat="0" applyAlignment="0" applyProtection="0"/>
    <xf numFmtId="0" fontId="70" fillId="53" borderId="174" applyNumberFormat="0" applyFont="0" applyAlignment="0" applyProtection="0"/>
    <xf numFmtId="4" fontId="48" fillId="75" borderId="157" applyNumberFormat="0" applyProtection="0">
      <alignment horizontal="right" vertical="center"/>
    </xf>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0" fontId="70" fillId="53" borderId="183" applyNumberFormat="0" applyFont="0" applyAlignment="0" applyProtection="0"/>
    <xf numFmtId="0" fontId="70" fillId="53" borderId="201"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75" borderId="130" applyNumberFormat="0" applyProtection="0">
      <alignment horizontal="right" vertical="center"/>
    </xf>
    <xf numFmtId="4" fontId="48" fillId="78" borderId="130" applyNumberFormat="0" applyProtection="0">
      <alignment horizontal="right" vertical="center"/>
    </xf>
    <xf numFmtId="164" fontId="45" fillId="67" borderId="24">
      <alignment horizontal="center"/>
      <protection locked="0"/>
    </xf>
    <xf numFmtId="4" fontId="48" fillId="83" borderId="130" applyNumberFormat="0" applyProtection="0">
      <alignment horizontal="right" vertic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105" fillId="0" borderId="186" applyNumberFormat="0" applyFill="0" applyAlignment="0" applyProtection="0"/>
    <xf numFmtId="194" fontId="45" fillId="0" borderId="24"/>
    <xf numFmtId="0" fontId="101" fillId="0" borderId="131"/>
    <xf numFmtId="4" fontId="109"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10" fillId="85" borderId="130" applyNumberFormat="0" applyProtection="0">
      <alignment horizontal="right" vertical="center"/>
    </xf>
    <xf numFmtId="4" fontId="48" fillId="85" borderId="130" applyNumberFormat="0" applyProtection="0">
      <alignment horizontal="righ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110" fillId="67" borderId="130" applyNumberFormat="0" applyProtection="0">
      <alignment vertical="center"/>
    </xf>
    <xf numFmtId="4" fontId="48" fillId="67" borderId="130" applyNumberFormat="0" applyProtection="0">
      <alignmen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4" fontId="48" fillId="87" borderId="130" applyNumberFormat="0" applyProtection="0">
      <alignment horizontal="left" vertical="center" indent="1"/>
    </xf>
    <xf numFmtId="4" fontId="48" fillId="85" borderId="130" applyNumberFormat="0" applyProtection="0">
      <alignment horizontal="left" vertical="center" indent="1"/>
    </xf>
    <xf numFmtId="0" fontId="45" fillId="74" borderId="130" applyNumberFormat="0" applyProtection="0">
      <alignment horizontal="left" vertical="center" indent="1"/>
    </xf>
    <xf numFmtId="4" fontId="48" fillId="85" borderId="53" applyNumberFormat="0" applyProtection="0">
      <alignment horizontal="left" vertical="center" indent="1"/>
    </xf>
    <xf numFmtId="4" fontId="47" fillId="84" borderId="130" applyNumberFormat="0" applyProtection="0">
      <alignment horizontal="left" vertical="center" indent="1"/>
    </xf>
    <xf numFmtId="4" fontId="48" fillId="83" borderId="130" applyNumberFormat="0" applyProtection="0">
      <alignment horizontal="right" vertical="center"/>
    </xf>
    <xf numFmtId="4" fontId="48" fillId="82" borderId="130" applyNumberFormat="0" applyProtection="0">
      <alignment horizontal="right" vertical="center"/>
    </xf>
    <xf numFmtId="4" fontId="48" fillId="81" borderId="130" applyNumberFormat="0" applyProtection="0">
      <alignment horizontal="right" vertical="center"/>
    </xf>
    <xf numFmtId="4" fontId="48" fillId="80" borderId="130" applyNumberFormat="0" applyProtection="0">
      <alignment horizontal="right" vertical="center"/>
    </xf>
    <xf numFmtId="4" fontId="48" fillId="79" borderId="130" applyNumberFormat="0" applyProtection="0">
      <alignment horizontal="right" vertical="center"/>
    </xf>
    <xf numFmtId="4" fontId="48" fillId="78" borderId="130" applyNumberFormat="0" applyProtection="0">
      <alignment horizontal="right" vertical="center"/>
    </xf>
    <xf numFmtId="4" fontId="48" fillId="77" borderId="130" applyNumberFormat="0" applyProtection="0">
      <alignment horizontal="right" vertical="center"/>
    </xf>
    <xf numFmtId="4" fontId="48" fillId="76" borderId="130" applyNumberFormat="0" applyProtection="0">
      <alignment horizontal="right" vertical="center"/>
    </xf>
    <xf numFmtId="4" fontId="48" fillId="75" borderId="130" applyNumberFormat="0" applyProtection="0">
      <alignment horizontal="right" vertical="center"/>
    </xf>
    <xf numFmtId="0" fontId="45" fillId="74" borderId="130" applyNumberFormat="0" applyProtection="0">
      <alignment horizontal="left" vertical="center" indent="1"/>
    </xf>
    <xf numFmtId="4" fontId="48" fillId="73" borderId="130" applyNumberFormat="0" applyProtection="0">
      <alignment horizontal="left" vertical="center" indent="1"/>
    </xf>
    <xf numFmtId="4" fontId="48" fillId="73" borderId="130" applyNumberFormat="0" applyProtection="0">
      <alignment horizontal="left" vertical="center" indent="1"/>
    </xf>
    <xf numFmtId="4" fontId="110" fillId="73" borderId="130" applyNumberFormat="0" applyProtection="0">
      <alignment vertical="center"/>
    </xf>
    <xf numFmtId="4" fontId="48" fillId="73" borderId="130" applyNumberFormat="0" applyProtection="0">
      <alignment vertical="center"/>
    </xf>
    <xf numFmtId="37" fontId="113" fillId="91" borderId="164" applyBorder="0" applyProtection="0">
      <alignment horizontal="right"/>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37" fontId="113" fillId="90" borderId="128" applyBorder="0" applyProtection="0">
      <alignment horizontal="right"/>
    </xf>
    <xf numFmtId="37" fontId="113" fillId="90" borderId="128" applyBorder="0" applyProtection="0">
      <alignment horizontal="right"/>
    </xf>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4" fontId="48" fillId="67" borderId="130"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67" fillId="65" borderId="44" applyNumberFormat="0" applyAlignment="0" applyProtection="0"/>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3" borderId="130" applyNumberFormat="0" applyProtection="0">
      <alignment horizontal="left" vertical="center" indent="1"/>
    </xf>
    <xf numFmtId="0" fontId="45" fillId="74"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4" fontId="48" fillId="78" borderId="130" applyNumberFormat="0" applyProtection="0">
      <alignment horizontal="right" vertical="center"/>
    </xf>
    <xf numFmtId="4" fontId="48" fillId="79" borderId="130" applyNumberFormat="0" applyProtection="0">
      <alignment horizontal="right" vertical="center"/>
    </xf>
    <xf numFmtId="4" fontId="48" fillId="80" borderId="130" applyNumberFormat="0" applyProtection="0">
      <alignment horizontal="right" vertical="center"/>
    </xf>
    <xf numFmtId="4" fontId="48" fillId="81" borderId="130" applyNumberFormat="0" applyProtection="0">
      <alignment horizontal="right" vertical="center"/>
    </xf>
    <xf numFmtId="4" fontId="48" fillId="82" borderId="130" applyNumberFormat="0" applyProtection="0">
      <alignment horizontal="right" vertical="center"/>
    </xf>
    <xf numFmtId="4" fontId="48" fillId="83" borderId="130" applyNumberFormat="0" applyProtection="0">
      <alignment horizontal="right" vertical="center"/>
    </xf>
    <xf numFmtId="4" fontId="47" fillId="84" borderId="130" applyNumberFormat="0" applyProtection="0">
      <alignment horizontal="left" vertical="center" indent="1"/>
    </xf>
    <xf numFmtId="4" fontId="48" fillId="85" borderId="53"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4" fontId="110" fillId="67" borderId="130" applyNumberFormat="0" applyProtection="0">
      <alignmen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09" fillId="85" borderId="130" applyNumberFormat="0" applyProtection="0">
      <alignment horizontal="right" vertical="center"/>
    </xf>
    <xf numFmtId="0" fontId="101" fillId="0" borderId="131"/>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37" fontId="113" fillId="91"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91" borderId="128" applyBorder="0" applyProtection="0">
      <alignment horizontal="right"/>
    </xf>
    <xf numFmtId="0" fontId="45" fillId="88" borderId="193" applyNumberFormat="0" applyProtection="0">
      <alignment horizontal="left" vertical="center" indent="1"/>
    </xf>
    <xf numFmtId="0" fontId="108" fillId="62" borderId="1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32" applyNumberFormat="0" applyFill="0" applyAlignment="0" applyProtection="0"/>
    <xf numFmtId="0" fontId="126" fillId="64" borderId="128" applyNumberFormat="0" applyAlignment="0" applyProtection="0"/>
    <xf numFmtId="0" fontId="127" fillId="65" borderId="44" applyNumberForma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70" fillId="53" borderId="201" applyNumberFormat="0" applyFont="0" applyAlignment="0" applyProtection="0"/>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219" fontId="45" fillId="0" borderId="63">
      <protection locked="0"/>
    </xf>
    <xf numFmtId="0" fontId="126" fillId="64" borderId="128" applyNumberFormat="0" applyAlignment="0" applyProtection="0"/>
    <xf numFmtId="0" fontId="127" fillId="65" borderId="44" applyNumberForma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131" fillId="49" borderId="128" applyNumberFormat="0" applyAlignment="0" applyProtection="0"/>
    <xf numFmtId="219" fontId="45" fillId="0" borderId="63">
      <protection locked="0"/>
    </xf>
    <xf numFmtId="4" fontId="48" fillId="75" borderId="202" applyNumberFormat="0" applyProtection="0">
      <alignment horizontal="right" vertical="center"/>
    </xf>
    <xf numFmtId="0" fontId="45" fillId="74" borderId="202" applyNumberFormat="0" applyProtection="0">
      <alignment horizontal="left" vertical="center" indent="1"/>
    </xf>
    <xf numFmtId="217" fontId="45" fillId="67" borderId="136">
      <alignment horizontal="left" indent="1"/>
      <protection locked="0"/>
    </xf>
    <xf numFmtId="217" fontId="120" fillId="0" borderId="136">
      <alignment horizontal="left" vertical="top" wrapText="1"/>
    </xf>
    <xf numFmtId="0" fontId="70" fillId="53" borderId="138" applyNumberFormat="0" applyFont="0" applyAlignment="0" applyProtection="0"/>
    <xf numFmtId="0" fontId="66" fillId="64" borderId="155" applyNumberFormat="0" applyAlignment="0" applyProtection="0"/>
    <xf numFmtId="0" fontId="76" fillId="0" borderId="46">
      <alignment horizontal="left" vertical="center"/>
    </xf>
    <xf numFmtId="0" fontId="66" fillId="64" borderId="155" applyNumberFormat="0" applyAlignment="0" applyProtection="0"/>
    <xf numFmtId="0" fontId="66" fillId="64" borderId="155" applyNumberFormat="0" applyAlignment="0" applyProtection="0"/>
    <xf numFmtId="0" fontId="70" fillId="53" borderId="138" applyNumberFormat="0" applyFont="0" applyAlignment="0" applyProtection="0"/>
    <xf numFmtId="0" fontId="70" fillId="53" borderId="138" applyNumberFormat="0" applyFont="0" applyAlignment="0" applyProtection="0"/>
    <xf numFmtId="4" fontId="48" fillId="76" borderId="166" applyNumberFormat="0" applyProtection="0">
      <alignment horizontal="right" vertical="center"/>
    </xf>
    <xf numFmtId="0" fontId="45" fillId="74" borderId="175" applyNumberFormat="0" applyProtection="0">
      <alignment horizontal="left" vertical="center" indent="1"/>
    </xf>
    <xf numFmtId="9" fontId="45" fillId="66" borderId="24">
      <alignment horizontal="center"/>
    </xf>
    <xf numFmtId="0" fontId="70" fillId="53" borderId="138" applyNumberFormat="0" applyFont="0" applyAlignment="0" applyProtection="0"/>
    <xf numFmtId="10" fontId="75" fillId="70" borderId="24" applyNumberFormat="0" applyBorder="0" applyAlignment="0" applyProtection="0"/>
    <xf numFmtId="0" fontId="70" fillId="53" borderId="138" applyNumberFormat="0" applyFont="0" applyAlignment="0" applyProtection="0"/>
    <xf numFmtId="217" fontId="121" fillId="0" borderId="136">
      <alignment horizontal="left" indent="1"/>
    </xf>
    <xf numFmtId="4" fontId="48" fillId="77" borderId="202" applyNumberFormat="0" applyProtection="0">
      <alignment horizontal="right" vertical="center"/>
    </xf>
    <xf numFmtId="0" fontId="70" fillId="53" borderId="210" applyNumberFormat="0" applyFont="0" applyAlignment="0" applyProtection="0"/>
    <xf numFmtId="0" fontId="126" fillId="64" borderId="128" applyNumberFormat="0" applyAlignment="0" applyProtection="0"/>
    <xf numFmtId="0" fontId="127" fillId="65" borderId="44" applyNumberFormat="0" applyAlignment="0" applyProtection="0"/>
    <xf numFmtId="0" fontId="70" fillId="53" borderId="138" applyNumberFormat="0" applyFont="0" applyAlignment="0" applyProtection="0"/>
    <xf numFmtId="0" fontId="131" fillId="49" borderId="128" applyNumberFormat="0" applyAlignment="0" applyProtection="0"/>
    <xf numFmtId="0" fontId="45" fillId="53" borderId="129" applyNumberFormat="0" applyFont="0" applyAlignment="0" applyProtection="0"/>
    <xf numFmtId="0" fontId="134" fillId="64" borderId="130" applyNumberFormat="0" applyAlignment="0" applyProtection="0"/>
    <xf numFmtId="4" fontId="48" fillId="76" borderId="202" applyNumberFormat="0" applyProtection="0">
      <alignment horizontal="right" vertical="center"/>
    </xf>
    <xf numFmtId="217" fontId="45" fillId="66" borderId="136">
      <alignment horizontal="left" indent="1"/>
    </xf>
    <xf numFmtId="0" fontId="70" fillId="53" borderId="210" applyNumberFormat="0" applyFont="0" applyAlignment="0" applyProtection="0"/>
    <xf numFmtId="4" fontId="48" fillId="77" borderId="193" applyNumberFormat="0" applyProtection="0">
      <alignment horizontal="right" vertical="center"/>
    </xf>
    <xf numFmtId="0" fontId="70" fillId="53" borderId="138" applyNumberFormat="0" applyFont="0" applyAlignment="0" applyProtection="0"/>
    <xf numFmtId="0" fontId="66" fillId="64" borderId="164" applyNumberFormat="0" applyAlignment="0" applyProtection="0"/>
    <xf numFmtId="4" fontId="48" fillId="79" borderId="130" applyNumberFormat="0" applyProtection="0">
      <alignment horizontal="right" vertical="center"/>
    </xf>
    <xf numFmtId="0" fontId="76" fillId="0" borderId="46">
      <alignment horizontal="left" vertical="center"/>
    </xf>
    <xf numFmtId="10" fontId="75" fillId="67" borderId="24" applyNumberFormat="0" applyBorder="0" applyAlignment="0" applyProtection="0"/>
    <xf numFmtId="0" fontId="45" fillId="53" borderId="129" applyNumberFormat="0" applyFont="0" applyAlignment="0" applyProtection="0"/>
    <xf numFmtId="219" fontId="45" fillId="0" borderId="63">
      <protection locked="0"/>
    </xf>
    <xf numFmtId="0" fontId="70" fillId="53" borderId="138" applyNumberFormat="0" applyFont="0" applyAlignment="0" applyProtection="0"/>
    <xf numFmtId="9" fontId="45" fillId="66" borderId="24">
      <alignment horizontal="center"/>
    </xf>
    <xf numFmtId="0" fontId="131" fillId="49" borderId="128" applyNumberFormat="0" applyAlignment="0" applyProtection="0"/>
    <xf numFmtId="4" fontId="48" fillId="81" borderId="139" applyNumberFormat="0" applyProtection="0">
      <alignment horizontal="right" vertical="center"/>
    </xf>
    <xf numFmtId="0" fontId="131" fillId="49" borderId="12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28" applyNumberFormat="0" applyAlignment="0" applyProtection="0"/>
    <xf numFmtId="0" fontId="70" fillId="53" borderId="147" applyNumberFormat="0" applyFont="0" applyAlignment="0" applyProtection="0"/>
    <xf numFmtId="0" fontId="70" fillId="53" borderId="210" applyNumberFormat="0" applyFont="0" applyAlignment="0" applyProtection="0"/>
    <xf numFmtId="0" fontId="45" fillId="53" borderId="138" applyNumberFormat="0" applyFont="0" applyAlignment="0" applyProtection="0"/>
    <xf numFmtId="0" fontId="81" fillId="49" borderId="173" applyNumberFormat="0" applyAlignment="0" applyProtection="0"/>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70" fillId="53" borderId="138"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45" fillId="88" borderId="166" applyNumberFormat="0" applyProtection="0">
      <alignment horizontal="left" vertical="center" indent="1"/>
    </xf>
    <xf numFmtId="0" fontId="45" fillId="53" borderId="165" applyNumberFormat="0" applyFont="0" applyAlignment="0" applyProtection="0"/>
    <xf numFmtId="194" fontId="45" fillId="0" borderId="24"/>
    <xf numFmtId="0" fontId="101" fillId="0" borderId="131"/>
    <xf numFmtId="4" fontId="109"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10" fillId="85" borderId="130" applyNumberFormat="0" applyProtection="0">
      <alignment horizontal="right" vertical="center"/>
    </xf>
    <xf numFmtId="4" fontId="48" fillId="85" borderId="130" applyNumberFormat="0" applyProtection="0">
      <alignment horizontal="righ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110" fillId="67" borderId="130" applyNumberFormat="0" applyProtection="0">
      <alignment vertical="center"/>
    </xf>
    <xf numFmtId="4" fontId="48" fillId="67" borderId="130" applyNumberFormat="0" applyProtection="0">
      <alignmen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4" fontId="48" fillId="87" borderId="130" applyNumberFormat="0" applyProtection="0">
      <alignment horizontal="left" vertical="center" indent="1"/>
    </xf>
    <xf numFmtId="4" fontId="48" fillId="85" borderId="130" applyNumberFormat="0" applyProtection="0">
      <alignment horizontal="left" vertical="center" indent="1"/>
    </xf>
    <xf numFmtId="0" fontId="45" fillId="74" borderId="130" applyNumberFormat="0" applyProtection="0">
      <alignment horizontal="left" vertical="center" indent="1"/>
    </xf>
    <xf numFmtId="4" fontId="48" fillId="85" borderId="53" applyNumberFormat="0" applyProtection="0">
      <alignment horizontal="left" vertical="center" indent="1"/>
    </xf>
    <xf numFmtId="4" fontId="47" fillId="84" borderId="130" applyNumberFormat="0" applyProtection="0">
      <alignment horizontal="left" vertical="center" indent="1"/>
    </xf>
    <xf numFmtId="4" fontId="48" fillId="83" borderId="130" applyNumberFormat="0" applyProtection="0">
      <alignment horizontal="right" vertical="center"/>
    </xf>
    <xf numFmtId="4" fontId="48" fillId="82" borderId="130" applyNumberFormat="0" applyProtection="0">
      <alignment horizontal="right" vertical="center"/>
    </xf>
    <xf numFmtId="4" fontId="48" fillId="81" borderId="130" applyNumberFormat="0" applyProtection="0">
      <alignment horizontal="right" vertical="center"/>
    </xf>
    <xf numFmtId="4" fontId="48" fillId="80" borderId="130" applyNumberFormat="0" applyProtection="0">
      <alignment horizontal="right" vertical="center"/>
    </xf>
    <xf numFmtId="4" fontId="48" fillId="79" borderId="130" applyNumberFormat="0" applyProtection="0">
      <alignment horizontal="right" vertical="center"/>
    </xf>
    <xf numFmtId="4" fontId="48" fillId="78" borderId="130" applyNumberFormat="0" applyProtection="0">
      <alignment horizontal="right" vertical="center"/>
    </xf>
    <xf numFmtId="4" fontId="48" fillId="77" borderId="130" applyNumberFormat="0" applyProtection="0">
      <alignment horizontal="right" vertical="center"/>
    </xf>
    <xf numFmtId="4" fontId="48" fillId="76" borderId="130" applyNumberFormat="0" applyProtection="0">
      <alignment horizontal="right" vertical="center"/>
    </xf>
    <xf numFmtId="4" fontId="48" fillId="75" borderId="130" applyNumberFormat="0" applyProtection="0">
      <alignment horizontal="right" vertical="center"/>
    </xf>
    <xf numFmtId="0" fontId="45" fillId="74" borderId="130" applyNumberFormat="0" applyProtection="0">
      <alignment horizontal="left" vertical="center" indent="1"/>
    </xf>
    <xf numFmtId="4" fontId="48" fillId="73" borderId="130" applyNumberFormat="0" applyProtection="0">
      <alignment horizontal="left" vertical="center" indent="1"/>
    </xf>
    <xf numFmtId="4" fontId="48" fillId="73" borderId="130" applyNumberFormat="0" applyProtection="0">
      <alignment horizontal="left" vertical="center" indent="1"/>
    </xf>
    <xf numFmtId="4" fontId="110" fillId="73" borderId="130" applyNumberFormat="0" applyProtection="0">
      <alignment vertical="center"/>
    </xf>
    <xf numFmtId="4" fontId="48" fillId="73" borderId="130" applyNumberFormat="0" applyProtection="0">
      <alignment vertical="center"/>
    </xf>
    <xf numFmtId="4" fontId="48" fillId="85" borderId="53" applyNumberFormat="0" applyProtection="0">
      <alignment horizontal="left" vertical="center" indent="1"/>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37" fontId="113" fillId="90" borderId="128" applyBorder="0" applyProtection="0">
      <alignment horizontal="right"/>
    </xf>
    <xf numFmtId="37" fontId="113" fillId="90" borderId="128" applyBorder="0" applyProtection="0">
      <alignment horizontal="right"/>
    </xf>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0" fontId="81" fillId="49" borderId="128" applyNumberFormat="0" applyAlignment="0" applyProtection="0"/>
    <xf numFmtId="38" fontId="72" fillId="0" borderId="45">
      <alignment vertical="center"/>
    </xf>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70" fillId="53" borderId="129" applyNumberFormat="0" applyFon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4" fontId="48" fillId="87" borderId="184" applyNumberFormat="0" applyProtection="0">
      <alignment horizontal="left" vertical="center" indent="1"/>
    </xf>
    <xf numFmtId="4" fontId="48" fillId="73" borderId="130" applyNumberFormat="0" applyProtection="0">
      <alignment vertical="center"/>
    </xf>
    <xf numFmtId="4" fontId="110" fillId="73" borderId="130" applyNumberFormat="0" applyProtection="0">
      <alignment vertical="center"/>
    </xf>
    <xf numFmtId="4" fontId="48" fillId="73" borderId="130" applyNumberFormat="0" applyProtection="0">
      <alignment horizontal="left" vertical="center" indent="1"/>
    </xf>
    <xf numFmtId="4" fontId="48" fillId="73" borderId="130" applyNumberFormat="0" applyProtection="0">
      <alignment horizontal="left" vertical="center" indent="1"/>
    </xf>
    <xf numFmtId="0" fontId="45" fillId="74" borderId="130" applyNumberFormat="0" applyProtection="0">
      <alignment horizontal="left" vertical="center" indent="1"/>
    </xf>
    <xf numFmtId="4" fontId="48" fillId="75" borderId="130" applyNumberFormat="0" applyProtection="0">
      <alignment horizontal="right" vertical="center"/>
    </xf>
    <xf numFmtId="4" fontId="48" fillId="76" borderId="130" applyNumberFormat="0" applyProtection="0">
      <alignment horizontal="right" vertical="center"/>
    </xf>
    <xf numFmtId="4" fontId="48" fillId="77" borderId="130" applyNumberFormat="0" applyProtection="0">
      <alignment horizontal="right" vertical="center"/>
    </xf>
    <xf numFmtId="4" fontId="48" fillId="78" borderId="130" applyNumberFormat="0" applyProtection="0">
      <alignment horizontal="right" vertical="center"/>
    </xf>
    <xf numFmtId="4" fontId="48" fillId="79" borderId="130" applyNumberFormat="0" applyProtection="0">
      <alignment horizontal="right" vertical="center"/>
    </xf>
    <xf numFmtId="4" fontId="48" fillId="80" borderId="130" applyNumberFormat="0" applyProtection="0">
      <alignment horizontal="right" vertical="center"/>
    </xf>
    <xf numFmtId="4" fontId="48" fillId="81" borderId="130" applyNumberFormat="0" applyProtection="0">
      <alignment horizontal="right" vertical="center"/>
    </xf>
    <xf numFmtId="4" fontId="48" fillId="82" borderId="130" applyNumberFormat="0" applyProtection="0">
      <alignment horizontal="right" vertical="center"/>
    </xf>
    <xf numFmtId="4" fontId="48" fillId="83" borderId="130" applyNumberFormat="0" applyProtection="0">
      <alignment horizontal="right" vertical="center"/>
    </xf>
    <xf numFmtId="4" fontId="47" fillId="84" borderId="130" applyNumberFormat="0" applyProtection="0">
      <alignment horizontal="left" vertical="center" indent="1"/>
    </xf>
    <xf numFmtId="4" fontId="48" fillId="85" borderId="53" applyNumberFormat="0" applyProtection="0">
      <alignment horizontal="left" vertical="center" indent="1"/>
    </xf>
    <xf numFmtId="0" fontId="45" fillId="74" borderId="130" applyNumberFormat="0" applyProtection="0">
      <alignment horizontal="left" vertical="center" indent="1"/>
    </xf>
    <xf numFmtId="4" fontId="48" fillId="85" borderId="130" applyNumberFormat="0" applyProtection="0">
      <alignment horizontal="left" vertical="center" indent="1"/>
    </xf>
    <xf numFmtId="4" fontId="48" fillId="87" borderId="130" applyNumberFormat="0" applyProtection="0">
      <alignment horizontal="left" vertical="center" indent="1"/>
    </xf>
    <xf numFmtId="0" fontId="45" fillId="87" borderId="130" applyNumberFormat="0" applyProtection="0">
      <alignment horizontal="left" vertical="center" indent="1"/>
    </xf>
    <xf numFmtId="0" fontId="45" fillId="87" borderId="130" applyNumberFormat="0" applyProtection="0">
      <alignment horizontal="left" vertical="center" indent="1"/>
    </xf>
    <xf numFmtId="0" fontId="45" fillId="88" borderId="130" applyNumberFormat="0" applyProtection="0">
      <alignment horizontal="left" vertical="center" indent="1"/>
    </xf>
    <xf numFmtId="0" fontId="45" fillId="88" borderId="130" applyNumberFormat="0" applyProtection="0">
      <alignment horizontal="left" vertical="center" indent="1"/>
    </xf>
    <xf numFmtId="0" fontId="45" fillId="66" borderId="130" applyNumberFormat="0" applyProtection="0">
      <alignment horizontal="left" vertical="center" indent="1"/>
    </xf>
    <xf numFmtId="0" fontId="45" fillId="66" borderId="130" applyNumberFormat="0" applyProtection="0">
      <alignment horizontal="left" vertical="center" indent="1"/>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48" fillId="67" borderId="130" applyNumberFormat="0" applyProtection="0">
      <alignment vertical="center"/>
    </xf>
    <xf numFmtId="4" fontId="110" fillId="67" borderId="130" applyNumberFormat="0" applyProtection="0">
      <alignment vertical="center"/>
    </xf>
    <xf numFmtId="4" fontId="48" fillId="67" borderId="130" applyNumberFormat="0" applyProtection="0">
      <alignment horizontal="left" vertical="center" indent="1"/>
    </xf>
    <xf numFmtId="4" fontId="48" fillId="67" borderId="130" applyNumberFormat="0" applyProtection="0">
      <alignment horizontal="left" vertical="center" indent="1"/>
    </xf>
    <xf numFmtId="4" fontId="48" fillId="85" borderId="130" applyNumberFormat="0" applyProtection="0">
      <alignment horizontal="right" vertical="center"/>
    </xf>
    <xf numFmtId="4" fontId="110" fillId="85" borderId="130" applyNumberFormat="0" applyProtection="0">
      <alignment horizontal="right" vertical="center"/>
    </xf>
    <xf numFmtId="0" fontId="45" fillId="74" borderId="130" applyNumberFormat="0" applyProtection="0">
      <alignment horizontal="left" vertical="center" indent="1"/>
    </xf>
    <xf numFmtId="0" fontId="45" fillId="74" borderId="130" applyNumberFormat="0" applyProtection="0">
      <alignment horizontal="left" vertical="center" indent="1"/>
    </xf>
    <xf numFmtId="4" fontId="109" fillId="85" borderId="130" applyNumberFormat="0" applyProtection="0">
      <alignment horizontal="right" vertical="center"/>
    </xf>
    <xf numFmtId="0" fontId="101" fillId="0" borderId="131"/>
    <xf numFmtId="194" fontId="45" fillId="0" borderId="24"/>
    <xf numFmtId="0" fontId="70" fillId="53" borderId="147" applyNumberFormat="0" applyFont="0" applyAlignment="0" applyProtection="0"/>
    <xf numFmtId="0" fontId="70" fillId="53" borderId="183" applyNumberFormat="0" applyFont="0" applyAlignment="0" applyProtection="0"/>
    <xf numFmtId="0" fontId="45" fillId="74" borderId="139" applyNumberFormat="0" applyProtection="0">
      <alignment horizontal="left" vertical="center" indent="1"/>
    </xf>
    <xf numFmtId="4" fontId="48" fillId="85" borderId="139" applyNumberFormat="0" applyProtection="0">
      <alignment horizontal="right" vertical="center"/>
    </xf>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0" fontId="66" fillId="64" borderId="128" applyNumberFormat="0" applyAlignment="0" applyProtection="0"/>
    <xf numFmtId="37" fontId="113" fillId="91"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91" borderId="128" applyBorder="0" applyProtection="0">
      <alignment horizontal="right"/>
    </xf>
    <xf numFmtId="0" fontId="71" fillId="0" borderId="55"/>
    <xf numFmtId="0" fontId="108" fillId="62" borderId="1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0" fontId="95" fillId="64" borderId="13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32" applyNumberFormat="0" applyFill="0" applyAlignment="0" applyProtection="0"/>
    <xf numFmtId="0" fontId="126" fillId="64" borderId="128" applyNumberFormat="0" applyAlignment="0" applyProtection="0"/>
    <xf numFmtId="4" fontId="48" fillId="83" borderId="157" applyNumberFormat="0" applyProtection="0">
      <alignment horizontal="right" vertical="center"/>
    </xf>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105" fillId="0" borderId="213" applyNumberFormat="0" applyFill="0" applyAlignment="0" applyProtection="0"/>
    <xf numFmtId="217" fontId="46" fillId="88" borderId="135" applyBorder="0">
      <alignment horizontal="center" vertical="center" wrapText="1"/>
    </xf>
    <xf numFmtId="217" fontId="46" fillId="66" borderId="24">
      <alignment horizontal="left" vertical="center" wrapText="1"/>
    </xf>
    <xf numFmtId="217" fontId="46" fillId="67" borderId="133"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28" applyNumberForma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29" applyNumberFormat="0" applyFont="0" applyAlignment="0" applyProtection="0"/>
    <xf numFmtId="0" fontId="134" fillId="64" borderId="130" applyNumberFormat="0" applyAlignment="0" applyProtection="0"/>
    <xf numFmtId="219" fontId="45" fillId="0" borderId="63">
      <protection locked="0"/>
    </xf>
    <xf numFmtId="0" fontId="131" fillId="49" borderId="128" applyNumberFormat="0" applyAlignment="0" applyProtection="0"/>
    <xf numFmtId="10" fontId="75" fillId="67" borderId="24" applyNumberFormat="0" applyBorder="0" applyAlignment="0" applyProtection="0"/>
    <xf numFmtId="0" fontId="45" fillId="74" borderId="175" applyNumberFormat="0" applyProtection="0">
      <alignment horizontal="left" vertical="center" indent="1"/>
    </xf>
    <xf numFmtId="0" fontId="70" fillId="53" borderId="183" applyNumberFormat="0" applyFont="0" applyAlignment="0" applyProtection="0"/>
    <xf numFmtId="0" fontId="70" fillId="53" borderId="147" applyNumberFormat="0" applyFont="0" applyAlignment="0" applyProtection="0"/>
    <xf numFmtId="0" fontId="70" fillId="53" borderId="192" applyNumberFormat="0" applyFont="0" applyAlignment="0" applyProtection="0"/>
    <xf numFmtId="0" fontId="134" fillId="64" borderId="139" applyNumberFormat="0" applyAlignment="0" applyProtection="0"/>
    <xf numFmtId="42" fontId="45" fillId="0" borderId="145">
      <alignment horizontal="center"/>
    </xf>
    <xf numFmtId="0" fontId="81" fillId="49" borderId="164" applyNumberFormat="0" applyAlignment="0" applyProtection="0"/>
    <xf numFmtId="0" fontId="70" fillId="53" borderId="156" applyNumberFormat="0" applyFont="0" applyAlignment="0" applyProtection="0"/>
    <xf numFmtId="0" fontId="126" fillId="64" borderId="137" applyNumberForma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56" applyNumberFormat="0" applyFont="0" applyAlignment="0" applyProtection="0"/>
    <xf numFmtId="0" fontId="81" fillId="49" borderId="146" applyNumberFormat="0" applyAlignment="0" applyProtection="0"/>
    <xf numFmtId="10" fontId="75" fillId="70" borderId="136" applyNumberFormat="0" applyBorder="0" applyAlignment="0" applyProtection="0"/>
    <xf numFmtId="0" fontId="81" fillId="49" borderId="146" applyNumberFormat="0" applyAlignment="0" applyProtection="0"/>
    <xf numFmtId="0" fontId="70" fillId="53" borderId="174" applyNumberFormat="0" applyFont="0" applyAlignment="0" applyProtection="0"/>
    <xf numFmtId="169" fontId="45" fillId="66" borderId="145">
      <alignment horizontal="center"/>
    </xf>
    <xf numFmtId="0" fontId="45" fillId="74" borderId="211" applyNumberFormat="0" applyProtection="0">
      <alignment horizontal="left" vertical="center" indent="1"/>
    </xf>
    <xf numFmtId="0" fontId="66" fillId="64" borderId="200" applyNumberFormat="0" applyAlignment="0" applyProtection="0"/>
    <xf numFmtId="0" fontId="126" fillId="64" borderId="137" applyNumberFormat="0" applyAlignment="0" applyProtection="0"/>
    <xf numFmtId="0" fontId="131" fillId="49" borderId="137" applyNumberFormat="0" applyAlignment="0" applyProtection="0"/>
    <xf numFmtId="0" fontId="45" fillId="53" borderId="138" applyNumberFormat="0" applyFont="0" applyAlignment="0" applyProtection="0"/>
    <xf numFmtId="0" fontId="134" fillId="64" borderId="139" applyNumberFormat="0" applyAlignment="0" applyProtection="0"/>
    <xf numFmtId="0" fontId="45" fillId="66" borderId="157" applyNumberFormat="0" applyProtection="0">
      <alignment horizontal="left" vertical="center" indent="1"/>
    </xf>
    <xf numFmtId="217" fontId="120" fillId="0" borderId="24">
      <alignment horizontal="left" vertical="top" wrapText="1"/>
    </xf>
    <xf numFmtId="0" fontId="70" fillId="53" borderId="156" applyNumberFormat="0" applyFont="0" applyAlignment="0" applyProtection="0"/>
    <xf numFmtId="219" fontId="45" fillId="0" borderId="63">
      <protection locked="0"/>
    </xf>
    <xf numFmtId="42" fontId="45" fillId="0" borderId="172">
      <alignment horizontal="center"/>
    </xf>
    <xf numFmtId="42" fontId="45" fillId="0" borderId="136">
      <alignment horizontal="center"/>
    </xf>
    <xf numFmtId="4" fontId="48" fillId="82" borderId="139" applyNumberFormat="0" applyProtection="0">
      <alignment horizontal="right" vertical="center"/>
    </xf>
    <xf numFmtId="0" fontId="126" fillId="64" borderId="128" applyNumberFormat="0" applyAlignment="0" applyProtection="0"/>
    <xf numFmtId="0" fontId="76" fillId="0" borderId="46">
      <alignment horizontal="left" vertical="center"/>
    </xf>
    <xf numFmtId="0" fontId="131" fillId="49" borderId="128" applyNumberFormat="0" applyAlignment="0" applyProtection="0"/>
    <xf numFmtId="10" fontId="75" fillId="67" borderId="136" applyNumberFormat="0" applyBorder="0" applyAlignment="0" applyProtection="0"/>
    <xf numFmtId="0" fontId="45" fillId="53" borderId="138" applyNumberFormat="0" applyFont="0" applyAlignment="0" applyProtection="0"/>
    <xf numFmtId="219" fontId="45" fillId="0" borderId="63">
      <protection locked="0"/>
    </xf>
    <xf numFmtId="4" fontId="48" fillId="81" borderId="193" applyNumberFormat="0" applyProtection="0">
      <alignment horizontal="right" vertical="center"/>
    </xf>
    <xf numFmtId="0" fontId="70" fillId="53" borderId="192" applyNumberFormat="0" applyFont="0" applyAlignment="0" applyProtection="0"/>
    <xf numFmtId="0" fontId="66" fillId="64" borderId="173" applyNumberFormat="0" applyAlignment="0" applyProtection="0"/>
    <xf numFmtId="4" fontId="48" fillId="73" borderId="139" applyNumberFormat="0" applyProtection="0">
      <alignment vertical="center"/>
    </xf>
    <xf numFmtId="0" fontId="131" fillId="49" borderId="128" applyNumberFormat="0" applyAlignment="0" applyProtection="0"/>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75" borderId="139" applyNumberFormat="0" applyProtection="0">
      <alignment horizontal="right" vertical="center"/>
    </xf>
    <xf numFmtId="4" fontId="48" fillId="76" borderId="139" applyNumberFormat="0" applyProtection="0">
      <alignment horizontal="right" vertical="center"/>
    </xf>
    <xf numFmtId="4" fontId="48" fillId="77" borderId="139" applyNumberFormat="0" applyProtection="0">
      <alignment horizontal="right" vertical="center"/>
    </xf>
    <xf numFmtId="4" fontId="48" fillId="78" borderId="139" applyNumberFormat="0" applyProtection="0">
      <alignment horizontal="right" vertical="center"/>
    </xf>
    <xf numFmtId="4" fontId="48" fillId="79" borderId="139" applyNumberFormat="0" applyProtection="0">
      <alignment horizontal="right" vertical="center"/>
    </xf>
    <xf numFmtId="4" fontId="48" fillId="80" borderId="139" applyNumberFormat="0" applyProtection="0">
      <alignment horizontal="right" vertical="center"/>
    </xf>
    <xf numFmtId="4" fontId="48" fillId="81" borderId="139" applyNumberFormat="0" applyProtection="0">
      <alignment horizontal="right" vertical="center"/>
    </xf>
    <xf numFmtId="4" fontId="48" fillId="82" borderId="139" applyNumberFormat="0" applyProtection="0">
      <alignment horizontal="right" vertical="center"/>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4" fontId="48" fillId="87"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48" fillId="85" borderId="139" applyNumberFormat="0" applyProtection="0">
      <alignment horizontal="right" vertical="center"/>
    </xf>
    <xf numFmtId="4" fontId="110"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09" fillId="85" borderId="139" applyNumberFormat="0" applyProtection="0">
      <alignment horizontal="right" vertical="center"/>
    </xf>
    <xf numFmtId="0" fontId="101" fillId="0" borderId="140"/>
    <xf numFmtId="0" fontId="76" fillId="0" borderId="46">
      <alignment horizontal="left" vertical="center"/>
    </xf>
    <xf numFmtId="0" fontId="131" fillId="49" borderId="173" applyNumberFormat="0" applyAlignment="0" applyProtection="0"/>
    <xf numFmtId="0" fontId="131" fillId="49" borderId="137" applyNumberFormat="0" applyAlignment="0" applyProtection="0"/>
    <xf numFmtId="0" fontId="45" fillId="88" borderId="193" applyNumberFormat="0" applyProtection="0">
      <alignment horizontal="left" vertical="center" indent="1"/>
    </xf>
    <xf numFmtId="4" fontId="110" fillId="67" borderId="211" applyNumberFormat="0" applyProtection="0">
      <alignment vertical="center"/>
    </xf>
    <xf numFmtId="219" fontId="45" fillId="0" borderId="63">
      <protection locked="0"/>
    </xf>
    <xf numFmtId="0" fontId="127" fillId="65" borderId="44" applyNumberFormat="0" applyAlignment="0" applyProtection="0"/>
    <xf numFmtId="0" fontId="70" fillId="53" borderId="174" applyNumberFormat="0" applyFont="0" applyAlignment="0" applyProtection="0"/>
    <xf numFmtId="0" fontId="81" fillId="49" borderId="164" applyNumberFormat="0" applyAlignment="0" applyProtection="0"/>
    <xf numFmtId="0" fontId="70" fillId="53" borderId="183" applyNumberFormat="0" applyFont="0" applyAlignment="0" applyProtection="0"/>
    <xf numFmtId="37" fontId="113" fillId="91"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9" fontId="45" fillId="67" borderId="172">
      <alignment horizontal="center"/>
      <protection locked="0"/>
    </xf>
    <xf numFmtId="42" fontId="45" fillId="66" borderId="24">
      <alignment horizontal="center"/>
    </xf>
    <xf numFmtId="164" fontId="45" fillId="67" borderId="24">
      <alignment horizontal="center"/>
      <protection locked="0"/>
    </xf>
    <xf numFmtId="0" fontId="95" fillId="64" borderId="139" applyNumberFormat="0" applyAlignment="0" applyProtection="0"/>
    <xf numFmtId="0" fontId="95" fillId="64" borderId="139" applyNumberFormat="0" applyAlignment="0" applyProtection="0"/>
    <xf numFmtId="9" fontId="45" fillId="0" borderId="24">
      <alignment horizontal="center"/>
    </xf>
    <xf numFmtId="9" fontId="45" fillId="66" borderId="24">
      <alignment horizontal="center"/>
    </xf>
    <xf numFmtId="0" fontId="131" fillId="49" borderId="137" applyNumberFormat="0" applyAlignment="0" applyProtection="0"/>
    <xf numFmtId="37" fontId="113" fillId="90" borderId="182" applyBorder="0" applyProtection="0">
      <alignment horizontal="right"/>
    </xf>
    <xf numFmtId="0" fontId="131" fillId="49" borderId="137" applyNumberFormat="0" applyAlignment="0" applyProtection="0"/>
    <xf numFmtId="0" fontId="126" fillId="64" borderId="18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37" applyNumberFormat="0" applyAlignment="0" applyProtection="0"/>
    <xf numFmtId="10" fontId="75" fillId="67" borderId="24" applyNumberFormat="0" applyBorder="0" applyAlignment="0" applyProtection="0"/>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0" fontId="70" fillId="53" borderId="147" applyNumberFormat="0" applyFont="0" applyAlignment="0" applyProtection="0"/>
    <xf numFmtId="0" fontId="70" fillId="53" borderId="147" applyNumberFormat="0" applyFont="0" applyAlignment="0" applyProtection="0"/>
    <xf numFmtId="0" fontId="95" fillId="64" borderId="148" applyNumberFormat="0" applyAlignment="0" applyProtection="0"/>
    <xf numFmtId="0" fontId="70" fillId="53" borderId="183"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95" fillId="64" borderId="139" applyNumberForma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81" fillId="49" borderId="164" applyNumberFormat="0" applyAlignment="0" applyProtection="0"/>
    <xf numFmtId="194" fontId="45" fillId="0" borderId="24"/>
    <xf numFmtId="0" fontId="101" fillId="0" borderId="140"/>
    <xf numFmtId="4" fontId="109"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10" fillId="85" borderId="139" applyNumberFormat="0" applyProtection="0">
      <alignment horizontal="right" vertical="center"/>
    </xf>
    <xf numFmtId="4" fontId="48" fillId="85" borderId="139" applyNumberFormat="0" applyProtection="0">
      <alignment horizontal="righ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110" fillId="67" borderId="139" applyNumberFormat="0" applyProtection="0">
      <alignment vertical="center"/>
    </xf>
    <xf numFmtId="4" fontId="48" fillId="67" borderId="139" applyNumberFormat="0" applyProtection="0">
      <alignmen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4" fontId="48" fillId="87" borderId="139" applyNumberFormat="0" applyProtection="0">
      <alignment horizontal="left" vertical="center" indent="1"/>
    </xf>
    <xf numFmtId="4" fontId="48" fillId="85" borderId="139" applyNumberFormat="0" applyProtection="0">
      <alignment horizontal="left" vertical="center" indent="1"/>
    </xf>
    <xf numFmtId="0" fontId="45" fillId="74" borderId="139" applyNumberFormat="0" applyProtection="0">
      <alignment horizontal="left" vertical="center" indent="1"/>
    </xf>
    <xf numFmtId="4" fontId="48" fillId="85" borderId="53" applyNumberFormat="0" applyProtection="0">
      <alignment horizontal="left" vertical="center" indent="1"/>
    </xf>
    <xf numFmtId="4" fontId="47" fillId="84" borderId="139" applyNumberFormat="0" applyProtection="0">
      <alignment horizontal="left" vertical="center" indent="1"/>
    </xf>
    <xf numFmtId="4" fontId="48" fillId="83" borderId="139" applyNumberFormat="0" applyProtection="0">
      <alignment horizontal="right" vertical="center"/>
    </xf>
    <xf numFmtId="4" fontId="48" fillId="82" borderId="139" applyNumberFormat="0" applyProtection="0">
      <alignment horizontal="right" vertical="center"/>
    </xf>
    <xf numFmtId="4" fontId="48" fillId="81" borderId="139" applyNumberFormat="0" applyProtection="0">
      <alignment horizontal="right" vertical="center"/>
    </xf>
    <xf numFmtId="4" fontId="48" fillId="80" borderId="139" applyNumberFormat="0" applyProtection="0">
      <alignment horizontal="right" vertical="center"/>
    </xf>
    <xf numFmtId="4" fontId="48" fillId="79" borderId="139" applyNumberFormat="0" applyProtection="0">
      <alignment horizontal="right" vertical="center"/>
    </xf>
    <xf numFmtId="4" fontId="48" fillId="78" borderId="139" applyNumberFormat="0" applyProtection="0">
      <alignment horizontal="right" vertical="center"/>
    </xf>
    <xf numFmtId="4" fontId="48" fillId="77" borderId="139" applyNumberFormat="0" applyProtection="0">
      <alignment horizontal="right" vertical="center"/>
    </xf>
    <xf numFmtId="4" fontId="48" fillId="76" borderId="139" applyNumberFormat="0" applyProtection="0">
      <alignment horizontal="right" vertical="center"/>
    </xf>
    <xf numFmtId="4" fontId="48" fillId="75" borderId="139" applyNumberFormat="0" applyProtection="0">
      <alignment horizontal="right" vertical="center"/>
    </xf>
    <xf numFmtId="0" fontId="45" fillId="74" borderId="139" applyNumberFormat="0" applyProtection="0">
      <alignment horizontal="left" vertical="center" indent="1"/>
    </xf>
    <xf numFmtId="4" fontId="48" fillId="73" borderId="139" applyNumberFormat="0" applyProtection="0">
      <alignment horizontal="left" vertical="center" indent="1"/>
    </xf>
    <xf numFmtId="4" fontId="48" fillId="73" borderId="139" applyNumberFormat="0" applyProtection="0">
      <alignment horizontal="left" vertical="center" indent="1"/>
    </xf>
    <xf numFmtId="4" fontId="110" fillId="73" borderId="139" applyNumberFormat="0" applyProtection="0">
      <alignment vertical="center"/>
    </xf>
    <xf numFmtId="4" fontId="48" fillId="73" borderId="139" applyNumberFormat="0" applyProtection="0">
      <alignment vertical="center"/>
    </xf>
    <xf numFmtId="0" fontId="70" fillId="53" borderId="183"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7" fontId="113" fillId="90" borderId="137" applyBorder="0" applyProtection="0">
      <alignment horizontal="right"/>
    </xf>
    <xf numFmtId="37" fontId="113" fillId="90" borderId="137" applyBorder="0" applyProtection="0">
      <alignment horizontal="right"/>
    </xf>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4" fontId="48" fillId="73" borderId="139" applyNumberFormat="0" applyProtection="0">
      <alignment vertical="center"/>
    </xf>
    <xf numFmtId="4" fontId="110" fillId="73" borderId="139" applyNumberFormat="0" applyProtection="0">
      <alignment vertical="center"/>
    </xf>
    <xf numFmtId="4" fontId="48" fillId="73" borderId="139" applyNumberFormat="0" applyProtection="0">
      <alignment horizontal="left" vertical="center" indent="1"/>
    </xf>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75" borderId="139" applyNumberFormat="0" applyProtection="0">
      <alignment horizontal="right" vertical="center"/>
    </xf>
    <xf numFmtId="4" fontId="48" fillId="76" borderId="139" applyNumberFormat="0" applyProtection="0">
      <alignment horizontal="right" vertical="center"/>
    </xf>
    <xf numFmtId="4" fontId="48" fillId="77" borderId="139" applyNumberFormat="0" applyProtection="0">
      <alignment horizontal="right" vertical="center"/>
    </xf>
    <xf numFmtId="4" fontId="48" fillId="78" borderId="139" applyNumberFormat="0" applyProtection="0">
      <alignment horizontal="right" vertical="center"/>
    </xf>
    <xf numFmtId="4" fontId="48" fillId="79" borderId="139" applyNumberFormat="0" applyProtection="0">
      <alignment horizontal="right" vertical="center"/>
    </xf>
    <xf numFmtId="4" fontId="48" fillId="80" borderId="139" applyNumberFormat="0" applyProtection="0">
      <alignment horizontal="right" vertical="center"/>
    </xf>
    <xf numFmtId="4" fontId="48" fillId="81" borderId="139" applyNumberFormat="0" applyProtection="0">
      <alignment horizontal="right" vertical="center"/>
    </xf>
    <xf numFmtId="4" fontId="48" fillId="82" borderId="139" applyNumberFormat="0" applyProtection="0">
      <alignment horizontal="right" vertical="center"/>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4" fontId="48" fillId="87"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48" fillId="85" borderId="139" applyNumberFormat="0" applyProtection="0">
      <alignment horizontal="right" vertical="center"/>
    </xf>
    <xf numFmtId="4" fontId="110"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09" fillId="85" borderId="139" applyNumberFormat="0" applyProtection="0">
      <alignment horizontal="right" vertical="center"/>
    </xf>
    <xf numFmtId="0" fontId="101" fillId="0" borderId="140"/>
    <xf numFmtId="194" fontId="45" fillId="0" borderId="24"/>
    <xf numFmtId="37" fontId="113" fillId="90" borderId="164" applyBorder="0" applyProtection="0">
      <alignment horizontal="right"/>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37" fontId="113" fillId="91"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91" borderId="137" applyBorder="0" applyProtection="0">
      <alignment horizontal="right"/>
    </xf>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41" applyNumberFormat="0" applyFill="0" applyAlignment="0" applyProtection="0"/>
    <xf numFmtId="0" fontId="126" fillId="64" borderId="137" applyNumberFormat="0" applyAlignment="0" applyProtection="0"/>
    <xf numFmtId="0" fontId="127" fillId="65" borderId="44" applyNumberFormat="0" applyAlignment="0" applyProtection="0"/>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0" fontId="70" fillId="53" borderId="183" applyNumberFormat="0" applyFont="0" applyAlignment="0" applyProtection="0"/>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0" fontId="70" fillId="53" borderId="147" applyNumberFormat="0" applyFont="0" applyAlignment="0" applyProtection="0"/>
    <xf numFmtId="0" fontId="70" fillId="53" borderId="147" applyNumberFormat="0" applyFont="0" applyAlignment="0" applyProtection="0"/>
    <xf numFmtId="0" fontId="126" fillId="64" borderId="137" applyNumberFormat="0" applyAlignment="0" applyProtection="0"/>
    <xf numFmtId="0" fontId="127" fillId="65" borderId="44" applyNumberFormat="0" applyAlignment="0" applyProtection="0"/>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0" fontId="131" fillId="49" borderId="137" applyNumberFormat="0" applyAlignment="0" applyProtection="0"/>
    <xf numFmtId="4" fontId="48" fillId="83" borderId="184" applyNumberFormat="0" applyProtection="0">
      <alignment horizontal="right" vertical="center"/>
    </xf>
    <xf numFmtId="0" fontId="131" fillId="49" borderId="146" applyNumberFormat="0" applyAlignment="0" applyProtection="0"/>
    <xf numFmtId="219" fontId="45" fillId="0" borderId="63">
      <protection locked="0"/>
    </xf>
    <xf numFmtId="0" fontId="45" fillId="87" borderId="211" applyNumberFormat="0" applyProtection="0">
      <alignment horizontal="left" vertical="center" indent="1"/>
    </xf>
    <xf numFmtId="169" fontId="45" fillId="66" borderId="24">
      <alignment horizontal="center"/>
    </xf>
    <xf numFmtId="164" fontId="45" fillId="67" borderId="24">
      <alignment horizontal="center"/>
      <protection locked="0"/>
    </xf>
    <xf numFmtId="169" fontId="45" fillId="67" borderId="24">
      <alignment horizontal="center"/>
      <protection locked="0"/>
    </xf>
    <xf numFmtId="0" fontId="95" fillId="64" borderId="202" applyNumberFormat="0" applyAlignment="0" applyProtection="0"/>
    <xf numFmtId="0" fontId="105" fillId="0" borderId="150" applyNumberFormat="0" applyFill="0" applyAlignment="0" applyProtection="0"/>
    <xf numFmtId="37" fontId="113" fillId="91" borderId="146" applyBorder="0" applyProtection="0">
      <alignment horizontal="right"/>
    </xf>
    <xf numFmtId="9" fontId="45" fillId="0" borderId="24">
      <alignment horizontal="center"/>
    </xf>
    <xf numFmtId="42" fontId="45" fillId="0" borderId="24">
      <alignment horizontal="center"/>
    </xf>
    <xf numFmtId="0" fontId="105" fillId="0" borderId="150" applyNumberFormat="0" applyFill="0" applyAlignment="0" applyProtection="0"/>
    <xf numFmtId="10" fontId="75" fillId="70" borderId="24" applyNumberFormat="0" applyBorder="0" applyAlignment="0" applyProtection="0"/>
    <xf numFmtId="164" fontId="45" fillId="67" borderId="24">
      <alignment horizontal="center"/>
      <protection locked="0"/>
    </xf>
    <xf numFmtId="0" fontId="105" fillId="0" borderId="150" applyNumberFormat="0" applyFill="0" applyAlignment="0" applyProtection="0"/>
    <xf numFmtId="0" fontId="95" fillId="64" borderId="202" applyNumberFormat="0" applyAlignment="0" applyProtection="0"/>
    <xf numFmtId="0" fontId="126" fillId="64" borderId="164" applyNumberFormat="0" applyAlignment="0" applyProtection="0"/>
    <xf numFmtId="0" fontId="105" fillId="0" borderId="168" applyNumberFormat="0" applyFill="0" applyAlignment="0" applyProtection="0"/>
    <xf numFmtId="0" fontId="45" fillId="74" borderId="193" applyNumberFormat="0" applyProtection="0">
      <alignment horizontal="left" vertical="center" indent="1"/>
    </xf>
    <xf numFmtId="0" fontId="131" fillId="49" borderId="146" applyNumberFormat="0" applyAlignment="0" applyProtection="0"/>
    <xf numFmtId="0" fontId="126" fillId="64" borderId="137" applyNumberFormat="0" applyAlignment="0" applyProtection="0"/>
    <xf numFmtId="0" fontId="127" fillId="65" borderId="44" applyNumberFormat="0" applyAlignment="0" applyProtection="0"/>
    <xf numFmtId="0" fontId="105" fillId="0" borderId="150" applyNumberFormat="0" applyFill="0" applyAlignment="0" applyProtection="0"/>
    <xf numFmtId="0" fontId="131" fillId="49" borderId="137" applyNumberFormat="0" applyAlignment="0" applyProtection="0"/>
    <xf numFmtId="0" fontId="45" fillId="53" borderId="138" applyNumberFormat="0" applyFont="0" applyAlignment="0" applyProtection="0"/>
    <xf numFmtId="0" fontId="134" fillId="64" borderId="139" applyNumberFormat="0" applyAlignment="0" applyProtection="0"/>
    <xf numFmtId="0" fontId="127" fillId="65" borderId="44" applyNumberFormat="0" applyAlignment="0" applyProtection="0"/>
    <xf numFmtId="10" fontId="75" fillId="67" borderId="24" applyNumberFormat="0" applyBorder="0" applyAlignment="0" applyProtection="0"/>
    <xf numFmtId="0" fontId="126" fillId="64" borderId="128" applyNumberFormat="0" applyAlignment="0" applyProtection="0"/>
    <xf numFmtId="0" fontId="70" fillId="53" borderId="210" applyNumberFormat="0" applyFont="0" applyAlignment="0" applyProtection="0"/>
    <xf numFmtId="0" fontId="76" fillId="0" borderId="46">
      <alignment horizontal="left" vertical="center"/>
    </xf>
    <xf numFmtId="0" fontId="131" fillId="49" borderId="128"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71" fillId="0" borderId="55"/>
    <xf numFmtId="219" fontId="45" fillId="0" borderId="63">
      <protection locked="0"/>
    </xf>
    <xf numFmtId="0" fontId="131" fillId="49" borderId="209" applyNumberFormat="0" applyAlignment="0" applyProtection="0"/>
    <xf numFmtId="42" fontId="45" fillId="66" borderId="24">
      <alignment horizontal="center"/>
    </xf>
    <xf numFmtId="0" fontId="45" fillId="74" borderId="157" applyNumberFormat="0" applyProtection="0">
      <alignment horizontal="left" vertical="center" indent="1"/>
    </xf>
    <xf numFmtId="0" fontId="131" fillId="49" borderId="128" applyNumberFormat="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37" applyNumberFormat="0" applyAlignment="0" applyProtection="0"/>
    <xf numFmtId="0" fontId="131" fillId="49" borderId="13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37" applyNumberFormat="0" applyAlignment="0" applyProtection="0"/>
    <xf numFmtId="4" fontId="48" fillId="85" borderId="53" applyNumberFormat="0" applyProtection="0">
      <alignment horizontal="left" vertical="center" indent="1"/>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66" fillId="64" borderId="164" applyNumberFormat="0" applyAlignment="0" applyProtection="0"/>
    <xf numFmtId="4" fontId="110" fillId="85" borderId="157" applyNumberFormat="0" applyProtection="0">
      <alignment horizontal="right" vertical="center"/>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4" fontId="48" fillId="80" borderId="157" applyNumberFormat="0" applyProtection="0">
      <alignment horizontal="right" vertical="center"/>
    </xf>
    <xf numFmtId="4" fontId="48" fillId="73" borderId="175" applyNumberFormat="0" applyProtection="0">
      <alignment horizontal="left" vertical="center" indent="1"/>
    </xf>
    <xf numFmtId="194" fontId="45" fillId="0" borderId="24"/>
    <xf numFmtId="0" fontId="101" fillId="0" borderId="140"/>
    <xf numFmtId="4" fontId="109"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10" fillId="85" borderId="139" applyNumberFormat="0" applyProtection="0">
      <alignment horizontal="right" vertical="center"/>
    </xf>
    <xf numFmtId="4" fontId="48" fillId="85" borderId="139" applyNumberFormat="0" applyProtection="0">
      <alignment horizontal="righ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110" fillId="67" borderId="139" applyNumberFormat="0" applyProtection="0">
      <alignment vertical="center"/>
    </xf>
    <xf numFmtId="4" fontId="48" fillId="67" borderId="139" applyNumberFormat="0" applyProtection="0">
      <alignmen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4" fontId="48" fillId="87" borderId="139" applyNumberFormat="0" applyProtection="0">
      <alignment horizontal="left" vertical="center" indent="1"/>
    </xf>
    <xf numFmtId="4" fontId="48" fillId="85" borderId="139" applyNumberFormat="0" applyProtection="0">
      <alignment horizontal="left" vertical="center" indent="1"/>
    </xf>
    <xf numFmtId="0" fontId="45" fillId="74" borderId="139" applyNumberFormat="0" applyProtection="0">
      <alignment horizontal="left" vertical="center" indent="1"/>
    </xf>
    <xf numFmtId="4" fontId="48" fillId="85" borderId="53" applyNumberFormat="0" applyProtection="0">
      <alignment horizontal="left" vertical="center" indent="1"/>
    </xf>
    <xf numFmtId="4" fontId="47" fillId="84" borderId="139" applyNumberFormat="0" applyProtection="0">
      <alignment horizontal="left" vertical="center" indent="1"/>
    </xf>
    <xf numFmtId="4" fontId="48" fillId="83" borderId="139" applyNumberFormat="0" applyProtection="0">
      <alignment horizontal="right" vertical="center"/>
    </xf>
    <xf numFmtId="4" fontId="48" fillId="82" borderId="139" applyNumberFormat="0" applyProtection="0">
      <alignment horizontal="right" vertical="center"/>
    </xf>
    <xf numFmtId="4" fontId="48" fillId="81" borderId="139" applyNumberFormat="0" applyProtection="0">
      <alignment horizontal="right" vertical="center"/>
    </xf>
    <xf numFmtId="4" fontId="48" fillId="80" borderId="139" applyNumberFormat="0" applyProtection="0">
      <alignment horizontal="right" vertical="center"/>
    </xf>
    <xf numFmtId="4" fontId="48" fillId="79" borderId="139" applyNumberFormat="0" applyProtection="0">
      <alignment horizontal="right" vertical="center"/>
    </xf>
    <xf numFmtId="4" fontId="48" fillId="78" borderId="139" applyNumberFormat="0" applyProtection="0">
      <alignment horizontal="right" vertical="center"/>
    </xf>
    <xf numFmtId="4" fontId="48" fillId="77" borderId="139" applyNumberFormat="0" applyProtection="0">
      <alignment horizontal="right" vertical="center"/>
    </xf>
    <xf numFmtId="4" fontId="48" fillId="76" borderId="139" applyNumberFormat="0" applyProtection="0">
      <alignment horizontal="right" vertical="center"/>
    </xf>
    <xf numFmtId="4" fontId="48" fillId="75" borderId="139" applyNumberFormat="0" applyProtection="0">
      <alignment horizontal="right" vertical="center"/>
    </xf>
    <xf numFmtId="0" fontId="45" fillId="74" borderId="139" applyNumberFormat="0" applyProtection="0">
      <alignment horizontal="left" vertical="center" indent="1"/>
    </xf>
    <xf numFmtId="4" fontId="48" fillId="73" borderId="139" applyNumberFormat="0" applyProtection="0">
      <alignment horizontal="left" vertical="center" indent="1"/>
    </xf>
    <xf numFmtId="4" fontId="48" fillId="73" borderId="139" applyNumberFormat="0" applyProtection="0">
      <alignment horizontal="left" vertical="center" indent="1"/>
    </xf>
    <xf numFmtId="4" fontId="110" fillId="73" borderId="139" applyNumberFormat="0" applyProtection="0">
      <alignment vertical="center"/>
    </xf>
    <xf numFmtId="4" fontId="48" fillId="73" borderId="139" applyNumberFormat="0" applyProtection="0">
      <alignment vertical="center"/>
    </xf>
    <xf numFmtId="0" fontId="70" fillId="53" borderId="183"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7" fontId="113" fillId="90" borderId="137" applyBorder="0" applyProtection="0">
      <alignment horizontal="right"/>
    </xf>
    <xf numFmtId="37" fontId="113" fillId="90" borderId="137" applyBorder="0" applyProtection="0">
      <alignment horizontal="right"/>
    </xf>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0" fontId="81" fillId="49" borderId="137" applyNumberFormat="0" applyAlignment="0" applyProtection="0"/>
    <xf numFmtId="38" fontId="72" fillId="0" borderId="45">
      <alignment vertical="center"/>
    </xf>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70" fillId="53" borderId="138" applyNumberFormat="0" applyFon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70" fillId="53" borderId="183" applyNumberFormat="0" applyFont="0" applyAlignment="0" applyProtection="0"/>
    <xf numFmtId="4" fontId="48" fillId="73" borderId="139" applyNumberFormat="0" applyProtection="0">
      <alignment vertical="center"/>
    </xf>
    <xf numFmtId="4" fontId="110" fillId="73" borderId="139" applyNumberFormat="0" applyProtection="0">
      <alignment vertical="center"/>
    </xf>
    <xf numFmtId="4" fontId="48" fillId="73" borderId="139" applyNumberFormat="0" applyProtection="0">
      <alignment horizontal="left" vertical="center" indent="1"/>
    </xf>
    <xf numFmtId="4" fontId="48" fillId="73" borderId="139" applyNumberFormat="0" applyProtection="0">
      <alignment horizontal="left" vertical="center" indent="1"/>
    </xf>
    <xf numFmtId="0" fontId="45" fillId="74" borderId="139" applyNumberFormat="0" applyProtection="0">
      <alignment horizontal="left" vertical="center" indent="1"/>
    </xf>
    <xf numFmtId="4" fontId="48" fillId="75" borderId="139" applyNumberFormat="0" applyProtection="0">
      <alignment horizontal="right" vertical="center"/>
    </xf>
    <xf numFmtId="4" fontId="48" fillId="76" borderId="139" applyNumberFormat="0" applyProtection="0">
      <alignment horizontal="right" vertical="center"/>
    </xf>
    <xf numFmtId="4" fontId="48" fillId="77" borderId="139" applyNumberFormat="0" applyProtection="0">
      <alignment horizontal="right" vertical="center"/>
    </xf>
    <xf numFmtId="4" fontId="48" fillId="78" borderId="139" applyNumberFormat="0" applyProtection="0">
      <alignment horizontal="right" vertical="center"/>
    </xf>
    <xf numFmtId="4" fontId="48" fillId="79" borderId="139" applyNumberFormat="0" applyProtection="0">
      <alignment horizontal="right" vertical="center"/>
    </xf>
    <xf numFmtId="4" fontId="48" fillId="80" borderId="139" applyNumberFormat="0" applyProtection="0">
      <alignment horizontal="right" vertical="center"/>
    </xf>
    <xf numFmtId="4" fontId="48" fillId="81" borderId="139" applyNumberFormat="0" applyProtection="0">
      <alignment horizontal="right" vertical="center"/>
    </xf>
    <xf numFmtId="4" fontId="48" fillId="82" borderId="139" applyNumberFormat="0" applyProtection="0">
      <alignment horizontal="right" vertical="center"/>
    </xf>
    <xf numFmtId="4" fontId="48" fillId="83" borderId="139" applyNumberFormat="0" applyProtection="0">
      <alignment horizontal="right" vertical="center"/>
    </xf>
    <xf numFmtId="4" fontId="47" fillId="84" borderId="139" applyNumberFormat="0" applyProtection="0">
      <alignment horizontal="left" vertical="center" indent="1"/>
    </xf>
    <xf numFmtId="4" fontId="48" fillId="85" borderId="53" applyNumberFormat="0" applyProtection="0">
      <alignment horizontal="left" vertical="center" indent="1"/>
    </xf>
    <xf numFmtId="0" fontId="45" fillId="74" borderId="139" applyNumberFormat="0" applyProtection="0">
      <alignment horizontal="left" vertical="center" indent="1"/>
    </xf>
    <xf numFmtId="4" fontId="48" fillId="85" borderId="139" applyNumberFormat="0" applyProtection="0">
      <alignment horizontal="left" vertical="center" indent="1"/>
    </xf>
    <xf numFmtId="4" fontId="48" fillId="87" borderId="139" applyNumberFormat="0" applyProtection="0">
      <alignment horizontal="left" vertical="center" indent="1"/>
    </xf>
    <xf numFmtId="0" fontId="45" fillId="87" borderId="139" applyNumberFormat="0" applyProtection="0">
      <alignment horizontal="left" vertical="center" indent="1"/>
    </xf>
    <xf numFmtId="0" fontId="45" fillId="87"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66" borderId="139" applyNumberFormat="0" applyProtection="0">
      <alignment horizontal="left" vertical="center" indent="1"/>
    </xf>
    <xf numFmtId="0" fontId="45" fillId="66" borderId="139" applyNumberFormat="0" applyProtection="0">
      <alignment horizontal="left" vertical="center" indent="1"/>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48" fillId="67" borderId="139" applyNumberFormat="0" applyProtection="0">
      <alignment vertical="center"/>
    </xf>
    <xf numFmtId="4" fontId="110" fillId="67" borderId="139" applyNumberFormat="0" applyProtection="0">
      <alignment vertical="center"/>
    </xf>
    <xf numFmtId="4" fontId="48" fillId="67" borderId="139" applyNumberFormat="0" applyProtection="0">
      <alignment horizontal="left" vertical="center" indent="1"/>
    </xf>
    <xf numFmtId="4" fontId="48" fillId="67" borderId="139" applyNumberFormat="0" applyProtection="0">
      <alignment horizontal="left" vertical="center" indent="1"/>
    </xf>
    <xf numFmtId="4" fontId="48" fillId="85" borderId="139" applyNumberFormat="0" applyProtection="0">
      <alignment horizontal="right" vertical="center"/>
    </xf>
    <xf numFmtId="4" fontId="110" fillId="85" borderId="139" applyNumberFormat="0" applyProtection="0">
      <alignment horizontal="right" vertical="center"/>
    </xf>
    <xf numFmtId="0" fontId="45" fillId="74" borderId="139" applyNumberFormat="0" applyProtection="0">
      <alignment horizontal="left" vertical="center" indent="1"/>
    </xf>
    <xf numFmtId="0" fontId="45" fillId="74" borderId="139" applyNumberFormat="0" applyProtection="0">
      <alignment horizontal="left" vertical="center" indent="1"/>
    </xf>
    <xf numFmtId="4" fontId="109" fillId="85" borderId="139" applyNumberFormat="0" applyProtection="0">
      <alignment horizontal="right" vertical="center"/>
    </xf>
    <xf numFmtId="0" fontId="101" fillId="0" borderId="140"/>
    <xf numFmtId="194" fontId="45" fillId="0" borderId="24"/>
    <xf numFmtId="4" fontId="48" fillId="73" borderId="175" applyNumberFormat="0" applyProtection="0">
      <alignment horizontal="left" vertical="center" indent="1"/>
    </xf>
    <xf numFmtId="4" fontId="48" fillId="81" borderId="157" applyNumberFormat="0" applyProtection="0">
      <alignment horizontal="right" vertical="center"/>
    </xf>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37" fontId="113" fillId="91"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91" borderId="137" applyBorder="0" applyProtection="0">
      <alignment horizontal="right"/>
    </xf>
    <xf numFmtId="0" fontId="71" fillId="0" borderId="55"/>
    <xf numFmtId="0" fontId="108" fillId="62" borderId="1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0" fontId="95" fillId="64" borderId="13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41" applyNumberFormat="0" applyFill="0" applyAlignment="0" applyProtection="0"/>
    <xf numFmtId="0" fontId="126" fillId="64" borderId="137" applyNumberFormat="0" applyAlignment="0" applyProtection="0"/>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217" fontId="46" fillId="88" borderId="144" applyBorder="0">
      <alignment horizontal="center" vertical="center" wrapText="1"/>
    </xf>
    <xf numFmtId="217" fontId="46" fillId="66" borderId="24">
      <alignment horizontal="left" vertical="center" wrapText="1"/>
    </xf>
    <xf numFmtId="217" fontId="46" fillId="67" borderId="14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37" applyNumberFormat="0" applyAlignment="0" applyProtection="0"/>
    <xf numFmtId="194" fontId="45" fillId="0" borderId="24"/>
    <xf numFmtId="0" fontId="76" fillId="0" borderId="46">
      <alignment horizontal="left" vertical="center"/>
    </xf>
    <xf numFmtId="0" fontId="131" fillId="49" borderId="137" applyNumberFormat="0" applyAlignment="0" applyProtection="0"/>
    <xf numFmtId="10" fontId="75" fillId="67" borderId="24" applyNumberFormat="0" applyBorder="0" applyAlignment="0" applyProtection="0"/>
    <xf numFmtId="0" fontId="45" fillId="53" borderId="138" applyNumberFormat="0" applyFont="0" applyAlignment="0" applyProtection="0"/>
    <xf numFmtId="0" fontId="134" fillId="64" borderId="139" applyNumberFormat="0" applyAlignment="0" applyProtection="0"/>
    <xf numFmtId="219" fontId="45" fillId="0" borderId="63">
      <protection locked="0"/>
    </xf>
    <xf numFmtId="0" fontId="131" fillId="49" borderId="137" applyNumberFormat="0" applyAlignment="0" applyProtection="0"/>
    <xf numFmtId="169" fontId="45" fillId="67" borderId="24">
      <alignment horizontal="left" vertical="top"/>
      <protection locked="0"/>
    </xf>
    <xf numFmtId="0" fontId="70" fillId="53" borderId="210" applyNumberFormat="0" applyFont="0" applyAlignment="0" applyProtection="0"/>
    <xf numFmtId="0" fontId="45" fillId="74" borderId="157" applyNumberFormat="0" applyProtection="0">
      <alignment horizontal="left" vertical="center" indent="1"/>
    </xf>
    <xf numFmtId="4" fontId="47" fillId="84" borderId="157" applyNumberFormat="0" applyProtection="0">
      <alignment horizontal="left" vertical="center" indent="1"/>
    </xf>
    <xf numFmtId="0" fontId="45" fillId="74" borderId="157" applyNumberFormat="0" applyProtection="0">
      <alignment horizontal="left" vertical="center" indent="1"/>
    </xf>
    <xf numFmtId="4" fontId="48" fillId="87" borderId="157" applyNumberFormat="0" applyProtection="0">
      <alignment horizontal="left" vertical="center" indent="1"/>
    </xf>
    <xf numFmtId="9" fontId="45" fillId="0" borderId="172">
      <alignment horizontal="center"/>
    </xf>
    <xf numFmtId="0" fontId="45" fillId="87" borderId="157" applyNumberFormat="0" applyProtection="0">
      <alignment horizontal="left" vertical="center" indent="1"/>
    </xf>
    <xf numFmtId="9" fontId="45" fillId="66" borderId="172">
      <alignment horizontal="center"/>
    </xf>
    <xf numFmtId="4" fontId="48" fillId="67" borderId="157" applyNumberFormat="0" applyProtection="0">
      <alignment vertical="center"/>
    </xf>
    <xf numFmtId="0" fontId="45" fillId="74" borderId="157" applyNumberFormat="0" applyProtection="0">
      <alignment horizontal="left" vertical="center" indent="1"/>
    </xf>
    <xf numFmtId="4" fontId="110" fillId="67" borderId="157" applyNumberFormat="0" applyProtection="0">
      <alignment vertical="center"/>
    </xf>
    <xf numFmtId="0" fontId="95" fillId="64" borderId="193" applyNumberFormat="0" applyAlignment="0" applyProtection="0"/>
    <xf numFmtId="10" fontId="75" fillId="70" borderId="145" applyNumberFormat="0" applyBorder="0" applyAlignment="0" applyProtection="0"/>
    <xf numFmtId="0" fontId="66" fillId="64" borderId="182" applyNumberFormat="0" applyAlignment="0" applyProtection="0"/>
    <xf numFmtId="4" fontId="48" fillId="67" borderId="157" applyNumberFormat="0" applyProtection="0">
      <alignment horizontal="left" vertical="center" indent="1"/>
    </xf>
    <xf numFmtId="0" fontId="66" fillId="64" borderId="182" applyNumberFormat="0" applyAlignment="0" applyProtection="0"/>
    <xf numFmtId="194" fontId="45" fillId="0" borderId="24"/>
    <xf numFmtId="0" fontId="126" fillId="64" borderId="146" applyNumberFormat="0" applyAlignment="0" applyProtection="0"/>
    <xf numFmtId="4" fontId="48" fillId="73" borderId="166" applyNumberFormat="0" applyProtection="0">
      <alignment horizontal="left" vertical="center" indent="1"/>
    </xf>
    <xf numFmtId="4" fontId="48" fillId="67" borderId="157" applyNumberFormat="0" applyProtection="0">
      <alignment horizontal="left" vertical="center" indent="1"/>
    </xf>
    <xf numFmtId="0" fontId="131" fillId="49" borderId="146" applyNumberFormat="0" applyAlignment="0" applyProtection="0"/>
    <xf numFmtId="0" fontId="45" fillId="53" borderId="147" applyNumberFormat="0" applyFont="0" applyAlignment="0" applyProtection="0"/>
    <xf numFmtId="0" fontId="134" fillId="64" borderId="148" applyNumberFormat="0" applyAlignment="0" applyProtection="0"/>
    <xf numFmtId="4" fontId="48" fillId="78" borderId="202" applyNumberFormat="0" applyProtection="0">
      <alignment horizontal="right" vertical="center"/>
    </xf>
    <xf numFmtId="0" fontId="126" fillId="64" borderId="137" applyNumberFormat="0" applyAlignment="0" applyProtection="0"/>
    <xf numFmtId="4" fontId="48" fillId="85" borderId="157" applyNumberFormat="0" applyProtection="0">
      <alignment horizontal="right" vertical="center"/>
    </xf>
    <xf numFmtId="0" fontId="76" fillId="0" borderId="46">
      <alignment horizontal="left" vertical="center"/>
    </xf>
    <xf numFmtId="0" fontId="131" fillId="49" borderId="137" applyNumberFormat="0" applyAlignment="0" applyProtection="0"/>
    <xf numFmtId="10" fontId="75" fillId="67" borderId="145" applyNumberFormat="0" applyBorder="0" applyAlignment="0" applyProtection="0"/>
    <xf numFmtId="0" fontId="45" fillId="53" borderId="147" applyNumberFormat="0" applyFont="0" applyAlignment="0" applyProtection="0"/>
    <xf numFmtId="0" fontId="127" fillId="65" borderId="44" applyNumberFormat="0" applyAlignment="0" applyProtection="0"/>
    <xf numFmtId="219" fontId="45" fillId="0" borderId="63">
      <protection locked="0"/>
    </xf>
    <xf numFmtId="0" fontId="70" fillId="53" borderId="201" applyNumberFormat="0" applyFont="0" applyAlignment="0" applyProtection="0"/>
    <xf numFmtId="9" fontId="45" fillId="0" borderId="24">
      <alignment horizontal="center"/>
    </xf>
    <xf numFmtId="4" fontId="110" fillId="85" borderId="157" applyNumberFormat="0" applyProtection="0">
      <alignment horizontal="right" vertical="center"/>
    </xf>
    <xf numFmtId="0" fontId="131" fillId="49" borderId="137" applyNumberFormat="0" applyAlignment="0" applyProtection="0"/>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4" fontId="48" fillId="67" borderId="157" applyNumberFormat="0" applyProtection="0">
      <alignment horizontal="left" vertical="center" indent="1"/>
    </xf>
    <xf numFmtId="0" fontId="131" fillId="49" borderId="146" applyNumberFormat="0" applyAlignment="0" applyProtection="0"/>
    <xf numFmtId="0" fontId="70" fillId="53" borderId="201" applyNumberFormat="0" applyFont="0" applyAlignment="0" applyProtection="0"/>
    <xf numFmtId="0" fontId="131" fillId="49" borderId="146" applyNumberFormat="0" applyAlignment="0" applyProtection="0"/>
    <xf numFmtId="219" fontId="45" fillId="0" borderId="63">
      <protection locked="0"/>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46" applyNumberFormat="0" applyAlignment="0" applyProtection="0"/>
    <xf numFmtId="4" fontId="48" fillId="85" borderId="157" applyNumberFormat="0" applyProtection="0">
      <alignment horizontal="right" vertical="center"/>
    </xf>
    <xf numFmtId="9" fontId="45" fillId="66" borderId="24">
      <alignment horizontal="center"/>
    </xf>
    <xf numFmtId="0" fontId="95" fillId="64" borderId="211" applyNumberFormat="0" applyAlignment="0" applyProtection="0"/>
    <xf numFmtId="217" fontId="46" fillId="88" borderId="153" applyBorder="0">
      <alignment horizontal="center" vertical="center" wrapText="1"/>
    </xf>
    <xf numFmtId="217" fontId="46" fillId="66" borderId="24">
      <alignment horizontal="left" vertical="center" wrapText="1"/>
    </xf>
    <xf numFmtId="217" fontId="46" fillId="67" borderId="151"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31" fillId="49" borderId="164" applyNumberFormat="0" applyAlignment="0" applyProtection="0"/>
    <xf numFmtId="0" fontId="70" fillId="53" borderId="201"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52" applyBorder="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7" fillId="65" borderId="44" applyNumberFormat="0" applyAlignment="0" applyProtection="0"/>
    <xf numFmtId="194" fontId="45" fillId="0" borderId="24"/>
    <xf numFmtId="0" fontId="101" fillId="0" borderId="149"/>
    <xf numFmtId="4" fontId="109" fillId="85" borderId="148" applyNumberFormat="0" applyProtection="0">
      <alignment horizontal="righ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4" fontId="110" fillId="85" borderId="148" applyNumberFormat="0" applyProtection="0">
      <alignment horizontal="right" vertical="center"/>
    </xf>
    <xf numFmtId="4" fontId="48" fillId="85" borderId="148" applyNumberFormat="0" applyProtection="0">
      <alignment horizontal="right" vertical="center"/>
    </xf>
    <xf numFmtId="4" fontId="48" fillId="67" borderId="148" applyNumberFormat="0" applyProtection="0">
      <alignment horizontal="left" vertical="center" indent="1"/>
    </xf>
    <xf numFmtId="4" fontId="48" fillId="67" borderId="148" applyNumberFormat="0" applyProtection="0">
      <alignment horizontal="left" vertical="center" indent="1"/>
    </xf>
    <xf numFmtId="4" fontId="110" fillId="67" borderId="148" applyNumberFormat="0" applyProtection="0">
      <alignment vertical="center"/>
    </xf>
    <xf numFmtId="4" fontId="48" fillId="67" borderId="148" applyNumberFormat="0" applyProtection="0">
      <alignmen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0" fontId="45" fillId="66" borderId="148" applyNumberFormat="0" applyProtection="0">
      <alignment horizontal="left" vertical="center" indent="1"/>
    </xf>
    <xf numFmtId="0" fontId="45" fillId="66"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7" borderId="148" applyNumberFormat="0" applyProtection="0">
      <alignment horizontal="left" vertical="center" indent="1"/>
    </xf>
    <xf numFmtId="0" fontId="45" fillId="87" borderId="148" applyNumberFormat="0" applyProtection="0">
      <alignment horizontal="left" vertical="center" indent="1"/>
    </xf>
    <xf numFmtId="4" fontId="48" fillId="87" borderId="148" applyNumberFormat="0" applyProtection="0">
      <alignment horizontal="left" vertical="center" indent="1"/>
    </xf>
    <xf numFmtId="4" fontId="48" fillId="85" borderId="148" applyNumberFormat="0" applyProtection="0">
      <alignment horizontal="left" vertical="center" indent="1"/>
    </xf>
    <xf numFmtId="0" fontId="45" fillId="74" borderId="148" applyNumberFormat="0" applyProtection="0">
      <alignment horizontal="left" vertical="center" indent="1"/>
    </xf>
    <xf numFmtId="4" fontId="48" fillId="85" borderId="53" applyNumberFormat="0" applyProtection="0">
      <alignment horizontal="left" vertical="center" indent="1"/>
    </xf>
    <xf numFmtId="4" fontId="47" fillId="84" borderId="148" applyNumberFormat="0" applyProtection="0">
      <alignment horizontal="left" vertical="center" indent="1"/>
    </xf>
    <xf numFmtId="4" fontId="48" fillId="83" borderId="148" applyNumberFormat="0" applyProtection="0">
      <alignment horizontal="right" vertical="center"/>
    </xf>
    <xf numFmtId="4" fontId="48" fillId="82" borderId="148" applyNumberFormat="0" applyProtection="0">
      <alignment horizontal="right" vertical="center"/>
    </xf>
    <xf numFmtId="4" fontId="48" fillId="81" borderId="148" applyNumberFormat="0" applyProtection="0">
      <alignment horizontal="right" vertical="center"/>
    </xf>
    <xf numFmtId="4" fontId="48" fillId="80" borderId="148" applyNumberFormat="0" applyProtection="0">
      <alignment horizontal="right" vertical="center"/>
    </xf>
    <xf numFmtId="4" fontId="48" fillId="79" borderId="148" applyNumberFormat="0" applyProtection="0">
      <alignment horizontal="right" vertical="center"/>
    </xf>
    <xf numFmtId="4" fontId="48" fillId="78" borderId="148" applyNumberFormat="0" applyProtection="0">
      <alignment horizontal="right" vertical="center"/>
    </xf>
    <xf numFmtId="4" fontId="48" fillId="77" borderId="148" applyNumberFormat="0" applyProtection="0">
      <alignment horizontal="right" vertical="center"/>
    </xf>
    <xf numFmtId="4" fontId="48" fillId="76" borderId="148" applyNumberFormat="0" applyProtection="0">
      <alignment horizontal="right" vertical="center"/>
    </xf>
    <xf numFmtId="4" fontId="48" fillId="75" borderId="148" applyNumberFormat="0" applyProtection="0">
      <alignment horizontal="right" vertical="center"/>
    </xf>
    <xf numFmtId="0" fontId="45" fillId="74" borderId="148" applyNumberFormat="0" applyProtection="0">
      <alignment horizontal="left" vertical="center" indent="1"/>
    </xf>
    <xf numFmtId="4" fontId="48" fillId="73" borderId="148" applyNumberFormat="0" applyProtection="0">
      <alignment horizontal="left" vertical="center" indent="1"/>
    </xf>
    <xf numFmtId="4" fontId="48" fillId="73" borderId="148" applyNumberFormat="0" applyProtection="0">
      <alignment horizontal="left" vertical="center" indent="1"/>
    </xf>
    <xf numFmtId="4" fontId="110" fillId="73" borderId="148" applyNumberFormat="0" applyProtection="0">
      <alignment vertical="center"/>
    </xf>
    <xf numFmtId="4" fontId="48" fillId="73" borderId="148" applyNumberFormat="0" applyProtection="0">
      <alignment vertical="center"/>
    </xf>
    <xf numFmtId="4" fontId="48" fillId="85" borderId="211" applyNumberFormat="0" applyProtection="0">
      <alignment horizontal="right" vertical="center"/>
    </xf>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37" fontId="113" fillId="90" borderId="146" applyBorder="0" applyProtection="0">
      <alignment horizontal="right"/>
    </xf>
    <xf numFmtId="37" fontId="113" fillId="90" borderId="146" applyBorder="0" applyProtection="0">
      <alignment horizontal="right"/>
    </xf>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0" fontId="81" fillId="49" borderId="146" applyNumberFormat="0" applyAlignment="0" applyProtection="0"/>
    <xf numFmtId="38" fontId="72" fillId="0" borderId="45">
      <alignment vertical="center"/>
    </xf>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70" fillId="53" borderId="147" applyNumberFormat="0" applyFont="0" applyAlignment="0" applyProtection="0"/>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4" fontId="48" fillId="73" borderId="148" applyNumberFormat="0" applyProtection="0">
      <alignment vertical="center"/>
    </xf>
    <xf numFmtId="4" fontId="110" fillId="73" borderId="148" applyNumberFormat="0" applyProtection="0">
      <alignment vertical="center"/>
    </xf>
    <xf numFmtId="4" fontId="48" fillId="73" borderId="148" applyNumberFormat="0" applyProtection="0">
      <alignment horizontal="left" vertical="center" indent="1"/>
    </xf>
    <xf numFmtId="4" fontId="48" fillId="73" borderId="148" applyNumberFormat="0" applyProtection="0">
      <alignment horizontal="left" vertical="center" indent="1"/>
    </xf>
    <xf numFmtId="0" fontId="45" fillId="74" borderId="148" applyNumberFormat="0" applyProtection="0">
      <alignment horizontal="left" vertical="center" indent="1"/>
    </xf>
    <xf numFmtId="4" fontId="48" fillId="75" borderId="148" applyNumberFormat="0" applyProtection="0">
      <alignment horizontal="right" vertical="center"/>
    </xf>
    <xf numFmtId="4" fontId="48" fillId="76" borderId="148" applyNumberFormat="0" applyProtection="0">
      <alignment horizontal="right" vertical="center"/>
    </xf>
    <xf numFmtId="4" fontId="48" fillId="77" borderId="148" applyNumberFormat="0" applyProtection="0">
      <alignment horizontal="right" vertical="center"/>
    </xf>
    <xf numFmtId="4" fontId="48" fillId="78" borderId="148" applyNumberFormat="0" applyProtection="0">
      <alignment horizontal="right" vertical="center"/>
    </xf>
    <xf numFmtId="4" fontId="48" fillId="79" borderId="148" applyNumberFormat="0" applyProtection="0">
      <alignment horizontal="right" vertical="center"/>
    </xf>
    <xf numFmtId="4" fontId="48" fillId="80" borderId="148" applyNumberFormat="0" applyProtection="0">
      <alignment horizontal="right" vertical="center"/>
    </xf>
    <xf numFmtId="4" fontId="48" fillId="81" borderId="148" applyNumberFormat="0" applyProtection="0">
      <alignment horizontal="right" vertical="center"/>
    </xf>
    <xf numFmtId="4" fontId="48" fillId="82" borderId="148" applyNumberFormat="0" applyProtection="0">
      <alignment horizontal="right" vertical="center"/>
    </xf>
    <xf numFmtId="4" fontId="48" fillId="83" borderId="148" applyNumberFormat="0" applyProtection="0">
      <alignment horizontal="right" vertical="center"/>
    </xf>
    <xf numFmtId="4" fontId="47" fillId="84" borderId="148" applyNumberFormat="0" applyProtection="0">
      <alignment horizontal="left" vertical="center" indent="1"/>
    </xf>
    <xf numFmtId="4" fontId="48" fillId="85" borderId="53" applyNumberFormat="0" applyProtection="0">
      <alignment horizontal="left" vertical="center" indent="1"/>
    </xf>
    <xf numFmtId="0" fontId="45" fillId="74" borderId="148" applyNumberFormat="0" applyProtection="0">
      <alignment horizontal="left" vertical="center" indent="1"/>
    </xf>
    <xf numFmtId="4" fontId="48" fillId="85" borderId="148" applyNumberFormat="0" applyProtection="0">
      <alignment horizontal="left" vertical="center" indent="1"/>
    </xf>
    <xf numFmtId="4" fontId="48" fillId="87" borderId="148" applyNumberFormat="0" applyProtection="0">
      <alignment horizontal="left" vertical="center" indent="1"/>
    </xf>
    <xf numFmtId="0" fontId="45" fillId="87" borderId="148" applyNumberFormat="0" applyProtection="0">
      <alignment horizontal="left" vertical="center" indent="1"/>
    </xf>
    <xf numFmtId="0" fontId="45" fillId="87"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66" borderId="148" applyNumberFormat="0" applyProtection="0">
      <alignment horizontal="left" vertical="center" indent="1"/>
    </xf>
    <xf numFmtId="0" fontId="45" fillId="66" borderId="148" applyNumberFormat="0" applyProtection="0">
      <alignment horizontal="left" vertical="center" indent="1"/>
    </xf>
    <xf numFmtId="0" fontId="45" fillId="74" borderId="148" applyNumberFormat="0" applyProtection="0">
      <alignment horizontal="left" vertical="center" indent="1"/>
    </xf>
    <xf numFmtId="0" fontId="45" fillId="74" borderId="148" applyNumberFormat="0" applyProtection="0">
      <alignment horizontal="left" vertical="center" indent="1"/>
    </xf>
    <xf numFmtId="4" fontId="48" fillId="67" borderId="148" applyNumberFormat="0" applyProtection="0">
      <alignment vertical="center"/>
    </xf>
    <xf numFmtId="4" fontId="110" fillId="67" borderId="148" applyNumberFormat="0" applyProtection="0">
      <alignment vertical="center"/>
    </xf>
    <xf numFmtId="4" fontId="48" fillId="67" borderId="148" applyNumberFormat="0" applyProtection="0">
      <alignment horizontal="left" vertical="center" indent="1"/>
    </xf>
    <xf numFmtId="4" fontId="48" fillId="67" borderId="148" applyNumberFormat="0" applyProtection="0">
      <alignment horizontal="left" vertical="center" indent="1"/>
    </xf>
    <xf numFmtId="4" fontId="48" fillId="85" borderId="148" applyNumberFormat="0" applyProtection="0">
      <alignment horizontal="right" vertical="center"/>
    </xf>
    <xf numFmtId="4" fontId="110" fillId="85" borderId="148" applyNumberFormat="0" applyProtection="0">
      <alignment horizontal="right" vertical="center"/>
    </xf>
    <xf numFmtId="0" fontId="45" fillId="74" borderId="148" applyNumberFormat="0" applyProtection="0">
      <alignment horizontal="left" vertical="center" indent="1"/>
    </xf>
    <xf numFmtId="0" fontId="45" fillId="74" borderId="148" applyNumberFormat="0" applyProtection="0">
      <alignment horizontal="left" vertical="center" indent="1"/>
    </xf>
    <xf numFmtId="4" fontId="109" fillId="85" borderId="148" applyNumberFormat="0" applyProtection="0">
      <alignment horizontal="right" vertical="center"/>
    </xf>
    <xf numFmtId="0" fontId="101" fillId="0" borderId="149"/>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0" fontId="66" fillId="64" borderId="146" applyNumberFormat="0" applyAlignment="0" applyProtection="0"/>
    <xf numFmtId="37" fontId="113" fillId="91" borderId="146" applyBorder="0" applyProtection="0">
      <alignment horizontal="right"/>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37" fontId="113" fillId="91" borderId="146" applyBorder="0" applyProtection="0">
      <alignment horizontal="right"/>
    </xf>
    <xf numFmtId="0" fontId="71" fillId="0" borderId="55"/>
    <xf numFmtId="0" fontId="108" fillId="62" borderId="152"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0" fontId="95" fillId="64" borderId="14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53" applyBorder="0">
      <alignment horizontal="center" vertical="center" wrapText="1"/>
    </xf>
    <xf numFmtId="217" fontId="46" fillId="66" borderId="24">
      <alignment horizontal="left" vertical="center" wrapText="1"/>
    </xf>
    <xf numFmtId="217" fontId="46" fillId="67" borderId="151"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50" applyNumberFormat="0" applyFill="0" applyAlignment="0" applyProtection="0"/>
    <xf numFmtId="0" fontId="126" fillId="64" borderId="146" applyNumberFormat="0" applyAlignment="0" applyProtection="0"/>
    <xf numFmtId="0" fontId="127" fillId="65" borderId="44" applyNumberFormat="0" applyAlignment="0" applyProtection="0"/>
    <xf numFmtId="0" fontId="76" fillId="0" borderId="46">
      <alignment horizontal="left" vertical="center"/>
    </xf>
    <xf numFmtId="0" fontId="131" fillId="49" borderId="146" applyNumberFormat="0" applyAlignment="0" applyProtection="0"/>
    <xf numFmtId="10" fontId="75" fillId="67" borderId="24" applyNumberFormat="0" applyBorder="0" applyAlignment="0" applyProtection="0"/>
    <xf numFmtId="0" fontId="45" fillId="53" borderId="147" applyNumberFormat="0" applyFont="0" applyAlignment="0" applyProtection="0"/>
    <xf numFmtId="0" fontId="134" fillId="64" borderId="148" applyNumberFormat="0" applyAlignment="0" applyProtection="0"/>
    <xf numFmtId="219" fontId="45" fillId="0" borderId="63">
      <protection locked="0"/>
    </xf>
    <xf numFmtId="0" fontId="70" fillId="53" borderId="201" applyNumberFormat="0" applyFont="0" applyAlignment="0" applyProtection="0"/>
    <xf numFmtId="217" fontId="46" fillId="88" borderId="153" applyBorder="0">
      <alignment horizontal="center" vertical="center" wrapText="1"/>
    </xf>
    <xf numFmtId="217" fontId="46" fillId="66" borderId="24">
      <alignment horizontal="left" vertical="center" wrapText="1"/>
    </xf>
    <xf numFmtId="217" fontId="46" fillId="67" borderId="151"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46" applyNumberFormat="0" applyAlignment="0" applyProtection="0"/>
    <xf numFmtId="0" fontId="127" fillId="65" borderId="44" applyNumberFormat="0" applyAlignment="0" applyProtection="0"/>
    <xf numFmtId="0" fontId="76" fillId="0" borderId="46">
      <alignment horizontal="left" vertical="center"/>
    </xf>
    <xf numFmtId="0" fontId="131" fillId="49" borderId="146" applyNumberFormat="0" applyAlignment="0" applyProtection="0"/>
    <xf numFmtId="10" fontId="75" fillId="67" borderId="24" applyNumberFormat="0" applyBorder="0" applyAlignment="0" applyProtection="0"/>
    <xf numFmtId="0" fontId="45" fillId="53" borderId="147" applyNumberFormat="0" applyFont="0" applyAlignment="0" applyProtection="0"/>
    <xf numFmtId="0" fontId="134" fillId="64" borderId="148" applyNumberFormat="0" applyAlignment="0" applyProtection="0"/>
    <xf numFmtId="219" fontId="45" fillId="0" borderId="63">
      <protection locked="0"/>
    </xf>
    <xf numFmtId="0" fontId="131" fillId="49" borderId="146" applyNumberFormat="0" applyAlignment="0" applyProtection="0"/>
    <xf numFmtId="4" fontId="48" fillId="73" borderId="211" applyNumberFormat="0" applyProtection="0">
      <alignment horizontal="left" vertical="center" indent="1"/>
    </xf>
    <xf numFmtId="0" fontId="70" fillId="53" borderId="210" applyNumberFormat="0" applyFont="0" applyAlignment="0" applyProtection="0"/>
    <xf numFmtId="0" fontId="81" fillId="49" borderId="164" applyNumberFormat="0" applyAlignment="0" applyProtection="0"/>
    <xf numFmtId="194" fontId="45" fillId="0" borderId="24"/>
    <xf numFmtId="169" fontId="45" fillId="0" borderId="24">
      <alignment horizontal="center"/>
    </xf>
    <xf numFmtId="37" fontId="113" fillId="90" borderId="164" applyBorder="0" applyProtection="0">
      <alignment horizontal="right"/>
    </xf>
    <xf numFmtId="0" fontId="81" fillId="49" borderId="155" applyNumberFormat="0" applyAlignment="0" applyProtection="0"/>
    <xf numFmtId="4" fontId="110" fillId="73" borderId="166" applyNumberFormat="0" applyProtection="0">
      <alignment vertical="center"/>
    </xf>
    <xf numFmtId="10" fontId="75" fillId="70" borderId="154" applyNumberFormat="0" applyBorder="0" applyAlignment="0" applyProtection="0"/>
    <xf numFmtId="0" fontId="81" fillId="49" borderId="155" applyNumberFormat="0" applyAlignment="0" applyProtection="0"/>
    <xf numFmtId="0" fontId="70" fillId="53" borderId="201" applyNumberFormat="0" applyFont="0" applyAlignment="0" applyProtection="0"/>
    <xf numFmtId="0" fontId="81" fillId="49" borderId="155" applyNumberFormat="0" applyAlignment="0" applyProtection="0"/>
    <xf numFmtId="0" fontId="126" fillId="64" borderId="155" applyNumberFormat="0" applyAlignment="0" applyProtection="0"/>
    <xf numFmtId="0" fontId="127" fillId="65" borderId="44" applyNumberFormat="0" applyAlignment="0" applyProtection="0"/>
    <xf numFmtId="0" fontId="45" fillId="88" borderId="157" applyNumberFormat="0" applyProtection="0">
      <alignment horizontal="left" vertical="center" indent="1"/>
    </xf>
    <xf numFmtId="0" fontId="131" fillId="49" borderId="155" applyNumberFormat="0" applyAlignment="0" applyProtection="0"/>
    <xf numFmtId="0" fontId="45" fillId="53" borderId="156" applyNumberFormat="0" applyFont="0" applyAlignment="0" applyProtection="0"/>
    <xf numFmtId="0" fontId="134" fillId="64" borderId="157" applyNumberFormat="0" applyAlignment="0" applyProtection="0"/>
    <xf numFmtId="0" fontId="70" fillId="53" borderId="201" applyNumberFormat="0" applyFont="0" applyAlignment="0" applyProtection="0"/>
    <xf numFmtId="0" fontId="126" fillId="64" borderId="137" applyNumberFormat="0" applyAlignment="0" applyProtection="0"/>
    <xf numFmtId="0" fontId="45" fillId="88" borderId="157" applyNumberFormat="0" applyProtection="0">
      <alignment horizontal="left" vertical="center" indent="1"/>
    </xf>
    <xf numFmtId="0" fontId="76" fillId="0" borderId="46">
      <alignment horizontal="left" vertical="center"/>
    </xf>
    <xf numFmtId="0" fontId="131" fillId="49" borderId="137" applyNumberFormat="0" applyAlignment="0" applyProtection="0"/>
    <xf numFmtId="10" fontId="75" fillId="67" borderId="154" applyNumberFormat="0" applyBorder="0" applyAlignment="0" applyProtection="0"/>
    <xf numFmtId="0" fontId="45" fillId="53" borderId="156" applyNumberFormat="0" applyFont="0" applyAlignment="0" applyProtection="0"/>
    <xf numFmtId="4" fontId="48" fillId="67" borderId="166" applyNumberFormat="0" applyProtection="0">
      <alignment horizontal="left" vertical="center" indent="1"/>
    </xf>
    <xf numFmtId="219" fontId="45" fillId="0" borderId="63">
      <protection locked="0"/>
    </xf>
    <xf numFmtId="0" fontId="75" fillId="110" borderId="24"/>
    <xf numFmtId="0" fontId="45" fillId="87" borderId="157" applyNumberFormat="0" applyProtection="0">
      <alignment horizontal="left" vertical="center" indent="1"/>
    </xf>
    <xf numFmtId="0" fontId="131" fillId="49" borderId="137" applyNumberFormat="0" applyAlignment="0" applyProtection="0"/>
    <xf numFmtId="0" fontId="131" fillId="49" borderId="155" applyNumberFormat="0" applyAlignment="0" applyProtection="0"/>
    <xf numFmtId="4" fontId="48" fillId="73" borderId="166" applyNumberFormat="0" applyProtection="0">
      <alignment vertical="center"/>
    </xf>
    <xf numFmtId="219" fontId="45" fillId="0" borderId="63">
      <protection locked="0"/>
    </xf>
    <xf numFmtId="0" fontId="70" fillId="53" borderId="174" applyNumberFormat="0" applyFont="0" applyAlignment="0" applyProtection="0"/>
    <xf numFmtId="0" fontId="71" fillId="0" borderId="55"/>
    <xf numFmtId="0" fontId="95" fillId="64" borderId="184" applyNumberFormat="0" applyAlignment="0" applyProtection="0"/>
    <xf numFmtId="37" fontId="113" fillId="91"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64" borderId="164" applyNumberFormat="0" applyAlignment="0" applyProtection="0"/>
    <xf numFmtId="0" fontId="95" fillId="64" borderId="166" applyNumberFormat="0" applyAlignment="0" applyProtection="0"/>
    <xf numFmtId="0" fontId="108" fillId="62" borderId="16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55" applyNumberFormat="0" applyAlignment="0" applyProtection="0"/>
    <xf numFmtId="0" fontId="81" fillId="49" borderId="164" applyNumberFormat="0" applyAlignment="0" applyProtection="0"/>
    <xf numFmtId="0" fontId="131" fillId="49" borderId="15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55" applyNumberFormat="0" applyAlignment="0" applyProtection="0"/>
    <xf numFmtId="217" fontId="46" fillId="88" borderId="162" applyBorder="0">
      <alignment horizontal="center" vertical="center" wrapText="1"/>
    </xf>
    <xf numFmtId="217" fontId="46" fillId="66" borderId="24">
      <alignment horizontal="left" vertical="center" wrapText="1"/>
    </xf>
    <xf numFmtId="217" fontId="46" fillId="67" borderId="16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61" applyBorder="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4" fontId="48" fillId="77" borderId="166" applyNumberFormat="0" applyProtection="0">
      <alignment horizontal="right" vertical="center"/>
    </xf>
    <xf numFmtId="0" fontId="45" fillId="74" borderId="166" applyNumberFormat="0" applyProtection="0">
      <alignment horizontal="left" vertical="center" indent="1"/>
    </xf>
    <xf numFmtId="194" fontId="45" fillId="0" borderId="24"/>
    <xf numFmtId="0" fontId="101" fillId="0" borderId="158"/>
    <xf numFmtId="4" fontId="109" fillId="85" borderId="157" applyNumberFormat="0" applyProtection="0">
      <alignment horizontal="right" vertical="center"/>
    </xf>
    <xf numFmtId="0" fontId="45" fillId="74" borderId="157" applyNumberFormat="0" applyProtection="0">
      <alignment horizontal="left" vertical="center" indent="1"/>
    </xf>
    <xf numFmtId="0" fontId="45" fillId="74" borderId="157" applyNumberFormat="0" applyProtection="0">
      <alignment horizontal="left" vertical="center" indent="1"/>
    </xf>
    <xf numFmtId="4" fontId="110" fillId="85" borderId="157" applyNumberFormat="0" applyProtection="0">
      <alignment horizontal="right" vertical="center"/>
    </xf>
    <xf numFmtId="4" fontId="48" fillId="85" borderId="157" applyNumberFormat="0" applyProtection="0">
      <alignment horizontal="right" vertical="center"/>
    </xf>
    <xf numFmtId="4" fontId="48" fillId="67" borderId="157" applyNumberFormat="0" applyProtection="0">
      <alignment horizontal="left" vertical="center" indent="1"/>
    </xf>
    <xf numFmtId="4" fontId="48" fillId="67" borderId="157" applyNumberFormat="0" applyProtection="0">
      <alignment horizontal="left" vertical="center" indent="1"/>
    </xf>
    <xf numFmtId="4" fontId="110" fillId="67" borderId="157" applyNumberFormat="0" applyProtection="0">
      <alignment vertical="center"/>
    </xf>
    <xf numFmtId="4" fontId="48" fillId="67" borderId="157" applyNumberFormat="0" applyProtection="0">
      <alignment vertical="center"/>
    </xf>
    <xf numFmtId="0" fontId="45" fillId="74" borderId="157" applyNumberFormat="0" applyProtection="0">
      <alignment horizontal="left" vertical="center" indent="1"/>
    </xf>
    <xf numFmtId="0" fontId="45" fillId="74" borderId="157" applyNumberFormat="0" applyProtection="0">
      <alignment horizontal="left" vertical="center" indent="1"/>
    </xf>
    <xf numFmtId="0" fontId="45" fillId="66" borderId="157" applyNumberFormat="0" applyProtection="0">
      <alignment horizontal="left" vertical="center" indent="1"/>
    </xf>
    <xf numFmtId="0" fontId="45" fillId="66"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7" borderId="157" applyNumberFormat="0" applyProtection="0">
      <alignment horizontal="left" vertical="center" indent="1"/>
    </xf>
    <xf numFmtId="0" fontId="45" fillId="87" borderId="157" applyNumberFormat="0" applyProtection="0">
      <alignment horizontal="left" vertical="center" indent="1"/>
    </xf>
    <xf numFmtId="4" fontId="48" fillId="87" borderId="157" applyNumberFormat="0" applyProtection="0">
      <alignment horizontal="left" vertical="center" indent="1"/>
    </xf>
    <xf numFmtId="4" fontId="48" fillId="85" borderId="157" applyNumberFormat="0" applyProtection="0">
      <alignment horizontal="left" vertical="center" indent="1"/>
    </xf>
    <xf numFmtId="0" fontId="45" fillId="74" borderId="157" applyNumberFormat="0" applyProtection="0">
      <alignment horizontal="left" vertical="center" indent="1"/>
    </xf>
    <xf numFmtId="4" fontId="48" fillId="85" borderId="53" applyNumberFormat="0" applyProtection="0">
      <alignment horizontal="left" vertical="center" indent="1"/>
    </xf>
    <xf numFmtId="4" fontId="47" fillId="84" borderId="157" applyNumberFormat="0" applyProtection="0">
      <alignment horizontal="left" vertical="center" indent="1"/>
    </xf>
    <xf numFmtId="4" fontId="48" fillId="83" borderId="157" applyNumberFormat="0" applyProtection="0">
      <alignment horizontal="right" vertical="center"/>
    </xf>
    <xf numFmtId="4" fontId="48" fillId="82" borderId="157" applyNumberFormat="0" applyProtection="0">
      <alignment horizontal="right" vertical="center"/>
    </xf>
    <xf numFmtId="4" fontId="48" fillId="81" borderId="157" applyNumberFormat="0" applyProtection="0">
      <alignment horizontal="right" vertical="center"/>
    </xf>
    <xf numFmtId="4" fontId="48" fillId="80" borderId="157" applyNumberFormat="0" applyProtection="0">
      <alignment horizontal="right" vertical="center"/>
    </xf>
    <xf numFmtId="4" fontId="48" fillId="79" borderId="157" applyNumberFormat="0" applyProtection="0">
      <alignment horizontal="right" vertical="center"/>
    </xf>
    <xf numFmtId="4" fontId="48" fillId="78" borderId="157" applyNumberFormat="0" applyProtection="0">
      <alignment horizontal="right" vertical="center"/>
    </xf>
    <xf numFmtId="4" fontId="48" fillId="77" borderId="157" applyNumberFormat="0" applyProtection="0">
      <alignment horizontal="right" vertical="center"/>
    </xf>
    <xf numFmtId="4" fontId="48" fillId="76" borderId="157" applyNumberFormat="0" applyProtection="0">
      <alignment horizontal="right" vertical="center"/>
    </xf>
    <xf numFmtId="4" fontId="48" fillId="75" borderId="157" applyNumberFormat="0" applyProtection="0">
      <alignment horizontal="right" vertical="center"/>
    </xf>
    <xf numFmtId="0" fontId="45" fillId="74" borderId="157" applyNumberFormat="0" applyProtection="0">
      <alignment horizontal="left" vertical="center" indent="1"/>
    </xf>
    <xf numFmtId="4" fontId="48" fillId="73" borderId="157" applyNumberFormat="0" applyProtection="0">
      <alignment horizontal="left" vertical="center" indent="1"/>
    </xf>
    <xf numFmtId="4" fontId="48" fillId="73" borderId="157" applyNumberFormat="0" applyProtection="0">
      <alignment horizontal="left" vertical="center" indent="1"/>
    </xf>
    <xf numFmtId="4" fontId="110" fillId="73" borderId="157" applyNumberFormat="0" applyProtection="0">
      <alignment vertical="center"/>
    </xf>
    <xf numFmtId="4" fontId="48" fillId="73" borderId="157" applyNumberFormat="0" applyProtection="0">
      <alignment vertical="center"/>
    </xf>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37" fontId="113" fillId="90" borderId="155" applyBorder="0" applyProtection="0">
      <alignment horizontal="right"/>
    </xf>
    <xf numFmtId="37" fontId="113" fillId="90" borderId="155" applyBorder="0" applyProtection="0">
      <alignment horizontal="right"/>
    </xf>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0" fontId="81" fillId="49" borderId="155" applyNumberFormat="0" applyAlignment="0" applyProtection="0"/>
    <xf numFmtId="38" fontId="72" fillId="0" borderId="45">
      <alignment vertical="center"/>
    </xf>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70" fillId="53" borderId="156" applyNumberFormat="0" applyFon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4" fontId="48" fillId="73" borderId="157" applyNumberFormat="0" applyProtection="0">
      <alignment vertical="center"/>
    </xf>
    <xf numFmtId="4" fontId="110" fillId="73" borderId="157" applyNumberFormat="0" applyProtection="0">
      <alignment vertical="center"/>
    </xf>
    <xf numFmtId="4" fontId="48" fillId="73" borderId="157" applyNumberFormat="0" applyProtection="0">
      <alignment horizontal="left" vertical="center" indent="1"/>
    </xf>
    <xf numFmtId="4" fontId="48" fillId="73" borderId="157" applyNumberFormat="0" applyProtection="0">
      <alignment horizontal="left" vertical="center" indent="1"/>
    </xf>
    <xf numFmtId="0" fontId="45" fillId="74" borderId="157" applyNumberFormat="0" applyProtection="0">
      <alignment horizontal="left" vertical="center" indent="1"/>
    </xf>
    <xf numFmtId="4" fontId="48" fillId="75" borderId="157" applyNumberFormat="0" applyProtection="0">
      <alignment horizontal="right" vertical="center"/>
    </xf>
    <xf numFmtId="4" fontId="48" fillId="76" borderId="157" applyNumberFormat="0" applyProtection="0">
      <alignment horizontal="right" vertical="center"/>
    </xf>
    <xf numFmtId="4" fontId="48" fillId="77" borderId="157" applyNumberFormat="0" applyProtection="0">
      <alignment horizontal="right" vertical="center"/>
    </xf>
    <xf numFmtId="4" fontId="48" fillId="78" borderId="157" applyNumberFormat="0" applyProtection="0">
      <alignment horizontal="right" vertical="center"/>
    </xf>
    <xf numFmtId="4" fontId="48" fillId="79" borderId="157" applyNumberFormat="0" applyProtection="0">
      <alignment horizontal="right" vertical="center"/>
    </xf>
    <xf numFmtId="4" fontId="48" fillId="80" borderId="157" applyNumberFormat="0" applyProtection="0">
      <alignment horizontal="right" vertical="center"/>
    </xf>
    <xf numFmtId="4" fontId="48" fillId="81" borderId="157" applyNumberFormat="0" applyProtection="0">
      <alignment horizontal="right" vertical="center"/>
    </xf>
    <xf numFmtId="4" fontId="48" fillId="82" borderId="157" applyNumberFormat="0" applyProtection="0">
      <alignment horizontal="right" vertical="center"/>
    </xf>
    <xf numFmtId="4" fontId="48" fillId="83" borderId="157" applyNumberFormat="0" applyProtection="0">
      <alignment horizontal="right" vertical="center"/>
    </xf>
    <xf numFmtId="4" fontId="47" fillId="84" borderId="157" applyNumberFormat="0" applyProtection="0">
      <alignment horizontal="left" vertical="center" indent="1"/>
    </xf>
    <xf numFmtId="4" fontId="48" fillId="85" borderId="53" applyNumberFormat="0" applyProtection="0">
      <alignment horizontal="left" vertical="center" indent="1"/>
    </xf>
    <xf numFmtId="0" fontId="45" fillId="74" borderId="157" applyNumberFormat="0" applyProtection="0">
      <alignment horizontal="left" vertical="center" indent="1"/>
    </xf>
    <xf numFmtId="4" fontId="48" fillId="85" borderId="157" applyNumberFormat="0" applyProtection="0">
      <alignment horizontal="left" vertical="center" indent="1"/>
    </xf>
    <xf numFmtId="4" fontId="48" fillId="87" borderId="157" applyNumberFormat="0" applyProtection="0">
      <alignment horizontal="left" vertical="center" indent="1"/>
    </xf>
    <xf numFmtId="0" fontId="45" fillId="87" borderId="157" applyNumberFormat="0" applyProtection="0">
      <alignment horizontal="left" vertical="center" indent="1"/>
    </xf>
    <xf numFmtId="0" fontId="45" fillId="87"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66" borderId="157" applyNumberFormat="0" applyProtection="0">
      <alignment horizontal="left" vertical="center" indent="1"/>
    </xf>
    <xf numFmtId="0" fontId="45" fillId="66" borderId="157" applyNumberFormat="0" applyProtection="0">
      <alignment horizontal="left" vertical="center" indent="1"/>
    </xf>
    <xf numFmtId="0" fontId="45" fillId="74" borderId="157" applyNumberFormat="0" applyProtection="0">
      <alignment horizontal="left" vertical="center" indent="1"/>
    </xf>
    <xf numFmtId="0" fontId="45" fillId="74" borderId="157" applyNumberFormat="0" applyProtection="0">
      <alignment horizontal="left" vertical="center" indent="1"/>
    </xf>
    <xf numFmtId="4" fontId="48" fillId="67" borderId="157" applyNumberFormat="0" applyProtection="0">
      <alignment vertical="center"/>
    </xf>
    <xf numFmtId="4" fontId="110" fillId="67" borderId="157" applyNumberFormat="0" applyProtection="0">
      <alignment vertical="center"/>
    </xf>
    <xf numFmtId="4" fontId="48" fillId="67" borderId="157" applyNumberFormat="0" applyProtection="0">
      <alignment horizontal="left" vertical="center" indent="1"/>
    </xf>
    <xf numFmtId="4" fontId="48" fillId="67" borderId="157" applyNumberFormat="0" applyProtection="0">
      <alignment horizontal="left" vertical="center" indent="1"/>
    </xf>
    <xf numFmtId="4" fontId="48" fillId="85" borderId="157" applyNumberFormat="0" applyProtection="0">
      <alignment horizontal="right" vertical="center"/>
    </xf>
    <xf numFmtId="4" fontId="110" fillId="85" borderId="157" applyNumberFormat="0" applyProtection="0">
      <alignment horizontal="right" vertical="center"/>
    </xf>
    <xf numFmtId="0" fontId="45" fillId="74" borderId="157" applyNumberFormat="0" applyProtection="0">
      <alignment horizontal="left" vertical="center" indent="1"/>
    </xf>
    <xf numFmtId="0" fontId="45" fillId="74" borderId="157" applyNumberFormat="0" applyProtection="0">
      <alignment horizontal="left" vertical="center" indent="1"/>
    </xf>
    <xf numFmtId="4" fontId="109" fillId="85" borderId="157" applyNumberFormat="0" applyProtection="0">
      <alignment horizontal="right" vertical="center"/>
    </xf>
    <xf numFmtId="0" fontId="101" fillId="0" borderId="158"/>
    <xf numFmtId="194" fontId="45" fillId="0" borderId="24"/>
    <xf numFmtId="4" fontId="110" fillId="85" borderId="166" applyNumberFormat="0" applyProtection="0">
      <alignment horizontal="right" vertical="center"/>
    </xf>
    <xf numFmtId="0" fontId="45" fillId="74" borderId="166" applyNumberFormat="0" applyProtection="0">
      <alignment horizontal="left" vertical="center" indent="1"/>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0" fontId="66" fillId="64" borderId="155" applyNumberFormat="0" applyAlignment="0" applyProtection="0"/>
    <xf numFmtId="37" fontId="113" fillId="91"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37" fontId="113" fillId="91" borderId="155" applyBorder="0" applyProtection="0">
      <alignment horizontal="right"/>
    </xf>
    <xf numFmtId="0" fontId="71" fillId="0" borderId="55"/>
    <xf numFmtId="0" fontId="108" fillId="62" borderId="16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0" fontId="95" fillId="64" borderId="15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62" applyBorder="0">
      <alignment horizontal="center" vertical="center" wrapText="1"/>
    </xf>
    <xf numFmtId="217" fontId="46" fillId="66" borderId="24">
      <alignment horizontal="left" vertical="center" wrapText="1"/>
    </xf>
    <xf numFmtId="217" fontId="46" fillId="67" borderId="16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59" applyNumberFormat="0" applyFill="0" applyAlignment="0" applyProtection="0"/>
    <xf numFmtId="0" fontId="126" fillId="64" borderId="155" applyNumberFormat="0" applyAlignment="0" applyProtection="0"/>
    <xf numFmtId="0" fontId="127" fillId="65" borderId="44" applyNumberFormat="0" applyAlignment="0" applyProtection="0"/>
    <xf numFmtId="0" fontId="76" fillId="0" borderId="46">
      <alignment horizontal="left" vertical="center"/>
    </xf>
    <xf numFmtId="0" fontId="131" fillId="49" borderId="155" applyNumberFormat="0" applyAlignment="0" applyProtection="0"/>
    <xf numFmtId="10" fontId="75" fillId="67" borderId="24" applyNumberFormat="0" applyBorder="0" applyAlignment="0" applyProtection="0"/>
    <xf numFmtId="0" fontId="45" fillId="53" borderId="156" applyNumberFormat="0" applyFont="0" applyAlignment="0" applyProtection="0"/>
    <xf numFmtId="0" fontId="134" fillId="64" borderId="157" applyNumberFormat="0" applyAlignment="0" applyProtection="0"/>
    <xf numFmtId="219" fontId="45" fillId="0" borderId="63">
      <protection locked="0"/>
    </xf>
    <xf numFmtId="217" fontId="46" fillId="88" borderId="162" applyBorder="0">
      <alignment horizontal="center" vertical="center" wrapText="1"/>
    </xf>
    <xf numFmtId="217" fontId="46" fillId="66" borderId="24">
      <alignment horizontal="left" vertical="center" wrapText="1"/>
    </xf>
    <xf numFmtId="217" fontId="46" fillId="67" borderId="16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55" applyNumberFormat="0" applyAlignment="0" applyProtection="0"/>
    <xf numFmtId="0" fontId="127" fillId="65" borderId="44" applyNumberFormat="0" applyAlignment="0" applyProtection="0"/>
    <xf numFmtId="0" fontId="76" fillId="0" borderId="46">
      <alignment horizontal="left" vertical="center"/>
    </xf>
    <xf numFmtId="0" fontId="131" fillId="49" borderId="155" applyNumberFormat="0" applyAlignment="0" applyProtection="0"/>
    <xf numFmtId="10" fontId="75" fillId="67" borderId="24" applyNumberFormat="0" applyBorder="0" applyAlignment="0" applyProtection="0"/>
    <xf numFmtId="0" fontId="45" fillId="53" borderId="156" applyNumberFormat="0" applyFont="0" applyAlignment="0" applyProtection="0"/>
    <xf numFmtId="0" fontId="134" fillId="64" borderId="157" applyNumberFormat="0" applyAlignment="0" applyProtection="0"/>
    <xf numFmtId="219" fontId="45" fillId="0" borderId="63">
      <protection locked="0"/>
    </xf>
    <xf numFmtId="0" fontId="131" fillId="49" borderId="155" applyNumberFormat="0" applyAlignment="0" applyProtection="0"/>
    <xf numFmtId="0" fontId="95" fillId="64" borderId="175" applyNumberFormat="0" applyAlignment="0" applyProtection="0"/>
    <xf numFmtId="0" fontId="70" fillId="53" borderId="165" applyNumberFormat="0" applyFont="0" applyAlignment="0" applyProtection="0"/>
    <xf numFmtId="0" fontId="95" fillId="64" borderId="166" applyNumberFormat="0" applyAlignment="0" applyProtection="0"/>
    <xf numFmtId="217" fontId="46" fillId="88" borderId="207" applyBorder="0">
      <alignment horizontal="center" vertical="center" wrapText="1"/>
    </xf>
    <xf numFmtId="0" fontId="95" fillId="64" borderId="166"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10" fontId="75" fillId="70" borderId="163" applyNumberFormat="0" applyBorder="0" applyAlignment="0" applyProtection="0"/>
    <xf numFmtId="0" fontId="70" fillId="53" borderId="165" applyNumberFormat="0" applyFont="0" applyAlignment="0" applyProtection="0"/>
    <xf numFmtId="0" fontId="126" fillId="64" borderId="164" applyNumberFormat="0" applyAlignment="0" applyProtection="0"/>
    <xf numFmtId="0" fontId="127" fillId="65" borderId="44" applyNumberFormat="0" applyAlignment="0" applyProtection="0"/>
    <xf numFmtId="0" fontId="70" fillId="53" borderId="165" applyNumberFormat="0" applyFont="0" applyAlignment="0" applyProtection="0"/>
    <xf numFmtId="0" fontId="131" fillId="49" borderId="164" applyNumberFormat="0" applyAlignment="0" applyProtection="0"/>
    <xf numFmtId="0" fontId="45" fillId="53" borderId="165" applyNumberFormat="0" applyFont="0" applyAlignment="0" applyProtection="0"/>
    <xf numFmtId="0" fontId="134" fillId="64" borderId="166" applyNumberFormat="0" applyAlignment="0" applyProtection="0"/>
    <xf numFmtId="4" fontId="110" fillId="67" borderId="175" applyNumberFormat="0" applyProtection="0">
      <alignment vertical="center"/>
    </xf>
    <xf numFmtId="0" fontId="81" fillId="49" borderId="164" applyNumberFormat="0" applyAlignment="0" applyProtection="0"/>
    <xf numFmtId="0" fontId="126" fillId="64" borderId="155" applyNumberFormat="0" applyAlignment="0" applyProtection="0"/>
    <xf numFmtId="0" fontId="70" fillId="53" borderId="165" applyNumberFormat="0" applyFont="0" applyAlignment="0" applyProtection="0"/>
    <xf numFmtId="0" fontId="95" fillId="64" borderId="166" applyNumberFormat="0" applyAlignment="0" applyProtection="0"/>
    <xf numFmtId="0" fontId="76" fillId="0" borderId="46">
      <alignment horizontal="left" vertical="center"/>
    </xf>
    <xf numFmtId="0" fontId="131" fillId="49" borderId="155" applyNumberFormat="0" applyAlignment="0" applyProtection="0"/>
    <xf numFmtId="10" fontId="75" fillId="67" borderId="163" applyNumberFormat="0" applyBorder="0" applyAlignment="0" applyProtection="0"/>
    <xf numFmtId="0" fontId="45" fillId="53" borderId="165" applyNumberFormat="0" applyFont="0" applyAlignment="0" applyProtection="0"/>
    <xf numFmtId="219" fontId="45" fillId="0" borderId="63">
      <protection locked="0"/>
    </xf>
    <xf numFmtId="0" fontId="131" fillId="49" borderId="164" applyNumberFormat="0" applyAlignment="0" applyProtection="0"/>
    <xf numFmtId="0" fontId="131" fillId="49" borderId="173" applyNumberFormat="0" applyAlignment="0" applyProtection="0"/>
    <xf numFmtId="0" fontId="70" fillId="53" borderId="165" applyNumberFormat="0" applyFont="0" applyAlignment="0" applyProtection="0"/>
    <xf numFmtId="0" fontId="131" fillId="49" borderId="155" applyNumberFormat="0" applyAlignment="0" applyProtection="0"/>
    <xf numFmtId="0" fontId="105" fillId="0" borderId="168" applyNumberFormat="0" applyFill="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70" fillId="53" borderId="183" applyNumberFormat="0" applyFont="0" applyAlignment="0" applyProtection="0"/>
    <xf numFmtId="217" fontId="46" fillId="66" borderId="24">
      <alignment horizontal="left" vertical="center" wrapText="1"/>
    </xf>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0" fontId="105" fillId="0" borderId="168" applyNumberFormat="0" applyFill="0" applyAlignment="0" applyProtection="0"/>
    <xf numFmtId="0" fontId="70" fillId="53" borderId="183" applyNumberFormat="0" applyFont="0" applyAlignment="0" applyProtection="0"/>
    <xf numFmtId="0" fontId="131" fillId="49" borderId="164" applyNumberFormat="0" applyAlignment="0" applyProtection="0"/>
    <xf numFmtId="38" fontId="72" fillId="0" borderId="45">
      <alignment vertical="center"/>
    </xf>
    <xf numFmtId="42" fontId="45" fillId="0" borderId="24">
      <alignment horizontal="center"/>
    </xf>
    <xf numFmtId="4" fontId="110" fillId="85" borderId="166" applyNumberFormat="0" applyProtection="0">
      <alignment horizontal="right" vertical="center"/>
    </xf>
    <xf numFmtId="0" fontId="45" fillId="66" borderId="184" applyNumberFormat="0" applyProtection="0">
      <alignment horizontal="left" vertical="center" indent="1"/>
    </xf>
    <xf numFmtId="0" fontId="70" fillId="53" borderId="183" applyNumberFormat="0" applyFont="0" applyAlignment="0" applyProtection="0"/>
    <xf numFmtId="0" fontId="131" fillId="49" borderId="164" applyNumberFormat="0" applyAlignment="0" applyProtection="0"/>
    <xf numFmtId="4" fontId="48" fillId="73" borderId="166" applyNumberFormat="0" applyProtection="0">
      <alignment horizontal="left" vertical="center" indent="1"/>
    </xf>
    <xf numFmtId="4" fontId="48" fillId="78" borderId="166" applyNumberFormat="0" applyProtection="0">
      <alignment horizontal="right" vertical="center"/>
    </xf>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164" applyNumberFormat="0" applyAlignment="0" applyProtection="0"/>
    <xf numFmtId="164" fontId="46" fillId="0" borderId="57">
      <alignment horizontal="center"/>
    </xf>
    <xf numFmtId="0" fontId="131" fillId="49" borderId="16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64" applyNumberFormat="0" applyAlignment="0" applyProtection="0"/>
    <xf numFmtId="37" fontId="113" fillId="90" borderId="191" applyBorder="0" applyProtection="0">
      <alignment horizontal="right"/>
    </xf>
    <xf numFmtId="4" fontId="48" fillId="87" borderId="166" applyNumberFormat="0" applyProtection="0">
      <alignment horizontal="left" vertical="center" indent="1"/>
    </xf>
    <xf numFmtId="0" fontId="45" fillId="88" borderId="184" applyNumberFormat="0" applyProtection="0">
      <alignment horizontal="left" vertical="center"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 fontId="48" fillId="67" borderId="202" applyNumberFormat="0" applyProtection="0">
      <alignment horizontal="left" vertical="center"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76" fillId="0" borderId="46">
      <alignment horizontal="left" vertic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81" fillId="49" borderId="173" applyNumberFormat="0" applyAlignment="0" applyProtection="0"/>
    <xf numFmtId="194" fontId="45" fillId="0" borderId="24"/>
    <xf numFmtId="0" fontId="101" fillId="0" borderId="167"/>
    <xf numFmtId="4" fontId="109"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10" fillId="85" borderId="166" applyNumberFormat="0" applyProtection="0">
      <alignment horizontal="right" vertical="center"/>
    </xf>
    <xf numFmtId="4" fontId="48" fillId="85" borderId="166" applyNumberFormat="0" applyProtection="0">
      <alignment horizontal="righ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110" fillId="67" borderId="166" applyNumberFormat="0" applyProtection="0">
      <alignment vertical="center"/>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5" borderId="53" applyNumberFormat="0" applyProtection="0">
      <alignment horizontal="left" vertical="center" indent="1"/>
    </xf>
    <xf numFmtId="4" fontId="47" fillId="84"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4" fontId="48" fillId="81" borderId="166" applyNumberFormat="0" applyProtection="0">
      <alignment horizontal="right" vertical="center"/>
    </xf>
    <xf numFmtId="4" fontId="48" fillId="80" borderId="166" applyNumberFormat="0" applyProtection="0">
      <alignment horizontal="right" vertical="center"/>
    </xf>
    <xf numFmtId="4" fontId="48" fillId="79" borderId="166" applyNumberFormat="0" applyProtection="0">
      <alignment horizontal="right" vertical="center"/>
    </xf>
    <xf numFmtId="4" fontId="48" fillId="78" borderId="166" applyNumberFormat="0" applyProtection="0">
      <alignment horizontal="right" vertical="center"/>
    </xf>
    <xf numFmtId="4" fontId="48" fillId="77" borderId="166" applyNumberFormat="0" applyProtection="0">
      <alignment horizontal="right" vertical="center"/>
    </xf>
    <xf numFmtId="4" fontId="48" fillId="76" borderId="166" applyNumberFormat="0" applyProtection="0">
      <alignment horizontal="right" vertical="center"/>
    </xf>
    <xf numFmtId="4" fontId="48" fillId="75" borderId="166" applyNumberFormat="0" applyProtection="0">
      <alignment horizontal="right" vertical="center"/>
    </xf>
    <xf numFmtId="0" fontId="45" fillId="74" borderId="166" applyNumberFormat="0" applyProtection="0">
      <alignment horizontal="left" vertical="center" indent="1"/>
    </xf>
    <xf numFmtId="4" fontId="48" fillId="73" borderId="166" applyNumberFormat="0" applyProtection="0">
      <alignment horizontal="left" vertical="center" indent="1"/>
    </xf>
    <xf numFmtId="4" fontId="48" fillId="73" borderId="166" applyNumberFormat="0" applyProtection="0">
      <alignment horizontal="left" vertical="center" indent="1"/>
    </xf>
    <xf numFmtId="4" fontId="110" fillId="73" borderId="166" applyNumberFormat="0" applyProtection="0">
      <alignment vertical="center"/>
    </xf>
    <xf numFmtId="4" fontId="48" fillId="73" borderId="166" applyNumberFormat="0" applyProtection="0">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7" fontId="113" fillId="90" borderId="164" applyBorder="0" applyProtection="0">
      <alignment horizontal="right"/>
    </xf>
    <xf numFmtId="37" fontId="113" fillId="90" borderId="164" applyBorder="0" applyProtection="0">
      <alignment horizontal="right"/>
    </xf>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194" fontId="45" fillId="0" borderId="24"/>
    <xf numFmtId="0" fontId="81" fillId="49" borderId="17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91" borderId="164" applyBorder="0" applyProtection="0">
      <alignment horizontal="right"/>
    </xf>
    <xf numFmtId="4" fontId="110" fillId="73" borderId="166" applyNumberFormat="0" applyProtection="0">
      <alignment vertical="center"/>
    </xf>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68" applyNumberFormat="0" applyFill="0" applyAlignment="0" applyProtection="0"/>
    <xf numFmtId="0" fontId="126" fillId="64" borderId="164" applyNumberFormat="0" applyAlignment="0" applyProtection="0"/>
    <xf numFmtId="0" fontId="127" fillId="65" borderId="4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01" fillId="0" borderId="203"/>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0" fontId="126" fillId="64" borderId="164" applyNumberFormat="0" applyAlignment="0" applyProtection="0"/>
    <xf numFmtId="0" fontId="127" fillId="65" borderId="4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31" fillId="49" borderId="164" applyNumberFormat="0" applyAlignment="0" applyProtection="0"/>
    <xf numFmtId="0" fontId="45" fillId="74" borderId="166" applyNumberFormat="0" applyProtection="0">
      <alignment horizontal="left" vertical="center" indent="1"/>
    </xf>
    <xf numFmtId="4" fontId="110" fillId="73" borderId="184" applyNumberFormat="0" applyProtection="0">
      <alignment vertical="center"/>
    </xf>
    <xf numFmtId="0" fontId="45" fillId="74" borderId="211"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219" fontId="45" fillId="0" borderId="63">
      <protection locked="0"/>
    </xf>
    <xf numFmtId="38" fontId="72" fillId="0" borderId="45">
      <alignment vertical="center"/>
    </xf>
    <xf numFmtId="10" fontId="75" fillId="70" borderId="24" applyNumberFormat="0" applyBorder="0" applyAlignment="0" applyProtection="0"/>
    <xf numFmtId="0" fontId="66" fillId="64" borderId="191" applyNumberFormat="0" applyAlignment="0" applyProtection="0"/>
    <xf numFmtId="0" fontId="66" fillId="64" borderId="191" applyNumberFormat="0" applyAlignment="0" applyProtection="0"/>
    <xf numFmtId="0" fontId="81" fillId="49" borderId="164" applyNumberFormat="0" applyAlignment="0" applyProtection="0"/>
    <xf numFmtId="0" fontId="45" fillId="66" borderId="166" applyNumberFormat="0" applyProtection="0">
      <alignment horizontal="left" vertical="center" indent="1"/>
    </xf>
    <xf numFmtId="0" fontId="105" fillId="0" borderId="168" applyNumberFormat="0" applyFill="0" applyAlignment="0" applyProtection="0"/>
    <xf numFmtId="0" fontId="126" fillId="64" borderId="164" applyNumberFormat="0" applyAlignment="0" applyProtection="0"/>
    <xf numFmtId="0" fontId="127" fillId="65" borderId="44" applyNumberFormat="0" applyAlignment="0" applyProtection="0"/>
    <xf numFmtId="0" fontId="131" fillId="49" borderId="164" applyNumberFormat="0" applyAlignment="0" applyProtection="0"/>
    <xf numFmtId="0" fontId="45" fillId="53" borderId="165" applyNumberFormat="0" applyFont="0" applyAlignment="0" applyProtection="0"/>
    <xf numFmtId="0" fontId="134" fillId="64" borderId="166" applyNumberFormat="0" applyAlignment="0" applyProtection="0"/>
    <xf numFmtId="0" fontId="81" fillId="49" borderId="164" applyNumberFormat="0" applyAlignment="0" applyProtection="0"/>
    <xf numFmtId="0" fontId="45" fillId="66" borderId="166" applyNumberFormat="0" applyProtection="0">
      <alignment horizontal="left" vertical="center" indent="1"/>
    </xf>
    <xf numFmtId="0" fontId="131" fillId="49" borderId="164" applyNumberFormat="0" applyAlignment="0" applyProtection="0"/>
    <xf numFmtId="164" fontId="46" fillId="66" borderId="57">
      <alignment horizontal="center"/>
    </xf>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219" fontId="45" fillId="0" borderId="63">
      <protection locked="0"/>
    </xf>
    <xf numFmtId="0" fontId="45" fillId="66" borderId="202" applyNumberFormat="0" applyProtection="0">
      <alignment horizontal="left" vertical="center" indent="1"/>
    </xf>
    <xf numFmtId="0" fontId="66" fillId="64" borderId="164" applyNumberFormat="0" applyAlignment="0" applyProtection="0"/>
    <xf numFmtId="0" fontId="81" fillId="49" borderId="164" applyNumberFormat="0" applyAlignment="0" applyProtection="0"/>
    <xf numFmtId="0" fontId="45" fillId="74" borderId="166" applyNumberFormat="0" applyProtection="0">
      <alignment horizontal="left" vertical="center" indent="1"/>
    </xf>
    <xf numFmtId="0" fontId="131" fillId="49" borderId="164"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0" fontId="81" fillId="49" borderId="191" applyNumberFormat="0" applyAlignment="0" applyProtection="0"/>
    <xf numFmtId="0" fontId="131" fillId="49" borderId="164" applyNumberFormat="0" applyAlignment="0" applyProtection="0"/>
    <xf numFmtId="4" fontId="48" fillId="67" borderId="175" applyNumberFormat="0" applyProtection="0">
      <alignment horizontal="left" vertical="center" indent="1"/>
    </xf>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0" fontId="45" fillId="88" borderId="166" applyNumberFormat="0" applyProtection="0">
      <alignment horizontal="left" vertical="center" indent="1"/>
    </xf>
    <xf numFmtId="42" fontId="45" fillId="66" borderId="24">
      <alignment horizontal="center"/>
    </xf>
    <xf numFmtId="164" fontId="45" fillId="67" borderId="24">
      <alignment horizontal="center"/>
      <protection locked="0"/>
    </xf>
    <xf numFmtId="0" fontId="45" fillId="74" borderId="166" applyNumberFormat="0" applyProtection="0">
      <alignment horizontal="left" vertical="center" indent="1"/>
    </xf>
    <xf numFmtId="4" fontId="48" fillId="83" borderId="166" applyNumberFormat="0" applyProtection="0">
      <alignment horizontal="right" vertical="center"/>
    </xf>
    <xf numFmtId="9" fontId="45" fillId="0" borderId="24">
      <alignment horizontal="center"/>
    </xf>
    <xf numFmtId="9" fontId="45" fillId="66" borderId="24">
      <alignment horizontal="center"/>
    </xf>
    <xf numFmtId="0" fontId="131" fillId="49" borderId="164" applyNumberFormat="0" applyAlignment="0" applyProtection="0"/>
    <xf numFmtId="0" fontId="131" fillId="49" borderId="16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64" applyNumberFormat="0" applyAlignment="0" applyProtection="0"/>
    <xf numFmtId="44" fontId="44" fillId="0" borderId="0" applyFont="0" applyFill="0" applyBorder="0" applyAlignment="0" applyProtection="0"/>
    <xf numFmtId="4" fontId="48" fillId="85" borderId="175" applyNumberFormat="0" applyProtection="0">
      <alignment horizontal="right" vertical="center"/>
    </xf>
    <xf numFmtId="217" fontId="46" fillId="66" borderId="172">
      <alignment horizontal="left" vertical="center" wrapTex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0" fontId="70" fillId="53" borderId="174" applyNumberFormat="0" applyFont="0" applyAlignment="0" applyProtection="0"/>
    <xf numFmtId="0" fontId="70" fillId="53" borderId="174" applyNumberFormat="0" applyFont="0" applyAlignment="0" applyProtection="0"/>
    <xf numFmtId="0" fontId="95" fillId="64" borderId="175" applyNumberFormat="0" applyAlignment="0" applyProtection="0"/>
    <xf numFmtId="0" fontId="101" fillId="0" borderId="194"/>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7" fillId="84" borderId="166" applyNumberFormat="0" applyProtection="0">
      <alignment horizontal="left" vertical="center" indent="1"/>
    </xf>
    <xf numFmtId="4" fontId="48" fillId="85" borderId="166" applyNumberFormat="0" applyProtection="0">
      <alignment horizontal="left" vertical="center" indent="1"/>
    </xf>
    <xf numFmtId="164" fontId="45" fillId="67" borderId="24">
      <alignment horizontal="center"/>
      <protection locked="0"/>
    </xf>
    <xf numFmtId="0" fontId="45" fillId="88" borderId="166"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45" fillId="74" borderId="175" applyNumberFormat="0" applyProtection="0">
      <alignment horizontal="left" vertical="center" indent="1"/>
    </xf>
    <xf numFmtId="194" fontId="45" fillId="0" borderId="24"/>
    <xf numFmtId="0" fontId="101" fillId="0" borderId="167"/>
    <xf numFmtId="4" fontId="109"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10" fillId="85" borderId="166" applyNumberFormat="0" applyProtection="0">
      <alignment horizontal="right" vertical="center"/>
    </xf>
    <xf numFmtId="4" fontId="48" fillId="85" borderId="166" applyNumberFormat="0" applyProtection="0">
      <alignment horizontal="righ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110" fillId="67" borderId="166" applyNumberFormat="0" applyProtection="0">
      <alignment vertical="center"/>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5" borderId="53" applyNumberFormat="0" applyProtection="0">
      <alignment horizontal="left" vertical="center" indent="1"/>
    </xf>
    <xf numFmtId="4" fontId="47" fillId="84"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4" fontId="48" fillId="81" borderId="166" applyNumberFormat="0" applyProtection="0">
      <alignment horizontal="right" vertical="center"/>
    </xf>
    <xf numFmtId="4" fontId="48" fillId="80" borderId="166" applyNumberFormat="0" applyProtection="0">
      <alignment horizontal="right" vertical="center"/>
    </xf>
    <xf numFmtId="4" fontId="48" fillId="79" borderId="166" applyNumberFormat="0" applyProtection="0">
      <alignment horizontal="right" vertical="center"/>
    </xf>
    <xf numFmtId="4" fontId="48" fillId="78" borderId="166" applyNumberFormat="0" applyProtection="0">
      <alignment horizontal="right" vertical="center"/>
    </xf>
    <xf numFmtId="4" fontId="48" fillId="77" borderId="166" applyNumberFormat="0" applyProtection="0">
      <alignment horizontal="right" vertical="center"/>
    </xf>
    <xf numFmtId="4" fontId="48" fillId="76" borderId="166" applyNumberFormat="0" applyProtection="0">
      <alignment horizontal="right" vertical="center"/>
    </xf>
    <xf numFmtId="4" fontId="48" fillId="75" borderId="166" applyNumberFormat="0" applyProtection="0">
      <alignment horizontal="right" vertical="center"/>
    </xf>
    <xf numFmtId="0" fontId="45" fillId="74" borderId="166" applyNumberFormat="0" applyProtection="0">
      <alignment horizontal="left" vertical="center" indent="1"/>
    </xf>
    <xf numFmtId="4" fontId="48" fillId="73" borderId="166" applyNumberFormat="0" applyProtection="0">
      <alignment horizontal="left" vertical="center" indent="1"/>
    </xf>
    <xf numFmtId="4" fontId="48" fillId="73" borderId="166" applyNumberFormat="0" applyProtection="0">
      <alignment horizontal="left" vertical="center" indent="1"/>
    </xf>
    <xf numFmtId="4" fontId="110" fillId="73" borderId="166" applyNumberFormat="0" applyProtection="0">
      <alignment vertical="center"/>
    </xf>
    <xf numFmtId="4" fontId="48" fillId="73" borderId="166" applyNumberFormat="0" applyProtection="0">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7" fontId="113" fillId="90" borderId="164" applyBorder="0" applyProtection="0">
      <alignment horizontal="right"/>
    </xf>
    <xf numFmtId="37" fontId="113" fillId="90" borderId="164" applyBorder="0" applyProtection="0">
      <alignment horizontal="right"/>
    </xf>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194" fontId="45" fillId="0" borderId="24"/>
    <xf numFmtId="4" fontId="48" fillId="67" borderId="175" applyNumberFormat="0" applyProtection="0">
      <alignment vertical="center"/>
    </xf>
    <xf numFmtId="0" fontId="45" fillId="74" borderId="211" applyNumberFormat="0" applyProtection="0">
      <alignment horizontal="left" vertical="center" indent="1"/>
    </xf>
    <xf numFmtId="0" fontId="81" fillId="49" borderId="209"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91" borderId="164" applyBorder="0" applyProtection="0">
      <alignment horizontal="right"/>
    </xf>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68" applyNumberFormat="0" applyFill="0" applyAlignment="0" applyProtection="0"/>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0" fontId="70" fillId="53" borderId="174" applyNumberFormat="0" applyFont="0" applyAlignment="0" applyProtection="0"/>
    <xf numFmtId="0" fontId="70" fillId="53" borderId="174" applyNumberFormat="0" applyFont="0" applyAlignment="0" applyProtection="0"/>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31" fillId="49" borderId="164" applyNumberFormat="0" applyAlignment="0" applyProtection="0"/>
    <xf numFmtId="0" fontId="131" fillId="49" borderId="191" applyNumberFormat="0" applyAlignment="0" applyProtection="0"/>
    <xf numFmtId="4" fontId="48" fillId="67" borderId="175" applyNumberFormat="0" applyProtection="0">
      <alignment horizontal="left" vertical="center" indent="1"/>
    </xf>
    <xf numFmtId="4" fontId="48" fillId="80" borderId="193" applyNumberFormat="0" applyProtection="0">
      <alignment horizontal="right" vertical="center"/>
    </xf>
    <xf numFmtId="0" fontId="131" fillId="49" borderId="173" applyNumberFormat="0" applyAlignment="0" applyProtection="0"/>
    <xf numFmtId="0" fontId="45" fillId="74" borderId="175" applyNumberFormat="0" applyProtection="0">
      <alignment horizontal="left" vertical="center" indent="1"/>
    </xf>
    <xf numFmtId="4" fontId="109" fillId="85" borderId="175" applyNumberFormat="0" applyProtection="0">
      <alignment horizontal="right" vertical="center"/>
    </xf>
    <xf numFmtId="0" fontId="66" fillId="64" borderId="200" applyNumberFormat="0" applyAlignment="0" applyProtection="0"/>
    <xf numFmtId="0" fontId="66" fillId="64" borderId="200" applyNumberFormat="0" applyAlignment="0" applyProtection="0"/>
    <xf numFmtId="169" fontId="45" fillId="0" borderId="24">
      <alignment horizontal="center"/>
    </xf>
    <xf numFmtId="0" fontId="66" fillId="64" borderId="200" applyNumberFormat="0" applyAlignment="0" applyProtection="0"/>
    <xf numFmtId="10" fontId="75" fillId="70" borderId="24" applyNumberFormat="0" applyBorder="0" applyAlignment="0" applyProtection="0"/>
    <xf numFmtId="0" fontId="126" fillId="64" borderId="164" applyNumberFormat="0" applyAlignment="0" applyProtection="0"/>
    <xf numFmtId="0" fontId="131" fillId="49" borderId="164" applyNumberFormat="0" applyAlignment="0" applyProtection="0"/>
    <xf numFmtId="0" fontId="45" fillId="53" borderId="165" applyNumberFormat="0" applyFont="0" applyAlignment="0" applyProtection="0"/>
    <xf numFmtId="0" fontId="134" fillId="64" borderId="166" applyNumberFormat="0" applyAlignment="0" applyProtection="0"/>
    <xf numFmtId="0" fontId="95" fillId="64" borderId="193" applyNumberFormat="0" applyAlignment="0" applyProtection="0"/>
    <xf numFmtId="4" fontId="48" fillId="83" borderId="211" applyNumberFormat="0" applyProtection="0">
      <alignment horizontal="right" vertical="center"/>
    </xf>
    <xf numFmtId="0" fontId="76" fillId="0" borderId="46">
      <alignment horizontal="left" vertical="center"/>
    </xf>
    <xf numFmtId="10" fontId="75" fillId="67" borderId="24" applyNumberFormat="0" applyBorder="0" applyAlignment="0" applyProtection="0"/>
    <xf numFmtId="0" fontId="45" fillId="53" borderId="165" applyNumberFormat="0" applyFont="0" applyAlignment="0" applyProtection="0"/>
    <xf numFmtId="219" fontId="45" fillId="0" borderId="63">
      <protection locked="0"/>
    </xf>
    <xf numFmtId="169" fontId="45" fillId="67" borderId="172">
      <alignment horizontal="left" vertical="top"/>
      <protection locked="0"/>
    </xf>
    <xf numFmtId="4" fontId="48" fillId="73" borderId="202" applyNumberFormat="0" applyProtection="0">
      <alignment horizontal="left" vertical="center" indent="1"/>
    </xf>
    <xf numFmtId="217" fontId="121" fillId="0" borderId="24">
      <alignment horizontal="left" indent="1"/>
    </xf>
    <xf numFmtId="217" fontId="45" fillId="66" borderId="24">
      <alignment horizontal="left" indent="1"/>
    </xf>
    <xf numFmtId="0" fontId="131" fillId="49" borderId="164" applyNumberFormat="0" applyAlignment="0" applyProtection="0"/>
    <xf numFmtId="4" fontId="48" fillId="75" borderId="184" applyNumberFormat="0" applyProtection="0">
      <alignment horizontal="right" vertical="center"/>
    </xf>
    <xf numFmtId="4" fontId="48" fillId="85" borderId="202" applyNumberFormat="0" applyProtection="0">
      <alignment horizontal="right" vertical="center"/>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45" fillId="88" borderId="184" applyNumberFormat="0" applyProtection="0">
      <alignment horizontal="left" vertical="center"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4" fontId="48" fillId="73" borderId="184" applyNumberFormat="0" applyProtection="0">
      <alignment vertical="center"/>
    </xf>
    <xf numFmtId="194" fontId="45" fillId="0" borderId="24"/>
    <xf numFmtId="0" fontId="101" fillId="0" borderId="167"/>
    <xf numFmtId="4" fontId="109"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10" fillId="85" borderId="166" applyNumberFormat="0" applyProtection="0">
      <alignment horizontal="right" vertical="center"/>
    </xf>
    <xf numFmtId="4" fontId="48" fillId="85" borderId="166" applyNumberFormat="0" applyProtection="0">
      <alignment horizontal="righ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110" fillId="67" borderId="166" applyNumberFormat="0" applyProtection="0">
      <alignment vertical="center"/>
    </xf>
    <xf numFmtId="4" fontId="48" fillId="67" borderId="166" applyNumberFormat="0" applyProtection="0">
      <alignmen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4" fontId="48" fillId="87" borderId="166" applyNumberFormat="0" applyProtection="0">
      <alignment horizontal="left" vertical="center" indent="1"/>
    </xf>
    <xf numFmtId="4" fontId="48" fillId="85" borderId="166" applyNumberFormat="0" applyProtection="0">
      <alignment horizontal="left" vertical="center" indent="1"/>
    </xf>
    <xf numFmtId="0" fontId="45" fillId="74" borderId="166" applyNumberFormat="0" applyProtection="0">
      <alignment horizontal="left" vertical="center" indent="1"/>
    </xf>
    <xf numFmtId="4" fontId="48" fillId="85" borderId="53" applyNumberFormat="0" applyProtection="0">
      <alignment horizontal="left" vertical="center" indent="1"/>
    </xf>
    <xf numFmtId="4" fontId="47" fillId="84" borderId="166" applyNumberFormat="0" applyProtection="0">
      <alignment horizontal="left" vertical="center" indent="1"/>
    </xf>
    <xf numFmtId="4" fontId="48" fillId="83" borderId="166" applyNumberFormat="0" applyProtection="0">
      <alignment horizontal="right" vertical="center"/>
    </xf>
    <xf numFmtId="4" fontId="48" fillId="82" borderId="166" applyNumberFormat="0" applyProtection="0">
      <alignment horizontal="right" vertical="center"/>
    </xf>
    <xf numFmtId="4" fontId="48" fillId="81" borderId="166" applyNumberFormat="0" applyProtection="0">
      <alignment horizontal="right" vertical="center"/>
    </xf>
    <xf numFmtId="4" fontId="48" fillId="80" borderId="166" applyNumberFormat="0" applyProtection="0">
      <alignment horizontal="right" vertical="center"/>
    </xf>
    <xf numFmtId="4" fontId="48" fillId="79" borderId="166" applyNumberFormat="0" applyProtection="0">
      <alignment horizontal="right" vertical="center"/>
    </xf>
    <xf numFmtId="4" fontId="48" fillId="78" borderId="166" applyNumberFormat="0" applyProtection="0">
      <alignment horizontal="right" vertical="center"/>
    </xf>
    <xf numFmtId="4" fontId="48" fillId="77" borderId="166" applyNumberFormat="0" applyProtection="0">
      <alignment horizontal="right" vertical="center"/>
    </xf>
    <xf numFmtId="4" fontId="48" fillId="76" borderId="166" applyNumberFormat="0" applyProtection="0">
      <alignment horizontal="right" vertical="center"/>
    </xf>
    <xf numFmtId="4" fontId="48" fillId="75" borderId="166" applyNumberFormat="0" applyProtection="0">
      <alignment horizontal="right" vertical="center"/>
    </xf>
    <xf numFmtId="0" fontId="45" fillId="74" borderId="166" applyNumberFormat="0" applyProtection="0">
      <alignment horizontal="left" vertical="center" indent="1"/>
    </xf>
    <xf numFmtId="4" fontId="48" fillId="73" borderId="166" applyNumberFormat="0" applyProtection="0">
      <alignment horizontal="left" vertical="center" indent="1"/>
    </xf>
    <xf numFmtId="4" fontId="48" fillId="73" borderId="166" applyNumberFormat="0" applyProtection="0">
      <alignment horizontal="left" vertical="center" indent="1"/>
    </xf>
    <xf numFmtId="4" fontId="110" fillId="73" borderId="166" applyNumberFormat="0" applyProtection="0">
      <alignment vertical="center"/>
    </xf>
    <xf numFmtId="4" fontId="48" fillId="73" borderId="166" applyNumberFormat="0" applyProtection="0">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7" fontId="113" fillId="90" borderId="164" applyBorder="0" applyProtection="0">
      <alignment horizontal="right"/>
    </xf>
    <xf numFmtId="37" fontId="113" fillId="90" borderId="164" applyBorder="0" applyProtection="0">
      <alignment horizontal="right"/>
    </xf>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0" fontId="81" fillId="49" borderId="164" applyNumberFormat="0" applyAlignment="0" applyProtection="0"/>
    <xf numFmtId="38" fontId="72" fillId="0" borderId="45">
      <alignment vertical="center"/>
    </xf>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70" fillId="53" borderId="165" applyNumberFormat="0" applyFon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4" fontId="48" fillId="73" borderId="166" applyNumberFormat="0" applyProtection="0">
      <alignment vertical="center"/>
    </xf>
    <xf numFmtId="4" fontId="110" fillId="73" borderId="166" applyNumberFormat="0" applyProtection="0">
      <alignment vertical="center"/>
    </xf>
    <xf numFmtId="4" fontId="48" fillId="73" borderId="166" applyNumberFormat="0" applyProtection="0">
      <alignment horizontal="left" vertical="center" indent="1"/>
    </xf>
    <xf numFmtId="4" fontId="48" fillId="73" borderId="166" applyNumberFormat="0" applyProtection="0">
      <alignment horizontal="left" vertical="center" indent="1"/>
    </xf>
    <xf numFmtId="0" fontId="45" fillId="74" borderId="166" applyNumberFormat="0" applyProtection="0">
      <alignment horizontal="left" vertical="center" indent="1"/>
    </xf>
    <xf numFmtId="4" fontId="48" fillId="75" borderId="166" applyNumberFormat="0" applyProtection="0">
      <alignment horizontal="right" vertical="center"/>
    </xf>
    <xf numFmtId="4" fontId="48" fillId="76" borderId="166" applyNumberFormat="0" applyProtection="0">
      <alignment horizontal="right" vertical="center"/>
    </xf>
    <xf numFmtId="4" fontId="48" fillId="77" borderId="166" applyNumberFormat="0" applyProtection="0">
      <alignment horizontal="right" vertical="center"/>
    </xf>
    <xf numFmtId="4" fontId="48" fillId="78" borderId="166" applyNumberFormat="0" applyProtection="0">
      <alignment horizontal="right" vertical="center"/>
    </xf>
    <xf numFmtId="4" fontId="48" fillId="79" borderId="166" applyNumberFormat="0" applyProtection="0">
      <alignment horizontal="right" vertical="center"/>
    </xf>
    <xf numFmtId="4" fontId="48" fillId="80" borderId="166" applyNumberFormat="0" applyProtection="0">
      <alignment horizontal="right" vertical="center"/>
    </xf>
    <xf numFmtId="4" fontId="48" fillId="81" borderId="166" applyNumberFormat="0" applyProtection="0">
      <alignment horizontal="right" vertical="center"/>
    </xf>
    <xf numFmtId="4" fontId="48" fillId="82" borderId="166" applyNumberFormat="0" applyProtection="0">
      <alignment horizontal="right" vertical="center"/>
    </xf>
    <xf numFmtId="4" fontId="48" fillId="83" borderId="166" applyNumberFormat="0" applyProtection="0">
      <alignment horizontal="right" vertical="center"/>
    </xf>
    <xf numFmtId="4" fontId="47" fillId="84" borderId="166" applyNumberFormat="0" applyProtection="0">
      <alignment horizontal="left" vertical="center" indent="1"/>
    </xf>
    <xf numFmtId="4" fontId="48" fillId="85" borderId="53" applyNumberFormat="0" applyProtection="0">
      <alignment horizontal="left" vertical="center" indent="1"/>
    </xf>
    <xf numFmtId="0" fontId="45" fillId="74" borderId="166" applyNumberFormat="0" applyProtection="0">
      <alignment horizontal="left" vertical="center" indent="1"/>
    </xf>
    <xf numFmtId="4" fontId="48" fillId="85" borderId="166" applyNumberFormat="0" applyProtection="0">
      <alignment horizontal="left" vertical="center" indent="1"/>
    </xf>
    <xf numFmtId="4" fontId="48" fillId="87" borderId="166" applyNumberFormat="0" applyProtection="0">
      <alignment horizontal="left" vertical="center" indent="1"/>
    </xf>
    <xf numFmtId="0" fontId="45" fillId="87" borderId="166" applyNumberFormat="0" applyProtection="0">
      <alignment horizontal="left" vertical="center" indent="1"/>
    </xf>
    <xf numFmtId="0" fontId="45" fillId="87"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66" borderId="166" applyNumberFormat="0" applyProtection="0">
      <alignment horizontal="left" vertical="center" indent="1"/>
    </xf>
    <xf numFmtId="0" fontId="45" fillId="66" borderId="166" applyNumberFormat="0" applyProtection="0">
      <alignment horizontal="left" vertical="center" indent="1"/>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48" fillId="67" borderId="166" applyNumberFormat="0" applyProtection="0">
      <alignment vertical="center"/>
    </xf>
    <xf numFmtId="4" fontId="110" fillId="67" borderId="166" applyNumberFormat="0" applyProtection="0">
      <alignment vertical="center"/>
    </xf>
    <xf numFmtId="4" fontId="48" fillId="67" borderId="166" applyNumberFormat="0" applyProtection="0">
      <alignment horizontal="left" vertical="center" indent="1"/>
    </xf>
    <xf numFmtId="4" fontId="48" fillId="67" borderId="166" applyNumberFormat="0" applyProtection="0">
      <alignment horizontal="left" vertical="center" indent="1"/>
    </xf>
    <xf numFmtId="4" fontId="48" fillId="85" borderId="166" applyNumberFormat="0" applyProtection="0">
      <alignment horizontal="right" vertical="center"/>
    </xf>
    <xf numFmtId="4" fontId="110" fillId="85" borderId="166" applyNumberFormat="0" applyProtection="0">
      <alignment horizontal="right" vertical="center"/>
    </xf>
    <xf numFmtId="0" fontId="45" fillId="74" borderId="166" applyNumberFormat="0" applyProtection="0">
      <alignment horizontal="left" vertical="center" indent="1"/>
    </xf>
    <xf numFmtId="0" fontId="45" fillId="74" borderId="166" applyNumberFormat="0" applyProtection="0">
      <alignment horizontal="left" vertical="center" indent="1"/>
    </xf>
    <xf numFmtId="4" fontId="109" fillId="85" borderId="166" applyNumberFormat="0" applyProtection="0">
      <alignment horizontal="right" vertical="center"/>
    </xf>
    <xf numFmtId="0" fontId="101" fillId="0" borderId="167"/>
    <xf numFmtId="194" fontId="45" fillId="0" borderId="24"/>
    <xf numFmtId="44" fontId="44" fillId="0" borderId="0" applyFont="0" applyFill="0" applyBorder="0" applyAlignment="0" applyProtection="0"/>
    <xf numFmtId="4" fontId="110" fillId="73" borderId="184" applyNumberFormat="0" applyProtection="0">
      <alignment vertical="center"/>
    </xf>
    <xf numFmtId="0" fontId="131" fillId="49" borderId="182" applyNumberFormat="0" applyAlignment="0" applyProtection="0"/>
    <xf numFmtId="0" fontId="70" fillId="53" borderId="192" applyNumberFormat="0" applyFon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0" fontId="66" fillId="64" borderId="164" applyNumberFormat="0" applyAlignment="0" applyProtection="0"/>
    <xf numFmtId="37" fontId="113" fillId="91"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91" borderId="164" applyBorder="0" applyProtection="0">
      <alignment horizontal="right"/>
    </xf>
    <xf numFmtId="0" fontId="71" fillId="0" borderId="55"/>
    <xf numFmtId="0" fontId="108" fillId="62" borderId="17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0" fontId="95" fillId="64" borderId="16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68" applyNumberFormat="0" applyFill="0" applyAlignment="0" applyProtection="0"/>
    <xf numFmtId="0" fontId="126" fillId="64" borderId="164" applyNumberFormat="0" applyAlignment="0" applyProtection="0"/>
    <xf numFmtId="0" fontId="134" fillId="64" borderId="18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217" fontId="46" fillId="88" borderId="171" applyBorder="0">
      <alignment horizontal="center" vertical="center" wrapText="1"/>
    </xf>
    <xf numFmtId="217" fontId="46" fillId="66" borderId="24">
      <alignment horizontal="left" vertical="center" wrapText="1"/>
    </xf>
    <xf numFmtId="217" fontId="46" fillId="67" borderId="16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64" applyNumberFormat="0" applyAlignment="0" applyProtection="0"/>
    <xf numFmtId="0" fontId="76" fillId="0" borderId="46">
      <alignment horizontal="left" vertical="center"/>
    </xf>
    <xf numFmtId="0" fontId="131" fillId="49" borderId="164" applyNumberFormat="0" applyAlignment="0" applyProtection="0"/>
    <xf numFmtId="10" fontId="75" fillId="67" borderId="24" applyNumberFormat="0" applyBorder="0" applyAlignment="0" applyProtection="0"/>
    <xf numFmtId="0" fontId="45" fillId="53" borderId="165" applyNumberFormat="0" applyFont="0" applyAlignment="0" applyProtection="0"/>
    <xf numFmtId="0" fontId="134" fillId="64" borderId="166" applyNumberFormat="0" applyAlignment="0" applyProtection="0"/>
    <xf numFmtId="219" fontId="45" fillId="0" borderId="63">
      <protection locked="0"/>
    </xf>
    <xf numFmtId="0" fontId="131" fillId="49" borderId="164" applyNumberFormat="0" applyAlignment="0" applyProtection="0"/>
    <xf numFmtId="0" fontId="45" fillId="74" borderId="184" applyNumberFormat="0" applyProtection="0">
      <alignment horizontal="left" vertical="center" indent="1"/>
    </xf>
    <xf numFmtId="0" fontId="45" fillId="66" borderId="184" applyNumberFormat="0" applyProtection="0">
      <alignment horizontal="left" vertical="center" indent="1"/>
    </xf>
    <xf numFmtId="0" fontId="45" fillId="74" borderId="184" applyNumberFormat="0" applyProtection="0">
      <alignment horizontal="left" vertical="center" indent="1"/>
    </xf>
    <xf numFmtId="0" fontId="45" fillId="74" borderId="202" applyNumberFormat="0" applyProtection="0">
      <alignment horizontal="left" vertical="center" indent="1"/>
    </xf>
    <xf numFmtId="4" fontId="110" fillId="85" borderId="202" applyNumberFormat="0" applyProtection="0">
      <alignment horizontal="right" vertical="center"/>
    </xf>
    <xf numFmtId="0" fontId="45" fillId="74" borderId="202" applyNumberFormat="0" applyProtection="0">
      <alignment horizontal="left" vertical="center" indent="1"/>
    </xf>
    <xf numFmtId="4" fontId="48" fillId="85" borderId="53" applyNumberFormat="0" applyProtection="0">
      <alignment horizontal="left" vertical="center" indent="1"/>
    </xf>
    <xf numFmtId="4" fontId="48" fillId="78" borderId="184" applyNumberFormat="0" applyProtection="0">
      <alignment horizontal="right" vertical="center"/>
    </xf>
    <xf numFmtId="4" fontId="48" fillId="79" borderId="184" applyNumberFormat="0" applyProtection="0">
      <alignment horizontal="right" vertical="center"/>
    </xf>
    <xf numFmtId="43" fontId="44" fillId="0" borderId="0" applyFont="0" applyFill="0" applyBorder="0" applyAlignment="0" applyProtection="0"/>
    <xf numFmtId="4" fontId="48" fillId="85" borderId="184" applyNumberFormat="0" applyProtection="0">
      <alignment horizontal="left" vertical="center" indent="1"/>
    </xf>
    <xf numFmtId="0" fontId="45" fillId="74" borderId="184" applyNumberFormat="0" applyProtection="0">
      <alignment horizontal="left" vertical="center" indent="1"/>
    </xf>
    <xf numFmtId="0" fontId="66" fillId="64" borderId="209" applyNumberFormat="0" applyAlignment="0" applyProtection="0"/>
    <xf numFmtId="4" fontId="48" fillId="87" borderId="184" applyNumberFormat="0" applyProtection="0">
      <alignment horizontal="left" vertical="center" indent="1"/>
    </xf>
    <xf numFmtId="0" fontId="66" fillId="64" borderId="209" applyNumberFormat="0" applyAlignment="0" applyProtection="0"/>
    <xf numFmtId="10" fontId="75" fillId="70" borderId="172" applyNumberFormat="0" applyBorder="0" applyAlignment="0" applyProtection="0"/>
    <xf numFmtId="0" fontId="45" fillId="87" borderId="184" applyNumberFormat="0" applyProtection="0">
      <alignment horizontal="left" vertical="center" indent="1"/>
    </xf>
    <xf numFmtId="4" fontId="48" fillId="83" borderId="202" applyNumberFormat="0" applyProtection="0">
      <alignment horizontal="right" vertical="center"/>
    </xf>
    <xf numFmtId="0" fontId="45" fillId="74" borderId="202" applyNumberFormat="0" applyProtection="0">
      <alignment horizontal="left" vertical="center" indent="1"/>
    </xf>
    <xf numFmtId="0" fontId="126" fillId="64" borderId="173" applyNumberFormat="0" applyAlignment="0" applyProtection="0"/>
    <xf numFmtId="37" fontId="113" fillId="90" borderId="200" applyBorder="0" applyProtection="0">
      <alignment horizontal="right"/>
    </xf>
    <xf numFmtId="0" fontId="45" fillId="87" borderId="184" applyNumberFormat="0" applyProtection="0">
      <alignment horizontal="left" vertical="center" indent="1"/>
    </xf>
    <xf numFmtId="0" fontId="131" fillId="49" borderId="173" applyNumberFormat="0" applyAlignment="0" applyProtection="0"/>
    <xf numFmtId="0" fontId="45" fillId="53" borderId="174" applyNumberFormat="0" applyFont="0" applyAlignment="0" applyProtection="0"/>
    <xf numFmtId="0" fontId="134" fillId="64" borderId="175" applyNumberFormat="0" applyAlignment="0" applyProtection="0"/>
    <xf numFmtId="4" fontId="47" fillId="84" borderId="202" applyNumberFormat="0" applyProtection="0">
      <alignment horizontal="left" vertical="center" indent="1"/>
    </xf>
    <xf numFmtId="217" fontId="46" fillId="67" borderId="187" applyBorder="0">
      <alignment horizontal="left" indent="1"/>
      <protection locked="0"/>
    </xf>
    <xf numFmtId="0" fontId="126" fillId="64" borderId="164" applyNumberFormat="0" applyAlignment="0" applyProtection="0"/>
    <xf numFmtId="0" fontId="45" fillId="88" borderId="184" applyNumberFormat="0" applyProtection="0">
      <alignment horizontal="left" vertical="center" indent="1"/>
    </xf>
    <xf numFmtId="0" fontId="76" fillId="0" borderId="46">
      <alignment horizontal="left" vertical="center"/>
    </xf>
    <xf numFmtId="0" fontId="131" fillId="49" borderId="164" applyNumberFormat="0" applyAlignment="0" applyProtection="0"/>
    <xf numFmtId="10" fontId="75" fillId="67" borderId="172" applyNumberFormat="0" applyBorder="0" applyAlignment="0" applyProtection="0"/>
    <xf numFmtId="0" fontId="45" fillId="53" borderId="174" applyNumberFormat="0" applyFont="0" applyAlignment="0" applyProtection="0"/>
    <xf numFmtId="219" fontId="45" fillId="0" borderId="63">
      <protection locked="0"/>
    </xf>
    <xf numFmtId="4" fontId="109" fillId="85" borderId="202" applyNumberFormat="0" applyProtection="0">
      <alignment horizontal="right" vertical="center"/>
    </xf>
    <xf numFmtId="169" fontId="45" fillId="67" borderId="24">
      <alignment horizontal="left" vertical="top"/>
      <protection locked="0"/>
    </xf>
    <xf numFmtId="169" fontId="45" fillId="0" borderId="172">
      <alignment horizontal="center"/>
    </xf>
    <xf numFmtId="0" fontId="131" fillId="49" borderId="164" applyNumberFormat="0" applyAlignment="0" applyProtection="0"/>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45" fillId="74" borderId="184" applyNumberFormat="0" applyProtection="0">
      <alignment horizontal="left" vertical="center" indent="1"/>
    </xf>
    <xf numFmtId="0" fontId="131" fillId="49" borderId="173" applyNumberFormat="0" applyAlignment="0" applyProtection="0"/>
    <xf numFmtId="0" fontId="131" fillId="49" borderId="17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73" applyNumberFormat="0" applyAlignment="0" applyProtection="0"/>
    <xf numFmtId="4" fontId="48" fillId="85" borderId="184" applyNumberFormat="0" applyProtection="0">
      <alignment horizontal="left" vertical="center" indent="1"/>
    </xf>
    <xf numFmtId="4" fontId="48" fillId="87" borderId="211" applyNumberFormat="0" applyProtection="0">
      <alignment horizontal="left" vertical="center" indent="1"/>
    </xf>
    <xf numFmtId="217" fontId="46" fillId="88" borderId="180" applyBorder="0">
      <alignment horizontal="center" vertical="center" wrapText="1"/>
    </xf>
    <xf numFmtId="217" fontId="46" fillId="66" borderId="24">
      <alignment horizontal="left" vertical="center" wrapText="1"/>
    </xf>
    <xf numFmtId="217" fontId="46" fillId="67" borderId="17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169" fontId="45" fillId="66" borderId="24">
      <alignment horizontal="center"/>
    </xf>
    <xf numFmtId="0" fontId="70" fillId="53" borderId="192"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79" applyBorder="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0" fontId="81" fillId="49" borderId="191" applyNumberFormat="0" applyAlignment="0" applyProtection="0"/>
    <xf numFmtId="194" fontId="45" fillId="0" borderId="24"/>
    <xf numFmtId="0" fontId="101" fillId="0" borderId="176"/>
    <xf numFmtId="4" fontId="109" fillId="85" borderId="175" applyNumberFormat="0" applyProtection="0">
      <alignment horizontal="right" vertical="center"/>
    </xf>
    <xf numFmtId="0" fontId="45" fillId="74" borderId="175" applyNumberFormat="0" applyProtection="0">
      <alignment horizontal="left" vertical="center" indent="1"/>
    </xf>
    <xf numFmtId="0" fontId="45" fillId="74" borderId="175" applyNumberFormat="0" applyProtection="0">
      <alignment horizontal="left" vertical="center" indent="1"/>
    </xf>
    <xf numFmtId="4" fontId="110" fillId="85" borderId="175" applyNumberFormat="0" applyProtection="0">
      <alignment horizontal="right" vertical="center"/>
    </xf>
    <xf numFmtId="4" fontId="48" fillId="85" borderId="175" applyNumberFormat="0" applyProtection="0">
      <alignment horizontal="right" vertical="center"/>
    </xf>
    <xf numFmtId="4" fontId="48" fillId="67" borderId="175" applyNumberFormat="0" applyProtection="0">
      <alignment horizontal="left" vertical="center" indent="1"/>
    </xf>
    <xf numFmtId="4" fontId="48" fillId="67" borderId="175" applyNumberFormat="0" applyProtection="0">
      <alignment horizontal="left" vertical="center" indent="1"/>
    </xf>
    <xf numFmtId="4" fontId="110" fillId="67" borderId="175" applyNumberFormat="0" applyProtection="0">
      <alignment vertical="center"/>
    </xf>
    <xf numFmtId="4" fontId="48" fillId="67" borderId="175" applyNumberFormat="0" applyProtection="0">
      <alignment vertical="center"/>
    </xf>
    <xf numFmtId="0" fontId="45" fillId="74" borderId="175" applyNumberFormat="0" applyProtection="0">
      <alignment horizontal="left" vertical="center" indent="1"/>
    </xf>
    <xf numFmtId="0" fontId="45" fillId="74" borderId="175" applyNumberFormat="0" applyProtection="0">
      <alignment horizontal="left" vertical="center" indent="1"/>
    </xf>
    <xf numFmtId="0" fontId="45" fillId="66" borderId="175" applyNumberFormat="0" applyProtection="0">
      <alignment horizontal="left" vertical="center" indent="1"/>
    </xf>
    <xf numFmtId="0" fontId="45" fillId="66"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7" borderId="175" applyNumberFormat="0" applyProtection="0">
      <alignment horizontal="left" vertical="center" indent="1"/>
    </xf>
    <xf numFmtId="0" fontId="45" fillId="87" borderId="175" applyNumberFormat="0" applyProtection="0">
      <alignment horizontal="left" vertical="center" indent="1"/>
    </xf>
    <xf numFmtId="4" fontId="48" fillId="87" borderId="175" applyNumberFormat="0" applyProtection="0">
      <alignment horizontal="left" vertical="center" indent="1"/>
    </xf>
    <xf numFmtId="4" fontId="48" fillId="85" borderId="175" applyNumberFormat="0" applyProtection="0">
      <alignment horizontal="left" vertical="center" indent="1"/>
    </xf>
    <xf numFmtId="0" fontId="45" fillId="74" borderId="175" applyNumberFormat="0" applyProtection="0">
      <alignment horizontal="left" vertical="center" indent="1"/>
    </xf>
    <xf numFmtId="4" fontId="48" fillId="85" borderId="53" applyNumberFormat="0" applyProtection="0">
      <alignment horizontal="left" vertical="center" indent="1"/>
    </xf>
    <xf numFmtId="4" fontId="47" fillId="84" borderId="175" applyNumberFormat="0" applyProtection="0">
      <alignment horizontal="left" vertical="center" indent="1"/>
    </xf>
    <xf numFmtId="4" fontId="48" fillId="83" borderId="175" applyNumberFormat="0" applyProtection="0">
      <alignment horizontal="right" vertical="center"/>
    </xf>
    <xf numFmtId="4" fontId="48" fillId="82" borderId="175" applyNumberFormat="0" applyProtection="0">
      <alignment horizontal="right" vertical="center"/>
    </xf>
    <xf numFmtId="4" fontId="48" fillId="81" borderId="175" applyNumberFormat="0" applyProtection="0">
      <alignment horizontal="right" vertical="center"/>
    </xf>
    <xf numFmtId="4" fontId="48" fillId="80" borderId="175" applyNumberFormat="0" applyProtection="0">
      <alignment horizontal="right" vertical="center"/>
    </xf>
    <xf numFmtId="4" fontId="48" fillId="79" borderId="175" applyNumberFormat="0" applyProtection="0">
      <alignment horizontal="right" vertical="center"/>
    </xf>
    <xf numFmtId="4" fontId="48" fillId="78" borderId="175" applyNumberFormat="0" applyProtection="0">
      <alignment horizontal="right" vertical="center"/>
    </xf>
    <xf numFmtId="4" fontId="48" fillId="77" borderId="175" applyNumberFormat="0" applyProtection="0">
      <alignment horizontal="right" vertical="center"/>
    </xf>
    <xf numFmtId="4" fontId="48" fillId="76" borderId="175" applyNumberFormat="0" applyProtection="0">
      <alignment horizontal="right" vertical="center"/>
    </xf>
    <xf numFmtId="4" fontId="48" fillId="75" borderId="175" applyNumberFormat="0" applyProtection="0">
      <alignment horizontal="right" vertical="center"/>
    </xf>
    <xf numFmtId="0" fontId="45" fillId="74" borderId="175" applyNumberFormat="0" applyProtection="0">
      <alignment horizontal="left" vertical="center" indent="1"/>
    </xf>
    <xf numFmtId="4" fontId="48" fillId="73" borderId="175" applyNumberFormat="0" applyProtection="0">
      <alignment horizontal="left" vertical="center" indent="1"/>
    </xf>
    <xf numFmtId="4" fontId="48" fillId="73" borderId="175" applyNumberFormat="0" applyProtection="0">
      <alignment horizontal="left" vertical="center" indent="1"/>
    </xf>
    <xf numFmtId="4" fontId="110" fillId="73" borderId="175" applyNumberFormat="0" applyProtection="0">
      <alignment vertical="center"/>
    </xf>
    <xf numFmtId="4" fontId="48" fillId="73" borderId="175" applyNumberFormat="0" applyProtection="0">
      <alignment vertical="center"/>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37" fontId="113" fillId="90" borderId="173" applyBorder="0" applyProtection="0">
      <alignment horizontal="right"/>
    </xf>
    <xf numFmtId="37" fontId="113" fillId="90" borderId="173" applyBorder="0" applyProtection="0">
      <alignment horizontal="right"/>
    </xf>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0" fontId="81" fillId="49" borderId="173" applyNumberFormat="0" applyAlignment="0" applyProtection="0"/>
    <xf numFmtId="38" fontId="72" fillId="0" borderId="45">
      <alignment vertical="center"/>
    </xf>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70" fillId="53" borderId="174" applyNumberFormat="0" applyFont="0" applyAlignment="0" applyProtection="0"/>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4" fontId="48" fillId="73" borderId="175" applyNumberFormat="0" applyProtection="0">
      <alignment vertical="center"/>
    </xf>
    <xf numFmtId="4" fontId="110" fillId="73" borderId="175" applyNumberFormat="0" applyProtection="0">
      <alignment vertical="center"/>
    </xf>
    <xf numFmtId="4" fontId="48" fillId="73" borderId="175" applyNumberFormat="0" applyProtection="0">
      <alignment horizontal="left" vertical="center" indent="1"/>
    </xf>
    <xf numFmtId="4" fontId="48" fillId="73" borderId="175" applyNumberFormat="0" applyProtection="0">
      <alignment horizontal="left" vertical="center" indent="1"/>
    </xf>
    <xf numFmtId="0" fontId="45" fillId="74" borderId="175" applyNumberFormat="0" applyProtection="0">
      <alignment horizontal="left" vertical="center" indent="1"/>
    </xf>
    <xf numFmtId="4" fontId="48" fillId="75" borderId="175" applyNumberFormat="0" applyProtection="0">
      <alignment horizontal="right" vertical="center"/>
    </xf>
    <xf numFmtId="4" fontId="48" fillId="76" borderId="175" applyNumberFormat="0" applyProtection="0">
      <alignment horizontal="right" vertical="center"/>
    </xf>
    <xf numFmtId="4" fontId="48" fillId="77" borderId="175" applyNumberFormat="0" applyProtection="0">
      <alignment horizontal="right" vertical="center"/>
    </xf>
    <xf numFmtId="4" fontId="48" fillId="78" borderId="175" applyNumberFormat="0" applyProtection="0">
      <alignment horizontal="right" vertical="center"/>
    </xf>
    <xf numFmtId="4" fontId="48" fillId="79" borderId="175" applyNumberFormat="0" applyProtection="0">
      <alignment horizontal="right" vertical="center"/>
    </xf>
    <xf numFmtId="4" fontId="48" fillId="80" borderId="175" applyNumberFormat="0" applyProtection="0">
      <alignment horizontal="right" vertical="center"/>
    </xf>
    <xf numFmtId="4" fontId="48" fillId="81" borderId="175" applyNumberFormat="0" applyProtection="0">
      <alignment horizontal="right" vertical="center"/>
    </xf>
    <xf numFmtId="4" fontId="48" fillId="82" borderId="175" applyNumberFormat="0" applyProtection="0">
      <alignment horizontal="right" vertical="center"/>
    </xf>
    <xf numFmtId="4" fontId="48" fillId="83" borderId="175" applyNumberFormat="0" applyProtection="0">
      <alignment horizontal="right" vertical="center"/>
    </xf>
    <xf numFmtId="4" fontId="47" fillId="84" borderId="175" applyNumberFormat="0" applyProtection="0">
      <alignment horizontal="left" vertical="center" indent="1"/>
    </xf>
    <xf numFmtId="4" fontId="48" fillId="85" borderId="53" applyNumberFormat="0" applyProtection="0">
      <alignment horizontal="left" vertical="center" indent="1"/>
    </xf>
    <xf numFmtId="0" fontId="45" fillId="74" borderId="175" applyNumberFormat="0" applyProtection="0">
      <alignment horizontal="left" vertical="center" indent="1"/>
    </xf>
    <xf numFmtId="4" fontId="48" fillId="85" borderId="175" applyNumberFormat="0" applyProtection="0">
      <alignment horizontal="left" vertical="center" indent="1"/>
    </xf>
    <xf numFmtId="4" fontId="48" fillId="87" borderId="175" applyNumberFormat="0" applyProtection="0">
      <alignment horizontal="left" vertical="center" indent="1"/>
    </xf>
    <xf numFmtId="0" fontId="45" fillId="87" borderId="175" applyNumberFormat="0" applyProtection="0">
      <alignment horizontal="left" vertical="center" indent="1"/>
    </xf>
    <xf numFmtId="0" fontId="45" fillId="87"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66" borderId="175" applyNumberFormat="0" applyProtection="0">
      <alignment horizontal="left" vertical="center" indent="1"/>
    </xf>
    <xf numFmtId="0" fontId="45" fillId="66" borderId="175" applyNumberFormat="0" applyProtection="0">
      <alignment horizontal="left" vertical="center" indent="1"/>
    </xf>
    <xf numFmtId="0" fontId="45" fillId="74" borderId="175" applyNumberFormat="0" applyProtection="0">
      <alignment horizontal="left" vertical="center" indent="1"/>
    </xf>
    <xf numFmtId="0" fontId="45" fillId="74" borderId="175" applyNumberFormat="0" applyProtection="0">
      <alignment horizontal="left" vertical="center" indent="1"/>
    </xf>
    <xf numFmtId="4" fontId="48" fillId="67" borderId="175" applyNumberFormat="0" applyProtection="0">
      <alignment vertical="center"/>
    </xf>
    <xf numFmtId="4" fontId="110" fillId="67" borderId="175" applyNumberFormat="0" applyProtection="0">
      <alignment vertical="center"/>
    </xf>
    <xf numFmtId="4" fontId="48" fillId="67" borderId="175" applyNumberFormat="0" applyProtection="0">
      <alignment horizontal="left" vertical="center" indent="1"/>
    </xf>
    <xf numFmtId="4" fontId="48" fillId="67" borderId="175" applyNumberFormat="0" applyProtection="0">
      <alignment horizontal="left" vertical="center" indent="1"/>
    </xf>
    <xf numFmtId="4" fontId="48" fillId="85" borderId="175" applyNumberFormat="0" applyProtection="0">
      <alignment horizontal="right" vertical="center"/>
    </xf>
    <xf numFmtId="4" fontId="110" fillId="85" borderId="175" applyNumberFormat="0" applyProtection="0">
      <alignment horizontal="right" vertical="center"/>
    </xf>
    <xf numFmtId="0" fontId="45" fillId="74" borderId="175" applyNumberFormat="0" applyProtection="0">
      <alignment horizontal="left" vertical="center" indent="1"/>
    </xf>
    <xf numFmtId="0" fontId="45" fillId="74" borderId="175" applyNumberFormat="0" applyProtection="0">
      <alignment horizontal="left" vertical="center" indent="1"/>
    </xf>
    <xf numFmtId="4" fontId="109" fillId="85" borderId="175" applyNumberFormat="0" applyProtection="0">
      <alignment horizontal="right" vertical="center"/>
    </xf>
    <xf numFmtId="0" fontId="101" fillId="0" borderId="176"/>
    <xf numFmtId="194" fontId="45" fillId="0" borderId="24"/>
    <xf numFmtId="0" fontId="81" fillId="49" borderId="191"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0" fontId="66" fillId="64" borderId="173" applyNumberFormat="0" applyAlignment="0" applyProtection="0"/>
    <xf numFmtId="37" fontId="113" fillId="91" borderId="173" applyBorder="0" applyProtection="0">
      <alignment horizontal="right"/>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37" fontId="113" fillId="91" borderId="173" applyBorder="0" applyProtection="0">
      <alignment horizontal="right"/>
    </xf>
    <xf numFmtId="0" fontId="71" fillId="0" borderId="55"/>
    <xf numFmtId="0" fontId="108" fillId="62" borderId="17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0" fontId="95" fillId="64" borderId="17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80" applyBorder="0">
      <alignment horizontal="center" vertical="center" wrapText="1"/>
    </xf>
    <xf numFmtId="217" fontId="46" fillId="66" borderId="24">
      <alignment horizontal="left" vertical="center" wrapText="1"/>
    </xf>
    <xf numFmtId="217" fontId="46" fillId="67" borderId="178"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77" applyNumberFormat="0" applyFill="0" applyAlignment="0" applyProtection="0"/>
    <xf numFmtId="0" fontId="126" fillId="64" borderId="173" applyNumberFormat="0" applyAlignment="0" applyProtection="0"/>
    <xf numFmtId="0" fontId="127" fillId="65" borderId="44" applyNumberFormat="0" applyAlignment="0" applyProtection="0"/>
    <xf numFmtId="0" fontId="76" fillId="0" borderId="46">
      <alignment horizontal="left" vertical="center"/>
    </xf>
    <xf numFmtId="0" fontId="131" fillId="49" borderId="173" applyNumberFormat="0" applyAlignment="0" applyProtection="0"/>
    <xf numFmtId="10" fontId="75" fillId="67" borderId="24" applyNumberFormat="0" applyBorder="0" applyAlignment="0" applyProtection="0"/>
    <xf numFmtId="0" fontId="45" fillId="53" borderId="174" applyNumberFormat="0" applyFont="0" applyAlignment="0" applyProtection="0"/>
    <xf numFmtId="0" fontId="134" fillId="64" borderId="175" applyNumberFormat="0" applyAlignment="0" applyProtection="0"/>
    <xf numFmtId="219" fontId="45" fillId="0" borderId="63">
      <protection locked="0"/>
    </xf>
    <xf numFmtId="217" fontId="46" fillId="88" borderId="180" applyBorder="0">
      <alignment horizontal="center" vertical="center" wrapText="1"/>
    </xf>
    <xf numFmtId="217" fontId="46" fillId="66" borderId="24">
      <alignment horizontal="left" vertical="center" wrapText="1"/>
    </xf>
    <xf numFmtId="217" fontId="46" fillId="67" borderId="17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73" applyNumberFormat="0" applyAlignment="0" applyProtection="0"/>
    <xf numFmtId="0" fontId="127" fillId="65" borderId="44" applyNumberFormat="0" applyAlignment="0" applyProtection="0"/>
    <xf numFmtId="0" fontId="76" fillId="0" borderId="46">
      <alignment horizontal="left" vertical="center"/>
    </xf>
    <xf numFmtId="0" fontId="131" fillId="49" borderId="173" applyNumberFormat="0" applyAlignment="0" applyProtection="0"/>
    <xf numFmtId="10" fontId="75" fillId="67" borderId="24" applyNumberFormat="0" applyBorder="0" applyAlignment="0" applyProtection="0"/>
    <xf numFmtId="0" fontId="45" fillId="53" borderId="174" applyNumberFormat="0" applyFont="0" applyAlignment="0" applyProtection="0"/>
    <xf numFmtId="0" fontId="134" fillId="64" borderId="175" applyNumberFormat="0" applyAlignment="0" applyProtection="0"/>
    <xf numFmtId="219" fontId="45" fillId="0" borderId="63">
      <protection locked="0"/>
    </xf>
    <xf numFmtId="0" fontId="131" fillId="49" borderId="173" applyNumberFormat="0" applyAlignment="0" applyProtection="0"/>
    <xf numFmtId="4" fontId="47" fillId="84" borderId="211" applyNumberFormat="0" applyProtection="0">
      <alignment horizontal="left" vertical="center" indent="1"/>
    </xf>
    <xf numFmtId="4" fontId="109" fillId="85" borderId="211" applyNumberFormat="0" applyProtection="0">
      <alignment horizontal="right" vertical="center"/>
    </xf>
    <xf numFmtId="4" fontId="110" fillId="73" borderId="193" applyNumberFormat="0" applyProtection="0">
      <alignment vertical="center"/>
    </xf>
    <xf numFmtId="0" fontId="81" fillId="49" borderId="209" applyNumberFormat="0" applyAlignment="0" applyProtection="0"/>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75" fillId="110" borderId="24"/>
    <xf numFmtId="0" fontId="108" fillId="62" borderId="188" applyBorder="0"/>
    <xf numFmtId="0" fontId="67" fillId="65" borderId="44" applyNumberFormat="0" applyAlignment="0" applyProtection="0"/>
    <xf numFmtId="0" fontId="67" fillId="65" borderId="44" applyNumberFormat="0" applyAlignment="0" applyProtection="0"/>
    <xf numFmtId="0" fontId="70" fillId="53" borderId="192" applyNumberFormat="0" applyFont="0" applyAlignment="0" applyProtection="0"/>
    <xf numFmtId="0" fontId="67" fillId="65" borderId="44" applyNumberFormat="0" applyAlignment="0" applyProtection="0"/>
    <xf numFmtId="10" fontId="75" fillId="70" borderId="181" applyNumberFormat="0" applyBorder="0" applyAlignment="0" applyProtection="0"/>
    <xf numFmtId="0" fontId="70" fillId="53" borderId="192" applyNumberFormat="0" applyFont="0" applyAlignment="0" applyProtection="0"/>
    <xf numFmtId="0" fontId="70" fillId="53" borderId="192" applyNumberFormat="0" applyFont="0" applyAlignment="0" applyProtection="0"/>
    <xf numFmtId="0" fontId="45" fillId="66" borderId="211" applyNumberFormat="0" applyProtection="0">
      <alignment horizontal="left" vertical="center" indent="1"/>
    </xf>
    <xf numFmtId="0" fontId="126" fillId="64" borderId="182" applyNumberFormat="0" applyAlignment="0" applyProtection="0"/>
    <xf numFmtId="0" fontId="127" fillId="65" borderId="44" applyNumberFormat="0" applyAlignment="0" applyProtection="0"/>
    <xf numFmtId="4" fontId="48" fillId="79" borderId="184" applyNumberFormat="0" applyProtection="0">
      <alignment horizontal="right" vertical="center"/>
    </xf>
    <xf numFmtId="0" fontId="131" fillId="49" borderId="182" applyNumberFormat="0" applyAlignment="0" applyProtection="0"/>
    <xf numFmtId="0" fontId="45" fillId="53" borderId="183" applyNumberFormat="0" applyFont="0" applyAlignment="0" applyProtection="0"/>
    <xf numFmtId="0" fontId="134" fillId="64" borderId="184" applyNumberFormat="0" applyAlignment="0" applyProtection="0"/>
    <xf numFmtId="0" fontId="70" fillId="53" borderId="192" applyNumberFormat="0" applyFont="0" applyAlignment="0" applyProtection="0"/>
    <xf numFmtId="0" fontId="45" fillId="74" borderId="211" applyNumberFormat="0" applyProtection="0">
      <alignment horizontal="left" vertical="center" indent="1"/>
    </xf>
    <xf numFmtId="0" fontId="126" fillId="64" borderId="164" applyNumberFormat="0" applyAlignment="0" applyProtection="0"/>
    <xf numFmtId="4" fontId="48" fillId="78" borderId="184" applyNumberFormat="0" applyProtection="0">
      <alignment horizontal="right" vertical="center"/>
    </xf>
    <xf numFmtId="0" fontId="76" fillId="0" borderId="46">
      <alignment horizontal="left" vertical="center"/>
    </xf>
    <xf numFmtId="0" fontId="131" fillId="49" borderId="164" applyNumberFormat="0" applyAlignment="0" applyProtection="0"/>
    <xf numFmtId="10" fontId="75" fillId="67" borderId="181" applyNumberFormat="0" applyBorder="0" applyAlignment="0" applyProtection="0"/>
    <xf numFmtId="0" fontId="45" fillId="53" borderId="183" applyNumberFormat="0" applyFont="0" applyAlignment="0" applyProtection="0"/>
    <xf numFmtId="4" fontId="48" fillId="67" borderId="193" applyNumberFormat="0" applyProtection="0">
      <alignment vertical="center"/>
    </xf>
    <xf numFmtId="219" fontId="45" fillId="0" borderId="63">
      <protection locked="0"/>
    </xf>
    <xf numFmtId="0" fontId="70" fillId="53" borderId="192" applyNumberFormat="0" applyFont="0" applyAlignment="0" applyProtection="0"/>
    <xf numFmtId="37" fontId="113" fillId="90" borderId="209" applyBorder="0" applyProtection="0">
      <alignment horizontal="right"/>
    </xf>
    <xf numFmtId="0" fontId="45" fillId="74" borderId="211" applyNumberFormat="0" applyProtection="0">
      <alignment horizontal="left" vertical="center" indent="1"/>
    </xf>
    <xf numFmtId="4" fontId="48" fillId="77" borderId="184" applyNumberFormat="0" applyProtection="0">
      <alignment horizontal="right" vertical="center"/>
    </xf>
    <xf numFmtId="0" fontId="131" fillId="49" borderId="164" applyNumberFormat="0" applyAlignment="0" applyProtection="0"/>
    <xf numFmtId="0" fontId="45" fillId="66" borderId="184" applyNumberFormat="0" applyProtection="0">
      <alignment horizontal="left" vertical="center" indent="1"/>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48" fillId="67" borderId="184" applyNumberFormat="0" applyProtection="0">
      <alignment vertical="center"/>
    </xf>
    <xf numFmtId="4" fontId="110" fillId="67" borderId="184" applyNumberFormat="0" applyProtection="0">
      <alignment vertical="center"/>
    </xf>
    <xf numFmtId="4" fontId="48" fillId="67" borderId="184" applyNumberFormat="0" applyProtection="0">
      <alignment horizontal="left" vertical="center" indent="1"/>
    </xf>
    <xf numFmtId="4" fontId="48" fillId="67" borderId="184" applyNumberFormat="0" applyProtection="0">
      <alignment horizontal="left" vertical="center" indent="1"/>
    </xf>
    <xf numFmtId="4" fontId="48" fillId="85" borderId="184" applyNumberFormat="0" applyProtection="0">
      <alignment horizontal="right" vertical="center"/>
    </xf>
    <xf numFmtId="4" fontId="110" fillId="85" borderId="184" applyNumberFormat="0" applyProtection="0">
      <alignment horizontal="righ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109" fillId="85" borderId="184" applyNumberFormat="0" applyProtection="0">
      <alignment horizontal="right" vertical="center"/>
    </xf>
    <xf numFmtId="0" fontId="101" fillId="0" borderId="185"/>
    <xf numFmtId="0" fontId="131" fillId="49" borderId="182" applyNumberFormat="0" applyAlignment="0" applyProtection="0"/>
    <xf numFmtId="0" fontId="81" fillId="49" borderId="200" applyNumberFormat="0" applyAlignment="0" applyProtection="0"/>
    <xf numFmtId="0" fontId="66" fillId="64" borderId="200" applyNumberFormat="0" applyAlignment="0" applyProtection="0"/>
    <xf numFmtId="0" fontId="71" fillId="0" borderId="55"/>
    <xf numFmtId="37" fontId="113" fillId="91"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95" fillId="64" borderId="193" applyNumberFormat="0" applyAlignment="0" applyProtection="0"/>
    <xf numFmtId="0" fontId="108" fillId="62" borderId="18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82" applyNumberFormat="0" applyAlignment="0" applyProtection="0"/>
    <xf numFmtId="0" fontId="131" fillId="49" borderId="18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82" applyNumberFormat="0" applyAlignment="0" applyProtection="0"/>
    <xf numFmtId="0" fontId="131" fillId="49" borderId="200" applyNumberFormat="0" applyAlignment="0" applyProtection="0"/>
    <xf numFmtId="217" fontId="46" fillId="88" borderId="189" applyBorder="0">
      <alignment horizontal="center" vertical="center" wrapText="1"/>
    </xf>
    <xf numFmtId="217" fontId="46" fillId="66" borderId="24">
      <alignment horizontal="left" vertical="center" wrapText="1"/>
    </xf>
    <xf numFmtId="217" fontId="46" fillId="67" borderId="1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88" applyBorder="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0" fontId="45" fillId="74" borderId="193" applyNumberFormat="0" applyProtection="0">
      <alignment horizontal="left" vertical="center" indent="1"/>
    </xf>
    <xf numFmtId="194" fontId="45" fillId="0" borderId="24"/>
    <xf numFmtId="0" fontId="101" fillId="0" borderId="185"/>
    <xf numFmtId="4" fontId="109" fillId="85" borderId="184" applyNumberFormat="0" applyProtection="0">
      <alignment horizontal="righ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110" fillId="85" borderId="184" applyNumberFormat="0" applyProtection="0">
      <alignment horizontal="right" vertical="center"/>
    </xf>
    <xf numFmtId="4" fontId="48" fillId="85" borderId="184" applyNumberFormat="0" applyProtection="0">
      <alignment horizontal="right" vertical="center"/>
    </xf>
    <xf numFmtId="4" fontId="48" fillId="67" borderId="184" applyNumberFormat="0" applyProtection="0">
      <alignment horizontal="left" vertical="center" indent="1"/>
    </xf>
    <xf numFmtId="4" fontId="48" fillId="67" borderId="184" applyNumberFormat="0" applyProtection="0">
      <alignment horizontal="left" vertical="center" indent="1"/>
    </xf>
    <xf numFmtId="4" fontId="110" fillId="67" borderId="184" applyNumberFormat="0" applyProtection="0">
      <alignment vertical="center"/>
    </xf>
    <xf numFmtId="4" fontId="48" fillId="67" borderId="184" applyNumberFormat="0" applyProtection="0">
      <alignmen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0" fontId="45" fillId="66" borderId="184" applyNumberFormat="0" applyProtection="0">
      <alignment horizontal="left" vertical="center" indent="1"/>
    </xf>
    <xf numFmtId="0" fontId="45" fillId="66"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7" borderId="184" applyNumberFormat="0" applyProtection="0">
      <alignment horizontal="left" vertical="center" indent="1"/>
    </xf>
    <xf numFmtId="0" fontId="45" fillId="87" borderId="184" applyNumberFormat="0" applyProtection="0">
      <alignment horizontal="left" vertical="center" indent="1"/>
    </xf>
    <xf numFmtId="4" fontId="48" fillId="87" borderId="184" applyNumberFormat="0" applyProtection="0">
      <alignment horizontal="left" vertical="center" indent="1"/>
    </xf>
    <xf numFmtId="4" fontId="48" fillId="85" borderId="184" applyNumberFormat="0" applyProtection="0">
      <alignment horizontal="left" vertical="center" indent="1"/>
    </xf>
    <xf numFmtId="0" fontId="45" fillId="74" borderId="184" applyNumberFormat="0" applyProtection="0">
      <alignment horizontal="left" vertical="center" indent="1"/>
    </xf>
    <xf numFmtId="4" fontId="48" fillId="85" borderId="53" applyNumberFormat="0" applyProtection="0">
      <alignment horizontal="left" vertical="center" indent="1"/>
    </xf>
    <xf numFmtId="4" fontId="47" fillId="84" borderId="184" applyNumberFormat="0" applyProtection="0">
      <alignment horizontal="left" vertical="center" indent="1"/>
    </xf>
    <xf numFmtId="4" fontId="48" fillId="83" borderId="184" applyNumberFormat="0" applyProtection="0">
      <alignment horizontal="right" vertical="center"/>
    </xf>
    <xf numFmtId="4" fontId="48" fillId="82" borderId="184" applyNumberFormat="0" applyProtection="0">
      <alignment horizontal="right" vertical="center"/>
    </xf>
    <xf numFmtId="4" fontId="48" fillId="81" borderId="184" applyNumberFormat="0" applyProtection="0">
      <alignment horizontal="right" vertical="center"/>
    </xf>
    <xf numFmtId="4" fontId="48" fillId="80" borderId="184" applyNumberFormat="0" applyProtection="0">
      <alignment horizontal="right" vertical="center"/>
    </xf>
    <xf numFmtId="4" fontId="48" fillId="79" borderId="184" applyNumberFormat="0" applyProtection="0">
      <alignment horizontal="right" vertical="center"/>
    </xf>
    <xf numFmtId="4" fontId="48" fillId="78" borderId="184" applyNumberFormat="0" applyProtection="0">
      <alignment horizontal="right" vertical="center"/>
    </xf>
    <xf numFmtId="4" fontId="48" fillId="77" borderId="184" applyNumberFormat="0" applyProtection="0">
      <alignment horizontal="right" vertical="center"/>
    </xf>
    <xf numFmtId="4" fontId="48" fillId="76" borderId="184" applyNumberFormat="0" applyProtection="0">
      <alignment horizontal="right" vertical="center"/>
    </xf>
    <xf numFmtId="4" fontId="48" fillId="75" borderId="184" applyNumberFormat="0" applyProtection="0">
      <alignment horizontal="right" vertical="center"/>
    </xf>
    <xf numFmtId="0" fontId="45" fillId="74" borderId="184" applyNumberFormat="0" applyProtection="0">
      <alignment horizontal="left" vertical="center" indent="1"/>
    </xf>
    <xf numFmtId="4" fontId="48" fillId="73" borderId="184" applyNumberFormat="0" applyProtection="0">
      <alignment horizontal="left" vertical="center" indent="1"/>
    </xf>
    <xf numFmtId="4" fontId="48" fillId="73" borderId="184" applyNumberFormat="0" applyProtection="0">
      <alignment horizontal="left" vertical="center" indent="1"/>
    </xf>
    <xf numFmtId="4" fontId="110" fillId="73" borderId="184" applyNumberFormat="0" applyProtection="0">
      <alignment vertical="center"/>
    </xf>
    <xf numFmtId="4" fontId="48" fillId="73" borderId="184" applyNumberFormat="0" applyProtection="0">
      <alignment vertical="center"/>
    </xf>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37" fontId="113" fillId="90" borderId="182" applyBorder="0" applyProtection="0">
      <alignment horizontal="right"/>
    </xf>
    <xf numFmtId="37" fontId="113" fillId="90" borderId="182" applyBorder="0" applyProtection="0">
      <alignment horizontal="right"/>
    </xf>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0" fontId="81" fillId="49" borderId="182" applyNumberFormat="0" applyAlignment="0" applyProtection="0"/>
    <xf numFmtId="38" fontId="72" fillId="0" borderId="45">
      <alignment vertical="center"/>
    </xf>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70" fillId="53" borderId="183" applyNumberFormat="0" applyFont="0" applyAlignment="0" applyProtection="0"/>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4" fontId="48" fillId="73" borderId="184" applyNumberFormat="0" applyProtection="0">
      <alignment vertical="center"/>
    </xf>
    <xf numFmtId="4" fontId="110" fillId="73" borderId="184" applyNumberFormat="0" applyProtection="0">
      <alignment vertical="center"/>
    </xf>
    <xf numFmtId="4" fontId="48" fillId="73" borderId="184" applyNumberFormat="0" applyProtection="0">
      <alignment horizontal="left" vertical="center" indent="1"/>
    </xf>
    <xf numFmtId="4" fontId="48" fillId="73" borderId="184" applyNumberFormat="0" applyProtection="0">
      <alignment horizontal="left" vertical="center" indent="1"/>
    </xf>
    <xf numFmtId="0" fontId="45" fillId="74" borderId="184" applyNumberFormat="0" applyProtection="0">
      <alignment horizontal="left" vertical="center" indent="1"/>
    </xf>
    <xf numFmtId="4" fontId="48" fillId="75" borderId="184" applyNumberFormat="0" applyProtection="0">
      <alignment horizontal="right" vertical="center"/>
    </xf>
    <xf numFmtId="4" fontId="48" fillId="76" borderId="184" applyNumberFormat="0" applyProtection="0">
      <alignment horizontal="right" vertical="center"/>
    </xf>
    <xf numFmtId="4" fontId="48" fillId="77" borderId="184" applyNumberFormat="0" applyProtection="0">
      <alignment horizontal="right" vertical="center"/>
    </xf>
    <xf numFmtId="4" fontId="48" fillId="78" borderId="184" applyNumberFormat="0" applyProtection="0">
      <alignment horizontal="right" vertical="center"/>
    </xf>
    <xf numFmtId="4" fontId="48" fillId="79" borderId="184" applyNumberFormat="0" applyProtection="0">
      <alignment horizontal="right" vertical="center"/>
    </xf>
    <xf numFmtId="4" fontId="48" fillId="80" borderId="184" applyNumberFormat="0" applyProtection="0">
      <alignment horizontal="right" vertical="center"/>
    </xf>
    <xf numFmtId="4" fontId="48" fillId="81" borderId="184" applyNumberFormat="0" applyProtection="0">
      <alignment horizontal="right" vertical="center"/>
    </xf>
    <xf numFmtId="4" fontId="48" fillId="82" borderId="184" applyNumberFormat="0" applyProtection="0">
      <alignment horizontal="right" vertical="center"/>
    </xf>
    <xf numFmtId="4" fontId="48" fillId="83" borderId="184" applyNumberFormat="0" applyProtection="0">
      <alignment horizontal="right" vertical="center"/>
    </xf>
    <xf numFmtId="4" fontId="47" fillId="84" borderId="184" applyNumberFormat="0" applyProtection="0">
      <alignment horizontal="left" vertical="center" indent="1"/>
    </xf>
    <xf numFmtId="4" fontId="48" fillId="85" borderId="53" applyNumberFormat="0" applyProtection="0">
      <alignment horizontal="left" vertical="center" indent="1"/>
    </xf>
    <xf numFmtId="0" fontId="45" fillId="74" borderId="184" applyNumberFormat="0" applyProtection="0">
      <alignment horizontal="left" vertical="center" indent="1"/>
    </xf>
    <xf numFmtId="4" fontId="48" fillId="85" borderId="184" applyNumberFormat="0" applyProtection="0">
      <alignment horizontal="left" vertical="center" indent="1"/>
    </xf>
    <xf numFmtId="4" fontId="48" fillId="87" borderId="184" applyNumberFormat="0" applyProtection="0">
      <alignment horizontal="left" vertical="center" indent="1"/>
    </xf>
    <xf numFmtId="0" fontId="45" fillId="87" borderId="184" applyNumberFormat="0" applyProtection="0">
      <alignment horizontal="left" vertical="center" indent="1"/>
    </xf>
    <xf numFmtId="0" fontId="45" fillId="87"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66" borderId="184" applyNumberFormat="0" applyProtection="0">
      <alignment horizontal="left" vertical="center" indent="1"/>
    </xf>
    <xf numFmtId="0" fontId="45" fillId="66" borderId="184" applyNumberFormat="0" applyProtection="0">
      <alignment horizontal="left" vertical="center" indent="1"/>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48" fillId="67" borderId="184" applyNumberFormat="0" applyProtection="0">
      <alignment vertical="center"/>
    </xf>
    <xf numFmtId="4" fontId="110" fillId="67" borderId="184" applyNumberFormat="0" applyProtection="0">
      <alignment vertical="center"/>
    </xf>
    <xf numFmtId="4" fontId="48" fillId="67" borderId="184" applyNumberFormat="0" applyProtection="0">
      <alignment horizontal="left" vertical="center" indent="1"/>
    </xf>
    <xf numFmtId="4" fontId="48" fillId="67" borderId="184" applyNumberFormat="0" applyProtection="0">
      <alignment horizontal="left" vertical="center" indent="1"/>
    </xf>
    <xf numFmtId="4" fontId="48" fillId="85" borderId="184" applyNumberFormat="0" applyProtection="0">
      <alignment horizontal="right" vertical="center"/>
    </xf>
    <xf numFmtId="4" fontId="110" fillId="85" borderId="184" applyNumberFormat="0" applyProtection="0">
      <alignment horizontal="right" vertical="center"/>
    </xf>
    <xf numFmtId="0" fontId="45" fillId="74" borderId="184" applyNumberFormat="0" applyProtection="0">
      <alignment horizontal="left" vertical="center" indent="1"/>
    </xf>
    <xf numFmtId="0" fontId="45" fillId="74" borderId="184" applyNumberFormat="0" applyProtection="0">
      <alignment horizontal="left" vertical="center" indent="1"/>
    </xf>
    <xf numFmtId="4" fontId="109" fillId="85" borderId="184" applyNumberFormat="0" applyProtection="0">
      <alignment horizontal="right" vertical="center"/>
    </xf>
    <xf numFmtId="0" fontId="101" fillId="0" borderId="185"/>
    <xf numFmtId="194" fontId="45" fillId="0" borderId="24"/>
    <xf numFmtId="4" fontId="110" fillId="85" borderId="193"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0" fontId="66" fillId="64" borderId="182" applyNumberFormat="0" applyAlignment="0" applyProtection="0"/>
    <xf numFmtId="37" fontId="113" fillId="91"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37" fontId="113" fillId="91" borderId="182" applyBorder="0" applyProtection="0">
      <alignment horizontal="right"/>
    </xf>
    <xf numFmtId="0" fontId="71" fillId="0" borderId="55"/>
    <xf numFmtId="0" fontId="108" fillId="62" borderId="188"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0" fontId="95" fillId="64" borderId="18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89" applyBorder="0">
      <alignment horizontal="center" vertical="center" wrapText="1"/>
    </xf>
    <xf numFmtId="217" fontId="46" fillId="66" borderId="24">
      <alignment horizontal="left" vertical="center" wrapText="1"/>
    </xf>
    <xf numFmtId="217" fontId="46" fillId="67" borderId="187"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86" applyNumberFormat="0" applyFill="0" applyAlignment="0" applyProtection="0"/>
    <xf numFmtId="0" fontId="126" fillId="64" borderId="182" applyNumberFormat="0" applyAlignment="0" applyProtection="0"/>
    <xf numFmtId="0" fontId="127" fillId="65" borderId="44" applyNumberFormat="0" applyAlignment="0" applyProtection="0"/>
    <xf numFmtId="0" fontId="76" fillId="0" borderId="46">
      <alignment horizontal="left" vertical="center"/>
    </xf>
    <xf numFmtId="0" fontId="131" fillId="49" borderId="182" applyNumberFormat="0" applyAlignment="0" applyProtection="0"/>
    <xf numFmtId="10" fontId="75" fillId="67" borderId="24" applyNumberFormat="0" applyBorder="0" applyAlignment="0" applyProtection="0"/>
    <xf numFmtId="0" fontId="45" fillId="53" borderId="183" applyNumberFormat="0" applyFont="0" applyAlignment="0" applyProtection="0"/>
    <xf numFmtId="0" fontId="134" fillId="64" borderId="184" applyNumberFormat="0" applyAlignment="0" applyProtection="0"/>
    <xf numFmtId="219" fontId="45" fillId="0" borderId="63">
      <protection locked="0"/>
    </xf>
    <xf numFmtId="217" fontId="46" fillId="88" borderId="189" applyBorder="0">
      <alignment horizontal="center" vertical="center" wrapText="1"/>
    </xf>
    <xf numFmtId="217" fontId="46" fillId="66" borderId="24">
      <alignment horizontal="left" vertical="center" wrapText="1"/>
    </xf>
    <xf numFmtId="217" fontId="46" fillId="67" borderId="187"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82" applyNumberFormat="0" applyAlignment="0" applyProtection="0"/>
    <xf numFmtId="0" fontId="127" fillId="65" borderId="44" applyNumberFormat="0" applyAlignment="0" applyProtection="0"/>
    <xf numFmtId="0" fontId="76" fillId="0" borderId="46">
      <alignment horizontal="left" vertical="center"/>
    </xf>
    <xf numFmtId="0" fontId="131" fillId="49" borderId="182" applyNumberFormat="0" applyAlignment="0" applyProtection="0"/>
    <xf numFmtId="10" fontId="75" fillId="67" borderId="24" applyNumberFormat="0" applyBorder="0" applyAlignment="0" applyProtection="0"/>
    <xf numFmtId="0" fontId="45" fillId="53" borderId="183" applyNumberFormat="0" applyFont="0" applyAlignment="0" applyProtection="0"/>
    <xf numFmtId="0" fontId="134" fillId="64" borderId="184" applyNumberFormat="0" applyAlignment="0" applyProtection="0"/>
    <xf numFmtId="219" fontId="45" fillId="0" borderId="63">
      <protection locked="0"/>
    </xf>
    <xf numFmtId="0" fontId="131" fillId="49" borderId="182" applyNumberFormat="0" applyAlignment="0" applyProtection="0"/>
    <xf numFmtId="0" fontId="66" fillId="64" borderId="200" applyNumberFormat="0" applyAlignment="0" applyProtection="0"/>
    <xf numFmtId="0" fontId="45" fillId="53" borderId="201" applyNumberFormat="0" applyFont="0" applyAlignment="0" applyProtection="0"/>
    <xf numFmtId="10" fontId="75" fillId="70" borderId="190" applyNumberFormat="0" applyBorder="0" applyAlignment="0" applyProtection="0"/>
    <xf numFmtId="0" fontId="134" fillId="64" borderId="202" applyNumberFormat="0" applyAlignment="0" applyProtection="0"/>
    <xf numFmtId="0" fontId="126" fillId="64" borderId="191" applyNumberFormat="0" applyAlignment="0" applyProtection="0"/>
    <xf numFmtId="0" fontId="127" fillId="65" borderId="44" applyNumberFormat="0" applyAlignment="0" applyProtection="0"/>
    <xf numFmtId="0" fontId="131" fillId="49" borderId="191" applyNumberFormat="0" applyAlignment="0" applyProtection="0"/>
    <xf numFmtId="0" fontId="45" fillId="53" borderId="192" applyNumberFormat="0" applyFont="0" applyAlignment="0" applyProtection="0"/>
    <xf numFmtId="0" fontId="134" fillId="64" borderId="193" applyNumberFormat="0" applyAlignment="0" applyProtection="0"/>
    <xf numFmtId="0" fontId="126" fillId="64" borderId="182" applyNumberFormat="0" applyAlignment="0" applyProtection="0"/>
    <xf numFmtId="0" fontId="95" fillId="64" borderId="193" applyNumberFormat="0" applyAlignment="0" applyProtection="0"/>
    <xf numFmtId="0" fontId="76" fillId="0" borderId="46">
      <alignment horizontal="left" vertical="center"/>
    </xf>
    <xf numFmtId="0" fontId="131" fillId="49" borderId="182" applyNumberFormat="0" applyAlignment="0" applyProtection="0"/>
    <xf numFmtId="10" fontId="75" fillId="67" borderId="190" applyNumberFormat="0" applyBorder="0" applyAlignment="0" applyProtection="0"/>
    <xf numFmtId="0" fontId="45" fillId="53" borderId="192" applyNumberFormat="0" applyFont="0" applyAlignment="0" applyProtection="0"/>
    <xf numFmtId="219" fontId="45" fillId="0" borderId="63">
      <protection locked="0"/>
    </xf>
    <xf numFmtId="194" fontId="45" fillId="0" borderId="24"/>
    <xf numFmtId="0" fontId="131" fillId="49" borderId="182" applyNumberFormat="0" applyAlignment="0" applyProtection="0"/>
    <xf numFmtId="0" fontId="66" fillId="64" borderId="209" applyNumberForma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4" fontId="48" fillId="73" borderId="193" applyNumberFormat="0" applyProtection="0">
      <alignment vertical="center"/>
    </xf>
    <xf numFmtId="4" fontId="110" fillId="73" borderId="193" applyNumberFormat="0" applyProtection="0">
      <alignment vertical="center"/>
    </xf>
    <xf numFmtId="4" fontId="48" fillId="73" borderId="193" applyNumberFormat="0" applyProtection="0">
      <alignment horizontal="left" vertical="center" indent="1"/>
    </xf>
    <xf numFmtId="4" fontId="48" fillId="73" borderId="193" applyNumberFormat="0" applyProtection="0">
      <alignment horizontal="left" vertical="center" indent="1"/>
    </xf>
    <xf numFmtId="0" fontId="45" fillId="74" borderId="193" applyNumberFormat="0" applyProtection="0">
      <alignment horizontal="left" vertical="center" indent="1"/>
    </xf>
    <xf numFmtId="4" fontId="48" fillId="75" borderId="193" applyNumberFormat="0" applyProtection="0">
      <alignment horizontal="right" vertical="center"/>
    </xf>
    <xf numFmtId="4" fontId="48" fillId="76" borderId="193" applyNumberFormat="0" applyProtection="0">
      <alignment horizontal="right" vertical="center"/>
    </xf>
    <xf numFmtId="4" fontId="48" fillId="77" borderId="193" applyNumberFormat="0" applyProtection="0">
      <alignment horizontal="right" vertical="center"/>
    </xf>
    <xf numFmtId="4" fontId="48" fillId="78" borderId="193" applyNumberFormat="0" applyProtection="0">
      <alignment horizontal="right" vertical="center"/>
    </xf>
    <xf numFmtId="4" fontId="48" fillId="79" borderId="193" applyNumberFormat="0" applyProtection="0">
      <alignment horizontal="right" vertical="center"/>
    </xf>
    <xf numFmtId="4" fontId="48" fillId="80" borderId="193" applyNumberFormat="0" applyProtection="0">
      <alignment horizontal="right" vertical="center"/>
    </xf>
    <xf numFmtId="4" fontId="48" fillId="81" borderId="193" applyNumberFormat="0" applyProtection="0">
      <alignment horizontal="right" vertical="center"/>
    </xf>
    <xf numFmtId="4" fontId="48" fillId="82" borderId="193" applyNumberFormat="0" applyProtection="0">
      <alignment horizontal="right" vertical="center"/>
    </xf>
    <xf numFmtId="4" fontId="48" fillId="83" borderId="193" applyNumberFormat="0" applyProtection="0">
      <alignment horizontal="right" vertical="center"/>
    </xf>
    <xf numFmtId="4" fontId="47" fillId="84" borderId="193" applyNumberFormat="0" applyProtection="0">
      <alignment horizontal="left" vertical="center" indent="1"/>
    </xf>
    <xf numFmtId="4" fontId="48" fillId="85" borderId="53" applyNumberFormat="0" applyProtection="0">
      <alignment horizontal="left" vertical="center" indent="1"/>
    </xf>
    <xf numFmtId="0" fontId="45" fillId="74" borderId="193" applyNumberFormat="0" applyProtection="0">
      <alignment horizontal="left" vertical="center" indent="1"/>
    </xf>
    <xf numFmtId="4" fontId="48" fillId="85" borderId="193" applyNumberFormat="0" applyProtection="0">
      <alignment horizontal="left" vertical="center" indent="1"/>
    </xf>
    <xf numFmtId="4" fontId="48" fillId="87" borderId="193" applyNumberFormat="0" applyProtection="0">
      <alignment horizontal="left" vertical="center" indent="1"/>
    </xf>
    <xf numFmtId="0" fontId="45" fillId="87" borderId="193" applyNumberFormat="0" applyProtection="0">
      <alignment horizontal="left" vertical="center" indent="1"/>
    </xf>
    <xf numFmtId="0" fontId="45" fillId="87"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66" borderId="193" applyNumberFormat="0" applyProtection="0">
      <alignment horizontal="left" vertical="center" indent="1"/>
    </xf>
    <xf numFmtId="0" fontId="45" fillId="66" borderId="193" applyNumberFormat="0" applyProtection="0">
      <alignment horizontal="left" vertical="center" indent="1"/>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48" fillId="67" borderId="193" applyNumberFormat="0" applyProtection="0">
      <alignment vertical="center"/>
    </xf>
    <xf numFmtId="4" fontId="110" fillId="67" borderId="193" applyNumberFormat="0" applyProtection="0">
      <alignmen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4" fontId="48" fillId="85" borderId="193" applyNumberFormat="0" applyProtection="0">
      <alignment horizontal="right" vertical="center"/>
    </xf>
    <xf numFmtId="4" fontId="110" fillId="85" borderId="193" applyNumberFormat="0" applyProtection="0">
      <alignment horizontal="righ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109" fillId="85" borderId="193" applyNumberFormat="0" applyProtection="0">
      <alignment horizontal="right" vertical="center"/>
    </xf>
    <xf numFmtId="0" fontId="101" fillId="0" borderId="194"/>
    <xf numFmtId="0" fontId="66" fillId="64" borderId="209" applyNumberFormat="0" applyAlignment="0" applyProtection="0"/>
    <xf numFmtId="0" fontId="131" fillId="49" borderId="191" applyNumberFormat="0" applyAlignment="0" applyProtection="0"/>
    <xf numFmtId="219" fontId="45" fillId="0" borderId="63">
      <protection locked="0"/>
    </xf>
    <xf numFmtId="0" fontId="71" fillId="0" borderId="55"/>
    <xf numFmtId="37" fontId="113" fillId="91"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64" borderId="209" applyNumberFormat="0" applyAlignment="0" applyProtection="0"/>
    <xf numFmtId="0" fontId="108" fillId="62" borderId="19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191" applyNumberFormat="0" applyAlignment="0" applyProtection="0"/>
    <xf numFmtId="0" fontId="131" fillId="49" borderId="19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191" applyNumberFormat="0" applyAlignment="0" applyProtection="0"/>
    <xf numFmtId="217" fontId="46" fillId="88" borderId="216" applyBorder="0">
      <alignment horizontal="center" vertical="center" wrapText="1"/>
    </xf>
    <xf numFmtId="217" fontId="46" fillId="88" borderId="198" applyBorder="0">
      <alignment horizontal="center" vertical="center" wrapText="1"/>
    </xf>
    <xf numFmtId="217" fontId="46" fillId="66" borderId="24">
      <alignment horizontal="left" vertical="center" wrapText="1"/>
    </xf>
    <xf numFmtId="217" fontId="46" fillId="67" borderId="19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76" fillId="0" borderId="46">
      <alignment horizontal="left" vertical="center"/>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197" applyBorder="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0" fontId="105" fillId="0" borderId="204" applyNumberFormat="0" applyFill="0" applyAlignment="0" applyProtection="0"/>
    <xf numFmtId="194" fontId="45" fillId="0" borderId="24"/>
    <xf numFmtId="0" fontId="101" fillId="0" borderId="194"/>
    <xf numFmtId="4" fontId="109" fillId="85" borderId="193" applyNumberFormat="0" applyProtection="0">
      <alignment horizontal="righ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110" fillId="85" borderId="193" applyNumberFormat="0" applyProtection="0">
      <alignment horizontal="right" vertical="center"/>
    </xf>
    <xf numFmtId="4" fontId="48" fillId="85" borderId="193" applyNumberFormat="0" applyProtection="0">
      <alignment horizontal="righ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4" fontId="110" fillId="67" borderId="193" applyNumberFormat="0" applyProtection="0">
      <alignment vertical="center"/>
    </xf>
    <xf numFmtId="4" fontId="48" fillId="67" borderId="193" applyNumberFormat="0" applyProtection="0">
      <alignmen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0" fontId="45" fillId="66" borderId="193" applyNumberFormat="0" applyProtection="0">
      <alignment horizontal="left" vertical="center" indent="1"/>
    </xf>
    <xf numFmtId="0" fontId="45" fillId="66"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7" borderId="193" applyNumberFormat="0" applyProtection="0">
      <alignment horizontal="left" vertical="center" indent="1"/>
    </xf>
    <xf numFmtId="0" fontId="45" fillId="87" borderId="193" applyNumberFormat="0" applyProtection="0">
      <alignment horizontal="left" vertical="center" indent="1"/>
    </xf>
    <xf numFmtId="4" fontId="48" fillId="87" borderId="193" applyNumberFormat="0" applyProtection="0">
      <alignment horizontal="left" vertical="center" indent="1"/>
    </xf>
    <xf numFmtId="4" fontId="48" fillId="85" borderId="193" applyNumberFormat="0" applyProtection="0">
      <alignment horizontal="left" vertical="center" indent="1"/>
    </xf>
    <xf numFmtId="0" fontId="45" fillId="74" borderId="193" applyNumberFormat="0" applyProtection="0">
      <alignment horizontal="left" vertical="center" indent="1"/>
    </xf>
    <xf numFmtId="4" fontId="48" fillId="85" borderId="53" applyNumberFormat="0" applyProtection="0">
      <alignment horizontal="left" vertical="center" indent="1"/>
    </xf>
    <xf numFmtId="4" fontId="47" fillId="84" borderId="193" applyNumberFormat="0" applyProtection="0">
      <alignment horizontal="left" vertical="center" indent="1"/>
    </xf>
    <xf numFmtId="4" fontId="48" fillId="83" borderId="193" applyNumberFormat="0" applyProtection="0">
      <alignment horizontal="right" vertical="center"/>
    </xf>
    <xf numFmtId="4" fontId="48" fillId="82" borderId="193" applyNumberFormat="0" applyProtection="0">
      <alignment horizontal="right" vertical="center"/>
    </xf>
    <xf numFmtId="4" fontId="48" fillId="81" borderId="193" applyNumberFormat="0" applyProtection="0">
      <alignment horizontal="right" vertical="center"/>
    </xf>
    <xf numFmtId="4" fontId="48" fillId="80" borderId="193" applyNumberFormat="0" applyProtection="0">
      <alignment horizontal="right" vertical="center"/>
    </xf>
    <xf numFmtId="4" fontId="48" fillId="79" borderId="193" applyNumberFormat="0" applyProtection="0">
      <alignment horizontal="right" vertical="center"/>
    </xf>
    <xf numFmtId="4" fontId="48" fillId="78" borderId="193" applyNumberFormat="0" applyProtection="0">
      <alignment horizontal="right" vertical="center"/>
    </xf>
    <xf numFmtId="4" fontId="48" fillId="77" borderId="193" applyNumberFormat="0" applyProtection="0">
      <alignment horizontal="right" vertical="center"/>
    </xf>
    <xf numFmtId="4" fontId="48" fillId="76" borderId="193" applyNumberFormat="0" applyProtection="0">
      <alignment horizontal="right" vertical="center"/>
    </xf>
    <xf numFmtId="4" fontId="48" fillId="75" borderId="193" applyNumberFormat="0" applyProtection="0">
      <alignment horizontal="right" vertical="center"/>
    </xf>
    <xf numFmtId="0" fontId="45" fillId="74" borderId="193" applyNumberFormat="0" applyProtection="0">
      <alignment horizontal="left" vertical="center" indent="1"/>
    </xf>
    <xf numFmtId="4" fontId="48" fillId="73" borderId="193" applyNumberFormat="0" applyProtection="0">
      <alignment horizontal="left" vertical="center" indent="1"/>
    </xf>
    <xf numFmtId="4" fontId="48" fillId="73" borderId="193" applyNumberFormat="0" applyProtection="0">
      <alignment horizontal="left" vertical="center" indent="1"/>
    </xf>
    <xf numFmtId="4" fontId="110" fillId="73" borderId="193" applyNumberFormat="0" applyProtection="0">
      <alignment vertical="center"/>
    </xf>
    <xf numFmtId="4" fontId="48" fillId="73" borderId="193" applyNumberFormat="0" applyProtection="0">
      <alignment vertical="center"/>
    </xf>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37" fontId="113" fillId="90" borderId="191" applyBorder="0" applyProtection="0">
      <alignment horizontal="right"/>
    </xf>
    <xf numFmtId="37" fontId="113" fillId="90" borderId="191" applyBorder="0" applyProtection="0">
      <alignment horizontal="right"/>
    </xf>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0" fontId="81" fillId="49" borderId="191" applyNumberFormat="0" applyAlignment="0" applyProtection="0"/>
    <xf numFmtId="38" fontId="72" fillId="0" borderId="45">
      <alignment vertical="center"/>
    </xf>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70" fillId="53" borderId="192" applyNumberFormat="0" applyFon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4" fontId="48" fillId="73" borderId="193" applyNumberFormat="0" applyProtection="0">
      <alignment vertical="center"/>
    </xf>
    <xf numFmtId="4" fontId="110" fillId="73" borderId="193" applyNumberFormat="0" applyProtection="0">
      <alignment vertical="center"/>
    </xf>
    <xf numFmtId="4" fontId="48" fillId="73" borderId="193" applyNumberFormat="0" applyProtection="0">
      <alignment horizontal="left" vertical="center" indent="1"/>
    </xf>
    <xf numFmtId="4" fontId="48" fillId="73" borderId="193" applyNumberFormat="0" applyProtection="0">
      <alignment horizontal="left" vertical="center" indent="1"/>
    </xf>
    <xf numFmtId="0" fontId="45" fillId="74" borderId="193" applyNumberFormat="0" applyProtection="0">
      <alignment horizontal="left" vertical="center" indent="1"/>
    </xf>
    <xf numFmtId="4" fontId="48" fillId="75" borderId="193" applyNumberFormat="0" applyProtection="0">
      <alignment horizontal="right" vertical="center"/>
    </xf>
    <xf numFmtId="4" fontId="48" fillId="76" borderId="193" applyNumberFormat="0" applyProtection="0">
      <alignment horizontal="right" vertical="center"/>
    </xf>
    <xf numFmtId="4" fontId="48" fillId="77" borderId="193" applyNumberFormat="0" applyProtection="0">
      <alignment horizontal="right" vertical="center"/>
    </xf>
    <xf numFmtId="4" fontId="48" fillId="78" borderId="193" applyNumberFormat="0" applyProtection="0">
      <alignment horizontal="right" vertical="center"/>
    </xf>
    <xf numFmtId="4" fontId="48" fillId="79" borderId="193" applyNumberFormat="0" applyProtection="0">
      <alignment horizontal="right" vertical="center"/>
    </xf>
    <xf numFmtId="4" fontId="48" fillId="80" borderId="193" applyNumberFormat="0" applyProtection="0">
      <alignment horizontal="right" vertical="center"/>
    </xf>
    <xf numFmtId="4" fontId="48" fillId="81" borderId="193" applyNumberFormat="0" applyProtection="0">
      <alignment horizontal="right" vertical="center"/>
    </xf>
    <xf numFmtId="4" fontId="48" fillId="82" borderId="193" applyNumberFormat="0" applyProtection="0">
      <alignment horizontal="right" vertical="center"/>
    </xf>
    <xf numFmtId="4" fontId="48" fillId="83" borderId="193" applyNumberFormat="0" applyProtection="0">
      <alignment horizontal="right" vertical="center"/>
    </xf>
    <xf numFmtId="4" fontId="47" fillId="84" borderId="193" applyNumberFormat="0" applyProtection="0">
      <alignment horizontal="left" vertical="center" indent="1"/>
    </xf>
    <xf numFmtId="4" fontId="48" fillId="85" borderId="53" applyNumberFormat="0" applyProtection="0">
      <alignment horizontal="left" vertical="center" indent="1"/>
    </xf>
    <xf numFmtId="0" fontId="45" fillId="74" borderId="193" applyNumberFormat="0" applyProtection="0">
      <alignment horizontal="left" vertical="center" indent="1"/>
    </xf>
    <xf numFmtId="4" fontId="48" fillId="85" borderId="193" applyNumberFormat="0" applyProtection="0">
      <alignment horizontal="left" vertical="center" indent="1"/>
    </xf>
    <xf numFmtId="4" fontId="48" fillId="87" borderId="193" applyNumberFormat="0" applyProtection="0">
      <alignment horizontal="left" vertical="center" indent="1"/>
    </xf>
    <xf numFmtId="0" fontId="45" fillId="87" borderId="193" applyNumberFormat="0" applyProtection="0">
      <alignment horizontal="left" vertical="center" indent="1"/>
    </xf>
    <xf numFmtId="0" fontId="45" fillId="87"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66" borderId="193" applyNumberFormat="0" applyProtection="0">
      <alignment horizontal="left" vertical="center" indent="1"/>
    </xf>
    <xf numFmtId="0" fontId="45" fillId="66" borderId="193" applyNumberFormat="0" applyProtection="0">
      <alignment horizontal="left" vertical="center" indent="1"/>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48" fillId="67" borderId="193" applyNumberFormat="0" applyProtection="0">
      <alignment vertical="center"/>
    </xf>
    <xf numFmtId="4" fontId="110" fillId="67" borderId="193" applyNumberFormat="0" applyProtection="0">
      <alignment vertical="center"/>
    </xf>
    <xf numFmtId="4" fontId="48" fillId="67" borderId="193" applyNumberFormat="0" applyProtection="0">
      <alignment horizontal="left" vertical="center" indent="1"/>
    </xf>
    <xf numFmtId="4" fontId="48" fillId="67" borderId="193" applyNumberFormat="0" applyProtection="0">
      <alignment horizontal="left" vertical="center" indent="1"/>
    </xf>
    <xf numFmtId="4" fontId="48" fillId="85" borderId="193" applyNumberFormat="0" applyProtection="0">
      <alignment horizontal="right" vertical="center"/>
    </xf>
    <xf numFmtId="4" fontId="110" fillId="85" borderId="193" applyNumberFormat="0" applyProtection="0">
      <alignment horizontal="right" vertical="center"/>
    </xf>
    <xf numFmtId="0" fontId="45" fillId="74" borderId="193" applyNumberFormat="0" applyProtection="0">
      <alignment horizontal="left" vertical="center" indent="1"/>
    </xf>
    <xf numFmtId="0" fontId="45" fillId="74" borderId="193" applyNumberFormat="0" applyProtection="0">
      <alignment horizontal="left" vertical="center" indent="1"/>
    </xf>
    <xf numFmtId="4" fontId="109" fillId="85" borderId="193" applyNumberFormat="0" applyProtection="0">
      <alignment horizontal="right" vertical="center"/>
    </xf>
    <xf numFmtId="0" fontId="101" fillId="0" borderId="194"/>
    <xf numFmtId="194" fontId="45" fillId="0" borderId="24"/>
    <xf numFmtId="37" fontId="113" fillId="91" borderId="200" applyBorder="0" applyProtection="0">
      <alignment horizontal="right"/>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0" fontId="66" fillId="64" borderId="191" applyNumberFormat="0" applyAlignment="0" applyProtection="0"/>
    <xf numFmtId="37" fontId="113" fillId="91"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37" fontId="113" fillId="91" borderId="191" applyBorder="0" applyProtection="0">
      <alignment horizontal="right"/>
    </xf>
    <xf numFmtId="0" fontId="71" fillId="0" borderId="55"/>
    <xf numFmtId="0" fontId="108" fillId="62" borderId="197"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0" fontId="95" fillId="64" borderId="19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198" applyBorder="0">
      <alignment horizontal="center" vertical="center" wrapText="1"/>
    </xf>
    <xf numFmtId="217" fontId="46" fillId="66" borderId="24">
      <alignment horizontal="left" vertical="center" wrapText="1"/>
    </xf>
    <xf numFmtId="217" fontId="46" fillId="67" borderId="196"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195" applyNumberFormat="0" applyFill="0" applyAlignment="0" applyProtection="0"/>
    <xf numFmtId="0" fontId="126" fillId="64" borderId="191" applyNumberFormat="0" applyAlignment="0" applyProtection="0"/>
    <xf numFmtId="0" fontId="127" fillId="65" borderId="44" applyNumberFormat="0" applyAlignment="0" applyProtection="0"/>
    <xf numFmtId="0" fontId="76" fillId="0" borderId="46">
      <alignment horizontal="left" vertical="center"/>
    </xf>
    <xf numFmtId="0" fontId="131" fillId="49" borderId="191" applyNumberFormat="0" applyAlignment="0" applyProtection="0"/>
    <xf numFmtId="10" fontId="75" fillId="67" borderId="24" applyNumberFormat="0" applyBorder="0" applyAlignment="0" applyProtection="0"/>
    <xf numFmtId="0" fontId="45" fillId="53" borderId="192" applyNumberFormat="0" applyFont="0" applyAlignment="0" applyProtection="0"/>
    <xf numFmtId="0" fontId="134" fillId="64" borderId="193" applyNumberFormat="0" applyAlignment="0" applyProtection="0"/>
    <xf numFmtId="219" fontId="45" fillId="0" borderId="63">
      <protection locked="0"/>
    </xf>
    <xf numFmtId="217" fontId="46" fillId="88" borderId="198" applyBorder="0">
      <alignment horizontal="center" vertical="center" wrapText="1"/>
    </xf>
    <xf numFmtId="217" fontId="46" fillId="66" borderId="24">
      <alignment horizontal="left" vertical="center" wrapText="1"/>
    </xf>
    <xf numFmtId="217" fontId="46" fillId="67" borderId="196"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191" applyNumberFormat="0" applyAlignment="0" applyProtection="0"/>
    <xf numFmtId="0" fontId="127" fillId="65" borderId="44" applyNumberFormat="0" applyAlignment="0" applyProtection="0"/>
    <xf numFmtId="0" fontId="76" fillId="0" borderId="46">
      <alignment horizontal="left" vertical="center"/>
    </xf>
    <xf numFmtId="0" fontId="131" fillId="49" borderId="191" applyNumberFormat="0" applyAlignment="0" applyProtection="0"/>
    <xf numFmtId="10" fontId="75" fillId="67" borderId="24" applyNumberFormat="0" applyBorder="0" applyAlignment="0" applyProtection="0"/>
    <xf numFmtId="0" fontId="45" fillId="53" borderId="192" applyNumberFormat="0" applyFont="0" applyAlignment="0" applyProtection="0"/>
    <xf numFmtId="0" fontId="134" fillId="64" borderId="193" applyNumberFormat="0" applyAlignment="0" applyProtection="0"/>
    <xf numFmtId="219" fontId="45" fillId="0" borderId="63">
      <protection locked="0"/>
    </xf>
    <xf numFmtId="0" fontId="131" fillId="49" borderId="191" applyNumberFormat="0" applyAlignment="0" applyProtection="0"/>
    <xf numFmtId="164" fontId="45" fillId="67" borderId="24">
      <alignment horizontal="center"/>
      <protection locked="0"/>
    </xf>
    <xf numFmtId="10" fontId="75" fillId="70" borderId="199" applyNumberFormat="0" applyBorder="0" applyAlignment="0" applyProtection="0"/>
    <xf numFmtId="0" fontId="66" fillId="64" borderId="209" applyNumberFormat="0" applyAlignment="0" applyProtection="0"/>
    <xf numFmtId="0" fontId="126" fillId="64" borderId="200" applyNumberFormat="0" applyAlignment="0" applyProtection="0"/>
    <xf numFmtId="0" fontId="127" fillId="65" borderId="44" applyNumberFormat="0" applyAlignment="0" applyProtection="0"/>
    <xf numFmtId="0" fontId="131" fillId="49" borderId="200" applyNumberFormat="0" applyAlignment="0" applyProtection="0"/>
    <xf numFmtId="0" fontId="45" fillId="53" borderId="201" applyNumberFormat="0" applyFont="0" applyAlignment="0" applyProtection="0"/>
    <xf numFmtId="0" fontId="134" fillId="64" borderId="202" applyNumberFormat="0" applyAlignment="0" applyProtection="0"/>
    <xf numFmtId="38" fontId="72" fillId="0" borderId="45">
      <alignment vertical="center"/>
    </xf>
    <xf numFmtId="0" fontId="126" fillId="64" borderId="191" applyNumberFormat="0" applyAlignment="0" applyProtection="0"/>
    <xf numFmtId="0" fontId="76" fillId="0" borderId="46">
      <alignment horizontal="left" vertical="center"/>
    </xf>
    <xf numFmtId="0" fontId="131" fillId="49" borderId="191" applyNumberFormat="0" applyAlignment="0" applyProtection="0"/>
    <xf numFmtId="10" fontId="75" fillId="67" borderId="199" applyNumberFormat="0" applyBorder="0" applyAlignment="0" applyProtection="0"/>
    <xf numFmtId="0" fontId="45" fillId="53" borderId="201" applyNumberFormat="0" applyFont="0" applyAlignment="0" applyProtection="0"/>
    <xf numFmtId="219" fontId="45" fillId="0" borderId="63">
      <protection locked="0"/>
    </xf>
    <xf numFmtId="217" fontId="46" fillId="67" borderId="214" applyBorder="0">
      <alignment horizontal="left" indent="1"/>
      <protection locked="0"/>
    </xf>
    <xf numFmtId="0" fontId="131" fillId="49" borderId="191" applyNumberForma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4" fontId="48" fillId="73" borderId="202" applyNumberFormat="0" applyProtection="0">
      <alignment vertical="center"/>
    </xf>
    <xf numFmtId="4" fontId="110" fillId="73" borderId="202" applyNumberFormat="0" applyProtection="0">
      <alignment vertical="center"/>
    </xf>
    <xf numFmtId="4" fontId="48" fillId="73" borderId="202" applyNumberFormat="0" applyProtection="0">
      <alignment horizontal="left" vertical="center" indent="1"/>
    </xf>
    <xf numFmtId="4" fontId="48" fillId="73" borderId="202" applyNumberFormat="0" applyProtection="0">
      <alignment horizontal="left" vertical="center" indent="1"/>
    </xf>
    <xf numFmtId="0" fontId="45" fillId="74" borderId="202" applyNumberFormat="0" applyProtection="0">
      <alignment horizontal="left" vertical="center" indent="1"/>
    </xf>
    <xf numFmtId="4" fontId="48" fillId="75" borderId="202" applyNumberFormat="0" applyProtection="0">
      <alignment horizontal="right" vertical="center"/>
    </xf>
    <xf numFmtId="4" fontId="48" fillId="76" borderId="202" applyNumberFormat="0" applyProtection="0">
      <alignment horizontal="right" vertical="center"/>
    </xf>
    <xf numFmtId="4" fontId="48" fillId="77" borderId="202" applyNumberFormat="0" applyProtection="0">
      <alignment horizontal="right" vertical="center"/>
    </xf>
    <xf numFmtId="4" fontId="48" fillId="78" borderId="202" applyNumberFormat="0" applyProtection="0">
      <alignment horizontal="right" vertical="center"/>
    </xf>
    <xf numFmtId="4" fontId="48" fillId="79" borderId="202" applyNumberFormat="0" applyProtection="0">
      <alignment horizontal="right" vertical="center"/>
    </xf>
    <xf numFmtId="4" fontId="48" fillId="80" borderId="202" applyNumberFormat="0" applyProtection="0">
      <alignment horizontal="right" vertical="center"/>
    </xf>
    <xf numFmtId="4" fontId="48" fillId="81" borderId="202" applyNumberFormat="0" applyProtection="0">
      <alignment horizontal="right" vertical="center"/>
    </xf>
    <xf numFmtId="4" fontId="48" fillId="82" borderId="202" applyNumberFormat="0" applyProtection="0">
      <alignment horizontal="right" vertical="center"/>
    </xf>
    <xf numFmtId="4" fontId="48" fillId="83" borderId="202" applyNumberFormat="0" applyProtection="0">
      <alignment horizontal="right" vertical="center"/>
    </xf>
    <xf numFmtId="4" fontId="47" fillId="84" borderId="202" applyNumberFormat="0" applyProtection="0">
      <alignment horizontal="left" vertical="center" indent="1"/>
    </xf>
    <xf numFmtId="4" fontId="48" fillId="85" borderId="53" applyNumberFormat="0" applyProtection="0">
      <alignment horizontal="left" vertical="center" indent="1"/>
    </xf>
    <xf numFmtId="0" fontId="45" fillId="74" borderId="202" applyNumberFormat="0" applyProtection="0">
      <alignment horizontal="left" vertical="center" indent="1"/>
    </xf>
    <xf numFmtId="4" fontId="48" fillId="85" borderId="202" applyNumberFormat="0" applyProtection="0">
      <alignment horizontal="left" vertical="center" indent="1"/>
    </xf>
    <xf numFmtId="4" fontId="48" fillId="87" borderId="202" applyNumberFormat="0" applyProtection="0">
      <alignment horizontal="left" vertical="center" indent="1"/>
    </xf>
    <xf numFmtId="0" fontId="45" fillId="87" borderId="202" applyNumberFormat="0" applyProtection="0">
      <alignment horizontal="left" vertical="center" indent="1"/>
    </xf>
    <xf numFmtId="0" fontId="45" fillId="87" borderId="202" applyNumberFormat="0" applyProtection="0">
      <alignment horizontal="left" vertical="center" indent="1"/>
    </xf>
    <xf numFmtId="0" fontId="45" fillId="88" borderId="202" applyNumberFormat="0" applyProtection="0">
      <alignment horizontal="left" vertical="center" indent="1"/>
    </xf>
    <xf numFmtId="0" fontId="45" fillId="88" borderId="202" applyNumberFormat="0" applyProtection="0">
      <alignment horizontal="left" vertical="center" indent="1"/>
    </xf>
    <xf numFmtId="0" fontId="45" fillId="66" borderId="202" applyNumberFormat="0" applyProtection="0">
      <alignment horizontal="left" vertical="center" indent="1"/>
    </xf>
    <xf numFmtId="0" fontId="45" fillId="66" borderId="202" applyNumberFormat="0" applyProtection="0">
      <alignment horizontal="left" vertical="center" indent="1"/>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48" fillId="67" borderId="202" applyNumberFormat="0" applyProtection="0">
      <alignment vertical="center"/>
    </xf>
    <xf numFmtId="4" fontId="110" fillId="67" borderId="202" applyNumberFormat="0" applyProtection="0">
      <alignment vertical="center"/>
    </xf>
    <xf numFmtId="4" fontId="48" fillId="67" borderId="202" applyNumberFormat="0" applyProtection="0">
      <alignment horizontal="left" vertical="center" indent="1"/>
    </xf>
    <xf numFmtId="4" fontId="48" fillId="67" borderId="202" applyNumberFormat="0" applyProtection="0">
      <alignment horizontal="left" vertical="center" indent="1"/>
    </xf>
    <xf numFmtId="4" fontId="48" fillId="85" borderId="202" applyNumberFormat="0" applyProtection="0">
      <alignment horizontal="right" vertical="center"/>
    </xf>
    <xf numFmtId="4" fontId="110" fillId="85" borderId="202" applyNumberFormat="0" applyProtection="0">
      <alignment horizontal="righ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109" fillId="85" borderId="202" applyNumberFormat="0" applyProtection="0">
      <alignment horizontal="right" vertical="center"/>
    </xf>
    <xf numFmtId="0" fontId="101" fillId="0" borderId="203"/>
    <xf numFmtId="0" fontId="131" fillId="49" borderId="200" applyNumberFormat="0" applyAlignment="0" applyProtection="0"/>
    <xf numFmtId="37" fontId="113" fillId="91"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8" fillId="62" borderId="20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131" fillId="49" borderId="200" applyNumberFormat="0" applyAlignment="0" applyProtection="0"/>
    <xf numFmtId="0" fontId="131" fillId="49" borderId="20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00" applyNumberFormat="0" applyAlignment="0" applyProtection="0"/>
    <xf numFmtId="217" fontId="46" fillId="88" borderId="207" applyBorder="0">
      <alignment horizontal="center" vertical="center" wrapText="1"/>
    </xf>
    <xf numFmtId="217" fontId="46" fillId="66" borderId="24">
      <alignment horizontal="left" vertical="center" wrapText="1"/>
    </xf>
    <xf numFmtId="217" fontId="46" fillId="67" borderId="205"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0" fontId="45" fillId="53" borderId="210" applyNumberFormat="0" applyFon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06" applyBorder="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0" fontId="105" fillId="0" borderId="213" applyNumberFormat="0" applyFill="0" applyAlignment="0" applyProtection="0"/>
    <xf numFmtId="194" fontId="45" fillId="0" borderId="24"/>
    <xf numFmtId="0" fontId="101" fillId="0" borderId="203"/>
    <xf numFmtId="4" fontId="109" fillId="85" borderId="202" applyNumberFormat="0" applyProtection="0">
      <alignment horizontal="righ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110" fillId="85" borderId="202" applyNumberFormat="0" applyProtection="0">
      <alignment horizontal="right" vertical="center"/>
    </xf>
    <xf numFmtId="4" fontId="48" fillId="85" borderId="202" applyNumberFormat="0" applyProtection="0">
      <alignment horizontal="right" vertical="center"/>
    </xf>
    <xf numFmtId="4" fontId="48" fillId="67" borderId="202" applyNumberFormat="0" applyProtection="0">
      <alignment horizontal="left" vertical="center" indent="1"/>
    </xf>
    <xf numFmtId="4" fontId="48" fillId="67" borderId="202" applyNumberFormat="0" applyProtection="0">
      <alignment horizontal="left" vertical="center" indent="1"/>
    </xf>
    <xf numFmtId="4" fontId="110" fillId="67" borderId="202" applyNumberFormat="0" applyProtection="0">
      <alignment vertical="center"/>
    </xf>
    <xf numFmtId="4" fontId="48" fillId="67" borderId="202" applyNumberFormat="0" applyProtection="0">
      <alignmen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0" fontId="45" fillId="66" borderId="202" applyNumberFormat="0" applyProtection="0">
      <alignment horizontal="left" vertical="center" indent="1"/>
    </xf>
    <xf numFmtId="0" fontId="45" fillId="66" borderId="202" applyNumberFormat="0" applyProtection="0">
      <alignment horizontal="left" vertical="center" indent="1"/>
    </xf>
    <xf numFmtId="0" fontId="45" fillId="88" borderId="202" applyNumberFormat="0" applyProtection="0">
      <alignment horizontal="left" vertical="center" indent="1"/>
    </xf>
    <xf numFmtId="0" fontId="45" fillId="88" borderId="202" applyNumberFormat="0" applyProtection="0">
      <alignment horizontal="left" vertical="center" indent="1"/>
    </xf>
    <xf numFmtId="0" fontId="45" fillId="87" borderId="202" applyNumberFormat="0" applyProtection="0">
      <alignment horizontal="left" vertical="center" indent="1"/>
    </xf>
    <xf numFmtId="0" fontId="45" fillId="87" borderId="202" applyNumberFormat="0" applyProtection="0">
      <alignment horizontal="left" vertical="center" indent="1"/>
    </xf>
    <xf numFmtId="4" fontId="48" fillId="87" borderId="202" applyNumberFormat="0" applyProtection="0">
      <alignment horizontal="left" vertical="center" indent="1"/>
    </xf>
    <xf numFmtId="4" fontId="48" fillId="85" borderId="202" applyNumberFormat="0" applyProtection="0">
      <alignment horizontal="left" vertical="center" indent="1"/>
    </xf>
    <xf numFmtId="0" fontId="45" fillId="74" borderId="202" applyNumberFormat="0" applyProtection="0">
      <alignment horizontal="left" vertical="center" indent="1"/>
    </xf>
    <xf numFmtId="4" fontId="48" fillId="85" borderId="53" applyNumberFormat="0" applyProtection="0">
      <alignment horizontal="left" vertical="center" indent="1"/>
    </xf>
    <xf numFmtId="4" fontId="47" fillId="84" borderId="202" applyNumberFormat="0" applyProtection="0">
      <alignment horizontal="left" vertical="center" indent="1"/>
    </xf>
    <xf numFmtId="4" fontId="48" fillId="83" borderId="202" applyNumberFormat="0" applyProtection="0">
      <alignment horizontal="right" vertical="center"/>
    </xf>
    <xf numFmtId="4" fontId="48" fillId="82" borderId="202" applyNumberFormat="0" applyProtection="0">
      <alignment horizontal="right" vertical="center"/>
    </xf>
    <xf numFmtId="4" fontId="48" fillId="81" borderId="202" applyNumberFormat="0" applyProtection="0">
      <alignment horizontal="right" vertical="center"/>
    </xf>
    <xf numFmtId="4" fontId="48" fillId="80" borderId="202" applyNumberFormat="0" applyProtection="0">
      <alignment horizontal="right" vertical="center"/>
    </xf>
    <xf numFmtId="4" fontId="48" fillId="79" borderId="202" applyNumberFormat="0" applyProtection="0">
      <alignment horizontal="right" vertical="center"/>
    </xf>
    <xf numFmtId="4" fontId="48" fillId="78" borderId="202" applyNumberFormat="0" applyProtection="0">
      <alignment horizontal="right" vertical="center"/>
    </xf>
    <xf numFmtId="4" fontId="48" fillId="77" borderId="202" applyNumberFormat="0" applyProtection="0">
      <alignment horizontal="right" vertical="center"/>
    </xf>
    <xf numFmtId="4" fontId="48" fillId="76" borderId="202" applyNumberFormat="0" applyProtection="0">
      <alignment horizontal="right" vertical="center"/>
    </xf>
    <xf numFmtId="4" fontId="48" fillId="75" borderId="202" applyNumberFormat="0" applyProtection="0">
      <alignment horizontal="right" vertical="center"/>
    </xf>
    <xf numFmtId="0" fontId="45" fillId="74" borderId="202" applyNumberFormat="0" applyProtection="0">
      <alignment horizontal="left" vertical="center" indent="1"/>
    </xf>
    <xf numFmtId="4" fontId="48" fillId="73" borderId="202" applyNumberFormat="0" applyProtection="0">
      <alignment horizontal="left" vertical="center" indent="1"/>
    </xf>
    <xf numFmtId="4" fontId="48" fillId="73" borderId="202" applyNumberFormat="0" applyProtection="0">
      <alignment horizontal="left" vertical="center" indent="1"/>
    </xf>
    <xf numFmtId="4" fontId="110" fillId="73" borderId="202" applyNumberFormat="0" applyProtection="0">
      <alignment vertical="center"/>
    </xf>
    <xf numFmtId="4" fontId="48" fillId="73" borderId="202" applyNumberFormat="0" applyProtection="0">
      <alignment vertical="center"/>
    </xf>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37" fontId="113" fillId="90" borderId="200" applyBorder="0" applyProtection="0">
      <alignment horizontal="right"/>
    </xf>
    <xf numFmtId="37" fontId="113" fillId="90" borderId="200" applyBorder="0" applyProtection="0">
      <alignment horizontal="right"/>
    </xf>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0" fontId="81" fillId="49" borderId="200" applyNumberForma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70" fillId="53" borderId="201" applyNumberFormat="0" applyFon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4" fontId="48" fillId="73" borderId="202" applyNumberFormat="0" applyProtection="0">
      <alignment vertical="center"/>
    </xf>
    <xf numFmtId="4" fontId="110" fillId="73" borderId="202" applyNumberFormat="0" applyProtection="0">
      <alignment vertical="center"/>
    </xf>
    <xf numFmtId="4" fontId="48" fillId="73" borderId="202" applyNumberFormat="0" applyProtection="0">
      <alignment horizontal="left" vertical="center" indent="1"/>
    </xf>
    <xf numFmtId="4" fontId="48" fillId="73" borderId="202" applyNumberFormat="0" applyProtection="0">
      <alignment horizontal="left" vertical="center" indent="1"/>
    </xf>
    <xf numFmtId="0" fontId="45" fillId="74" borderId="202" applyNumberFormat="0" applyProtection="0">
      <alignment horizontal="left" vertical="center" indent="1"/>
    </xf>
    <xf numFmtId="4" fontId="48" fillId="75" borderId="202" applyNumberFormat="0" applyProtection="0">
      <alignment horizontal="right" vertical="center"/>
    </xf>
    <xf numFmtId="4" fontId="48" fillId="76" borderId="202" applyNumberFormat="0" applyProtection="0">
      <alignment horizontal="right" vertical="center"/>
    </xf>
    <xf numFmtId="4" fontId="48" fillId="77" borderId="202" applyNumberFormat="0" applyProtection="0">
      <alignment horizontal="right" vertical="center"/>
    </xf>
    <xf numFmtId="4" fontId="48" fillId="78" borderId="202" applyNumberFormat="0" applyProtection="0">
      <alignment horizontal="right" vertical="center"/>
    </xf>
    <xf numFmtId="4" fontId="48" fillId="79" borderId="202" applyNumberFormat="0" applyProtection="0">
      <alignment horizontal="right" vertical="center"/>
    </xf>
    <xf numFmtId="4" fontId="48" fillId="80" borderId="202" applyNumberFormat="0" applyProtection="0">
      <alignment horizontal="right" vertical="center"/>
    </xf>
    <xf numFmtId="4" fontId="48" fillId="81" borderId="202" applyNumberFormat="0" applyProtection="0">
      <alignment horizontal="right" vertical="center"/>
    </xf>
    <xf numFmtId="4" fontId="48" fillId="82" borderId="202" applyNumberFormat="0" applyProtection="0">
      <alignment horizontal="right" vertical="center"/>
    </xf>
    <xf numFmtId="4" fontId="48" fillId="83" borderId="202" applyNumberFormat="0" applyProtection="0">
      <alignment horizontal="right" vertical="center"/>
    </xf>
    <xf numFmtId="4" fontId="47" fillId="84" borderId="202" applyNumberFormat="0" applyProtection="0">
      <alignment horizontal="left" vertical="center" indent="1"/>
    </xf>
    <xf numFmtId="4" fontId="48" fillId="85" borderId="53" applyNumberFormat="0" applyProtection="0">
      <alignment horizontal="left" vertical="center" indent="1"/>
    </xf>
    <xf numFmtId="0" fontId="45" fillId="74" borderId="202" applyNumberFormat="0" applyProtection="0">
      <alignment horizontal="left" vertical="center" indent="1"/>
    </xf>
    <xf numFmtId="4" fontId="48" fillId="85" borderId="202" applyNumberFormat="0" applyProtection="0">
      <alignment horizontal="left" vertical="center" indent="1"/>
    </xf>
    <xf numFmtId="4" fontId="48" fillId="87" borderId="202" applyNumberFormat="0" applyProtection="0">
      <alignment horizontal="left" vertical="center" indent="1"/>
    </xf>
    <xf numFmtId="0" fontId="45" fillId="87" borderId="202" applyNumberFormat="0" applyProtection="0">
      <alignment horizontal="left" vertical="center" indent="1"/>
    </xf>
    <xf numFmtId="0" fontId="45" fillId="87" borderId="202" applyNumberFormat="0" applyProtection="0">
      <alignment horizontal="left" vertical="center" indent="1"/>
    </xf>
    <xf numFmtId="0" fontId="45" fillId="88" borderId="202" applyNumberFormat="0" applyProtection="0">
      <alignment horizontal="left" vertical="center" indent="1"/>
    </xf>
    <xf numFmtId="0" fontId="45" fillId="88" borderId="202" applyNumberFormat="0" applyProtection="0">
      <alignment horizontal="left" vertical="center" indent="1"/>
    </xf>
    <xf numFmtId="0" fontId="45" fillId="66" borderId="202" applyNumberFormat="0" applyProtection="0">
      <alignment horizontal="left" vertical="center" indent="1"/>
    </xf>
    <xf numFmtId="0" fontId="45" fillId="66" borderId="202" applyNumberFormat="0" applyProtection="0">
      <alignment horizontal="left" vertical="center" indent="1"/>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48" fillId="67" borderId="202" applyNumberFormat="0" applyProtection="0">
      <alignment vertical="center"/>
    </xf>
    <xf numFmtId="4" fontId="110" fillId="67" borderId="202" applyNumberFormat="0" applyProtection="0">
      <alignment vertical="center"/>
    </xf>
    <xf numFmtId="4" fontId="48" fillId="67" borderId="202" applyNumberFormat="0" applyProtection="0">
      <alignment horizontal="left" vertical="center" indent="1"/>
    </xf>
    <xf numFmtId="4" fontId="48" fillId="67" borderId="202" applyNumberFormat="0" applyProtection="0">
      <alignment horizontal="left" vertical="center" indent="1"/>
    </xf>
    <xf numFmtId="4" fontId="48" fillId="85" borderId="202" applyNumberFormat="0" applyProtection="0">
      <alignment horizontal="right" vertical="center"/>
    </xf>
    <xf numFmtId="4" fontId="110" fillId="85" borderId="202" applyNumberFormat="0" applyProtection="0">
      <alignment horizontal="right" vertical="center"/>
    </xf>
    <xf numFmtId="0" fontId="45" fillId="74" borderId="202" applyNumberFormat="0" applyProtection="0">
      <alignment horizontal="left" vertical="center" indent="1"/>
    </xf>
    <xf numFmtId="0" fontId="45" fillId="74" borderId="202" applyNumberFormat="0" applyProtection="0">
      <alignment horizontal="left" vertical="center" indent="1"/>
    </xf>
    <xf numFmtId="4" fontId="109" fillId="85" borderId="202" applyNumberFormat="0" applyProtection="0">
      <alignment horizontal="right" vertical="center"/>
    </xf>
    <xf numFmtId="0" fontId="101" fillId="0" borderId="203"/>
    <xf numFmtId="194" fontId="45" fillId="0" borderId="24"/>
    <xf numFmtId="37" fontId="113" fillId="91" borderId="209" applyBorder="0" applyProtection="0">
      <alignment horizontal="right"/>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0" fontId="66" fillId="64" borderId="200" applyNumberFormat="0" applyAlignment="0" applyProtection="0"/>
    <xf numFmtId="37" fontId="113" fillId="91"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37" fontId="113" fillId="91" borderId="200" applyBorder="0" applyProtection="0">
      <alignment horizontal="right"/>
    </xf>
    <xf numFmtId="0" fontId="108" fillId="62" borderId="206"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0" fontId="95" fillId="64" borderId="202"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07" applyBorder="0">
      <alignment horizontal="center" vertical="center" wrapText="1"/>
    </xf>
    <xf numFmtId="217" fontId="46" fillId="66" borderId="24">
      <alignment horizontal="left" vertical="center" wrapText="1"/>
    </xf>
    <xf numFmtId="217" fontId="46" fillId="67" borderId="205"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04" applyNumberFormat="0" applyFill="0" applyAlignment="0" applyProtection="0"/>
    <xf numFmtId="0" fontId="126" fillId="64" borderId="200" applyNumberFormat="0" applyAlignment="0" applyProtection="0"/>
    <xf numFmtId="0" fontId="127" fillId="65" borderId="44" applyNumberFormat="0" applyAlignment="0" applyProtection="0"/>
    <xf numFmtId="0" fontId="76" fillId="0" borderId="46">
      <alignment horizontal="left" vertical="center"/>
    </xf>
    <xf numFmtId="0" fontId="131" fillId="49" borderId="200" applyNumberFormat="0" applyAlignment="0" applyProtection="0"/>
    <xf numFmtId="10" fontId="75" fillId="67" borderId="24" applyNumberFormat="0" applyBorder="0" applyAlignment="0" applyProtection="0"/>
    <xf numFmtId="0" fontId="45" fillId="53" borderId="201" applyNumberFormat="0" applyFont="0" applyAlignment="0" applyProtection="0"/>
    <xf numFmtId="0" fontId="134" fillId="64" borderId="202" applyNumberFormat="0" applyAlignment="0" applyProtection="0"/>
    <xf numFmtId="219" fontId="45" fillId="0" borderId="63">
      <protection locked="0"/>
    </xf>
    <xf numFmtId="217" fontId="46" fillId="88" borderId="207" applyBorder="0">
      <alignment horizontal="center" vertical="center" wrapText="1"/>
    </xf>
    <xf numFmtId="217" fontId="46" fillId="66" borderId="24">
      <alignment horizontal="left" vertical="center" wrapText="1"/>
    </xf>
    <xf numFmtId="217" fontId="46" fillId="67" borderId="205" applyBorder="0">
      <alignment horizontal="left" indent="1"/>
      <protection locked="0"/>
    </xf>
    <xf numFmtId="169" fontId="45" fillId="67" borderId="24">
      <alignment horizontal="left" vertical="top"/>
      <protection locked="0"/>
    </xf>
    <xf numFmtId="0" fontId="126" fillId="64" borderId="200" applyNumberFormat="0" applyAlignment="0" applyProtection="0"/>
    <xf numFmtId="0" fontId="127" fillId="65" borderId="44" applyNumberFormat="0" applyAlignment="0" applyProtection="0"/>
    <xf numFmtId="0" fontId="76" fillId="0" borderId="46">
      <alignment horizontal="left" vertical="center"/>
    </xf>
    <xf numFmtId="0" fontId="131" fillId="49" borderId="200" applyNumberFormat="0" applyAlignment="0" applyProtection="0"/>
    <xf numFmtId="10" fontId="75" fillId="67" borderId="24" applyNumberFormat="0" applyBorder="0" applyAlignment="0" applyProtection="0"/>
    <xf numFmtId="0" fontId="45" fillId="53" borderId="201" applyNumberFormat="0" applyFont="0" applyAlignment="0" applyProtection="0"/>
    <xf numFmtId="0" fontId="134" fillId="64" borderId="202" applyNumberFormat="0" applyAlignment="0" applyProtection="0"/>
    <xf numFmtId="219" fontId="45" fillId="0" borderId="63">
      <protection locked="0"/>
    </xf>
    <xf numFmtId="0" fontId="131" fillId="49" borderId="200" applyNumberFormat="0" applyAlignment="0" applyProtection="0"/>
    <xf numFmtId="10" fontId="75" fillId="70" borderId="208" applyNumberFormat="0" applyBorder="0" applyAlignment="0" applyProtection="0"/>
    <xf numFmtId="0" fontId="126" fillId="64" borderId="209" applyNumberFormat="0" applyAlignment="0" applyProtection="0"/>
    <xf numFmtId="0" fontId="127" fillId="65" borderId="44" applyNumberFormat="0" applyAlignment="0" applyProtection="0"/>
    <xf numFmtId="0" fontId="131" fillId="49" borderId="209" applyNumberFormat="0" applyAlignment="0" applyProtection="0"/>
    <xf numFmtId="0" fontId="45" fillId="53" borderId="210" applyNumberFormat="0" applyFont="0" applyAlignment="0" applyProtection="0"/>
    <xf numFmtId="0" fontId="134" fillId="64" borderId="211" applyNumberFormat="0" applyAlignment="0" applyProtection="0"/>
    <xf numFmtId="0" fontId="126" fillId="64" borderId="200" applyNumberFormat="0" applyAlignment="0" applyProtection="0"/>
    <xf numFmtId="9" fontId="44" fillId="0" borderId="0" applyFont="0" applyFill="0" applyBorder="0" applyAlignment="0" applyProtection="0"/>
    <xf numFmtId="0" fontId="76" fillId="0" borderId="46">
      <alignment horizontal="left" vertical="center"/>
    </xf>
    <xf numFmtId="0" fontId="131" fillId="49" borderId="200" applyNumberFormat="0" applyAlignment="0" applyProtection="0"/>
    <xf numFmtId="10" fontId="75" fillId="67" borderId="208" applyNumberFormat="0" applyBorder="0" applyAlignment="0" applyProtection="0"/>
    <xf numFmtId="0" fontId="45" fillId="53" borderId="210" applyNumberFormat="0" applyFont="0" applyAlignment="0" applyProtection="0"/>
    <xf numFmtId="219" fontId="45" fillId="0" borderId="63">
      <protection locked="0"/>
    </xf>
    <xf numFmtId="0" fontId="131" fillId="49" borderId="200"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4" fontId="48" fillId="85" borderId="53"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12"/>
    <xf numFmtId="0" fontId="131" fillId="49" borderId="209" applyNumberFormat="0" applyAlignment="0" applyProtection="0"/>
    <xf numFmtId="0" fontId="71" fillId="0" borderId="55"/>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62" borderId="21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09" applyNumberFormat="0" applyAlignment="0" applyProtection="0"/>
    <xf numFmtId="0" fontId="131" fillId="49" borderId="20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09" applyNumberFormat="0" applyAlignment="0" applyProtection="0"/>
    <xf numFmtId="217" fontId="46" fillId="88" borderId="216" applyBorder="0">
      <alignment horizontal="center" vertical="center" wrapText="1"/>
    </xf>
    <xf numFmtId="217" fontId="46" fillId="66" borderId="24">
      <alignment horizontal="left" vertical="center" wrapText="1"/>
    </xf>
    <xf numFmtId="217" fontId="46" fillId="67" borderId="214"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194" fontId="45" fillId="0" borderId="24"/>
    <xf numFmtId="0" fontId="101" fillId="0" borderId="212"/>
    <xf numFmtId="4" fontId="109"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10" fillId="85" borderId="211" applyNumberFormat="0" applyProtection="0">
      <alignment horizontal="right" vertical="center"/>
    </xf>
    <xf numFmtId="4" fontId="48" fillId="85" borderId="211" applyNumberFormat="0" applyProtection="0">
      <alignment horizontal="righ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110" fillId="67" borderId="211" applyNumberFormat="0" applyProtection="0">
      <alignment vertical="center"/>
    </xf>
    <xf numFmtId="4" fontId="48" fillId="67" borderId="211" applyNumberFormat="0" applyProtection="0">
      <alignmen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4" fontId="48" fillId="87" borderId="211" applyNumberFormat="0" applyProtection="0">
      <alignment horizontal="left" vertical="center" indent="1"/>
    </xf>
    <xf numFmtId="4" fontId="48" fillId="85" borderId="211" applyNumberFormat="0" applyProtection="0">
      <alignment horizontal="left" vertical="center" indent="1"/>
    </xf>
    <xf numFmtId="0" fontId="45" fillId="74" borderId="211" applyNumberFormat="0" applyProtection="0">
      <alignment horizontal="left" vertical="center" indent="1"/>
    </xf>
    <xf numFmtId="4" fontId="48" fillId="85" borderId="53" applyNumberFormat="0" applyProtection="0">
      <alignment horizontal="left" vertical="center" indent="1"/>
    </xf>
    <xf numFmtId="4" fontId="47" fillId="84" borderId="211" applyNumberFormat="0" applyProtection="0">
      <alignment horizontal="left" vertical="center" indent="1"/>
    </xf>
    <xf numFmtId="4" fontId="48" fillId="83" borderId="211" applyNumberFormat="0" applyProtection="0">
      <alignment horizontal="right" vertical="center"/>
    </xf>
    <xf numFmtId="4" fontId="48" fillId="82" borderId="211" applyNumberFormat="0" applyProtection="0">
      <alignment horizontal="right" vertical="center"/>
    </xf>
    <xf numFmtId="4" fontId="48" fillId="81" borderId="211" applyNumberFormat="0" applyProtection="0">
      <alignment horizontal="right" vertical="center"/>
    </xf>
    <xf numFmtId="4" fontId="48" fillId="80" borderId="211" applyNumberFormat="0" applyProtection="0">
      <alignment horizontal="right" vertical="center"/>
    </xf>
    <xf numFmtId="4" fontId="48" fillId="79" borderId="211" applyNumberFormat="0" applyProtection="0">
      <alignment horizontal="right" vertical="center"/>
    </xf>
    <xf numFmtId="4" fontId="48" fillId="78" borderId="211" applyNumberFormat="0" applyProtection="0">
      <alignment horizontal="right" vertical="center"/>
    </xf>
    <xf numFmtId="4" fontId="48" fillId="77" borderId="211" applyNumberFormat="0" applyProtection="0">
      <alignment horizontal="right" vertical="center"/>
    </xf>
    <xf numFmtId="4" fontId="48" fillId="76" borderId="211" applyNumberFormat="0" applyProtection="0">
      <alignment horizontal="right" vertical="center"/>
    </xf>
    <xf numFmtId="4" fontId="48" fillId="75" borderId="211" applyNumberFormat="0" applyProtection="0">
      <alignment horizontal="right" vertical="center"/>
    </xf>
    <xf numFmtId="0" fontId="45" fillId="74" borderId="211" applyNumberFormat="0" applyProtection="0">
      <alignment horizontal="left" vertical="center" indent="1"/>
    </xf>
    <xf numFmtId="4" fontId="48" fillId="73" borderId="211" applyNumberFormat="0" applyProtection="0">
      <alignment horizontal="left" vertical="center" indent="1"/>
    </xf>
    <xf numFmtId="4" fontId="48" fillId="73" borderId="211" applyNumberFormat="0" applyProtection="0">
      <alignment horizontal="left" vertical="center" indent="1"/>
    </xf>
    <xf numFmtId="4" fontId="110" fillId="73" borderId="211" applyNumberFormat="0" applyProtection="0">
      <alignment vertical="center"/>
    </xf>
    <xf numFmtId="4" fontId="48" fillId="73" borderId="21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8" fontId="72" fillId="0" borderId="45">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4" fontId="48" fillId="85" borderId="53"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12"/>
    <xf numFmtId="194" fontId="45" fillId="0" borderId="24"/>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91" borderId="209" applyBorder="0" applyProtection="0">
      <alignment horizontal="right"/>
    </xf>
    <xf numFmtId="0" fontId="71" fillId="0" borderId="55"/>
    <xf numFmtId="0" fontId="108" fillId="62" borderId="21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16" applyBorder="0">
      <alignment horizontal="center" vertical="center" wrapText="1"/>
    </xf>
    <xf numFmtId="217" fontId="46" fillId="66" borderId="24">
      <alignment horizontal="left" vertical="center" wrapText="1"/>
    </xf>
    <xf numFmtId="217" fontId="46" fillId="67" borderId="214"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13" applyNumberFormat="0" applyFill="0" applyAlignment="0" applyProtection="0"/>
    <xf numFmtId="0" fontId="126" fillId="64" borderId="209" applyNumberFormat="0" applyAlignment="0" applyProtection="0"/>
    <xf numFmtId="0" fontId="76" fillId="0" borderId="46">
      <alignment horizontal="left" vertical="center"/>
    </xf>
    <xf numFmtId="0" fontId="131" fillId="49" borderId="209" applyNumberFormat="0" applyAlignment="0" applyProtection="0"/>
    <xf numFmtId="10" fontId="75" fillId="67" borderId="24" applyNumberFormat="0" applyBorder="0" applyAlignment="0" applyProtection="0"/>
    <xf numFmtId="0" fontId="45" fillId="53" borderId="210" applyNumberFormat="0" applyFont="0" applyAlignment="0" applyProtection="0"/>
    <xf numFmtId="0" fontId="134" fillId="64" borderId="211" applyNumberFormat="0" applyAlignment="0" applyProtection="0"/>
    <xf numFmtId="219" fontId="45" fillId="0" borderId="63">
      <protection locked="0"/>
    </xf>
    <xf numFmtId="217" fontId="46" fillId="88" borderId="216" applyBorder="0">
      <alignment horizontal="center" vertical="center" wrapText="1"/>
    </xf>
    <xf numFmtId="217" fontId="46" fillId="66" borderId="24">
      <alignment horizontal="left" vertical="center" wrapText="1"/>
    </xf>
    <xf numFmtId="217" fontId="46" fillId="67" borderId="214"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09" applyNumberFormat="0" applyAlignment="0" applyProtection="0"/>
    <xf numFmtId="0" fontId="76" fillId="0" borderId="46">
      <alignment horizontal="left" vertical="center"/>
    </xf>
    <xf numFmtId="0" fontId="131" fillId="49" borderId="209" applyNumberFormat="0" applyAlignment="0" applyProtection="0"/>
    <xf numFmtId="10" fontId="75" fillId="67" borderId="24" applyNumberFormat="0" applyBorder="0" applyAlignment="0" applyProtection="0"/>
    <xf numFmtId="0" fontId="45" fillId="53" borderId="210" applyNumberFormat="0" applyFont="0" applyAlignment="0" applyProtection="0"/>
    <xf numFmtId="0" fontId="134" fillId="64" borderId="211" applyNumberFormat="0" applyAlignment="0" applyProtection="0"/>
    <xf numFmtId="219" fontId="45" fillId="0" borderId="63">
      <protection locked="0"/>
    </xf>
    <xf numFmtId="0" fontId="131" fillId="49" borderId="209" applyNumberFormat="0" applyAlignment="0" applyProtection="0"/>
    <xf numFmtId="10" fontId="75" fillId="70" borderId="217" applyNumberFormat="0" applyBorder="0" applyAlignment="0" applyProtection="0"/>
    <xf numFmtId="0" fontId="126" fillId="64" borderId="218" applyNumberFormat="0" applyAlignment="0" applyProtection="0"/>
    <xf numFmtId="0" fontId="131" fillId="49" borderId="218" applyNumberFormat="0" applyAlignment="0" applyProtection="0"/>
    <xf numFmtId="0" fontId="45" fillId="53" borderId="219" applyNumberFormat="0" applyFont="0" applyAlignment="0" applyProtection="0"/>
    <xf numFmtId="0" fontId="134" fillId="64" borderId="220" applyNumberFormat="0" applyAlignment="0" applyProtection="0"/>
    <xf numFmtId="0" fontId="126" fillId="64" borderId="209" applyNumberFormat="0" applyAlignment="0" applyProtection="0"/>
    <xf numFmtId="0" fontId="76" fillId="0" borderId="46">
      <alignment horizontal="left" vertical="center"/>
    </xf>
    <xf numFmtId="0" fontId="131" fillId="49" borderId="209" applyNumberFormat="0" applyAlignment="0" applyProtection="0"/>
    <xf numFmtId="10" fontId="75" fillId="67" borderId="217" applyNumberFormat="0" applyBorder="0" applyAlignment="0" applyProtection="0"/>
    <xf numFmtId="0" fontId="45" fillId="53" borderId="219" applyNumberFormat="0" applyFont="0" applyAlignment="0" applyProtection="0"/>
    <xf numFmtId="219" fontId="45" fillId="0" borderId="63">
      <protection locked="0"/>
    </xf>
    <xf numFmtId="0" fontId="131" fillId="49" borderId="209" applyNumberFormat="0" applyAlignment="0" applyProtection="0"/>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131" fillId="49" borderId="218" applyNumberFormat="0" applyAlignment="0" applyProtection="0"/>
    <xf numFmtId="219" fontId="45" fillId="0" borderId="63">
      <protection locked="0"/>
    </xf>
    <xf numFmtId="0" fontId="134" fillId="64" borderId="220" applyNumberFormat="0" applyAlignment="0" applyProtection="0"/>
    <xf numFmtId="0" fontId="45" fillId="53" borderId="219" applyNumberFormat="0" applyFont="0" applyAlignment="0" applyProtection="0"/>
    <xf numFmtId="10" fontId="75" fillId="67" borderId="24" applyNumberFormat="0" applyBorder="0" applyAlignment="0" applyProtection="0"/>
    <xf numFmtId="0" fontId="131" fillId="49" borderId="218" applyNumberFormat="0" applyAlignment="0" applyProtection="0"/>
    <xf numFmtId="42" fontId="45" fillId="66" borderId="217">
      <alignment horizontal="center"/>
    </xf>
    <xf numFmtId="42" fontId="45" fillId="0" borderId="217">
      <alignment horizontal="center"/>
    </xf>
    <xf numFmtId="43" fontId="44" fillId="0" borderId="0" applyFont="0" applyFill="0" applyBorder="0" applyAlignment="0" applyProtection="0"/>
    <xf numFmtId="169" fontId="45" fillId="67" borderId="217">
      <alignment horizontal="center"/>
      <protection locked="0"/>
    </xf>
    <xf numFmtId="169" fontId="45" fillId="66" borderId="217">
      <alignment horizontal="center"/>
    </xf>
    <xf numFmtId="44" fontId="44" fillId="0" borderId="0" applyFont="0" applyFill="0" applyBorder="0" applyAlignment="0" applyProtection="0"/>
    <xf numFmtId="4" fontId="48" fillId="85" borderId="53" applyNumberFormat="0" applyProtection="0">
      <alignment horizontal="left" vertical="center" indent="1"/>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9" fontId="44" fillId="0" borderId="0" applyFont="0" applyFill="0" applyBorder="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194" fontId="45" fillId="0" borderId="217"/>
    <xf numFmtId="44" fontId="44" fillId="0" borderId="0" applyFont="0" applyFill="0" applyBorder="0" applyAlignment="0" applyProtection="0"/>
    <xf numFmtId="43" fontId="44" fillId="0" borderId="0" applyFont="0" applyFill="0" applyBorder="0" applyAlignment="0" applyProtection="0"/>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4" fontId="48" fillId="87" borderId="220" applyNumberFormat="0" applyProtection="0">
      <alignment horizontal="left" vertical="center" indent="1"/>
    </xf>
    <xf numFmtId="4" fontId="48" fillId="85" borderId="220" applyNumberFormat="0" applyProtection="0">
      <alignment horizontal="left" vertical="center" indent="1"/>
    </xf>
    <xf numFmtId="0" fontId="45" fillId="74" borderId="220" applyNumberFormat="0" applyProtection="0">
      <alignment horizontal="left" vertical="center" indent="1"/>
    </xf>
    <xf numFmtId="4" fontId="48" fillId="85" borderId="53" applyNumberFormat="0" applyProtection="0">
      <alignment horizontal="left" vertical="center" indent="1"/>
    </xf>
    <xf numFmtId="4" fontId="47" fillId="84" borderId="220" applyNumberFormat="0" applyProtection="0">
      <alignment horizontal="left" vertical="center" indent="1"/>
    </xf>
    <xf numFmtId="4" fontId="48" fillId="83" borderId="220" applyNumberFormat="0" applyProtection="0">
      <alignment horizontal="right" vertical="center"/>
    </xf>
    <xf numFmtId="4" fontId="48" fillId="82" borderId="220" applyNumberFormat="0" applyProtection="0">
      <alignment horizontal="right" vertical="center"/>
    </xf>
    <xf numFmtId="4" fontId="48" fillId="81" borderId="220" applyNumberFormat="0" applyProtection="0">
      <alignment horizontal="right" vertical="center"/>
    </xf>
    <xf numFmtId="4" fontId="48" fillId="80" borderId="220" applyNumberFormat="0" applyProtection="0">
      <alignment horizontal="right" vertical="center"/>
    </xf>
    <xf numFmtId="4" fontId="48" fillId="79" borderId="220" applyNumberFormat="0" applyProtection="0">
      <alignment horizontal="right" vertical="center"/>
    </xf>
    <xf numFmtId="4" fontId="48" fillId="78" borderId="220" applyNumberFormat="0" applyProtection="0">
      <alignment horizontal="right" vertical="center"/>
    </xf>
    <xf numFmtId="4" fontId="48" fillId="77" borderId="220" applyNumberFormat="0" applyProtection="0">
      <alignment horizontal="right" vertical="center"/>
    </xf>
    <xf numFmtId="4" fontId="48" fillId="76" borderId="220" applyNumberFormat="0" applyProtection="0">
      <alignment horizontal="right" vertical="center"/>
    </xf>
    <xf numFmtId="4" fontId="48" fillId="75" borderId="220" applyNumberFormat="0" applyProtection="0">
      <alignment horizontal="right" vertical="center"/>
    </xf>
    <xf numFmtId="0" fontId="45" fillId="74" borderId="220" applyNumberFormat="0" applyProtection="0">
      <alignment horizontal="left" vertical="center" indent="1"/>
    </xf>
    <xf numFmtId="4" fontId="48" fillId="73" borderId="220" applyNumberFormat="0" applyProtection="0">
      <alignment horizontal="left" vertical="center" indent="1"/>
    </xf>
    <xf numFmtId="4" fontId="48" fillId="73" borderId="220" applyNumberFormat="0" applyProtection="0">
      <alignment horizontal="left" vertical="center" indent="1"/>
    </xf>
    <xf numFmtId="4" fontId="110" fillId="73" borderId="220" applyNumberFormat="0" applyProtection="0">
      <alignment vertical="center"/>
    </xf>
    <xf numFmtId="4" fontId="48" fillId="73" borderId="220" applyNumberFormat="0" applyProtection="0">
      <alignment vertical="center"/>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37" fontId="113" fillId="90" borderId="218" applyBorder="0" applyProtection="0">
      <alignment horizontal="right"/>
    </xf>
    <xf numFmtId="0" fontId="81" fillId="49" borderId="218" applyNumberFormat="0" applyAlignment="0" applyProtection="0"/>
    <xf numFmtId="0" fontId="81" fillId="49" borderId="218" applyNumberFormat="0" applyAlignment="0" applyProtection="0"/>
    <xf numFmtId="194" fontId="45" fillId="0" borderId="24"/>
    <xf numFmtId="0" fontId="76" fillId="0" borderId="46">
      <alignment horizontal="left" vertical="center"/>
    </xf>
    <xf numFmtId="0" fontId="126" fillId="64" borderId="218" applyNumberFormat="0" applyAlignment="0" applyProtection="0"/>
    <xf numFmtId="169" fontId="45" fillId="67" borderId="217">
      <alignment horizontal="left" vertical="top"/>
      <protection locked="0"/>
    </xf>
    <xf numFmtId="217" fontId="46" fillId="66" borderId="217">
      <alignment horizontal="left" vertical="center" wrapText="1"/>
    </xf>
    <xf numFmtId="217" fontId="45" fillId="66" borderId="217">
      <alignment horizontal="left" indent="1"/>
    </xf>
    <xf numFmtId="217" fontId="121" fillId="0" borderId="217">
      <alignment horizontal="left" indent="1"/>
    </xf>
    <xf numFmtId="217" fontId="120" fillId="0" borderId="217">
      <alignment horizontal="left" vertical="top" wrapText="1"/>
    </xf>
    <xf numFmtId="217" fontId="45" fillId="67" borderId="217">
      <alignment horizontal="left" indent="1"/>
      <protection locked="0"/>
    </xf>
    <xf numFmtId="9" fontId="45" fillId="0" borderId="217">
      <alignment horizontal="center"/>
    </xf>
    <xf numFmtId="169" fontId="45" fillId="0" borderId="217">
      <alignment horizontal="center"/>
    </xf>
    <xf numFmtId="0" fontId="75" fillId="110" borderId="217"/>
    <xf numFmtId="9" fontId="44" fillId="0" borderId="0" applyFont="0" applyFill="0" applyBorder="0" applyAlignment="0" applyProtection="0"/>
    <xf numFmtId="217" fontId="46" fillId="88" borderId="223" applyBorder="0">
      <alignment horizontal="center" vertical="center" wrapText="1"/>
    </xf>
    <xf numFmtId="217" fontId="46" fillId="67" borderId="222" applyBorder="0">
      <alignment horizontal="left" indent="1"/>
      <protection locked="0"/>
    </xf>
    <xf numFmtId="0" fontId="126" fillId="64" borderId="218" applyNumberFormat="0" applyAlignment="0" applyProtection="0"/>
    <xf numFmtId="0" fontId="127" fillId="65" borderId="44"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9" fontId="45" fillId="66" borderId="217">
      <alignment horizontal="center"/>
    </xf>
    <xf numFmtId="219" fontId="45" fillId="0" borderId="63">
      <protection locked="0"/>
    </xf>
    <xf numFmtId="0" fontId="131" fillId="49"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7" fontId="113" fillId="90" borderId="218" applyBorder="0" applyProtection="0">
      <alignment horizontal="right"/>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4" fontId="48" fillId="85" borderId="53"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0" fontId="131" fillId="49" borderId="218" applyNumberFormat="0" applyAlignment="0" applyProtection="0"/>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0" fontId="81" fillId="49" borderId="218" applyNumberFormat="0" applyAlignment="0" applyProtection="0"/>
    <xf numFmtId="9" fontId="45" fillId="0" borderId="24">
      <alignment horizontal="center"/>
    </xf>
    <xf numFmtId="9" fontId="45" fillId="66" borderId="24">
      <alignment horizontal="center"/>
    </xf>
    <xf numFmtId="0" fontId="131" fillId="49" borderId="218" applyNumberFormat="0" applyAlignment="0" applyProtection="0"/>
    <xf numFmtId="0" fontId="131" fillId="49" borderId="21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18" applyNumberFormat="0" applyAlignment="0" applyProtection="0"/>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38" fontId="72" fillId="0" borderId="45">
      <alignment vertical="center"/>
    </xf>
    <xf numFmtId="0" fontId="81" fillId="49" borderId="218" applyNumberFormat="0" applyAlignment="0" applyProtection="0"/>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194" fontId="45" fillId="0" borderId="24"/>
    <xf numFmtId="0" fontId="101" fillId="0" borderId="221"/>
    <xf numFmtId="4" fontId="109"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10" fillId="85" borderId="220" applyNumberFormat="0" applyProtection="0">
      <alignment horizontal="right" vertical="center"/>
    </xf>
    <xf numFmtId="4" fontId="48" fillId="85" borderId="220" applyNumberFormat="0" applyProtection="0">
      <alignment horizontal="righ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110" fillId="67" borderId="220" applyNumberFormat="0" applyProtection="0">
      <alignment vertical="center"/>
    </xf>
    <xf numFmtId="4" fontId="48" fillId="67" borderId="220" applyNumberFormat="0" applyProtection="0">
      <alignmen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4" fontId="48" fillId="87" borderId="220" applyNumberFormat="0" applyProtection="0">
      <alignment horizontal="left" vertical="center" indent="1"/>
    </xf>
    <xf numFmtId="4" fontId="48" fillId="85" borderId="220" applyNumberFormat="0" applyProtection="0">
      <alignment horizontal="left" vertical="center" indent="1"/>
    </xf>
    <xf numFmtId="0" fontId="45" fillId="74" borderId="220" applyNumberFormat="0" applyProtection="0">
      <alignment horizontal="left" vertical="center" indent="1"/>
    </xf>
    <xf numFmtId="4" fontId="48" fillId="85" borderId="53" applyNumberFormat="0" applyProtection="0">
      <alignment horizontal="left" vertical="center" indent="1"/>
    </xf>
    <xf numFmtId="4" fontId="47" fillId="84" borderId="220" applyNumberFormat="0" applyProtection="0">
      <alignment horizontal="left" vertical="center" indent="1"/>
    </xf>
    <xf numFmtId="4" fontId="48" fillId="83" borderId="220" applyNumberFormat="0" applyProtection="0">
      <alignment horizontal="right" vertical="center"/>
    </xf>
    <xf numFmtId="4" fontId="48" fillId="82" borderId="220" applyNumberFormat="0" applyProtection="0">
      <alignment horizontal="right" vertical="center"/>
    </xf>
    <xf numFmtId="4" fontId="48" fillId="81" borderId="220" applyNumberFormat="0" applyProtection="0">
      <alignment horizontal="right" vertical="center"/>
    </xf>
    <xf numFmtId="4" fontId="48" fillId="80" borderId="220" applyNumberFormat="0" applyProtection="0">
      <alignment horizontal="right" vertical="center"/>
    </xf>
    <xf numFmtId="4" fontId="48" fillId="79" borderId="220" applyNumberFormat="0" applyProtection="0">
      <alignment horizontal="right" vertical="center"/>
    </xf>
    <xf numFmtId="4" fontId="48" fillId="78" borderId="220" applyNumberFormat="0" applyProtection="0">
      <alignment horizontal="right" vertical="center"/>
    </xf>
    <xf numFmtId="4" fontId="48" fillId="77" borderId="220" applyNumberFormat="0" applyProtection="0">
      <alignment horizontal="right" vertical="center"/>
    </xf>
    <xf numFmtId="4" fontId="48" fillId="76" borderId="220" applyNumberFormat="0" applyProtection="0">
      <alignment horizontal="right" vertical="center"/>
    </xf>
    <xf numFmtId="4" fontId="48" fillId="75" borderId="220" applyNumberFormat="0" applyProtection="0">
      <alignment horizontal="right" vertical="center"/>
    </xf>
    <xf numFmtId="0" fontId="45" fillId="74" borderId="220" applyNumberFormat="0" applyProtection="0">
      <alignment horizontal="left" vertical="center" indent="1"/>
    </xf>
    <xf numFmtId="4" fontId="48" fillId="73" borderId="220" applyNumberFormat="0" applyProtection="0">
      <alignment horizontal="left" vertical="center" indent="1"/>
    </xf>
    <xf numFmtId="4" fontId="48" fillId="73" borderId="220" applyNumberFormat="0" applyProtection="0">
      <alignment horizontal="left" vertical="center" indent="1"/>
    </xf>
    <xf numFmtId="4" fontId="110" fillId="73" borderId="220" applyNumberFormat="0" applyProtection="0">
      <alignment vertical="center"/>
    </xf>
    <xf numFmtId="4" fontId="48" fillId="73" borderId="220" applyNumberFormat="0" applyProtection="0">
      <alignment vertical="center"/>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7" fontId="113" fillId="90" borderId="218" applyBorder="0" applyProtection="0">
      <alignment horizontal="right"/>
    </xf>
    <xf numFmtId="37" fontId="113" fillId="90" borderId="218" applyBorder="0" applyProtection="0">
      <alignment horizontal="right"/>
    </xf>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4" fontId="48" fillId="85" borderId="53"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91" borderId="218" applyBorder="0" applyProtection="0">
      <alignment horizontal="right"/>
    </xf>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24" applyNumberFormat="0" applyFill="0" applyAlignment="0" applyProtection="0"/>
    <xf numFmtId="0" fontId="126" fillId="64" borderId="218" applyNumberFormat="0" applyAlignment="0" applyProtection="0"/>
    <xf numFmtId="0" fontId="127" fillId="65" borderId="44"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0" fontId="126" fillId="64" borderId="218" applyNumberFormat="0" applyAlignment="0" applyProtection="0"/>
    <xf numFmtId="0" fontId="127" fillId="65" borderId="44"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0" fontId="131" fillId="49" borderId="218" applyNumberFormat="0" applyAlignment="0" applyProtection="0"/>
    <xf numFmtId="10" fontId="75" fillId="70" borderId="217" applyNumberFormat="0" applyBorder="0" applyAlignment="0" applyProtection="0"/>
    <xf numFmtId="0" fontId="126" fillId="64" borderId="218" applyNumberFormat="0" applyAlignment="0" applyProtection="0"/>
    <xf numFmtId="0" fontId="127" fillId="65" borderId="44" applyNumberFormat="0" applyAlignment="0" applyProtection="0"/>
    <xf numFmtId="0" fontId="131" fillId="49" borderId="218" applyNumberFormat="0" applyAlignment="0" applyProtection="0"/>
    <xf numFmtId="0" fontId="45" fillId="53" borderId="219" applyNumberFormat="0" applyFont="0" applyAlignment="0" applyProtection="0"/>
    <xf numFmtId="0" fontId="134" fillId="64" borderId="220" applyNumberFormat="0" applyAlignment="0" applyProtection="0"/>
    <xf numFmtId="164" fontId="45" fillId="67" borderId="217">
      <alignment horizontal="center"/>
      <protection locked="0"/>
    </xf>
    <xf numFmtId="0" fontId="126" fillId="64" borderId="146" applyNumberFormat="0" applyAlignment="0" applyProtection="0"/>
    <xf numFmtId="0" fontId="76" fillId="0" borderId="46">
      <alignment horizontal="left" vertical="center"/>
    </xf>
    <xf numFmtId="0" fontId="131" fillId="49" borderId="146" applyNumberFormat="0" applyAlignment="0" applyProtection="0"/>
    <xf numFmtId="10" fontId="75" fillId="67" borderId="217" applyNumberFormat="0" applyBorder="0" applyAlignment="0" applyProtection="0"/>
    <xf numFmtId="0" fontId="45" fillId="53" borderId="219" applyNumberFormat="0" applyFont="0" applyAlignment="0" applyProtection="0"/>
    <xf numFmtId="219" fontId="45" fillId="0" borderId="63">
      <protection locked="0"/>
    </xf>
    <xf numFmtId="0" fontId="131" fillId="49" borderId="146" applyNumberFormat="0" applyAlignment="0" applyProtection="0"/>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0" fontId="131" fillId="49" borderId="218" applyNumberFormat="0" applyAlignment="0" applyProtection="0"/>
    <xf numFmtId="0" fontId="71" fillId="0" borderId="55"/>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18" applyNumberFormat="0" applyAlignment="0" applyProtection="0"/>
    <xf numFmtId="0" fontId="131" fillId="49" borderId="21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18" applyNumberFormat="0" applyAlignment="0" applyProtection="0"/>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194" fontId="45" fillId="0" borderId="24"/>
    <xf numFmtId="0" fontId="101" fillId="0" borderId="221"/>
    <xf numFmtId="4" fontId="109"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10" fillId="85" borderId="220" applyNumberFormat="0" applyProtection="0">
      <alignment horizontal="right" vertical="center"/>
    </xf>
    <xf numFmtId="4" fontId="48" fillId="85" borderId="220" applyNumberFormat="0" applyProtection="0">
      <alignment horizontal="righ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110" fillId="67" borderId="220" applyNumberFormat="0" applyProtection="0">
      <alignment vertical="center"/>
    </xf>
    <xf numFmtId="4" fontId="48" fillId="67" borderId="220" applyNumberFormat="0" applyProtection="0">
      <alignmen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4" fontId="48" fillId="87" borderId="220" applyNumberFormat="0" applyProtection="0">
      <alignment horizontal="left" vertical="center" indent="1"/>
    </xf>
    <xf numFmtId="4" fontId="48" fillId="85" borderId="220" applyNumberFormat="0" applyProtection="0">
      <alignment horizontal="left" vertical="center" indent="1"/>
    </xf>
    <xf numFmtId="0" fontId="45" fillId="74" borderId="220" applyNumberFormat="0" applyProtection="0">
      <alignment horizontal="left" vertical="center" indent="1"/>
    </xf>
    <xf numFmtId="4" fontId="48" fillId="85" borderId="53" applyNumberFormat="0" applyProtection="0">
      <alignment horizontal="left" vertical="center" indent="1"/>
    </xf>
    <xf numFmtId="4" fontId="47" fillId="84" borderId="220" applyNumberFormat="0" applyProtection="0">
      <alignment horizontal="left" vertical="center" indent="1"/>
    </xf>
    <xf numFmtId="4" fontId="48" fillId="83" borderId="220" applyNumberFormat="0" applyProtection="0">
      <alignment horizontal="right" vertical="center"/>
    </xf>
    <xf numFmtId="4" fontId="48" fillId="82" borderId="220" applyNumberFormat="0" applyProtection="0">
      <alignment horizontal="right" vertical="center"/>
    </xf>
    <xf numFmtId="4" fontId="48" fillId="81" borderId="220" applyNumberFormat="0" applyProtection="0">
      <alignment horizontal="right" vertical="center"/>
    </xf>
    <xf numFmtId="4" fontId="48" fillId="80" borderId="220" applyNumberFormat="0" applyProtection="0">
      <alignment horizontal="right" vertical="center"/>
    </xf>
    <xf numFmtId="4" fontId="48" fillId="79" borderId="220" applyNumberFormat="0" applyProtection="0">
      <alignment horizontal="right" vertical="center"/>
    </xf>
    <xf numFmtId="4" fontId="48" fillId="78" borderId="220" applyNumberFormat="0" applyProtection="0">
      <alignment horizontal="right" vertical="center"/>
    </xf>
    <xf numFmtId="4" fontId="48" fillId="77" borderId="220" applyNumberFormat="0" applyProtection="0">
      <alignment horizontal="right" vertical="center"/>
    </xf>
    <xf numFmtId="4" fontId="48" fillId="76" borderId="220" applyNumberFormat="0" applyProtection="0">
      <alignment horizontal="right" vertical="center"/>
    </xf>
    <xf numFmtId="4" fontId="48" fillId="75" borderId="220" applyNumberFormat="0" applyProtection="0">
      <alignment horizontal="right" vertical="center"/>
    </xf>
    <xf numFmtId="0" fontId="45" fillId="74" borderId="220" applyNumberFormat="0" applyProtection="0">
      <alignment horizontal="left" vertical="center" indent="1"/>
    </xf>
    <xf numFmtId="4" fontId="48" fillId="73" borderId="220" applyNumberFormat="0" applyProtection="0">
      <alignment horizontal="left" vertical="center" indent="1"/>
    </xf>
    <xf numFmtId="4" fontId="48" fillId="73" borderId="220" applyNumberFormat="0" applyProtection="0">
      <alignment horizontal="left" vertical="center" indent="1"/>
    </xf>
    <xf numFmtId="4" fontId="110" fillId="73" borderId="220" applyNumberFormat="0" applyProtection="0">
      <alignment vertical="center"/>
    </xf>
    <xf numFmtId="4" fontId="48" fillId="73" borderId="220" applyNumberFormat="0" applyProtection="0">
      <alignment vertical="center"/>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7" fontId="113" fillId="90" borderId="218" applyBorder="0" applyProtection="0">
      <alignment horizontal="right"/>
    </xf>
    <xf numFmtId="37" fontId="113" fillId="90" borderId="218" applyBorder="0" applyProtection="0">
      <alignment horizontal="right"/>
    </xf>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0" fontId="81" fillId="49" borderId="218" applyNumberFormat="0" applyAlignment="0" applyProtection="0"/>
    <xf numFmtId="38" fontId="72" fillId="0" borderId="45">
      <alignment vertical="center"/>
    </xf>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70" fillId="53" borderId="219" applyNumberFormat="0" applyFon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4" fontId="48" fillId="73" borderId="220" applyNumberFormat="0" applyProtection="0">
      <alignment vertical="center"/>
    </xf>
    <xf numFmtId="4" fontId="110" fillId="73" borderId="220" applyNumberFormat="0" applyProtection="0">
      <alignment vertical="center"/>
    </xf>
    <xf numFmtId="4" fontId="48" fillId="73" borderId="220" applyNumberFormat="0" applyProtection="0">
      <alignment horizontal="left" vertical="center" indent="1"/>
    </xf>
    <xf numFmtId="4" fontId="48" fillId="73" borderId="220" applyNumberFormat="0" applyProtection="0">
      <alignment horizontal="left" vertical="center" indent="1"/>
    </xf>
    <xf numFmtId="0" fontId="45" fillId="74" borderId="220" applyNumberFormat="0" applyProtection="0">
      <alignment horizontal="left" vertical="center" indent="1"/>
    </xf>
    <xf numFmtId="4" fontId="48" fillId="75" borderId="220" applyNumberFormat="0" applyProtection="0">
      <alignment horizontal="right" vertical="center"/>
    </xf>
    <xf numFmtId="4" fontId="48" fillId="76" borderId="220" applyNumberFormat="0" applyProtection="0">
      <alignment horizontal="right" vertical="center"/>
    </xf>
    <xf numFmtId="4" fontId="48" fillId="77" borderId="220" applyNumberFormat="0" applyProtection="0">
      <alignment horizontal="right" vertical="center"/>
    </xf>
    <xf numFmtId="4" fontId="48" fillId="78" borderId="220" applyNumberFormat="0" applyProtection="0">
      <alignment horizontal="right" vertical="center"/>
    </xf>
    <xf numFmtId="4" fontId="48" fillId="79" borderId="220" applyNumberFormat="0" applyProtection="0">
      <alignment horizontal="right" vertical="center"/>
    </xf>
    <xf numFmtId="4" fontId="48" fillId="80" borderId="220" applyNumberFormat="0" applyProtection="0">
      <alignment horizontal="right" vertical="center"/>
    </xf>
    <xf numFmtId="4" fontId="48" fillId="81" borderId="220" applyNumberFormat="0" applyProtection="0">
      <alignment horizontal="right" vertical="center"/>
    </xf>
    <xf numFmtId="4" fontId="48" fillId="82" borderId="220" applyNumberFormat="0" applyProtection="0">
      <alignment horizontal="right" vertical="center"/>
    </xf>
    <xf numFmtId="4" fontId="48" fillId="83" borderId="220" applyNumberFormat="0" applyProtection="0">
      <alignment horizontal="right" vertical="center"/>
    </xf>
    <xf numFmtId="4" fontId="47" fillId="84" borderId="220" applyNumberFormat="0" applyProtection="0">
      <alignment horizontal="left" vertical="center" indent="1"/>
    </xf>
    <xf numFmtId="4" fontId="48" fillId="85" borderId="53" applyNumberFormat="0" applyProtection="0">
      <alignment horizontal="left" vertical="center" indent="1"/>
    </xf>
    <xf numFmtId="0" fontId="45" fillId="74" borderId="220" applyNumberFormat="0" applyProtection="0">
      <alignment horizontal="left" vertical="center" indent="1"/>
    </xf>
    <xf numFmtId="4" fontId="48" fillId="85" borderId="220" applyNumberFormat="0" applyProtection="0">
      <alignment horizontal="left" vertical="center" indent="1"/>
    </xf>
    <xf numFmtId="4" fontId="48" fillId="87" borderId="220" applyNumberFormat="0" applyProtection="0">
      <alignment horizontal="left" vertical="center" indent="1"/>
    </xf>
    <xf numFmtId="0" fontId="45" fillId="87" borderId="220" applyNumberFormat="0" applyProtection="0">
      <alignment horizontal="left" vertical="center" indent="1"/>
    </xf>
    <xf numFmtId="0" fontId="45" fillId="87" borderId="220" applyNumberFormat="0" applyProtection="0">
      <alignment horizontal="left" vertical="center" indent="1"/>
    </xf>
    <xf numFmtId="0" fontId="45" fillId="88" borderId="220" applyNumberFormat="0" applyProtection="0">
      <alignment horizontal="left" vertical="center" indent="1"/>
    </xf>
    <xf numFmtId="0" fontId="45" fillId="88" borderId="220" applyNumberFormat="0" applyProtection="0">
      <alignment horizontal="left" vertical="center" indent="1"/>
    </xf>
    <xf numFmtId="0" fontId="45" fillId="66" borderId="220" applyNumberFormat="0" applyProtection="0">
      <alignment horizontal="left" vertical="center" indent="1"/>
    </xf>
    <xf numFmtId="0" fontId="45" fillId="66" borderId="220" applyNumberFormat="0" applyProtection="0">
      <alignment horizontal="left" vertical="center" indent="1"/>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48" fillId="67" borderId="220" applyNumberFormat="0" applyProtection="0">
      <alignment vertical="center"/>
    </xf>
    <xf numFmtId="4" fontId="110" fillId="67" borderId="220" applyNumberFormat="0" applyProtection="0">
      <alignment vertical="center"/>
    </xf>
    <xf numFmtId="4" fontId="48" fillId="67" borderId="220" applyNumberFormat="0" applyProtection="0">
      <alignment horizontal="left" vertical="center" indent="1"/>
    </xf>
    <xf numFmtId="4" fontId="48" fillId="67" borderId="220" applyNumberFormat="0" applyProtection="0">
      <alignment horizontal="left" vertical="center" indent="1"/>
    </xf>
    <xf numFmtId="4" fontId="48" fillId="85" borderId="220" applyNumberFormat="0" applyProtection="0">
      <alignment horizontal="right" vertical="center"/>
    </xf>
    <xf numFmtId="4" fontId="110" fillId="85" borderId="220" applyNumberFormat="0" applyProtection="0">
      <alignment horizontal="right" vertical="center"/>
    </xf>
    <xf numFmtId="0" fontId="45" fillId="74" borderId="220" applyNumberFormat="0" applyProtection="0">
      <alignment horizontal="left" vertical="center" indent="1"/>
    </xf>
    <xf numFmtId="0" fontId="45" fillId="74" borderId="220" applyNumberFormat="0" applyProtection="0">
      <alignment horizontal="left" vertical="center" indent="1"/>
    </xf>
    <xf numFmtId="4" fontId="109" fillId="85" borderId="220" applyNumberFormat="0" applyProtection="0">
      <alignment horizontal="right" vertical="center"/>
    </xf>
    <xf numFmtId="0" fontId="101" fillId="0" borderId="221"/>
    <xf numFmtId="194" fontId="45" fillId="0" borderId="24"/>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0" fontId="66" fillId="64" borderId="218" applyNumberFormat="0" applyAlignment="0" applyProtection="0"/>
    <xf numFmtId="37" fontId="113" fillId="91"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91" borderId="218" applyBorder="0" applyProtection="0">
      <alignment horizontal="right"/>
    </xf>
    <xf numFmtId="0" fontId="71" fillId="0" borderId="55"/>
    <xf numFmtId="0" fontId="108" fillId="62" borderId="225"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0" fontId="95" fillId="64" borderId="220"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24" applyNumberFormat="0" applyFill="0" applyAlignment="0" applyProtection="0"/>
    <xf numFmtId="0" fontId="126" fillId="64" borderId="218"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217" fontId="46" fillId="88" borderId="223" applyBorder="0">
      <alignment horizontal="center" vertical="center" wrapText="1"/>
    </xf>
    <xf numFmtId="217" fontId="46" fillId="66" borderId="24">
      <alignment horizontal="left" vertical="center" wrapText="1"/>
    </xf>
    <xf numFmtId="217" fontId="46" fillId="67" borderId="222"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18" applyNumberFormat="0" applyAlignment="0" applyProtection="0"/>
    <xf numFmtId="0" fontId="76" fillId="0" borderId="46">
      <alignment horizontal="left" vertical="center"/>
    </xf>
    <xf numFmtId="0" fontId="131" fillId="49" borderId="218" applyNumberFormat="0" applyAlignment="0" applyProtection="0"/>
    <xf numFmtId="10" fontId="75" fillId="67" borderId="24" applyNumberFormat="0" applyBorder="0" applyAlignment="0" applyProtection="0"/>
    <xf numFmtId="0" fontId="45" fillId="53" borderId="219" applyNumberFormat="0" applyFont="0" applyAlignment="0" applyProtection="0"/>
    <xf numFmtId="0" fontId="134" fillId="64" borderId="220" applyNumberFormat="0" applyAlignment="0" applyProtection="0"/>
    <xf numFmtId="219" fontId="45" fillId="0" borderId="63">
      <protection locked="0"/>
    </xf>
    <xf numFmtId="0" fontId="131" fillId="49" borderId="218" applyNumberFormat="0" applyAlignment="0" applyProtection="0"/>
    <xf numFmtId="10" fontId="75" fillId="70" borderId="226" applyNumberFormat="0" applyBorder="0" applyAlignment="0" applyProtection="0"/>
    <xf numFmtId="0" fontId="126" fillId="64" borderId="227" applyNumberFormat="0" applyAlignment="0" applyProtection="0"/>
    <xf numFmtId="0" fontId="131" fillId="49" borderId="227" applyNumberFormat="0" applyAlignment="0" applyProtection="0"/>
    <xf numFmtId="0" fontId="45" fillId="53" borderId="228" applyNumberFormat="0" applyFont="0" applyAlignment="0" applyProtection="0"/>
    <xf numFmtId="0" fontId="134" fillId="64" borderId="229" applyNumberFormat="0" applyAlignment="0" applyProtection="0"/>
    <xf numFmtId="0" fontId="126" fillId="64" borderId="218" applyNumberFormat="0" applyAlignment="0" applyProtection="0"/>
    <xf numFmtId="0" fontId="76" fillId="0" borderId="46">
      <alignment horizontal="left" vertical="center"/>
    </xf>
    <xf numFmtId="0" fontId="131" fillId="49" borderId="218" applyNumberFormat="0" applyAlignment="0" applyProtection="0"/>
    <xf numFmtId="10" fontId="75" fillId="67" borderId="226" applyNumberFormat="0" applyBorder="0" applyAlignment="0" applyProtection="0"/>
    <xf numFmtId="0" fontId="45" fillId="53" borderId="228" applyNumberFormat="0" applyFont="0" applyAlignment="0" applyProtection="0"/>
    <xf numFmtId="219" fontId="45" fillId="0" borderId="63">
      <protection locked="0"/>
    </xf>
    <xf numFmtId="0" fontId="131" fillId="49" borderId="218" applyNumberFormat="0" applyAlignment="0" applyProtection="0"/>
    <xf numFmtId="0" fontId="131" fillId="49" borderId="227" applyNumberFormat="0" applyAlignment="0" applyProtection="0"/>
    <xf numFmtId="4" fontId="48" fillId="77" borderId="229" applyNumberFormat="0" applyProtection="0">
      <alignment horizontal="right" vertical="center"/>
    </xf>
    <xf numFmtId="4" fontId="48" fillId="76" borderId="229" applyNumberFormat="0" applyProtection="0">
      <alignment horizontal="right" vertical="center"/>
    </xf>
    <xf numFmtId="4" fontId="48" fillId="75" borderId="229" applyNumberFormat="0" applyProtection="0">
      <alignment horizontal="right" vertical="center"/>
    </xf>
    <xf numFmtId="0" fontId="45" fillId="74" borderId="229" applyNumberFormat="0" applyProtection="0">
      <alignment horizontal="left" vertical="center" indent="1"/>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43" fontId="44" fillId="0" borderId="0" applyFont="0" applyFill="0" applyBorder="0" applyAlignment="0" applyProtection="0"/>
    <xf numFmtId="44" fontId="44" fillId="0" borderId="0" applyFont="0" applyFill="0" applyBorder="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4" fontId="48" fillId="67" borderId="229" applyNumberFormat="0" applyProtection="0">
      <alignment horizontal="left" vertical="center" indent="1"/>
    </xf>
    <xf numFmtId="4" fontId="48" fillId="67" borderId="229" applyNumberFormat="0" applyProtection="0">
      <alignment vertical="center"/>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4" fontId="48"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7" fillId="84" borderId="229" applyNumberFormat="0" applyProtection="0">
      <alignment horizontal="left" vertical="center" indent="1"/>
    </xf>
    <xf numFmtId="4" fontId="48" fillId="83" borderId="229" applyNumberFormat="0" applyProtection="0">
      <alignment horizontal="right" vertical="center"/>
    </xf>
    <xf numFmtId="4" fontId="48" fillId="82" borderId="229" applyNumberFormat="0" applyProtection="0">
      <alignment horizontal="right" vertical="center"/>
    </xf>
    <xf numFmtId="4" fontId="48" fillId="81" borderId="229" applyNumberFormat="0" applyProtection="0">
      <alignment horizontal="right" vertical="center"/>
    </xf>
    <xf numFmtId="4" fontId="48" fillId="80" borderId="229" applyNumberFormat="0" applyProtection="0">
      <alignment horizontal="right" vertical="center"/>
    </xf>
    <xf numFmtId="4" fontId="48" fillId="79" borderId="229" applyNumberFormat="0" applyProtection="0">
      <alignment horizontal="righ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9" fontId="44" fillId="0" borderId="0" applyFont="0" applyFill="0" applyBorder="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9" fontId="44" fillId="0" borderId="0" applyFont="0" applyFill="0" applyBorder="0" applyAlignment="0" applyProtection="0"/>
    <xf numFmtId="0" fontId="101" fillId="0" borderId="230"/>
    <xf numFmtId="44" fontId="44" fillId="0" borderId="0" applyFont="0" applyFill="0" applyBorder="0" applyAlignment="0" applyProtection="0"/>
    <xf numFmtId="43" fontId="44" fillId="0" borderId="0" applyFont="0" applyFill="0" applyBorder="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4" fontId="110" fillId="85" borderId="229" applyNumberFormat="0" applyProtection="0">
      <alignment horizontal="right" vertical="center"/>
    </xf>
    <xf numFmtId="0" fontId="45" fillId="88"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4" fontId="48" fillId="77" borderId="229" applyNumberFormat="0" applyProtection="0">
      <alignment horizontal="right" vertical="center"/>
    </xf>
    <xf numFmtId="0" fontId="131" fillId="49" borderId="227" applyNumberFormat="0" applyAlignment="0" applyProtection="0"/>
    <xf numFmtId="9" fontId="45" fillId="66" borderId="24">
      <alignment horizontal="center"/>
    </xf>
    <xf numFmtId="9" fontId="45" fillId="0" borderId="24">
      <alignment horizontal="center"/>
    </xf>
    <xf numFmtId="164" fontId="45" fillId="67" borderId="24">
      <alignment horizontal="center"/>
      <protection locked="0"/>
    </xf>
    <xf numFmtId="42" fontId="45" fillId="66" borderId="24">
      <alignment horizontal="center"/>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0" fontId="131" fillId="49" borderId="227" applyNumberFormat="0" applyAlignment="0" applyProtection="0"/>
    <xf numFmtId="0" fontId="101" fillId="0" borderId="230"/>
    <xf numFmtId="4" fontId="109"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10" fillId="85" borderId="229" applyNumberFormat="0" applyProtection="0">
      <alignment horizontal="right" vertical="center"/>
    </xf>
    <xf numFmtId="4" fontId="48" fillId="85" borderId="229" applyNumberFormat="0" applyProtection="0">
      <alignment horizontal="righ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110" fillId="67" borderId="229" applyNumberFormat="0" applyProtection="0">
      <alignment vertical="center"/>
    </xf>
    <xf numFmtId="4" fontId="48" fillId="67" borderId="229" applyNumberFormat="0" applyProtection="0">
      <alignmen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8" fillId="85" borderId="53" applyNumberFormat="0" applyProtection="0">
      <alignment horizontal="left" vertical="center" indent="1"/>
    </xf>
    <xf numFmtId="4" fontId="48" fillId="82" borderId="229" applyNumberFormat="0" applyProtection="0">
      <alignment horizontal="right" vertical="center"/>
    </xf>
    <xf numFmtId="4" fontId="48" fillId="79" borderId="229" applyNumberFormat="0" applyProtection="0">
      <alignment horizontal="right" vertical="center"/>
    </xf>
    <xf numFmtId="4" fontId="48" fillId="78" borderId="229" applyNumberFormat="0" applyProtection="0">
      <alignment horizontal="right" vertical="center"/>
    </xf>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131" fillId="49" borderId="227" applyNumberFormat="0" applyAlignment="0" applyProtection="0"/>
    <xf numFmtId="219" fontId="45" fillId="0" borderId="63">
      <protection locked="0"/>
    </xf>
    <xf numFmtId="0" fontId="134" fillId="64" borderId="229" applyNumberFormat="0" applyAlignment="0" applyProtection="0"/>
    <xf numFmtId="0" fontId="45" fillId="53" borderId="228" applyNumberFormat="0" applyFont="0" applyAlignment="0" applyProtection="0"/>
    <xf numFmtId="10" fontId="75" fillId="67" borderId="24" applyNumberFormat="0" applyBorder="0" applyAlignment="0" applyProtection="0"/>
    <xf numFmtId="0" fontId="131" fillId="49" borderId="227" applyNumberFormat="0" applyAlignment="0" applyProtection="0"/>
    <xf numFmtId="0" fontId="76" fillId="0" borderId="46">
      <alignment horizontal="left" vertical="center"/>
    </xf>
    <xf numFmtId="0" fontId="127" fillId="65" borderId="44" applyNumberFormat="0" applyAlignment="0" applyProtection="0"/>
    <xf numFmtId="0" fontId="126" fillId="64" borderId="227" applyNumberFormat="0" applyAlignment="0" applyProtection="0"/>
    <xf numFmtId="217" fontId="46" fillId="67" borderId="231" applyBorder="0">
      <alignment horizontal="left" indent="1"/>
      <protection locked="0"/>
    </xf>
    <xf numFmtId="217" fontId="46" fillId="88" borderId="232" applyBorder="0">
      <alignment horizontal="center" vertical="center" wrapText="1"/>
    </xf>
    <xf numFmtId="0" fontId="108" fillId="62" borderId="234" applyBorder="0"/>
    <xf numFmtId="0" fontId="101" fillId="0" borderId="230"/>
    <xf numFmtId="0" fontId="45" fillId="74" borderId="229" applyNumberFormat="0" applyProtection="0">
      <alignment horizontal="left" vertical="center" indent="1"/>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217" fontId="46" fillId="88" borderId="232" applyBorder="0">
      <alignment horizontal="center" vertical="center" wrapText="1"/>
    </xf>
    <xf numFmtId="217" fontId="46" fillId="67" borderId="231" applyBorder="0">
      <alignment horizontal="left" indent="1"/>
      <protection locked="0"/>
    </xf>
    <xf numFmtId="0" fontId="126" fillId="64" borderId="227" applyNumberFormat="0" applyAlignment="0" applyProtection="0"/>
    <xf numFmtId="4" fontId="48" fillId="85" borderId="229" applyNumberFormat="0" applyProtection="0">
      <alignment horizontal="right" vertical="center"/>
    </xf>
    <xf numFmtId="4" fontId="48" fillId="78" borderId="229" applyNumberFormat="0" applyProtection="0">
      <alignment horizontal="right" vertical="center"/>
    </xf>
    <xf numFmtId="4" fontId="48" fillId="76" borderId="229" applyNumberFormat="0" applyProtection="0">
      <alignment horizontal="right" vertical="center"/>
    </xf>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70" fillId="53" borderId="228" applyNumberFormat="0" applyFont="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0" fontId="131" fillId="49"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194" fontId="45" fillId="0" borderId="24"/>
    <xf numFmtId="4" fontId="110" fillId="67" borderId="229" applyNumberFormat="0" applyProtection="0">
      <alignment vertical="center"/>
    </xf>
    <xf numFmtId="0" fontId="45" fillId="66" borderId="229" applyNumberFormat="0" applyProtection="0">
      <alignment horizontal="left" vertical="center" indent="1"/>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37" fontId="113" fillId="90" borderId="227" applyBorder="0" applyProtection="0">
      <alignment horizontal="right"/>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4" fontId="48" fillId="73" borderId="229" applyNumberFormat="0" applyProtection="0">
      <alignment vertical="center"/>
    </xf>
    <xf numFmtId="4" fontId="110" fillId="73" borderId="229" applyNumberFormat="0" applyProtection="0">
      <alignmen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0" fontId="45" fillId="74" borderId="229" applyNumberFormat="0" applyProtection="0">
      <alignment horizontal="left" vertical="center" indent="1"/>
    </xf>
    <xf numFmtId="4" fontId="48" fillId="75" borderId="229" applyNumberFormat="0" applyProtection="0">
      <alignment horizontal="right" vertical="center"/>
    </xf>
    <xf numFmtId="4" fontId="48" fillId="76" borderId="229" applyNumberFormat="0" applyProtection="0">
      <alignment horizontal="right" vertical="center"/>
    </xf>
    <xf numFmtId="4" fontId="48" fillId="77" borderId="229" applyNumberFormat="0" applyProtection="0">
      <alignment horizontal="right" vertical="center"/>
    </xf>
    <xf numFmtId="4" fontId="48" fillId="78" borderId="229" applyNumberFormat="0" applyProtection="0">
      <alignment horizontal="right" vertical="center"/>
    </xf>
    <xf numFmtId="4" fontId="48" fillId="79" borderId="229" applyNumberFormat="0" applyProtection="0">
      <alignment horizontal="right" vertical="center"/>
    </xf>
    <xf numFmtId="4" fontId="48" fillId="80" borderId="229" applyNumberFormat="0" applyProtection="0">
      <alignment horizontal="right" vertical="center"/>
    </xf>
    <xf numFmtId="4" fontId="48" fillId="81" borderId="229" applyNumberFormat="0" applyProtection="0">
      <alignment horizontal="right" vertical="center"/>
    </xf>
    <xf numFmtId="4" fontId="48" fillId="82" borderId="229" applyNumberFormat="0" applyProtection="0">
      <alignment horizontal="right" vertical="center"/>
    </xf>
    <xf numFmtId="4" fontId="48" fillId="83" borderId="229" applyNumberFormat="0" applyProtection="0">
      <alignment horizontal="right" vertical="center"/>
    </xf>
    <xf numFmtId="4" fontId="47" fillId="84" borderId="229" applyNumberFormat="0" applyProtection="0">
      <alignment horizontal="left" vertical="center" indent="1"/>
    </xf>
    <xf numFmtId="4" fontId="48" fillId="85" borderId="53" applyNumberFormat="0" applyProtection="0">
      <alignment horizontal="left" vertical="center" indent="1"/>
    </xf>
    <xf numFmtId="0" fontId="45" fillId="74" borderId="229" applyNumberFormat="0" applyProtection="0">
      <alignment horizontal="left" vertical="center" indent="1"/>
    </xf>
    <xf numFmtId="4" fontId="48" fillId="85" borderId="229" applyNumberFormat="0" applyProtection="0">
      <alignment horizontal="left" vertical="center" indent="1"/>
    </xf>
    <xf numFmtId="4" fontId="48" fillId="87"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48" fillId="67" borderId="229" applyNumberFormat="0" applyProtection="0">
      <alignment vertical="center"/>
    </xf>
    <xf numFmtId="4" fontId="110" fillId="67" borderId="229" applyNumberFormat="0" applyProtection="0">
      <alignmen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48" fillId="85" borderId="229" applyNumberFormat="0" applyProtection="0">
      <alignment horizontal="right" vertical="center"/>
    </xf>
    <xf numFmtId="4" fontId="110"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09" fillId="85" borderId="229" applyNumberFormat="0" applyProtection="0">
      <alignment horizontal="right" vertical="center"/>
    </xf>
    <xf numFmtId="0" fontId="101" fillId="0" borderId="230"/>
    <xf numFmtId="0" fontId="131" fillId="49" borderId="227" applyNumberFormat="0" applyAlignment="0" applyProtection="0"/>
    <xf numFmtId="37" fontId="113" fillId="91"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4" fontId="48" fillId="67" borderId="229" applyNumberFormat="0" applyProtection="0">
      <alignment horizontal="left" vertical="center" indent="1"/>
    </xf>
    <xf numFmtId="4" fontId="48" fillId="75" borderId="229" applyNumberFormat="0" applyProtection="0">
      <alignment horizontal="right" vertical="center"/>
    </xf>
    <xf numFmtId="0" fontId="108" fillId="62" borderId="2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 fontId="48" fillId="87" borderId="229" applyNumberFormat="0" applyProtection="0">
      <alignment horizontal="left" vertical="center" indent="1"/>
    </xf>
    <xf numFmtId="42" fontId="45" fillId="66" borderId="24">
      <alignment horizontal="center"/>
    </xf>
    <xf numFmtId="164" fontId="45" fillId="67" borderId="24">
      <alignment horizontal="center"/>
      <protection locked="0"/>
    </xf>
    <xf numFmtId="4" fontId="48" fillId="83" borderId="229" applyNumberFormat="0" applyProtection="0">
      <alignment horizontal="right" vertical="center"/>
    </xf>
    <xf numFmtId="4" fontId="48" fillId="80" borderId="229" applyNumberFormat="0" applyProtection="0">
      <alignment horizontal="right" vertical="center"/>
    </xf>
    <xf numFmtId="9" fontId="45" fillId="0" borderId="24">
      <alignment horizontal="center"/>
    </xf>
    <xf numFmtId="9" fontId="45" fillId="66" borderId="24">
      <alignment horizontal="center"/>
    </xf>
    <xf numFmtId="0" fontId="131" fillId="49" borderId="227" applyNumberFormat="0" applyAlignment="0" applyProtection="0"/>
    <xf numFmtId="0" fontId="131" fillId="49" borderId="22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27" applyNumberFormat="0" applyAlignment="0" applyProtection="0"/>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4" fontId="48" fillId="81" borderId="229" applyNumberFormat="0" applyProtection="0">
      <alignment horizontal="right" vertical="center"/>
    </xf>
    <xf numFmtId="4" fontId="47" fillId="84" borderId="229" applyNumberFormat="0" applyProtection="0">
      <alignment horizontal="left" vertical="center" indent="1"/>
    </xf>
    <xf numFmtId="164" fontId="45" fillId="67" borderId="24">
      <alignment horizontal="center"/>
      <protection locked="0"/>
    </xf>
    <xf numFmtId="0" fontId="45" fillId="87" borderId="229" applyNumberFormat="0" applyProtection="0">
      <alignment horizontal="left" vertical="center" indent="1"/>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194" fontId="45" fillId="0" borderId="24"/>
    <xf numFmtId="0" fontId="101" fillId="0" borderId="230"/>
    <xf numFmtId="4" fontId="109"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10" fillId="85" borderId="229" applyNumberFormat="0" applyProtection="0">
      <alignment horizontal="right" vertical="center"/>
    </xf>
    <xf numFmtId="4" fontId="48" fillId="85" borderId="229" applyNumberFormat="0" applyProtection="0">
      <alignment horizontal="righ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110" fillId="67" borderId="229" applyNumberFormat="0" applyProtection="0">
      <alignment vertical="center"/>
    </xf>
    <xf numFmtId="4" fontId="48" fillId="67" borderId="229" applyNumberFormat="0" applyProtection="0">
      <alignmen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4" fontId="48"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8" fillId="85" borderId="53" applyNumberFormat="0" applyProtection="0">
      <alignment horizontal="left" vertical="center" indent="1"/>
    </xf>
    <xf numFmtId="4" fontId="47" fillId="84" borderId="229" applyNumberFormat="0" applyProtection="0">
      <alignment horizontal="left" vertical="center" indent="1"/>
    </xf>
    <xf numFmtId="4" fontId="48" fillId="83" borderId="229" applyNumberFormat="0" applyProtection="0">
      <alignment horizontal="right" vertical="center"/>
    </xf>
    <xf numFmtId="4" fontId="48" fillId="82" borderId="229" applyNumberFormat="0" applyProtection="0">
      <alignment horizontal="right" vertical="center"/>
    </xf>
    <xf numFmtId="4" fontId="48" fillId="81" borderId="229" applyNumberFormat="0" applyProtection="0">
      <alignment horizontal="right" vertical="center"/>
    </xf>
    <xf numFmtId="4" fontId="48" fillId="80" borderId="229" applyNumberFormat="0" applyProtection="0">
      <alignment horizontal="right" vertical="center"/>
    </xf>
    <xf numFmtId="4" fontId="48" fillId="79" borderId="229" applyNumberFormat="0" applyProtection="0">
      <alignment horizontal="right" vertical="center"/>
    </xf>
    <xf numFmtId="4" fontId="48" fillId="78" borderId="229" applyNumberFormat="0" applyProtection="0">
      <alignment horizontal="right" vertical="center"/>
    </xf>
    <xf numFmtId="4" fontId="48" fillId="77" borderId="229" applyNumberFormat="0" applyProtection="0">
      <alignment horizontal="right" vertical="center"/>
    </xf>
    <xf numFmtId="4" fontId="48" fillId="76" borderId="229" applyNumberFormat="0" applyProtection="0">
      <alignment horizontal="right" vertical="center"/>
    </xf>
    <xf numFmtId="4" fontId="48" fillId="75" borderId="229" applyNumberFormat="0" applyProtection="0">
      <alignment horizontal="right" vertical="center"/>
    </xf>
    <xf numFmtId="0" fontId="45" fillId="74" borderId="229" applyNumberFormat="0" applyProtection="0">
      <alignment horizontal="left" vertical="center" indent="1"/>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37" fontId="113" fillId="90" borderId="227" applyBorder="0" applyProtection="0">
      <alignment horizontal="right"/>
    </xf>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45" fillId="74" borderId="229" applyNumberFormat="0" applyProtection="0">
      <alignment horizontal="left" vertical="center" indent="1"/>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4" fontId="48" fillId="73" borderId="229" applyNumberFormat="0" applyProtection="0">
      <alignment vertical="center"/>
    </xf>
    <xf numFmtId="4" fontId="110" fillId="73" borderId="229" applyNumberFormat="0" applyProtection="0">
      <alignmen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0" fontId="45" fillId="74" borderId="229" applyNumberFormat="0" applyProtection="0">
      <alignment horizontal="left" vertical="center" indent="1"/>
    </xf>
    <xf numFmtId="4" fontId="48" fillId="75" borderId="229" applyNumberFormat="0" applyProtection="0">
      <alignment horizontal="right" vertical="center"/>
    </xf>
    <xf numFmtId="4" fontId="48" fillId="76" borderId="229" applyNumberFormat="0" applyProtection="0">
      <alignment horizontal="right" vertical="center"/>
    </xf>
    <xf numFmtId="4" fontId="48" fillId="77" borderId="229" applyNumberFormat="0" applyProtection="0">
      <alignment horizontal="right" vertical="center"/>
    </xf>
    <xf numFmtId="4" fontId="48" fillId="78" borderId="229" applyNumberFormat="0" applyProtection="0">
      <alignment horizontal="right" vertical="center"/>
    </xf>
    <xf numFmtId="4" fontId="48" fillId="79" borderId="229" applyNumberFormat="0" applyProtection="0">
      <alignment horizontal="right" vertical="center"/>
    </xf>
    <xf numFmtId="4" fontId="48" fillId="80" borderId="229" applyNumberFormat="0" applyProtection="0">
      <alignment horizontal="right" vertical="center"/>
    </xf>
    <xf numFmtId="4" fontId="48" fillId="81" borderId="229" applyNumberFormat="0" applyProtection="0">
      <alignment horizontal="right" vertical="center"/>
    </xf>
    <xf numFmtId="4" fontId="48" fillId="82" borderId="229" applyNumberFormat="0" applyProtection="0">
      <alignment horizontal="right" vertical="center"/>
    </xf>
    <xf numFmtId="4" fontId="48" fillId="83" borderId="229" applyNumberFormat="0" applyProtection="0">
      <alignment horizontal="right" vertical="center"/>
    </xf>
    <xf numFmtId="4" fontId="47" fillId="84" borderId="229" applyNumberFormat="0" applyProtection="0">
      <alignment horizontal="left" vertical="center" indent="1"/>
    </xf>
    <xf numFmtId="4" fontId="48" fillId="85" borderId="53" applyNumberFormat="0" applyProtection="0">
      <alignment horizontal="left" vertical="center" indent="1"/>
    </xf>
    <xf numFmtId="0" fontId="45" fillId="74" borderId="229" applyNumberFormat="0" applyProtection="0">
      <alignment horizontal="left" vertical="center" indent="1"/>
    </xf>
    <xf numFmtId="4" fontId="48" fillId="85" borderId="229" applyNumberFormat="0" applyProtection="0">
      <alignment horizontal="left" vertical="center" indent="1"/>
    </xf>
    <xf numFmtId="4" fontId="48" fillId="87"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48" fillId="67" borderId="229" applyNumberFormat="0" applyProtection="0">
      <alignment vertical="center"/>
    </xf>
    <xf numFmtId="4" fontId="110" fillId="67" borderId="229" applyNumberFormat="0" applyProtection="0">
      <alignmen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48" fillId="85" borderId="229" applyNumberFormat="0" applyProtection="0">
      <alignment horizontal="right" vertical="center"/>
    </xf>
    <xf numFmtId="4" fontId="110"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09" fillId="85" borderId="229" applyNumberFormat="0" applyProtection="0">
      <alignment horizontal="right" vertical="center"/>
    </xf>
    <xf numFmtId="0" fontId="101" fillId="0" borderId="230"/>
    <xf numFmtId="194" fontId="45" fillId="0" borderId="24"/>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37" fontId="113" fillId="91"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0" fontId="108" fillId="62" borderId="2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33" applyNumberFormat="0" applyFill="0" applyAlignment="0" applyProtection="0"/>
    <xf numFmtId="0" fontId="126" fillId="64" borderId="227"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0" fontId="126" fillId="64" borderId="227"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0" fontId="131" fillId="49" borderId="227" applyNumberFormat="0" applyAlignment="0" applyProtection="0"/>
    <xf numFmtId="10" fontId="75" fillId="70" borderId="226" applyNumberFormat="0" applyBorder="0" applyAlignment="0" applyProtection="0"/>
    <xf numFmtId="0" fontId="126" fillId="64" borderId="227" applyNumberFormat="0" applyAlignment="0" applyProtection="0"/>
    <xf numFmtId="0" fontId="127" fillId="65" borderId="44" applyNumberFormat="0" applyAlignment="0" applyProtection="0"/>
    <xf numFmtId="4" fontId="109" fillId="85" borderId="229" applyNumberFormat="0" applyProtection="0">
      <alignment horizontal="right" vertical="center"/>
    </xf>
    <xf numFmtId="0" fontId="131" fillId="49" borderId="227" applyNumberFormat="0" applyAlignment="0" applyProtection="0"/>
    <xf numFmtId="0" fontId="45" fillId="53" borderId="228" applyNumberFormat="0" applyFont="0" applyAlignment="0" applyProtection="0"/>
    <xf numFmtId="0" fontId="134" fillId="64" borderId="229" applyNumberFormat="0" applyAlignment="0" applyProtection="0"/>
    <xf numFmtId="0" fontId="81" fillId="49" borderId="227" applyNumberFormat="0" applyAlignment="0" applyProtection="0"/>
    <xf numFmtId="0" fontId="45" fillId="74" borderId="229" applyNumberFormat="0" applyProtection="0">
      <alignment horizontal="left" vertical="center" indent="1"/>
    </xf>
    <xf numFmtId="0" fontId="76" fillId="0" borderId="46">
      <alignment horizontal="left" vertical="center"/>
    </xf>
    <xf numFmtId="10" fontId="75" fillId="67" borderId="226" applyNumberFormat="0" applyBorder="0" applyAlignment="0" applyProtection="0"/>
    <xf numFmtId="0" fontId="45" fillId="53" borderId="228" applyNumberFormat="0" applyFont="0" applyAlignment="0" applyProtection="0"/>
    <xf numFmtId="219" fontId="45" fillId="0" borderId="63">
      <protection locked="0"/>
    </xf>
    <xf numFmtId="0" fontId="81" fillId="49" borderId="227" applyNumberFormat="0" applyAlignment="0" applyProtection="0"/>
    <xf numFmtId="0" fontId="45" fillId="74" borderId="229" applyNumberFormat="0" applyProtection="0">
      <alignment horizontal="left" vertical="center" indent="1"/>
    </xf>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27" applyNumberFormat="0" applyAlignment="0" applyProtection="0"/>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5" fillId="67" borderId="24">
      <alignment horizontal="center"/>
      <protection locked="0"/>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194" fontId="45" fillId="0" borderId="24"/>
    <xf numFmtId="0" fontId="101" fillId="0" borderId="230"/>
    <xf numFmtId="4" fontId="109"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10" fillId="85" borderId="229" applyNumberFormat="0" applyProtection="0">
      <alignment horizontal="right" vertical="center"/>
    </xf>
    <xf numFmtId="4" fontId="48" fillId="85" borderId="229" applyNumberFormat="0" applyProtection="0">
      <alignment horizontal="righ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110" fillId="67" borderId="229" applyNumberFormat="0" applyProtection="0">
      <alignment vertical="center"/>
    </xf>
    <xf numFmtId="4" fontId="48" fillId="67" borderId="229" applyNumberFormat="0" applyProtection="0">
      <alignmen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4" fontId="48" fillId="87" borderId="229" applyNumberFormat="0" applyProtection="0">
      <alignment horizontal="left" vertical="center" indent="1"/>
    </xf>
    <xf numFmtId="4" fontId="48" fillId="85" borderId="229" applyNumberFormat="0" applyProtection="0">
      <alignment horizontal="left" vertical="center" indent="1"/>
    </xf>
    <xf numFmtId="0" fontId="45" fillId="74" borderId="229" applyNumberFormat="0" applyProtection="0">
      <alignment horizontal="left" vertical="center" indent="1"/>
    </xf>
    <xf numFmtId="4" fontId="48" fillId="85" borderId="53" applyNumberFormat="0" applyProtection="0">
      <alignment horizontal="left" vertical="center" indent="1"/>
    </xf>
    <xf numFmtId="4" fontId="47" fillId="84" borderId="229" applyNumberFormat="0" applyProtection="0">
      <alignment horizontal="left" vertical="center" indent="1"/>
    </xf>
    <xf numFmtId="4" fontId="48" fillId="83" borderId="229" applyNumberFormat="0" applyProtection="0">
      <alignment horizontal="right" vertical="center"/>
    </xf>
    <xf numFmtId="4" fontId="48" fillId="82" borderId="229" applyNumberFormat="0" applyProtection="0">
      <alignment horizontal="right" vertical="center"/>
    </xf>
    <xf numFmtId="4" fontId="48" fillId="81" borderId="229" applyNumberFormat="0" applyProtection="0">
      <alignment horizontal="right" vertical="center"/>
    </xf>
    <xf numFmtId="4" fontId="48" fillId="80" borderId="229" applyNumberFormat="0" applyProtection="0">
      <alignment horizontal="right" vertical="center"/>
    </xf>
    <xf numFmtId="4" fontId="48" fillId="79" borderId="229" applyNumberFormat="0" applyProtection="0">
      <alignment horizontal="right" vertical="center"/>
    </xf>
    <xf numFmtId="4" fontId="48" fillId="78" borderId="229" applyNumberFormat="0" applyProtection="0">
      <alignment horizontal="right" vertical="center"/>
    </xf>
    <xf numFmtId="4" fontId="48" fillId="77" borderId="229" applyNumberFormat="0" applyProtection="0">
      <alignment horizontal="right" vertical="center"/>
    </xf>
    <xf numFmtId="4" fontId="48" fillId="76" borderId="229" applyNumberFormat="0" applyProtection="0">
      <alignment horizontal="right" vertical="center"/>
    </xf>
    <xf numFmtId="4" fontId="48" fillId="75" borderId="229" applyNumberFormat="0" applyProtection="0">
      <alignment horizontal="right" vertical="center"/>
    </xf>
    <xf numFmtId="0" fontId="45" fillId="74" borderId="229" applyNumberFormat="0" applyProtection="0">
      <alignment horizontal="left" vertical="center" indent="1"/>
    </xf>
    <xf numFmtId="4" fontId="48" fillId="73" borderId="229" applyNumberFormat="0" applyProtection="0">
      <alignment horizontal="left" vertical="center" indent="1"/>
    </xf>
    <xf numFmtId="4" fontId="48" fillId="73" borderId="229" applyNumberFormat="0" applyProtection="0">
      <alignment horizontal="left" vertical="center" indent="1"/>
    </xf>
    <xf numFmtId="4" fontId="110" fillId="73" borderId="229" applyNumberFormat="0" applyProtection="0">
      <alignment vertical="center"/>
    </xf>
    <xf numFmtId="4" fontId="48" fillId="73" borderId="229" applyNumberFormat="0" applyProtection="0">
      <alignment vertical="center"/>
    </xf>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37" fontId="113" fillId="90" borderId="227" applyBorder="0" applyProtection="0">
      <alignment horizontal="right"/>
    </xf>
    <xf numFmtId="37" fontId="113" fillId="90" borderId="227" applyBorder="0" applyProtection="0">
      <alignment horizontal="right"/>
    </xf>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81" fillId="49" borderId="227" applyNumberForma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70" fillId="53" borderId="228" applyNumberFormat="0" applyFon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4" fontId="48" fillId="73" borderId="229" applyNumberFormat="0" applyProtection="0">
      <alignment vertical="center"/>
    </xf>
    <xf numFmtId="4" fontId="110" fillId="73" borderId="229" applyNumberFormat="0" applyProtection="0">
      <alignment vertical="center"/>
    </xf>
    <xf numFmtId="4" fontId="48" fillId="73" borderId="229" applyNumberFormat="0" applyProtection="0">
      <alignment horizontal="left" vertical="center" indent="1"/>
    </xf>
    <xf numFmtId="4" fontId="48" fillId="73" borderId="229" applyNumberFormat="0" applyProtection="0">
      <alignment horizontal="left" vertical="center" indent="1"/>
    </xf>
    <xf numFmtId="0" fontId="45" fillId="74" borderId="229" applyNumberFormat="0" applyProtection="0">
      <alignment horizontal="left" vertical="center" indent="1"/>
    </xf>
    <xf numFmtId="4" fontId="48" fillId="75" borderId="229" applyNumberFormat="0" applyProtection="0">
      <alignment horizontal="right" vertical="center"/>
    </xf>
    <xf numFmtId="4" fontId="48" fillId="76" borderId="229" applyNumberFormat="0" applyProtection="0">
      <alignment horizontal="right" vertical="center"/>
    </xf>
    <xf numFmtId="4" fontId="48" fillId="77" borderId="229" applyNumberFormat="0" applyProtection="0">
      <alignment horizontal="right" vertical="center"/>
    </xf>
    <xf numFmtId="4" fontId="48" fillId="78" borderId="229" applyNumberFormat="0" applyProtection="0">
      <alignment horizontal="right" vertical="center"/>
    </xf>
    <xf numFmtId="4" fontId="48" fillId="79" borderId="229" applyNumberFormat="0" applyProtection="0">
      <alignment horizontal="right" vertical="center"/>
    </xf>
    <xf numFmtId="4" fontId="48" fillId="80" borderId="229" applyNumberFormat="0" applyProtection="0">
      <alignment horizontal="right" vertical="center"/>
    </xf>
    <xf numFmtId="4" fontId="48" fillId="81" borderId="229" applyNumberFormat="0" applyProtection="0">
      <alignment horizontal="right" vertical="center"/>
    </xf>
    <xf numFmtId="4" fontId="48" fillId="82" borderId="229" applyNumberFormat="0" applyProtection="0">
      <alignment horizontal="right" vertical="center"/>
    </xf>
    <xf numFmtId="4" fontId="48" fillId="83" borderId="229" applyNumberFormat="0" applyProtection="0">
      <alignment horizontal="right" vertical="center"/>
    </xf>
    <xf numFmtId="4" fontId="47" fillId="84" borderId="229" applyNumberFormat="0" applyProtection="0">
      <alignment horizontal="left" vertical="center" indent="1"/>
    </xf>
    <xf numFmtId="4" fontId="48" fillId="85" borderId="53" applyNumberFormat="0" applyProtection="0">
      <alignment horizontal="left" vertical="center" indent="1"/>
    </xf>
    <xf numFmtId="0" fontId="45" fillId="74" borderId="229" applyNumberFormat="0" applyProtection="0">
      <alignment horizontal="left" vertical="center" indent="1"/>
    </xf>
    <xf numFmtId="4" fontId="48" fillId="85" borderId="229" applyNumberFormat="0" applyProtection="0">
      <alignment horizontal="left" vertical="center" indent="1"/>
    </xf>
    <xf numFmtId="4" fontId="48" fillId="87" borderId="229" applyNumberFormat="0" applyProtection="0">
      <alignment horizontal="left" vertical="center" indent="1"/>
    </xf>
    <xf numFmtId="0" fontId="45" fillId="87" borderId="229" applyNumberFormat="0" applyProtection="0">
      <alignment horizontal="left" vertical="center" indent="1"/>
    </xf>
    <xf numFmtId="0" fontId="45" fillId="87" borderId="229" applyNumberFormat="0" applyProtection="0">
      <alignment horizontal="left" vertical="center" indent="1"/>
    </xf>
    <xf numFmtId="0" fontId="45" fillId="88" borderId="229" applyNumberFormat="0" applyProtection="0">
      <alignment horizontal="left" vertical="center" indent="1"/>
    </xf>
    <xf numFmtId="0" fontId="45" fillId="88" borderId="229" applyNumberFormat="0" applyProtection="0">
      <alignment horizontal="left" vertical="center" indent="1"/>
    </xf>
    <xf numFmtId="0" fontId="45" fillId="66" borderId="229" applyNumberFormat="0" applyProtection="0">
      <alignment horizontal="left" vertical="center" indent="1"/>
    </xf>
    <xf numFmtId="0" fontId="45" fillId="66" borderId="229" applyNumberFormat="0" applyProtection="0">
      <alignment horizontal="left" vertical="center" indent="1"/>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48" fillId="67" borderId="229" applyNumberFormat="0" applyProtection="0">
      <alignment vertical="center"/>
    </xf>
    <xf numFmtId="4" fontId="110" fillId="67" borderId="229" applyNumberFormat="0" applyProtection="0">
      <alignment vertical="center"/>
    </xf>
    <xf numFmtId="4" fontId="48" fillId="67" borderId="229" applyNumberFormat="0" applyProtection="0">
      <alignment horizontal="left" vertical="center" indent="1"/>
    </xf>
    <xf numFmtId="4" fontId="48" fillId="67" borderId="229" applyNumberFormat="0" applyProtection="0">
      <alignment horizontal="left" vertical="center" indent="1"/>
    </xf>
    <xf numFmtId="4" fontId="48" fillId="85" borderId="229" applyNumberFormat="0" applyProtection="0">
      <alignment horizontal="right" vertical="center"/>
    </xf>
    <xf numFmtId="4" fontId="110" fillId="85" borderId="229" applyNumberFormat="0" applyProtection="0">
      <alignment horizontal="right" vertical="center"/>
    </xf>
    <xf numFmtId="0" fontId="45" fillId="74" borderId="229" applyNumberFormat="0" applyProtection="0">
      <alignment horizontal="left" vertical="center" indent="1"/>
    </xf>
    <xf numFmtId="0" fontId="45" fillId="74" borderId="229" applyNumberFormat="0" applyProtection="0">
      <alignment horizontal="left" vertical="center" indent="1"/>
    </xf>
    <xf numFmtId="4" fontId="109" fillId="85" borderId="229" applyNumberFormat="0" applyProtection="0">
      <alignment horizontal="right" vertical="center"/>
    </xf>
    <xf numFmtId="0" fontId="101" fillId="0" borderId="230"/>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0" fontId="66" fillId="64" borderId="227" applyNumberFormat="0" applyAlignment="0" applyProtection="0"/>
    <xf numFmtId="37" fontId="113" fillId="91"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91" borderId="227" applyBorder="0" applyProtection="0">
      <alignment horizontal="right"/>
    </xf>
    <xf numFmtId="0" fontId="108" fillId="62" borderId="234"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0" fontId="95" fillId="64" borderId="229"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33" applyNumberFormat="0" applyFill="0" applyAlignment="0" applyProtection="0"/>
    <xf numFmtId="0" fontId="126" fillId="64" borderId="227" applyNumberFormat="0" applyAlignment="0" applyProtection="0"/>
    <xf numFmtId="0" fontId="127" fillId="65" borderId="44"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217" fontId="46" fillId="88" borderId="232" applyBorder="0">
      <alignment horizontal="center" vertical="center" wrapText="1"/>
    </xf>
    <xf numFmtId="217" fontId="46" fillId="66" borderId="24">
      <alignment horizontal="left" vertical="center" wrapText="1"/>
    </xf>
    <xf numFmtId="217" fontId="46" fillId="67" borderId="231" applyBorder="0">
      <alignment horizontal="left" indent="1"/>
      <protection locked="0"/>
    </xf>
    <xf numFmtId="169" fontId="45" fillId="67" borderId="24">
      <alignment horizontal="left" vertical="top"/>
      <protection locked="0"/>
    </xf>
    <xf numFmtId="0" fontId="126" fillId="64" borderId="227" applyNumberFormat="0" applyAlignment="0" applyProtection="0"/>
    <xf numFmtId="0" fontId="127" fillId="65" borderId="44" applyNumberFormat="0" applyAlignment="0" applyProtection="0"/>
    <xf numFmtId="0" fontId="76" fillId="0" borderId="46">
      <alignment horizontal="left" vertical="center"/>
    </xf>
    <xf numFmtId="0" fontId="131" fillId="49" borderId="227" applyNumberFormat="0" applyAlignment="0" applyProtection="0"/>
    <xf numFmtId="10" fontId="75" fillId="67" borderId="24" applyNumberFormat="0" applyBorder="0" applyAlignment="0" applyProtection="0"/>
    <xf numFmtId="0" fontId="45" fillId="53" borderId="228" applyNumberFormat="0" applyFont="0" applyAlignment="0" applyProtection="0"/>
    <xf numFmtId="0" fontId="134" fillId="64" borderId="229" applyNumberFormat="0" applyAlignment="0" applyProtection="0"/>
    <xf numFmtId="219" fontId="45" fillId="0" borderId="63">
      <protection locked="0"/>
    </xf>
    <xf numFmtId="0" fontId="131" fillId="49" borderId="227" applyNumberFormat="0" applyAlignment="0" applyProtection="0"/>
    <xf numFmtId="10" fontId="75" fillId="70" borderId="235" applyNumberFormat="0" applyBorder="0" applyAlignment="0" applyProtection="0"/>
    <xf numFmtId="0" fontId="126" fillId="64" borderId="236" applyNumberFormat="0" applyAlignment="0" applyProtection="0"/>
    <xf numFmtId="0" fontId="131" fillId="49" borderId="236" applyNumberFormat="0" applyAlignment="0" applyProtection="0"/>
    <xf numFmtId="0" fontId="45" fillId="53" borderId="237" applyNumberFormat="0" applyFont="0" applyAlignment="0" applyProtection="0"/>
    <xf numFmtId="0" fontId="134" fillId="64" borderId="238" applyNumberFormat="0" applyAlignment="0" applyProtection="0"/>
    <xf numFmtId="0" fontId="126" fillId="64" borderId="227" applyNumberFormat="0" applyAlignment="0" applyProtection="0"/>
    <xf numFmtId="0" fontId="76" fillId="0" borderId="46">
      <alignment horizontal="left" vertical="center"/>
    </xf>
    <xf numFmtId="0" fontId="131" fillId="49" borderId="227" applyNumberFormat="0" applyAlignment="0" applyProtection="0"/>
    <xf numFmtId="10" fontId="75" fillId="67" borderId="235" applyNumberFormat="0" applyBorder="0" applyAlignment="0" applyProtection="0"/>
    <xf numFmtId="0" fontId="45" fillId="53" borderId="237" applyNumberFormat="0" applyFont="0" applyAlignment="0" applyProtection="0"/>
    <xf numFmtId="219" fontId="45" fillId="0" borderId="63">
      <protection locked="0"/>
    </xf>
    <xf numFmtId="0" fontId="131" fillId="49" borderId="227" applyNumberFormat="0" applyAlignment="0" applyProtection="0"/>
    <xf numFmtId="164" fontId="46" fillId="0" borderId="57">
      <alignment horizontal="center"/>
    </xf>
    <xf numFmtId="164" fontId="45" fillId="67" borderId="24">
      <alignment horizontal="center"/>
      <protection locked="0"/>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131" fillId="49" borderId="236" applyNumberFormat="0" applyAlignment="0" applyProtection="0"/>
    <xf numFmtId="0" fontId="45" fillId="66" borderId="247" applyNumberFormat="0" applyProtection="0">
      <alignment horizontal="left" vertical="center" indent="1"/>
    </xf>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6" fillId="0" borderId="46">
      <alignment horizontal="left" vertical="center"/>
    </xf>
    <xf numFmtId="0" fontId="70" fillId="53" borderId="255" applyNumberFormat="0" applyFont="0" applyAlignment="0" applyProtection="0"/>
    <xf numFmtId="0" fontId="70" fillId="53" borderId="255" applyNumberFormat="0" applyFont="0" applyAlignment="0" applyProtection="0"/>
    <xf numFmtId="0" fontId="45" fillId="87" borderId="256" applyNumberFormat="0" applyProtection="0">
      <alignment horizontal="left" vertical="center" indent="1"/>
    </xf>
    <xf numFmtId="4" fontId="48" fillId="67" borderId="256" applyNumberFormat="0" applyProtection="0">
      <alignment horizontal="left" vertical="center" indent="1"/>
    </xf>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0" fontId="45" fillId="74" borderId="238" applyNumberFormat="0" applyProtection="0">
      <alignment horizontal="left" vertical="center" indent="1"/>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0" fontId="127" fillId="65" borderId="44" applyNumberFormat="0" applyAlignment="0" applyProtection="0"/>
    <xf numFmtId="217" fontId="46" fillId="67" borderId="259" applyBorder="0">
      <alignment horizontal="left" indent="1"/>
      <protection locked="0"/>
    </xf>
    <xf numFmtId="194" fontId="45" fillId="0" borderId="24"/>
    <xf numFmtId="4" fontId="48" fillId="73" borderId="247" applyNumberFormat="0" applyProtection="0">
      <alignment vertical="center"/>
    </xf>
    <xf numFmtId="0" fontId="45" fillId="74" borderId="256" applyNumberFormat="0" applyProtection="0">
      <alignment horizontal="left" vertical="center" indent="1"/>
    </xf>
    <xf numFmtId="4" fontId="48" fillId="76" borderId="256" applyNumberFormat="0" applyProtection="0">
      <alignment horizontal="right" vertical="center"/>
    </xf>
    <xf numFmtId="4" fontId="48" fillId="77" borderId="256" applyNumberFormat="0" applyProtection="0">
      <alignment horizontal="right" vertical="center"/>
    </xf>
    <xf numFmtId="0" fontId="45" fillId="66" borderId="256" applyNumberFormat="0" applyProtection="0">
      <alignment horizontal="left" vertical="center" indent="1"/>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48" fillId="67" borderId="256" applyNumberFormat="0" applyProtection="0">
      <alignment horizontal="left" vertical="center" indent="1"/>
    </xf>
    <xf numFmtId="217" fontId="46" fillId="88" borderId="241" applyBorder="0">
      <alignment horizontal="center" vertical="center" wrapText="1"/>
    </xf>
    <xf numFmtId="217" fontId="46" fillId="67" borderId="240" applyBorder="0">
      <alignment horizontal="left" indent="1"/>
      <protection locked="0"/>
    </xf>
    <xf numFmtId="43" fontId="44" fillId="0" borderId="0" applyFont="0" applyFill="0" applyBorder="0" applyAlignment="0" applyProtection="0"/>
    <xf numFmtId="0" fontId="126" fillId="64" borderId="254" applyNumberFormat="0" applyAlignment="0" applyProtection="0"/>
    <xf numFmtId="0" fontId="105" fillId="0" borderId="249" applyNumberFormat="0" applyFill="0" applyAlignment="0" applyProtection="0"/>
    <xf numFmtId="9" fontId="45" fillId="66" borderId="24">
      <alignment horizont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44" fontId="44" fillId="0" borderId="0" applyFont="0" applyFill="0" applyBorder="0" applyAlignment="0" applyProtection="0"/>
    <xf numFmtId="219" fontId="45" fillId="0" borderId="63">
      <protection locked="0"/>
    </xf>
    <xf numFmtId="0" fontId="70" fillId="53" borderId="246" applyNumberFormat="0" applyFont="0" applyAlignment="0" applyProtection="0"/>
    <xf numFmtId="0" fontId="70" fillId="53" borderId="246" applyNumberFormat="0" applyFont="0" applyAlignment="0" applyProtection="0"/>
    <xf numFmtId="0" fontId="45" fillId="53" borderId="246" applyNumberFormat="0" applyFont="0" applyAlignment="0" applyProtection="0"/>
    <xf numFmtId="10" fontId="75" fillId="67" borderId="24" applyNumberFormat="0" applyBorder="0" applyAlignment="0" applyProtection="0"/>
    <xf numFmtId="0" fontId="131" fillId="49"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126" fillId="64" borderId="245" applyNumberFormat="0" applyAlignment="0" applyProtection="0"/>
    <xf numFmtId="217" fontId="45" fillId="67" borderId="24">
      <alignment horizontal="left" indent="1"/>
      <protection locked="0"/>
    </xf>
    <xf numFmtId="0" fontId="105" fillId="0" borderId="258" applyNumberFormat="0" applyFill="0" applyAlignment="0" applyProtection="0"/>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61" applyBorder="0">
      <alignment horizontal="center" vertical="center" wrapText="1"/>
    </xf>
    <xf numFmtId="0" fontId="45" fillId="53" borderId="255" applyNumberFormat="0" applyFont="0" applyAlignment="0" applyProtection="0"/>
    <xf numFmtId="0" fontId="134" fillId="64" borderId="256" applyNumberFormat="0" applyAlignment="0" applyProtection="0"/>
    <xf numFmtId="0" fontId="131" fillId="49"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8" fontId="72" fillId="0" borderId="45">
      <alignment vertical="center"/>
    </xf>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43" fontId="44" fillId="0" borderId="0" applyFont="0" applyFill="0" applyBorder="0" applyAlignment="0" applyProtection="0"/>
    <xf numFmtId="0" fontId="81" fillId="49" borderId="254" applyNumberFormat="0" applyAlignment="0" applyProtection="0"/>
    <xf numFmtId="37" fontId="113" fillId="90" borderId="254" applyBorder="0" applyProtection="0">
      <alignment horizontal="right"/>
    </xf>
    <xf numFmtId="169" fontId="45" fillId="0" borderId="24">
      <alignment horizontal="center"/>
    </xf>
    <xf numFmtId="4" fontId="110" fillId="73" borderId="256" applyNumberFormat="0" applyProtection="0">
      <alignment vertical="center"/>
    </xf>
    <xf numFmtId="0" fontId="75" fillId="110" borderId="24"/>
    <xf numFmtId="0" fontId="108" fillId="62" borderId="251" applyBorder="0"/>
    <xf numFmtId="44" fontId="44" fillId="0" borderId="0" applyFont="0" applyFill="0" applyBorder="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44" fontId="44" fillId="0" borderId="0" applyFont="0" applyFill="0" applyBorder="0" applyAlignment="0" applyProtection="0"/>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79"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9" fontId="44" fillId="0" borderId="0" applyFont="0" applyFill="0" applyBorder="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101" fillId="0" borderId="248"/>
    <xf numFmtId="4" fontId="109" fillId="85" borderId="247" applyNumberFormat="0" applyProtection="0">
      <alignment horizontal="right" vertical="center"/>
    </xf>
    <xf numFmtId="4" fontId="110" fillId="67" borderId="247" applyNumberFormat="0" applyProtection="0">
      <alignment vertical="center"/>
    </xf>
    <xf numFmtId="4" fontId="48" fillId="87" borderId="247" applyNumberFormat="0" applyProtection="0">
      <alignment horizontal="left" vertical="center" indent="1"/>
    </xf>
    <xf numFmtId="4" fontId="48" fillId="85" borderId="247" applyNumberFormat="0" applyProtection="0">
      <alignment horizontal="left" vertical="center" indent="1"/>
    </xf>
    <xf numFmtId="0" fontId="45" fillId="74" borderId="247" applyNumberFormat="0" applyProtection="0">
      <alignment horizontal="left" vertical="center" indent="1"/>
    </xf>
    <xf numFmtId="9" fontId="44" fillId="0" borderId="0" applyFont="0" applyFill="0" applyBorder="0" applyAlignment="0" applyProtection="0"/>
    <xf numFmtId="0" fontId="95" fillId="64" borderId="247" applyNumberFormat="0" applyAlignment="0" applyProtection="0"/>
    <xf numFmtId="0" fontId="95" fillId="64" borderId="247" applyNumberForma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0" fontId="76" fillId="0" borderId="46">
      <alignment horizontal="left" vertical="center"/>
    </xf>
    <xf numFmtId="10" fontId="75" fillId="67" borderId="24" applyNumberFormat="0" applyBorder="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37" fontId="113" fillId="90" borderId="254" applyBorder="0" applyProtection="0">
      <alignment horizontal="right"/>
    </xf>
    <xf numFmtId="37" fontId="113" fillId="90" borderId="245" applyBorder="0" applyProtection="0">
      <alignment horizontal="right"/>
    </xf>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95" fillId="64" borderId="256" applyNumberFormat="0" applyAlignment="0" applyProtection="0"/>
    <xf numFmtId="9" fontId="44" fillId="0" borderId="0" applyFont="0" applyFill="0" applyBorder="0" applyAlignment="0" applyProtection="0"/>
    <xf numFmtId="37" fontId="113" fillId="90" borderId="236" applyBorder="0" applyProtection="0">
      <alignment horizontal="right"/>
    </xf>
    <xf numFmtId="4" fontId="48" fillId="73" borderId="256" applyNumberFormat="0" applyProtection="0">
      <alignment horizontal="left" vertical="center" indent="1"/>
    </xf>
    <xf numFmtId="4" fontId="48" fillId="75" borderId="256" applyNumberFormat="0" applyProtection="0">
      <alignment horizontal="right" vertical="center"/>
    </xf>
    <xf numFmtId="4" fontId="48" fillId="80" borderId="256" applyNumberFormat="0" applyProtection="0">
      <alignment horizontal="right" vertical="center"/>
    </xf>
    <xf numFmtId="4" fontId="48" fillId="67" borderId="256" applyNumberFormat="0" applyProtection="0">
      <alignment vertical="center"/>
    </xf>
    <xf numFmtId="4" fontId="110" fillId="67" borderId="256" applyNumberFormat="0" applyProtection="0">
      <alignment vertical="center"/>
    </xf>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48" fillId="75" borderId="238" applyNumberFormat="0" applyProtection="0">
      <alignment horizontal="right" vertical="center"/>
    </xf>
    <xf numFmtId="4" fontId="47" fillId="84" borderId="238" applyNumberFormat="0" applyProtection="0">
      <alignment horizontal="left" vertical="center" indent="1"/>
    </xf>
    <xf numFmtId="9" fontId="44" fillId="0" borderId="0" applyFont="0" applyFill="0" applyBorder="0" applyAlignment="0" applyProtection="0"/>
    <xf numFmtId="0" fontId="45" fillId="74" borderId="238" applyNumberFormat="0" applyProtection="0">
      <alignment horizontal="left" vertical="center" indent="1"/>
    </xf>
    <xf numFmtId="4" fontId="48" fillId="85"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0" fontId="101" fillId="0" borderId="239"/>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108" fillId="62" borderId="260" applyBorder="0"/>
    <xf numFmtId="0" fontId="75" fillId="110" borderId="24"/>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169" fontId="45" fillId="0" borderId="24">
      <alignment horizontal="center"/>
    </xf>
    <xf numFmtId="42" fontId="45" fillId="0" borderId="24">
      <alignment horizontal="center"/>
    </xf>
    <xf numFmtId="42" fontId="45" fillId="66" borderId="24">
      <alignment horizontal="center"/>
    </xf>
    <xf numFmtId="44" fontId="44" fillId="0" borderId="0" applyFont="0" applyFill="0" applyBorder="0" applyAlignment="0" applyProtection="0"/>
    <xf numFmtId="169" fontId="45" fillId="67" borderId="24">
      <alignment horizontal="left" vertical="top"/>
      <protection locked="0"/>
    </xf>
    <xf numFmtId="164" fontId="45" fillId="67" borderId="24">
      <alignment horizontal="center"/>
      <protection locked="0"/>
    </xf>
    <xf numFmtId="42" fontId="45" fillId="66" borderId="24">
      <alignment horizontal="center"/>
    </xf>
    <xf numFmtId="0" fontId="108" fillId="62" borderId="243" applyBorder="0"/>
    <xf numFmtId="4" fontId="48" fillId="80" borderId="247" applyNumberFormat="0" applyProtection="0">
      <alignment horizontal="right" vertical="center"/>
    </xf>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43" fontId="44" fillId="0" borderId="0" applyFont="0" applyFill="0" applyBorder="0" applyAlignment="0" applyProtection="0"/>
    <xf numFmtId="0" fontId="70" fillId="53" borderId="246" applyNumberFormat="0" applyFont="0" applyAlignment="0" applyProtection="0"/>
    <xf numFmtId="0" fontId="70" fillId="53" borderId="246" applyNumberFormat="0" applyFon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0" borderId="245" applyBorder="0" applyProtection="0">
      <alignment horizontal="right"/>
    </xf>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131" fillId="49" borderId="245" applyNumberFormat="0" applyAlignment="0" applyProtection="0"/>
    <xf numFmtId="4" fontId="48" fillId="85" borderId="256" applyNumberFormat="0" applyProtection="0">
      <alignment horizontal="right" vertical="center"/>
    </xf>
    <xf numFmtId="169" fontId="45" fillId="67" borderId="24">
      <alignment horizontal="left" vertical="top"/>
      <protection locked="0"/>
    </xf>
    <xf numFmtId="217" fontId="46" fillId="67" borderId="250" applyBorder="0">
      <alignment horizontal="left" indent="1"/>
      <protection locked="0"/>
    </xf>
    <xf numFmtId="217" fontId="45" fillId="66" borderId="24">
      <alignment horizontal="left" indent="1"/>
    </xf>
    <xf numFmtId="217" fontId="121" fillId="0" borderId="24">
      <alignment horizontal="left" indent="1"/>
    </xf>
    <xf numFmtId="217" fontId="120" fillId="0" borderId="24">
      <alignment horizontal="left" vertical="top" wrapText="1"/>
    </xf>
    <xf numFmtId="0" fontId="70" fillId="53" borderId="255" applyNumberFormat="0" applyFont="0" applyAlignment="0" applyProtection="0"/>
    <xf numFmtId="0" fontId="70" fillId="53" borderId="255" applyNumberFormat="0" applyFont="0" applyAlignment="0" applyProtection="0"/>
    <xf numFmtId="4" fontId="48" fillId="73" borderId="256" applyNumberFormat="0" applyProtection="0">
      <alignment vertical="center"/>
    </xf>
    <xf numFmtId="37" fontId="113" fillId="91"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217" fontId="45" fillId="67" borderId="24">
      <alignment horizontal="left" indent="1"/>
      <protection locked="0"/>
    </xf>
    <xf numFmtId="0" fontId="67" fillId="65" borderId="44" applyNumberFormat="0" applyAlignment="0" applyProtection="0"/>
    <xf numFmtId="0" fontId="45" fillId="53" borderId="237" applyNumberFormat="0" applyFont="0" applyAlignment="0" applyProtection="0"/>
    <xf numFmtId="0" fontId="134" fillId="64" borderId="238"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47" applyNumberFormat="0" applyAlignment="0" applyProtection="0"/>
    <xf numFmtId="0" fontId="95" fillId="64" borderId="247" applyNumberFormat="0" applyAlignment="0" applyProtection="0"/>
    <xf numFmtId="4" fontId="48" fillId="85" borderId="53" applyNumberFormat="0" applyProtection="0">
      <alignment horizontal="left" vertical="center" indent="1"/>
    </xf>
    <xf numFmtId="0" fontId="45" fillId="74" borderId="256"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85" borderId="238" applyNumberFormat="0" applyProtection="0">
      <alignment horizontal="left" vertical="center" indent="1"/>
    </xf>
    <xf numFmtId="194" fontId="45" fillId="0" borderId="24"/>
    <xf numFmtId="42" fontId="45" fillId="66" borderId="24">
      <alignment horizontal="center"/>
    </xf>
    <xf numFmtId="164" fontId="116" fillId="66" borderId="57">
      <alignment horizontal="center"/>
    </xf>
    <xf numFmtId="42" fontId="45" fillId="0" borderId="24">
      <alignment horizontal="center"/>
    </xf>
    <xf numFmtId="169" fontId="45" fillId="67" borderId="24">
      <alignment horizontal="center"/>
      <protection locked="0"/>
    </xf>
    <xf numFmtId="169" fontId="45" fillId="66" borderId="24">
      <alignment horizontal="center"/>
    </xf>
    <xf numFmtId="169" fontId="45" fillId="0" borderId="24">
      <alignment horizontal="center"/>
    </xf>
    <xf numFmtId="0" fontId="75" fillId="110" borderId="24"/>
    <xf numFmtId="0" fontId="108" fillId="62" borderId="243" applyBorder="0"/>
    <xf numFmtId="0" fontId="66" fillId="64"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71" fillId="0" borderId="55"/>
    <xf numFmtId="0" fontId="134" fillId="64" borderId="247" applyNumberFormat="0" applyAlignment="0" applyProtection="0"/>
    <xf numFmtId="0" fontId="105" fillId="0" borderId="242" applyNumberFormat="0" applyFill="0" applyAlignment="0" applyProtection="0"/>
    <xf numFmtId="0" fontId="131" fillId="49" borderId="236" applyNumberFormat="0" applyAlignment="0" applyProtection="0"/>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8" fillId="85" borderId="53"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131" fillId="49" borderId="236" applyNumberFormat="0" applyAlignment="0" applyProtection="0"/>
    <xf numFmtId="0" fontId="105" fillId="0" borderId="242" applyNumberFormat="0" applyFill="0" applyAlignment="0" applyProtection="0"/>
    <xf numFmtId="219" fontId="45" fillId="0" borderId="63">
      <protection locked="0"/>
    </xf>
    <xf numFmtId="0" fontId="134" fillId="64" borderId="238" applyNumberFormat="0" applyAlignment="0" applyProtection="0"/>
    <xf numFmtId="0" fontId="45" fillId="53" borderId="237" applyNumberFormat="0" applyFont="0" applyAlignment="0" applyProtection="0"/>
    <xf numFmtId="10" fontId="75" fillId="67" borderId="24" applyNumberFormat="0" applyBorder="0" applyAlignment="0" applyProtection="0"/>
    <xf numFmtId="0" fontId="76" fillId="0" borderId="46">
      <alignment horizontal="left" vertical="center"/>
    </xf>
    <xf numFmtId="0" fontId="127" fillId="65" borderId="44" applyNumberFormat="0" applyAlignment="0" applyProtection="0"/>
    <xf numFmtId="0" fontId="126" fillId="64" borderId="236" applyNumberFormat="0" applyAlignment="0" applyProtection="0"/>
    <xf numFmtId="0" fontId="76" fillId="0" borderId="46">
      <alignment horizontal="left" vertical="center"/>
    </xf>
    <xf numFmtId="0" fontId="95" fillId="64" borderId="256" applyNumberFormat="0" applyAlignment="0" applyProtection="0"/>
    <xf numFmtId="0" fontId="127" fillId="65" borderId="44" applyNumberFormat="0" applyAlignment="0" applyProtection="0"/>
    <xf numFmtId="217" fontId="46" fillId="67" borderId="240" applyBorder="0">
      <alignment horizontal="left" indent="1"/>
      <protection locked="0"/>
    </xf>
    <xf numFmtId="217" fontId="46" fillId="88" borderId="241" applyBorder="0">
      <alignment horizontal="center" vertical="center" wrapText="1"/>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10" fillId="85" borderId="247" applyNumberFormat="0" applyProtection="0">
      <alignment horizontal="right" vertical="center"/>
    </xf>
    <xf numFmtId="4" fontId="48" fillId="85" borderId="247" applyNumberFormat="0" applyProtection="0">
      <alignment horizontal="righ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48" fillId="67" borderId="247" applyNumberFormat="0" applyProtection="0">
      <alignmen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0" fontId="45" fillId="66"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87" borderId="247" applyNumberFormat="0" applyProtection="0">
      <alignment horizontal="left" vertical="center" indent="1"/>
    </xf>
    <xf numFmtId="0" fontId="45" fillId="74" borderId="247" applyNumberFormat="0" applyProtection="0">
      <alignment horizontal="left" vertical="center" indent="1"/>
    </xf>
    <xf numFmtId="4" fontId="48" fillId="85" borderId="53" applyNumberFormat="0" applyProtection="0">
      <alignment horizontal="left" vertical="center" indent="1"/>
    </xf>
    <xf numFmtId="4" fontId="47" fillId="84" borderId="247" applyNumberFormat="0" applyProtection="0">
      <alignment horizontal="left" vertical="center" indent="1"/>
    </xf>
    <xf numFmtId="4" fontId="48" fillId="82" borderId="247" applyNumberFormat="0" applyProtection="0">
      <alignment horizontal="right" vertical="center"/>
    </xf>
    <xf numFmtId="4" fontId="48" fillId="81" borderId="247" applyNumberFormat="0" applyProtection="0">
      <alignment horizontal="right" vertical="center"/>
    </xf>
    <xf numFmtId="0" fontId="81" fillId="49" borderId="245" applyNumberFormat="0" applyAlignment="0" applyProtection="0"/>
    <xf numFmtId="10" fontId="75" fillId="67" borderId="24" applyNumberFormat="0" applyBorder="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219" fontId="45" fillId="0" borderId="63">
      <protection locked="0"/>
    </xf>
    <xf numFmtId="169" fontId="45" fillId="67" borderId="24">
      <alignment horizontal="center"/>
      <protection locked="0"/>
    </xf>
    <xf numFmtId="0" fontId="105" fillId="0" borderId="249" applyNumberFormat="0" applyFill="0" applyAlignment="0" applyProtection="0"/>
    <xf numFmtId="0" fontId="131" fillId="49" borderId="236"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108" fillId="62" borderId="243" applyBorder="0"/>
    <xf numFmtId="4" fontId="48" fillId="78" borderId="238" applyNumberFormat="0" applyProtection="0">
      <alignment horizontal="right" vertical="center"/>
    </xf>
    <xf numFmtId="4" fontId="48" fillId="75" borderId="238" applyNumberFormat="0" applyProtection="0">
      <alignment horizontal="righ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45" fillId="87" borderId="247" applyNumberFormat="0" applyProtection="0">
      <alignment horizontal="left" vertical="center" indent="1"/>
    </xf>
    <xf numFmtId="4" fontId="48" fillId="83" borderId="247" applyNumberFormat="0" applyProtection="0">
      <alignment horizontal="right" vertical="center"/>
    </xf>
    <xf numFmtId="4" fontId="48" fillId="73" borderId="247" applyNumberFormat="0" applyProtection="0">
      <alignment horizontal="left" vertical="center" indent="1"/>
    </xf>
    <xf numFmtId="4" fontId="110" fillId="73" borderId="247" applyNumberFormat="0" applyProtection="0">
      <alignment vertical="center"/>
    </xf>
    <xf numFmtId="0" fontId="81" fillId="49" borderId="236" applyNumberFormat="0" applyAlignment="0" applyProtection="0"/>
    <xf numFmtId="4" fontId="48" fillId="81" borderId="256" applyNumberFormat="0" applyProtection="0">
      <alignment horizontal="right" vertical="center"/>
    </xf>
    <xf numFmtId="4" fontId="48" fillId="82" borderId="256" applyNumberFormat="0" applyProtection="0">
      <alignment horizontal="right" vertical="center"/>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9" fontId="44" fillId="0" borderId="0" applyFont="0" applyFill="0" applyBorder="0" applyAlignment="0" applyProtection="0"/>
    <xf numFmtId="4" fontId="48" fillId="83" borderId="238" applyNumberFormat="0" applyProtection="0">
      <alignment horizontal="right" vertical="center"/>
    </xf>
    <xf numFmtId="217" fontId="46" fillId="88" borderId="241" applyBorder="0">
      <alignment horizontal="center" vertical="center" wrapText="1"/>
    </xf>
    <xf numFmtId="4" fontId="48" fillId="73" borderId="256" applyNumberFormat="0" applyProtection="0">
      <alignment horizontal="left" vertical="center" indent="1"/>
    </xf>
    <xf numFmtId="217" fontId="46" fillId="67" borderId="240" applyBorder="0">
      <alignment horizontal="left" indent="1"/>
      <protection locked="0"/>
    </xf>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194" fontId="45" fillId="0" borderId="24"/>
    <xf numFmtId="4" fontId="48" fillId="78" borderId="256" applyNumberFormat="0" applyProtection="0">
      <alignment horizontal="right" vertical="center"/>
    </xf>
    <xf numFmtId="0" fontId="45" fillId="74" borderId="256" applyNumberFormat="0" applyProtection="0">
      <alignment horizontal="left" vertical="center" indent="1"/>
    </xf>
    <xf numFmtId="0" fontId="126" fillId="64" borderId="236" applyNumberFormat="0" applyAlignment="0" applyProtection="0"/>
    <xf numFmtId="0" fontId="127" fillId="65" borderId="44" applyNumberFormat="0" applyAlignment="0" applyProtection="0"/>
    <xf numFmtId="0" fontId="66" fillId="64" borderId="254" applyNumberFormat="0" applyAlignment="0" applyProtection="0"/>
    <xf numFmtId="4" fontId="48" fillId="87" borderId="238" applyNumberFormat="0" applyProtection="0">
      <alignment horizontal="left" vertical="center" indent="1"/>
    </xf>
    <xf numFmtId="0" fontId="45" fillId="74" borderId="238" applyNumberFormat="0" applyProtection="0">
      <alignment horizontal="left" vertical="center" indent="1"/>
    </xf>
    <xf numFmtId="4" fontId="48" fillId="80" borderId="238" applyNumberFormat="0" applyProtection="0">
      <alignment horizontal="right" vertical="center"/>
    </xf>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0" fontId="101" fillId="0" borderId="257"/>
    <xf numFmtId="219" fontId="45" fillId="0" borderId="63">
      <protection locked="0"/>
    </xf>
    <xf numFmtId="4" fontId="48" fillId="79" borderId="256" applyNumberFormat="0" applyProtection="0">
      <alignment horizontal="right" vertical="center"/>
    </xf>
    <xf numFmtId="0" fontId="66" fillId="64" borderId="236" applyNumberFormat="0" applyAlignment="0" applyProtection="0"/>
    <xf numFmtId="0" fontId="131" fillId="49"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4" fontId="48" fillId="81" borderId="238" applyNumberFormat="0" applyProtection="0">
      <alignment horizontal="right" vertical="center"/>
    </xf>
    <xf numFmtId="0" fontId="67" fillId="65" borderId="44" applyNumberFormat="0" applyAlignment="0" applyProtection="0"/>
    <xf numFmtId="43" fontId="44" fillId="0" borderId="0" applyFont="0" applyFill="0" applyBorder="0" applyAlignment="0" applyProtection="0"/>
    <xf numFmtId="194" fontId="45" fillId="0" borderId="24"/>
    <xf numFmtId="0" fontId="101" fillId="0" borderId="239"/>
    <xf numFmtId="38" fontId="72" fillId="0" borderId="45">
      <alignment vertical="center"/>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0" fontId="67" fillId="65" borderId="44" applyNumberFormat="0" applyAlignment="0" applyProtection="0"/>
    <xf numFmtId="4" fontId="48" fillId="85" borderId="256" applyNumberFormat="0" applyProtection="0">
      <alignment horizontal="left" vertical="center" indent="1"/>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82" borderId="238" applyNumberFormat="0" applyProtection="0">
      <alignment horizontal="right" vertical="center"/>
    </xf>
    <xf numFmtId="4" fontId="48" fillId="87" borderId="238" applyNumberFormat="0" applyProtection="0">
      <alignment horizontal="left" vertical="center" indent="1"/>
    </xf>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4" fontId="48" fillId="87" borderId="256" applyNumberFormat="0" applyProtection="0">
      <alignment horizontal="left" vertical="center" indent="1"/>
    </xf>
    <xf numFmtId="0" fontId="131" fillId="49" borderId="236" applyNumberFormat="0" applyAlignment="0" applyProtection="0"/>
    <xf numFmtId="0" fontId="66" fillId="64" borderId="236" applyNumberFormat="0" applyAlignment="0" applyProtection="0"/>
    <xf numFmtId="4" fontId="109" fillId="85" borderId="256" applyNumberFormat="0" applyProtection="0">
      <alignment horizontal="right" vertical="center"/>
    </xf>
    <xf numFmtId="4" fontId="48" fillId="83" borderId="256" applyNumberFormat="0" applyProtection="0">
      <alignment horizontal="right" vertical="center"/>
    </xf>
    <xf numFmtId="0" fontId="71" fillId="0" borderId="55"/>
    <xf numFmtId="37" fontId="113" fillId="91" borderId="236" applyBorder="0" applyProtection="0">
      <alignment horizontal="right"/>
    </xf>
    <xf numFmtId="217" fontId="46" fillId="66" borderId="24">
      <alignment horizontal="left" vertical="center" wrapText="1"/>
    </xf>
    <xf numFmtId="0" fontId="45" fillId="87" borderId="256" applyNumberFormat="0" applyProtection="0">
      <alignment horizontal="left" vertical="center" indent="1"/>
    </xf>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36" applyNumberFormat="0" applyAlignment="0" applyProtection="0"/>
    <xf numFmtId="0" fontId="131" fillId="49" borderId="23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36" applyNumberFormat="0" applyAlignment="0" applyProtection="0"/>
    <xf numFmtId="0" fontId="66" fillId="64" borderId="236" applyNumberFormat="0" applyAlignment="0" applyProtection="0"/>
    <xf numFmtId="0" fontId="70" fillId="53" borderId="246" applyNumberFormat="0" applyFont="0" applyAlignment="0" applyProtection="0"/>
    <xf numFmtId="4" fontId="48" fillId="79" borderId="247" applyNumberFormat="0" applyProtection="0">
      <alignment horizontal="right" vertical="center"/>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2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194" fontId="45" fillId="0" borderId="24"/>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1" borderId="236" applyBorder="0" applyProtection="0">
      <alignment horizontal="right"/>
    </xf>
    <xf numFmtId="0" fontId="126" fillId="64" borderId="236" applyNumberFormat="0" applyAlignment="0" applyProtection="0"/>
    <xf numFmtId="37" fontId="113" fillId="91" borderId="236" applyBorder="0" applyProtection="0">
      <alignment horizontal="right"/>
    </xf>
    <xf numFmtId="0" fontId="71" fillId="0" borderId="55"/>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0" fontId="131" fillId="49" borderId="236" applyNumberFormat="0" applyAlignment="0" applyProtection="0"/>
    <xf numFmtId="0" fontId="66" fillId="64" borderId="236" applyNumberFormat="0" applyAlignment="0" applyProtection="0"/>
    <xf numFmtId="4" fontId="47" fillId="84" borderId="256" applyNumberFormat="0" applyProtection="0">
      <alignment horizontal="left" vertical="center" indent="1"/>
    </xf>
    <xf numFmtId="4" fontId="48" fillId="78" borderId="247" applyNumberFormat="0" applyProtection="0">
      <alignment horizontal="right" vertical="center"/>
    </xf>
    <xf numFmtId="4" fontId="48" fillId="77" borderId="247"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38" fontId="72" fillId="0" borderId="45">
      <alignment vertical="center"/>
    </xf>
    <xf numFmtId="0" fontId="81" fillId="49" borderId="236" applyNumberFormat="0" applyAlignment="0" applyProtection="0"/>
    <xf numFmtId="10" fontId="75" fillId="70" borderId="235" applyNumberFormat="0" applyBorder="0" applyAlignment="0" applyProtection="0"/>
    <xf numFmtId="0" fontId="81" fillId="49" borderId="236" applyNumberFormat="0" applyAlignment="0" applyProtection="0"/>
    <xf numFmtId="4" fontId="48" fillId="76" borderId="247" applyNumberFormat="0" applyProtection="0">
      <alignment horizontal="right" vertical="center"/>
    </xf>
    <xf numFmtId="0" fontId="45" fillId="88" borderId="256" applyNumberFormat="0" applyProtection="0">
      <alignment horizontal="left" vertical="center" indent="1"/>
    </xf>
    <xf numFmtId="0" fontId="126" fillId="64" borderId="236" applyNumberFormat="0" applyAlignment="0" applyProtection="0"/>
    <xf numFmtId="0" fontId="127" fillId="65" borderId="44" applyNumberFormat="0" applyAlignment="0" applyProtection="0"/>
    <xf numFmtId="0" fontId="81" fillId="49" borderId="236" applyNumberFormat="0" applyAlignment="0" applyProtection="0"/>
    <xf numFmtId="0" fontId="131" fillId="49" borderId="236" applyNumberFormat="0" applyAlignment="0" applyProtection="0"/>
    <xf numFmtId="0" fontId="45" fillId="53" borderId="237" applyNumberFormat="0" applyFont="0" applyAlignment="0" applyProtection="0"/>
    <xf numFmtId="0" fontId="134" fillId="64" borderId="238" applyNumberFormat="0" applyAlignment="0" applyProtection="0"/>
    <xf numFmtId="4" fontId="48" fillId="75" borderId="247" applyNumberFormat="0" applyProtection="0">
      <alignment horizontal="right" vertical="center"/>
    </xf>
    <xf numFmtId="0" fontId="45" fillId="88" borderId="256" applyNumberFormat="0" applyProtection="0">
      <alignment horizontal="left" vertical="center" indent="1"/>
    </xf>
    <xf numFmtId="0" fontId="81" fillId="49" borderId="236" applyNumberFormat="0" applyAlignment="0" applyProtection="0"/>
    <xf numFmtId="0" fontId="76" fillId="0" borderId="46">
      <alignment horizontal="left" vertical="center"/>
    </xf>
    <xf numFmtId="10" fontId="75" fillId="67" borderId="235" applyNumberFormat="0" applyBorder="0" applyAlignment="0" applyProtection="0"/>
    <xf numFmtId="0" fontId="45" fillId="53" borderId="237" applyNumberFormat="0" applyFont="0" applyAlignment="0" applyProtection="0"/>
    <xf numFmtId="0" fontId="45" fillId="87" borderId="238" applyNumberFormat="0" applyProtection="0">
      <alignment horizontal="left" vertical="center" indent="1"/>
    </xf>
    <xf numFmtId="219" fontId="45" fillId="0" borderId="63">
      <protection locked="0"/>
    </xf>
    <xf numFmtId="4" fontId="48" fillId="73" borderId="247" applyNumberFormat="0" applyProtection="0">
      <alignment horizontal="left" vertical="center" indent="1"/>
    </xf>
    <xf numFmtId="0" fontId="45" fillId="66" borderId="256" applyNumberFormat="0" applyProtection="0">
      <alignment horizontal="left" vertical="center" indent="1"/>
    </xf>
    <xf numFmtId="37" fontId="113" fillId="90" borderId="236" applyBorder="0" applyProtection="0">
      <alignment horizontal="right"/>
    </xf>
    <xf numFmtId="164" fontId="46" fillId="66" borderId="57">
      <alignment horizontal="center"/>
    </xf>
    <xf numFmtId="9" fontId="45" fillId="0" borderId="24">
      <alignment horizontal="center"/>
    </xf>
    <xf numFmtId="9" fontId="45" fillId="66" borderId="24">
      <alignment horizontal="center"/>
    </xf>
    <xf numFmtId="0" fontId="131" fillId="49" borderId="236" applyNumberFormat="0" applyAlignment="0" applyProtection="0"/>
    <xf numFmtId="0" fontId="131" fillId="49" borderId="236" applyNumberFormat="0" applyAlignment="0" applyProtection="0"/>
    <xf numFmtId="0" fontId="70" fillId="53" borderId="237" applyNumberFormat="0" applyFon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36" applyNumberFormat="0" applyAlignment="0" applyProtection="0"/>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70" fillId="53" borderId="255" applyNumberFormat="0" applyFon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105" fillId="0" borderId="242" applyNumberFormat="0" applyFill="0" applyAlignment="0" applyProtection="0"/>
    <xf numFmtId="194" fontId="45" fillId="0" borderId="24"/>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8" fillId="85" borderId="53"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4" fontId="48" fillId="85" borderId="53"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194" fontId="45" fillId="0" borderId="24"/>
    <xf numFmtId="0" fontId="105" fillId="0" borderId="242" applyNumberFormat="0" applyFill="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1"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71" fillId="0" borderId="55"/>
    <xf numFmtId="0" fontId="108" fillId="62" borderId="2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42" applyNumberFormat="0" applyFill="0" applyAlignment="0" applyProtection="0"/>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0" fontId="131" fillId="49" borderId="236" applyNumberFormat="0" applyAlignment="0" applyProtection="0"/>
    <xf numFmtId="37" fontId="113" fillId="91" borderId="236" applyBorder="0" applyProtection="0">
      <alignment horizontal="right"/>
    </xf>
    <xf numFmtId="217" fontId="46" fillId="88" borderId="252" applyBorder="0">
      <alignment horizontal="center" vertical="center" wrapText="1"/>
    </xf>
    <xf numFmtId="217" fontId="46" fillId="66" borderId="24">
      <alignment horizontal="left" vertical="center" wrapText="1"/>
    </xf>
    <xf numFmtId="10" fontId="75" fillId="70" borderId="235" applyNumberFormat="0" applyBorder="0" applyAlignment="0" applyProtection="0"/>
    <xf numFmtId="0" fontId="66" fillId="64" borderId="245" applyNumberFormat="0" applyAlignment="0" applyProtection="0"/>
    <xf numFmtId="0" fontId="126" fillId="64" borderId="236" applyNumberFormat="0" applyAlignment="0" applyProtection="0"/>
    <xf numFmtId="0" fontId="127" fillId="65" borderId="44" applyNumberFormat="0" applyAlignment="0" applyProtection="0"/>
    <xf numFmtId="0" fontId="131" fillId="49" borderId="236" applyNumberFormat="0" applyAlignment="0" applyProtection="0"/>
    <xf numFmtId="0" fontId="45" fillId="53" borderId="237" applyNumberFormat="0" applyFont="0" applyAlignment="0" applyProtection="0"/>
    <xf numFmtId="0" fontId="134" fillId="64" borderId="238" applyNumberFormat="0" applyAlignment="0" applyProtection="0"/>
    <xf numFmtId="0" fontId="66" fillId="64" borderId="245" applyNumberFormat="0" applyAlignment="0" applyProtection="0"/>
    <xf numFmtId="38" fontId="72" fillId="0" borderId="45">
      <alignment vertical="center"/>
    </xf>
    <xf numFmtId="0" fontId="126" fillId="64" borderId="236" applyNumberFormat="0" applyAlignment="0" applyProtection="0"/>
    <xf numFmtId="0" fontId="76" fillId="0" borderId="46">
      <alignment horizontal="left" vertical="center"/>
    </xf>
    <xf numFmtId="0" fontId="70" fillId="53" borderId="237" applyNumberFormat="0" applyFont="0" applyAlignment="0" applyProtection="0"/>
    <xf numFmtId="0" fontId="131" fillId="49" borderId="236" applyNumberFormat="0" applyAlignment="0" applyProtection="0"/>
    <xf numFmtId="10" fontId="75" fillId="67" borderId="235" applyNumberFormat="0" applyBorder="0" applyAlignment="0" applyProtection="0"/>
    <xf numFmtId="0" fontId="45" fillId="53" borderId="237" applyNumberFormat="0" applyFont="0" applyAlignment="0" applyProtection="0"/>
    <xf numFmtId="219" fontId="45" fillId="0" borderId="63">
      <protection locked="0"/>
    </xf>
    <xf numFmtId="0" fontId="66" fillId="64" borderId="245" applyNumberFormat="0" applyAlignment="0" applyProtection="0"/>
    <xf numFmtId="0" fontId="131" fillId="49" borderId="236" applyNumberForma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4" fontId="48" fillId="85" borderId="53"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42" fontId="45" fillId="0" borderId="24">
      <alignment horizontal="center"/>
    </xf>
    <xf numFmtId="0" fontId="131" fillId="49" borderId="236" applyNumberFormat="0" applyAlignment="0" applyProtection="0"/>
    <xf numFmtId="37" fontId="113" fillId="91" borderId="245" applyBorder="0" applyProtection="0">
      <alignment horizontal="right"/>
    </xf>
    <xf numFmtId="169" fontId="45" fillId="66" borderId="24">
      <alignment horizontal="center"/>
    </xf>
    <xf numFmtId="219" fontId="45" fillId="0" borderId="63">
      <protection locked="0"/>
    </xf>
    <xf numFmtId="9" fontId="45" fillId="0" borderId="24">
      <alignment horizontal="center"/>
    </xf>
    <xf numFmtId="0" fontId="71" fillId="0" borderId="55"/>
    <xf numFmtId="37" fontId="113" fillId="91"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8" fillId="62" borderId="2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36" applyNumberFormat="0" applyAlignment="0" applyProtection="0"/>
    <xf numFmtId="0" fontId="131" fillId="49" borderId="236" applyNumberFormat="0" applyAlignment="0" applyProtection="0"/>
    <xf numFmtId="0" fontId="70" fillId="53" borderId="246" applyNumberFormat="0" applyFon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36" applyNumberFormat="0" applyAlignment="0" applyProtection="0"/>
    <xf numFmtId="0" fontId="76" fillId="0" borderId="46">
      <alignment horizontal="left" vertical="center"/>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105" fillId="0" borderId="249" applyNumberFormat="0" applyFill="0" applyAlignment="0" applyProtection="0"/>
    <xf numFmtId="194" fontId="45" fillId="0" borderId="24"/>
    <xf numFmtId="0" fontId="101" fillId="0" borderId="239"/>
    <xf numFmtId="4" fontId="109"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10" fillId="85" borderId="238" applyNumberFormat="0" applyProtection="0">
      <alignment horizontal="right" vertical="center"/>
    </xf>
    <xf numFmtId="4" fontId="48" fillId="85" borderId="238" applyNumberFormat="0" applyProtection="0">
      <alignment horizontal="righ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110" fillId="67" borderId="238" applyNumberFormat="0" applyProtection="0">
      <alignment vertical="center"/>
    </xf>
    <xf numFmtId="4" fontId="48" fillId="67" borderId="238" applyNumberFormat="0" applyProtection="0">
      <alignmen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4" fontId="48" fillId="87" borderId="238" applyNumberFormat="0" applyProtection="0">
      <alignment horizontal="left" vertical="center" indent="1"/>
    </xf>
    <xf numFmtId="4" fontId="48" fillId="85" borderId="238" applyNumberFormat="0" applyProtection="0">
      <alignment horizontal="left" vertical="center" indent="1"/>
    </xf>
    <xf numFmtId="0" fontId="45" fillId="74" borderId="238" applyNumberFormat="0" applyProtection="0">
      <alignment horizontal="left" vertical="center" indent="1"/>
    </xf>
    <xf numFmtId="4" fontId="48" fillId="85" borderId="53" applyNumberFormat="0" applyProtection="0">
      <alignment horizontal="left" vertical="center" indent="1"/>
    </xf>
    <xf numFmtId="4" fontId="47" fillId="84" borderId="238" applyNumberFormat="0" applyProtection="0">
      <alignment horizontal="left" vertical="center" indent="1"/>
    </xf>
    <xf numFmtId="4" fontId="48" fillId="83" borderId="238" applyNumberFormat="0" applyProtection="0">
      <alignment horizontal="right" vertical="center"/>
    </xf>
    <xf numFmtId="4" fontId="48" fillId="82" borderId="238" applyNumberFormat="0" applyProtection="0">
      <alignment horizontal="right" vertical="center"/>
    </xf>
    <xf numFmtId="4" fontId="48" fillId="81" borderId="238" applyNumberFormat="0" applyProtection="0">
      <alignment horizontal="right" vertical="center"/>
    </xf>
    <xf numFmtId="4" fontId="48" fillId="80" borderId="238" applyNumberFormat="0" applyProtection="0">
      <alignment horizontal="right" vertical="center"/>
    </xf>
    <xf numFmtId="4" fontId="48" fillId="79" borderId="238" applyNumberFormat="0" applyProtection="0">
      <alignment horizontal="right" vertical="center"/>
    </xf>
    <xf numFmtId="4" fontId="48" fillId="78" borderId="238" applyNumberFormat="0" applyProtection="0">
      <alignment horizontal="right" vertical="center"/>
    </xf>
    <xf numFmtId="4" fontId="48" fillId="77" borderId="238" applyNumberFormat="0" applyProtection="0">
      <alignment horizontal="right" vertical="center"/>
    </xf>
    <xf numFmtId="4" fontId="48" fillId="76" borderId="238" applyNumberFormat="0" applyProtection="0">
      <alignment horizontal="right" vertical="center"/>
    </xf>
    <xf numFmtId="4" fontId="48" fillId="75" borderId="238" applyNumberFormat="0" applyProtection="0">
      <alignment horizontal="right" vertical="center"/>
    </xf>
    <xf numFmtId="0" fontId="45" fillId="74" borderId="238" applyNumberFormat="0" applyProtection="0">
      <alignment horizontal="left" vertical="center" indent="1"/>
    </xf>
    <xf numFmtId="4" fontId="48" fillId="73" borderId="238" applyNumberFormat="0" applyProtection="0">
      <alignment horizontal="left" vertical="center" indent="1"/>
    </xf>
    <xf numFmtId="4" fontId="48" fillId="73" borderId="238" applyNumberFormat="0" applyProtection="0">
      <alignment horizontal="left" vertical="center" indent="1"/>
    </xf>
    <xf numFmtId="4" fontId="110" fillId="73" borderId="238" applyNumberFormat="0" applyProtection="0">
      <alignment vertical="center"/>
    </xf>
    <xf numFmtId="4" fontId="48" fillId="73" borderId="238" applyNumberFormat="0" applyProtection="0">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7" fontId="113" fillId="90" borderId="236" applyBorder="0" applyProtection="0">
      <alignment horizontal="right"/>
    </xf>
    <xf numFmtId="37" fontId="113" fillId="90" borderId="236" applyBorder="0" applyProtection="0">
      <alignment horizontal="right"/>
    </xf>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0" fontId="81" fillId="49" borderId="236" applyNumberFormat="0" applyAlignment="0" applyProtection="0"/>
    <xf numFmtId="38" fontId="72" fillId="0" borderId="45">
      <alignment vertical="center"/>
    </xf>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70" fillId="53" borderId="237" applyNumberFormat="0" applyFon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4" fontId="48" fillId="73" borderId="238" applyNumberFormat="0" applyProtection="0">
      <alignment vertical="center"/>
    </xf>
    <xf numFmtId="4" fontId="110" fillId="73" borderId="238" applyNumberFormat="0" applyProtection="0">
      <alignment vertical="center"/>
    </xf>
    <xf numFmtId="4" fontId="48" fillId="73" borderId="238" applyNumberFormat="0" applyProtection="0">
      <alignment horizontal="left" vertical="center" indent="1"/>
    </xf>
    <xf numFmtId="4" fontId="48" fillId="73" borderId="238" applyNumberFormat="0" applyProtection="0">
      <alignment horizontal="left" vertical="center" indent="1"/>
    </xf>
    <xf numFmtId="0" fontId="45" fillId="74" borderId="238" applyNumberFormat="0" applyProtection="0">
      <alignment horizontal="left" vertical="center" indent="1"/>
    </xf>
    <xf numFmtId="4" fontId="48" fillId="75" borderId="238" applyNumberFormat="0" applyProtection="0">
      <alignment horizontal="right" vertical="center"/>
    </xf>
    <xf numFmtId="4" fontId="48" fillId="76" borderId="238" applyNumberFormat="0" applyProtection="0">
      <alignment horizontal="right" vertical="center"/>
    </xf>
    <xf numFmtId="4" fontId="48" fillId="77" borderId="238" applyNumberFormat="0" applyProtection="0">
      <alignment horizontal="right" vertical="center"/>
    </xf>
    <xf numFmtId="4" fontId="48" fillId="78" borderId="238" applyNumberFormat="0" applyProtection="0">
      <alignment horizontal="right" vertical="center"/>
    </xf>
    <xf numFmtId="4" fontId="48" fillId="79" borderId="238" applyNumberFormat="0" applyProtection="0">
      <alignment horizontal="right" vertical="center"/>
    </xf>
    <xf numFmtId="4" fontId="48" fillId="80" borderId="238" applyNumberFormat="0" applyProtection="0">
      <alignment horizontal="right" vertical="center"/>
    </xf>
    <xf numFmtId="4" fontId="48" fillId="81" borderId="238" applyNumberFormat="0" applyProtection="0">
      <alignment horizontal="right" vertical="center"/>
    </xf>
    <xf numFmtId="4" fontId="48" fillId="82" borderId="238" applyNumberFormat="0" applyProtection="0">
      <alignment horizontal="right" vertical="center"/>
    </xf>
    <xf numFmtId="4" fontId="48" fillId="83" borderId="238" applyNumberFormat="0" applyProtection="0">
      <alignment horizontal="right" vertical="center"/>
    </xf>
    <xf numFmtId="4" fontId="47" fillId="84" borderId="238" applyNumberFormat="0" applyProtection="0">
      <alignment horizontal="left" vertical="center" indent="1"/>
    </xf>
    <xf numFmtId="4" fontId="48" fillId="85" borderId="53" applyNumberFormat="0" applyProtection="0">
      <alignment horizontal="left" vertical="center" indent="1"/>
    </xf>
    <xf numFmtId="0" fontId="45" fillId="74" borderId="238" applyNumberFormat="0" applyProtection="0">
      <alignment horizontal="left" vertical="center" indent="1"/>
    </xf>
    <xf numFmtId="4" fontId="48" fillId="85" borderId="238" applyNumberFormat="0" applyProtection="0">
      <alignment horizontal="left" vertical="center" indent="1"/>
    </xf>
    <xf numFmtId="4" fontId="48" fillId="87" borderId="238" applyNumberFormat="0" applyProtection="0">
      <alignment horizontal="left" vertical="center" indent="1"/>
    </xf>
    <xf numFmtId="0" fontId="45" fillId="87" borderId="238" applyNumberFormat="0" applyProtection="0">
      <alignment horizontal="left" vertical="center" indent="1"/>
    </xf>
    <xf numFmtId="0" fontId="45" fillId="87" borderId="238" applyNumberFormat="0" applyProtection="0">
      <alignment horizontal="left" vertical="center" indent="1"/>
    </xf>
    <xf numFmtId="0" fontId="45" fillId="88" borderId="238" applyNumberFormat="0" applyProtection="0">
      <alignment horizontal="left" vertical="center" indent="1"/>
    </xf>
    <xf numFmtId="0" fontId="45" fillId="88" borderId="238" applyNumberFormat="0" applyProtection="0">
      <alignment horizontal="left" vertical="center" indent="1"/>
    </xf>
    <xf numFmtId="0" fontId="45" fillId="66" borderId="238" applyNumberFormat="0" applyProtection="0">
      <alignment horizontal="left" vertical="center" indent="1"/>
    </xf>
    <xf numFmtId="0" fontId="45" fillId="66" borderId="238" applyNumberFormat="0" applyProtection="0">
      <alignment horizontal="left" vertical="center" indent="1"/>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48" fillId="67" borderId="238" applyNumberFormat="0" applyProtection="0">
      <alignment vertical="center"/>
    </xf>
    <xf numFmtId="4" fontId="110" fillId="67" borderId="238" applyNumberFormat="0" applyProtection="0">
      <alignment vertical="center"/>
    </xf>
    <xf numFmtId="4" fontId="48" fillId="67" borderId="238" applyNumberFormat="0" applyProtection="0">
      <alignment horizontal="left" vertical="center" indent="1"/>
    </xf>
    <xf numFmtId="4" fontId="48" fillId="67" borderId="238" applyNumberFormat="0" applyProtection="0">
      <alignment horizontal="left" vertical="center" indent="1"/>
    </xf>
    <xf numFmtId="4" fontId="48" fillId="85" borderId="238" applyNumberFormat="0" applyProtection="0">
      <alignment horizontal="right" vertical="center"/>
    </xf>
    <xf numFmtId="4" fontId="110" fillId="85" borderId="238" applyNumberFormat="0" applyProtection="0">
      <alignment horizontal="right" vertical="center"/>
    </xf>
    <xf numFmtId="0" fontId="45" fillId="74" borderId="238" applyNumberFormat="0" applyProtection="0">
      <alignment horizontal="left" vertical="center" indent="1"/>
    </xf>
    <xf numFmtId="0" fontId="45" fillId="74" borderId="238" applyNumberFormat="0" applyProtection="0">
      <alignment horizontal="left" vertical="center" indent="1"/>
    </xf>
    <xf numFmtId="4" fontId="109" fillId="85" borderId="238" applyNumberFormat="0" applyProtection="0">
      <alignment horizontal="right" vertical="center"/>
    </xf>
    <xf numFmtId="0" fontId="101" fillId="0" borderId="239"/>
    <xf numFmtId="194" fontId="45" fillId="0" borderId="24"/>
    <xf numFmtId="0" fontId="105" fillId="0" borderId="249" applyNumberFormat="0" applyFill="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0" fontId="66" fillId="64" borderId="236" applyNumberFormat="0" applyAlignment="0" applyProtection="0"/>
    <xf numFmtId="37" fontId="113" fillId="91"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91" borderId="236" applyBorder="0" applyProtection="0">
      <alignment horizontal="right"/>
    </xf>
    <xf numFmtId="0" fontId="71" fillId="0" borderId="55"/>
    <xf numFmtId="0" fontId="108" fillId="62" borderId="243"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0" fontId="95" fillId="64" borderId="238"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42" applyNumberFormat="0" applyFill="0" applyAlignment="0" applyProtection="0"/>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217" fontId="46" fillId="88" borderId="241" applyBorder="0">
      <alignment horizontal="center" vertical="center" wrapText="1"/>
    </xf>
    <xf numFmtId="217" fontId="46" fillId="66" borderId="24">
      <alignment horizontal="left" vertical="center" wrapText="1"/>
    </xf>
    <xf numFmtId="217" fontId="46" fillId="67" borderId="24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36" applyNumberFormat="0" applyAlignment="0" applyProtection="0"/>
    <xf numFmtId="0" fontId="127" fillId="65" borderId="44" applyNumberFormat="0" applyAlignment="0" applyProtection="0"/>
    <xf numFmtId="0" fontId="76" fillId="0" borderId="46">
      <alignment horizontal="left" vertical="center"/>
    </xf>
    <xf numFmtId="0" fontId="131" fillId="49" borderId="236" applyNumberFormat="0" applyAlignment="0" applyProtection="0"/>
    <xf numFmtId="10" fontId="75" fillId="67" borderId="24" applyNumberFormat="0" applyBorder="0" applyAlignment="0" applyProtection="0"/>
    <xf numFmtId="0" fontId="45" fillId="53" borderId="237" applyNumberFormat="0" applyFont="0" applyAlignment="0" applyProtection="0"/>
    <xf numFmtId="0" fontId="134" fillId="64" borderId="238" applyNumberFormat="0" applyAlignment="0" applyProtection="0"/>
    <xf numFmtId="219" fontId="45" fillId="0" borderId="63">
      <protection locked="0"/>
    </xf>
    <xf numFmtId="0" fontId="131" fillId="49" borderId="236" applyNumberFormat="0" applyAlignment="0" applyProtection="0"/>
    <xf numFmtId="10" fontId="75" fillId="70" borderId="244" applyNumberFormat="0" applyBorder="0" applyAlignment="0" applyProtection="0"/>
    <xf numFmtId="0" fontId="131" fillId="49" borderId="254" applyNumberFormat="0" applyAlignment="0" applyProtection="0"/>
    <xf numFmtId="0" fontId="126" fillId="64" borderId="245" applyNumberFormat="0" applyAlignment="0" applyProtection="0"/>
    <xf numFmtId="0" fontId="127" fillId="65" borderId="44" applyNumberFormat="0" applyAlignment="0" applyProtection="0"/>
    <xf numFmtId="0" fontId="131" fillId="49" borderId="245" applyNumberFormat="0" applyAlignment="0" applyProtection="0"/>
    <xf numFmtId="0" fontId="45" fillId="53" borderId="246" applyNumberFormat="0" applyFont="0" applyAlignment="0" applyProtection="0"/>
    <xf numFmtId="0" fontId="134" fillId="64" borderId="247" applyNumberFormat="0" applyAlignment="0" applyProtection="0"/>
    <xf numFmtId="10" fontId="75" fillId="67" borderId="24" applyNumberFormat="0" applyBorder="0" applyAlignment="0" applyProtection="0"/>
    <xf numFmtId="0" fontId="126" fillId="64" borderId="236" applyNumberFormat="0" applyAlignment="0" applyProtection="0"/>
    <xf numFmtId="0" fontId="76" fillId="0" borderId="46">
      <alignment horizontal="left" vertical="center"/>
    </xf>
    <xf numFmtId="0" fontId="70" fillId="53" borderId="246" applyNumberFormat="0" applyFont="0" applyAlignment="0" applyProtection="0"/>
    <xf numFmtId="0" fontId="131" fillId="49" borderId="236" applyNumberFormat="0" applyAlignment="0" applyProtection="0"/>
    <xf numFmtId="10" fontId="75" fillId="67" borderId="244" applyNumberFormat="0" applyBorder="0" applyAlignment="0" applyProtection="0"/>
    <xf numFmtId="0" fontId="45" fillId="53" borderId="246" applyNumberFormat="0" applyFont="0" applyAlignment="0" applyProtection="0"/>
    <xf numFmtId="219" fontId="45" fillId="0" borderId="63">
      <protection locked="0"/>
    </xf>
    <xf numFmtId="0" fontId="131" fillId="49" borderId="236" applyNumberForma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4" fontId="48" fillId="73" borderId="247" applyNumberFormat="0" applyProtection="0">
      <alignment vertical="center"/>
    </xf>
    <xf numFmtId="4" fontId="110" fillId="73" borderId="247" applyNumberFormat="0" applyProtection="0">
      <alignment vertical="center"/>
    </xf>
    <xf numFmtId="4" fontId="48" fillId="73" borderId="247" applyNumberFormat="0" applyProtection="0">
      <alignment horizontal="left" vertical="center" indent="1"/>
    </xf>
    <xf numFmtId="4" fontId="48" fillId="73" borderId="247" applyNumberFormat="0" applyProtection="0">
      <alignment horizontal="left" vertical="center" indent="1"/>
    </xf>
    <xf numFmtId="0" fontId="45" fillId="74" borderId="247" applyNumberFormat="0" applyProtection="0">
      <alignment horizontal="left" vertical="center" indent="1"/>
    </xf>
    <xf numFmtId="4" fontId="48" fillId="75" borderId="247" applyNumberFormat="0" applyProtection="0">
      <alignment horizontal="right" vertical="center"/>
    </xf>
    <xf numFmtId="4" fontId="48" fillId="76" borderId="247" applyNumberFormat="0" applyProtection="0">
      <alignment horizontal="right" vertical="center"/>
    </xf>
    <xf numFmtId="4" fontId="48" fillId="77" borderId="247" applyNumberFormat="0" applyProtection="0">
      <alignment horizontal="right" vertical="center"/>
    </xf>
    <xf numFmtId="4" fontId="48" fillId="78" borderId="247" applyNumberFormat="0" applyProtection="0">
      <alignment horizontal="right" vertical="center"/>
    </xf>
    <xf numFmtId="4" fontId="48" fillId="79" borderId="247" applyNumberFormat="0" applyProtection="0">
      <alignment horizontal="right" vertical="center"/>
    </xf>
    <xf numFmtId="4" fontId="48" fillId="80" borderId="247" applyNumberFormat="0" applyProtection="0">
      <alignment horizontal="right" vertical="center"/>
    </xf>
    <xf numFmtId="4" fontId="48" fillId="81" borderId="247" applyNumberFormat="0" applyProtection="0">
      <alignment horizontal="right" vertical="center"/>
    </xf>
    <xf numFmtId="4" fontId="48" fillId="82" borderId="247" applyNumberFormat="0" applyProtection="0">
      <alignment horizontal="right" vertical="center"/>
    </xf>
    <xf numFmtId="4" fontId="48" fillId="83" borderId="247" applyNumberFormat="0" applyProtection="0">
      <alignment horizontal="right" vertical="center"/>
    </xf>
    <xf numFmtId="4" fontId="47" fillId="84" borderId="247" applyNumberFormat="0" applyProtection="0">
      <alignment horizontal="left" vertical="center" indent="1"/>
    </xf>
    <xf numFmtId="4" fontId="48" fillId="85" borderId="53" applyNumberFormat="0" applyProtection="0">
      <alignment horizontal="left" vertical="center" indent="1"/>
    </xf>
    <xf numFmtId="0" fontId="45" fillId="74" borderId="247" applyNumberFormat="0" applyProtection="0">
      <alignment horizontal="left" vertical="center" indent="1"/>
    </xf>
    <xf numFmtId="4" fontId="48" fillId="85" borderId="247" applyNumberFormat="0" applyProtection="0">
      <alignment horizontal="left" vertical="center" indent="1"/>
    </xf>
    <xf numFmtId="4" fontId="48" fillId="87" borderId="247" applyNumberFormat="0" applyProtection="0">
      <alignment horizontal="left" vertical="center" indent="1"/>
    </xf>
    <xf numFmtId="0" fontId="45" fillId="87" borderId="247" applyNumberFormat="0" applyProtection="0">
      <alignment horizontal="left" vertical="center" indent="1"/>
    </xf>
    <xf numFmtId="0" fontId="45" fillId="87"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66" borderId="247" applyNumberFormat="0" applyProtection="0">
      <alignment horizontal="left" vertical="center" indent="1"/>
    </xf>
    <xf numFmtId="0" fontId="45" fillId="66" borderId="247" applyNumberFormat="0" applyProtection="0">
      <alignment horizontal="left" vertical="center" indent="1"/>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48" fillId="67" borderId="247" applyNumberFormat="0" applyProtection="0">
      <alignment vertical="center"/>
    </xf>
    <xf numFmtId="4" fontId="110" fillId="67" borderId="247" applyNumberFormat="0" applyProtection="0">
      <alignmen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48" fillId="85" borderId="247" applyNumberFormat="0" applyProtection="0">
      <alignment horizontal="right" vertical="center"/>
    </xf>
    <xf numFmtId="4" fontId="110" fillId="85" borderId="247" applyNumberFormat="0" applyProtection="0">
      <alignment horizontal="righ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09" fillId="85" borderId="247" applyNumberFormat="0" applyProtection="0">
      <alignment horizontal="right" vertical="center"/>
    </xf>
    <xf numFmtId="0" fontId="101" fillId="0" borderId="248"/>
    <xf numFmtId="169" fontId="45" fillId="67" borderId="24">
      <alignment horizontal="center"/>
      <protection locked="0"/>
    </xf>
    <xf numFmtId="0" fontId="131" fillId="49" borderId="245" applyNumberFormat="0" applyAlignment="0" applyProtection="0"/>
    <xf numFmtId="0" fontId="71" fillId="0" borderId="55"/>
    <xf numFmtId="37" fontId="113" fillId="91"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169" fontId="45" fillId="66" borderId="24">
      <alignment horizontal="center"/>
    </xf>
    <xf numFmtId="0" fontId="95" fillId="64" borderId="256" applyNumberFormat="0" applyAlignment="0" applyProtection="0"/>
    <xf numFmtId="0" fontId="108" fillId="62" borderId="25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45" applyNumberFormat="0" applyAlignment="0" applyProtection="0"/>
    <xf numFmtId="0" fontId="131" fillId="49" borderId="24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45" applyNumberFormat="0" applyAlignment="0" applyProtection="0"/>
    <xf numFmtId="217" fontId="46" fillId="88" borderId="252" applyBorder="0">
      <alignment horizontal="center" vertical="center" wrapText="1"/>
    </xf>
    <xf numFmtId="217" fontId="46" fillId="66" borderId="24">
      <alignment horizontal="left" vertical="center" wrapText="1"/>
    </xf>
    <xf numFmtId="217" fontId="46" fillId="67" borderId="25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51" applyBorder="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45" fillId="74" borderId="256" applyNumberFormat="0" applyProtection="0">
      <alignment horizontal="left" vertical="center" indent="1"/>
    </xf>
    <xf numFmtId="194" fontId="45" fillId="0" borderId="24"/>
    <xf numFmtId="0" fontId="101" fillId="0" borderId="248"/>
    <xf numFmtId="4" fontId="109" fillId="85" borderId="247" applyNumberFormat="0" applyProtection="0">
      <alignment horizontal="righ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10" fillId="85" borderId="247" applyNumberFormat="0" applyProtection="0">
      <alignment horizontal="right" vertical="center"/>
    </xf>
    <xf numFmtId="4" fontId="48" fillId="85" borderId="247" applyNumberFormat="0" applyProtection="0">
      <alignment horizontal="righ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110" fillId="67" borderId="247" applyNumberFormat="0" applyProtection="0">
      <alignment vertical="center"/>
    </xf>
    <xf numFmtId="4" fontId="48" fillId="67" borderId="247" applyNumberFormat="0" applyProtection="0">
      <alignmen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0" fontId="45" fillId="66" borderId="247" applyNumberFormat="0" applyProtection="0">
      <alignment horizontal="left" vertical="center" indent="1"/>
    </xf>
    <xf numFmtId="0" fontId="45" fillId="66"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87" borderId="247" applyNumberFormat="0" applyProtection="0">
      <alignment horizontal="left" vertical="center" indent="1"/>
    </xf>
    <xf numFmtId="0" fontId="45" fillId="87" borderId="247" applyNumberFormat="0" applyProtection="0">
      <alignment horizontal="left" vertical="center" indent="1"/>
    </xf>
    <xf numFmtId="4" fontId="48" fillId="87" borderId="247" applyNumberFormat="0" applyProtection="0">
      <alignment horizontal="left" vertical="center" indent="1"/>
    </xf>
    <xf numFmtId="4" fontId="48" fillId="85" borderId="247" applyNumberFormat="0" applyProtection="0">
      <alignment horizontal="left" vertical="center" indent="1"/>
    </xf>
    <xf numFmtId="0" fontId="45" fillId="74" borderId="247" applyNumberFormat="0" applyProtection="0">
      <alignment horizontal="left" vertical="center" indent="1"/>
    </xf>
    <xf numFmtId="4" fontId="48" fillId="85" borderId="53" applyNumberFormat="0" applyProtection="0">
      <alignment horizontal="left" vertical="center" indent="1"/>
    </xf>
    <xf numFmtId="4" fontId="47" fillId="84" borderId="247" applyNumberFormat="0" applyProtection="0">
      <alignment horizontal="left" vertical="center" indent="1"/>
    </xf>
    <xf numFmtId="4" fontId="48" fillId="83" borderId="247" applyNumberFormat="0" applyProtection="0">
      <alignment horizontal="right" vertical="center"/>
    </xf>
    <xf numFmtId="4" fontId="48" fillId="82" borderId="247" applyNumberFormat="0" applyProtection="0">
      <alignment horizontal="right" vertical="center"/>
    </xf>
    <xf numFmtId="4" fontId="48" fillId="81" borderId="247" applyNumberFormat="0" applyProtection="0">
      <alignment horizontal="right" vertical="center"/>
    </xf>
    <xf numFmtId="4" fontId="48" fillId="80" borderId="247" applyNumberFormat="0" applyProtection="0">
      <alignment horizontal="right" vertical="center"/>
    </xf>
    <xf numFmtId="4" fontId="48" fillId="79" borderId="247" applyNumberFormat="0" applyProtection="0">
      <alignment horizontal="right" vertical="center"/>
    </xf>
    <xf numFmtId="4" fontId="48" fillId="78" borderId="247" applyNumberFormat="0" applyProtection="0">
      <alignment horizontal="right" vertical="center"/>
    </xf>
    <xf numFmtId="4" fontId="48" fillId="77" borderId="247" applyNumberFormat="0" applyProtection="0">
      <alignment horizontal="right" vertical="center"/>
    </xf>
    <xf numFmtId="4" fontId="48" fillId="76" borderId="247" applyNumberFormat="0" applyProtection="0">
      <alignment horizontal="right" vertical="center"/>
    </xf>
    <xf numFmtId="4" fontId="48" fillId="75" borderId="247" applyNumberFormat="0" applyProtection="0">
      <alignment horizontal="right" vertical="center"/>
    </xf>
    <xf numFmtId="0" fontId="45" fillId="74" borderId="247" applyNumberFormat="0" applyProtection="0">
      <alignment horizontal="left" vertical="center" indent="1"/>
    </xf>
    <xf numFmtId="4" fontId="48" fillId="73" borderId="247" applyNumberFormat="0" applyProtection="0">
      <alignment horizontal="left" vertical="center" indent="1"/>
    </xf>
    <xf numFmtId="4" fontId="48" fillId="73" borderId="247" applyNumberFormat="0" applyProtection="0">
      <alignment horizontal="left" vertical="center" indent="1"/>
    </xf>
    <xf numFmtId="4" fontId="110" fillId="73" borderId="247" applyNumberFormat="0" applyProtection="0">
      <alignment vertical="center"/>
    </xf>
    <xf numFmtId="4" fontId="48" fillId="73" borderId="247" applyNumberFormat="0" applyProtection="0">
      <alignment vertical="center"/>
    </xf>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37" fontId="113" fillId="90" borderId="245" applyBorder="0" applyProtection="0">
      <alignment horizontal="right"/>
    </xf>
    <xf numFmtId="37" fontId="113" fillId="90" borderId="245" applyBorder="0" applyProtection="0">
      <alignment horizontal="right"/>
    </xf>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0" fontId="81" fillId="49" borderId="245" applyNumberFormat="0" applyAlignment="0" applyProtection="0"/>
    <xf numFmtId="38" fontId="72" fillId="0" borderId="45">
      <alignment vertical="center"/>
    </xf>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70" fillId="53" borderId="246" applyNumberFormat="0" applyFon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4" fontId="48" fillId="73" borderId="247" applyNumberFormat="0" applyProtection="0">
      <alignment vertical="center"/>
    </xf>
    <xf numFmtId="4" fontId="110" fillId="73" borderId="247" applyNumberFormat="0" applyProtection="0">
      <alignment vertical="center"/>
    </xf>
    <xf numFmtId="4" fontId="48" fillId="73" borderId="247" applyNumberFormat="0" applyProtection="0">
      <alignment horizontal="left" vertical="center" indent="1"/>
    </xf>
    <xf numFmtId="4" fontId="48" fillId="73" borderId="247" applyNumberFormat="0" applyProtection="0">
      <alignment horizontal="left" vertical="center" indent="1"/>
    </xf>
    <xf numFmtId="0" fontId="45" fillId="74" borderId="247" applyNumberFormat="0" applyProtection="0">
      <alignment horizontal="left" vertical="center" indent="1"/>
    </xf>
    <xf numFmtId="4" fontId="48" fillId="75" borderId="247" applyNumberFormat="0" applyProtection="0">
      <alignment horizontal="right" vertical="center"/>
    </xf>
    <xf numFmtId="4" fontId="48" fillId="76" borderId="247" applyNumberFormat="0" applyProtection="0">
      <alignment horizontal="right" vertical="center"/>
    </xf>
    <xf numFmtId="4" fontId="48" fillId="77" borderId="247" applyNumberFormat="0" applyProtection="0">
      <alignment horizontal="right" vertical="center"/>
    </xf>
    <xf numFmtId="4" fontId="48" fillId="78" borderId="247" applyNumberFormat="0" applyProtection="0">
      <alignment horizontal="right" vertical="center"/>
    </xf>
    <xf numFmtId="4" fontId="48" fillId="79" borderId="247" applyNumberFormat="0" applyProtection="0">
      <alignment horizontal="right" vertical="center"/>
    </xf>
    <xf numFmtId="4" fontId="48" fillId="80" borderId="247" applyNumberFormat="0" applyProtection="0">
      <alignment horizontal="right" vertical="center"/>
    </xf>
    <xf numFmtId="4" fontId="48" fillId="81" borderId="247" applyNumberFormat="0" applyProtection="0">
      <alignment horizontal="right" vertical="center"/>
    </xf>
    <xf numFmtId="4" fontId="48" fillId="82" borderId="247" applyNumberFormat="0" applyProtection="0">
      <alignment horizontal="right" vertical="center"/>
    </xf>
    <xf numFmtId="4" fontId="48" fillId="83" borderId="247" applyNumberFormat="0" applyProtection="0">
      <alignment horizontal="right" vertical="center"/>
    </xf>
    <xf numFmtId="4" fontId="47" fillId="84" borderId="247" applyNumberFormat="0" applyProtection="0">
      <alignment horizontal="left" vertical="center" indent="1"/>
    </xf>
    <xf numFmtId="4" fontId="48" fillId="85" borderId="53" applyNumberFormat="0" applyProtection="0">
      <alignment horizontal="left" vertical="center" indent="1"/>
    </xf>
    <xf numFmtId="0" fontId="45" fillId="74" borderId="247" applyNumberFormat="0" applyProtection="0">
      <alignment horizontal="left" vertical="center" indent="1"/>
    </xf>
    <xf numFmtId="4" fontId="48" fillId="85" borderId="247" applyNumberFormat="0" applyProtection="0">
      <alignment horizontal="left" vertical="center" indent="1"/>
    </xf>
    <xf numFmtId="4" fontId="48" fillId="87" borderId="247" applyNumberFormat="0" applyProtection="0">
      <alignment horizontal="left" vertical="center" indent="1"/>
    </xf>
    <xf numFmtId="0" fontId="45" fillId="87" borderId="247" applyNumberFormat="0" applyProtection="0">
      <alignment horizontal="left" vertical="center" indent="1"/>
    </xf>
    <xf numFmtId="0" fontId="45" fillId="87" borderId="247" applyNumberFormat="0" applyProtection="0">
      <alignment horizontal="left" vertical="center" indent="1"/>
    </xf>
    <xf numFmtId="0" fontId="45" fillId="88" borderId="247" applyNumberFormat="0" applyProtection="0">
      <alignment horizontal="left" vertical="center" indent="1"/>
    </xf>
    <xf numFmtId="0" fontId="45" fillId="88" borderId="247" applyNumberFormat="0" applyProtection="0">
      <alignment horizontal="left" vertical="center" indent="1"/>
    </xf>
    <xf numFmtId="0" fontId="45" fillId="66" borderId="247" applyNumberFormat="0" applyProtection="0">
      <alignment horizontal="left" vertical="center" indent="1"/>
    </xf>
    <xf numFmtId="0" fontId="45" fillId="66" borderId="247" applyNumberFormat="0" applyProtection="0">
      <alignment horizontal="left" vertical="center" indent="1"/>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48" fillId="67" borderId="247" applyNumberFormat="0" applyProtection="0">
      <alignment vertical="center"/>
    </xf>
    <xf numFmtId="4" fontId="110" fillId="67" borderId="247" applyNumberFormat="0" applyProtection="0">
      <alignment vertical="center"/>
    </xf>
    <xf numFmtId="4" fontId="48" fillId="67" borderId="247" applyNumberFormat="0" applyProtection="0">
      <alignment horizontal="left" vertical="center" indent="1"/>
    </xf>
    <xf numFmtId="4" fontId="48" fillId="67" borderId="247" applyNumberFormat="0" applyProtection="0">
      <alignment horizontal="left" vertical="center" indent="1"/>
    </xf>
    <xf numFmtId="4" fontId="48" fillId="85" borderId="247" applyNumberFormat="0" applyProtection="0">
      <alignment horizontal="right" vertical="center"/>
    </xf>
    <xf numFmtId="4" fontId="110" fillId="85" borderId="247" applyNumberFormat="0" applyProtection="0">
      <alignment horizontal="right" vertical="center"/>
    </xf>
    <xf numFmtId="0" fontId="45" fillId="74" borderId="247" applyNumberFormat="0" applyProtection="0">
      <alignment horizontal="left" vertical="center" indent="1"/>
    </xf>
    <xf numFmtId="0" fontId="45" fillId="74" borderId="247" applyNumberFormat="0" applyProtection="0">
      <alignment horizontal="left" vertical="center" indent="1"/>
    </xf>
    <xf numFmtId="4" fontId="109" fillId="85" borderId="247" applyNumberFormat="0" applyProtection="0">
      <alignment horizontal="right" vertical="center"/>
    </xf>
    <xf numFmtId="0" fontId="101" fillId="0" borderId="248"/>
    <xf numFmtId="194" fontId="45" fillId="0" borderId="24"/>
    <xf numFmtId="4" fontId="110" fillId="85" borderId="256" applyNumberFormat="0" applyProtection="0">
      <alignment horizontal="right" vertical="center"/>
    </xf>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0" fontId="66" fillId="64" borderId="245" applyNumberFormat="0" applyAlignment="0" applyProtection="0"/>
    <xf numFmtId="37" fontId="113" fillId="91"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37" fontId="113" fillId="91" borderId="245" applyBorder="0" applyProtection="0">
      <alignment horizontal="right"/>
    </xf>
    <xf numFmtId="0" fontId="71" fillId="0" borderId="55"/>
    <xf numFmtId="0" fontId="108" fillId="62" borderId="251"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0" fontId="95" fillId="64" borderId="247"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52" applyBorder="0">
      <alignment horizontal="center" vertical="center" wrapText="1"/>
    </xf>
    <xf numFmtId="217" fontId="46" fillId="66" borderId="24">
      <alignment horizontal="left" vertical="center" wrapText="1"/>
    </xf>
    <xf numFmtId="217" fontId="46" fillId="67" borderId="250"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49" applyNumberFormat="0" applyFill="0" applyAlignment="0" applyProtection="0"/>
    <xf numFmtId="0" fontId="126" fillId="64" borderId="245" applyNumberFormat="0" applyAlignment="0" applyProtection="0"/>
    <xf numFmtId="0" fontId="127" fillId="65" borderId="44" applyNumberFormat="0" applyAlignment="0" applyProtection="0"/>
    <xf numFmtId="0" fontId="76" fillId="0" borderId="46">
      <alignment horizontal="left" vertical="center"/>
    </xf>
    <xf numFmtId="0" fontId="131" fillId="49" borderId="245" applyNumberFormat="0" applyAlignment="0" applyProtection="0"/>
    <xf numFmtId="10" fontId="75" fillId="67" borderId="24" applyNumberFormat="0" applyBorder="0" applyAlignment="0" applyProtection="0"/>
    <xf numFmtId="0" fontId="45" fillId="53" borderId="246" applyNumberFormat="0" applyFont="0" applyAlignment="0" applyProtection="0"/>
    <xf numFmtId="0" fontId="134" fillId="64" borderId="247" applyNumberFormat="0" applyAlignment="0" applyProtection="0"/>
    <xf numFmtId="219" fontId="45" fillId="0" borderId="63">
      <protection locked="0"/>
    </xf>
    <xf numFmtId="217" fontId="46" fillId="88" borderId="252" applyBorder="0">
      <alignment horizontal="center" vertical="center" wrapText="1"/>
    </xf>
    <xf numFmtId="217" fontId="46" fillId="66" borderId="24">
      <alignment horizontal="left" vertical="center" wrapText="1"/>
    </xf>
    <xf numFmtId="217" fontId="46" fillId="67" borderId="250"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45" applyNumberFormat="0" applyAlignment="0" applyProtection="0"/>
    <xf numFmtId="0" fontId="127" fillId="65" borderId="44" applyNumberFormat="0" applyAlignment="0" applyProtection="0"/>
    <xf numFmtId="0" fontId="76" fillId="0" borderId="46">
      <alignment horizontal="left" vertical="center"/>
    </xf>
    <xf numFmtId="0" fontId="131" fillId="49" borderId="245" applyNumberFormat="0" applyAlignment="0" applyProtection="0"/>
    <xf numFmtId="10" fontId="75" fillId="67" borderId="24" applyNumberFormat="0" applyBorder="0" applyAlignment="0" applyProtection="0"/>
    <xf numFmtId="0" fontId="45" fillId="53" borderId="246" applyNumberFormat="0" applyFont="0" applyAlignment="0" applyProtection="0"/>
    <xf numFmtId="0" fontId="134" fillId="64" borderId="247" applyNumberFormat="0" applyAlignment="0" applyProtection="0"/>
    <xf numFmtId="219" fontId="45" fillId="0" borderId="63">
      <protection locked="0"/>
    </xf>
    <xf numFmtId="0" fontId="131" fillId="49" borderId="245" applyNumberFormat="0" applyAlignment="0" applyProtection="0"/>
    <xf numFmtId="9" fontId="45" fillId="0" borderId="24">
      <alignment horizontal="center"/>
    </xf>
    <xf numFmtId="9" fontId="45" fillId="66" borderId="24">
      <alignment horizontal="center"/>
    </xf>
    <xf numFmtId="10" fontId="75" fillId="70" borderId="253" applyNumberFormat="0" applyBorder="0" applyAlignment="0" applyProtection="0"/>
    <xf numFmtId="0" fontId="126" fillId="64" borderId="254" applyNumberFormat="0" applyAlignment="0" applyProtection="0"/>
    <xf numFmtId="0" fontId="127" fillId="65" borderId="44" applyNumberFormat="0" applyAlignment="0" applyProtection="0"/>
    <xf numFmtId="0" fontId="131" fillId="49" borderId="254" applyNumberFormat="0" applyAlignment="0" applyProtection="0"/>
    <xf numFmtId="0" fontId="45" fillId="53" borderId="255" applyNumberFormat="0" applyFont="0" applyAlignment="0" applyProtection="0"/>
    <xf numFmtId="0" fontId="134" fillId="64" borderId="256" applyNumberFormat="0" applyAlignment="0" applyProtection="0"/>
    <xf numFmtId="0" fontId="126" fillId="64" borderId="245" applyNumberFormat="0" applyAlignment="0" applyProtection="0"/>
    <xf numFmtId="0" fontId="95" fillId="64" borderId="256" applyNumberFormat="0" applyAlignment="0" applyProtection="0"/>
    <xf numFmtId="0" fontId="76" fillId="0" borderId="46">
      <alignment horizontal="left" vertical="center"/>
    </xf>
    <xf numFmtId="0" fontId="131" fillId="49" borderId="245" applyNumberFormat="0" applyAlignment="0" applyProtection="0"/>
    <xf numFmtId="10" fontId="75" fillId="67" borderId="253" applyNumberFormat="0" applyBorder="0" applyAlignment="0" applyProtection="0"/>
    <xf numFmtId="0" fontId="45" fillId="53" borderId="255" applyNumberFormat="0" applyFont="0" applyAlignment="0" applyProtection="0"/>
    <xf numFmtId="219" fontId="45" fillId="0" borderId="63">
      <protection locked="0"/>
    </xf>
    <xf numFmtId="164" fontId="45" fillId="67" borderId="24">
      <alignment horizontal="center"/>
      <protection locked="0"/>
    </xf>
    <xf numFmtId="0" fontId="131" fillId="49" borderId="245" applyNumberForma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4" fontId="48" fillId="73" borderId="256" applyNumberFormat="0" applyProtection="0">
      <alignment vertical="center"/>
    </xf>
    <xf numFmtId="4" fontId="110" fillId="73" borderId="256" applyNumberFormat="0" applyProtection="0">
      <alignment vertical="center"/>
    </xf>
    <xf numFmtId="4" fontId="48" fillId="73" borderId="256" applyNumberFormat="0" applyProtection="0">
      <alignment horizontal="left" vertical="center" indent="1"/>
    </xf>
    <xf numFmtId="4" fontId="48" fillId="73" borderId="256" applyNumberFormat="0" applyProtection="0">
      <alignment horizontal="left" vertical="center" indent="1"/>
    </xf>
    <xf numFmtId="0" fontId="45" fillId="74" borderId="256" applyNumberFormat="0" applyProtection="0">
      <alignment horizontal="left" vertical="center" indent="1"/>
    </xf>
    <xf numFmtId="4" fontId="48" fillId="75" borderId="256" applyNumberFormat="0" applyProtection="0">
      <alignment horizontal="right" vertical="center"/>
    </xf>
    <xf numFmtId="4" fontId="48" fillId="76" borderId="256" applyNumberFormat="0" applyProtection="0">
      <alignment horizontal="right" vertical="center"/>
    </xf>
    <xf numFmtId="4" fontId="48" fillId="77" borderId="256" applyNumberFormat="0" applyProtection="0">
      <alignment horizontal="right" vertical="center"/>
    </xf>
    <xf numFmtId="4" fontId="48" fillId="78" borderId="256" applyNumberFormat="0" applyProtection="0">
      <alignment horizontal="right" vertical="center"/>
    </xf>
    <xf numFmtId="4" fontId="48" fillId="79" borderId="256" applyNumberFormat="0" applyProtection="0">
      <alignment horizontal="right" vertical="center"/>
    </xf>
    <xf numFmtId="4" fontId="48" fillId="80" borderId="256" applyNumberFormat="0" applyProtection="0">
      <alignment horizontal="right" vertical="center"/>
    </xf>
    <xf numFmtId="4" fontId="48" fillId="81" borderId="256" applyNumberFormat="0" applyProtection="0">
      <alignment horizontal="right" vertical="center"/>
    </xf>
    <xf numFmtId="4" fontId="48" fillId="82" borderId="256" applyNumberFormat="0" applyProtection="0">
      <alignment horizontal="right" vertical="center"/>
    </xf>
    <xf numFmtId="4" fontId="48" fillId="83" borderId="256" applyNumberFormat="0" applyProtection="0">
      <alignment horizontal="right" vertical="center"/>
    </xf>
    <xf numFmtId="4" fontId="47" fillId="84" borderId="256" applyNumberFormat="0" applyProtection="0">
      <alignment horizontal="left" vertical="center" indent="1"/>
    </xf>
    <xf numFmtId="4" fontId="48" fillId="85" borderId="53" applyNumberFormat="0" applyProtection="0">
      <alignment horizontal="left" vertical="center" indent="1"/>
    </xf>
    <xf numFmtId="0" fontId="45" fillId="74" borderId="256" applyNumberFormat="0" applyProtection="0">
      <alignment horizontal="left" vertical="center" indent="1"/>
    </xf>
    <xf numFmtId="4" fontId="48" fillId="85" borderId="256" applyNumberFormat="0" applyProtection="0">
      <alignment horizontal="left" vertical="center" indent="1"/>
    </xf>
    <xf numFmtId="4" fontId="48" fillId="87" borderId="256" applyNumberFormat="0" applyProtection="0">
      <alignment horizontal="left" vertical="center" indent="1"/>
    </xf>
    <xf numFmtId="0" fontId="45" fillId="87" borderId="256" applyNumberFormat="0" applyProtection="0">
      <alignment horizontal="left" vertical="center" indent="1"/>
    </xf>
    <xf numFmtId="0" fontId="45" fillId="87" borderId="256" applyNumberFormat="0" applyProtection="0">
      <alignment horizontal="left" vertical="center" indent="1"/>
    </xf>
    <xf numFmtId="0" fontId="45" fillId="88" borderId="256" applyNumberFormat="0" applyProtection="0">
      <alignment horizontal="left" vertical="center" indent="1"/>
    </xf>
    <xf numFmtId="0" fontId="45" fillId="88" borderId="256" applyNumberFormat="0" applyProtection="0">
      <alignment horizontal="left" vertical="center" indent="1"/>
    </xf>
    <xf numFmtId="0" fontId="45" fillId="66" borderId="256" applyNumberFormat="0" applyProtection="0">
      <alignment horizontal="left" vertical="center" indent="1"/>
    </xf>
    <xf numFmtId="0" fontId="45" fillId="66" borderId="256" applyNumberFormat="0" applyProtection="0">
      <alignment horizontal="left" vertical="center" indent="1"/>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48" fillId="67" borderId="256" applyNumberFormat="0" applyProtection="0">
      <alignment vertical="center"/>
    </xf>
    <xf numFmtId="4" fontId="110" fillId="67" borderId="256" applyNumberFormat="0" applyProtection="0">
      <alignment vertical="center"/>
    </xf>
    <xf numFmtId="4" fontId="48" fillId="67" borderId="256" applyNumberFormat="0" applyProtection="0">
      <alignment horizontal="left" vertical="center" indent="1"/>
    </xf>
    <xf numFmtId="4" fontId="48" fillId="67" borderId="256" applyNumberFormat="0" applyProtection="0">
      <alignment horizontal="left" vertical="center" indent="1"/>
    </xf>
    <xf numFmtId="4" fontId="48" fillId="85" borderId="256" applyNumberFormat="0" applyProtection="0">
      <alignment horizontal="right" vertical="center"/>
    </xf>
    <xf numFmtId="4" fontId="110" fillId="85" borderId="256" applyNumberFormat="0" applyProtection="0">
      <alignment horizontal="righ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109" fillId="85" borderId="256" applyNumberFormat="0" applyProtection="0">
      <alignment horizontal="right" vertical="center"/>
    </xf>
    <xf numFmtId="0" fontId="101" fillId="0" borderId="257"/>
    <xf numFmtId="0" fontId="131" fillId="49" borderId="254" applyNumberFormat="0" applyAlignment="0" applyProtection="0"/>
    <xf numFmtId="0" fontId="71" fillId="0" borderId="55"/>
    <xf numFmtId="37" fontId="113" fillId="91"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8" fillId="62" borderId="26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54" applyNumberFormat="0" applyAlignment="0" applyProtection="0"/>
    <xf numFmtId="0" fontId="131" fillId="49" borderId="254"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54" applyNumberFormat="0" applyAlignment="0" applyProtection="0"/>
    <xf numFmtId="217" fontId="46" fillId="88" borderId="261" applyBorder="0">
      <alignment horizontal="center" vertical="center" wrapText="1"/>
    </xf>
    <xf numFmtId="217" fontId="46" fillId="66" borderId="24">
      <alignment horizontal="left" vertical="center" wrapText="1"/>
    </xf>
    <xf numFmtId="217" fontId="46" fillId="67" borderId="25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60" applyBorder="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194" fontId="45" fillId="0" borderId="24"/>
    <xf numFmtId="0" fontId="101" fillId="0" borderId="257"/>
    <xf numFmtId="4" fontId="109" fillId="85" borderId="256" applyNumberFormat="0" applyProtection="0">
      <alignment horizontal="righ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110" fillId="85" borderId="256" applyNumberFormat="0" applyProtection="0">
      <alignment horizontal="right" vertical="center"/>
    </xf>
    <xf numFmtId="4" fontId="48" fillId="85" borderId="256" applyNumberFormat="0" applyProtection="0">
      <alignment horizontal="right" vertical="center"/>
    </xf>
    <xf numFmtId="4" fontId="48" fillId="67" borderId="256" applyNumberFormat="0" applyProtection="0">
      <alignment horizontal="left" vertical="center" indent="1"/>
    </xf>
    <xf numFmtId="4" fontId="48" fillId="67" borderId="256" applyNumberFormat="0" applyProtection="0">
      <alignment horizontal="left" vertical="center" indent="1"/>
    </xf>
    <xf numFmtId="4" fontId="110" fillId="67" borderId="256" applyNumberFormat="0" applyProtection="0">
      <alignment vertical="center"/>
    </xf>
    <xf numFmtId="4" fontId="48" fillId="67" borderId="256" applyNumberFormat="0" applyProtection="0">
      <alignmen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0" fontId="45" fillId="66" borderId="256" applyNumberFormat="0" applyProtection="0">
      <alignment horizontal="left" vertical="center" indent="1"/>
    </xf>
    <xf numFmtId="0" fontId="45" fillId="66" borderId="256" applyNumberFormat="0" applyProtection="0">
      <alignment horizontal="left" vertical="center" indent="1"/>
    </xf>
    <xf numFmtId="0" fontId="45" fillId="88" borderId="256" applyNumberFormat="0" applyProtection="0">
      <alignment horizontal="left" vertical="center" indent="1"/>
    </xf>
    <xf numFmtId="0" fontId="45" fillId="88" borderId="256" applyNumberFormat="0" applyProtection="0">
      <alignment horizontal="left" vertical="center" indent="1"/>
    </xf>
    <xf numFmtId="0" fontId="45" fillId="87" borderId="256" applyNumberFormat="0" applyProtection="0">
      <alignment horizontal="left" vertical="center" indent="1"/>
    </xf>
    <xf numFmtId="0" fontId="45" fillId="87" borderId="256" applyNumberFormat="0" applyProtection="0">
      <alignment horizontal="left" vertical="center" indent="1"/>
    </xf>
    <xf numFmtId="4" fontId="48" fillId="87" borderId="256" applyNumberFormat="0" applyProtection="0">
      <alignment horizontal="left" vertical="center" indent="1"/>
    </xf>
    <xf numFmtId="4" fontId="48" fillId="85" borderId="256" applyNumberFormat="0" applyProtection="0">
      <alignment horizontal="left" vertical="center" indent="1"/>
    </xf>
    <xf numFmtId="0" fontId="45" fillId="74" borderId="256" applyNumberFormat="0" applyProtection="0">
      <alignment horizontal="left" vertical="center" indent="1"/>
    </xf>
    <xf numFmtId="4" fontId="48" fillId="85" borderId="53" applyNumberFormat="0" applyProtection="0">
      <alignment horizontal="left" vertical="center" indent="1"/>
    </xf>
    <xf numFmtId="4" fontId="47" fillId="84" borderId="256" applyNumberFormat="0" applyProtection="0">
      <alignment horizontal="left" vertical="center" indent="1"/>
    </xf>
    <xf numFmtId="4" fontId="48" fillId="83" borderId="256" applyNumberFormat="0" applyProtection="0">
      <alignment horizontal="right" vertical="center"/>
    </xf>
    <xf numFmtId="4" fontId="48" fillId="82" borderId="256" applyNumberFormat="0" applyProtection="0">
      <alignment horizontal="right" vertical="center"/>
    </xf>
    <xf numFmtId="4" fontId="48" fillId="81" borderId="256" applyNumberFormat="0" applyProtection="0">
      <alignment horizontal="right" vertical="center"/>
    </xf>
    <xf numFmtId="4" fontId="48" fillId="80" borderId="256" applyNumberFormat="0" applyProtection="0">
      <alignment horizontal="right" vertical="center"/>
    </xf>
    <xf numFmtId="4" fontId="48" fillId="79" borderId="256" applyNumberFormat="0" applyProtection="0">
      <alignment horizontal="right" vertical="center"/>
    </xf>
    <xf numFmtId="4" fontId="48" fillId="78" borderId="256" applyNumberFormat="0" applyProtection="0">
      <alignment horizontal="right" vertical="center"/>
    </xf>
    <xf numFmtId="4" fontId="48" fillId="77" borderId="256" applyNumberFormat="0" applyProtection="0">
      <alignment horizontal="right" vertical="center"/>
    </xf>
    <xf numFmtId="4" fontId="48" fillId="76" borderId="256" applyNumberFormat="0" applyProtection="0">
      <alignment horizontal="right" vertical="center"/>
    </xf>
    <xf numFmtId="4" fontId="48" fillId="75" borderId="256" applyNumberFormat="0" applyProtection="0">
      <alignment horizontal="right" vertical="center"/>
    </xf>
    <xf numFmtId="0" fontId="45" fillId="74" borderId="256" applyNumberFormat="0" applyProtection="0">
      <alignment horizontal="left" vertical="center" indent="1"/>
    </xf>
    <xf numFmtId="4" fontId="48" fillId="73" borderId="256" applyNumberFormat="0" applyProtection="0">
      <alignment horizontal="left" vertical="center" indent="1"/>
    </xf>
    <xf numFmtId="4" fontId="48" fillId="73" borderId="256" applyNumberFormat="0" applyProtection="0">
      <alignment horizontal="left" vertical="center" indent="1"/>
    </xf>
    <xf numFmtId="4" fontId="110" fillId="73" borderId="256" applyNumberFormat="0" applyProtection="0">
      <alignment vertical="center"/>
    </xf>
    <xf numFmtId="4" fontId="48" fillId="73" borderId="256" applyNumberFormat="0" applyProtection="0">
      <alignment vertical="center"/>
    </xf>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37" fontId="113" fillId="90" borderId="254" applyBorder="0" applyProtection="0">
      <alignment horizontal="right"/>
    </xf>
    <xf numFmtId="37" fontId="113" fillId="90" borderId="254" applyBorder="0" applyProtection="0">
      <alignment horizontal="right"/>
    </xf>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0" fontId="81" fillId="49" borderId="254" applyNumberFormat="0" applyAlignment="0" applyProtection="0"/>
    <xf numFmtId="38" fontId="72" fillId="0" borderId="45">
      <alignment vertical="center"/>
    </xf>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70" fillId="53" borderId="255" applyNumberFormat="0" applyFon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4" fontId="48" fillId="73" borderId="256" applyNumberFormat="0" applyProtection="0">
      <alignment vertical="center"/>
    </xf>
    <xf numFmtId="4" fontId="110" fillId="73" borderId="256" applyNumberFormat="0" applyProtection="0">
      <alignment vertical="center"/>
    </xf>
    <xf numFmtId="4" fontId="48" fillId="73" borderId="256" applyNumberFormat="0" applyProtection="0">
      <alignment horizontal="left" vertical="center" indent="1"/>
    </xf>
    <xf numFmtId="4" fontId="48" fillId="73" borderId="256" applyNumberFormat="0" applyProtection="0">
      <alignment horizontal="left" vertical="center" indent="1"/>
    </xf>
    <xf numFmtId="0" fontId="45" fillId="74" borderId="256" applyNumberFormat="0" applyProtection="0">
      <alignment horizontal="left" vertical="center" indent="1"/>
    </xf>
    <xf numFmtId="4" fontId="48" fillId="75" borderId="256" applyNumberFormat="0" applyProtection="0">
      <alignment horizontal="right" vertical="center"/>
    </xf>
    <xf numFmtId="4" fontId="48" fillId="76" borderId="256" applyNumberFormat="0" applyProtection="0">
      <alignment horizontal="right" vertical="center"/>
    </xf>
    <xf numFmtId="4" fontId="48" fillId="77" borderId="256" applyNumberFormat="0" applyProtection="0">
      <alignment horizontal="right" vertical="center"/>
    </xf>
    <xf numFmtId="4" fontId="48" fillId="78" borderId="256" applyNumberFormat="0" applyProtection="0">
      <alignment horizontal="right" vertical="center"/>
    </xf>
    <xf numFmtId="4" fontId="48" fillId="79" borderId="256" applyNumberFormat="0" applyProtection="0">
      <alignment horizontal="right" vertical="center"/>
    </xf>
    <xf numFmtId="4" fontId="48" fillId="80" borderId="256" applyNumberFormat="0" applyProtection="0">
      <alignment horizontal="right" vertical="center"/>
    </xf>
    <xf numFmtId="4" fontId="48" fillId="81" borderId="256" applyNumberFormat="0" applyProtection="0">
      <alignment horizontal="right" vertical="center"/>
    </xf>
    <xf numFmtId="4" fontId="48" fillId="82" borderId="256" applyNumberFormat="0" applyProtection="0">
      <alignment horizontal="right" vertical="center"/>
    </xf>
    <xf numFmtId="4" fontId="48" fillId="83" borderId="256" applyNumberFormat="0" applyProtection="0">
      <alignment horizontal="right" vertical="center"/>
    </xf>
    <xf numFmtId="4" fontId="47" fillId="84" borderId="256" applyNumberFormat="0" applyProtection="0">
      <alignment horizontal="left" vertical="center" indent="1"/>
    </xf>
    <xf numFmtId="4" fontId="48" fillId="85" borderId="53" applyNumberFormat="0" applyProtection="0">
      <alignment horizontal="left" vertical="center" indent="1"/>
    </xf>
    <xf numFmtId="0" fontId="45" fillId="74" borderId="256" applyNumberFormat="0" applyProtection="0">
      <alignment horizontal="left" vertical="center" indent="1"/>
    </xf>
    <xf numFmtId="4" fontId="48" fillId="85" borderId="256" applyNumberFormat="0" applyProtection="0">
      <alignment horizontal="left" vertical="center" indent="1"/>
    </xf>
    <xf numFmtId="4" fontId="48" fillId="87" borderId="256" applyNumberFormat="0" applyProtection="0">
      <alignment horizontal="left" vertical="center" indent="1"/>
    </xf>
    <xf numFmtId="0" fontId="45" fillId="87" borderId="256" applyNumberFormat="0" applyProtection="0">
      <alignment horizontal="left" vertical="center" indent="1"/>
    </xf>
    <xf numFmtId="0" fontId="45" fillId="87" borderId="256" applyNumberFormat="0" applyProtection="0">
      <alignment horizontal="left" vertical="center" indent="1"/>
    </xf>
    <xf numFmtId="0" fontId="45" fillId="88" borderId="256" applyNumberFormat="0" applyProtection="0">
      <alignment horizontal="left" vertical="center" indent="1"/>
    </xf>
    <xf numFmtId="0" fontId="45" fillId="88" borderId="256" applyNumberFormat="0" applyProtection="0">
      <alignment horizontal="left" vertical="center" indent="1"/>
    </xf>
    <xf numFmtId="0" fontId="45" fillId="66" borderId="256" applyNumberFormat="0" applyProtection="0">
      <alignment horizontal="left" vertical="center" indent="1"/>
    </xf>
    <xf numFmtId="0" fontId="45" fillId="66" borderId="256" applyNumberFormat="0" applyProtection="0">
      <alignment horizontal="left" vertical="center" indent="1"/>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48" fillId="67" borderId="256" applyNumberFormat="0" applyProtection="0">
      <alignment vertical="center"/>
    </xf>
    <xf numFmtId="4" fontId="110" fillId="67" borderId="256" applyNumberFormat="0" applyProtection="0">
      <alignment vertical="center"/>
    </xf>
    <xf numFmtId="4" fontId="48" fillId="67" borderId="256" applyNumberFormat="0" applyProtection="0">
      <alignment horizontal="left" vertical="center" indent="1"/>
    </xf>
    <xf numFmtId="4" fontId="48" fillId="67" borderId="256" applyNumberFormat="0" applyProtection="0">
      <alignment horizontal="left" vertical="center" indent="1"/>
    </xf>
    <xf numFmtId="4" fontId="48" fillId="85" borderId="256" applyNumberFormat="0" applyProtection="0">
      <alignment horizontal="right" vertical="center"/>
    </xf>
    <xf numFmtId="4" fontId="110" fillId="85" borderId="256" applyNumberFormat="0" applyProtection="0">
      <alignment horizontal="right" vertical="center"/>
    </xf>
    <xf numFmtId="0" fontId="45" fillId="74" borderId="256" applyNumberFormat="0" applyProtection="0">
      <alignment horizontal="left" vertical="center" indent="1"/>
    </xf>
    <xf numFmtId="0" fontId="45" fillId="74" borderId="256" applyNumberFormat="0" applyProtection="0">
      <alignment horizontal="left" vertical="center" indent="1"/>
    </xf>
    <xf numFmtId="4" fontId="109" fillId="85" borderId="256" applyNumberFormat="0" applyProtection="0">
      <alignment horizontal="right" vertical="center"/>
    </xf>
    <xf numFmtId="0" fontId="101" fillId="0" borderId="257"/>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0" fontId="66" fillId="64" borderId="254" applyNumberFormat="0" applyAlignment="0" applyProtection="0"/>
    <xf numFmtId="37" fontId="113" fillId="91"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37" fontId="113" fillId="91" borderId="254" applyBorder="0" applyProtection="0">
      <alignment horizontal="right"/>
    </xf>
    <xf numFmtId="0" fontId="71" fillId="0" borderId="55"/>
    <xf numFmtId="0" fontId="108" fillId="62" borderId="260"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0" fontId="95" fillId="64" borderId="256"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61" applyBorder="0">
      <alignment horizontal="center" vertical="center" wrapText="1"/>
    </xf>
    <xf numFmtId="217" fontId="46" fillId="66" borderId="24">
      <alignment horizontal="left" vertical="center" wrapText="1"/>
    </xf>
    <xf numFmtId="217" fontId="46" fillId="67" borderId="259"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58" applyNumberFormat="0" applyFill="0" applyAlignment="0" applyProtection="0"/>
    <xf numFmtId="0" fontId="126" fillId="64" borderId="254" applyNumberFormat="0" applyAlignment="0" applyProtection="0"/>
    <xf numFmtId="0" fontId="127" fillId="65" borderId="44" applyNumberFormat="0" applyAlignment="0" applyProtection="0"/>
    <xf numFmtId="0" fontId="76" fillId="0" borderId="46">
      <alignment horizontal="left" vertical="center"/>
    </xf>
    <xf numFmtId="0" fontId="131" fillId="49" borderId="254" applyNumberFormat="0" applyAlignment="0" applyProtection="0"/>
    <xf numFmtId="10" fontId="75" fillId="67" borderId="24" applyNumberFormat="0" applyBorder="0" applyAlignment="0" applyProtection="0"/>
    <xf numFmtId="0" fontId="45" fillId="53" borderId="255" applyNumberFormat="0" applyFont="0" applyAlignment="0" applyProtection="0"/>
    <xf numFmtId="0" fontId="134" fillId="64" borderId="256" applyNumberFormat="0" applyAlignment="0" applyProtection="0"/>
    <xf numFmtId="219" fontId="45" fillId="0" borderId="63">
      <protection locked="0"/>
    </xf>
    <xf numFmtId="217" fontId="46" fillId="88" borderId="261" applyBorder="0">
      <alignment horizontal="center" vertical="center" wrapText="1"/>
    </xf>
    <xf numFmtId="217" fontId="46" fillId="66" borderId="24">
      <alignment horizontal="left" vertical="center" wrapText="1"/>
    </xf>
    <xf numFmtId="217" fontId="46" fillId="67" borderId="259"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54" applyNumberFormat="0" applyAlignment="0" applyProtection="0"/>
    <xf numFmtId="0" fontId="127" fillId="65" borderId="44" applyNumberFormat="0" applyAlignment="0" applyProtection="0"/>
    <xf numFmtId="0" fontId="76" fillId="0" borderId="46">
      <alignment horizontal="left" vertical="center"/>
    </xf>
    <xf numFmtId="0" fontId="131" fillId="49" borderId="254" applyNumberFormat="0" applyAlignment="0" applyProtection="0"/>
    <xf numFmtId="10" fontId="75" fillId="67" borderId="24" applyNumberFormat="0" applyBorder="0" applyAlignment="0" applyProtection="0"/>
    <xf numFmtId="0" fontId="45" fillId="53" borderId="255" applyNumberFormat="0" applyFont="0" applyAlignment="0" applyProtection="0"/>
    <xf numFmtId="0" fontId="134" fillId="64" borderId="256" applyNumberFormat="0" applyAlignment="0" applyProtection="0"/>
    <xf numFmtId="219" fontId="45" fillId="0" borderId="63">
      <protection locked="0"/>
    </xf>
    <xf numFmtId="0" fontId="131" fillId="49" borderId="254" applyNumberFormat="0" applyAlignment="0" applyProtection="0"/>
    <xf numFmtId="10" fontId="75" fillId="70" borderId="262" applyNumberFormat="0" applyBorder="0" applyAlignment="0" applyProtection="0"/>
    <xf numFmtId="0" fontId="126" fillId="64" borderId="263" applyNumberFormat="0" applyAlignment="0" applyProtection="0"/>
    <xf numFmtId="0" fontId="127" fillId="65" borderId="44" applyNumberFormat="0" applyAlignment="0" applyProtection="0"/>
    <xf numFmtId="0" fontId="131" fillId="49" borderId="263" applyNumberFormat="0" applyAlignment="0" applyProtection="0"/>
    <xf numFmtId="0" fontId="45" fillId="53" borderId="264" applyNumberFormat="0" applyFont="0" applyAlignment="0" applyProtection="0"/>
    <xf numFmtId="0" fontId="134" fillId="64" borderId="265" applyNumberFormat="0" applyAlignment="0" applyProtection="0"/>
    <xf numFmtId="0" fontId="126" fillId="64" borderId="254" applyNumberFormat="0" applyAlignment="0" applyProtection="0"/>
    <xf numFmtId="0" fontId="76" fillId="0" borderId="46">
      <alignment horizontal="left" vertical="center"/>
    </xf>
    <xf numFmtId="0" fontId="131" fillId="49" borderId="254" applyNumberFormat="0" applyAlignment="0" applyProtection="0"/>
    <xf numFmtId="10" fontId="75" fillId="67" borderId="262" applyNumberFormat="0" applyBorder="0" applyAlignment="0" applyProtection="0"/>
    <xf numFmtId="0" fontId="45" fillId="53" borderId="264" applyNumberFormat="0" applyFont="0" applyAlignment="0" applyProtection="0"/>
    <xf numFmtId="219" fontId="45" fillId="0" borderId="63">
      <protection locked="0"/>
    </xf>
    <xf numFmtId="0" fontId="131" fillId="49" borderId="254" applyNumberFormat="0" applyAlignment="0" applyProtection="0"/>
    <xf numFmtId="0" fontId="70" fillId="53" borderId="264" applyNumberFormat="0" applyFont="0" applyAlignment="0" applyProtection="0"/>
    <xf numFmtId="0" fontId="70" fillId="53" borderId="264" applyNumberFormat="0" applyFont="0" applyAlignment="0" applyProtection="0"/>
    <xf numFmtId="0" fontId="45" fillId="53" borderId="264" applyNumberFormat="0" applyFont="0" applyAlignment="0" applyProtection="0"/>
    <xf numFmtId="10" fontId="75" fillId="67" borderId="24" applyNumberFormat="0" applyBorder="0" applyAlignment="0" applyProtection="0"/>
    <xf numFmtId="0" fontId="131" fillId="49" borderId="263" applyNumberFormat="0" applyAlignment="0" applyProtection="0"/>
    <xf numFmtId="0" fontId="76" fillId="0" borderId="46">
      <alignment horizontal="left" vertical="center"/>
    </xf>
    <xf numFmtId="0" fontId="127" fillId="65" borderId="44" applyNumberFormat="0" applyAlignment="0" applyProtection="0"/>
    <xf numFmtId="0" fontId="126" fillId="64" borderId="263" applyNumberFormat="0" applyAlignment="0" applyProtection="0"/>
    <xf numFmtId="217" fontId="45" fillId="67" borderId="24">
      <alignment horizontal="left" indent="1"/>
      <protection locked="0"/>
    </xf>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43" fontId="44" fillId="0" borderId="0" applyFont="0" applyFill="0" applyBorder="0" applyAlignment="0" applyProtection="0"/>
    <xf numFmtId="169" fontId="45" fillId="0" borderId="24">
      <alignment horizontal="center"/>
    </xf>
    <xf numFmtId="0" fontId="75" fillId="110" borderId="24"/>
    <xf numFmtId="44" fontId="44" fillId="0" borderId="0" applyFont="0" applyFill="0" applyBorder="0" applyAlignment="0" applyProtection="0"/>
    <xf numFmtId="4" fontId="48" fillId="85" borderId="53" applyNumberFormat="0" applyProtection="0">
      <alignment horizontal="left" vertical="center" indent="1"/>
    </xf>
    <xf numFmtId="9" fontId="44" fillId="0" borderId="0" applyFont="0" applyFill="0" applyBorder="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9" fontId="44" fillId="0" borderId="0" applyFont="0" applyFill="0" applyBorder="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194" fontId="45" fillId="0" borderId="24"/>
    <xf numFmtId="44" fontId="44" fillId="0" borderId="0" applyFont="0" applyFill="0" applyBorder="0" applyAlignment="0" applyProtection="0"/>
    <xf numFmtId="43" fontId="44" fillId="0" borderId="0" applyFont="0" applyFill="0" applyBorder="0" applyAlignment="0" applyProtection="0"/>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164" fontId="45" fillId="67" borderId="24">
      <alignment horizontal="center"/>
      <protection locked="0"/>
    </xf>
    <xf numFmtId="42" fontId="45" fillId="66" borderId="24">
      <alignment horizontal="center"/>
    </xf>
    <xf numFmtId="0" fontId="108" fillId="62" borderId="269" applyBorder="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37" fontId="113" fillId="90" borderId="263" applyBorder="0" applyProtection="0">
      <alignment horizontal="right"/>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8" fontId="72" fillId="0" borderId="45">
      <alignment vertical="center"/>
    </xf>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131" fillId="49" borderId="263" applyNumberFormat="0" applyAlignment="0" applyProtection="0"/>
    <xf numFmtId="219" fontId="45" fillId="0" borderId="63">
      <protection locked="0"/>
    </xf>
    <xf numFmtId="0" fontId="134" fillId="64" borderId="265" applyNumberFormat="0" applyAlignment="0" applyProtection="0"/>
    <xf numFmtId="169" fontId="45" fillId="67" borderId="24">
      <alignment horizontal="left" vertical="top"/>
      <protection locked="0"/>
    </xf>
    <xf numFmtId="217" fontId="46" fillId="66" borderId="24">
      <alignment horizontal="left" vertical="center" wrapTex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6" fillId="88" borderId="270" applyBorder="0">
      <alignment horizontal="center" vertical="center" wrapText="1"/>
    </xf>
    <xf numFmtId="217" fontId="46" fillId="67" borderId="268" applyBorder="0">
      <alignment horizontal="left" indent="1"/>
      <protection locked="0"/>
    </xf>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9" fontId="45" fillId="66" borderId="24">
      <alignment horizontal="center"/>
    </xf>
    <xf numFmtId="169" fontId="45" fillId="67" borderId="24">
      <alignment horizontal="center"/>
      <protection locked="0"/>
    </xf>
    <xf numFmtId="0" fontId="131" fillId="49"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194" fontId="45" fillId="0" borderId="24"/>
    <xf numFmtId="38" fontId="72" fillId="0" borderId="45">
      <alignment vertical="center"/>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42" fontId="45" fillId="0" borderId="24">
      <alignment horizontal="center"/>
    </xf>
    <xf numFmtId="0" fontId="131" fillId="49" borderId="263" applyNumberFormat="0" applyAlignment="0" applyProtection="0"/>
    <xf numFmtId="169" fontId="45" fillId="66" borderId="24">
      <alignment horizontal="center"/>
    </xf>
    <xf numFmtId="9" fontId="45" fillId="0" borderId="24">
      <alignment horizontal="center"/>
    </xf>
    <xf numFmtId="0" fontId="71" fillId="0" borderId="55"/>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63" applyNumberFormat="0" applyAlignment="0" applyProtection="0"/>
    <xf numFmtId="0" fontId="131" fillId="49" borderId="26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63" applyNumberFormat="0" applyAlignment="0" applyProtection="0"/>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194" fontId="45" fillId="0" borderId="24"/>
    <xf numFmtId="0" fontId="101" fillId="0" borderId="266"/>
    <xf numFmtId="4" fontId="109"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10" fillId="85" borderId="265" applyNumberFormat="0" applyProtection="0">
      <alignment horizontal="right" vertical="center"/>
    </xf>
    <xf numFmtId="4" fontId="48" fillId="85" borderId="265" applyNumberFormat="0" applyProtection="0">
      <alignment horizontal="righ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110" fillId="67" borderId="265" applyNumberFormat="0" applyProtection="0">
      <alignment vertical="center"/>
    </xf>
    <xf numFmtId="4" fontId="48" fillId="67" borderId="265" applyNumberFormat="0" applyProtection="0">
      <alignmen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4" fontId="48" fillId="87" borderId="265" applyNumberFormat="0" applyProtection="0">
      <alignment horizontal="left" vertical="center" indent="1"/>
    </xf>
    <xf numFmtId="4" fontId="48" fillId="85" borderId="265" applyNumberFormat="0" applyProtection="0">
      <alignment horizontal="left" vertical="center" indent="1"/>
    </xf>
    <xf numFmtId="0" fontId="45" fillId="74" borderId="265" applyNumberFormat="0" applyProtection="0">
      <alignment horizontal="left" vertical="center" indent="1"/>
    </xf>
    <xf numFmtId="4" fontId="47" fillId="84" borderId="265" applyNumberFormat="0" applyProtection="0">
      <alignment horizontal="left" vertical="center" indent="1"/>
    </xf>
    <xf numFmtId="4" fontId="48" fillId="83" borderId="265" applyNumberFormat="0" applyProtection="0">
      <alignment horizontal="right" vertical="center"/>
    </xf>
    <xf numFmtId="4" fontId="48" fillId="82" borderId="265" applyNumberFormat="0" applyProtection="0">
      <alignment horizontal="right" vertical="center"/>
    </xf>
    <xf numFmtId="4" fontId="48" fillId="81" borderId="265" applyNumberFormat="0" applyProtection="0">
      <alignment horizontal="right" vertical="center"/>
    </xf>
    <xf numFmtId="4" fontId="48" fillId="80" borderId="265" applyNumberFormat="0" applyProtection="0">
      <alignment horizontal="right" vertical="center"/>
    </xf>
    <xf numFmtId="4" fontId="48" fillId="79" borderId="265" applyNumberFormat="0" applyProtection="0">
      <alignment horizontal="right" vertical="center"/>
    </xf>
    <xf numFmtId="4" fontId="48" fillId="78" borderId="265" applyNumberFormat="0" applyProtection="0">
      <alignment horizontal="right" vertical="center"/>
    </xf>
    <xf numFmtId="4" fontId="48" fillId="77" borderId="265" applyNumberFormat="0" applyProtection="0">
      <alignment horizontal="right" vertical="center"/>
    </xf>
    <xf numFmtId="4" fontId="48" fillId="76" borderId="265" applyNumberFormat="0" applyProtection="0">
      <alignment horizontal="right" vertical="center"/>
    </xf>
    <xf numFmtId="4" fontId="48" fillId="75" borderId="265" applyNumberFormat="0" applyProtection="0">
      <alignment horizontal="right" vertical="center"/>
    </xf>
    <xf numFmtId="0" fontId="45" fillId="74" borderId="265" applyNumberFormat="0" applyProtection="0">
      <alignment horizontal="left" vertical="center" indent="1"/>
    </xf>
    <xf numFmtId="4" fontId="48" fillId="73" borderId="265" applyNumberFormat="0" applyProtection="0">
      <alignment horizontal="left" vertical="center" indent="1"/>
    </xf>
    <xf numFmtId="4" fontId="48" fillId="73" borderId="265" applyNumberFormat="0" applyProtection="0">
      <alignment horizontal="left" vertical="center" indent="1"/>
    </xf>
    <xf numFmtId="4" fontId="110" fillId="73" borderId="265" applyNumberFormat="0" applyProtection="0">
      <alignment vertical="center"/>
    </xf>
    <xf numFmtId="4" fontId="48" fillId="73" borderId="265" applyNumberFormat="0" applyProtection="0">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37" fontId="113" fillId="90" borderId="263" applyBorder="0" applyProtection="0">
      <alignment horizontal="right"/>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8" fontId="72" fillId="0" borderId="45">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91" borderId="263" applyBorder="0" applyProtection="0">
      <alignment horizontal="right"/>
    </xf>
    <xf numFmtId="0" fontId="71" fillId="0" borderId="55"/>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67" applyNumberFormat="0" applyFill="0" applyAlignment="0" applyProtection="0"/>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0" fontId="131" fillId="49" borderId="263" applyNumberFormat="0" applyAlignment="0" applyProtection="0"/>
    <xf numFmtId="10" fontId="75" fillId="70" borderId="24" applyNumberFormat="0" applyBorder="0" applyAlignment="0" applyProtection="0"/>
    <xf numFmtId="0" fontId="126" fillId="64" borderId="263" applyNumberFormat="0" applyAlignment="0" applyProtection="0"/>
    <xf numFmtId="0" fontId="127" fillId="65" borderId="44" applyNumberFormat="0" applyAlignment="0" applyProtection="0"/>
    <xf numFmtId="0" fontId="131" fillId="49" borderId="263" applyNumberFormat="0" applyAlignment="0" applyProtection="0"/>
    <xf numFmtId="0" fontId="45" fillId="53" borderId="264" applyNumberFormat="0" applyFont="0" applyAlignment="0" applyProtection="0"/>
    <xf numFmtId="0" fontId="134" fillId="64" borderId="265" applyNumberFormat="0" applyAlignment="0" applyProtection="0"/>
    <xf numFmtId="0" fontId="126" fillId="64" borderId="263"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219" fontId="45" fillId="0" borderId="63">
      <protection locked="0"/>
    </xf>
    <xf numFmtId="0" fontId="131" fillId="49" borderId="263" applyNumberForma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4" fontId="48" fillId="85" borderId="53"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0" fontId="131" fillId="49" borderId="263" applyNumberFormat="0" applyAlignment="0" applyProtection="0"/>
    <xf numFmtId="0" fontId="71" fillId="0" borderId="55"/>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164" fontId="116" fillId="66" borderId="57">
      <alignment horizontal="center"/>
    </xf>
    <xf numFmtId="42" fontId="45" fillId="66" borderId="24">
      <alignment horizontal="center"/>
    </xf>
    <xf numFmtId="164" fontId="45" fillId="67" borderId="24">
      <alignment horizontal="center"/>
      <protection locked="0"/>
    </xf>
    <xf numFmtId="164" fontId="46" fillId="0" borderId="57">
      <alignment horizontal="center"/>
    </xf>
    <xf numFmtId="164" fontId="46" fillId="66" borderId="57">
      <alignment horizontal="center"/>
    </xf>
    <xf numFmtId="9" fontId="45" fillId="0" borderId="24">
      <alignment horizontal="center"/>
    </xf>
    <xf numFmtId="9" fontId="45" fillId="66" borderId="24">
      <alignment horizontal="center"/>
    </xf>
    <xf numFmtId="0" fontId="131" fillId="49" borderId="263" applyNumberFormat="0" applyAlignment="0" applyProtection="0"/>
    <xf numFmtId="0" fontId="131" fillId="49" borderId="263"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0" fontId="131" fillId="49" borderId="263" applyNumberFormat="0" applyAlignment="0" applyProtection="0"/>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9" fontId="45" fillId="66" borderId="24">
      <alignment horizontal="center"/>
    </xf>
    <xf numFmtId="9" fontId="45" fillId="0" borderId="24">
      <alignment horizontal="center"/>
    </xf>
    <xf numFmtId="164" fontId="46" fillId="66" borderId="57">
      <alignment horizontal="center"/>
    </xf>
    <xf numFmtId="164" fontId="46" fillId="0" borderId="57">
      <alignment horizontal="center"/>
    </xf>
    <xf numFmtId="164" fontId="45" fillId="67" borderId="24">
      <alignment horizontal="center"/>
      <protection locked="0"/>
    </xf>
    <xf numFmtId="164" fontId="116" fillId="66" borderId="57">
      <alignment horizontal="center"/>
    </xf>
    <xf numFmtId="42" fontId="45" fillId="0" borderId="24">
      <alignment horizontal="center"/>
    </xf>
    <xf numFmtId="169" fontId="45" fillId="67" borderId="24">
      <alignment horizontal="center"/>
      <protection locked="0"/>
    </xf>
    <xf numFmtId="169" fontId="45" fillId="0" borderId="24">
      <alignment horizontal="center"/>
    </xf>
    <xf numFmtId="0" fontId="75" fillId="110" borderId="24"/>
    <xf numFmtId="0" fontId="108" fillId="62"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194" fontId="45" fillId="0" borderId="24"/>
    <xf numFmtId="0" fontId="101" fillId="0" borderId="266"/>
    <xf numFmtId="4" fontId="109"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10" fillId="85" borderId="265" applyNumberFormat="0" applyProtection="0">
      <alignment horizontal="right" vertical="center"/>
    </xf>
    <xf numFmtId="4" fontId="48" fillId="85" borderId="265" applyNumberFormat="0" applyProtection="0">
      <alignment horizontal="righ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110" fillId="67" borderId="265" applyNumberFormat="0" applyProtection="0">
      <alignment vertical="center"/>
    </xf>
    <xf numFmtId="4" fontId="48" fillId="67" borderId="265" applyNumberFormat="0" applyProtection="0">
      <alignmen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4" fontId="48" fillId="87" borderId="265" applyNumberFormat="0" applyProtection="0">
      <alignment horizontal="left" vertical="center" indent="1"/>
    </xf>
    <xf numFmtId="4" fontId="48" fillId="85" borderId="265" applyNumberFormat="0" applyProtection="0">
      <alignment horizontal="left" vertical="center" indent="1"/>
    </xf>
    <xf numFmtId="0" fontId="45" fillId="74" borderId="265" applyNumberFormat="0" applyProtection="0">
      <alignment horizontal="left" vertical="center" indent="1"/>
    </xf>
    <xf numFmtId="4" fontId="48" fillId="85" borderId="53" applyNumberFormat="0" applyProtection="0">
      <alignment horizontal="left" vertical="center" indent="1"/>
    </xf>
    <xf numFmtId="4" fontId="47" fillId="84" borderId="265" applyNumberFormat="0" applyProtection="0">
      <alignment horizontal="left" vertical="center" indent="1"/>
    </xf>
    <xf numFmtId="4" fontId="48" fillId="83" borderId="265" applyNumberFormat="0" applyProtection="0">
      <alignment horizontal="right" vertical="center"/>
    </xf>
    <xf numFmtId="4" fontId="48" fillId="82" borderId="265" applyNumberFormat="0" applyProtection="0">
      <alignment horizontal="right" vertical="center"/>
    </xf>
    <xf numFmtId="4" fontId="48" fillId="81" borderId="265" applyNumberFormat="0" applyProtection="0">
      <alignment horizontal="right" vertical="center"/>
    </xf>
    <xf numFmtId="4" fontId="48" fillId="80" borderId="265" applyNumberFormat="0" applyProtection="0">
      <alignment horizontal="right" vertical="center"/>
    </xf>
    <xf numFmtId="4" fontId="48" fillId="79" borderId="265" applyNumberFormat="0" applyProtection="0">
      <alignment horizontal="right" vertical="center"/>
    </xf>
    <xf numFmtId="4" fontId="48" fillId="78" borderId="265" applyNumberFormat="0" applyProtection="0">
      <alignment horizontal="right" vertical="center"/>
    </xf>
    <xf numFmtId="4" fontId="48" fillId="77" borderId="265" applyNumberFormat="0" applyProtection="0">
      <alignment horizontal="right" vertical="center"/>
    </xf>
    <xf numFmtId="4" fontId="48" fillId="76" borderId="265" applyNumberFormat="0" applyProtection="0">
      <alignment horizontal="right" vertical="center"/>
    </xf>
    <xf numFmtId="4" fontId="48" fillId="75" borderId="265" applyNumberFormat="0" applyProtection="0">
      <alignment horizontal="right" vertical="center"/>
    </xf>
    <xf numFmtId="0" fontId="45" fillId="74" borderId="265" applyNumberFormat="0" applyProtection="0">
      <alignment horizontal="left" vertical="center" indent="1"/>
    </xf>
    <xf numFmtId="4" fontId="48" fillId="73" borderId="265" applyNumberFormat="0" applyProtection="0">
      <alignment horizontal="left" vertical="center" indent="1"/>
    </xf>
    <xf numFmtId="4" fontId="48" fillId="73" borderId="265" applyNumberFormat="0" applyProtection="0">
      <alignment horizontal="left" vertical="center" indent="1"/>
    </xf>
    <xf numFmtId="4" fontId="110" fillId="73" borderId="265" applyNumberFormat="0" applyProtection="0">
      <alignment vertical="center"/>
    </xf>
    <xf numFmtId="4" fontId="48" fillId="73" borderId="265" applyNumberFormat="0" applyProtection="0">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7" fontId="113" fillId="90" borderId="263" applyBorder="0" applyProtection="0">
      <alignment horizontal="right"/>
    </xf>
    <xf numFmtId="37" fontId="113" fillId="90" borderId="263" applyBorder="0" applyProtection="0">
      <alignment horizontal="right"/>
    </xf>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0" fontId="81" fillId="49" borderId="263" applyNumberFormat="0" applyAlignment="0" applyProtection="0"/>
    <xf numFmtId="38" fontId="72" fillId="0" borderId="45">
      <alignment vertical="center"/>
    </xf>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70" fillId="53" borderId="264" applyNumberFormat="0" applyFon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4" fontId="48" fillId="73" borderId="265" applyNumberFormat="0" applyProtection="0">
      <alignment vertical="center"/>
    </xf>
    <xf numFmtId="4" fontId="110" fillId="73" borderId="265" applyNumberFormat="0" applyProtection="0">
      <alignment vertical="center"/>
    </xf>
    <xf numFmtId="4" fontId="48" fillId="73" borderId="265" applyNumberFormat="0" applyProtection="0">
      <alignment horizontal="left" vertical="center" indent="1"/>
    </xf>
    <xf numFmtId="4" fontId="48" fillId="73" borderId="265" applyNumberFormat="0" applyProtection="0">
      <alignment horizontal="left" vertical="center" indent="1"/>
    </xf>
    <xf numFmtId="0" fontId="45" fillId="74" borderId="265" applyNumberFormat="0" applyProtection="0">
      <alignment horizontal="left" vertical="center" indent="1"/>
    </xf>
    <xf numFmtId="4" fontId="48" fillId="75" borderId="265" applyNumberFormat="0" applyProtection="0">
      <alignment horizontal="right" vertical="center"/>
    </xf>
    <xf numFmtId="4" fontId="48" fillId="76" borderId="265" applyNumberFormat="0" applyProtection="0">
      <alignment horizontal="right" vertical="center"/>
    </xf>
    <xf numFmtId="4" fontId="48" fillId="77" borderId="265" applyNumberFormat="0" applyProtection="0">
      <alignment horizontal="right" vertical="center"/>
    </xf>
    <xf numFmtId="4" fontId="48" fillId="78" borderId="265" applyNumberFormat="0" applyProtection="0">
      <alignment horizontal="right" vertical="center"/>
    </xf>
    <xf numFmtId="4" fontId="48" fillId="79" borderId="265" applyNumberFormat="0" applyProtection="0">
      <alignment horizontal="right" vertical="center"/>
    </xf>
    <xf numFmtId="4" fontId="48" fillId="80" borderId="265" applyNumberFormat="0" applyProtection="0">
      <alignment horizontal="right" vertical="center"/>
    </xf>
    <xf numFmtId="4" fontId="48" fillId="81" borderId="265" applyNumberFormat="0" applyProtection="0">
      <alignment horizontal="right" vertical="center"/>
    </xf>
    <xf numFmtId="4" fontId="48" fillId="82" borderId="265" applyNumberFormat="0" applyProtection="0">
      <alignment horizontal="right" vertical="center"/>
    </xf>
    <xf numFmtId="4" fontId="48" fillId="83" borderId="265" applyNumberFormat="0" applyProtection="0">
      <alignment horizontal="right" vertical="center"/>
    </xf>
    <xf numFmtId="4" fontId="47" fillId="84" borderId="265" applyNumberFormat="0" applyProtection="0">
      <alignment horizontal="left" vertical="center" indent="1"/>
    </xf>
    <xf numFmtId="4" fontId="48" fillId="85" borderId="53" applyNumberFormat="0" applyProtection="0">
      <alignment horizontal="left" vertical="center" indent="1"/>
    </xf>
    <xf numFmtId="0" fontId="45" fillId="74" borderId="265" applyNumberFormat="0" applyProtection="0">
      <alignment horizontal="left" vertical="center" indent="1"/>
    </xf>
    <xf numFmtId="4" fontId="48" fillId="85" borderId="265" applyNumberFormat="0" applyProtection="0">
      <alignment horizontal="left" vertical="center" indent="1"/>
    </xf>
    <xf numFmtId="4" fontId="48" fillId="87" borderId="265" applyNumberFormat="0" applyProtection="0">
      <alignment horizontal="left" vertical="center" indent="1"/>
    </xf>
    <xf numFmtId="0" fontId="45" fillId="87" borderId="265" applyNumberFormat="0" applyProtection="0">
      <alignment horizontal="left" vertical="center" indent="1"/>
    </xf>
    <xf numFmtId="0" fontId="45" fillId="87" borderId="265" applyNumberFormat="0" applyProtection="0">
      <alignment horizontal="left" vertical="center" indent="1"/>
    </xf>
    <xf numFmtId="0" fontId="45" fillId="88" borderId="265" applyNumberFormat="0" applyProtection="0">
      <alignment horizontal="left" vertical="center" indent="1"/>
    </xf>
    <xf numFmtId="0" fontId="45" fillId="88" borderId="265" applyNumberFormat="0" applyProtection="0">
      <alignment horizontal="left" vertical="center" indent="1"/>
    </xf>
    <xf numFmtId="0" fontId="45" fillId="66" borderId="265" applyNumberFormat="0" applyProtection="0">
      <alignment horizontal="left" vertical="center" indent="1"/>
    </xf>
    <xf numFmtId="0" fontId="45" fillId="66" borderId="265" applyNumberFormat="0" applyProtection="0">
      <alignment horizontal="left" vertical="center" indent="1"/>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48" fillId="67" borderId="265" applyNumberFormat="0" applyProtection="0">
      <alignment vertical="center"/>
    </xf>
    <xf numFmtId="4" fontId="110" fillId="67" borderId="265" applyNumberFormat="0" applyProtection="0">
      <alignment vertical="center"/>
    </xf>
    <xf numFmtId="4" fontId="48" fillId="67" borderId="265" applyNumberFormat="0" applyProtection="0">
      <alignment horizontal="left" vertical="center" indent="1"/>
    </xf>
    <xf numFmtId="4" fontId="48" fillId="67" borderId="265" applyNumberFormat="0" applyProtection="0">
      <alignment horizontal="left" vertical="center" indent="1"/>
    </xf>
    <xf numFmtId="4" fontId="48" fillId="85" borderId="265" applyNumberFormat="0" applyProtection="0">
      <alignment horizontal="right" vertical="center"/>
    </xf>
    <xf numFmtId="4" fontId="110" fillId="85" borderId="265" applyNumberFormat="0" applyProtection="0">
      <alignment horizontal="right" vertical="center"/>
    </xf>
    <xf numFmtId="0" fontId="45" fillId="74" borderId="265" applyNumberFormat="0" applyProtection="0">
      <alignment horizontal="left" vertical="center" indent="1"/>
    </xf>
    <xf numFmtId="0" fontId="45" fillId="74" borderId="265" applyNumberFormat="0" applyProtection="0">
      <alignment horizontal="left" vertical="center" indent="1"/>
    </xf>
    <xf numFmtId="4" fontId="109" fillId="85" borderId="265" applyNumberFormat="0" applyProtection="0">
      <alignment horizontal="right" vertical="center"/>
    </xf>
    <xf numFmtId="0" fontId="101" fillId="0" borderId="266"/>
    <xf numFmtId="194" fontId="45" fillId="0" borderId="24"/>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7" fillId="65" borderId="44"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0" fontId="66" fillId="64" borderId="263" applyNumberFormat="0" applyAlignment="0" applyProtection="0"/>
    <xf numFmtId="37" fontId="113" fillId="91"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91" borderId="263" applyBorder="0" applyProtection="0">
      <alignment horizontal="right"/>
    </xf>
    <xf numFmtId="0" fontId="71" fillId="0" borderId="55"/>
    <xf numFmtId="0" fontId="108" fillId="62" borderId="269" applyBorder="0"/>
    <xf numFmtId="0" fontId="75" fillId="110" borderId="24"/>
    <xf numFmtId="169" fontId="45" fillId="0" borderId="24">
      <alignment horizontal="center"/>
    </xf>
    <xf numFmtId="169" fontId="45" fillId="66" borderId="24">
      <alignment horizontal="center"/>
    </xf>
    <xf numFmtId="169" fontId="45" fillId="67" borderId="24">
      <alignment horizontal="center"/>
      <protection locked="0"/>
    </xf>
    <xf numFmtId="42" fontId="45" fillId="0" borderId="24">
      <alignment horizontal="center"/>
    </xf>
    <xf numFmtId="42" fontId="45" fillId="66" borderId="24">
      <alignment horizontal="center"/>
    </xf>
    <xf numFmtId="164" fontId="45" fillId="67" borderId="24">
      <alignment horizontal="center"/>
      <protection locked="0"/>
    </xf>
    <xf numFmtId="9" fontId="45" fillId="0" borderId="24">
      <alignment horizontal="center"/>
    </xf>
    <xf numFmtId="9" fontId="45" fillId="66" borderId="24">
      <alignment horizontal="center"/>
    </xf>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0" fontId="95" fillId="64" borderId="265" applyNumberFormat="0" applyAlignment="0" applyProtection="0"/>
    <xf numFmtId="217" fontId="45" fillId="67" borderId="24">
      <alignment horizontal="left" indent="1"/>
      <protection locked="0"/>
    </xf>
    <xf numFmtId="217" fontId="120" fillId="0" borderId="24">
      <alignment horizontal="left" vertical="top" wrapText="1"/>
    </xf>
    <xf numFmtId="217" fontId="121" fillId="0" borderId="24">
      <alignment horizontal="left" indent="1"/>
    </xf>
    <xf numFmtId="217" fontId="45" fillId="66" borderId="24">
      <alignment horizontal="left" indent="1"/>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42" fontId="45" fillId="66" borderId="24">
      <alignment horizontal="center"/>
    </xf>
    <xf numFmtId="169" fontId="45" fillId="66" borderId="24">
      <alignment horizontal="center"/>
    </xf>
    <xf numFmtId="0" fontId="105" fillId="0" borderId="267" applyNumberFormat="0" applyFill="0" applyAlignment="0" applyProtection="0"/>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217" fontId="46" fillId="88" borderId="270" applyBorder="0">
      <alignment horizontal="center" vertical="center" wrapText="1"/>
    </xf>
    <xf numFmtId="217" fontId="46" fillId="66" borderId="24">
      <alignment horizontal="left" vertical="center" wrapText="1"/>
    </xf>
    <xf numFmtId="217" fontId="46" fillId="67" borderId="268" applyBorder="0">
      <alignment horizontal="left" indent="1"/>
      <protection locked="0"/>
    </xf>
    <xf numFmtId="169" fontId="45" fillId="67" borderId="24">
      <alignment horizontal="left" vertical="top"/>
      <protection locked="0"/>
    </xf>
    <xf numFmtId="217" fontId="46" fillId="0" borderId="57">
      <alignment horizontal="left" indent="1"/>
    </xf>
    <xf numFmtId="217" fontId="46" fillId="66" borderId="57">
      <alignment horizontal="left" indent="1"/>
    </xf>
    <xf numFmtId="0" fontId="126" fillId="64" borderId="263" applyNumberFormat="0" applyAlignment="0" applyProtection="0"/>
    <xf numFmtId="0" fontId="127" fillId="65" borderId="44" applyNumberFormat="0" applyAlignment="0" applyProtection="0"/>
    <xf numFmtId="0" fontId="76" fillId="0" borderId="46">
      <alignment horizontal="left" vertical="center"/>
    </xf>
    <xf numFmtId="0" fontId="131" fillId="49" borderId="263" applyNumberFormat="0" applyAlignment="0" applyProtection="0"/>
    <xf numFmtId="10" fontId="75" fillId="67" borderId="24" applyNumberFormat="0" applyBorder="0" applyAlignment="0" applyProtection="0"/>
    <xf numFmtId="0" fontId="45" fillId="53" borderId="264" applyNumberFormat="0" applyFont="0" applyAlignment="0" applyProtection="0"/>
    <xf numFmtId="0" fontId="134" fillId="64" borderId="265" applyNumberFormat="0" applyAlignment="0" applyProtection="0"/>
    <xf numFmtId="219" fontId="45" fillId="0" borderId="63">
      <protection locked="0"/>
    </xf>
    <xf numFmtId="0" fontId="131" fillId="49" borderId="263" applyNumberFormat="0" applyAlignment="0" applyProtection="0"/>
    <xf numFmtId="10" fontId="75" fillId="70" borderId="271" applyNumberFormat="0" applyBorder="0" applyAlignment="0" applyProtection="0"/>
    <xf numFmtId="0" fontId="126" fillId="64" borderId="272" applyNumberFormat="0" applyAlignment="0" applyProtection="0"/>
    <xf numFmtId="0" fontId="127" fillId="65" borderId="44" applyNumberFormat="0" applyAlignment="0" applyProtection="0"/>
    <xf numFmtId="0" fontId="131" fillId="49" borderId="272" applyNumberFormat="0" applyAlignment="0" applyProtection="0"/>
    <xf numFmtId="0" fontId="45" fillId="53" borderId="273" applyNumberFormat="0" applyFont="0" applyAlignment="0" applyProtection="0"/>
    <xf numFmtId="0" fontId="134" fillId="64" borderId="274" applyNumberFormat="0" applyAlignment="0" applyProtection="0"/>
    <xf numFmtId="0" fontId="76" fillId="0" borderId="46">
      <alignment horizontal="left" vertical="center"/>
    </xf>
    <xf numFmtId="10" fontId="75" fillId="67" borderId="271" applyNumberFormat="0" applyBorder="0" applyAlignment="0" applyProtection="0"/>
    <xf numFmtId="0" fontId="45" fillId="53" borderId="273" applyNumberFormat="0" applyFont="0" applyAlignment="0" applyProtection="0"/>
    <xf numFmtId="219" fontId="45" fillId="0" borderId="63">
      <protection locked="0"/>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37" fontId="113" fillId="90" borderId="502" applyBorder="0" applyProtection="0">
      <alignment horizontal="right"/>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4" fontId="48" fillId="85" borderId="504" applyNumberFormat="0" applyProtection="0">
      <alignment horizontal="left" vertical="center" indent="1"/>
    </xf>
    <xf numFmtId="4" fontId="48" fillId="67" borderId="504" applyNumberFormat="0" applyProtection="0">
      <alignment vertical="center"/>
    </xf>
    <xf numFmtId="0" fontId="131" fillId="49" borderId="502" applyNumberFormat="0" applyAlignment="0" applyProtection="0"/>
    <xf numFmtId="4" fontId="109"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110" fillId="85" borderId="504" applyNumberFormat="0" applyProtection="0">
      <alignment horizontal="right" vertical="center"/>
    </xf>
    <xf numFmtId="4" fontId="48" fillId="85" borderId="504" applyNumberFormat="0" applyProtection="0">
      <alignment horizontal="righ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110" fillId="67" borderId="504" applyNumberFormat="0" applyProtection="0">
      <alignment vertical="center"/>
    </xf>
    <xf numFmtId="4" fontId="48" fillId="67" borderId="504" applyNumberFormat="0" applyProtection="0">
      <alignmen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4" fontId="48" fillId="87" borderId="504" applyNumberFormat="0" applyProtection="0">
      <alignment horizontal="left" vertical="center" indent="1"/>
    </xf>
    <xf numFmtId="4" fontId="48" fillId="85" borderId="504" applyNumberFormat="0" applyProtection="0">
      <alignment horizontal="left" vertical="center" indent="1"/>
    </xf>
    <xf numFmtId="0" fontId="45" fillId="74" borderId="504" applyNumberFormat="0" applyProtection="0">
      <alignment horizontal="left" vertical="center" indent="1"/>
    </xf>
    <xf numFmtId="4" fontId="47" fillId="84" borderId="504" applyNumberFormat="0" applyProtection="0">
      <alignment horizontal="left" vertical="center" indent="1"/>
    </xf>
    <xf numFmtId="4" fontId="48" fillId="83" borderId="504" applyNumberFormat="0" applyProtection="0">
      <alignment horizontal="right" vertical="center"/>
    </xf>
    <xf numFmtId="4" fontId="48" fillId="82" borderId="504" applyNumberFormat="0" applyProtection="0">
      <alignment horizontal="right" vertical="center"/>
    </xf>
    <xf numFmtId="4" fontId="48" fillId="81" borderId="504" applyNumberFormat="0" applyProtection="0">
      <alignment horizontal="right" vertical="center"/>
    </xf>
    <xf numFmtId="4" fontId="48" fillId="80" borderId="504" applyNumberFormat="0" applyProtection="0">
      <alignment horizontal="right" vertical="center"/>
    </xf>
    <xf numFmtId="4" fontId="48" fillId="79" borderId="504" applyNumberFormat="0" applyProtection="0">
      <alignment horizontal="right" vertical="center"/>
    </xf>
    <xf numFmtId="4" fontId="48" fillId="78" borderId="504" applyNumberFormat="0" applyProtection="0">
      <alignment horizontal="right" vertical="center"/>
    </xf>
    <xf numFmtId="4" fontId="48" fillId="77" borderId="504" applyNumberFormat="0" applyProtection="0">
      <alignment horizontal="right" vertical="center"/>
    </xf>
    <xf numFmtId="4" fontId="48" fillId="76" borderId="504" applyNumberFormat="0" applyProtection="0">
      <alignment horizontal="right" vertical="center"/>
    </xf>
    <xf numFmtId="4" fontId="48" fillId="75" borderId="504" applyNumberFormat="0" applyProtection="0">
      <alignment horizontal="right" vertical="center"/>
    </xf>
    <xf numFmtId="0" fontId="45" fillId="74" borderId="504" applyNumberFormat="0" applyProtection="0">
      <alignment horizontal="left" vertical="center" indent="1"/>
    </xf>
    <xf numFmtId="4" fontId="48" fillId="73" borderId="504" applyNumberFormat="0" applyProtection="0">
      <alignment horizontal="left" vertical="center" indent="1"/>
    </xf>
    <xf numFmtId="4" fontId="48" fillId="73" borderId="504" applyNumberFormat="0" applyProtection="0">
      <alignment horizontal="left" vertical="center" indent="1"/>
    </xf>
    <xf numFmtId="4" fontId="110" fillId="73" borderId="504" applyNumberFormat="0" applyProtection="0">
      <alignment vertical="center"/>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48" fillId="73" borderId="504" applyNumberFormat="0" applyProtection="0">
      <alignment vertical="center"/>
    </xf>
    <xf numFmtId="4" fontId="110" fillId="73" borderId="504" applyNumberFormat="0" applyProtection="0">
      <alignment vertical="center"/>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48" fillId="75" borderId="504" applyNumberFormat="0" applyProtection="0">
      <alignment horizontal="right" vertical="center"/>
    </xf>
    <xf numFmtId="4" fontId="48" fillId="76" borderId="504" applyNumberFormat="0" applyProtection="0">
      <alignment horizontal="right" vertical="center"/>
    </xf>
    <xf numFmtId="4" fontId="48" fillId="77" borderId="504" applyNumberFormat="0" applyProtection="0">
      <alignment horizontal="right" vertical="center"/>
    </xf>
    <xf numFmtId="4" fontId="48" fillId="79" borderId="504" applyNumberFormat="0" applyProtection="0">
      <alignment horizontal="right" vertical="center"/>
    </xf>
    <xf numFmtId="4" fontId="48" fillId="80" borderId="504" applyNumberFormat="0" applyProtection="0">
      <alignment horizontal="right" vertical="center"/>
    </xf>
    <xf numFmtId="4" fontId="48" fillId="81" borderId="504" applyNumberFormat="0" applyProtection="0">
      <alignment horizontal="right" vertical="center"/>
    </xf>
    <xf numFmtId="4" fontId="48" fillId="82" borderId="504" applyNumberFormat="0" applyProtection="0">
      <alignment horizontal="right" vertical="center"/>
    </xf>
    <xf numFmtId="4" fontId="47" fillId="84" borderId="504" applyNumberFormat="0" applyProtection="0">
      <alignment horizontal="left" vertical="center" indent="1"/>
    </xf>
    <xf numFmtId="0" fontId="45" fillId="74" borderId="504" applyNumberFormat="0" applyProtection="0">
      <alignment horizontal="left" vertical="center" indent="1"/>
    </xf>
    <xf numFmtId="4" fontId="48" fillId="85"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48" fillId="67" borderId="504" applyNumberFormat="0" applyProtection="0">
      <alignmen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48" fillId="85" borderId="504" applyNumberFormat="0" applyProtection="0">
      <alignment horizontal="right" vertical="center"/>
    </xf>
    <xf numFmtId="4" fontId="110" fillId="85" borderId="504" applyNumberFormat="0" applyProtection="0">
      <alignment horizontal="right" vertical="center"/>
    </xf>
    <xf numFmtId="0" fontId="45" fillId="74" borderId="504" applyNumberFormat="0" applyProtection="0">
      <alignment horizontal="left" vertical="center" indent="1"/>
    </xf>
    <xf numFmtId="4" fontId="109" fillId="85" borderId="504" applyNumberFormat="0" applyProtection="0">
      <alignment horizontal="right" vertical="center"/>
    </xf>
    <xf numFmtId="0" fontId="101" fillId="0" borderId="505"/>
    <xf numFmtId="0" fontId="66" fillId="64" borderId="502" applyNumberFormat="0" applyAlignment="0" applyProtection="0"/>
    <xf numFmtId="0" fontId="66" fillId="64" borderId="502" applyNumberFormat="0" applyAlignment="0" applyProtection="0"/>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134" fillId="64" borderId="497" applyNumberFormat="0" applyAlignment="0" applyProtection="0"/>
    <xf numFmtId="0" fontId="45" fillId="53" borderId="487" applyNumberFormat="0" applyFon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91" borderId="486" applyBorder="0" applyProtection="0">
      <alignment horizontal="right"/>
    </xf>
    <xf numFmtId="0" fontId="45" fillId="74" borderId="497" applyNumberFormat="0" applyProtection="0">
      <alignment horizontal="left" vertical="center" indent="1"/>
    </xf>
    <xf numFmtId="4" fontId="110" fillId="85" borderId="497" applyNumberFormat="0" applyProtection="0">
      <alignment horizontal="right" vertical="center"/>
    </xf>
    <xf numFmtId="4" fontId="48" fillId="85" borderId="497" applyNumberFormat="0" applyProtection="0">
      <alignment horizontal="right" vertical="center"/>
    </xf>
    <xf numFmtId="4" fontId="48" fillId="67" borderId="497" applyNumberFormat="0" applyProtection="0">
      <alignment horizontal="left" vertical="center" indent="1"/>
    </xf>
    <xf numFmtId="4" fontId="48" fillId="67" borderId="497" applyNumberFormat="0" applyProtection="0">
      <alignment horizontal="left" vertical="center" indent="1"/>
    </xf>
    <xf numFmtId="4" fontId="48" fillId="67" borderId="497" applyNumberFormat="0" applyProtection="0">
      <alignmen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0" fontId="45" fillId="66" borderId="497" applyNumberFormat="0" applyProtection="0">
      <alignment horizontal="left" vertical="center" indent="1"/>
    </xf>
    <xf numFmtId="0" fontId="45" fillId="66"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4" fontId="48" fillId="87" borderId="497" applyNumberFormat="0" applyProtection="0">
      <alignment horizontal="left" vertical="center" indent="1"/>
    </xf>
    <xf numFmtId="4" fontId="47" fillId="84" borderId="497" applyNumberFormat="0" applyProtection="0">
      <alignment horizontal="left" vertical="center" indent="1"/>
    </xf>
    <xf numFmtId="4" fontId="48" fillId="80" borderId="497" applyNumberFormat="0" applyProtection="0">
      <alignment horizontal="right" vertical="center"/>
    </xf>
    <xf numFmtId="4" fontId="48" fillId="76" borderId="497" applyNumberFormat="0" applyProtection="0">
      <alignment horizontal="right" vertical="center"/>
    </xf>
    <xf numFmtId="0" fontId="95" fillId="64" borderId="497" applyNumberFormat="0" applyAlignment="0" applyProtection="0"/>
    <xf numFmtId="0" fontId="45" fillId="74" borderId="497" applyNumberFormat="0" applyProtection="0">
      <alignment horizontal="left" vertical="center" indent="1"/>
    </xf>
    <xf numFmtId="0" fontId="45" fillId="74" borderId="504" applyNumberFormat="0" applyProtection="0">
      <alignment horizontal="left" vertical="center" indent="1"/>
    </xf>
    <xf numFmtId="0" fontId="70" fillId="53" borderId="487" applyNumberFormat="0" applyFont="0" applyAlignment="0" applyProtection="0"/>
    <xf numFmtId="0" fontId="70" fillId="53" borderId="487" applyNumberFormat="0" applyFont="0" applyAlignment="0" applyProtection="0"/>
    <xf numFmtId="0" fontId="45" fillId="66"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4" fontId="48" fillId="87" borderId="497" applyNumberFormat="0" applyProtection="0">
      <alignment horizontal="left" vertical="center" indent="1"/>
    </xf>
    <xf numFmtId="4" fontId="48" fillId="85" borderId="497" applyNumberFormat="0" applyProtection="0">
      <alignment horizontal="left" vertical="center" indent="1"/>
    </xf>
    <xf numFmtId="0" fontId="45" fillId="74" borderId="497" applyNumberFormat="0" applyProtection="0">
      <alignment horizontal="left" vertical="center" indent="1"/>
    </xf>
    <xf numFmtId="4" fontId="47" fillId="84" borderId="497" applyNumberFormat="0" applyProtection="0">
      <alignment horizontal="left" vertical="center" indent="1"/>
    </xf>
    <xf numFmtId="4" fontId="48" fillId="83" borderId="497" applyNumberFormat="0" applyProtection="0">
      <alignment horizontal="right" vertical="center"/>
    </xf>
    <xf numFmtId="4" fontId="48" fillId="82" borderId="497" applyNumberFormat="0" applyProtection="0">
      <alignment horizontal="right" vertical="center"/>
    </xf>
    <xf numFmtId="4" fontId="48" fillId="81" borderId="497" applyNumberFormat="0" applyProtection="0">
      <alignment horizontal="right" vertical="center"/>
    </xf>
    <xf numFmtId="4" fontId="48" fillId="80" borderId="497" applyNumberFormat="0" applyProtection="0">
      <alignment horizontal="right" vertical="center"/>
    </xf>
    <xf numFmtId="0" fontId="45" fillId="74" borderId="497" applyNumberFormat="0" applyProtection="0">
      <alignment horizontal="left" vertical="center" indent="1"/>
    </xf>
    <xf numFmtId="4" fontId="48" fillId="73" borderId="497" applyNumberFormat="0" applyProtection="0">
      <alignment horizontal="left" vertical="center" indent="1"/>
    </xf>
    <xf numFmtId="4" fontId="48" fillId="73" borderId="497" applyNumberFormat="0" applyProtection="0">
      <alignment horizontal="left" vertical="center" indent="1"/>
    </xf>
    <xf numFmtId="4" fontId="110" fillId="73" borderId="497" applyNumberFormat="0" applyProtection="0">
      <alignment vertical="center"/>
    </xf>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4" fontId="48" fillId="78" borderId="497" applyNumberFormat="0" applyProtection="0">
      <alignment horizontal="right" vertical="center"/>
    </xf>
    <xf numFmtId="4" fontId="48" fillId="79" borderId="497" applyNumberFormat="0" applyProtection="0">
      <alignment horizontal="right" vertical="center"/>
    </xf>
    <xf numFmtId="4" fontId="48" fillId="81" borderId="497" applyNumberFormat="0" applyProtection="0">
      <alignment horizontal="right" vertical="center"/>
    </xf>
    <xf numFmtId="4" fontId="110" fillId="67" borderId="497" applyNumberFormat="0" applyProtection="0">
      <alignment vertical="center"/>
    </xf>
    <xf numFmtId="4" fontId="48" fillId="67" borderId="497" applyNumberFormat="0" applyProtection="0">
      <alignment horizontal="left" vertical="center" indent="1"/>
    </xf>
    <xf numFmtId="0" fontId="105" fillId="0" borderId="490" applyNumberFormat="0" applyFill="0" applyAlignment="0" applyProtection="0"/>
    <xf numFmtId="217" fontId="46" fillId="67" borderId="499" applyBorder="0">
      <alignment horizontal="left" indent="1"/>
      <protection locked="0"/>
    </xf>
    <xf numFmtId="0" fontId="126" fillId="64" borderId="486" applyNumberFormat="0" applyAlignment="0" applyProtection="0"/>
    <xf numFmtId="0" fontId="131" fillId="49" borderId="486" applyNumberFormat="0" applyAlignment="0" applyProtection="0"/>
    <xf numFmtId="0" fontId="70" fillId="53" borderId="487" applyNumberFormat="0" applyFont="0" applyAlignment="0" applyProtection="0"/>
    <xf numFmtId="0" fontId="81" fillId="49" borderId="486" applyNumberFormat="0" applyAlignment="0" applyProtection="0"/>
    <xf numFmtId="0" fontId="81" fillId="49" borderId="486" applyNumberFormat="0" applyAlignment="0" applyProtection="0"/>
    <xf numFmtId="37" fontId="113" fillId="90" borderId="486" applyBorder="0" applyProtection="0">
      <alignment horizontal="right"/>
    </xf>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45" fillId="74" borderId="497" applyNumberFormat="0" applyProtection="0">
      <alignment horizontal="left" vertical="center" indent="1"/>
    </xf>
    <xf numFmtId="4" fontId="48" fillId="87"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0" fontId="45" fillId="88" borderId="497" applyNumberFormat="0" applyProtection="0">
      <alignment horizontal="left" vertical="center" indent="1"/>
    </xf>
    <xf numFmtId="4" fontId="48" fillId="85" borderId="497" applyNumberFormat="0" applyProtection="0">
      <alignment horizontal="right" vertical="center"/>
    </xf>
    <xf numFmtId="4" fontId="110" fillId="85" borderId="497" applyNumberFormat="0" applyProtection="0">
      <alignment horizontal="righ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109" fillId="85" borderId="497" applyNumberFormat="0" applyProtection="0">
      <alignment horizontal="right" vertical="center"/>
    </xf>
    <xf numFmtId="0" fontId="101" fillId="0" borderId="498"/>
    <xf numFmtId="0" fontId="101" fillId="0" borderId="505"/>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45" fillId="74" borderId="504" applyNumberFormat="0" applyProtection="0">
      <alignment horizontal="left" vertical="center" indent="1"/>
    </xf>
    <xf numFmtId="0" fontId="131" fillId="49" borderId="502" applyNumberFormat="0" applyAlignment="0" applyProtection="0"/>
    <xf numFmtId="217" fontId="46" fillId="67" borderId="499" applyBorder="0">
      <alignment horizontal="left" indent="1"/>
      <protection locked="0"/>
    </xf>
    <xf numFmtId="217" fontId="46" fillId="88" borderId="500" applyBorder="0">
      <alignment horizontal="center" vertical="center" wrapText="1"/>
    </xf>
    <xf numFmtId="0" fontId="131" fillId="49" borderId="502" applyNumberFormat="0" applyAlignment="0" applyProtection="0"/>
    <xf numFmtId="4" fontId="48" fillId="85" borderId="504" applyNumberFormat="0" applyProtection="0">
      <alignment horizontal="right" vertical="center"/>
    </xf>
    <xf numFmtId="0" fontId="131" fillId="49" borderId="486" applyNumberFormat="0" applyAlignment="0" applyProtection="0"/>
    <xf numFmtId="0" fontId="131" fillId="49" borderId="486" applyNumberFormat="0" applyAlignment="0" applyProtection="0"/>
    <xf numFmtId="0" fontId="131" fillId="49" borderId="486" applyNumberFormat="0" applyAlignment="0" applyProtection="0"/>
    <xf numFmtId="0" fontId="45" fillId="74" borderId="504" applyNumberFormat="0" applyProtection="0">
      <alignment horizontal="left" vertical="center" indent="1"/>
    </xf>
    <xf numFmtId="37" fontId="113" fillId="91" borderId="486" applyBorder="0" applyProtection="0">
      <alignment horizontal="right"/>
    </xf>
    <xf numFmtId="0" fontId="45" fillId="74" borderId="504" applyNumberFormat="0" applyProtection="0">
      <alignment horizontal="left" vertical="center" indent="1"/>
    </xf>
    <xf numFmtId="0" fontId="131" fillId="49" borderId="486" applyNumberFormat="0" applyAlignment="0" applyProtection="0"/>
    <xf numFmtId="0" fontId="101" fillId="0" borderId="498"/>
    <xf numFmtId="4" fontId="109" fillId="85" borderId="497" applyNumberFormat="0" applyProtection="0">
      <alignment horizontal="righ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110" fillId="85" borderId="497" applyNumberFormat="0" applyProtection="0">
      <alignment horizontal="right" vertical="center"/>
    </xf>
    <xf numFmtId="4" fontId="48" fillId="85" borderId="497" applyNumberFormat="0" applyProtection="0">
      <alignment horizontal="right" vertical="center"/>
    </xf>
    <xf numFmtId="4" fontId="48" fillId="67" borderId="497" applyNumberFormat="0" applyProtection="0">
      <alignment horizontal="left" vertical="center" indent="1"/>
    </xf>
    <xf numFmtId="4" fontId="110" fillId="67" borderId="497" applyNumberFormat="0" applyProtection="0">
      <alignment vertical="center"/>
    </xf>
    <xf numFmtId="4" fontId="48" fillId="67" borderId="497" applyNumberFormat="0" applyProtection="0">
      <alignmen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0" fontId="45" fillId="66" borderId="497" applyNumberFormat="0" applyProtection="0">
      <alignment horizontal="left" vertical="center" indent="1"/>
    </xf>
    <xf numFmtId="0" fontId="45" fillId="66"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4" fontId="48" fillId="87" borderId="497" applyNumberFormat="0" applyProtection="0">
      <alignment horizontal="left" vertical="center" indent="1"/>
    </xf>
    <xf numFmtId="4" fontId="48" fillId="85" borderId="497" applyNumberFormat="0" applyProtection="0">
      <alignment horizontal="left" vertical="center" indent="1"/>
    </xf>
    <xf numFmtId="0" fontId="45" fillId="74" borderId="497" applyNumberFormat="0" applyProtection="0">
      <alignment horizontal="left" vertical="center" indent="1"/>
    </xf>
    <xf numFmtId="4" fontId="47" fillId="84" borderId="497" applyNumberFormat="0" applyProtection="0">
      <alignment horizontal="left" vertical="center" indent="1"/>
    </xf>
    <xf numFmtId="4" fontId="48" fillId="83" borderId="497" applyNumberFormat="0" applyProtection="0">
      <alignment horizontal="right" vertical="center"/>
    </xf>
    <xf numFmtId="4" fontId="48" fillId="82" borderId="497" applyNumberFormat="0" applyProtection="0">
      <alignment horizontal="right" vertical="center"/>
    </xf>
    <xf numFmtId="4" fontId="48" fillId="81" borderId="497" applyNumberFormat="0" applyProtection="0">
      <alignment horizontal="right" vertical="center"/>
    </xf>
    <xf numFmtId="4" fontId="48" fillId="80" borderId="497" applyNumberFormat="0" applyProtection="0">
      <alignment horizontal="right" vertical="center"/>
    </xf>
    <xf numFmtId="4" fontId="48" fillId="79" borderId="497" applyNumberFormat="0" applyProtection="0">
      <alignment horizontal="right" vertical="center"/>
    </xf>
    <xf numFmtId="4" fontId="48" fillId="78" borderId="497" applyNumberFormat="0" applyProtection="0">
      <alignment horizontal="right" vertical="center"/>
    </xf>
    <xf numFmtId="4" fontId="48" fillId="77" borderId="497" applyNumberFormat="0" applyProtection="0">
      <alignment horizontal="right" vertical="center"/>
    </xf>
    <xf numFmtId="4" fontId="48" fillId="76" borderId="497" applyNumberFormat="0" applyProtection="0">
      <alignment horizontal="right" vertical="center"/>
    </xf>
    <xf numFmtId="4" fontId="48" fillId="75" borderId="497" applyNumberFormat="0" applyProtection="0">
      <alignment horizontal="right" vertical="center"/>
    </xf>
    <xf numFmtId="0" fontId="45" fillId="74" borderId="497" applyNumberFormat="0" applyProtection="0">
      <alignment horizontal="left" vertical="center" indent="1"/>
    </xf>
    <xf numFmtId="4" fontId="48" fillId="73" borderId="497" applyNumberFormat="0" applyProtection="0">
      <alignment horizontal="left" vertical="center" indent="1"/>
    </xf>
    <xf numFmtId="4" fontId="48" fillId="73" borderId="497" applyNumberFormat="0" applyProtection="0">
      <alignment horizontal="left" vertical="center" indent="1"/>
    </xf>
    <xf numFmtId="4" fontId="110" fillId="73" borderId="497" applyNumberFormat="0" applyProtection="0">
      <alignment vertical="center"/>
    </xf>
    <xf numFmtId="4" fontId="48" fillId="73" borderId="497" applyNumberFormat="0" applyProtection="0">
      <alignment vertical="center"/>
    </xf>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4" fontId="48" fillId="67" borderId="504" applyNumberFormat="0" applyProtection="0">
      <alignment horizontal="left" vertical="center" indent="1"/>
    </xf>
    <xf numFmtId="37" fontId="113" fillId="90" borderId="486" applyBorder="0" applyProtection="0">
      <alignment horizontal="right"/>
    </xf>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4" fontId="48" fillId="67" borderId="504" applyNumberFormat="0" applyProtection="0">
      <alignment horizontal="left" vertical="center" indent="1"/>
    </xf>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131" fillId="49" borderId="486" applyNumberFormat="0" applyAlignment="0" applyProtection="0"/>
    <xf numFmtId="0" fontId="45" fillId="74" borderId="504" applyNumberFormat="0" applyProtection="0">
      <alignment horizontal="left" vertical="center" indent="1"/>
    </xf>
    <xf numFmtId="0" fontId="134" fillId="64" borderId="497" applyNumberFormat="0" applyAlignment="0" applyProtection="0"/>
    <xf numFmtId="0" fontId="45" fillId="53" borderId="487" applyNumberFormat="0" applyFont="0" applyAlignment="0" applyProtection="0"/>
    <xf numFmtId="0" fontId="45" fillId="66" borderId="504" applyNumberFormat="0" applyProtection="0">
      <alignment horizontal="left" vertical="center" indent="1"/>
    </xf>
    <xf numFmtId="0" fontId="131" fillId="49" borderId="486" applyNumberFormat="0" applyAlignment="0" applyProtection="0"/>
    <xf numFmtId="0" fontId="126" fillId="64" borderId="486" applyNumberFormat="0" applyAlignment="0" applyProtection="0"/>
    <xf numFmtId="0" fontId="105" fillId="0" borderId="506" applyNumberFormat="0" applyFill="0" applyAlignment="0" applyProtection="0"/>
    <xf numFmtId="0" fontId="66" fillId="64" borderId="502" applyNumberFormat="0" applyAlignment="0" applyProtection="0"/>
    <xf numFmtId="0" fontId="131" fillId="49" borderId="502" applyNumberFormat="0" applyAlignment="0" applyProtection="0"/>
    <xf numFmtId="0" fontId="45" fillId="74" borderId="504" applyNumberFormat="0" applyProtection="0">
      <alignment horizontal="left" vertical="center" indent="1"/>
    </xf>
    <xf numFmtId="0" fontId="45" fillId="66" borderId="504" applyNumberFormat="0" applyProtection="0">
      <alignment horizontal="left" vertical="center" indent="1"/>
    </xf>
    <xf numFmtId="4" fontId="48" fillId="77" borderId="504" applyNumberFormat="0" applyProtection="0">
      <alignment horizontal="right" vertical="center"/>
    </xf>
    <xf numFmtId="0" fontId="131" fillId="49" borderId="502" applyNumberFormat="0" applyAlignment="0" applyProtection="0"/>
    <xf numFmtId="0" fontId="131" fillId="49" borderId="502" applyNumberFormat="0" applyAlignment="0" applyProtection="0"/>
    <xf numFmtId="217" fontId="46" fillId="67" borderId="499" applyBorder="0">
      <alignment horizontal="left" indent="1"/>
      <protection locked="0"/>
    </xf>
    <xf numFmtId="217" fontId="46" fillId="88" borderId="500" applyBorder="0">
      <alignment horizontal="center" vertical="center" wrapText="1"/>
    </xf>
    <xf numFmtId="0" fontId="70" fillId="53" borderId="503" applyNumberFormat="0" applyFont="0" applyAlignment="0" applyProtection="0"/>
    <xf numFmtId="0" fontId="70" fillId="53" borderId="503" applyNumberFormat="0" applyFont="0" applyAlignment="0" applyProtection="0"/>
    <xf numFmtId="0" fontId="45" fillId="74" borderId="504" applyNumberFormat="0" applyProtection="0">
      <alignment horizontal="left" vertical="center" indent="1"/>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0" fontId="81" fillId="49" borderId="502" applyNumberFormat="0" applyAlignment="0" applyProtection="0"/>
    <xf numFmtId="0" fontId="131" fillId="49" borderId="502" applyNumberFormat="0" applyAlignment="0" applyProtection="0"/>
    <xf numFmtId="0" fontId="70" fillId="53" borderId="503" applyNumberFormat="0" applyFont="0" applyAlignment="0" applyProtection="0"/>
    <xf numFmtId="0" fontId="95" fillId="64" borderId="504" applyNumberFormat="0" applyAlignment="0" applyProtection="0"/>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4" fontId="48" fillId="79" borderId="504" applyNumberFormat="0" applyProtection="0">
      <alignment horizontal="right" vertical="center"/>
    </xf>
    <xf numFmtId="0" fontId="45" fillId="74" borderId="504" applyNumberFormat="0" applyProtection="0">
      <alignment horizontal="left" vertical="center" indent="1"/>
    </xf>
    <xf numFmtId="0" fontId="45" fillId="66" borderId="504" applyNumberFormat="0" applyProtection="0">
      <alignment horizontal="left" vertical="center" indent="1"/>
    </xf>
    <xf numFmtId="4" fontId="110" fillId="67" borderId="504" applyNumberFormat="0" applyProtection="0">
      <alignment vertical="center"/>
    </xf>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4" fontId="48" fillId="75" borderId="504" applyNumberFormat="0" applyProtection="0">
      <alignment horizontal="right" vertical="center"/>
    </xf>
    <xf numFmtId="0" fontId="126" fillId="64" borderId="486" applyNumberFormat="0" applyAlignment="0" applyProtection="0"/>
    <xf numFmtId="0" fontId="131" fillId="49" borderId="486" applyNumberFormat="0" applyAlignment="0" applyProtection="0"/>
    <xf numFmtId="0" fontId="45" fillId="53" borderId="487" applyNumberFormat="0" applyFont="0" applyAlignment="0" applyProtection="0"/>
    <xf numFmtId="0" fontId="134" fillId="64" borderId="497" applyNumberFormat="0" applyAlignment="0" applyProtection="0"/>
    <xf numFmtId="0" fontId="95" fillId="64" borderId="504" applyNumberFormat="0" applyAlignment="0" applyProtection="0"/>
    <xf numFmtId="4" fontId="48" fillId="73" borderId="504" applyNumberFormat="0" applyProtection="0">
      <alignment vertical="center"/>
    </xf>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4" fontId="48" fillId="73" borderId="497" applyNumberFormat="0" applyProtection="0">
      <alignment vertical="center"/>
    </xf>
    <xf numFmtId="4" fontId="110" fillId="73" borderId="497" applyNumberFormat="0" applyProtection="0">
      <alignment vertical="center"/>
    </xf>
    <xf numFmtId="4" fontId="48" fillId="73" borderId="497" applyNumberFormat="0" applyProtection="0">
      <alignment horizontal="left" vertical="center" indent="1"/>
    </xf>
    <xf numFmtId="4" fontId="48" fillId="73" borderId="497" applyNumberFormat="0" applyProtection="0">
      <alignment horizontal="left" vertical="center" indent="1"/>
    </xf>
    <xf numFmtId="0" fontId="45" fillId="74" borderId="497" applyNumberFormat="0" applyProtection="0">
      <alignment horizontal="left" vertical="center" indent="1"/>
    </xf>
    <xf numFmtId="4" fontId="48" fillId="75" borderId="497" applyNumberFormat="0" applyProtection="0">
      <alignment horizontal="right" vertical="center"/>
    </xf>
    <xf numFmtId="4" fontId="48" fillId="76" borderId="497" applyNumberFormat="0" applyProtection="0">
      <alignment horizontal="right" vertical="center"/>
    </xf>
    <xf numFmtId="4" fontId="48" fillId="77" borderId="497" applyNumberFormat="0" applyProtection="0">
      <alignment horizontal="right" vertical="center"/>
    </xf>
    <xf numFmtId="4" fontId="48" fillId="78" borderId="497" applyNumberFormat="0" applyProtection="0">
      <alignment horizontal="right" vertical="center"/>
    </xf>
    <xf numFmtId="4" fontId="48" fillId="79" borderId="497" applyNumberFormat="0" applyProtection="0">
      <alignment horizontal="right" vertical="center"/>
    </xf>
    <xf numFmtId="4" fontId="48" fillId="80" borderId="497" applyNumberFormat="0" applyProtection="0">
      <alignment horizontal="right" vertical="center"/>
    </xf>
    <xf numFmtId="4" fontId="48" fillId="81" borderId="497" applyNumberFormat="0" applyProtection="0">
      <alignment horizontal="right" vertical="center"/>
    </xf>
    <xf numFmtId="4" fontId="48" fillId="82" borderId="497" applyNumberFormat="0" applyProtection="0">
      <alignment horizontal="right" vertical="center"/>
    </xf>
    <xf numFmtId="4" fontId="48" fillId="83" borderId="497" applyNumberFormat="0" applyProtection="0">
      <alignment horizontal="right" vertical="center"/>
    </xf>
    <xf numFmtId="4" fontId="47" fillId="84" borderId="497" applyNumberFormat="0" applyProtection="0">
      <alignment horizontal="left" vertical="center" indent="1"/>
    </xf>
    <xf numFmtId="0" fontId="45" fillId="74" borderId="497" applyNumberFormat="0" applyProtection="0">
      <alignment horizontal="left" vertical="center" indent="1"/>
    </xf>
    <xf numFmtId="4" fontId="48" fillId="85" borderId="497" applyNumberFormat="0" applyProtection="0">
      <alignment horizontal="left" vertical="center" indent="1"/>
    </xf>
    <xf numFmtId="4" fontId="48" fillId="87" borderId="497" applyNumberFormat="0" applyProtection="0">
      <alignment horizontal="left" vertical="center" indent="1"/>
    </xf>
    <xf numFmtId="0" fontId="45" fillId="87" borderId="497" applyNumberFormat="0" applyProtection="0">
      <alignment horizontal="left" vertical="center" indent="1"/>
    </xf>
    <xf numFmtId="0" fontId="45" fillId="87" borderId="497" applyNumberFormat="0" applyProtection="0">
      <alignment horizontal="left" vertical="center" indent="1"/>
    </xf>
    <xf numFmtId="0" fontId="45" fillId="88" borderId="497" applyNumberFormat="0" applyProtection="0">
      <alignment horizontal="left" vertical="center" indent="1"/>
    </xf>
    <xf numFmtId="0" fontId="45" fillId="88" borderId="497" applyNumberFormat="0" applyProtection="0">
      <alignment horizontal="left" vertical="center" indent="1"/>
    </xf>
    <xf numFmtId="0" fontId="45" fillId="66" borderId="497" applyNumberFormat="0" applyProtection="0">
      <alignment horizontal="left" vertical="center" indent="1"/>
    </xf>
    <xf numFmtId="0" fontId="45" fillId="66" borderId="497" applyNumberFormat="0" applyProtection="0">
      <alignment horizontal="left" vertical="center" indent="1"/>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48" fillId="67" borderId="497" applyNumberFormat="0" applyProtection="0">
      <alignment vertical="center"/>
    </xf>
    <xf numFmtId="4" fontId="110" fillId="67" borderId="497" applyNumberFormat="0" applyProtection="0">
      <alignment vertical="center"/>
    </xf>
    <xf numFmtId="4" fontId="48" fillId="67" borderId="497" applyNumberFormat="0" applyProtection="0">
      <alignment horizontal="left" vertical="center" indent="1"/>
    </xf>
    <xf numFmtId="4" fontId="48" fillId="67" borderId="497" applyNumberFormat="0" applyProtection="0">
      <alignment horizontal="left" vertical="center" indent="1"/>
    </xf>
    <xf numFmtId="4" fontId="48" fillId="85" borderId="497" applyNumberFormat="0" applyProtection="0">
      <alignment horizontal="right" vertical="center"/>
    </xf>
    <xf numFmtId="4" fontId="110" fillId="85" borderId="497" applyNumberFormat="0" applyProtection="0">
      <alignment horizontal="right" vertical="center"/>
    </xf>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109" fillId="85" borderId="497" applyNumberFormat="0" applyProtection="0">
      <alignment horizontal="right" vertical="center"/>
    </xf>
    <xf numFmtId="0" fontId="101" fillId="0" borderId="498"/>
    <xf numFmtId="0" fontId="131" fillId="49" borderId="486" applyNumberFormat="0" applyAlignment="0" applyProtection="0"/>
    <xf numFmtId="4" fontId="48" fillId="82" borderId="504" applyNumberFormat="0" applyProtection="0">
      <alignment horizontal="right" vertical="center"/>
    </xf>
    <xf numFmtId="37" fontId="113" fillId="91"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8" fillId="62" borderId="492" applyBorder="0"/>
    <xf numFmtId="0" fontId="66" fillId="64" borderId="502" applyNumberFormat="0" applyAlignment="0" applyProtection="0"/>
    <xf numFmtId="4" fontId="48" fillId="83" borderId="504" applyNumberFormat="0" applyProtection="0">
      <alignment horizontal="right" vertical="center"/>
    </xf>
    <xf numFmtId="0" fontId="81" fillId="49" borderId="502" applyNumberFormat="0" applyAlignment="0" applyProtection="0"/>
    <xf numFmtId="0" fontId="81" fillId="49" borderId="502" applyNumberFormat="0" applyAlignment="0" applyProtection="0"/>
    <xf numFmtId="0" fontId="81" fillId="49" borderId="502" applyNumberFormat="0" applyAlignment="0" applyProtection="0"/>
    <xf numFmtId="37" fontId="113" fillId="90" borderId="502" applyBorder="0" applyProtection="0">
      <alignment horizontal="right"/>
    </xf>
    <xf numFmtId="0" fontId="101" fillId="0" borderId="498"/>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95" fillId="64" borderId="504" applyNumberFormat="0" applyAlignment="0" applyProtection="0"/>
    <xf numFmtId="0" fontId="95" fillId="64" borderId="504" applyNumberFormat="0" applyAlignment="0" applyProtection="0"/>
    <xf numFmtId="4" fontId="110" fillId="73" borderId="504" applyNumberFormat="0" applyProtection="0">
      <alignment vertical="center"/>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48" fillId="76" borderId="504" applyNumberFormat="0" applyProtection="0">
      <alignment horizontal="right" vertical="center"/>
    </xf>
    <xf numFmtId="4" fontId="48" fillId="77" borderId="504" applyNumberFormat="0" applyProtection="0">
      <alignment horizontal="right" vertical="center"/>
    </xf>
    <xf numFmtId="4" fontId="48" fillId="78" borderId="504" applyNumberFormat="0" applyProtection="0">
      <alignment horizontal="right" vertical="center"/>
    </xf>
    <xf numFmtId="4" fontId="48" fillId="85" borderId="504" applyNumberFormat="0" applyProtection="0">
      <alignment horizontal="left" vertical="center" indent="1"/>
    </xf>
    <xf numFmtId="4" fontId="48" fillId="87"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4" fontId="110" fillId="85" borderId="504"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45" fillId="74" borderId="504" applyNumberFormat="0" applyProtection="0">
      <alignment horizontal="left" vertical="center" indent="1"/>
    </xf>
    <xf numFmtId="4" fontId="48" fillId="75" borderId="504" applyNumberFormat="0" applyProtection="0">
      <alignment horizontal="right" vertical="center"/>
    </xf>
    <xf numFmtId="4" fontId="48" fillId="81" borderId="504" applyNumberFormat="0" applyProtection="0">
      <alignment horizontal="right" vertical="center"/>
    </xf>
    <xf numFmtId="4" fontId="48" fillId="82" borderId="504" applyNumberFormat="0" applyProtection="0">
      <alignment horizontal="right" vertical="center"/>
    </xf>
    <xf numFmtId="4" fontId="48" fillId="83" borderId="504" applyNumberFormat="0" applyProtection="0">
      <alignment horizontal="right" vertical="center"/>
    </xf>
    <xf numFmtId="4" fontId="47" fillId="84" borderId="504" applyNumberFormat="0" applyProtection="0">
      <alignment horizontal="left" vertical="center" indent="1"/>
    </xf>
    <xf numFmtId="0" fontId="131" fillId="49" borderId="502" applyNumberFormat="0" applyAlignment="0" applyProtection="0"/>
    <xf numFmtId="0" fontId="81" fillId="49" borderId="502" applyNumberFormat="0" applyAlignment="0" applyProtection="0"/>
    <xf numFmtId="0" fontId="45" fillId="74"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70" fillId="53" borderId="503" applyNumberFormat="0" applyFont="0" applyAlignment="0" applyProtection="0"/>
    <xf numFmtId="4" fontId="48" fillId="73" borderId="504" applyNumberFormat="0" applyProtection="0">
      <alignment horizontal="left" vertical="center" indent="1"/>
    </xf>
    <xf numFmtId="4" fontId="110" fillId="73" borderId="504" applyNumberFormat="0" applyProtection="0">
      <alignment vertical="center"/>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02" applyNumberFormat="0" applyAlignment="0" applyProtection="0"/>
    <xf numFmtId="0" fontId="45"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110" fillId="73" borderId="504" applyNumberFormat="0" applyProtection="0">
      <alignment vertical="center"/>
    </xf>
    <xf numFmtId="4" fontId="48" fillId="73" borderId="504" applyNumberFormat="0" applyProtection="0">
      <alignment horizontal="left" vertical="center" indent="1"/>
    </xf>
    <xf numFmtId="4" fontId="48" fillId="80" borderId="504" applyNumberFormat="0" applyProtection="0">
      <alignment horizontal="right" vertical="center"/>
    </xf>
    <xf numFmtId="4" fontId="48" fillId="81" borderId="504" applyNumberFormat="0" applyProtection="0">
      <alignment horizontal="right" vertical="center"/>
    </xf>
    <xf numFmtId="4" fontId="48" fillId="83" borderId="504" applyNumberFormat="0" applyProtection="0">
      <alignment horizontal="right" vertical="center"/>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126" fillId="64" borderId="502" applyNumberFormat="0" applyAlignment="0" applyProtection="0"/>
    <xf numFmtId="0" fontId="108" fillId="62" borderId="508" applyBorder="0"/>
    <xf numFmtId="4" fontId="48" fillId="76" borderId="504" applyNumberFormat="0" applyProtection="0">
      <alignment horizontal="right" vertical="center"/>
    </xf>
    <xf numFmtId="0" fontId="131" fillId="49" borderId="502" applyNumberFormat="0" applyAlignment="0" applyProtection="0"/>
    <xf numFmtId="0" fontId="45" fillId="53" borderId="503" applyNumberFormat="0" applyFont="0" applyAlignment="0" applyProtection="0"/>
    <xf numFmtId="0" fontId="131" fillId="49" borderId="502" applyNumberFormat="0" applyAlignment="0" applyProtection="0"/>
    <xf numFmtId="4" fontId="48" fillId="85" borderId="504" applyNumberFormat="0" applyProtection="0">
      <alignment horizontal="right" vertical="center"/>
    </xf>
    <xf numFmtId="4" fontId="110"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08" fillId="62" borderId="508" applyBorder="0"/>
    <xf numFmtId="0" fontId="131" fillId="49" borderId="502" applyNumberForma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504" applyNumberFormat="0" applyAlignment="0" applyProtection="0"/>
    <xf numFmtId="0" fontId="45" fillId="53" borderId="496" applyNumberFormat="0" applyFont="0" applyAlignment="0" applyProtection="0"/>
    <xf numFmtId="10" fontId="75" fillId="67" borderId="494" applyNumberFormat="0" applyBorder="0" applyAlignment="0" applyProtection="0"/>
    <xf numFmtId="0" fontId="134" fillId="64" borderId="497" applyNumberFormat="0" applyAlignment="0" applyProtection="0"/>
    <xf numFmtId="0" fontId="45" fillId="53" borderId="496" applyNumberFormat="0" applyFont="0" applyAlignment="0" applyProtection="0"/>
    <xf numFmtId="10" fontId="75" fillId="70" borderId="494" applyNumberFormat="0" applyBorder="0" applyAlignment="0" applyProtection="0"/>
    <xf numFmtId="0" fontId="131" fillId="49" borderId="486" applyNumberFormat="0" applyAlignment="0" applyProtection="0"/>
    <xf numFmtId="0" fontId="134" fillId="64" borderId="488" applyNumberFormat="0" applyAlignment="0" applyProtection="0"/>
    <xf numFmtId="0" fontId="45"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0" fontId="45" fillId="66" borderId="488" applyNumberFormat="0" applyProtection="0">
      <alignment horizontal="left" vertical="center" indent="1"/>
    </xf>
    <xf numFmtId="0" fontId="45" fillId="88" borderId="488" applyNumberFormat="0" applyProtection="0">
      <alignment horizontal="left" vertical="center" indent="1"/>
    </xf>
    <xf numFmtId="4" fontId="48" fillId="87" borderId="488" applyNumberFormat="0" applyProtection="0">
      <alignment horizontal="left" vertical="center" indent="1"/>
    </xf>
    <xf numFmtId="4" fontId="48" fillId="85" borderId="488" applyNumberFormat="0" applyProtection="0">
      <alignment horizontal="left" vertical="center" indent="1"/>
    </xf>
    <xf numFmtId="0" fontId="45" fillId="74" borderId="488" applyNumberFormat="0" applyProtection="0">
      <alignment horizontal="left" vertical="center" indent="1"/>
    </xf>
    <xf numFmtId="4" fontId="47" fillId="84" borderId="488" applyNumberFormat="0" applyProtection="0">
      <alignment horizontal="left" vertical="center" indent="1"/>
    </xf>
    <xf numFmtId="4" fontId="48" fillId="83" borderId="488" applyNumberFormat="0" applyProtection="0">
      <alignment horizontal="right" vertical="center"/>
    </xf>
    <xf numFmtId="4" fontId="48" fillId="82" borderId="488" applyNumberFormat="0" applyProtection="0">
      <alignment horizontal="right" vertical="center"/>
    </xf>
    <xf numFmtId="4" fontId="48" fillId="81" borderId="488" applyNumberFormat="0" applyProtection="0">
      <alignment horizontal="right" vertical="center"/>
    </xf>
    <xf numFmtId="4" fontId="48" fillId="80" borderId="488" applyNumberFormat="0" applyProtection="0">
      <alignment horizontal="right" vertical="center"/>
    </xf>
    <xf numFmtId="4" fontId="48" fillId="79" borderId="488" applyNumberFormat="0" applyProtection="0">
      <alignment horizontal="right" vertical="center"/>
    </xf>
    <xf numFmtId="4" fontId="48" fillId="78" borderId="488" applyNumberFormat="0" applyProtection="0">
      <alignment horizontal="right" vertical="center"/>
    </xf>
    <xf numFmtId="4" fontId="48" fillId="73" borderId="488" applyNumberFormat="0" applyProtection="0">
      <alignment horizontal="left" vertical="center" indent="1"/>
    </xf>
    <xf numFmtId="4" fontId="110" fillId="73" borderId="488" applyNumberFormat="0" applyProtection="0">
      <alignment vertical="center"/>
    </xf>
    <xf numFmtId="4" fontId="48" fillId="73" borderId="488" applyNumberFormat="0" applyProtection="0">
      <alignment vertical="center"/>
    </xf>
    <xf numFmtId="0" fontId="95" fillId="64" borderId="488" applyNumberFormat="0" applyAlignment="0" applyProtection="0"/>
    <xf numFmtId="0" fontId="95" fillId="64" borderId="488"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4" fillId="64" borderId="488" applyNumberFormat="0" applyAlignment="0" applyProtection="0"/>
    <xf numFmtId="0" fontId="45"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217" fontId="46" fillId="67" borderId="491" applyBorder="0">
      <alignment horizontal="left" indent="1"/>
      <protection locked="0"/>
    </xf>
    <xf numFmtId="217" fontId="46" fillId="88" borderId="493" applyBorder="0">
      <alignment horizontal="center" vertical="center" wrapText="1"/>
    </xf>
    <xf numFmtId="0" fontId="134" fillId="64" borderId="488" applyNumberFormat="0" applyAlignment="0" applyProtection="0"/>
    <xf numFmtId="0" fontId="45" fillId="53" borderId="487" applyNumberFormat="0" applyFont="0" applyAlignment="0" applyProtection="0"/>
    <xf numFmtId="4" fontId="110" fillId="67" borderId="488" applyNumberFormat="0" applyProtection="0">
      <alignment vertical="center"/>
    </xf>
    <xf numFmtId="4" fontId="109" fillId="85" borderId="488" applyNumberFormat="0" applyProtection="0">
      <alignment horizontal="right" vertical="center"/>
    </xf>
    <xf numFmtId="4" fontId="48" fillId="85" borderId="488" applyNumberFormat="0" applyProtection="0">
      <alignment horizontal="right" vertical="center"/>
    </xf>
    <xf numFmtId="4" fontId="48" fillId="67" borderId="488" applyNumberFormat="0" applyProtection="0">
      <alignment vertical="center"/>
    </xf>
    <xf numFmtId="0" fontId="45" fillId="66" borderId="488" applyNumberFormat="0" applyProtection="0">
      <alignment horizontal="left" vertical="center" indent="1"/>
    </xf>
    <xf numFmtId="4" fontId="48" fillId="82" borderId="488" applyNumberFormat="0" applyProtection="0">
      <alignment horizontal="right" vertical="center"/>
    </xf>
    <xf numFmtId="217" fontId="46" fillId="88" borderId="493" applyBorder="0">
      <alignment horizontal="center" vertical="center" wrapText="1"/>
    </xf>
    <xf numFmtId="0" fontId="134" fillId="64" borderId="488" applyNumberFormat="0" applyAlignment="0" applyProtection="0"/>
    <xf numFmtId="0" fontId="45" fillId="53" borderId="487" applyNumberFormat="0" applyFont="0" applyAlignment="0" applyProtection="0"/>
    <xf numFmtId="4" fontId="48" fillId="75" borderId="488" applyNumberFormat="0" applyProtection="0">
      <alignment horizontal="right" vertical="center"/>
    </xf>
    <xf numFmtId="0" fontId="45" fillId="74" borderId="488" applyNumberFormat="0" applyProtection="0">
      <alignment horizontal="left" vertical="center" indent="1"/>
    </xf>
    <xf numFmtId="4" fontId="48" fillId="73" borderId="488" applyNumberFormat="0" applyProtection="0">
      <alignment horizontal="left" vertical="center" indent="1"/>
    </xf>
    <xf numFmtId="4" fontId="48" fillId="73" borderId="488" applyNumberFormat="0" applyProtection="0">
      <alignment horizontal="left" vertical="center" indent="1"/>
    </xf>
    <xf numFmtId="4" fontId="110" fillId="73" borderId="488" applyNumberFormat="0" applyProtection="0">
      <alignment vertical="center"/>
    </xf>
    <xf numFmtId="4" fontId="48" fillId="73" borderId="488" applyNumberFormat="0" applyProtection="0">
      <alignment vertical="center"/>
    </xf>
    <xf numFmtId="0" fontId="95" fillId="64" borderId="488" applyNumberFormat="0" applyAlignment="0" applyProtection="0"/>
    <xf numFmtId="0" fontId="95" fillId="64" borderId="488" applyNumberFormat="0" applyAlignment="0" applyProtection="0"/>
    <xf numFmtId="0" fontId="95" fillId="64" borderId="488" applyNumberFormat="0" applyAlignment="0" applyProtection="0"/>
    <xf numFmtId="0" fontId="95" fillId="64" borderId="488"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81" fillId="49" borderId="486" applyNumberFormat="0" applyAlignment="0" applyProtection="0"/>
    <xf numFmtId="0" fontId="81" fillId="49" borderId="486" applyNumberFormat="0" applyAlignment="0" applyProtection="0"/>
    <xf numFmtId="0" fontId="131" fillId="49" borderId="486" applyNumberFormat="0" applyAlignment="0" applyProtection="0"/>
    <xf numFmtId="0" fontId="134" fillId="64" borderId="488" applyNumberFormat="0" applyAlignment="0" applyProtection="0"/>
    <xf numFmtId="0" fontId="45"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217" fontId="46" fillId="67" borderId="491" applyBorder="0">
      <alignment horizontal="left" indent="1"/>
      <protection locked="0"/>
    </xf>
    <xf numFmtId="217" fontId="46" fillId="88" borderId="493" applyBorder="0">
      <alignment horizontal="center" vertical="center" wrapText="1"/>
    </xf>
    <xf numFmtId="0" fontId="108" fillId="62" borderId="492" applyBorder="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91" borderId="486" applyBorder="0" applyProtection="0">
      <alignment horizontal="right"/>
    </xf>
    <xf numFmtId="4" fontId="48" fillId="67" borderId="488" applyNumberFormat="0" applyProtection="0">
      <alignment horizontal="left" vertical="center" indent="1"/>
    </xf>
    <xf numFmtId="0" fontId="45" fillId="74" borderId="488" applyNumberFormat="0" applyProtection="0">
      <alignment horizontal="left" vertical="center" indent="1"/>
    </xf>
    <xf numFmtId="0" fontId="45" fillId="66" borderId="488" applyNumberFormat="0" applyProtection="0">
      <alignment horizontal="left" vertical="center" indent="1"/>
    </xf>
    <xf numFmtId="0" fontId="45" fillId="66" borderId="488" applyNumberFormat="0" applyProtection="0">
      <alignment horizontal="left" vertical="center" indent="1"/>
    </xf>
    <xf numFmtId="0" fontId="45" fillId="88" borderId="488" applyNumberFormat="0" applyProtection="0">
      <alignment horizontal="left" vertical="center" indent="1"/>
    </xf>
    <xf numFmtId="0" fontId="45" fillId="88" borderId="488" applyNumberFormat="0" applyProtection="0">
      <alignment horizontal="left" vertical="center" indent="1"/>
    </xf>
    <xf numFmtId="0" fontId="45" fillId="87" borderId="488" applyNumberFormat="0" applyProtection="0">
      <alignment horizontal="left" vertical="center" indent="1"/>
    </xf>
    <xf numFmtId="0" fontId="45" fillId="87" borderId="488" applyNumberFormat="0" applyProtection="0">
      <alignment horizontal="left" vertical="center" indent="1"/>
    </xf>
    <xf numFmtId="0" fontId="101" fillId="0" borderId="275"/>
    <xf numFmtId="37" fontId="113" fillId="90" borderId="486" applyBorder="0" applyProtection="0">
      <alignment horizontal="right"/>
    </xf>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4" fontId="48" fillId="78" borderId="504" applyNumberFormat="0" applyProtection="0">
      <alignment horizontal="right" vertical="center"/>
    </xf>
    <xf numFmtId="0" fontId="70" fillId="53" borderId="503" applyNumberFormat="0" applyFont="0" applyAlignment="0" applyProtection="0"/>
    <xf numFmtId="0" fontId="134" fillId="64" borderId="504" applyNumberFormat="0" applyAlignment="0" applyProtection="0"/>
    <xf numFmtId="0" fontId="45" fillId="53" borderId="503" applyNumberFormat="0" applyFont="0" applyAlignment="0" applyProtection="0"/>
    <xf numFmtId="0" fontId="45" fillId="53" borderId="487" applyNumberFormat="0" applyFont="0" applyAlignment="0" applyProtection="0"/>
    <xf numFmtId="0" fontId="131" fillId="49" borderId="486" applyNumberFormat="0" applyAlignment="0" applyProtection="0"/>
    <xf numFmtId="0" fontId="134" fillId="64" borderId="488" applyNumberFormat="0" applyAlignment="0" applyProtection="0"/>
    <xf numFmtId="0" fontId="45" fillId="88" borderId="488" applyNumberFormat="0" applyProtection="0">
      <alignment horizontal="left" vertical="center" indent="1"/>
    </xf>
    <xf numFmtId="0" fontId="45" fillId="87" borderId="488" applyNumberFormat="0" applyProtection="0">
      <alignment horizontal="left" vertical="center" indent="1"/>
    </xf>
    <xf numFmtId="0" fontId="45" fillId="87" borderId="488" applyNumberFormat="0" applyProtection="0">
      <alignment horizontal="left" vertical="center" indent="1"/>
    </xf>
    <xf numFmtId="4" fontId="48" fillId="76" borderId="488" applyNumberFormat="0" applyProtection="0">
      <alignment horizontal="right" vertical="center"/>
    </xf>
    <xf numFmtId="4" fontId="48" fillId="75" borderId="497" applyNumberFormat="0" applyProtection="0">
      <alignment horizontal="right" vertical="center"/>
    </xf>
    <xf numFmtId="0" fontId="105" fillId="0" borderId="515" applyNumberFormat="0" applyFill="0" applyAlignment="0" applyProtection="0"/>
    <xf numFmtId="0" fontId="108" fillId="62" borderId="517" applyBorder="0"/>
    <xf numFmtId="217" fontId="46" fillId="67" borderId="516" applyBorder="0">
      <alignment horizontal="left" indent="1"/>
      <protection locked="0"/>
    </xf>
    <xf numFmtId="217" fontId="46" fillId="88" borderId="518" applyBorder="0">
      <alignment horizontal="center" vertical="center" wrapText="1"/>
    </xf>
    <xf numFmtId="0" fontId="131" fillId="49" borderId="511" applyNumberFormat="0" applyAlignment="0" applyProtection="0"/>
    <xf numFmtId="4" fontId="48" fillId="67" borderId="504" applyNumberFormat="0" applyProtection="0">
      <alignment horizontal="left" vertical="center" indent="1"/>
    </xf>
    <xf numFmtId="0" fontId="131" fillId="49" borderId="486" applyNumberFormat="0" applyAlignment="0" applyProtection="0"/>
    <xf numFmtId="0" fontId="45" fillId="53" borderId="503" applyNumberFormat="0" applyFont="0" applyAlignment="0" applyProtection="0"/>
    <xf numFmtId="10" fontId="75" fillId="67" borderId="501" applyNumberFormat="0" applyBorder="0" applyAlignment="0" applyProtection="0"/>
    <xf numFmtId="0" fontId="131" fillId="49" borderId="486" applyNumberFormat="0" applyAlignment="0" applyProtection="0"/>
    <xf numFmtId="37" fontId="113" fillId="90" borderId="511" applyBorder="0" applyProtection="0">
      <alignment horizontal="right"/>
    </xf>
    <xf numFmtId="0" fontId="126" fillId="64" borderId="486" applyNumberFormat="0" applyAlignment="0" applyProtection="0"/>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81" fillId="49" borderId="511" applyNumberFormat="0" applyAlignment="0" applyProtection="0"/>
    <xf numFmtId="0" fontId="126" fillId="64" borderId="502" applyNumberFormat="0" applyAlignment="0" applyProtection="0"/>
    <xf numFmtId="0" fontId="81" fillId="49" borderId="511" applyNumberFormat="0" applyAlignment="0" applyProtection="0"/>
    <xf numFmtId="10" fontId="75" fillId="70" borderId="501" applyNumberFormat="0" applyBorder="0" applyAlignment="0" applyProtection="0"/>
    <xf numFmtId="0" fontId="81" fillId="49" borderId="511" applyNumberFormat="0" applyAlignment="0" applyProtection="0"/>
    <xf numFmtId="169" fontId="45" fillId="67" borderId="501">
      <alignment horizontal="center"/>
      <protection locked="0"/>
    </xf>
    <xf numFmtId="169" fontId="45" fillId="66" borderId="501">
      <alignment horizontal="center"/>
    </xf>
    <xf numFmtId="0" fontId="81" fillId="49" borderId="511" applyNumberFormat="0" applyAlignment="0" applyProtection="0"/>
    <xf numFmtId="0" fontId="131" fillId="49" borderId="502" applyNumberFormat="0" applyAlignment="0" applyProtection="0"/>
    <xf numFmtId="4" fontId="48" fillId="77" borderId="504" applyNumberFormat="0" applyProtection="0">
      <alignment horizontal="right" vertical="center"/>
    </xf>
    <xf numFmtId="0" fontId="70" fillId="53" borderId="503" applyNumberFormat="0" applyFont="0" applyAlignment="0" applyProtection="0"/>
    <xf numFmtId="217" fontId="45" fillId="67" borderId="501">
      <alignment horizontal="left" indent="1"/>
      <protection locked="0"/>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48" fillId="73" borderId="504" applyNumberFormat="0" applyProtection="0">
      <alignment vertical="center"/>
    </xf>
    <xf numFmtId="4" fontId="110" fillId="73" borderId="504" applyNumberFormat="0" applyProtection="0">
      <alignment vertical="center"/>
    </xf>
    <xf numFmtId="4" fontId="48" fillId="73" borderId="504" applyNumberFormat="0" applyProtection="0">
      <alignment horizontal="left" vertical="center" indent="1"/>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48" fillId="75" borderId="504" applyNumberFormat="0" applyProtection="0">
      <alignment horizontal="right" vertical="center"/>
    </xf>
    <xf numFmtId="4" fontId="48" fillId="76" borderId="504" applyNumberFormat="0" applyProtection="0">
      <alignment horizontal="right" vertical="center"/>
    </xf>
    <xf numFmtId="4" fontId="48" fillId="77" borderId="504" applyNumberFormat="0" applyProtection="0">
      <alignment horizontal="right" vertical="center"/>
    </xf>
    <xf numFmtId="4" fontId="48" fillId="78" borderId="504" applyNumberFormat="0" applyProtection="0">
      <alignment horizontal="right" vertical="center"/>
    </xf>
    <xf numFmtId="4" fontId="48" fillId="79" borderId="504" applyNumberFormat="0" applyProtection="0">
      <alignment horizontal="right" vertical="center"/>
    </xf>
    <xf numFmtId="4" fontId="48" fillId="80" borderId="504" applyNumberFormat="0" applyProtection="0">
      <alignment horizontal="right" vertical="center"/>
    </xf>
    <xf numFmtId="4" fontId="48" fillId="81" borderId="504" applyNumberFormat="0" applyProtection="0">
      <alignment horizontal="right" vertical="center"/>
    </xf>
    <xf numFmtId="4" fontId="48" fillId="82" borderId="504" applyNumberFormat="0" applyProtection="0">
      <alignment horizontal="right" vertical="center"/>
    </xf>
    <xf numFmtId="4" fontId="48" fillId="83" borderId="504" applyNumberFormat="0" applyProtection="0">
      <alignment horizontal="right" vertical="center"/>
    </xf>
    <xf numFmtId="4" fontId="47" fillId="84" borderId="504" applyNumberFormat="0" applyProtection="0">
      <alignment horizontal="left" vertical="center" indent="1"/>
    </xf>
    <xf numFmtId="0" fontId="45" fillId="74" borderId="504" applyNumberFormat="0" applyProtection="0">
      <alignment horizontal="left" vertical="center" indent="1"/>
    </xf>
    <xf numFmtId="4" fontId="48" fillId="85" borderId="504" applyNumberFormat="0" applyProtection="0">
      <alignment horizontal="left" vertical="center" indent="1"/>
    </xf>
    <xf numFmtId="4" fontId="48" fillId="87"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48" fillId="67" borderId="504" applyNumberFormat="0" applyProtection="0">
      <alignment vertical="center"/>
    </xf>
    <xf numFmtId="4" fontId="110" fillId="67" borderId="504" applyNumberFormat="0" applyProtection="0">
      <alignmen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48" fillId="85" borderId="504" applyNumberFormat="0" applyProtection="0">
      <alignment horizontal="right" vertical="center"/>
    </xf>
    <xf numFmtId="4" fontId="110"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109" fillId="85" borderId="504" applyNumberFormat="0" applyProtection="0">
      <alignment horizontal="right" vertical="center"/>
    </xf>
    <xf numFmtId="0" fontId="101" fillId="0" borderId="505"/>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8" fillId="62" borderId="508" applyBorder="0"/>
    <xf numFmtId="0" fontId="45" fillId="74" borderId="504" applyNumberFormat="0" applyProtection="0">
      <alignment horizontal="left" vertical="center" indent="1"/>
    </xf>
    <xf numFmtId="0" fontId="45" fillId="88" borderId="504" applyNumberFormat="0" applyProtection="0">
      <alignment horizontal="left" vertical="center" indent="1"/>
    </xf>
    <xf numFmtId="4" fontId="48" fillId="87" borderId="504" applyNumberFormat="0" applyProtection="0">
      <alignment horizontal="left" vertical="center" indent="1"/>
    </xf>
    <xf numFmtId="217" fontId="46" fillId="67" borderId="507" applyBorder="0">
      <alignment horizontal="left" indent="1"/>
      <protection locked="0"/>
    </xf>
    <xf numFmtId="217" fontId="46" fillId="88" borderId="509" applyBorder="0">
      <alignment horizontal="center" vertical="center" wrapText="1"/>
    </xf>
    <xf numFmtId="0" fontId="131" fillId="49" borderId="502" applyNumberFormat="0" applyAlignment="0" applyProtection="0"/>
    <xf numFmtId="0" fontId="131" fillId="49" borderId="502" applyNumberFormat="0" applyAlignment="0" applyProtection="0"/>
    <xf numFmtId="0" fontId="131" fillId="49" borderId="502" applyNumberFormat="0" applyAlignment="0" applyProtection="0"/>
    <xf numFmtId="0" fontId="45" fillId="87" borderId="504" applyNumberFormat="0" applyProtection="0">
      <alignment horizontal="left" vertical="center" indent="1"/>
    </xf>
    <xf numFmtId="0" fontId="45" fillId="74" borderId="504" applyNumberFormat="0" applyProtection="0">
      <alignment horizontal="left" vertical="center" indent="1"/>
    </xf>
    <xf numFmtId="0" fontId="108" fillId="62" borderId="508" applyBorder="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91" borderId="502" applyBorder="0" applyProtection="0">
      <alignment horizontal="right"/>
    </xf>
    <xf numFmtId="0" fontId="131" fillId="49" borderId="502" applyNumberFormat="0" applyAlignment="0" applyProtection="0"/>
    <xf numFmtId="0" fontId="101" fillId="0" borderId="505"/>
    <xf numFmtId="4" fontId="109" fillId="85"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4" fontId="110" fillId="85" borderId="504" applyNumberFormat="0" applyProtection="0">
      <alignment horizontal="right" vertical="center"/>
    </xf>
    <xf numFmtId="4" fontId="48" fillId="85" borderId="504" applyNumberFormat="0" applyProtection="0">
      <alignment horizontal="righ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110" fillId="67" borderId="504" applyNumberFormat="0" applyProtection="0">
      <alignmen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45" fillId="66" borderId="504" applyNumberFormat="0" applyProtection="0">
      <alignment horizontal="left" vertical="center" indent="1"/>
    </xf>
    <xf numFmtId="0" fontId="45" fillId="66" borderId="504" applyNumberFormat="0" applyProtection="0">
      <alignment horizontal="left" vertical="center" indent="1"/>
    </xf>
    <xf numFmtId="0" fontId="45" fillId="88" borderId="504" applyNumberFormat="0" applyProtection="0">
      <alignment horizontal="left" vertical="center" indent="1"/>
    </xf>
    <xf numFmtId="0" fontId="45" fillId="88" borderId="504" applyNumberFormat="0" applyProtection="0">
      <alignment horizontal="left" vertical="center" indent="1"/>
    </xf>
    <xf numFmtId="0" fontId="45" fillId="87" borderId="504" applyNumberFormat="0" applyProtection="0">
      <alignment horizontal="left" vertical="center" indent="1"/>
    </xf>
    <xf numFmtId="0" fontId="45" fillId="87" borderId="504" applyNumberFormat="0" applyProtection="0">
      <alignment horizontal="left" vertical="center" indent="1"/>
    </xf>
    <xf numFmtId="4" fontId="48" fillId="87" borderId="504" applyNumberFormat="0" applyProtection="0">
      <alignment horizontal="left" vertical="center" indent="1"/>
    </xf>
    <xf numFmtId="4" fontId="48" fillId="85" borderId="504" applyNumberFormat="0" applyProtection="0">
      <alignment horizontal="left" vertical="center" indent="1"/>
    </xf>
    <xf numFmtId="0" fontId="45" fillId="74" borderId="504" applyNumberFormat="0" applyProtection="0">
      <alignment horizontal="left" vertical="center" indent="1"/>
    </xf>
    <xf numFmtId="4" fontId="47" fillId="84" borderId="504" applyNumberFormat="0" applyProtection="0">
      <alignment horizontal="left" vertical="center" indent="1"/>
    </xf>
    <xf numFmtId="4" fontId="48" fillId="83" borderId="504" applyNumberFormat="0" applyProtection="0">
      <alignment horizontal="right" vertical="center"/>
    </xf>
    <xf numFmtId="4" fontId="48" fillId="82" borderId="504" applyNumberFormat="0" applyProtection="0">
      <alignment horizontal="right" vertical="center"/>
    </xf>
    <xf numFmtId="4" fontId="48" fillId="81" borderId="504" applyNumberFormat="0" applyProtection="0">
      <alignment horizontal="right" vertical="center"/>
    </xf>
    <xf numFmtId="4" fontId="48" fillId="80" borderId="504" applyNumberFormat="0" applyProtection="0">
      <alignment horizontal="right" vertical="center"/>
    </xf>
    <xf numFmtId="4" fontId="48" fillId="79" borderId="504" applyNumberFormat="0" applyProtection="0">
      <alignment horizontal="right" vertical="center"/>
    </xf>
    <xf numFmtId="4" fontId="48" fillId="78" borderId="504" applyNumberFormat="0" applyProtection="0">
      <alignment horizontal="right" vertical="center"/>
    </xf>
    <xf numFmtId="0" fontId="131" fillId="49" borderId="502" applyNumberFormat="0" applyAlignment="0" applyProtection="0"/>
    <xf numFmtId="4" fontId="48" fillId="67" borderId="504" applyNumberFormat="0" applyProtection="0">
      <alignment horizontal="left" vertical="center" indent="1"/>
    </xf>
    <xf numFmtId="0" fontId="131" fillId="49" borderId="502" applyNumberFormat="0" applyAlignment="0" applyProtection="0"/>
    <xf numFmtId="0" fontId="45" fillId="53" borderId="503" applyNumberFormat="0" applyFont="0" applyAlignment="0" applyProtection="0"/>
    <xf numFmtId="0" fontId="126" fillId="64" borderId="502" applyNumberFormat="0" applyAlignment="0" applyProtection="0"/>
    <xf numFmtId="4" fontId="48" fillId="67" borderId="504" applyNumberFormat="0" applyProtection="0">
      <alignment horizontal="left" vertical="center" indent="1"/>
    </xf>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126" fillId="64" borderId="502" applyNumberFormat="0" applyAlignment="0" applyProtection="0"/>
    <xf numFmtId="4" fontId="110" fillId="67" borderId="504" applyNumberFormat="0" applyProtection="0">
      <alignment vertical="center"/>
    </xf>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31" fillId="49" borderId="502" applyNumberFormat="0" applyAlignment="0" applyProtection="0"/>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126" fillId="64" borderId="502" applyNumberFormat="0" applyAlignment="0" applyProtection="0"/>
    <xf numFmtId="4" fontId="48" fillId="73" borderId="504" applyNumberFormat="0" applyProtection="0">
      <alignment horizontal="left" vertical="center" indent="1"/>
    </xf>
    <xf numFmtId="217" fontId="46" fillId="67" borderId="507" applyBorder="0">
      <alignment horizontal="left" indent="1"/>
      <protection locked="0"/>
    </xf>
    <xf numFmtId="217" fontId="46" fillId="88" borderId="509" applyBorder="0">
      <alignment horizontal="center" vertical="center" wrapText="1"/>
    </xf>
    <xf numFmtId="0" fontId="134" fillId="64" borderId="504" applyNumberFormat="0" applyAlignment="0" applyProtection="0"/>
    <xf numFmtId="0" fontId="45" fillId="53" borderId="503" applyNumberFormat="0" applyFont="0" applyAlignment="0" applyProtection="0"/>
    <xf numFmtId="0" fontId="131" fillId="49" borderId="502" applyNumberFormat="0" applyAlignment="0" applyProtection="0"/>
    <xf numFmtId="0" fontId="126" fillId="64" borderId="502" applyNumberFormat="0" applyAlignment="0" applyProtection="0"/>
    <xf numFmtId="0" fontId="105" fillId="0" borderId="506" applyNumberFormat="0" applyFill="0" applyAlignment="0" applyProtection="0"/>
    <xf numFmtId="217" fontId="46" fillId="67" borderId="507" applyBorder="0">
      <alignment horizontal="left" indent="1"/>
      <protection locked="0"/>
    </xf>
    <xf numFmtId="217" fontId="46" fillId="88" borderId="509" applyBorder="0">
      <alignment horizontal="center" vertical="center" wrapText="1"/>
    </xf>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0" fontId="108" fillId="62" borderId="508" applyBorder="0"/>
    <xf numFmtId="0" fontId="70" fillId="53" borderId="503" applyNumberFormat="0" applyFont="0" applyAlignment="0" applyProtection="0"/>
    <xf numFmtId="37" fontId="113" fillId="91"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91" borderId="502" applyBorder="0" applyProtection="0">
      <alignment horizontal="right"/>
    </xf>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66" fillId="64" borderId="502" applyNumberFormat="0" applyAlignment="0" applyProtection="0"/>
    <xf numFmtId="0" fontId="101" fillId="0" borderId="505"/>
    <xf numFmtId="4" fontId="48" fillId="73" borderId="497" applyNumberFormat="0" applyProtection="0">
      <alignment vertical="center"/>
    </xf>
    <xf numFmtId="0" fontId="95" fillId="64" borderId="504"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95" fillId="64" borderId="4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4" fontId="48" fillId="80" borderId="497" applyNumberFormat="0" applyProtection="0">
      <alignment horizontal="right" vertical="center"/>
    </xf>
    <xf numFmtId="4" fontId="48" fillId="82" borderId="497" applyNumberFormat="0" applyProtection="0">
      <alignment horizontal="right" vertical="center"/>
    </xf>
    <xf numFmtId="4" fontId="48" fillId="83" borderId="497" applyNumberFormat="0" applyProtection="0">
      <alignment horizontal="right" vertical="center"/>
    </xf>
    <xf numFmtId="4" fontId="47" fillId="84" borderId="497" applyNumberFormat="0" applyProtection="0">
      <alignment horizontal="left" vertical="center" indent="1"/>
    </xf>
    <xf numFmtId="0" fontId="45" fillId="74" borderId="497" applyNumberFormat="0" applyProtection="0">
      <alignment horizontal="left" vertical="center" indent="1"/>
    </xf>
    <xf numFmtId="4" fontId="48" fillId="85" borderId="497" applyNumberFormat="0" applyProtection="0">
      <alignment horizontal="left" vertical="center" indent="1"/>
    </xf>
    <xf numFmtId="4" fontId="48" fillId="67" borderId="497" applyNumberFormat="0" applyProtection="0">
      <alignment horizontal="left" vertical="center" indent="1"/>
    </xf>
    <xf numFmtId="4" fontId="48" fillId="85" borderId="497" applyNumberFormat="0" applyProtection="0">
      <alignment horizontal="right" vertical="center"/>
    </xf>
    <xf numFmtId="4" fontId="110" fillId="85" borderId="497" applyNumberFormat="0" applyProtection="0">
      <alignment horizontal="right" vertical="center"/>
    </xf>
    <xf numFmtId="0" fontId="105" fillId="0" borderId="490" applyNumberFormat="0" applyFill="0" applyAlignment="0" applyProtection="0"/>
    <xf numFmtId="217" fontId="46" fillId="88" borderId="500" applyBorder="0">
      <alignment horizontal="center" vertical="center" wrapText="1"/>
    </xf>
    <xf numFmtId="0" fontId="13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70" fillId="53" borderId="487" applyNumberFormat="0" applyFont="0" applyAlignment="0" applyProtection="0"/>
    <xf numFmtId="4" fontId="48" fillId="76" borderId="497" applyNumberFormat="0" applyProtection="0">
      <alignment horizontal="right" vertical="center"/>
    </xf>
    <xf numFmtId="4" fontId="48" fillId="77" borderId="497" applyNumberFormat="0" applyProtection="0">
      <alignment horizontal="right" vertical="center"/>
    </xf>
    <xf numFmtId="4" fontId="48" fillId="67" borderId="504" applyNumberFormat="0" applyProtection="0">
      <alignment horizontal="left" vertical="center" indent="1"/>
    </xf>
    <xf numFmtId="0" fontId="131" fillId="49" borderId="486" applyNumberFormat="0" applyAlignment="0" applyProtection="0"/>
    <xf numFmtId="0" fontId="81" fillId="49" borderId="486" applyNumberFormat="0" applyAlignment="0" applyProtection="0"/>
    <xf numFmtId="0" fontId="81" fillId="49" borderId="486" applyNumberFormat="0" applyAlignment="0" applyProtection="0"/>
    <xf numFmtId="0" fontId="81" fillId="49" borderId="486" applyNumberFormat="0" applyAlignment="0" applyProtection="0"/>
    <xf numFmtId="37" fontId="113" fillId="90" borderId="486" applyBorder="0" applyProtection="0">
      <alignment horizontal="right"/>
    </xf>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95" fillId="64" borderId="488" applyNumberFormat="0" applyAlignment="0" applyProtection="0"/>
    <xf numFmtId="217" fontId="46" fillId="67" borderId="491" applyBorder="0">
      <alignment horizontal="left" indent="1"/>
      <protection locked="0"/>
    </xf>
    <xf numFmtId="217" fontId="46" fillId="88" borderId="493" applyBorder="0">
      <alignment horizontal="center" vertical="center" wrapText="1"/>
    </xf>
    <xf numFmtId="4" fontId="48" fillId="81" borderId="488" applyNumberFormat="0" applyProtection="0">
      <alignment horizontal="right" vertical="center"/>
    </xf>
    <xf numFmtId="4" fontId="48" fillId="82" borderId="488" applyNumberFormat="0" applyProtection="0">
      <alignment horizontal="right" vertical="center"/>
    </xf>
    <xf numFmtId="37" fontId="113" fillId="90" borderId="486" applyBorder="0" applyProtection="0">
      <alignment horizontal="right"/>
    </xf>
    <xf numFmtId="0" fontId="81" fillId="49" borderId="486" applyNumberFormat="0" applyAlignment="0" applyProtection="0"/>
    <xf numFmtId="0" fontId="81" fillId="49"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0" fontId="66" fillId="64" borderId="486" applyNumberFormat="0" applyAlignment="0" applyProtection="0"/>
    <xf numFmtId="4" fontId="110" fillId="67" borderId="488" applyNumberFormat="0" applyProtection="0">
      <alignment vertical="center"/>
    </xf>
    <xf numFmtId="4" fontId="48" fillId="67" borderId="488" applyNumberFormat="0" applyProtection="0">
      <alignment vertical="center"/>
    </xf>
    <xf numFmtId="0" fontId="45" fillId="74" borderId="488" applyNumberFormat="0" applyProtection="0">
      <alignment horizontal="left" vertical="center" indent="1"/>
    </xf>
    <xf numFmtId="217" fontId="46" fillId="88" borderId="277" applyBorder="0">
      <alignment horizontal="center" vertical="center" wrapText="1"/>
    </xf>
    <xf numFmtId="4" fontId="48" fillId="87" borderId="488" applyNumberFormat="0" applyProtection="0">
      <alignment horizontal="left" vertical="center" indent="1"/>
    </xf>
    <xf numFmtId="217" fontId="46" fillId="67" borderId="276" applyBorder="0">
      <alignment horizontal="left" indent="1"/>
      <protection locked="0"/>
    </xf>
    <xf numFmtId="4" fontId="48" fillId="79" borderId="497" applyNumberFormat="0" applyProtection="0">
      <alignment horizontal="right" vertical="center"/>
    </xf>
    <xf numFmtId="0" fontId="70" fillId="53" borderId="503" applyNumberFormat="0" applyFont="0" applyAlignment="0" applyProtection="0"/>
    <xf numFmtId="4" fontId="48" fillId="78" borderId="497" applyNumberFormat="0" applyProtection="0">
      <alignment horizontal="right" vertical="center"/>
    </xf>
    <xf numFmtId="4" fontId="48" fillId="77" borderId="497" applyNumberFormat="0" applyProtection="0">
      <alignment horizontal="right" vertical="center"/>
    </xf>
    <xf numFmtId="0" fontId="70" fillId="53" borderId="487" applyNumberFormat="0" applyFont="0" applyAlignment="0" applyProtection="0"/>
    <xf numFmtId="0" fontId="70" fillId="53" borderId="487" applyNumberFormat="0" applyFont="0" applyAlignment="0" applyProtection="0"/>
    <xf numFmtId="4" fontId="48" fillId="67" borderId="497" applyNumberFormat="0" applyProtection="0">
      <alignment horizontal="left" vertical="center" indent="1"/>
    </xf>
    <xf numFmtId="4" fontId="48" fillId="73" borderId="504" applyNumberFormat="0" applyProtection="0">
      <alignment vertical="center"/>
    </xf>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37" fontId="113" fillId="90" borderId="502" applyBorder="0" applyProtection="0">
      <alignment horizontal="right"/>
    </xf>
    <xf numFmtId="0" fontId="81" fillId="49" borderId="502"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4" fontId="48" fillId="73" borderId="504" applyNumberFormat="0" applyProtection="0">
      <alignment horizontal="left" vertical="center" indent="1"/>
    </xf>
    <xf numFmtId="4" fontId="48" fillId="78" borderId="504" applyNumberFormat="0" applyProtection="0">
      <alignment horizontal="right" vertical="center"/>
    </xf>
    <xf numFmtId="4" fontId="48" fillId="83" borderId="504" applyNumberFormat="0" applyProtection="0">
      <alignment horizontal="right" vertical="center"/>
    </xf>
    <xf numFmtId="4" fontId="48" fillId="87" borderId="504" applyNumberFormat="0" applyProtection="0">
      <alignment horizontal="left" vertical="center" indent="1"/>
    </xf>
    <xf numFmtId="0" fontId="45" fillId="66" borderId="504" applyNumberFormat="0" applyProtection="0">
      <alignment horizontal="left" vertical="center" indent="1"/>
    </xf>
    <xf numFmtId="4" fontId="110" fillId="67" borderId="504" applyNumberFormat="0" applyProtection="0">
      <alignment vertical="center"/>
    </xf>
    <xf numFmtId="0" fontId="45" fillId="74" borderId="504" applyNumberFormat="0" applyProtection="0">
      <alignment horizontal="left" vertical="center" indent="1"/>
    </xf>
    <xf numFmtId="0" fontId="66" fillId="64" borderId="502" applyNumberFormat="0" applyAlignment="0" applyProtection="0"/>
    <xf numFmtId="0" fontId="45" fillId="53" borderId="503" applyNumberFormat="0" applyFont="0" applyAlignment="0" applyProtection="0"/>
    <xf numFmtId="0" fontId="70" fillId="53" borderId="503" applyNumberFormat="0" applyFont="0" applyAlignment="0" applyProtection="0"/>
    <xf numFmtId="0" fontId="131" fillId="49" borderId="486" applyNumberFormat="0" applyAlignment="0" applyProtection="0"/>
    <xf numFmtId="0" fontId="95" fillId="64" borderId="497" applyNumberFormat="0" applyAlignment="0" applyProtection="0"/>
    <xf numFmtId="0" fontId="66" fillId="64" borderId="486" applyNumberFormat="0" applyAlignment="0" applyProtection="0"/>
    <xf numFmtId="0" fontId="101" fillId="0" borderId="498"/>
    <xf numFmtId="4" fontId="110" fillId="67" borderId="497" applyNumberFormat="0" applyProtection="0">
      <alignment vertical="center"/>
    </xf>
    <xf numFmtId="4" fontId="48" fillId="73" borderId="497" applyNumberFormat="0" applyProtection="0">
      <alignment horizontal="left" vertical="center" indent="1"/>
    </xf>
    <xf numFmtId="0" fontId="81" fillId="49" borderId="502" applyNumberFormat="0" applyAlignment="0" applyProtection="0"/>
    <xf numFmtId="4" fontId="48" fillId="76" borderId="497" applyNumberFormat="0" applyProtection="0">
      <alignment horizontal="right" vertical="center"/>
    </xf>
    <xf numFmtId="0" fontId="70" fillId="53" borderId="503" applyNumberFormat="0" applyFont="0" applyAlignment="0" applyProtection="0"/>
    <xf numFmtId="0" fontId="45" fillId="53" borderId="487" applyNumberFormat="0" applyFont="0" applyAlignment="0" applyProtection="0"/>
    <xf numFmtId="4" fontId="48" fillId="77" borderId="488" applyNumberFormat="0" applyProtection="0">
      <alignment horizontal="right" vertical="center"/>
    </xf>
    <xf numFmtId="4" fontId="48" fillId="75" borderId="488" applyNumberFormat="0" applyProtection="0">
      <alignment horizontal="right" vertical="center"/>
    </xf>
    <xf numFmtId="0" fontId="95" fillId="64" borderId="488" applyNumberFormat="0" applyAlignment="0" applyProtection="0"/>
    <xf numFmtId="0" fontId="70" fillId="53" borderId="487" applyNumberFormat="0" applyFont="0" applyAlignment="0" applyProtection="0"/>
    <xf numFmtId="0" fontId="45" fillId="87" borderId="488" applyNumberFormat="0" applyProtection="0">
      <alignment horizontal="left" vertical="center" indent="1"/>
    </xf>
    <xf numFmtId="4" fontId="48" fillId="67" borderId="488" applyNumberFormat="0" applyProtection="0">
      <alignment horizontal="left" vertical="center" indent="1"/>
    </xf>
    <xf numFmtId="0" fontId="70" fillId="53" borderId="487" applyNumberFormat="0" applyFont="0" applyAlignment="0" applyProtection="0"/>
    <xf numFmtId="0" fontId="66" fillId="64" borderId="486" applyNumberFormat="0" applyAlignment="0" applyProtection="0"/>
    <xf numFmtId="10" fontId="75" fillId="67" borderId="501" applyNumberFormat="0" applyBorder="0" applyAlignment="0" applyProtection="0"/>
    <xf numFmtId="0" fontId="131" fillId="49" borderId="486" applyNumberFormat="0" applyAlignment="0" applyProtection="0"/>
    <xf numFmtId="0" fontId="66" fillId="64" borderId="486" applyNumberFormat="0" applyAlignment="0" applyProtection="0"/>
    <xf numFmtId="0" fontId="81" fillId="49" borderId="486" applyNumberFormat="0" applyAlignment="0" applyProtection="0"/>
    <xf numFmtId="0" fontId="81" fillId="49" borderId="502" applyNumberFormat="0" applyAlignment="0" applyProtection="0"/>
    <xf numFmtId="0" fontId="45" fillId="74" borderId="488" applyNumberFormat="0" applyProtection="0">
      <alignment horizontal="left" vertical="center" indent="1"/>
    </xf>
    <xf numFmtId="4" fontId="48" fillId="73" borderId="504" applyNumberFormat="0" applyProtection="0">
      <alignment vertical="center"/>
    </xf>
    <xf numFmtId="0" fontId="126" fillId="64" borderId="495" applyNumberFormat="0" applyAlignment="0" applyProtection="0"/>
    <xf numFmtId="4" fontId="48" fillId="81" borderId="497" applyNumberFormat="0" applyProtection="0">
      <alignment horizontal="right" vertical="center"/>
    </xf>
    <xf numFmtId="4" fontId="48" fillId="77" borderId="497" applyNumberFormat="0" applyProtection="0">
      <alignment horizontal="right" vertical="center"/>
    </xf>
    <xf numFmtId="4" fontId="48" fillId="73" borderId="497" applyNumberFormat="0" applyProtection="0">
      <alignment horizontal="left" vertical="center" indent="1"/>
    </xf>
    <xf numFmtId="0" fontId="70" fillId="53" borderId="487" applyNumberFormat="0" applyFont="0" applyAlignment="0" applyProtection="0"/>
    <xf numFmtId="0" fontId="45" fillId="87" borderId="497" applyNumberFormat="0" applyProtection="0">
      <alignment horizontal="left" vertical="center" indent="1"/>
    </xf>
    <xf numFmtId="4" fontId="48" fillId="75" borderId="504" applyNumberFormat="0" applyProtection="0">
      <alignment horizontal="right" vertical="center"/>
    </xf>
    <xf numFmtId="4" fontId="48" fillId="75" borderId="497" applyNumberFormat="0" applyProtection="0">
      <alignment horizontal="right" vertical="center"/>
    </xf>
    <xf numFmtId="37" fontId="113" fillId="90" borderId="486" applyBorder="0" applyProtection="0">
      <alignment horizontal="right"/>
    </xf>
    <xf numFmtId="4" fontId="48" fillId="73" borderId="504" applyNumberFormat="0" applyProtection="0">
      <alignment horizontal="left" vertical="center" indent="1"/>
    </xf>
    <xf numFmtId="4" fontId="48" fillId="67" borderId="497" applyNumberFormat="0" applyProtection="0">
      <alignment vertical="center"/>
    </xf>
    <xf numFmtId="0" fontId="105" fillId="0" borderId="490" applyNumberFormat="0" applyFill="0" applyAlignment="0" applyProtection="0"/>
    <xf numFmtId="4" fontId="110" fillId="85" borderId="488" applyNumberFormat="0" applyProtection="0">
      <alignment horizontal="right" vertical="center"/>
    </xf>
    <xf numFmtId="4" fontId="110" fillId="67" borderId="488" applyNumberFormat="0" applyProtection="0">
      <alignment vertical="center"/>
    </xf>
    <xf numFmtId="0" fontId="45" fillId="66" borderId="488" applyNumberFormat="0" applyProtection="0">
      <alignment horizontal="left" vertical="center" indent="1"/>
    </xf>
    <xf numFmtId="0" fontId="45" fillId="87" borderId="488" applyNumberFormat="0" applyProtection="0">
      <alignment horizontal="left" vertical="center" indent="1"/>
    </xf>
    <xf numFmtId="0" fontId="70" fillId="53" borderId="487" applyNumberFormat="0" applyFont="0" applyAlignment="0" applyProtection="0"/>
    <xf numFmtId="0" fontId="81" fillId="49" borderId="486" applyNumberFormat="0" applyAlignment="0" applyProtection="0"/>
    <xf numFmtId="217" fontId="46" fillId="88" borderId="500" applyBorder="0">
      <alignment horizontal="center" vertical="center" wrapText="1"/>
    </xf>
    <xf numFmtId="0" fontId="101" fillId="0" borderId="275"/>
    <xf numFmtId="0" fontId="105" fillId="0" borderId="490" applyNumberFormat="0" applyFill="0" applyAlignment="0" applyProtection="0"/>
    <xf numFmtId="4" fontId="47" fillId="84" borderId="488" applyNumberFormat="0" applyProtection="0">
      <alignment horizontal="left" vertical="center" indent="1"/>
    </xf>
    <xf numFmtId="0" fontId="70" fillId="53" borderId="487" applyNumberFormat="0" applyFont="0" applyAlignment="0" applyProtection="0"/>
    <xf numFmtId="0" fontId="81" fillId="49" borderId="486" applyNumberFormat="0" applyAlignment="0" applyProtection="0"/>
    <xf numFmtId="0" fontId="66" fillId="64" borderId="486" applyNumberFormat="0" applyAlignment="0" applyProtection="0"/>
    <xf numFmtId="0" fontId="126" fillId="64" borderId="486" applyNumberFormat="0" applyAlignment="0" applyProtection="0"/>
    <xf numFmtId="0" fontId="45" fillId="74" borderId="488" applyNumberFormat="0" applyProtection="0">
      <alignment horizontal="left" vertical="center" indent="1"/>
    </xf>
    <xf numFmtId="0" fontId="70" fillId="53" borderId="512" applyNumberFormat="0" applyFont="0" applyAlignment="0" applyProtection="0"/>
    <xf numFmtId="0" fontId="131" fillId="49" borderId="502" applyNumberFormat="0" applyAlignment="0" applyProtection="0"/>
    <xf numFmtId="0" fontId="45" fillId="88" borderId="504" applyNumberFormat="0" applyProtection="0">
      <alignment horizontal="left" vertical="center" indent="1"/>
    </xf>
    <xf numFmtId="0" fontId="70" fillId="53" borderId="503" applyNumberFormat="0" applyFont="0" applyAlignment="0" applyProtection="0"/>
    <xf numFmtId="0" fontId="66" fillId="64" borderId="502" applyNumberFormat="0" applyAlignment="0" applyProtection="0"/>
    <xf numFmtId="0" fontId="66" fillId="64" borderId="502" applyNumberFormat="0" applyAlignment="0" applyProtection="0"/>
    <xf numFmtId="0" fontId="66" fillId="64" borderId="511" applyNumberFormat="0" applyAlignment="0" applyProtection="0"/>
    <xf numFmtId="0" fontId="45" fillId="74" borderId="504" applyNumberFormat="0" applyProtection="0">
      <alignment horizontal="left" vertical="center" indent="1"/>
    </xf>
    <xf numFmtId="0" fontId="70" fillId="53" borderId="503" applyNumberFormat="0" applyFont="0" applyAlignment="0" applyProtection="0"/>
    <xf numFmtId="0" fontId="105" fillId="0" borderId="506" applyNumberFormat="0" applyFill="0" applyAlignment="0" applyProtection="0"/>
    <xf numFmtId="4" fontId="48" fillId="83" borderId="488" applyNumberFormat="0" applyProtection="0">
      <alignment horizontal="right" vertical="center"/>
    </xf>
    <xf numFmtId="4" fontId="109" fillId="85" borderId="497" applyNumberFormat="0" applyProtection="0">
      <alignment horizontal="right" vertical="center"/>
    </xf>
    <xf numFmtId="0" fontId="70" fillId="53" borderId="487" applyNumberFormat="0" applyFont="0" applyAlignment="0" applyProtection="0"/>
    <xf numFmtId="0" fontId="131" fillId="49" borderId="486" applyNumberFormat="0" applyAlignment="0" applyProtection="0"/>
    <xf numFmtId="0" fontId="126" fillId="64" borderId="486" applyNumberForma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495" applyNumberFormat="0" applyAlignment="0" applyProtection="0"/>
    <xf numFmtId="37" fontId="113" fillId="90" borderId="486" applyBorder="0" applyProtection="0">
      <alignment horizontal="right"/>
    </xf>
    <xf numFmtId="217" fontId="46" fillId="67" borderId="499" applyBorder="0">
      <alignment horizontal="left" indent="1"/>
      <protection locked="0"/>
    </xf>
    <xf numFmtId="0" fontId="131" fillId="49" borderId="502" applyNumberFormat="0" applyAlignment="0" applyProtection="0"/>
    <xf numFmtId="4" fontId="48" fillId="73" borderId="504" applyNumberFormat="0" applyProtection="0">
      <alignment horizontal="left" vertical="center" indent="1"/>
    </xf>
    <xf numFmtId="0" fontId="105" fillId="0" borderId="506" applyNumberFormat="0" applyFill="0" applyAlignment="0" applyProtection="0"/>
    <xf numFmtId="217" fontId="46" fillId="88" borderId="277" applyBorder="0">
      <alignment horizontal="center" vertical="center" wrapText="1"/>
    </xf>
    <xf numFmtId="217" fontId="46" fillId="67" borderId="276" applyBorder="0">
      <alignment horizontal="left" indent="1"/>
      <protection locked="0"/>
    </xf>
    <xf numFmtId="4" fontId="48" fillId="85" borderId="488" applyNumberFormat="0" applyProtection="0">
      <alignment horizontal="right" vertical="center"/>
    </xf>
    <xf numFmtId="0" fontId="70" fillId="53" borderId="487" applyNumberFormat="0" applyFont="0" applyAlignment="0" applyProtection="0"/>
    <xf numFmtId="4" fontId="48" fillId="85" borderId="488" applyNumberFormat="0" applyProtection="0">
      <alignment horizontal="left" vertical="center" indent="1"/>
    </xf>
    <xf numFmtId="4" fontId="48" fillId="67" borderId="504" applyNumberFormat="0" applyProtection="0">
      <alignment horizontal="left" vertical="center" indent="1"/>
    </xf>
    <xf numFmtId="217" fontId="120" fillId="0" borderId="501">
      <alignment horizontal="left" vertical="top" wrapText="1"/>
    </xf>
    <xf numFmtId="4" fontId="48" fillId="73" borderId="504" applyNumberFormat="0" applyProtection="0">
      <alignment vertical="center"/>
    </xf>
    <xf numFmtId="0" fontId="45" fillId="74" borderId="504" applyNumberFormat="0" applyProtection="0">
      <alignment horizontal="left" vertical="center" indent="1"/>
    </xf>
    <xf numFmtId="4" fontId="48" fillId="78" borderId="504" applyNumberFormat="0" applyProtection="0">
      <alignment horizontal="right" vertical="center"/>
    </xf>
    <xf numFmtId="0" fontId="81" fillId="49" borderId="502" applyNumberFormat="0" applyAlignment="0" applyProtection="0"/>
    <xf numFmtId="4" fontId="110" fillId="73" borderId="513" applyNumberFormat="0" applyProtection="0">
      <alignment vertical="center"/>
    </xf>
    <xf numFmtId="4" fontId="48" fillId="85" borderId="497" applyNumberFormat="0" applyProtection="0">
      <alignment horizontal="left" vertical="center" indent="1"/>
    </xf>
    <xf numFmtId="4" fontId="48" fillId="83" borderId="497" applyNumberFormat="0" applyProtection="0">
      <alignment horizontal="right" vertical="center"/>
    </xf>
    <xf numFmtId="4" fontId="48" fillId="79" borderId="497" applyNumberFormat="0" applyProtection="0">
      <alignment horizontal="right" vertical="center"/>
    </xf>
    <xf numFmtId="4" fontId="48" fillId="75" borderId="497" applyNumberFormat="0" applyProtection="0">
      <alignment horizontal="right" vertical="center"/>
    </xf>
    <xf numFmtId="0" fontId="70" fillId="53" borderId="487" applyNumberFormat="0" applyFont="0" applyAlignment="0" applyProtection="0"/>
    <xf numFmtId="4" fontId="47" fillId="84" borderId="504" applyNumberFormat="0" applyProtection="0">
      <alignment horizontal="left" vertical="center" indent="1"/>
    </xf>
    <xf numFmtId="0" fontId="101" fillId="0" borderId="275"/>
    <xf numFmtId="0" fontId="45" fillId="74" borderId="488" applyNumberFormat="0" applyProtection="0">
      <alignment horizontal="left" vertical="center" indent="1"/>
    </xf>
    <xf numFmtId="4" fontId="48" fillId="67" borderId="488" applyNumberFormat="0" applyProtection="0">
      <alignment horizontal="left" vertical="center" indent="1"/>
    </xf>
    <xf numFmtId="0" fontId="45" fillId="74" borderId="488" applyNumberFormat="0" applyProtection="0">
      <alignment horizontal="left" vertical="center" indent="1"/>
    </xf>
    <xf numFmtId="0" fontId="45" fillId="88" borderId="488" applyNumberFormat="0" applyProtection="0">
      <alignment horizontal="left" vertical="center" indent="1"/>
    </xf>
    <xf numFmtId="0" fontId="70" fillId="53" borderId="487" applyNumberFormat="0" applyFont="0" applyAlignment="0" applyProtection="0"/>
    <xf numFmtId="0" fontId="70" fillId="53" borderId="487" applyNumberFormat="0" applyFont="0" applyAlignment="0" applyProtection="0"/>
    <xf numFmtId="0" fontId="45" fillId="88" borderId="488" applyNumberFormat="0" applyProtection="0">
      <alignment horizontal="left" vertical="center" indent="1"/>
    </xf>
    <xf numFmtId="0" fontId="45" fillId="74" borderId="488" applyNumberFormat="0" applyProtection="0">
      <alignment horizontal="left" vertical="center" indent="1"/>
    </xf>
    <xf numFmtId="4" fontId="48" fillId="67" borderId="488" applyNumberFormat="0" applyProtection="0">
      <alignment horizontal="left" vertical="center" indent="1"/>
    </xf>
    <xf numFmtId="0" fontId="45" fillId="74" borderId="488" applyNumberFormat="0" applyProtection="0">
      <alignment horizontal="left" vertical="center" indent="1"/>
    </xf>
    <xf numFmtId="0" fontId="105" fillId="0" borderId="490" applyNumberFormat="0" applyFill="0" applyAlignment="0" applyProtection="0"/>
    <xf numFmtId="0" fontId="101" fillId="0" borderId="275"/>
    <xf numFmtId="0" fontId="81" fillId="49" borderId="486" applyNumberFormat="0" applyAlignment="0" applyProtection="0"/>
    <xf numFmtId="0" fontId="70" fillId="53" borderId="487" applyNumberFormat="0" applyFont="0" applyAlignment="0" applyProtection="0"/>
    <xf numFmtId="4" fontId="48" fillId="85" borderId="497" applyNumberFormat="0" applyProtection="0">
      <alignment horizontal="left" vertical="center" indent="1"/>
    </xf>
    <xf numFmtId="0" fontId="95" fillId="64" borderId="497" applyNumberFormat="0" applyAlignment="0" applyProtection="0"/>
    <xf numFmtId="0" fontId="45" fillId="74" borderId="497" applyNumberFormat="0" applyProtection="0">
      <alignment horizontal="left" vertical="center" indent="1"/>
    </xf>
    <xf numFmtId="4" fontId="48" fillId="78" borderId="497" applyNumberFormat="0" applyProtection="0">
      <alignment horizontal="right" vertical="center"/>
    </xf>
    <xf numFmtId="4" fontId="48" fillId="82" borderId="497" applyNumberFormat="0" applyProtection="0">
      <alignment horizontal="right" vertical="center"/>
    </xf>
    <xf numFmtId="0" fontId="45" fillId="74" borderId="497" applyNumberFormat="0" applyProtection="0">
      <alignment horizontal="left" vertical="center" indent="1"/>
    </xf>
    <xf numFmtId="0" fontId="105" fillId="0" borderId="515" applyNumberFormat="0" applyFill="0" applyAlignment="0" applyProtection="0"/>
    <xf numFmtId="0" fontId="45" fillId="66" borderId="504" applyNumberFormat="0" applyProtection="0">
      <alignment horizontal="left" vertical="center" indent="1"/>
    </xf>
    <xf numFmtId="0" fontId="126" fillId="64" borderId="502" applyNumberFormat="0" applyAlignment="0" applyProtection="0"/>
    <xf numFmtId="0" fontId="131" fillId="49" borderId="502" applyNumberFormat="0" applyAlignment="0" applyProtection="0"/>
    <xf numFmtId="4" fontId="48" fillId="81" borderId="513" applyNumberFormat="0" applyProtection="0">
      <alignment horizontal="right" vertical="center"/>
    </xf>
    <xf numFmtId="0" fontId="45" fillId="66" borderId="504" applyNumberFormat="0" applyProtection="0">
      <alignment horizontal="left" vertical="center" indent="1"/>
    </xf>
    <xf numFmtId="0" fontId="95" fillId="64" borderId="488" applyNumberFormat="0" applyAlignment="0" applyProtection="0"/>
    <xf numFmtId="0" fontId="45" fillId="74" borderId="488" applyNumberFormat="0" applyProtection="0">
      <alignment horizontal="left" vertical="center" indent="1"/>
    </xf>
    <xf numFmtId="0" fontId="45" fillId="87" borderId="488" applyNumberFormat="0" applyProtection="0">
      <alignment horizontal="left" vertical="center" indent="1"/>
    </xf>
    <xf numFmtId="217" fontId="46" fillId="88" borderId="277" applyBorder="0">
      <alignment horizontal="center" vertical="center" wrapText="1"/>
    </xf>
    <xf numFmtId="4" fontId="48" fillId="82" borderId="488" applyNumberFormat="0" applyProtection="0">
      <alignment horizontal="right" vertical="center"/>
    </xf>
    <xf numFmtId="217" fontId="46" fillId="67" borderId="276" applyBorder="0">
      <alignment horizontal="left" indent="1"/>
      <protection locked="0"/>
    </xf>
    <xf numFmtId="4" fontId="48" fillId="81" borderId="504" applyNumberFormat="0" applyProtection="0">
      <alignment horizontal="right" vertical="center"/>
    </xf>
    <xf numFmtId="4" fontId="48" fillId="76" borderId="513" applyNumberFormat="0" applyProtection="0">
      <alignment horizontal="right" vertical="center"/>
    </xf>
    <xf numFmtId="4" fontId="110" fillId="73" borderId="497" applyNumberFormat="0" applyProtection="0">
      <alignment vertical="center"/>
    </xf>
    <xf numFmtId="4" fontId="48" fillId="77" borderId="504" applyNumberFormat="0" applyProtection="0">
      <alignment horizontal="right" vertical="center"/>
    </xf>
    <xf numFmtId="0" fontId="70" fillId="53" borderId="487" applyNumberFormat="0" applyFont="0" applyAlignment="0" applyProtection="0"/>
    <xf numFmtId="4" fontId="48" fillId="87" borderId="488" applyNumberFormat="0" applyProtection="0">
      <alignment horizontal="left" vertical="center" indent="1"/>
    </xf>
    <xf numFmtId="0" fontId="66" fillId="64" borderId="486"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4" fontId="48" fillId="73" borderId="497" applyNumberFormat="0" applyProtection="0">
      <alignment vertical="center"/>
    </xf>
    <xf numFmtId="0" fontId="45" fillId="74" borderId="488" applyNumberFormat="0" applyProtection="0">
      <alignment horizontal="left" vertical="center" indent="1"/>
    </xf>
    <xf numFmtId="4" fontId="48" fillId="85" borderId="488" applyNumberFormat="0" applyProtection="0">
      <alignment horizontal="left" vertical="center" indent="1"/>
    </xf>
    <xf numFmtId="4" fontId="110" fillId="85" borderId="488" applyNumberFormat="0" applyProtection="0">
      <alignment horizontal="right" vertical="center"/>
    </xf>
    <xf numFmtId="0" fontId="70" fillId="53" borderId="487" applyNumberFormat="0" applyFont="0" applyAlignment="0" applyProtection="0"/>
    <xf numFmtId="0" fontId="134" fillId="64" borderId="497" applyNumberFormat="0" applyAlignment="0" applyProtection="0"/>
    <xf numFmtId="0" fontId="105" fillId="0" borderId="490" applyNumberFormat="0" applyFill="0" applyAlignment="0" applyProtection="0"/>
    <xf numFmtId="0" fontId="81" fillId="49" borderId="486" applyNumberFormat="0" applyAlignment="0" applyProtection="0"/>
    <xf numFmtId="4" fontId="48" fillId="80" borderId="504" applyNumberFormat="0" applyProtection="0">
      <alignment horizontal="right" vertical="center"/>
    </xf>
    <xf numFmtId="0" fontId="126" fillId="64" borderId="486" applyNumberFormat="0" applyAlignment="0" applyProtection="0"/>
    <xf numFmtId="0" fontId="105" fillId="0" borderId="506" applyNumberFormat="0" applyFill="0" applyAlignment="0" applyProtection="0"/>
    <xf numFmtId="0" fontId="70" fillId="53" borderId="503" applyNumberFormat="0" applyFont="0" applyAlignment="0" applyProtection="0"/>
    <xf numFmtId="0" fontId="105" fillId="0" borderId="506" applyNumberFormat="0" applyFill="0" applyAlignment="0" applyProtection="0"/>
    <xf numFmtId="0" fontId="126" fillId="64" borderId="502" applyNumberFormat="0" applyAlignment="0" applyProtection="0"/>
    <xf numFmtId="0" fontId="70" fillId="53" borderId="487" applyNumberFormat="0" applyFont="0" applyAlignment="0" applyProtection="0"/>
    <xf numFmtId="0" fontId="81" fillId="49" borderId="486" applyNumberFormat="0" applyAlignment="0" applyProtection="0"/>
    <xf numFmtId="0" fontId="81" fillId="49" borderId="486"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70" fillId="53" borderId="487" applyNumberFormat="0" applyFont="0" applyAlignment="0" applyProtection="0"/>
    <xf numFmtId="0" fontId="45" fillId="53" borderId="487" applyNumberFormat="0" applyFont="0" applyAlignment="0" applyProtection="0"/>
    <xf numFmtId="0" fontId="70" fillId="53" borderId="487" applyNumberFormat="0" applyFont="0" applyAlignment="0" applyProtection="0"/>
    <xf numFmtId="0" fontId="108" fillId="62" borderId="508" applyBorder="0"/>
    <xf numFmtId="217" fontId="46" fillId="67" borderId="507" applyBorder="0">
      <alignment horizontal="left" indent="1"/>
      <protection locked="0"/>
    </xf>
    <xf numFmtId="0" fontId="70" fillId="53" borderId="503" applyNumberFormat="0" applyFont="0" applyAlignment="0" applyProtection="0"/>
    <xf numFmtId="217" fontId="46" fillId="67" borderId="499" applyBorder="0">
      <alignment horizontal="left" indent="1"/>
      <protection locked="0"/>
    </xf>
    <xf numFmtId="0" fontId="108" fillId="62" borderId="492" applyBorder="0"/>
    <xf numFmtId="0" fontId="95" fillId="64" borderId="497" applyNumberFormat="0" applyAlignment="0" applyProtection="0"/>
    <xf numFmtId="0" fontId="108" fillId="62" borderId="492" applyBorder="0"/>
    <xf numFmtId="0" fontId="70" fillId="53" borderId="487" applyNumberFormat="0" applyFont="0" applyAlignment="0" applyProtection="0"/>
    <xf numFmtId="0" fontId="131" fillId="49" borderId="486" applyNumberFormat="0" applyAlignment="0" applyProtection="0"/>
    <xf numFmtId="37" fontId="113" fillId="91" borderId="486" applyBorder="0" applyProtection="0">
      <alignment horizontal="right"/>
    </xf>
    <xf numFmtId="10" fontId="75" fillId="70" borderId="501" applyNumberFormat="0" applyBorder="0" applyAlignment="0" applyProtection="0"/>
    <xf numFmtId="37" fontId="113" fillId="91" borderId="486" applyBorder="0" applyProtection="0">
      <alignment horizontal="right"/>
    </xf>
    <xf numFmtId="0" fontId="45" fillId="74" borderId="497" applyNumberFormat="0" applyProtection="0">
      <alignment horizontal="left" vertical="center" indent="1"/>
    </xf>
    <xf numFmtId="0" fontId="95" fillId="64" borderId="497" applyNumberFormat="0" applyAlignment="0" applyProtection="0"/>
    <xf numFmtId="0" fontId="70" fillId="53" borderId="487" applyNumberFormat="0" applyFont="0" applyAlignment="0" applyProtection="0"/>
    <xf numFmtId="4" fontId="48" fillId="73" borderId="488" applyNumberFormat="0" applyProtection="0">
      <alignment horizontal="left" vertical="center" indent="1"/>
    </xf>
    <xf numFmtId="4" fontId="110" fillId="85" borderId="488" applyNumberFormat="0" applyProtection="0">
      <alignment horizontal="right" vertical="center"/>
    </xf>
    <xf numFmtId="0" fontId="105" fillId="0" borderId="490" applyNumberFormat="0" applyFill="0" applyAlignment="0" applyProtection="0"/>
    <xf numFmtId="217" fontId="46" fillId="88" borderId="509" applyBorder="0">
      <alignment horizontal="center" vertical="center" wrapText="1"/>
    </xf>
    <xf numFmtId="0" fontId="70" fillId="53" borderId="503" applyNumberFormat="0" applyFont="0" applyAlignment="0" applyProtection="0"/>
    <xf numFmtId="217" fontId="46" fillId="88" borderId="500" applyBorder="0">
      <alignment horizontal="center" vertical="center" wrapText="1"/>
    </xf>
    <xf numFmtId="0" fontId="105" fillId="0" borderId="490" applyNumberFormat="0" applyFill="0" applyAlignment="0" applyProtection="0"/>
    <xf numFmtId="0" fontId="70" fillId="53" borderId="487"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134" fillId="64" borderId="211" applyNumberFormat="0" applyAlignment="0" applyProtection="0"/>
    <xf numFmtId="0" fontId="45" fillId="53" borderId="210" applyNumberFormat="0" applyFont="0" applyAlignment="0" applyProtection="0"/>
    <xf numFmtId="0" fontId="66" fillId="64" borderId="486" applyNumberFormat="0" applyAlignment="0" applyProtection="0"/>
    <xf numFmtId="0" fontId="131" fillId="49" borderId="209" applyNumberFormat="0" applyAlignment="0" applyProtection="0"/>
    <xf numFmtId="0" fontId="131" fillId="49" borderId="486" applyNumberFormat="0" applyAlignment="0" applyProtection="0"/>
    <xf numFmtId="0" fontId="12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70" fillId="53" borderId="487"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70" fillId="53" borderId="487" applyNumberFormat="0" applyFont="0" applyAlignment="0" applyProtection="0"/>
    <xf numFmtId="37" fontId="113" fillId="91" borderId="20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4" fontId="48" fillId="67" borderId="488" applyNumberFormat="0" applyProtection="0">
      <alignment horizontal="left" vertical="center" indent="1"/>
    </xf>
    <xf numFmtId="4" fontId="48" fillId="75" borderId="497" applyNumberFormat="0" applyProtection="0">
      <alignment horizontal="right" vertical="center"/>
    </xf>
    <xf numFmtId="0" fontId="81" fillId="49" borderId="502" applyNumberFormat="0" applyAlignment="0" applyProtection="0"/>
    <xf numFmtId="0" fontId="95" fillId="64" borderId="497" applyNumberFormat="0" applyAlignment="0" applyProtection="0"/>
    <xf numFmtId="0" fontId="131" fillId="49" borderId="486" applyNumberFormat="0" applyAlignment="0" applyProtection="0"/>
    <xf numFmtId="4" fontId="48" fillId="78" borderId="497" applyNumberFormat="0" applyProtection="0">
      <alignment horizontal="right" vertical="center"/>
    </xf>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131" fillId="49" borderId="209" applyNumberFormat="0" applyAlignment="0" applyProtection="0"/>
    <xf numFmtId="0" fontId="126" fillId="64" borderId="209" applyNumberFormat="0" applyAlignment="0" applyProtection="0"/>
    <xf numFmtId="0" fontId="131" fillId="49" borderId="209" applyNumberFormat="0" applyAlignment="0" applyProtection="0"/>
    <xf numFmtId="0" fontId="81" fillId="49" borderId="486" applyNumberFormat="0" applyAlignment="0" applyProtection="0"/>
    <xf numFmtId="0" fontId="45" fillId="53" borderId="210" applyNumberFormat="0" applyFont="0" applyAlignment="0" applyProtection="0"/>
    <xf numFmtId="0" fontId="134" fillId="64" borderId="211" applyNumberFormat="0" applyAlignment="0" applyProtection="0"/>
    <xf numFmtId="0" fontId="131" fillId="49"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70" fillId="53" borderId="487" applyNumberFormat="0" applyFont="0" applyAlignment="0" applyProtection="0"/>
    <xf numFmtId="4" fontId="48" fillId="79" borderId="497" applyNumberFormat="0" applyProtection="0">
      <alignment horizontal="right" vertical="center"/>
    </xf>
    <xf numFmtId="0" fontId="81" fillId="49" borderId="502" applyNumberFormat="0" applyAlignment="0" applyProtection="0"/>
    <xf numFmtId="0" fontId="45" fillId="74" borderId="497" applyNumberFormat="0" applyProtection="0">
      <alignment horizontal="left" vertical="center" indent="1"/>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131" fillId="49"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62" borderId="215" applyBorder="0"/>
    <xf numFmtId="4" fontId="48" fillId="78" borderId="513" applyNumberFormat="0" applyProtection="0">
      <alignment horizontal="right" vertical="center"/>
    </xf>
    <xf numFmtId="4" fontId="110" fillId="85" borderId="504" applyNumberFormat="0" applyProtection="0">
      <alignment horizontal="right" vertical="center"/>
    </xf>
    <xf numFmtId="0" fontId="70" fillId="53" borderId="503" applyNumberFormat="0" applyFont="0" applyAlignment="0" applyProtection="0"/>
    <xf numFmtId="4" fontId="48" fillId="81" borderId="504" applyNumberFormat="0" applyProtection="0">
      <alignment horizontal="right" vertical="center"/>
    </xf>
    <xf numFmtId="4" fontId="48" fillId="85" borderId="513" applyNumberFormat="0" applyProtection="0">
      <alignment horizontal="right" vertical="center"/>
    </xf>
    <xf numFmtId="0" fontId="70" fillId="53" borderId="512" applyNumberFormat="0" applyFont="0" applyAlignment="0" applyProtection="0"/>
    <xf numFmtId="0" fontId="131" fillId="49" borderId="502" applyNumberFormat="0" applyAlignment="0" applyProtection="0"/>
    <xf numFmtId="0" fontId="81" fillId="49" borderId="502" applyNumberFormat="0" applyAlignment="0" applyProtection="0"/>
    <xf numFmtId="4" fontId="109" fillId="85" borderId="504" applyNumberFormat="0" applyProtection="0">
      <alignment horizontal="right" vertical="center"/>
    </xf>
    <xf numFmtId="0" fontId="131" fillId="49" borderId="209" applyNumberFormat="0" applyAlignment="0" applyProtection="0"/>
    <xf numFmtId="0" fontId="131" fillId="49" borderId="209"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486" applyNumberFormat="0" applyAlignment="0" applyProtection="0"/>
    <xf numFmtId="0" fontId="131" fillId="49" borderId="209" applyNumberFormat="0" applyAlignment="0" applyProtection="0"/>
    <xf numFmtId="217" fontId="46" fillId="88" borderId="277" applyBorder="0">
      <alignment horizontal="center" vertical="center" wrapText="1"/>
    </xf>
    <xf numFmtId="0" fontId="70" fillId="53" borderId="487" applyNumberFormat="0" applyFont="0" applyAlignment="0" applyProtection="0"/>
    <xf numFmtId="217" fontId="46" fillId="67" borderId="276" applyBorder="0">
      <alignment horizontal="left" indent="1"/>
      <protection locked="0"/>
    </xf>
    <xf numFmtId="0" fontId="45" fillId="87" borderId="488" applyNumberFormat="0" applyProtection="0">
      <alignment horizontal="left" vertical="center" indent="1"/>
    </xf>
    <xf numFmtId="4" fontId="48" fillId="76" borderId="488" applyNumberFormat="0" applyProtection="0">
      <alignment horizontal="right" vertical="center"/>
    </xf>
    <xf numFmtId="0" fontId="45" fillId="87" borderId="504" applyNumberFormat="0" applyProtection="0">
      <alignment horizontal="left" vertical="center" indent="1"/>
    </xf>
    <xf numFmtId="0" fontId="70" fillId="53" borderId="503" applyNumberFormat="0" applyFont="0" applyAlignment="0" applyProtection="0"/>
    <xf numFmtId="4" fontId="47" fillId="84" borderId="504" applyNumberFormat="0" applyProtection="0">
      <alignment horizontal="left" vertical="center" indent="1"/>
    </xf>
    <xf numFmtId="0" fontId="131" fillId="49" borderId="502" applyNumberFormat="0" applyAlignment="0" applyProtection="0"/>
    <xf numFmtId="0" fontId="45" fillId="87" borderId="504" applyNumberFormat="0" applyProtection="0">
      <alignment horizontal="left" vertical="center" indent="1"/>
    </xf>
    <xf numFmtId="4" fontId="48" fillId="6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126" fillId="64" borderId="486" applyNumberFormat="0" applyAlignment="0" applyProtection="0"/>
    <xf numFmtId="0" fontId="101" fillId="0" borderId="275"/>
    <xf numFmtId="4" fontId="109"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10" fillId="85" borderId="211" applyNumberFormat="0" applyProtection="0">
      <alignment horizontal="right" vertical="center"/>
    </xf>
    <xf numFmtId="4" fontId="48" fillId="85" borderId="211" applyNumberFormat="0" applyProtection="0">
      <alignment horizontal="righ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110" fillId="67" borderId="211" applyNumberFormat="0" applyProtection="0">
      <alignment vertical="center"/>
    </xf>
    <xf numFmtId="4" fontId="48" fillId="67" borderId="211" applyNumberFormat="0" applyProtection="0">
      <alignmen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4" fontId="48" fillId="87" borderId="211" applyNumberFormat="0" applyProtection="0">
      <alignment horizontal="left" vertical="center" indent="1"/>
    </xf>
    <xf numFmtId="4" fontId="48" fillId="85" borderId="211" applyNumberFormat="0" applyProtection="0">
      <alignment horizontal="left" vertical="center" indent="1"/>
    </xf>
    <xf numFmtId="0" fontId="45" fillId="74" borderId="211" applyNumberFormat="0" applyProtection="0">
      <alignment horizontal="left" vertical="center" indent="1"/>
    </xf>
    <xf numFmtId="4" fontId="47" fillId="84" borderId="211" applyNumberFormat="0" applyProtection="0">
      <alignment horizontal="left" vertical="center" indent="1"/>
    </xf>
    <xf numFmtId="4" fontId="48" fillId="83" borderId="211" applyNumberFormat="0" applyProtection="0">
      <alignment horizontal="right" vertical="center"/>
    </xf>
    <xf numFmtId="4" fontId="48" fillId="82" borderId="211" applyNumberFormat="0" applyProtection="0">
      <alignment horizontal="right" vertical="center"/>
    </xf>
    <xf numFmtId="4" fontId="48" fillId="81" borderId="211" applyNumberFormat="0" applyProtection="0">
      <alignment horizontal="right" vertical="center"/>
    </xf>
    <xf numFmtId="4" fontId="48" fillId="80" borderId="211" applyNumberFormat="0" applyProtection="0">
      <alignment horizontal="right" vertical="center"/>
    </xf>
    <xf numFmtId="4" fontId="48" fillId="79" borderId="211" applyNumberFormat="0" applyProtection="0">
      <alignment horizontal="right" vertical="center"/>
    </xf>
    <xf numFmtId="4" fontId="48" fillId="78" borderId="211" applyNumberFormat="0" applyProtection="0">
      <alignment horizontal="right" vertical="center"/>
    </xf>
    <xf numFmtId="4" fontId="48" fillId="77" borderId="211" applyNumberFormat="0" applyProtection="0">
      <alignment horizontal="right" vertical="center"/>
    </xf>
    <xf numFmtId="4" fontId="48" fillId="76" borderId="211" applyNumberFormat="0" applyProtection="0">
      <alignment horizontal="right" vertical="center"/>
    </xf>
    <xf numFmtId="4" fontId="48" fillId="75" borderId="211" applyNumberFormat="0" applyProtection="0">
      <alignment horizontal="right" vertical="center"/>
    </xf>
    <xf numFmtId="0" fontId="45" fillId="74" borderId="211" applyNumberFormat="0" applyProtection="0">
      <alignment horizontal="left" vertical="center" indent="1"/>
    </xf>
    <xf numFmtId="4" fontId="48" fillId="73" borderId="211" applyNumberFormat="0" applyProtection="0">
      <alignment horizontal="left" vertical="center" indent="1"/>
    </xf>
    <xf numFmtId="4" fontId="48" fillId="73" borderId="211" applyNumberFormat="0" applyProtection="0">
      <alignment horizontal="left" vertical="center" indent="1"/>
    </xf>
    <xf numFmtId="4" fontId="110" fillId="73" borderId="211" applyNumberFormat="0" applyProtection="0">
      <alignment vertical="center"/>
    </xf>
    <xf numFmtId="4" fontId="48" fillId="73" borderId="21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95" fillId="64" borderId="488"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95" fillId="64" borderId="497" applyNumberFormat="0" applyAlignment="0" applyProtection="0"/>
    <xf numFmtId="0" fontId="81" fillId="49" borderId="486" applyNumberFormat="0" applyAlignment="0" applyProtection="0"/>
    <xf numFmtId="0" fontId="105" fillId="0" borderId="490" applyNumberFormat="0" applyFill="0" applyAlignment="0" applyProtection="0"/>
    <xf numFmtId="4" fontId="110" fillId="67" borderId="497" applyNumberFormat="0" applyProtection="0">
      <alignment vertical="center"/>
    </xf>
    <xf numFmtId="0" fontId="70" fillId="53" borderId="487" applyNumberFormat="0" applyFon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91" borderId="209" applyBorder="0" applyProtection="0">
      <alignment horizontal="right"/>
    </xf>
    <xf numFmtId="0" fontId="108" fillId="62" borderId="215" applyBorder="0"/>
    <xf numFmtId="0" fontId="101" fillId="0" borderId="514"/>
    <xf numFmtId="0" fontId="105" fillId="0" borderId="515" applyNumberFormat="0" applyFill="0" applyAlignment="0" applyProtection="0"/>
    <xf numFmtId="4" fontId="48" fillId="82" borderId="504" applyNumberFormat="0" applyProtection="0">
      <alignment horizontal="right" vertical="center"/>
    </xf>
    <xf numFmtId="0" fontId="126" fillId="64" borderId="502" applyNumberFormat="0" applyAlignment="0" applyProtection="0"/>
    <xf numFmtId="217" fontId="46" fillId="66" borderId="501">
      <alignment horizontal="left" vertical="center" wrapText="1"/>
    </xf>
    <xf numFmtId="0" fontId="45" fillId="74" borderId="504" applyNumberFormat="0" applyProtection="0">
      <alignment horizontal="left" vertical="center" indent="1"/>
    </xf>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70" fillId="53" borderId="487" applyNumberFormat="0" applyFont="0" applyAlignment="0" applyProtection="0"/>
    <xf numFmtId="0" fontId="95" fillId="64" borderId="488" applyNumberFormat="0" applyAlignment="0" applyProtection="0"/>
    <xf numFmtId="4" fontId="48" fillId="67" borderId="488" applyNumberFormat="0" applyProtection="0">
      <alignment horizontal="left" vertical="center" indent="1"/>
    </xf>
    <xf numFmtId="217" fontId="46" fillId="88" borderId="277" applyBorder="0">
      <alignment horizontal="center" vertical="center" wrapText="1"/>
    </xf>
    <xf numFmtId="4" fontId="110" fillId="73" borderId="488" applyNumberFormat="0" applyProtection="0">
      <alignment vertical="center"/>
    </xf>
    <xf numFmtId="217" fontId="46" fillId="67" borderId="276" applyBorder="0">
      <alignment horizontal="left" indent="1"/>
      <protection locked="0"/>
    </xf>
    <xf numFmtId="4" fontId="48" fillId="73" borderId="504" applyNumberFormat="0" applyProtection="0">
      <alignment vertical="center"/>
    </xf>
    <xf numFmtId="0" fontId="70" fillId="53" borderId="512" applyNumberFormat="0" applyFont="0" applyAlignment="0" applyProtection="0"/>
    <xf numFmtId="0" fontId="105" fillId="0" borderId="213" applyNumberFormat="0" applyFill="0" applyAlignment="0" applyProtection="0"/>
    <xf numFmtId="0" fontId="126" fillId="64" borderId="209" applyNumberFormat="0" applyAlignment="0" applyProtection="0"/>
    <xf numFmtId="0" fontId="81" fillId="49" borderId="486" applyNumberFormat="0" applyAlignment="0" applyProtection="0"/>
    <xf numFmtId="0" fontId="131" fillId="49" borderId="209" applyNumberFormat="0" applyAlignment="0" applyProtection="0"/>
    <xf numFmtId="0" fontId="45" fillId="53" borderId="210" applyNumberFormat="0" applyFont="0" applyAlignment="0" applyProtection="0"/>
    <xf numFmtId="0" fontId="134" fillId="64" borderId="211"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0" fontId="126" fillId="64" borderId="209" applyNumberFormat="0" applyAlignment="0" applyProtection="0"/>
    <xf numFmtId="0" fontId="131" fillId="49" borderId="486" applyNumberFormat="0" applyAlignment="0" applyProtection="0"/>
    <xf numFmtId="0" fontId="131" fillId="49" borderId="209" applyNumberFormat="0" applyAlignment="0" applyProtection="0"/>
    <xf numFmtId="0" fontId="45" fillId="88" borderId="488" applyNumberFormat="0" applyProtection="0">
      <alignment horizontal="left" vertical="center" indent="1"/>
    </xf>
    <xf numFmtId="0" fontId="45" fillId="53" borderId="210" applyNumberFormat="0" applyFont="0" applyAlignment="0" applyProtection="0"/>
    <xf numFmtId="0" fontId="134" fillId="64" borderId="211" applyNumberFormat="0" applyAlignment="0" applyProtection="0"/>
    <xf numFmtId="0" fontId="131" fillId="49" borderId="209" applyNumberFormat="0" applyAlignment="0" applyProtection="0"/>
    <xf numFmtId="0" fontId="131" fillId="49" borderId="486" applyNumberFormat="0" applyAlignment="0" applyProtection="0"/>
    <xf numFmtId="0" fontId="126" fillId="64" borderId="209" applyNumberFormat="0" applyAlignment="0" applyProtection="0"/>
    <xf numFmtId="0" fontId="131" fillId="49" borderId="209" applyNumberFormat="0" applyAlignment="0" applyProtection="0"/>
    <xf numFmtId="0" fontId="45" fillId="53" borderId="210" applyNumberFormat="0" applyFont="0" applyAlignment="0" applyProtection="0"/>
    <xf numFmtId="0" fontId="134" fillId="64" borderId="211" applyNumberFormat="0" applyAlignment="0" applyProtection="0"/>
    <xf numFmtId="0" fontId="126" fillId="64" borderId="209" applyNumberFormat="0" applyAlignment="0" applyProtection="0"/>
    <xf numFmtId="0" fontId="45" fillId="88" borderId="488" applyNumberFormat="0" applyProtection="0">
      <alignment horizontal="left" vertical="center" indent="1"/>
    </xf>
    <xf numFmtId="0" fontId="131" fillId="49" borderId="209" applyNumberFormat="0" applyAlignment="0" applyProtection="0"/>
    <xf numFmtId="0" fontId="45" fillId="53" borderId="210" applyNumberFormat="0" applyFont="0" applyAlignment="0" applyProtection="0"/>
    <xf numFmtId="0" fontId="131" fillId="49" borderId="20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131" fillId="49"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62" borderId="215" applyBorder="0"/>
    <xf numFmtId="0" fontId="45" fillId="87" borderId="513" applyNumberFormat="0" applyProtection="0">
      <alignment horizontal="left" vertical="center" indent="1"/>
    </xf>
    <xf numFmtId="0" fontId="105" fillId="0" borderId="506" applyNumberFormat="0" applyFill="0" applyAlignment="0" applyProtection="0"/>
    <xf numFmtId="0" fontId="81" fillId="49" borderId="502" applyNumberFormat="0" applyAlignment="0" applyProtection="0"/>
    <xf numFmtId="0" fontId="95" fillId="64" borderId="513" applyNumberFormat="0" applyAlignment="0" applyProtection="0"/>
    <xf numFmtId="0" fontId="45" fillId="87" borderId="513" applyNumberFormat="0" applyProtection="0">
      <alignment horizontal="left" vertical="center" indent="1"/>
    </xf>
    <xf numFmtId="4" fontId="48" fillId="76" borderId="513" applyNumberFormat="0" applyProtection="0">
      <alignment horizontal="right" vertical="center"/>
    </xf>
    <xf numFmtId="0" fontId="70" fillId="53" borderId="503" applyNumberFormat="0" applyFont="0" applyAlignment="0" applyProtection="0"/>
    <xf numFmtId="0" fontId="45" fillId="66" borderId="504" applyNumberFormat="0" applyProtection="0">
      <alignment horizontal="left" vertical="center" indent="1"/>
    </xf>
    <xf numFmtId="0" fontId="131" fillId="49" borderId="209" applyNumberFormat="0" applyAlignment="0" applyProtection="0"/>
    <xf numFmtId="0" fontId="131" fillId="49" borderId="209" applyNumberFormat="0" applyAlignment="0" applyProtection="0"/>
    <xf numFmtId="4" fontId="48" fillId="73" borderId="488" applyNumberFormat="0" applyProtection="0">
      <alignment horizontal="left" vertical="center" indent="1"/>
    </xf>
    <xf numFmtId="0" fontId="70" fillId="53" borderId="487" applyNumberFormat="0" applyFont="0" applyAlignment="0" applyProtection="0"/>
    <xf numFmtId="4" fontId="48" fillId="67" borderId="488" applyNumberFormat="0" applyProtection="0">
      <alignment horizontal="left" vertical="center" indent="1"/>
    </xf>
    <xf numFmtId="0" fontId="131" fillId="49" borderId="209"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4" fontId="48" fillId="79" borderId="488" applyNumberFormat="0" applyProtection="0">
      <alignment horizontal="right" vertical="center"/>
    </xf>
    <xf numFmtId="0" fontId="70" fillId="53" borderId="487" applyNumberFormat="0" applyFont="0" applyAlignment="0" applyProtection="0"/>
    <xf numFmtId="4" fontId="48" fillId="78" borderId="504" applyNumberFormat="0" applyProtection="0">
      <alignment horizontal="right" vertical="center"/>
    </xf>
    <xf numFmtId="0" fontId="95" fillId="64" borderId="504" applyNumberFormat="0" applyAlignment="0" applyProtection="0"/>
    <xf numFmtId="4" fontId="48" fillId="67" borderId="504" applyNumberFormat="0" applyProtection="0">
      <alignment vertical="center"/>
    </xf>
    <xf numFmtId="4" fontId="48" fillId="67" borderId="504" applyNumberFormat="0" applyProtection="0">
      <alignment horizontal="left" vertical="center" indent="1"/>
    </xf>
    <xf numFmtId="4" fontId="48" fillId="87" borderId="504" applyNumberFormat="0" applyProtection="0">
      <alignment horizontal="left" vertical="center" indent="1"/>
    </xf>
    <xf numFmtId="0" fontId="70" fillId="53" borderId="503" applyNumberFormat="0" applyFont="0" applyAlignment="0" applyProtection="0"/>
    <xf numFmtId="0" fontId="108" fillId="62"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4" fontId="110" fillId="85" borderId="504" applyNumberFormat="0" applyProtection="0">
      <alignment horizontal="right" vertical="center"/>
    </xf>
    <xf numFmtId="0" fontId="101" fillId="0" borderId="275"/>
    <xf numFmtId="4" fontId="109"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10" fillId="85" borderId="211" applyNumberFormat="0" applyProtection="0">
      <alignment horizontal="right" vertical="center"/>
    </xf>
    <xf numFmtId="4" fontId="48" fillId="85" borderId="211" applyNumberFormat="0" applyProtection="0">
      <alignment horizontal="righ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110" fillId="67" borderId="211" applyNumberFormat="0" applyProtection="0">
      <alignment vertical="center"/>
    </xf>
    <xf numFmtId="4" fontId="48" fillId="67" borderId="211" applyNumberFormat="0" applyProtection="0">
      <alignmen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4" fontId="48" fillId="87" borderId="211" applyNumberFormat="0" applyProtection="0">
      <alignment horizontal="left" vertical="center" indent="1"/>
    </xf>
    <xf numFmtId="4" fontId="48" fillId="85" borderId="211" applyNumberFormat="0" applyProtection="0">
      <alignment horizontal="left" vertical="center" indent="1"/>
    </xf>
    <xf numFmtId="0" fontId="45" fillId="74" borderId="211" applyNumberFormat="0" applyProtection="0">
      <alignment horizontal="left" vertical="center" indent="1"/>
    </xf>
    <xf numFmtId="4" fontId="47" fillId="84" borderId="211" applyNumberFormat="0" applyProtection="0">
      <alignment horizontal="left" vertical="center" indent="1"/>
    </xf>
    <xf numFmtId="4" fontId="48" fillId="83" borderId="211" applyNumberFormat="0" applyProtection="0">
      <alignment horizontal="right" vertical="center"/>
    </xf>
    <xf numFmtId="4" fontId="48" fillId="82" borderId="211" applyNumberFormat="0" applyProtection="0">
      <alignment horizontal="right" vertical="center"/>
    </xf>
    <xf numFmtId="4" fontId="48" fillId="81" borderId="211" applyNumberFormat="0" applyProtection="0">
      <alignment horizontal="right" vertical="center"/>
    </xf>
    <xf numFmtId="4" fontId="48" fillId="80" borderId="211" applyNumberFormat="0" applyProtection="0">
      <alignment horizontal="right" vertical="center"/>
    </xf>
    <xf numFmtId="4" fontId="48" fillId="79" borderId="211" applyNumberFormat="0" applyProtection="0">
      <alignment horizontal="right" vertical="center"/>
    </xf>
    <xf numFmtId="4" fontId="48" fillId="78" borderId="211" applyNumberFormat="0" applyProtection="0">
      <alignment horizontal="right" vertical="center"/>
    </xf>
    <xf numFmtId="4" fontId="48" fillId="77" borderId="211" applyNumberFormat="0" applyProtection="0">
      <alignment horizontal="right" vertical="center"/>
    </xf>
    <xf numFmtId="4" fontId="48" fillId="76" borderId="211" applyNumberFormat="0" applyProtection="0">
      <alignment horizontal="right" vertical="center"/>
    </xf>
    <xf numFmtId="4" fontId="48" fillId="75" borderId="211" applyNumberFormat="0" applyProtection="0">
      <alignment horizontal="right" vertical="center"/>
    </xf>
    <xf numFmtId="0" fontId="45" fillId="74" borderId="211" applyNumberFormat="0" applyProtection="0">
      <alignment horizontal="left" vertical="center" indent="1"/>
    </xf>
    <xf numFmtId="4" fontId="48" fillId="73" borderId="211" applyNumberFormat="0" applyProtection="0">
      <alignment horizontal="left" vertical="center" indent="1"/>
    </xf>
    <xf numFmtId="4" fontId="48" fillId="73" borderId="211" applyNumberFormat="0" applyProtection="0">
      <alignment horizontal="left" vertical="center" indent="1"/>
    </xf>
    <xf numFmtId="4" fontId="110" fillId="73" borderId="211" applyNumberFormat="0" applyProtection="0">
      <alignment vertical="center"/>
    </xf>
    <xf numFmtId="4" fontId="48" fillId="73" borderId="21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37" fontId="113" fillId="90" borderId="209" applyBorder="0" applyProtection="0">
      <alignment horizontal="right"/>
    </xf>
    <xf numFmtId="37" fontId="113" fillId="90" borderId="209" applyBorder="0" applyProtection="0">
      <alignment horizontal="right"/>
    </xf>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81" fillId="49" borderId="20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4" fontId="48" fillId="73" borderId="211" applyNumberFormat="0" applyProtection="0">
      <alignment vertical="center"/>
    </xf>
    <xf numFmtId="4" fontId="110" fillId="73" borderId="211" applyNumberFormat="0" applyProtection="0">
      <alignment vertical="center"/>
    </xf>
    <xf numFmtId="4" fontId="48" fillId="73" borderId="211" applyNumberFormat="0" applyProtection="0">
      <alignment horizontal="left" vertical="center" indent="1"/>
    </xf>
    <xf numFmtId="4" fontId="48" fillId="73" borderId="211" applyNumberFormat="0" applyProtection="0">
      <alignment horizontal="left" vertical="center" indent="1"/>
    </xf>
    <xf numFmtId="0" fontId="45" fillId="74" borderId="211" applyNumberFormat="0" applyProtection="0">
      <alignment horizontal="left" vertical="center" indent="1"/>
    </xf>
    <xf numFmtId="4" fontId="48" fillId="75" borderId="211" applyNumberFormat="0" applyProtection="0">
      <alignment horizontal="right" vertical="center"/>
    </xf>
    <xf numFmtId="4" fontId="48" fillId="76" borderId="211" applyNumberFormat="0" applyProtection="0">
      <alignment horizontal="right" vertical="center"/>
    </xf>
    <xf numFmtId="4" fontId="48" fillId="77" borderId="211" applyNumberFormat="0" applyProtection="0">
      <alignment horizontal="right" vertical="center"/>
    </xf>
    <xf numFmtId="4" fontId="48" fillId="78" borderId="211" applyNumberFormat="0" applyProtection="0">
      <alignment horizontal="right" vertical="center"/>
    </xf>
    <xf numFmtId="4" fontId="48" fillId="79" borderId="211" applyNumberFormat="0" applyProtection="0">
      <alignment horizontal="right" vertical="center"/>
    </xf>
    <xf numFmtId="4" fontId="48" fillId="80" borderId="211" applyNumberFormat="0" applyProtection="0">
      <alignment horizontal="right" vertical="center"/>
    </xf>
    <xf numFmtId="4" fontId="48" fillId="81" borderId="211" applyNumberFormat="0" applyProtection="0">
      <alignment horizontal="right" vertical="center"/>
    </xf>
    <xf numFmtId="4" fontId="48" fillId="82" borderId="211" applyNumberFormat="0" applyProtection="0">
      <alignment horizontal="right" vertical="center"/>
    </xf>
    <xf numFmtId="4" fontId="48" fillId="83" borderId="211" applyNumberFormat="0" applyProtection="0">
      <alignment horizontal="right" vertical="center"/>
    </xf>
    <xf numFmtId="4" fontId="47" fillId="84" borderId="211" applyNumberFormat="0" applyProtection="0">
      <alignment horizontal="left" vertical="center" indent="1"/>
    </xf>
    <xf numFmtId="0" fontId="45" fillId="74" borderId="211" applyNumberFormat="0" applyProtection="0">
      <alignment horizontal="left" vertical="center" indent="1"/>
    </xf>
    <xf numFmtId="4" fontId="48" fillId="85" borderId="211" applyNumberFormat="0" applyProtection="0">
      <alignment horizontal="left" vertical="center" indent="1"/>
    </xf>
    <xf numFmtId="4" fontId="48" fillId="87" borderId="211" applyNumberFormat="0" applyProtection="0">
      <alignment horizontal="left" vertical="center" indent="1"/>
    </xf>
    <xf numFmtId="0" fontId="45" fillId="87" borderId="211" applyNumberFormat="0" applyProtection="0">
      <alignment horizontal="left" vertical="center" indent="1"/>
    </xf>
    <xf numFmtId="0" fontId="45" fillId="87" borderId="211" applyNumberFormat="0" applyProtection="0">
      <alignment horizontal="left" vertical="center" indent="1"/>
    </xf>
    <xf numFmtId="0" fontId="45" fillId="88" borderId="211" applyNumberFormat="0" applyProtection="0">
      <alignment horizontal="left" vertical="center" indent="1"/>
    </xf>
    <xf numFmtId="0" fontId="45" fillId="88" borderId="211" applyNumberFormat="0" applyProtection="0">
      <alignment horizontal="left" vertical="center" indent="1"/>
    </xf>
    <xf numFmtId="0" fontId="45" fillId="66" borderId="211" applyNumberFormat="0" applyProtection="0">
      <alignment horizontal="left" vertical="center" indent="1"/>
    </xf>
    <xf numFmtId="0" fontId="45" fillId="66" borderId="211" applyNumberFormat="0" applyProtection="0">
      <alignment horizontal="left" vertical="center" indent="1"/>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48" fillId="67" borderId="211" applyNumberFormat="0" applyProtection="0">
      <alignment vertical="center"/>
    </xf>
    <xf numFmtId="4" fontId="110" fillId="67" borderId="211" applyNumberFormat="0" applyProtection="0">
      <alignment vertical="center"/>
    </xf>
    <xf numFmtId="4" fontId="48" fillId="67" borderId="211" applyNumberFormat="0" applyProtection="0">
      <alignment horizontal="left" vertical="center" indent="1"/>
    </xf>
    <xf numFmtId="4" fontId="48" fillId="67" borderId="211" applyNumberFormat="0" applyProtection="0">
      <alignment horizontal="left" vertical="center" indent="1"/>
    </xf>
    <xf numFmtId="4" fontId="48" fillId="85" borderId="211" applyNumberFormat="0" applyProtection="0">
      <alignment horizontal="right" vertical="center"/>
    </xf>
    <xf numFmtId="4" fontId="110" fillId="85" borderId="211" applyNumberFormat="0" applyProtection="0">
      <alignment horizontal="right" vertical="center"/>
    </xf>
    <xf numFmtId="0" fontId="45" fillId="74" borderId="211" applyNumberFormat="0" applyProtection="0">
      <alignment horizontal="left" vertical="center" indent="1"/>
    </xf>
    <xf numFmtId="0" fontId="45" fillId="74" borderId="211" applyNumberFormat="0" applyProtection="0">
      <alignment horizontal="left" vertical="center" indent="1"/>
    </xf>
    <xf numFmtId="4" fontId="109" fillId="85" borderId="211" applyNumberFormat="0" applyProtection="0">
      <alignment horizontal="right" vertical="center"/>
    </xf>
    <xf numFmtId="0" fontId="101" fillId="0" borderId="275"/>
    <xf numFmtId="0" fontId="131" fillId="49" borderId="486" applyNumberFormat="0" applyAlignment="0" applyProtection="0"/>
    <xf numFmtId="4" fontId="110" fillId="67" borderId="497" applyNumberFormat="0" applyProtection="0">
      <alignment vertical="center"/>
    </xf>
    <xf numFmtId="0" fontId="66" fillId="64" borderId="486" applyNumberFormat="0" applyAlignment="0" applyProtection="0"/>
    <xf numFmtId="37" fontId="113" fillId="90" borderId="486" applyBorder="0" applyProtection="0">
      <alignment horizontal="right"/>
    </xf>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0" fontId="66" fillId="64" borderId="209" applyNumberFormat="0" applyAlignment="0" applyProtection="0"/>
    <xf numFmtId="37" fontId="113" fillId="91"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91" borderId="209" applyBorder="0" applyProtection="0">
      <alignment horizontal="right"/>
    </xf>
    <xf numFmtId="0" fontId="108" fillId="62" borderId="215" applyBorder="0"/>
    <xf numFmtId="0" fontId="45" fillId="74" borderId="513" applyNumberFormat="0" applyProtection="0">
      <alignment horizontal="left" vertical="center" indent="1"/>
    </xf>
    <xf numFmtId="4" fontId="48" fillId="67" borderId="513" applyNumberFormat="0" applyProtection="0">
      <alignment horizontal="left" vertical="center" indent="1"/>
    </xf>
    <xf numFmtId="4" fontId="110" fillId="73" borderId="504" applyNumberFormat="0" applyProtection="0">
      <alignment vertical="center"/>
    </xf>
    <xf numFmtId="0" fontId="95" fillId="64" borderId="504" applyNumberFormat="0" applyAlignment="0" applyProtection="0"/>
    <xf numFmtId="0" fontId="131" fillId="49" borderId="502" applyNumberFormat="0" applyAlignment="0" applyProtection="0"/>
    <xf numFmtId="0" fontId="131" fillId="49" borderId="502" applyNumberFormat="0" applyAlignment="0" applyProtection="0"/>
    <xf numFmtId="0" fontId="108" fillId="62" borderId="508" applyBorder="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95" fillId="64" borderId="211" applyNumberFormat="0" applyAlignment="0" applyProtection="0"/>
    <xf numFmtId="0" fontId="70" fillId="53" borderId="487" applyNumberFormat="0" applyFont="0" applyAlignment="0" applyProtection="0"/>
    <xf numFmtId="0" fontId="108" fillId="62" borderId="492" applyBorder="0"/>
    <xf numFmtId="0" fontId="66" fillId="64" borderId="486"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0" fontId="70" fillId="53" borderId="503" applyNumberFormat="0" applyFont="0" applyAlignment="0" applyProtection="0"/>
    <xf numFmtId="0" fontId="126" fillId="64" borderId="502" applyNumberFormat="0" applyAlignment="0" applyProtection="0"/>
    <xf numFmtId="0" fontId="105" fillId="0" borderId="213" applyNumberFormat="0" applyFill="0" applyAlignment="0" applyProtection="0"/>
    <xf numFmtId="0" fontId="126" fillId="64" borderId="209" applyNumberFormat="0" applyAlignment="0" applyProtection="0"/>
    <xf numFmtId="0" fontId="70" fillId="53" borderId="487" applyNumberFormat="0" applyFont="0" applyAlignment="0" applyProtection="0"/>
    <xf numFmtId="0" fontId="131" fillId="49" borderId="209" applyNumberFormat="0" applyAlignment="0" applyProtection="0"/>
    <xf numFmtId="217" fontId="46" fillId="67" borderId="491" applyBorder="0">
      <alignment horizontal="left" indent="1"/>
      <protection locked="0"/>
    </xf>
    <xf numFmtId="0" fontId="45" fillId="53" borderId="210" applyNumberFormat="0" applyFont="0" applyAlignment="0" applyProtection="0"/>
    <xf numFmtId="0" fontId="134" fillId="64" borderId="211" applyNumberFormat="0" applyAlignment="0" applyProtection="0"/>
    <xf numFmtId="217" fontId="46" fillId="88" borderId="277" applyBorder="0">
      <alignment horizontal="center" vertical="center" wrapText="1"/>
    </xf>
    <xf numFmtId="217" fontId="46" fillId="67" borderId="276" applyBorder="0">
      <alignment horizontal="left" indent="1"/>
      <protection locked="0"/>
    </xf>
    <xf numFmtId="0" fontId="126" fillId="64" borderId="209" applyNumberFormat="0" applyAlignment="0" applyProtection="0"/>
    <xf numFmtId="0" fontId="131" fillId="49" borderId="209" applyNumberFormat="0" applyAlignment="0" applyProtection="0"/>
    <xf numFmtId="4" fontId="48" fillId="80" borderId="488" applyNumberFormat="0" applyProtection="0">
      <alignment horizontal="right" vertical="center"/>
    </xf>
    <xf numFmtId="0" fontId="45" fillId="53" borderId="210" applyNumberFormat="0" applyFont="0" applyAlignment="0" applyProtection="0"/>
    <xf numFmtId="0" fontId="134" fillId="64" borderId="211" applyNumberFormat="0" applyAlignment="0" applyProtection="0"/>
    <xf numFmtId="0" fontId="131" fillId="49" borderId="209" applyNumberFormat="0" applyAlignment="0" applyProtection="0"/>
    <xf numFmtId="10" fontId="75" fillId="70" borderId="278" applyNumberFormat="0" applyBorder="0" applyAlignment="0" applyProtection="0"/>
    <xf numFmtId="0" fontId="126" fillId="64" borderId="279" applyNumberFormat="0" applyAlignment="0" applyProtection="0"/>
    <xf numFmtId="0" fontId="66" fillId="64" borderId="486"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4" fontId="48" fillId="80" borderId="488" applyNumberFormat="0" applyProtection="0">
      <alignment horizontal="right" vertical="center"/>
    </xf>
    <xf numFmtId="10" fontId="75" fillId="67" borderId="278" applyNumberFormat="0" applyBorder="0" applyAlignment="0" applyProtection="0"/>
    <xf numFmtId="0" fontId="45" fillId="53" borderId="280" applyNumberFormat="0" applyFont="0" applyAlignment="0" applyProtection="0"/>
    <xf numFmtId="0" fontId="101" fillId="0" borderId="505"/>
    <xf numFmtId="0" fontId="66" fillId="64" borderId="51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131" fillId="49" borderId="279" applyNumberFormat="0" applyAlignment="0" applyProtection="0"/>
    <xf numFmtId="4" fontId="48" fillId="77" borderId="488" applyNumberFormat="0" applyProtection="0">
      <alignment horizontal="right" vertical="center"/>
    </xf>
    <xf numFmtId="0" fontId="45" fillId="74" borderId="488" applyNumberFormat="0" applyProtection="0">
      <alignment horizontal="left" vertical="center" indent="1"/>
    </xf>
    <xf numFmtId="0" fontId="131" fillId="49" borderId="279" applyNumberFormat="0" applyAlignment="0" applyProtection="0"/>
    <xf numFmtId="4" fontId="48" fillId="73" borderId="497" applyNumberFormat="0" applyProtection="0">
      <alignment horizontal="left" vertical="center" indent="1"/>
    </xf>
    <xf numFmtId="4" fontId="110" fillId="85" borderId="504" applyNumberFormat="0" applyProtection="0">
      <alignment horizontal="right" vertical="center"/>
    </xf>
    <xf numFmtId="0" fontId="108" fillId="62" borderId="286" applyBorder="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0" fontId="70" fillId="53" borderId="487" applyNumberFormat="0" applyFont="0" applyAlignment="0" applyProtection="0"/>
    <xf numFmtId="0" fontId="131" fillId="49" borderId="279" applyNumberFormat="0" applyAlignment="0" applyProtection="0"/>
    <xf numFmtId="0" fontId="95" fillId="64" borderId="504" applyNumberFormat="0" applyAlignment="0" applyProtection="0"/>
    <xf numFmtId="4" fontId="48" fillId="85" borderId="488" applyNumberFormat="0" applyProtection="0">
      <alignment horizontal="right" vertical="center"/>
    </xf>
    <xf numFmtId="0" fontId="45" fillId="53" borderId="280" applyNumberFormat="0" applyFont="0" applyAlignment="0" applyProtection="0"/>
    <xf numFmtId="0" fontId="131" fillId="49" borderId="279" applyNumberFormat="0" applyAlignment="0" applyProtection="0"/>
    <xf numFmtId="4" fontId="48" fillId="76" borderId="281" applyNumberFormat="0" applyProtection="0">
      <alignment horizontal="right" vertical="center"/>
    </xf>
    <xf numFmtId="0" fontId="45" fillId="74" borderId="504" applyNumberFormat="0" applyProtection="0">
      <alignment horizontal="left" vertical="center" indent="1"/>
    </xf>
    <xf numFmtId="0" fontId="108" fillId="62" borderId="286" applyBorder="0"/>
    <xf numFmtId="0" fontId="126" fillId="64" borderId="279" applyNumberFormat="0" applyAlignment="0" applyProtection="0"/>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81" fillId="49" borderId="279" applyNumberFormat="0" applyAlignment="0" applyProtection="0"/>
    <xf numFmtId="0" fontId="70" fillId="53" borderId="487" applyNumberFormat="0" applyFont="0" applyAlignment="0" applyProtection="0"/>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105" fillId="0" borderId="515" applyNumberFormat="0" applyFill="0" applyAlignment="0" applyProtection="0"/>
    <xf numFmtId="0" fontId="45" fillId="53" borderId="280" applyNumberFormat="0" applyFont="0" applyAlignment="0" applyProtection="0"/>
    <xf numFmtId="4" fontId="110" fillId="73" borderId="497" applyNumberFormat="0" applyProtection="0">
      <alignment vertical="center"/>
    </xf>
    <xf numFmtId="0" fontId="70" fillId="53" borderId="487" applyNumberFormat="0" applyFon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110" fillId="73" borderId="281" applyNumberFormat="0" applyProtection="0">
      <alignment vertical="center"/>
    </xf>
    <xf numFmtId="4" fontId="48" fillId="73" borderId="281" applyNumberFormat="0" applyProtection="0">
      <alignment horizontal="left" vertical="center" indent="1"/>
    </xf>
    <xf numFmtId="0" fontId="70" fillId="53" borderId="280" applyNumberFormat="0" applyFont="0" applyAlignment="0" applyProtection="0"/>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74" borderId="281" applyNumberFormat="0" applyProtection="0">
      <alignment horizontal="left" vertical="center" indent="1"/>
    </xf>
    <xf numFmtId="0" fontId="81" fillId="49" borderId="279" applyNumberFormat="0" applyAlignment="0" applyProtection="0"/>
    <xf numFmtId="0" fontId="131" fillId="49" borderId="279" applyNumberFormat="0" applyAlignment="0" applyProtection="0"/>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4" fontId="48" fillId="73" borderId="497" applyNumberFormat="0" applyProtection="0">
      <alignment horizontal="left" vertical="center" indent="1"/>
    </xf>
    <xf numFmtId="37" fontId="113" fillId="90" borderId="486" applyBorder="0" applyProtection="0">
      <alignment horizontal="right"/>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67"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101" fillId="0" borderId="282"/>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217" fontId="46" fillId="67" borderId="491" applyBorder="0">
      <alignment horizontal="left" indent="1"/>
      <protection locked="0"/>
    </xf>
    <xf numFmtId="4" fontId="48" fillId="73" borderId="497" applyNumberFormat="0" applyProtection="0">
      <alignment vertical="center"/>
    </xf>
    <xf numFmtId="217" fontId="46" fillId="88" borderId="493" applyBorder="0">
      <alignment horizontal="center" vertical="center" wrapText="1"/>
    </xf>
    <xf numFmtId="4" fontId="48" fillId="83" borderId="281" applyNumberFormat="0" applyProtection="0">
      <alignment horizontal="right" vertical="center"/>
    </xf>
    <xf numFmtId="0" fontId="45" fillId="66" borderId="488" applyNumberFormat="0" applyProtection="0">
      <alignment horizontal="left" vertical="center" indent="1"/>
    </xf>
    <xf numFmtId="4" fontId="48" fillId="73" borderId="504" applyNumberFormat="0" applyProtection="0">
      <alignment horizontal="left" vertical="center" indent="1"/>
    </xf>
    <xf numFmtId="4" fontId="48" fillId="82" borderId="504" applyNumberFormat="0" applyProtection="0">
      <alignment horizontal="right" vertical="center"/>
    </xf>
    <xf numFmtId="0" fontId="66" fillId="64" borderId="279" applyNumberFormat="0" applyAlignment="0" applyProtection="0"/>
    <xf numFmtId="0" fontId="70" fillId="53" borderId="503"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4" fontId="48" fillId="82" borderId="281" applyNumberFormat="0" applyProtection="0">
      <alignment horizontal="right" vertical="center"/>
    </xf>
    <xf numFmtId="0" fontId="45" fillId="74" borderId="497" applyNumberFormat="0" applyProtection="0">
      <alignment horizontal="left" vertical="center" indent="1"/>
    </xf>
    <xf numFmtId="0" fontId="131" fillId="49"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487" applyNumberFormat="0" applyFont="0" applyAlignment="0" applyProtection="0"/>
    <xf numFmtId="0" fontId="45" fillId="74" borderId="504" applyNumberFormat="0" applyProtection="0">
      <alignment horizontal="left" vertical="center" indent="1"/>
    </xf>
    <xf numFmtId="0" fontId="70" fillId="53" borderId="487" applyNumberFormat="0" applyFont="0" applyAlignment="0" applyProtection="0"/>
    <xf numFmtId="4" fontId="48" fillId="81" borderId="497"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4" fontId="48" fillId="73" borderId="281" applyNumberFormat="0" applyProtection="0">
      <alignment vertical="center"/>
    </xf>
    <xf numFmtId="0" fontId="95" fillId="64" borderId="281" applyNumberFormat="0" applyAlignment="0" applyProtection="0"/>
    <xf numFmtId="0" fontId="134" fillId="64" borderId="281" applyNumberFormat="0" applyAlignment="0" applyProtection="0"/>
    <xf numFmtId="0" fontId="45" fillId="53" borderId="210" applyNumberFormat="0" applyFont="0" applyAlignment="0" applyProtection="0"/>
    <xf numFmtId="0" fontId="131" fillId="49" borderId="486" applyNumberFormat="0" applyAlignment="0" applyProtection="0"/>
    <xf numFmtId="0" fontId="131" fillId="49" borderId="279" applyNumberFormat="0" applyAlignment="0" applyProtection="0"/>
    <xf numFmtId="4" fontId="109" fillId="85" borderId="488" applyNumberFormat="0" applyProtection="0">
      <alignment horizontal="right" vertical="center"/>
    </xf>
    <xf numFmtId="0" fontId="126" fillId="64" borderId="279" applyNumberFormat="0" applyAlignment="0" applyProtection="0"/>
    <xf numFmtId="4" fontId="48" fillId="75" borderId="281" applyNumberFormat="0" applyProtection="0">
      <alignment horizontal="right" vertical="center"/>
    </xf>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4" fontId="110" fillId="67" borderId="281" applyNumberFormat="0" applyProtection="0">
      <alignment vertical="center"/>
    </xf>
    <xf numFmtId="0" fontId="45" fillId="66" borderId="281" applyNumberFormat="0" applyProtection="0">
      <alignment horizontal="left" vertical="center" indent="1"/>
    </xf>
    <xf numFmtId="0" fontId="45" fillId="74" borderId="281" applyNumberFormat="0" applyProtection="0">
      <alignment horizontal="left" vertical="center" indent="1"/>
    </xf>
    <xf numFmtId="4" fontId="48" fillId="79" borderId="281" applyNumberFormat="0" applyProtection="0">
      <alignment horizontal="right" vertical="center"/>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95" fillId="64" borderId="281" applyNumberFormat="0" applyAlignment="0" applyProtection="0"/>
    <xf numFmtId="0" fontId="70" fillId="53" borderId="280" applyNumberFormat="0" applyFont="0" applyAlignment="0" applyProtection="0"/>
    <xf numFmtId="0" fontId="13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486" applyNumberFormat="0" applyAlignment="0" applyProtection="0"/>
    <xf numFmtId="0" fontId="45" fillId="74" borderId="281" applyNumberFormat="0" applyProtection="0">
      <alignment horizontal="left" vertical="center" indent="1"/>
    </xf>
    <xf numFmtId="0" fontId="70" fillId="53" borderId="280" applyNumberFormat="0" applyFont="0" applyAlignment="0" applyProtection="0"/>
    <xf numFmtId="0" fontId="70" fillId="53" borderId="280" applyNumberFormat="0" applyFont="0" applyAlignment="0" applyProtection="0"/>
    <xf numFmtId="217" fontId="46" fillId="88" borderId="284" applyBorder="0">
      <alignment horizontal="center" vertical="center" wrapText="1"/>
    </xf>
    <xf numFmtId="217" fontId="46" fillId="67" borderId="283" applyBorder="0">
      <alignment horizontal="left" indent="1"/>
      <protection locked="0"/>
    </xf>
    <xf numFmtId="4" fontId="48" fillId="79" borderId="488" applyNumberFormat="0" applyProtection="0">
      <alignment horizontal="right" vertical="center"/>
    </xf>
    <xf numFmtId="4" fontId="48" fillId="78" borderId="488" applyNumberFormat="0" applyProtection="0">
      <alignment horizontal="right" vertical="center"/>
    </xf>
    <xf numFmtId="0" fontId="131" fillId="49" borderId="279" applyNumberFormat="0" applyAlignment="0" applyProtection="0"/>
    <xf numFmtId="0" fontId="131" fillId="49" borderId="279" applyNumberFormat="0" applyAlignment="0" applyProtection="0"/>
    <xf numFmtId="4" fontId="48" fillId="77" borderId="281" applyNumberFormat="0" applyProtection="0">
      <alignment horizontal="right" vertical="center"/>
    </xf>
    <xf numFmtId="0" fontId="45" fillId="66" borderId="281" applyNumberFormat="0" applyProtection="0">
      <alignment horizontal="left" vertical="center" indent="1"/>
    </xf>
    <xf numFmtId="0" fontId="45" fillId="74" borderId="281" applyNumberFormat="0" applyProtection="0">
      <alignment horizontal="left" vertical="center" indent="1"/>
    </xf>
    <xf numFmtId="4" fontId="48" fillId="80" borderId="488" applyNumberFormat="0" applyProtection="0">
      <alignment horizontal="right" vertical="center"/>
    </xf>
    <xf numFmtId="0" fontId="131" fillId="49" borderId="279" applyNumberFormat="0" applyAlignment="0" applyProtection="0"/>
    <xf numFmtId="0" fontId="66" fillId="64" borderId="279" applyNumberFormat="0" applyAlignment="0" applyProtection="0"/>
    <xf numFmtId="0" fontId="105" fillId="0" borderId="285" applyNumberFormat="0" applyFill="0" applyAlignment="0" applyProtection="0"/>
    <xf numFmtId="0" fontId="126" fillId="64" borderId="279" applyNumberFormat="0" applyAlignment="0" applyProtection="0"/>
    <xf numFmtId="0" fontId="101" fillId="0" borderId="489"/>
    <xf numFmtId="0" fontId="131" fillId="49" borderId="279" applyNumberFormat="0" applyAlignment="0" applyProtection="0"/>
    <xf numFmtId="0" fontId="66" fillId="64" borderId="486" applyNumberFormat="0" applyAlignment="0" applyProtection="0"/>
    <xf numFmtId="0" fontId="45" fillId="66" borderId="281" applyNumberFormat="0" applyProtection="0">
      <alignment horizontal="left" vertical="center" indent="1"/>
    </xf>
    <xf numFmtId="0" fontId="45" fillId="53" borderId="210" applyNumberFormat="0" applyFont="0" applyAlignment="0" applyProtection="0"/>
    <xf numFmtId="0" fontId="134" fillId="64" borderId="281" applyNumberFormat="0" applyAlignment="0" applyProtection="0"/>
    <xf numFmtId="0" fontId="45" fillId="74" borderId="281" applyNumberFormat="0" applyProtection="0">
      <alignment horizontal="left" vertical="center" indent="1"/>
    </xf>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4" fontId="48" fillId="80" borderId="497" applyNumberFormat="0" applyProtection="0">
      <alignment horizontal="right" vertical="center"/>
    </xf>
    <xf numFmtId="0" fontId="95" fillId="64" borderId="497" applyNumberFormat="0" applyAlignment="0" applyProtection="0"/>
    <xf numFmtId="4" fontId="48" fillId="75" borderId="504" applyNumberFormat="0" applyProtection="0">
      <alignment horizontal="right" vertical="center"/>
    </xf>
    <xf numFmtId="0" fontId="70" fillId="53" borderId="503" applyNumberFormat="0" applyFont="0" applyAlignment="0" applyProtection="0"/>
    <xf numFmtId="4" fontId="48" fillId="67" borderId="281" applyNumberFormat="0" applyProtection="0">
      <alignment horizontal="left" vertical="center" indent="1"/>
    </xf>
    <xf numFmtId="0" fontId="70" fillId="53" borderId="487" applyNumberFormat="0" applyFont="0" applyAlignment="0" applyProtection="0"/>
    <xf numFmtId="4" fontId="48" fillId="67" borderId="488" applyNumberFormat="0" applyProtection="0">
      <alignment horizontal="left" vertical="center" indent="1"/>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4" fontId="48" fillId="67" borderId="281" applyNumberFormat="0" applyProtection="0">
      <alignment horizontal="left" vertical="center" indent="1"/>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31" fillId="49" borderId="279" applyNumberFormat="0" applyAlignment="0" applyProtection="0"/>
    <xf numFmtId="0" fontId="45" fillId="74" borderId="281" applyNumberFormat="0" applyProtection="0">
      <alignment horizontal="left" vertical="center" indent="1"/>
    </xf>
    <xf numFmtId="37" fontId="113" fillId="91" borderId="279" applyBorder="0" applyProtection="0">
      <alignment horizontal="right"/>
    </xf>
    <xf numFmtId="0" fontId="45" fillId="74" borderId="281" applyNumberFormat="0" applyProtection="0">
      <alignment horizontal="left" vertical="center" indent="1"/>
    </xf>
    <xf numFmtId="4" fontId="48" fillId="67" borderId="513" applyNumberFormat="0" applyProtection="0">
      <alignment horizontal="left" vertical="center" indent="1"/>
    </xf>
    <xf numFmtId="0" fontId="105" fillId="0" borderId="506" applyNumberFormat="0" applyFill="0" applyAlignment="0" applyProtection="0"/>
    <xf numFmtId="0" fontId="70" fillId="53" borderId="503" applyNumberFormat="0" applyFont="0" applyAlignment="0" applyProtection="0"/>
    <xf numFmtId="0" fontId="70" fillId="53" borderId="512" applyNumberFormat="0" applyFont="0" applyAlignment="0" applyProtection="0"/>
    <xf numFmtId="0" fontId="81" fillId="49" borderId="502" applyNumberFormat="0" applyAlignment="0" applyProtection="0"/>
    <xf numFmtId="0" fontId="45" fillId="74" borderId="513" applyNumberFormat="0" applyProtection="0">
      <alignment horizontal="left" vertical="center" indent="1"/>
    </xf>
    <xf numFmtId="0" fontId="134" fillId="64" borderId="504" applyNumberFormat="0" applyAlignment="0" applyProtection="0"/>
    <xf numFmtId="4" fontId="48" fillId="73" borderId="504" applyNumberFormat="0" applyProtection="0">
      <alignment horizontal="left" vertical="center" indent="1"/>
    </xf>
    <xf numFmtId="4" fontId="48" fillId="83" borderId="504" applyNumberFormat="0" applyProtection="0">
      <alignment horizontal="right" vertical="center"/>
    </xf>
    <xf numFmtId="0" fontId="131" fillId="49" borderId="279" applyNumberFormat="0" applyAlignment="0" applyProtection="0"/>
    <xf numFmtId="0" fontId="131" fillId="49" borderId="279" applyNumberFormat="0" applyAlignment="0" applyProtection="0"/>
    <xf numFmtId="4" fontId="47" fillId="84" borderId="488" applyNumberFormat="0" applyProtection="0">
      <alignment horizontal="left" vertical="center" indent="1"/>
    </xf>
    <xf numFmtId="0" fontId="70" fillId="53" borderId="487" applyNumberFormat="0" applyFont="0" applyAlignment="0" applyProtection="0"/>
    <xf numFmtId="0" fontId="45" fillId="87" borderId="488" applyNumberFormat="0" applyProtection="0">
      <alignment horizontal="left" vertical="center" indent="1"/>
    </xf>
    <xf numFmtId="0" fontId="131" fillId="49" borderId="279" applyNumberFormat="0" applyAlignment="0" applyProtection="0"/>
    <xf numFmtId="4" fontId="48" fillId="85" borderId="281"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31" fillId="49" borderId="279" applyNumberFormat="0" applyAlignment="0" applyProtection="0"/>
    <xf numFmtId="0" fontId="95" fillId="64" borderId="488" applyNumberFormat="0" applyAlignment="0" applyProtection="0"/>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0" fontId="95" fillId="64" borderId="504" applyNumberFormat="0" applyAlignment="0" applyProtection="0"/>
    <xf numFmtId="4" fontId="110" fillId="67" borderId="504" applyNumberFormat="0" applyProtection="0">
      <alignment vertical="center"/>
    </xf>
    <xf numFmtId="4" fontId="48" fillId="87" borderId="504" applyNumberFormat="0" applyProtection="0">
      <alignment horizontal="left" vertical="center" indent="1"/>
    </xf>
    <xf numFmtId="4" fontId="48" fillId="67" borderId="504" applyNumberFormat="0" applyProtection="0">
      <alignment horizontal="left" vertical="center" indent="1"/>
    </xf>
    <xf numFmtId="4" fontId="48" fillId="76" borderId="504" applyNumberFormat="0" applyProtection="0">
      <alignment horizontal="right" vertical="center"/>
    </xf>
    <xf numFmtId="4" fontId="48" fillId="78" borderId="504" applyNumberFormat="0" applyProtection="0">
      <alignment horizontal="right" vertical="center"/>
    </xf>
    <xf numFmtId="0" fontId="70" fillId="53" borderId="512" applyNumberFormat="0" applyFont="0" applyAlignment="0" applyProtection="0"/>
    <xf numFmtId="0" fontId="45" fillId="74" borderId="281" applyNumberFormat="0" applyProtection="0">
      <alignment horizontal="left" vertical="center" inden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109" fillId="85" borderId="281" applyNumberFormat="0" applyProtection="0">
      <alignment horizontal="right" vertical="center"/>
    </xf>
    <xf numFmtId="0" fontId="134" fillId="64" borderId="497" applyNumberFormat="0" applyAlignment="0" applyProtection="0"/>
    <xf numFmtId="0" fontId="45" fillId="74" borderId="497" applyNumberFormat="0" applyProtection="0">
      <alignment horizontal="left" vertical="center" indent="1"/>
    </xf>
    <xf numFmtId="0" fontId="66" fillId="64" borderId="486" applyNumberFormat="0" applyAlignment="0" applyProtection="0"/>
    <xf numFmtId="0" fontId="81" fillId="49" borderId="486"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4" fontId="48" fillId="67" borderId="281" applyNumberFormat="0" applyProtection="0">
      <alignment vertical="center"/>
    </xf>
    <xf numFmtId="37" fontId="113" fillId="91" borderId="279" applyBorder="0" applyProtection="0">
      <alignment horizontal="right"/>
    </xf>
    <xf numFmtId="4" fontId="47" fillId="84" borderId="513" applyNumberFormat="0" applyProtection="0">
      <alignment horizontal="left" vertical="center" indent="1"/>
    </xf>
    <xf numFmtId="0" fontId="45" fillId="87" borderId="513" applyNumberFormat="0" applyProtection="0">
      <alignment horizontal="left" vertical="center" indent="1"/>
    </xf>
    <xf numFmtId="0" fontId="70" fillId="53" borderId="503" applyNumberFormat="0" applyFont="0" applyAlignment="0" applyProtection="0"/>
    <xf numFmtId="0" fontId="45" fillId="74" borderId="504" applyNumberFormat="0" applyProtection="0">
      <alignment horizontal="left" vertical="center" indent="1"/>
    </xf>
    <xf numFmtId="37" fontId="113" fillId="90" borderId="502" applyBorder="0" applyProtection="0">
      <alignment horizontal="right"/>
    </xf>
    <xf numFmtId="0" fontId="105" fillId="0" borderId="506" applyNumberFormat="0" applyFill="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67" borderId="488" applyNumberFormat="0" applyProtection="0">
      <alignment horizontal="left" vertical="center" indent="1"/>
    </xf>
    <xf numFmtId="0" fontId="66" fillId="64" borderId="486"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81" fillId="49" borderId="502" applyNumberFormat="0" applyAlignment="0" applyProtection="0"/>
    <xf numFmtId="0" fontId="131" fillId="49" borderId="502" applyNumberFormat="0" applyAlignment="0" applyProtection="0"/>
    <xf numFmtId="0" fontId="126" fillId="64" borderId="279" applyNumberFormat="0" applyAlignment="0" applyProtection="0"/>
    <xf numFmtId="0" fontId="134" fillId="64" borderId="497" applyNumberFormat="0" applyAlignment="0" applyProtection="0"/>
    <xf numFmtId="4" fontId="48" fillId="73" borderId="488" applyNumberFormat="0" applyProtection="0">
      <alignment horizontal="left" vertical="center" indent="1"/>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95" fillId="64" borderId="488" applyNumberForma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4" fontId="110" fillId="85" borderId="281" applyNumberFormat="0" applyProtection="0">
      <alignment horizontal="right" vertical="center"/>
    </xf>
    <xf numFmtId="4" fontId="110" fillId="67" borderId="281" applyNumberFormat="0" applyProtection="0">
      <alignment vertical="center"/>
    </xf>
    <xf numFmtId="4" fontId="48" fillId="67" borderId="281" applyNumberFormat="0" applyProtection="0">
      <alignment vertical="center"/>
    </xf>
    <xf numFmtId="37" fontId="113" fillId="90" borderId="279" applyBorder="0" applyProtection="0">
      <alignment horizontal="right"/>
    </xf>
    <xf numFmtId="0" fontId="66" fillId="64" borderId="486" applyNumberFormat="0" applyAlignment="0" applyProtection="0"/>
    <xf numFmtId="0" fontId="126" fillId="64" borderId="279" applyNumberFormat="0" applyAlignment="0" applyProtection="0"/>
    <xf numFmtId="4" fontId="48" fillId="85" borderId="497" applyNumberFormat="0" applyProtection="0">
      <alignment horizontal="right" vertical="center"/>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0" fontId="126" fillId="64" borderId="209" applyNumberFormat="0" applyAlignment="0" applyProtection="0"/>
    <xf numFmtId="0" fontId="95" fillId="64" borderId="488" applyNumberFormat="0" applyAlignment="0" applyProtection="0"/>
    <xf numFmtId="0" fontId="131" fillId="49" borderId="209" applyNumberFormat="0" applyAlignment="0" applyProtection="0"/>
    <xf numFmtId="0" fontId="81" fillId="49" borderId="486" applyNumberFormat="0" applyAlignment="0" applyProtection="0"/>
    <xf numFmtId="0" fontId="45" fillId="53" borderId="210" applyNumberFormat="0" applyFont="0" applyAlignment="0" applyProtection="0"/>
    <xf numFmtId="4" fontId="110" fillId="85" borderId="488" applyNumberFormat="0" applyProtection="0">
      <alignment horizontal="right" vertical="center"/>
    </xf>
    <xf numFmtId="0" fontId="131" fillId="49" borderId="209" applyNumberFormat="0" applyAlignment="0" applyProtection="0"/>
    <xf numFmtId="4" fontId="110" fillId="73" borderId="504" applyNumberFormat="0" applyProtection="0">
      <alignment vertical="center"/>
    </xf>
    <xf numFmtId="4" fontId="48" fillId="67" borderId="281" applyNumberFormat="0" applyProtection="0">
      <alignment vertical="center"/>
    </xf>
    <xf numFmtId="0" fontId="70" fillId="53" borderId="503" applyNumberFormat="0" applyFont="0" applyAlignment="0" applyProtection="0"/>
    <xf numFmtId="0" fontId="70" fillId="53" borderId="503" applyNumberFormat="0" applyFont="0" applyAlignment="0" applyProtection="0"/>
    <xf numFmtId="0" fontId="66" fillId="64" borderId="511" applyNumberFormat="0" applyAlignment="0" applyProtection="0"/>
    <xf numFmtId="4" fontId="48" fillId="73" borderId="504" applyNumberFormat="0" applyProtection="0">
      <alignment horizontal="left" vertical="center" indent="1"/>
    </xf>
    <xf numFmtId="4" fontId="48" fillId="80" borderId="504" applyNumberFormat="0" applyProtection="0">
      <alignment horizontal="right" vertical="center"/>
    </xf>
    <xf numFmtId="4" fontId="48" fillId="75" borderId="504" applyNumberFormat="0" applyProtection="0">
      <alignment horizontal="right" vertical="center"/>
    </xf>
    <xf numFmtId="0" fontId="131" fillId="49" borderId="279" applyNumberFormat="0" applyAlignment="0" applyProtection="0"/>
    <xf numFmtId="0" fontId="131" fillId="49" borderId="279" applyNumberFormat="0" applyAlignment="0" applyProtection="0"/>
    <xf numFmtId="0" fontId="45" fillId="88" borderId="488" applyNumberFormat="0" applyProtection="0">
      <alignment horizontal="left" vertical="center" indent="1"/>
    </xf>
    <xf numFmtId="4" fontId="48" fillId="76" borderId="488" applyNumberFormat="0" applyProtection="0">
      <alignment horizontal="right" vertical="center"/>
    </xf>
    <xf numFmtId="4" fontId="48" fillId="81" borderId="488"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05" fillId="0" borderId="490" applyNumberFormat="0" applyFill="0" applyAlignment="0" applyProtection="0"/>
    <xf numFmtId="0" fontId="70" fillId="53" borderId="487" applyNumberFormat="0" applyFont="0" applyAlignment="0" applyProtection="0"/>
    <xf numFmtId="0" fontId="126" fillId="64" borderId="486" applyNumberFormat="0" applyAlignment="0" applyProtection="0"/>
    <xf numFmtId="0" fontId="81" fillId="49" borderId="486" applyNumberFormat="0" applyAlignment="0" applyProtection="0"/>
    <xf numFmtId="0" fontId="70" fillId="53" borderId="503" applyNumberFormat="0" applyFont="0" applyAlignment="0" applyProtection="0"/>
    <xf numFmtId="217" fontId="46" fillId="67" borderId="507" applyBorder="0">
      <alignment horizontal="left" indent="1"/>
      <protection locked="0"/>
    </xf>
    <xf numFmtId="0" fontId="105" fillId="0" borderId="285" applyNumberFormat="0" applyFill="0" applyAlignment="0" applyProtection="0"/>
    <xf numFmtId="0" fontId="95" fillId="64" borderId="504" applyNumberFormat="0" applyAlignment="0" applyProtection="0"/>
    <xf numFmtId="0" fontId="45" fillId="74"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95" fillId="64" borderId="281"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110" fillId="85" borderId="497" applyNumberFormat="0" applyProtection="0">
      <alignment horizontal="right" vertical="center"/>
    </xf>
    <xf numFmtId="0" fontId="45" fillId="53" borderId="487" applyNumberFormat="0" applyFont="0" applyAlignment="0" applyProtection="0"/>
    <xf numFmtId="0" fontId="45" fillId="74" borderId="497" applyNumberFormat="0" applyProtection="0">
      <alignment horizontal="left" vertical="center" indent="1"/>
    </xf>
    <xf numFmtId="0" fontId="105" fillId="0" borderId="490" applyNumberFormat="0" applyFill="0" applyAlignment="0" applyProtection="0"/>
    <xf numFmtId="0" fontId="81" fillId="49" borderId="486"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31" fillId="49" borderId="279" applyNumberFormat="0" applyAlignment="0" applyProtection="0"/>
    <xf numFmtId="0" fontId="108" fillId="62" borderId="286" applyBorder="0"/>
    <xf numFmtId="4" fontId="48" fillId="76" borderId="513" applyNumberFormat="0" applyProtection="0">
      <alignment horizontal="right" vertical="center"/>
    </xf>
    <xf numFmtId="4" fontId="48" fillId="81" borderId="513" applyNumberFormat="0" applyProtection="0">
      <alignment horizontal="right" vertical="center"/>
    </xf>
    <xf numFmtId="0" fontId="70" fillId="53" borderId="503" applyNumberFormat="0" applyFont="0" applyAlignment="0" applyProtection="0"/>
    <xf numFmtId="0" fontId="66" fillId="64" borderId="502" applyNumberFormat="0" applyAlignment="0" applyProtection="0"/>
    <xf numFmtId="4" fontId="48" fillId="85" borderId="504" applyNumberFormat="0" applyProtection="0">
      <alignment horizontal="left" vertical="center" indent="1"/>
    </xf>
    <xf numFmtId="0" fontId="45" fillId="88" borderId="504" applyNumberFormat="0" applyProtection="0">
      <alignment horizontal="left" vertical="center" indent="1"/>
    </xf>
    <xf numFmtId="4" fontId="109" fillId="85" borderId="504" applyNumberFormat="0" applyProtection="0">
      <alignment horizontal="right" vertical="center"/>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8" borderId="488" applyNumberFormat="0" applyProtection="0">
      <alignment horizontal="left" vertical="center" indent="1"/>
    </xf>
    <xf numFmtId="0" fontId="131" fillId="49" borderId="486" applyNumberFormat="0" applyAlignment="0" applyProtection="0"/>
    <xf numFmtId="0" fontId="101" fillId="0" borderId="489"/>
    <xf numFmtId="217" fontId="46" fillId="88" borderId="284" applyBorder="0">
      <alignment horizontal="center" vertical="center" wrapText="1"/>
    </xf>
    <xf numFmtId="217" fontId="46" fillId="67" borderId="283" applyBorder="0">
      <alignment horizontal="left" indent="1"/>
      <protection locked="0"/>
    </xf>
    <xf numFmtId="217" fontId="46" fillId="88" borderId="509" applyBorder="0">
      <alignment horizontal="center" vertical="center" wrapText="1"/>
    </xf>
    <xf numFmtId="0" fontId="105" fillId="0" borderId="285" applyNumberFormat="0" applyFill="0" applyAlignment="0" applyProtection="0"/>
    <xf numFmtId="0" fontId="126" fillId="64" borderId="279" applyNumberFormat="0" applyAlignment="0" applyProtection="0"/>
    <xf numFmtId="0" fontId="45" fillId="53" borderId="487" applyNumberFormat="0" applyFont="0" applyAlignment="0" applyProtection="0"/>
    <xf numFmtId="4" fontId="48" fillId="81" borderId="488" applyNumberFormat="0" applyProtection="0">
      <alignment horizontal="right" vertical="center"/>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0" fontId="66" fillId="64" borderId="486" applyNumberFormat="0" applyAlignment="0" applyProtection="0"/>
    <xf numFmtId="0" fontId="126" fillId="64" borderId="279" applyNumberFormat="0" applyAlignment="0" applyProtection="0"/>
    <xf numFmtId="4" fontId="48" fillId="67" borderId="497" applyNumberFormat="0" applyProtection="0">
      <alignment horizontal="left" vertical="center" indent="1"/>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0" fontId="45" fillId="53" borderId="487" applyNumberFormat="0" applyFont="0" applyAlignment="0" applyProtection="0"/>
    <xf numFmtId="0" fontId="70" fillId="53" borderId="487" applyNumberFormat="0" applyFont="0" applyAlignment="0" applyProtection="0"/>
    <xf numFmtId="0" fontId="45" fillId="53" borderId="210" applyNumberFormat="0" applyFont="0" applyAlignment="0" applyProtection="0"/>
    <xf numFmtId="0" fontId="95" fillId="64" borderId="504" applyNumberFormat="0" applyAlignment="0" applyProtection="0"/>
    <xf numFmtId="4" fontId="48" fillId="75" borderId="504"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31" fillId="49" borderId="279" applyNumberFormat="0" applyAlignment="0" applyProtection="0"/>
    <xf numFmtId="0" fontId="101" fillId="0" borderId="282"/>
    <xf numFmtId="0" fontId="70" fillId="53" borderId="487" applyNumberFormat="0" applyFont="0" applyAlignment="0" applyProtection="0"/>
    <xf numFmtId="0" fontId="134" fillId="64" borderId="281" applyNumberFormat="0" applyAlignment="0" applyProtection="0"/>
    <xf numFmtId="0" fontId="134" fillId="64" borderId="281" applyNumberFormat="0" applyAlignment="0" applyProtection="0"/>
    <xf numFmtId="0" fontId="45" fillId="53" borderId="280" applyNumberFormat="0" applyFont="0" applyAlignment="0" applyProtection="0"/>
    <xf numFmtId="0" fontId="134" fillId="64" borderId="488" applyNumberFormat="0" applyAlignment="0" applyProtection="0"/>
    <xf numFmtId="0" fontId="131" fillId="49" borderId="279" applyNumberFormat="0" applyAlignment="0" applyProtection="0"/>
    <xf numFmtId="0" fontId="45" fillId="74" borderId="488" applyNumberFormat="0" applyProtection="0">
      <alignment horizontal="left" vertical="center" indent="1"/>
    </xf>
    <xf numFmtId="0" fontId="126" fillId="64" borderId="279" applyNumberFormat="0" applyAlignment="0" applyProtection="0"/>
    <xf numFmtId="4" fontId="109" fillId="85"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110" fillId="73" borderId="281" applyNumberFormat="0" applyProtection="0">
      <alignment vertical="center"/>
    </xf>
    <xf numFmtId="0" fontId="70" fillId="53" borderId="280" applyNumberFormat="0" applyFont="0" applyAlignment="0" applyProtection="0"/>
    <xf numFmtId="217" fontId="46" fillId="67" borderId="283" applyBorder="0">
      <alignment horizontal="left" indent="1"/>
      <protection locked="0"/>
    </xf>
    <xf numFmtId="0" fontId="70" fillId="53" borderId="280" applyNumberFormat="0" applyFont="0" applyAlignment="0" applyProtection="0"/>
    <xf numFmtId="217" fontId="46" fillId="88" borderId="284" applyBorder="0">
      <alignment horizontal="center" vertical="center" wrapText="1"/>
    </xf>
    <xf numFmtId="0" fontId="66" fillId="64" borderId="279" applyNumberFormat="0" applyAlignment="0" applyProtection="0"/>
    <xf numFmtId="0" fontId="66" fillId="64"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95" fillId="64" borderId="281" applyNumberFormat="0" applyAlignment="0" applyProtection="0"/>
    <xf numFmtId="4" fontId="48" fillId="73" borderId="281" applyNumberFormat="0" applyProtection="0">
      <alignment vertical="center"/>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0" fontId="108" fillId="62" borderId="286" applyBorder="0"/>
    <xf numFmtId="0" fontId="81" fillId="49" borderId="279" applyNumberFormat="0" applyAlignment="0" applyProtection="0"/>
    <xf numFmtId="4" fontId="48" fillId="73" borderId="281" applyNumberFormat="0" applyProtection="0">
      <alignment horizontal="left" vertical="center" indent="1"/>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126" fillId="64" borderId="279" applyNumberFormat="0" applyAlignment="0" applyProtection="0"/>
    <xf numFmtId="0" fontId="134"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126" fillId="64" borderId="279" applyNumberFormat="0" applyAlignment="0" applyProtection="0"/>
    <xf numFmtId="0" fontId="101" fillId="0" borderId="282"/>
    <xf numFmtId="4" fontId="47" fillId="84" borderId="281" applyNumberFormat="0" applyProtection="0">
      <alignment horizontal="left" vertical="center" indent="1"/>
    </xf>
    <xf numFmtId="4" fontId="48" fillId="82" borderId="281" applyNumberFormat="0" applyProtection="0">
      <alignment horizontal="right" vertical="center"/>
    </xf>
    <xf numFmtId="4" fontId="48" fillId="75" borderId="281" applyNumberFormat="0" applyProtection="0">
      <alignment horizontal="right" vertical="center"/>
    </xf>
    <xf numFmtId="0" fontId="45" fillId="74" borderId="488" applyNumberFormat="0" applyProtection="0">
      <alignment horizontal="left" vertical="center" indent="1"/>
    </xf>
    <xf numFmtId="0" fontId="131" fillId="49" borderId="279" applyNumberFormat="0" applyAlignment="0" applyProtection="0"/>
    <xf numFmtId="0" fontId="95" fillId="64" borderId="281" applyNumberForma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70" fillId="53" borderId="487" applyNumberFormat="0" applyFont="0" applyAlignment="0" applyProtection="0"/>
    <xf numFmtId="0" fontId="45" fillId="74" borderId="281" applyNumberFormat="0" applyProtection="0">
      <alignment horizontal="left" vertical="center" indent="1"/>
    </xf>
    <xf numFmtId="4" fontId="48" fillId="67" borderId="281" applyNumberFormat="0" applyProtection="0">
      <alignment horizontal="left" vertical="center" indent="1"/>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31" fillId="49"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4" fontId="109" fillId="85" borderId="281" applyNumberFormat="0" applyProtection="0">
      <alignment horizontal="right" vertical="center"/>
    </xf>
    <xf numFmtId="4" fontId="48" fillId="81" borderId="281" applyNumberFormat="0" applyProtection="0">
      <alignment horizontal="right" vertical="center"/>
    </xf>
    <xf numFmtId="0" fontId="108" fillId="62" borderId="286" applyBorder="0"/>
    <xf numFmtId="0" fontId="66" fillId="64" borderId="511" applyNumberFormat="0" applyAlignment="0" applyProtection="0"/>
    <xf numFmtId="4" fontId="109" fillId="85" borderId="504" applyNumberFormat="0" applyProtection="0">
      <alignment horizontal="right" vertical="center"/>
    </xf>
    <xf numFmtId="4" fontId="48" fillId="73" borderId="504" applyNumberFormat="0" applyProtection="0">
      <alignment horizontal="left" vertical="center" indent="1"/>
    </xf>
    <xf numFmtId="0" fontId="45" fillId="74" borderId="281" applyNumberFormat="0" applyProtection="0">
      <alignment horizontal="left" vertical="center" indent="1"/>
    </xf>
    <xf numFmtId="0" fontId="70" fillId="53" borderId="503" applyNumberFormat="0" applyFont="0" applyAlignment="0" applyProtection="0"/>
    <xf numFmtId="0" fontId="70" fillId="53" borderId="503" applyNumberFormat="0" applyFont="0" applyAlignment="0" applyProtection="0"/>
    <xf numFmtId="0" fontId="45" fillId="87" borderId="281" applyNumberFormat="0" applyProtection="0">
      <alignment horizontal="left" vertical="center" indent="1"/>
    </xf>
    <xf numFmtId="4" fontId="48" fillId="85" borderId="281" applyNumberFormat="0" applyProtection="0">
      <alignment horizontal="left" vertical="center" indent="1"/>
    </xf>
    <xf numFmtId="4" fontId="48" fillId="81" borderId="504" applyNumberFormat="0" applyProtection="0">
      <alignment horizontal="right" vertical="center"/>
    </xf>
    <xf numFmtId="0" fontId="45" fillId="74" borderId="504" applyNumberFormat="0" applyProtection="0">
      <alignment horizontal="left" vertical="center" indent="1"/>
    </xf>
    <xf numFmtId="0" fontId="131" fillId="49" borderId="279" applyNumberFormat="0" applyAlignment="0" applyProtection="0"/>
    <xf numFmtId="0" fontId="131" fillId="49" borderId="279" applyNumberFormat="0" applyAlignment="0" applyProtection="0"/>
    <xf numFmtId="0" fontId="45" fillId="66" borderId="488" applyNumberFormat="0" applyProtection="0">
      <alignment horizontal="left" vertical="center" indent="1"/>
    </xf>
    <xf numFmtId="0" fontId="126" fillId="64" borderId="486" applyNumberFormat="0" applyAlignment="0" applyProtection="0"/>
    <xf numFmtId="4" fontId="48" fillId="77" borderId="488" applyNumberFormat="0" applyProtection="0">
      <alignment horizontal="right" vertical="center"/>
    </xf>
    <xf numFmtId="4" fontId="48" fillId="80" borderId="488"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05" fillId="0" borderId="490" applyNumberFormat="0" applyFill="0" applyAlignment="0" applyProtection="0"/>
    <xf numFmtId="0" fontId="70" fillId="53" borderId="487" applyNumberFormat="0" applyFont="0" applyAlignment="0" applyProtection="0"/>
    <xf numFmtId="0" fontId="81" fillId="49" borderId="486" applyNumberFormat="0" applyAlignment="0" applyProtection="0"/>
    <xf numFmtId="0" fontId="70" fillId="53" borderId="503" applyNumberFormat="0" applyFont="0" applyAlignment="0" applyProtection="0"/>
    <xf numFmtId="4" fontId="48" fillId="87" borderId="281" applyNumberFormat="0" applyProtection="0">
      <alignment horizontal="left" vertical="center" indent="1"/>
    </xf>
    <xf numFmtId="0" fontId="45" fillId="88" borderId="281" applyNumberFormat="0" applyProtection="0">
      <alignment horizontal="left" vertical="center" indent="1"/>
    </xf>
    <xf numFmtId="0" fontId="45" fillId="74" borderId="281" applyNumberFormat="0" applyProtection="0">
      <alignment horizontal="left" vertical="center" indent="1"/>
    </xf>
    <xf numFmtId="0" fontId="95" fillId="64" borderId="504" applyNumberFormat="0" applyAlignment="0" applyProtection="0"/>
    <xf numFmtId="4" fontId="48" fillId="85"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31" fillId="49" borderId="486"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4" fontId="48" fillId="85" borderId="281" applyNumberFormat="0" applyProtection="0">
      <alignment horizontal="right" vertical="center"/>
    </xf>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70" fillId="53" borderId="21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48" fillId="85" borderId="497"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4" fontId="48" fillId="75" borderId="513" applyNumberFormat="0" applyProtection="0">
      <alignment horizontal="right" vertical="center"/>
    </xf>
    <xf numFmtId="4" fontId="48" fillId="80" borderId="513" applyNumberFormat="0" applyProtection="0">
      <alignment horizontal="right" vertical="center"/>
    </xf>
    <xf numFmtId="0" fontId="70" fillId="53" borderId="503" applyNumberFormat="0" applyFont="0" applyAlignment="0" applyProtection="0"/>
    <xf numFmtId="0" fontId="66" fillId="64" borderId="502" applyNumberFormat="0" applyAlignment="0" applyProtection="0"/>
    <xf numFmtId="0" fontId="45" fillId="74" borderId="504" applyNumberFormat="0" applyProtection="0">
      <alignment horizontal="left" vertical="center" indent="1"/>
    </xf>
    <xf numFmtId="0" fontId="45" fillId="88" borderId="504" applyNumberFormat="0" applyProtection="0">
      <alignment horizontal="left" vertical="center" indent="1"/>
    </xf>
    <xf numFmtId="0" fontId="45" fillId="74" borderId="504" applyNumberFormat="0" applyProtection="0">
      <alignment horizontal="left" vertical="center" indent="1"/>
    </xf>
    <xf numFmtId="0" fontId="134" fillId="64" borderId="504"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8" borderId="488" applyNumberFormat="0" applyProtection="0">
      <alignment horizontal="left" vertical="center" indent="1"/>
    </xf>
    <xf numFmtId="4" fontId="109" fillId="85" borderId="488" applyNumberFormat="0" applyProtection="0">
      <alignment horizontal="right" vertical="center"/>
    </xf>
    <xf numFmtId="217" fontId="46" fillId="88" borderId="284" applyBorder="0">
      <alignment horizontal="center" vertical="center" wrapText="1"/>
    </xf>
    <xf numFmtId="217" fontId="46" fillId="67" borderId="283" applyBorder="0">
      <alignment horizontal="left" indent="1"/>
      <protection locked="0"/>
    </xf>
    <xf numFmtId="0" fontId="105" fillId="0" borderId="285" applyNumberFormat="0" applyFill="0" applyAlignment="0" applyProtection="0"/>
    <xf numFmtId="0" fontId="126" fillId="64" borderId="279" applyNumberFormat="0" applyAlignment="0" applyProtection="0"/>
    <xf numFmtId="4" fontId="48" fillId="82" borderId="488" applyNumberFormat="0" applyProtection="0">
      <alignment horizontal="right" vertical="center"/>
    </xf>
    <xf numFmtId="0" fontId="131" fillId="49" borderId="279" applyNumberFormat="0" applyAlignment="0" applyProtection="0"/>
    <xf numFmtId="0" fontId="45" fillId="53" borderId="21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10" applyNumberFormat="0" applyFont="0" applyAlignment="0" applyProtection="0"/>
    <xf numFmtId="0" fontId="134" fillId="64" borderId="281" applyNumberFormat="0" applyAlignment="0" applyProtection="0"/>
    <xf numFmtId="0" fontId="13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10" fontId="75" fillId="70" borderId="278" applyNumberFormat="0" applyBorder="0" applyAlignment="0" applyProtection="0"/>
    <xf numFmtId="0" fontId="70" fillId="53" borderId="280" applyNumberFormat="0" applyFont="0" applyAlignment="0" applyProtection="0"/>
    <xf numFmtId="0" fontId="126" fillId="64" borderId="279" applyNumberFormat="0" applyAlignment="0" applyProtection="0"/>
    <xf numFmtId="0" fontId="70" fillId="53" borderId="280" applyNumberFormat="0" applyFon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70" fillId="53" borderId="280" applyNumberFormat="0" applyFont="0" applyAlignment="0" applyProtection="0"/>
    <xf numFmtId="4" fontId="48" fillId="80" borderId="281" applyNumberFormat="0" applyProtection="0">
      <alignment horizontal="right" vertical="center"/>
    </xf>
    <xf numFmtId="10" fontId="75" fillId="67" borderId="278" applyNumberFormat="0" applyBorder="0" applyAlignment="0" applyProtection="0"/>
    <xf numFmtId="0" fontId="45"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66" fillId="64"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4" fontId="48" fillId="73" borderId="281" applyNumberFormat="0" applyProtection="0">
      <alignment vertical="center"/>
    </xf>
    <xf numFmtId="4" fontId="48" fillId="73" borderId="281" applyNumberFormat="0" applyProtection="0">
      <alignment horizontal="left" vertical="center" indent="1"/>
    </xf>
    <xf numFmtId="4" fontId="48" fillId="78" borderId="281" applyNumberFormat="0" applyProtection="0">
      <alignment horizontal="right" vertical="center"/>
    </xf>
    <xf numFmtId="0" fontId="105" fillId="0" borderId="490" applyNumberFormat="0" applyFill="0" applyAlignment="0" applyProtection="0"/>
    <xf numFmtId="0" fontId="70" fillId="53" borderId="487" applyNumberFormat="0" applyFont="0" applyAlignment="0" applyProtection="0"/>
    <xf numFmtId="37" fontId="113" fillId="90" borderId="486" applyBorder="0" applyProtection="0">
      <alignment horizontal="right"/>
    </xf>
    <xf numFmtId="0" fontId="70" fillId="53" borderId="503" applyNumberFormat="0" applyFont="0" applyAlignment="0" applyProtection="0"/>
    <xf numFmtId="0" fontId="66" fillId="64" borderId="279" applyNumberFormat="0" applyAlignment="0" applyProtection="0"/>
    <xf numFmtId="0" fontId="126" fillId="64" borderId="511" applyNumberFormat="0" applyAlignment="0" applyProtection="0"/>
    <xf numFmtId="0" fontId="95" fillId="64" borderId="504" applyNumberFormat="0" applyAlignment="0" applyProtection="0"/>
    <xf numFmtId="4" fontId="48" fillId="87"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48" fillId="67" borderId="497" applyNumberFormat="0" applyProtection="0">
      <alignment horizontal="left" vertical="center" indent="1"/>
    </xf>
    <xf numFmtId="0" fontId="70" fillId="53" borderId="503" applyNumberFormat="0" applyFont="0" applyAlignment="0" applyProtection="0"/>
    <xf numFmtId="217" fontId="46" fillId="88" borderId="509" applyBorder="0">
      <alignment horizontal="center" vertical="center" wrapTex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70" fillId="53" borderId="280" applyNumberFormat="0" applyFont="0" applyAlignment="0" applyProtection="0"/>
    <xf numFmtId="0" fontId="108" fillId="62" borderId="286" applyBorder="0"/>
    <xf numFmtId="0" fontId="45" fillId="74" borderId="513" applyNumberFormat="0" applyProtection="0">
      <alignment horizontal="left" vertical="center" indent="1"/>
    </xf>
    <xf numFmtId="4" fontId="48" fillId="79" borderId="513" applyNumberFormat="0" applyProtection="0">
      <alignment horizontal="right" vertical="center"/>
    </xf>
    <xf numFmtId="0" fontId="70" fillId="53" borderId="503" applyNumberFormat="0" applyFont="0" applyAlignment="0" applyProtection="0"/>
    <xf numFmtId="0" fontId="66" fillId="64" borderId="502" applyNumberFormat="0" applyAlignment="0" applyProtection="0"/>
    <xf numFmtId="4" fontId="47" fillId="84" borderId="504" applyNumberFormat="0" applyProtection="0">
      <alignment horizontal="left" vertical="center" indent="1"/>
    </xf>
    <xf numFmtId="0" fontId="45" fillId="66" borderId="504" applyNumberFormat="0" applyProtection="0">
      <alignment horizontal="left" vertical="center" indent="1"/>
    </xf>
    <xf numFmtId="0" fontId="45" fillId="74" borderId="504" applyNumberFormat="0" applyProtection="0">
      <alignment horizontal="left" vertical="center" indent="1"/>
    </xf>
    <xf numFmtId="0" fontId="45" fillId="53" borderId="503"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7" borderId="488" applyNumberFormat="0" applyProtection="0">
      <alignment horizontal="left" vertical="center" indent="1"/>
    </xf>
    <xf numFmtId="0" fontId="45" fillId="53" borderId="487" applyNumberFormat="0" applyFont="0" applyAlignment="0" applyProtection="0"/>
    <xf numFmtId="0" fontId="45" fillId="74" borderId="488" applyNumberFormat="0" applyProtection="0">
      <alignment horizontal="left" vertical="center" indent="1"/>
    </xf>
    <xf numFmtId="217" fontId="46" fillId="88" borderId="284" applyBorder="0">
      <alignment horizontal="center" vertical="center" wrapText="1"/>
    </xf>
    <xf numFmtId="217" fontId="46" fillId="67" borderId="283" applyBorder="0">
      <alignment horizontal="left" indent="1"/>
      <protection locked="0"/>
    </xf>
    <xf numFmtId="0" fontId="134" fillId="64" borderId="504" applyNumberFormat="0" applyAlignment="0" applyProtection="0"/>
    <xf numFmtId="0" fontId="105" fillId="0" borderId="285" applyNumberFormat="0" applyFill="0" applyAlignment="0" applyProtection="0"/>
    <xf numFmtId="0" fontId="126" fillId="64" borderId="279" applyNumberFormat="0" applyAlignment="0" applyProtection="0"/>
    <xf numFmtId="4" fontId="48" fillId="83" borderId="488" applyNumberFormat="0" applyProtection="0">
      <alignment horizontal="right" vertical="center"/>
    </xf>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4" fontId="48" fillId="73" borderId="281" applyNumberFormat="0" applyProtection="0">
      <alignment horizontal="left" vertical="center" indent="1"/>
    </xf>
    <xf numFmtId="0" fontId="126" fillId="64" borderId="279" applyNumberFormat="0" applyAlignment="0" applyProtection="0"/>
    <xf numFmtId="4" fontId="47" fillId="84" borderId="504" applyNumberFormat="0" applyProtection="0">
      <alignment horizontal="left" vertical="center" indent="1"/>
    </xf>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486" applyNumberFormat="0" applyAlignment="0" applyProtection="0"/>
    <xf numFmtId="0" fontId="70" fillId="53" borderId="487" applyNumberFormat="0" applyFont="0" applyAlignment="0" applyProtection="0"/>
    <xf numFmtId="0" fontId="66" fillId="64" borderId="279" applyNumberFormat="0" applyAlignment="0" applyProtection="0"/>
    <xf numFmtId="4" fontId="110" fillId="67" borderId="281" applyNumberFormat="0" applyProtection="0">
      <alignment vertical="center"/>
    </xf>
    <xf numFmtId="0" fontId="126" fillId="64" borderId="279" applyNumberFormat="0" applyAlignment="0" applyProtection="0"/>
    <xf numFmtId="4" fontId="110" fillId="73" borderId="504" applyNumberFormat="0" applyProtection="0">
      <alignment vertical="center"/>
    </xf>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4" fontId="48" fillId="67" borderId="281" applyNumberFormat="0" applyProtection="0">
      <alignment horizontal="left" vertical="center" indent="1"/>
    </xf>
    <xf numFmtId="0" fontId="126" fillId="64" borderId="279" applyNumberFormat="0" applyAlignment="0" applyProtection="0"/>
    <xf numFmtId="0" fontId="131" fillId="49" borderId="486"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1" fillId="49" borderId="279" applyNumberFormat="0" applyAlignment="0" applyProtection="0"/>
    <xf numFmtId="4" fontId="48" fillId="67" borderId="281" applyNumberFormat="0" applyProtection="0">
      <alignment horizontal="left" vertical="center" indent="1"/>
    </xf>
    <xf numFmtId="0" fontId="131" fillId="49" borderId="279" applyNumberFormat="0" applyAlignment="0" applyProtection="0"/>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31" fillId="49"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8" fillId="62" borderId="286" applyBorder="0"/>
    <xf numFmtId="0" fontId="66" fillId="64" borderId="511" applyNumberFormat="0" applyAlignment="0" applyProtection="0"/>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45" fillId="74" borderId="281" applyNumberFormat="0" applyProtection="0">
      <alignment horizontal="left" vertical="center" indent="1"/>
    </xf>
    <xf numFmtId="0" fontId="70" fillId="53" borderId="503" applyNumberFormat="0" applyFont="0" applyAlignment="0" applyProtection="0"/>
    <xf numFmtId="0" fontId="95" fillId="64" borderId="504" applyNumberFormat="0" applyAlignment="0" applyProtection="0"/>
    <xf numFmtId="0" fontId="45" fillId="87" borderId="281" applyNumberFormat="0" applyProtection="0">
      <alignment horizontal="left" vertical="center" indent="1"/>
    </xf>
    <xf numFmtId="4" fontId="48" fillId="85" borderId="281" applyNumberFormat="0" applyProtection="0">
      <alignment horizontal="left" vertical="center" indent="1"/>
    </xf>
    <xf numFmtId="4" fontId="48" fillId="83" borderId="504" applyNumberFormat="0" applyProtection="0">
      <alignment horizontal="right" vertical="center"/>
    </xf>
    <xf numFmtId="4" fontId="48" fillId="73" borderId="504" applyNumberFormat="0" applyProtection="0">
      <alignment horizontal="left" vertical="center" indent="1"/>
    </xf>
    <xf numFmtId="0" fontId="131" fillId="49" borderId="279" applyNumberFormat="0" applyAlignment="0" applyProtection="0"/>
    <xf numFmtId="0" fontId="131" fillId="49" borderId="279" applyNumberFormat="0" applyAlignment="0" applyProtection="0"/>
    <xf numFmtId="0" fontId="45" fillId="74" borderId="488" applyNumberFormat="0" applyProtection="0">
      <alignment horizontal="left" vertical="center" indent="1"/>
    </xf>
    <xf numFmtId="4" fontId="48" fillId="79" borderId="488" applyNumberFormat="0" applyProtection="0">
      <alignment horizontal="right" vertical="center"/>
    </xf>
    <xf numFmtId="4" fontId="48" fillId="78" borderId="488" applyNumberFormat="0" applyProtection="0">
      <alignment horizontal="right" vertical="center"/>
    </xf>
    <xf numFmtId="0" fontId="131" fillId="49" borderId="279"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05" fillId="0" borderId="490" applyNumberFormat="0" applyFill="0" applyAlignment="0" applyProtection="0"/>
    <xf numFmtId="0" fontId="70" fillId="53" borderId="487" applyNumberFormat="0" applyFont="0" applyAlignment="0" applyProtection="0"/>
    <xf numFmtId="37" fontId="113" fillId="90" borderId="486" applyBorder="0" applyProtection="0">
      <alignment horizontal="right"/>
    </xf>
    <xf numFmtId="0" fontId="108" fillId="62" borderId="508" applyBorder="0"/>
    <xf numFmtId="0" fontId="70" fillId="53" borderId="503" applyNumberFormat="0" applyFont="0" applyAlignment="0" applyProtection="0"/>
    <xf numFmtId="4" fontId="48" fillId="87" borderId="281" applyNumberFormat="0" applyProtection="0">
      <alignment horizontal="left" vertical="center" indent="1"/>
    </xf>
    <xf numFmtId="0" fontId="45" fillId="88" borderId="281" applyNumberFormat="0" applyProtection="0">
      <alignment horizontal="left" vertical="center" indent="1"/>
    </xf>
    <xf numFmtId="0" fontId="66" fillId="64" borderId="502" applyNumberFormat="0" applyAlignment="0" applyProtection="0"/>
    <xf numFmtId="0" fontId="45" fillId="74" borderId="281" applyNumberFormat="0" applyProtection="0">
      <alignment horizontal="left" vertical="center" indent="1"/>
    </xf>
    <xf numFmtId="0" fontId="70" fillId="53" borderId="503" applyNumberFormat="0" applyFont="0" applyAlignment="0" applyProtection="0"/>
    <xf numFmtId="0" fontId="45" fillId="87"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48" fillId="67" borderId="497" applyNumberFormat="0" applyProtection="0">
      <alignment horizontal="left" vertical="center" inden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4" fontId="48" fillId="73" borderId="513" applyNumberFormat="0" applyProtection="0">
      <alignment horizontal="left" vertical="center" indent="1"/>
    </xf>
    <xf numFmtId="4" fontId="48" fillId="78" borderId="513" applyNumberFormat="0" applyProtection="0">
      <alignment horizontal="right" vertical="center"/>
    </xf>
    <xf numFmtId="0" fontId="66" fillId="64" borderId="502" applyNumberFormat="0" applyAlignment="0" applyProtection="0"/>
    <xf numFmtId="4" fontId="48" fillId="83" borderId="504" applyNumberFormat="0" applyProtection="0">
      <alignment horizontal="right" vertical="center"/>
    </xf>
    <xf numFmtId="0" fontId="45" fillId="66" borderId="504" applyNumberFormat="0" applyProtection="0">
      <alignment horizontal="left" vertical="center" indent="1"/>
    </xf>
    <xf numFmtId="4" fontId="110" fillId="85" borderId="504" applyNumberFormat="0" applyProtection="0">
      <alignment horizontal="right" vertical="center"/>
    </xf>
    <xf numFmtId="0" fontId="131" fillId="49" borderId="502"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45" fillId="87" borderId="488" applyNumberFormat="0" applyProtection="0">
      <alignment horizontal="left" vertical="center" indent="1"/>
    </xf>
    <xf numFmtId="0" fontId="134" fillId="64" borderId="488" applyNumberFormat="0" applyAlignment="0" applyProtection="0"/>
    <xf numFmtId="0" fontId="45" fillId="74" borderId="488" applyNumberFormat="0" applyProtection="0">
      <alignment horizontal="left" vertical="center" indent="1"/>
    </xf>
    <xf numFmtId="217" fontId="46" fillId="88" borderId="284" applyBorder="0">
      <alignment horizontal="center" vertical="center" wrapText="1"/>
    </xf>
    <xf numFmtId="217" fontId="46" fillId="67" borderId="283" applyBorder="0">
      <alignment horizontal="left" indent="1"/>
      <protection locked="0"/>
    </xf>
    <xf numFmtId="0" fontId="45" fillId="53" borderId="503" applyNumberFormat="0" applyFont="0" applyAlignment="0" applyProtection="0"/>
    <xf numFmtId="0" fontId="105" fillId="0" borderId="285" applyNumberFormat="0" applyFill="0" applyAlignment="0" applyProtection="0"/>
    <xf numFmtId="0" fontId="126" fillId="64" borderId="279" applyNumberFormat="0" applyAlignment="0" applyProtection="0"/>
    <xf numFmtId="4" fontId="47" fillId="84" borderId="488" applyNumberFormat="0" applyProtection="0">
      <alignment horizontal="left" vertical="center" indent="1"/>
    </xf>
    <xf numFmtId="0" fontId="131" fillId="49" borderId="279" applyNumberFormat="0" applyAlignment="0" applyProtection="0"/>
    <xf numFmtId="0" fontId="108" fillId="62" borderId="492" applyBorder="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0" fontId="95" fillId="64" borderId="488" applyNumberFormat="0" applyAlignment="0" applyProtection="0"/>
    <xf numFmtId="217" fontId="46" fillId="67" borderId="283" applyBorder="0">
      <alignment horizontal="left" indent="1"/>
      <protection locked="0"/>
    </xf>
    <xf numFmtId="0" fontId="126" fillId="64" borderId="279"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126" fillId="64" borderId="279"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70" fillId="53" borderId="487" applyNumberFormat="0" applyFont="0" applyAlignment="0" applyProtection="0"/>
    <xf numFmtId="0" fontId="45" fillId="53" borderId="280" applyNumberFormat="0" applyFont="0" applyAlignment="0" applyProtection="0"/>
    <xf numFmtId="217" fontId="46" fillId="88" borderId="284" applyBorder="0">
      <alignment horizontal="center" vertical="center" wrapText="1"/>
    </xf>
    <xf numFmtId="217" fontId="46" fillId="67" borderId="283" applyBorder="0">
      <alignment horizontal="left" indent="1"/>
      <protection locked="0"/>
    </xf>
    <xf numFmtId="37" fontId="113" fillId="91" borderId="486" applyBorder="0" applyProtection="0">
      <alignment horizontal="right"/>
    </xf>
    <xf numFmtId="0" fontId="70" fillId="53" borderId="487" applyNumberFormat="0" applyFont="0" applyAlignment="0" applyProtection="0"/>
    <xf numFmtId="0" fontId="81" fillId="49" borderId="486" applyNumberFormat="0" applyAlignment="0" applyProtection="0"/>
    <xf numFmtId="37" fontId="113" fillId="91" borderId="502" applyBorder="0" applyProtection="0">
      <alignment horizontal="right"/>
    </xf>
    <xf numFmtId="0" fontId="70" fillId="53" borderId="503" applyNumberFormat="0" applyFont="0" applyAlignment="0" applyProtection="0"/>
    <xf numFmtId="0" fontId="66" fillId="64" borderId="502" applyNumberFormat="0" applyAlignment="0" applyProtection="0"/>
    <xf numFmtId="0" fontId="70" fillId="53" borderId="503" applyNumberFormat="0" applyFont="0" applyAlignment="0" applyProtection="0"/>
    <xf numFmtId="0" fontId="45" fillId="87" borderId="504" applyNumberFormat="0" applyProtection="0">
      <alignment horizontal="left" vertical="center" indent="1"/>
    </xf>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26" fillId="64" borderId="486"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4" fontId="110" fillId="67" borderId="497" applyNumberFormat="0" applyProtection="0">
      <alignmen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4" fontId="48" fillId="73" borderId="513" applyNumberFormat="0" applyProtection="0">
      <alignment horizontal="left" vertical="center" indent="1"/>
    </xf>
    <xf numFmtId="4" fontId="48" fillId="77" borderId="513" applyNumberFormat="0" applyProtection="0">
      <alignment horizontal="right" vertical="center"/>
    </xf>
    <xf numFmtId="0" fontId="81" fillId="49" borderId="502" applyNumberFormat="0" applyAlignment="0" applyProtection="0"/>
    <xf numFmtId="4" fontId="48" fillId="82" borderId="504" applyNumberFormat="0" applyProtection="0">
      <alignment horizontal="right" vertical="center"/>
    </xf>
    <xf numFmtId="0" fontId="45" fillId="74" borderId="504" applyNumberFormat="0" applyProtection="0">
      <alignment horizontal="left" vertical="center" indent="1"/>
    </xf>
    <xf numFmtId="4" fontId="48" fillId="85" borderId="504" applyNumberFormat="0" applyProtection="0">
      <alignment horizontal="right" vertical="center"/>
    </xf>
    <xf numFmtId="0" fontId="126" fillId="64" borderId="502"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87" borderId="488" applyNumberFormat="0" applyProtection="0">
      <alignment horizontal="left" vertical="center" indent="1"/>
    </xf>
    <xf numFmtId="4" fontId="110" fillId="85" borderId="488" applyNumberFormat="0" applyProtection="0">
      <alignment horizontal="right" vertical="center"/>
    </xf>
    <xf numFmtId="217" fontId="46" fillId="88" borderId="284" applyBorder="0">
      <alignment horizontal="center" vertical="center" wrapText="1"/>
    </xf>
    <xf numFmtId="217" fontId="46" fillId="67" borderId="283" applyBorder="0">
      <alignment horizontal="left" indent="1"/>
      <protection locked="0"/>
    </xf>
    <xf numFmtId="0" fontId="66" fillId="64" borderId="502" applyNumberFormat="0" applyAlignment="0" applyProtection="0"/>
    <xf numFmtId="0" fontId="105" fillId="0" borderId="285" applyNumberFormat="0" applyFill="0" applyAlignment="0" applyProtection="0"/>
    <xf numFmtId="0" fontId="126" fillId="64" borderId="279" applyNumberFormat="0" applyAlignment="0" applyProtection="0"/>
    <xf numFmtId="0" fontId="131" fillId="49" borderId="279" applyNumberFormat="0" applyAlignment="0" applyProtection="0"/>
    <xf numFmtId="0" fontId="105" fillId="0" borderId="490" applyNumberFormat="0" applyFill="0" applyAlignment="0" applyProtection="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26" fillId="64" borderId="279" applyNumberFormat="0" applyAlignment="0" applyProtection="0"/>
    <xf numFmtId="0" fontId="131" fillId="49" borderId="486"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126" fillId="64" borderId="279"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126" fillId="64" borderId="279" applyNumberFormat="0" applyAlignment="0" applyProtection="0"/>
    <xf numFmtId="0" fontId="126" fillId="64" borderId="486" applyNumberFormat="0" applyAlignment="0" applyProtection="0"/>
    <xf numFmtId="0" fontId="131" fillId="49" borderId="279" applyNumberFormat="0" applyAlignment="0" applyProtection="0"/>
    <xf numFmtId="0" fontId="70" fillId="53" borderId="487" applyNumberFormat="0" applyFont="0" applyAlignment="0" applyProtection="0"/>
    <xf numFmtId="0" fontId="45" fillId="53" borderId="280" applyNumberFormat="0" applyFont="0" applyAlignment="0" applyProtection="0"/>
    <xf numFmtId="0" fontId="131" fillId="49" borderId="279" applyNumberFormat="0" applyAlignment="0" applyProtection="0"/>
    <xf numFmtId="0" fontId="45" fillId="66" borderId="497" applyNumberFormat="0" applyProtection="0">
      <alignment horizontal="left" vertical="center" indent="1"/>
    </xf>
    <xf numFmtId="0" fontId="70" fillId="53" borderId="289" applyNumberFormat="0" applyFont="0" applyAlignment="0" applyProtection="0"/>
    <xf numFmtId="0" fontId="131" fillId="49" borderId="279" applyNumberFormat="0" applyAlignment="0" applyProtection="0"/>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217" fontId="45" fillId="66" borderId="278">
      <alignment horizontal="left" indent="1"/>
    </xf>
    <xf numFmtId="217" fontId="121" fillId="0" borderId="278">
      <alignment horizontal="left" indent="1"/>
    </xf>
    <xf numFmtId="217" fontId="120" fillId="0" borderId="278">
      <alignment horizontal="left" vertical="top" wrapText="1"/>
    </xf>
    <xf numFmtId="217" fontId="45" fillId="67" borderId="278">
      <alignment horizontal="left" indent="1"/>
      <protection locked="0"/>
    </xf>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4" fontId="48" fillId="73" borderId="290" applyNumberFormat="0" applyProtection="0">
      <alignment vertical="center"/>
    </xf>
    <xf numFmtId="4" fontId="110" fillId="73" borderId="290" applyNumberFormat="0" applyProtection="0">
      <alignment vertical="center"/>
    </xf>
    <xf numFmtId="0" fontId="45" fillId="74" borderId="290" applyNumberFormat="0" applyProtection="0">
      <alignment horizontal="left" vertical="center" indent="1"/>
    </xf>
    <xf numFmtId="4" fontId="48" fillId="76" borderId="290" applyNumberFormat="0" applyProtection="0">
      <alignment horizontal="right" vertical="center"/>
    </xf>
    <xf numFmtId="4" fontId="48" fillId="77" borderId="290" applyNumberFormat="0" applyProtection="0">
      <alignment horizontal="right" vertical="center"/>
    </xf>
    <xf numFmtId="4" fontId="48" fillId="78" borderId="290" applyNumberFormat="0" applyProtection="0">
      <alignment horizontal="right" vertical="center"/>
    </xf>
    <xf numFmtId="4" fontId="48" fillId="80" borderId="290" applyNumberFormat="0" applyProtection="0">
      <alignment horizontal="right" vertical="center"/>
    </xf>
    <xf numFmtId="217" fontId="46" fillId="88" borderId="295" applyBorder="0">
      <alignment horizontal="center" vertical="center" wrapText="1"/>
    </xf>
    <xf numFmtId="217" fontId="46" fillId="67" borderId="293" applyBorder="0">
      <alignment horizontal="left" indent="1"/>
      <protection locked="0"/>
    </xf>
    <xf numFmtId="4" fontId="48" fillId="75" borderId="497" applyNumberFormat="0" applyProtection="0">
      <alignment horizontal="right" vertical="center"/>
    </xf>
    <xf numFmtId="42" fontId="45" fillId="66" borderId="278">
      <alignment horizontal="center"/>
    </xf>
    <xf numFmtId="0" fontId="45" fillId="66" borderId="497" applyNumberFormat="0" applyProtection="0">
      <alignment horizontal="left" vertical="center" indent="1"/>
    </xf>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5" fillId="110" borderId="278"/>
    <xf numFmtId="0" fontId="81" fillId="49" borderId="486" applyNumberFormat="0" applyAlignment="0" applyProtection="0"/>
    <xf numFmtId="37" fontId="113" fillId="91" borderId="279" applyBorder="0" applyProtection="0">
      <alignment horizontal="right"/>
    </xf>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4" fontId="48" fillId="77" borderId="497" applyNumberFormat="0" applyProtection="0">
      <alignment horizontal="right" vertical="center"/>
    </xf>
    <xf numFmtId="0" fontId="81" fillId="49" borderId="486" applyNumberFormat="0" applyAlignment="0" applyProtection="0"/>
    <xf numFmtId="0" fontId="45" fillId="74" borderId="281" applyNumberFormat="0" applyProtection="0">
      <alignment horizontal="left" vertical="center" indent="1"/>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0"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37" fontId="113" fillId="90" borderId="288"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9" applyNumberFormat="0" applyFont="0" applyAlignment="0" applyProtection="0"/>
    <xf numFmtId="4" fontId="48" fillId="73" borderId="290" applyNumberFormat="0" applyProtection="0">
      <alignment horizontal="left" vertical="center" indent="1"/>
    </xf>
    <xf numFmtId="4" fontId="48" fillId="82" borderId="290" applyNumberFormat="0" applyProtection="0">
      <alignment horizontal="right" vertical="center"/>
    </xf>
    <xf numFmtId="4" fontId="48" fillId="83" borderId="290" applyNumberFormat="0" applyProtection="0">
      <alignment horizontal="right" vertical="center"/>
    </xf>
    <xf numFmtId="4" fontId="47" fillId="84" borderId="290" applyNumberFormat="0" applyProtection="0">
      <alignment horizontal="left" vertical="center" indent="1"/>
    </xf>
    <xf numFmtId="0" fontId="45" fillId="74" borderId="290" applyNumberFormat="0" applyProtection="0">
      <alignment horizontal="left" vertical="center" indent="1"/>
    </xf>
    <xf numFmtId="4" fontId="48" fillId="85" borderId="290" applyNumberFormat="0" applyProtection="0">
      <alignment horizontal="left" vertical="center" indent="1"/>
    </xf>
    <xf numFmtId="4" fontId="48" fillId="87"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48" fillId="67" borderId="290" applyNumberFormat="0" applyProtection="0">
      <alignment vertical="center"/>
    </xf>
    <xf numFmtId="4" fontId="110" fillId="67" borderId="290" applyNumberFormat="0" applyProtection="0">
      <alignmen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48" fillId="85" borderId="290" applyNumberFormat="0" applyProtection="0">
      <alignment horizontal="right" vertical="center"/>
    </xf>
    <xf numFmtId="4" fontId="110"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09" fillId="85" borderId="290" applyNumberFormat="0" applyProtection="0">
      <alignment horizontal="right" vertical="center"/>
    </xf>
    <xf numFmtId="0" fontId="101" fillId="0" borderId="291"/>
    <xf numFmtId="194" fontId="45" fillId="0" borderId="278"/>
    <xf numFmtId="0" fontId="81" fillId="49" borderId="486" applyNumberFormat="0" applyAlignment="0" applyProtection="0"/>
    <xf numFmtId="0" fontId="108" fillId="62" borderId="294" applyBorder="0"/>
    <xf numFmtId="4" fontId="48" fillId="76" borderId="497" applyNumberFormat="0" applyProtection="0">
      <alignment horizontal="right" vertical="center"/>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26" fillId="64" borderId="288" applyNumberFormat="0" applyAlignment="0" applyProtection="0"/>
    <xf numFmtId="0" fontId="70" fillId="53" borderId="487" applyNumberFormat="0" applyFont="0" applyAlignment="0" applyProtection="0"/>
    <xf numFmtId="0" fontId="45" fillId="53" borderId="289" applyNumberFormat="0" applyFont="0" applyAlignment="0" applyProtection="0"/>
    <xf numFmtId="0" fontId="134" fillId="64" borderId="290"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87" borderId="281" applyNumberFormat="0" applyProtection="0">
      <alignment horizontal="left" vertical="center" indent="1"/>
    </xf>
    <xf numFmtId="0" fontId="131" fillId="49" borderId="279" applyNumberFormat="0" applyAlignment="0" applyProtection="0"/>
    <xf numFmtId="0" fontId="105" fillId="0" borderId="506" applyNumberFormat="0" applyFill="0" applyAlignment="0" applyProtection="0"/>
    <xf numFmtId="0" fontId="70" fillId="53" borderId="503" applyNumberFormat="0" applyFont="0" applyAlignment="0" applyProtection="0"/>
    <xf numFmtId="0" fontId="45" fillId="53" borderId="503" applyNumberFormat="0" applyFont="0" applyAlignment="0" applyProtection="0"/>
    <xf numFmtId="4" fontId="110" fillId="73" borderId="513" applyNumberFormat="0" applyProtection="0">
      <alignment vertical="center"/>
    </xf>
    <xf numFmtId="0" fontId="66" fillId="64" borderId="502" applyNumberFormat="0" applyAlignment="0" applyProtection="0"/>
    <xf numFmtId="0" fontId="70" fillId="53" borderId="503" applyNumberFormat="0" applyFont="0" applyAlignment="0" applyProtection="0"/>
    <xf numFmtId="0" fontId="45" fillId="66" borderId="504" applyNumberFormat="0" applyProtection="0">
      <alignment horizontal="left" vertical="center" indent="1"/>
    </xf>
    <xf numFmtId="0" fontId="126" fillId="64" borderId="502" applyNumberFormat="0" applyAlignment="0" applyProtection="0"/>
    <xf numFmtId="0" fontId="70" fillId="53" borderId="512" applyNumberFormat="0" applyFon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37" fontId="113" fillId="91" borderId="288" applyBorder="0" applyProtection="0">
      <alignment horizontal="right"/>
    </xf>
    <xf numFmtId="0" fontId="131" fillId="49" borderId="279" applyNumberFormat="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8" fillId="82"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4" fontId="110" fillId="67" borderId="488" applyNumberFormat="0" applyProtection="0">
      <alignment vertical="center"/>
    </xf>
    <xf numFmtId="0" fontId="45" fillId="74" borderId="497" applyNumberFormat="0" applyProtection="0">
      <alignment horizontal="left" vertical="center" indent="1"/>
    </xf>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31" fillId="49" borderId="279" applyNumberFormat="0" applyAlignment="0" applyProtection="0"/>
    <xf numFmtId="0" fontId="105" fillId="0" borderId="292" applyNumberFormat="0" applyFill="0" applyAlignment="0" applyProtection="0"/>
    <xf numFmtId="0" fontId="134" fillId="64" borderId="281" applyNumberFormat="0" applyAlignment="0" applyProtection="0"/>
    <xf numFmtId="0" fontId="45" fillId="53" borderId="280" applyNumberFormat="0" applyFont="0" applyAlignment="0" applyProtection="0"/>
    <xf numFmtId="0" fontId="45" fillId="74" borderId="488" applyNumberFormat="0" applyProtection="0">
      <alignment horizontal="left" vertical="center" indent="1"/>
    </xf>
    <xf numFmtId="0" fontId="131" fillId="49" borderId="279" applyNumberFormat="0" applyAlignment="0" applyProtection="0"/>
    <xf numFmtId="0" fontId="70" fillId="53" borderId="487" applyNumberFormat="0" applyFont="0" applyAlignment="0" applyProtection="0"/>
    <xf numFmtId="0" fontId="126" fillId="64" borderId="279" applyNumberFormat="0" applyAlignment="0" applyProtection="0"/>
    <xf numFmtId="0" fontId="105" fillId="0" borderId="292" applyNumberFormat="0" applyFill="0" applyAlignment="0" applyProtection="0"/>
    <xf numFmtId="169" fontId="45" fillId="67" borderId="278">
      <alignment horizontal="left" vertical="top"/>
      <protection locked="0"/>
    </xf>
    <xf numFmtId="217" fontId="46" fillId="66" borderId="278">
      <alignment horizontal="left" vertical="center" wrapText="1"/>
    </xf>
    <xf numFmtId="9" fontId="45" fillId="66" borderId="278">
      <alignment horizontal="center"/>
    </xf>
    <xf numFmtId="9" fontId="45" fillId="0" borderId="278">
      <alignment horizontal="center"/>
    </xf>
    <xf numFmtId="164" fontId="45" fillId="67" borderId="278">
      <alignment horizontal="center"/>
      <protection locked="0"/>
    </xf>
    <xf numFmtId="0" fontId="131" fillId="49" borderId="288" applyNumberFormat="0" applyAlignment="0" applyProtection="0"/>
    <xf numFmtId="42" fontId="45" fillId="0" borderId="278">
      <alignment horizontal="center"/>
    </xf>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169" fontId="45" fillId="0" borderId="278">
      <alignment horizontal="center"/>
    </xf>
    <xf numFmtId="4" fontId="48" fillId="81" borderId="290" applyNumberFormat="0" applyProtection="0">
      <alignment horizontal="right" vertical="center"/>
    </xf>
    <xf numFmtId="4" fontId="48" fillId="79" borderId="281" applyNumberFormat="0" applyProtection="0">
      <alignment horizontal="right" vertical="center"/>
    </xf>
    <xf numFmtId="4" fontId="48" fillId="76" borderId="281" applyNumberFormat="0" applyProtection="0">
      <alignment horizontal="right" vertical="center"/>
    </xf>
    <xf numFmtId="0" fontId="95" fillId="64" borderId="281"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88" applyNumberFormat="0" applyAlignment="0" applyProtection="0"/>
    <xf numFmtId="0" fontId="81" fillId="49" borderId="279"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48" fillId="73" borderId="290" applyNumberFormat="0" applyProtection="0">
      <alignment horizontal="left" vertical="center" indent="1"/>
    </xf>
    <xf numFmtId="4" fontId="48" fillId="75" borderId="290" applyNumberFormat="0" applyProtection="0">
      <alignment horizontal="right" vertical="center"/>
    </xf>
    <xf numFmtId="0" fontId="66" fillId="64" borderId="288" applyNumberFormat="0" applyAlignment="0" applyProtection="0"/>
    <xf numFmtId="4" fontId="48" fillId="67" borderId="488" applyNumberFormat="0" applyProtection="0">
      <alignment vertical="center"/>
    </xf>
    <xf numFmtId="4" fontId="48" fillId="79" borderId="290" applyNumberFormat="0" applyProtection="0">
      <alignment horizontal="right" vertical="center"/>
    </xf>
    <xf numFmtId="0" fontId="126" fillId="64" borderId="279" applyNumberFormat="0" applyAlignment="0" applyProtection="0"/>
    <xf numFmtId="0" fontId="45" fillId="87" borderId="281" applyNumberFormat="0" applyProtection="0">
      <alignment horizontal="left" vertical="center" indent="1"/>
    </xf>
    <xf numFmtId="4" fontId="48" fillId="85" borderId="281" applyNumberFormat="0" applyProtection="0">
      <alignment horizontal="left" vertical="center" indent="1"/>
    </xf>
    <xf numFmtId="4" fontId="48" fillId="81" borderId="281" applyNumberFormat="0" applyProtection="0">
      <alignment horizontal="right" vertical="center"/>
    </xf>
    <xf numFmtId="0" fontId="70" fillId="53" borderId="487" applyNumberFormat="0" applyFont="0" applyAlignment="0" applyProtection="0"/>
    <xf numFmtId="0" fontId="131" fillId="49" borderId="279" applyNumberFormat="0" applyAlignment="0" applyProtection="0"/>
    <xf numFmtId="0" fontId="45" fillId="74" borderId="488" applyNumberFormat="0" applyProtection="0">
      <alignment horizontal="left" vertical="center" indent="1"/>
    </xf>
    <xf numFmtId="0" fontId="45" fillId="53" borderId="280" applyNumberFormat="0" applyFont="0" applyAlignment="0" applyProtection="0"/>
    <xf numFmtId="0" fontId="134" fillId="64" borderId="281" applyNumberFormat="0" applyAlignment="0" applyProtection="0"/>
    <xf numFmtId="0" fontId="66" fillId="64" borderId="288" applyNumberFormat="0" applyAlignment="0" applyProtection="0"/>
    <xf numFmtId="0" fontId="131" fillId="49"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4" fontId="48" fillId="82" borderId="497" applyNumberFormat="0" applyProtection="0">
      <alignment horizontal="right" vertical="center"/>
    </xf>
    <xf numFmtId="4" fontId="48" fillId="85" borderId="504" applyNumberFormat="0" applyProtection="0">
      <alignment horizontal="left" vertical="center" indent="1"/>
    </xf>
    <xf numFmtId="0" fontId="70" fillId="53" borderId="487" applyNumberFormat="0" applyFont="0" applyAlignment="0" applyProtection="0"/>
    <xf numFmtId="4" fontId="48" fillId="73" borderId="504" applyNumberFormat="0" applyProtection="0">
      <alignment horizontal="left" vertical="center" indent="1"/>
    </xf>
    <xf numFmtId="0" fontId="70" fillId="53" borderId="289" applyNumberFormat="0" applyFont="0" applyAlignment="0" applyProtection="0"/>
    <xf numFmtId="4" fontId="48" fillId="73" borderId="504" applyNumberFormat="0" applyProtection="0">
      <alignment vertical="center"/>
    </xf>
    <xf numFmtId="0" fontId="45" fillId="74" borderId="497" applyNumberFormat="0" applyProtection="0">
      <alignment horizontal="left" vertical="center" indent="1"/>
    </xf>
    <xf numFmtId="4" fontId="109" fillId="85" borderId="281" applyNumberFormat="0" applyProtection="0">
      <alignment horizontal="right" vertical="center"/>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31" fillId="49" borderId="279" applyNumberFormat="0" applyAlignment="0" applyProtection="0"/>
    <xf numFmtId="4" fontId="48" fillId="83" borderId="497" applyNumberFormat="0" applyProtection="0">
      <alignment horizontal="right" vertical="center"/>
    </xf>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45" fillId="74" borderId="281" applyNumberFormat="0" applyProtection="0">
      <alignment horizontal="left" vertical="center" indent="1"/>
    </xf>
    <xf numFmtId="0" fontId="108" fillId="62" borderId="286" applyBorder="0"/>
    <xf numFmtId="0" fontId="70" fillId="53" borderId="512" applyNumberFormat="0" applyFont="0" applyAlignment="0" applyProtection="0"/>
    <xf numFmtId="0" fontId="45" fillId="88" borderId="504" applyNumberFormat="0" applyProtection="0">
      <alignment horizontal="left" vertical="center" indent="1"/>
    </xf>
    <xf numFmtId="0" fontId="70" fillId="53" borderId="503" applyNumberFormat="0" applyFont="0" applyAlignment="0" applyProtection="0"/>
    <xf numFmtId="4" fontId="48" fillId="87" borderId="281" applyNumberFormat="0" applyProtection="0">
      <alignment horizontal="left" vertical="center" indent="1"/>
    </xf>
    <xf numFmtId="0" fontId="66" fillId="64" borderId="502" applyNumberFormat="0" applyAlignment="0" applyProtection="0"/>
    <xf numFmtId="0" fontId="66" fillId="64" borderId="502" applyNumberFormat="0" applyAlignment="0" applyProtection="0"/>
    <xf numFmtId="4" fontId="48" fillId="83" borderId="281" applyNumberFormat="0" applyProtection="0">
      <alignment horizontal="right" vertical="center"/>
    </xf>
    <xf numFmtId="4" fontId="48" fillId="80" borderId="281" applyNumberFormat="0" applyProtection="0">
      <alignment horizontal="right" vertical="center"/>
    </xf>
    <xf numFmtId="0" fontId="70" fillId="53" borderId="503" applyNumberFormat="0" applyFont="0" applyAlignment="0" applyProtection="0"/>
    <xf numFmtId="0" fontId="105" fillId="0" borderId="506" applyNumberFormat="0" applyFill="0" applyAlignment="0" applyProtection="0"/>
    <xf numFmtId="0" fontId="131" fillId="49" borderId="279" applyNumberFormat="0" applyAlignment="0" applyProtection="0"/>
    <xf numFmtId="0" fontId="131" fillId="49" borderId="279" applyNumberFormat="0" applyAlignment="0" applyProtection="0"/>
    <xf numFmtId="0" fontId="81" fillId="49" borderId="486" applyNumberFormat="0" applyAlignment="0" applyProtection="0"/>
    <xf numFmtId="0" fontId="70" fillId="53" borderId="487" applyNumberFormat="0" applyFont="0" applyAlignment="0" applyProtection="0"/>
    <xf numFmtId="0" fontId="131" fillId="49" borderId="279" applyNumberFormat="0" applyAlignment="0" applyProtection="0"/>
    <xf numFmtId="0" fontId="70" fillId="53" borderId="487" applyNumberFormat="0" applyFont="0" applyAlignment="0" applyProtection="0"/>
    <xf numFmtId="4" fontId="109" fillId="85" borderId="488" applyNumberFormat="0" applyProtection="0">
      <alignment horizontal="right" vertical="center"/>
    </xf>
    <xf numFmtId="4" fontId="48" fillId="67" borderId="488" applyNumberFormat="0" applyProtection="0">
      <alignment horizontal="left" vertical="center" indent="1"/>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502" applyNumberFormat="0" applyAlignment="0" applyProtection="0"/>
    <xf numFmtId="4" fontId="48" fillId="67" borderId="504" applyNumberFormat="0" applyProtection="0">
      <alignment horizontal="left" vertical="center" indent="1"/>
    </xf>
    <xf numFmtId="4" fontId="48" fillId="81" borderId="281" applyNumberFormat="0" applyProtection="0">
      <alignment horizontal="right" vertical="center"/>
    </xf>
    <xf numFmtId="4" fontId="47" fillId="84" borderId="281" applyNumberFormat="0" applyProtection="0">
      <alignment horizontal="left" vertical="center" indent="1"/>
    </xf>
    <xf numFmtId="4" fontId="48" fillId="67" borderId="504" applyNumberFormat="0" applyProtection="0">
      <alignment vertical="center"/>
    </xf>
    <xf numFmtId="0" fontId="45" fillId="87" borderId="281" applyNumberFormat="0" applyProtection="0">
      <alignment horizontal="left" vertical="center" indent="1"/>
    </xf>
    <xf numFmtId="0" fontId="81" fillId="49" borderId="502" applyNumberFormat="0" applyAlignment="0" applyProtection="0"/>
    <xf numFmtId="4" fontId="48" fillId="73" borderId="513" applyNumberFormat="0" applyProtection="0">
      <alignment vertical="center"/>
    </xf>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88" applyNumberFormat="0" applyAlignment="0" applyProtection="0"/>
    <xf numFmtId="4" fontId="48" fillId="67" borderId="504" applyNumberFormat="0" applyProtection="0">
      <alignment vertical="center"/>
    </xf>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66" fillId="64" borderId="288" applyNumberFormat="0" applyAlignment="0" applyProtection="0"/>
    <xf numFmtId="0" fontId="95" fillId="64" borderId="504" applyNumberFormat="0" applyAlignment="0" applyProtection="0"/>
    <xf numFmtId="0" fontId="45" fillId="66" borderId="497" applyNumberFormat="0" applyProtection="0">
      <alignment horizontal="left" vertical="center" indent="1"/>
    </xf>
    <xf numFmtId="0" fontId="105" fillId="0" borderId="490" applyNumberFormat="0" applyFill="0" applyAlignment="0" applyProtection="0"/>
    <xf numFmtId="0" fontId="81" fillId="49" borderId="486"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37" fontId="113" fillId="91" borderId="511" applyBorder="0" applyProtection="0">
      <alignment horizontal="right"/>
    </xf>
    <xf numFmtId="0" fontId="45" fillId="88" borderId="504" applyNumberFormat="0" applyProtection="0">
      <alignment horizontal="left" vertical="center" indent="1"/>
    </xf>
    <xf numFmtId="0" fontId="131" fillId="49" borderId="511" applyNumberFormat="0" applyAlignment="0" applyProtection="0"/>
    <xf numFmtId="0" fontId="131" fillId="49" borderId="502" applyNumberFormat="0" applyAlignment="0" applyProtection="0"/>
    <xf numFmtId="169" fontId="45" fillId="0" borderId="501">
      <alignment horizontal="center"/>
    </xf>
    <xf numFmtId="0" fontId="131" fillId="49" borderId="502" applyNumberFormat="0" applyAlignment="0" applyProtection="0"/>
    <xf numFmtId="0" fontId="45" fillId="66" borderId="504" applyNumberFormat="0" applyProtection="0">
      <alignment horizontal="left" vertical="center" indent="1"/>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488" applyNumberFormat="0" applyProtection="0">
      <alignment horizontal="left" vertical="center" indent="1"/>
    </xf>
    <xf numFmtId="0" fontId="45" fillId="87" borderId="488" applyNumberFormat="0" applyProtection="0">
      <alignment horizontal="left" vertical="center" indent="1"/>
    </xf>
    <xf numFmtId="4" fontId="48" fillId="81" borderId="488" applyNumberFormat="0" applyProtection="0">
      <alignment horizontal="right" vertical="center"/>
    </xf>
    <xf numFmtId="4" fontId="48" fillId="80" borderId="504" applyNumberFormat="0" applyProtection="0">
      <alignment horizontal="right" vertical="center"/>
    </xf>
    <xf numFmtId="4" fontId="48" fillId="75" borderId="513" applyNumberFormat="0" applyProtection="0">
      <alignment horizontal="right" vertical="center"/>
    </xf>
    <xf numFmtId="0" fontId="105" fillId="0" borderId="285" applyNumberFormat="0" applyFill="0" applyAlignment="0" applyProtection="0"/>
    <xf numFmtId="0" fontId="126" fillId="64" borderId="279" applyNumberFormat="0" applyAlignment="0" applyProtection="0"/>
    <xf numFmtId="0" fontId="131" fillId="49" borderId="486" applyNumberFormat="0" applyAlignment="0" applyProtection="0"/>
    <xf numFmtId="0" fontId="70" fillId="53" borderId="487" applyNumberFormat="0" applyFont="0" applyAlignment="0" applyProtection="0"/>
    <xf numFmtId="0" fontId="131" fillId="49" borderId="279" applyNumberFormat="0" applyAlignment="0" applyProtection="0"/>
    <xf numFmtId="0" fontId="105" fillId="0" borderId="490" applyNumberFormat="0" applyFill="0" applyAlignment="0" applyProtection="0"/>
    <xf numFmtId="0" fontId="45" fillId="53" borderId="280" applyNumberFormat="0" applyFont="0" applyAlignment="0" applyProtection="0"/>
    <xf numFmtId="0" fontId="134" fillId="64" borderId="281" applyNumberFormat="0" applyAlignment="0" applyProtection="0"/>
    <xf numFmtId="0" fontId="131" fillId="49" borderId="288" applyNumberFormat="0" applyAlignment="0" applyProtection="0"/>
    <xf numFmtId="0" fontId="126" fillId="64" borderId="279" applyNumberFormat="0" applyAlignment="0" applyProtection="0"/>
    <xf numFmtId="0" fontId="95" fillId="64" borderId="497" applyNumberFormat="0" applyAlignment="0" applyProtection="0"/>
    <xf numFmtId="4" fontId="48" fillId="67" borderId="488" applyNumberFormat="0" applyProtection="0">
      <alignment vertical="center"/>
    </xf>
    <xf numFmtId="0" fontId="131" fillId="49" borderId="279" applyNumberFormat="0" applyAlignment="0" applyProtection="0"/>
    <xf numFmtId="4" fontId="48" fillId="85" borderId="488" applyNumberFormat="0" applyProtection="0">
      <alignment horizontal="right" vertical="center"/>
    </xf>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0" fontId="45" fillId="87" borderId="504" applyNumberFormat="0" applyProtection="0">
      <alignment horizontal="left" vertical="center" indent="1"/>
    </xf>
    <xf numFmtId="0" fontId="81" fillId="49" borderId="288" applyNumberFormat="0" applyAlignment="0" applyProtection="0"/>
    <xf numFmtId="169" fontId="45" fillId="66" borderId="278">
      <alignment horizontal="center"/>
    </xf>
    <xf numFmtId="169" fontId="45" fillId="67" borderId="278">
      <alignment horizontal="center"/>
      <protection locked="0"/>
    </xf>
    <xf numFmtId="0" fontId="81" fillId="49" borderId="288" applyNumberFormat="0" applyAlignment="0" applyProtection="0"/>
    <xf numFmtId="10" fontId="75" fillId="70" borderId="278" applyNumberFormat="0" applyBorder="0" applyAlignment="0" applyProtection="0"/>
    <xf numFmtId="0" fontId="81" fillId="49" borderId="288" applyNumberFormat="0" applyAlignment="0" applyProtection="0"/>
    <xf numFmtId="0" fontId="126" fillId="64" borderId="279" applyNumberFormat="0" applyAlignment="0" applyProtection="0"/>
    <xf numFmtId="4" fontId="48" fillId="67" borderId="497" applyNumberFormat="0" applyProtection="0">
      <alignment horizontal="left" vertical="center" indent="1"/>
    </xf>
    <xf numFmtId="0" fontId="81" fillId="49" borderId="288" applyNumberFormat="0" applyAlignment="0" applyProtection="0"/>
    <xf numFmtId="0" fontId="131" fillId="49" borderId="279" applyNumberFormat="0" applyAlignment="0" applyProtection="0"/>
    <xf numFmtId="0" fontId="45" fillId="53" borderId="280" applyNumberFormat="0" applyFont="0" applyAlignment="0" applyProtection="0"/>
    <xf numFmtId="0" fontId="134" fillId="64" borderId="281" applyNumberFormat="0" applyAlignment="0" applyProtection="0"/>
    <xf numFmtId="0" fontId="126" fillId="64" borderId="279" applyNumberFormat="0" applyAlignment="0" applyProtection="0"/>
    <xf numFmtId="37" fontId="113" fillId="90" borderId="288" applyBorder="0" applyProtection="0">
      <alignment horizontal="right"/>
    </xf>
    <xf numFmtId="4" fontId="48" fillId="85" borderId="488" applyNumberFormat="0" applyProtection="0">
      <alignment horizontal="right" vertical="center"/>
    </xf>
    <xf numFmtId="0" fontId="131" fillId="49" borderId="279" applyNumberFormat="0" applyAlignment="0" applyProtection="0"/>
    <xf numFmtId="10" fontId="75" fillId="67" borderId="278" applyNumberFormat="0" applyBorder="0" applyAlignment="0" applyProtection="0"/>
    <xf numFmtId="0" fontId="45" fillId="53" borderId="280" applyNumberFormat="0" applyFont="0" applyAlignment="0" applyProtection="0"/>
    <xf numFmtId="0" fontId="131" fillId="49" borderId="279" applyNumberFormat="0" applyAlignment="0" applyProtection="0"/>
    <xf numFmtId="0" fontId="81" fillId="49" borderId="486" applyNumberFormat="0" applyAlignment="0" applyProtection="0"/>
    <xf numFmtId="0" fontId="70" fillId="53" borderId="487" applyNumberFormat="0" applyFont="0" applyAlignment="0" applyProtection="0"/>
    <xf numFmtId="0" fontId="131" fillId="49" borderId="279" applyNumberFormat="0" applyAlignment="0" applyProtection="0"/>
    <xf numFmtId="217" fontId="46" fillId="88" borderId="284" applyBorder="0">
      <alignment horizontal="center" vertical="center" wrapText="1"/>
    </xf>
    <xf numFmtId="0" fontId="70" fillId="53" borderId="487" applyNumberFormat="0" applyFont="0" applyAlignment="0" applyProtection="0"/>
    <xf numFmtId="217" fontId="46" fillId="67" borderId="283" applyBorder="0">
      <alignment horizontal="left" indent="1"/>
      <protection locked="0"/>
    </xf>
    <xf numFmtId="4" fontId="48" fillId="67" borderId="488" applyNumberFormat="0" applyProtection="0">
      <alignment horizontal="left" vertical="center" indent="1"/>
    </xf>
    <xf numFmtId="4" fontId="110" fillId="67" borderId="504" applyNumberFormat="0" applyProtection="0">
      <alignment vertical="center"/>
    </xf>
    <xf numFmtId="0" fontId="95" fillId="64" borderId="504" applyNumberFormat="0" applyAlignment="0" applyProtection="0"/>
    <xf numFmtId="4" fontId="48" fillId="67" borderId="504" applyNumberFormat="0" applyProtection="0">
      <alignment horizontal="left" vertical="center" indent="1"/>
    </xf>
    <xf numFmtId="4" fontId="110" fillId="67" borderId="504" applyNumberFormat="0" applyProtection="0">
      <alignment vertical="center"/>
    </xf>
    <xf numFmtId="4" fontId="48" fillId="85" borderId="504" applyNumberFormat="0" applyProtection="0">
      <alignment horizontal="right" vertical="center"/>
    </xf>
    <xf numFmtId="0" fontId="81" fillId="49" borderId="502" applyNumberFormat="0" applyAlignment="0" applyProtection="0"/>
    <xf numFmtId="0" fontId="95" fillId="64" borderId="513" applyNumberFormat="0" applyAlignment="0" applyProtection="0"/>
    <xf numFmtId="0" fontId="108" fillId="62"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105" fillId="0" borderId="292" applyNumberFormat="0" applyFill="0" applyAlignment="0" applyProtection="0"/>
    <xf numFmtId="0" fontId="101" fillId="0" borderId="282"/>
    <xf numFmtId="4" fontId="109"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10" fillId="85" borderId="281" applyNumberFormat="0" applyProtection="0">
      <alignment horizontal="right" vertical="center"/>
    </xf>
    <xf numFmtId="4" fontId="48" fillId="85" borderId="281" applyNumberFormat="0" applyProtection="0">
      <alignment horizontal="righ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110" fillId="67" borderId="281" applyNumberFormat="0" applyProtection="0">
      <alignment vertical="center"/>
    </xf>
    <xf numFmtId="4" fontId="48" fillId="67" borderId="281" applyNumberFormat="0" applyProtection="0">
      <alignmen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4" fontId="48" fillId="87" borderId="281" applyNumberFormat="0" applyProtection="0">
      <alignment horizontal="left" vertical="center" indent="1"/>
    </xf>
    <xf numFmtId="4" fontId="48" fillId="85" borderId="281" applyNumberFormat="0" applyProtection="0">
      <alignment horizontal="left" vertical="center" indent="1"/>
    </xf>
    <xf numFmtId="0" fontId="45" fillId="74" borderId="281" applyNumberFormat="0" applyProtection="0">
      <alignment horizontal="left" vertical="center" indent="1"/>
    </xf>
    <xf numFmtId="4" fontId="47" fillId="84" borderId="281" applyNumberFormat="0" applyProtection="0">
      <alignment horizontal="left" vertical="center" indent="1"/>
    </xf>
    <xf numFmtId="4" fontId="48" fillId="83" borderId="281" applyNumberFormat="0" applyProtection="0">
      <alignment horizontal="right" vertical="center"/>
    </xf>
    <xf numFmtId="4" fontId="48" fillId="82" borderId="281" applyNumberFormat="0" applyProtection="0">
      <alignment horizontal="right" vertical="center"/>
    </xf>
    <xf numFmtId="4" fontId="48" fillId="81" borderId="281" applyNumberFormat="0" applyProtection="0">
      <alignment horizontal="right" vertical="center"/>
    </xf>
    <xf numFmtId="4" fontId="48" fillId="80" borderId="281" applyNumberFormat="0" applyProtection="0">
      <alignment horizontal="right" vertical="center"/>
    </xf>
    <xf numFmtId="4" fontId="48" fillId="79" borderId="281" applyNumberFormat="0" applyProtection="0">
      <alignment horizontal="right" vertical="center"/>
    </xf>
    <xf numFmtId="4" fontId="48" fillId="78" borderId="281" applyNumberFormat="0" applyProtection="0">
      <alignment horizontal="right" vertical="center"/>
    </xf>
    <xf numFmtId="4" fontId="48" fillId="77" borderId="281" applyNumberFormat="0" applyProtection="0">
      <alignment horizontal="right" vertical="center"/>
    </xf>
    <xf numFmtId="4" fontId="48" fillId="76" borderId="281" applyNumberFormat="0" applyProtection="0">
      <alignment horizontal="right" vertical="center"/>
    </xf>
    <xf numFmtId="4" fontId="48" fillId="75" borderId="281" applyNumberFormat="0" applyProtection="0">
      <alignment horizontal="right" vertical="center"/>
    </xf>
    <xf numFmtId="0" fontId="45" fillId="74" borderId="281" applyNumberFormat="0" applyProtection="0">
      <alignment horizontal="left" vertical="center" indent="1"/>
    </xf>
    <xf numFmtId="4" fontId="48" fillId="73" borderId="281" applyNumberFormat="0" applyProtection="0">
      <alignment horizontal="left" vertical="center" indent="1"/>
    </xf>
    <xf numFmtId="4" fontId="48" fillId="73" borderId="281" applyNumberFormat="0" applyProtection="0">
      <alignment horizontal="left" vertical="center" indent="1"/>
    </xf>
    <xf numFmtId="4" fontId="110" fillId="73" borderId="281" applyNumberFormat="0" applyProtection="0">
      <alignment vertical="center"/>
    </xf>
    <xf numFmtId="4" fontId="48" fillId="73" borderId="281" applyNumberFormat="0" applyProtection="0">
      <alignment vertical="center"/>
    </xf>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37" fontId="113" fillId="90" borderId="279" applyBorder="0" applyProtection="0">
      <alignment horizontal="right"/>
    </xf>
    <xf numFmtId="37" fontId="113" fillId="90" borderId="279" applyBorder="0" applyProtection="0">
      <alignment horizontal="right"/>
    </xf>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81" fillId="49" borderId="279" applyNumberForma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70" fillId="53" borderId="280" applyNumberFormat="0" applyFon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281" applyNumberFormat="0" applyProtection="0">
      <alignment vertical="center"/>
    </xf>
    <xf numFmtId="4" fontId="110" fillId="73" borderId="281" applyNumberFormat="0" applyProtection="0">
      <alignment vertical="center"/>
    </xf>
    <xf numFmtId="4" fontId="48" fillId="73" borderId="281" applyNumberFormat="0" applyProtection="0">
      <alignment horizontal="left" vertical="center" indent="1"/>
    </xf>
    <xf numFmtId="4" fontId="48" fillId="73" borderId="281" applyNumberFormat="0" applyProtection="0">
      <alignment horizontal="left" vertical="center" indent="1"/>
    </xf>
    <xf numFmtId="0" fontId="45" fillId="74" borderId="281" applyNumberFormat="0" applyProtection="0">
      <alignment horizontal="left" vertical="center" indent="1"/>
    </xf>
    <xf numFmtId="4" fontId="48" fillId="75" borderId="281" applyNumberFormat="0" applyProtection="0">
      <alignment horizontal="right" vertical="center"/>
    </xf>
    <xf numFmtId="4" fontId="48" fillId="76" borderId="281" applyNumberFormat="0" applyProtection="0">
      <alignment horizontal="right" vertical="center"/>
    </xf>
    <xf numFmtId="4" fontId="48" fillId="77" borderId="281" applyNumberFormat="0" applyProtection="0">
      <alignment horizontal="right" vertical="center"/>
    </xf>
    <xf numFmtId="4" fontId="48" fillId="78" borderId="281" applyNumberFormat="0" applyProtection="0">
      <alignment horizontal="right" vertical="center"/>
    </xf>
    <xf numFmtId="4" fontId="48" fillId="79" borderId="281" applyNumberFormat="0" applyProtection="0">
      <alignment horizontal="right" vertical="center"/>
    </xf>
    <xf numFmtId="4" fontId="48" fillId="80" borderId="281" applyNumberFormat="0" applyProtection="0">
      <alignment horizontal="right" vertical="center"/>
    </xf>
    <xf numFmtId="4" fontId="48" fillId="81" borderId="281" applyNumberFormat="0" applyProtection="0">
      <alignment horizontal="right" vertical="center"/>
    </xf>
    <xf numFmtId="4" fontId="48" fillId="82" borderId="281" applyNumberFormat="0" applyProtection="0">
      <alignment horizontal="right" vertical="center"/>
    </xf>
    <xf numFmtId="4" fontId="48" fillId="83" borderId="281" applyNumberFormat="0" applyProtection="0">
      <alignment horizontal="right" vertical="center"/>
    </xf>
    <xf numFmtId="4" fontId="47" fillId="84" borderId="281" applyNumberFormat="0" applyProtection="0">
      <alignment horizontal="left" vertical="center" indent="1"/>
    </xf>
    <xf numFmtId="0" fontId="45" fillId="74" borderId="281" applyNumberFormat="0" applyProtection="0">
      <alignment horizontal="left" vertical="center" indent="1"/>
    </xf>
    <xf numFmtId="4" fontId="48" fillId="85" borderId="281" applyNumberFormat="0" applyProtection="0">
      <alignment horizontal="left" vertical="center" indent="1"/>
    </xf>
    <xf numFmtId="4" fontId="48" fillId="87" borderId="281" applyNumberFormat="0" applyProtection="0">
      <alignment horizontal="left" vertical="center" indent="1"/>
    </xf>
    <xf numFmtId="0" fontId="45" fillId="87" borderId="281" applyNumberFormat="0" applyProtection="0">
      <alignment horizontal="left" vertical="center" indent="1"/>
    </xf>
    <xf numFmtId="0" fontId="45" fillId="87" borderId="281" applyNumberFormat="0" applyProtection="0">
      <alignment horizontal="left" vertical="center" indent="1"/>
    </xf>
    <xf numFmtId="0" fontId="45" fillId="88" borderId="281" applyNumberFormat="0" applyProtection="0">
      <alignment horizontal="left" vertical="center" indent="1"/>
    </xf>
    <xf numFmtId="0" fontId="45" fillId="88" borderId="281" applyNumberFormat="0" applyProtection="0">
      <alignment horizontal="left" vertical="center" indent="1"/>
    </xf>
    <xf numFmtId="0" fontId="45" fillId="66" borderId="281" applyNumberFormat="0" applyProtection="0">
      <alignment horizontal="left" vertical="center" indent="1"/>
    </xf>
    <xf numFmtId="0" fontId="45" fillId="66" borderId="281" applyNumberFormat="0" applyProtection="0">
      <alignment horizontal="left" vertical="center" indent="1"/>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48" fillId="67" borderId="281" applyNumberFormat="0" applyProtection="0">
      <alignment vertical="center"/>
    </xf>
    <xf numFmtId="4" fontId="110" fillId="67" borderId="281" applyNumberFormat="0" applyProtection="0">
      <alignment vertical="center"/>
    </xf>
    <xf numFmtId="4" fontId="48" fillId="67" borderId="281" applyNumberFormat="0" applyProtection="0">
      <alignment horizontal="left" vertical="center" indent="1"/>
    </xf>
    <xf numFmtId="4" fontId="48" fillId="67" borderId="281" applyNumberFormat="0" applyProtection="0">
      <alignment horizontal="left" vertical="center" indent="1"/>
    </xf>
    <xf numFmtId="4" fontId="48" fillId="85" borderId="281" applyNumberFormat="0" applyProtection="0">
      <alignment horizontal="right" vertical="center"/>
    </xf>
    <xf numFmtId="4" fontId="110" fillId="85" borderId="281" applyNumberFormat="0" applyProtection="0">
      <alignment horizontal="right" vertical="center"/>
    </xf>
    <xf numFmtId="0" fontId="45" fillId="74" borderId="281" applyNumberFormat="0" applyProtection="0">
      <alignment horizontal="left" vertical="center" indent="1"/>
    </xf>
    <xf numFmtId="0" fontId="45" fillId="74" borderId="281" applyNumberFormat="0" applyProtection="0">
      <alignment horizontal="left" vertical="center" indent="1"/>
    </xf>
    <xf numFmtId="4" fontId="109" fillId="85" borderId="281" applyNumberFormat="0" applyProtection="0">
      <alignment horizontal="right" vertical="center"/>
    </xf>
    <xf numFmtId="0" fontId="101" fillId="0" borderId="282"/>
    <xf numFmtId="0" fontId="105" fillId="0" borderId="292" applyNumberFormat="0" applyFill="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0" fontId="66" fillId="64" borderId="279" applyNumberFormat="0" applyAlignment="0" applyProtection="0"/>
    <xf numFmtId="37" fontId="113" fillId="91"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91" borderId="279" applyBorder="0" applyProtection="0">
      <alignment horizontal="right"/>
    </xf>
    <xf numFmtId="0" fontId="108" fillId="62" borderId="286" applyBorder="0"/>
    <xf numFmtId="0" fontId="66" fillId="64" borderId="511" applyNumberFormat="0" applyAlignment="0" applyProtection="0"/>
    <xf numFmtId="0" fontId="45" fillId="88" borderId="504" applyNumberFormat="0" applyProtection="0">
      <alignment horizontal="left" vertical="center" indent="1"/>
    </xf>
    <xf numFmtId="0" fontId="70" fillId="53" borderId="512" applyNumberFormat="0" applyFont="0" applyAlignment="0" applyProtection="0"/>
    <xf numFmtId="0" fontId="45" fillId="74" borderId="504" applyNumberFormat="0" applyProtection="0">
      <alignment horizontal="left" vertical="center" indent="1"/>
    </xf>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0" fontId="95" fillId="64" borderId="281" applyNumberFormat="0" applyAlignment="0" applyProtection="0"/>
    <xf numFmtId="4" fontId="48" fillId="73" borderId="488" applyNumberFormat="0" applyProtection="0">
      <alignment horizontal="left" vertical="center" indent="1"/>
    </xf>
    <xf numFmtId="217" fontId="46" fillId="67" borderId="491" applyBorder="0">
      <alignment horizontal="left" indent="1"/>
      <protection locked="0"/>
    </xf>
    <xf numFmtId="0" fontId="45" fillId="88" borderId="488" applyNumberFormat="0" applyProtection="0">
      <alignment horizontal="left" vertical="center" indent="1"/>
    </xf>
    <xf numFmtId="217" fontId="46" fillId="88" borderId="284" applyBorder="0">
      <alignment horizontal="center" vertical="center" wrapText="1"/>
    </xf>
    <xf numFmtId="4" fontId="48" fillId="80" borderId="488" applyNumberFormat="0" applyProtection="0">
      <alignment horizontal="right" vertical="center"/>
    </xf>
    <xf numFmtId="217" fontId="46" fillId="67" borderId="283" applyBorder="0">
      <alignment horizontal="left" indent="1"/>
      <protection locked="0"/>
    </xf>
    <xf numFmtId="4" fontId="48" fillId="79" borderId="504" applyNumberFormat="0" applyProtection="0">
      <alignment horizontal="right" vertical="center"/>
    </xf>
    <xf numFmtId="0" fontId="45" fillId="74" borderId="513" applyNumberFormat="0" applyProtection="0">
      <alignment horizontal="left" vertical="center" indent="1"/>
    </xf>
    <xf numFmtId="0" fontId="105" fillId="0" borderId="285" applyNumberFormat="0" applyFill="0" applyAlignment="0" applyProtection="0"/>
    <xf numFmtId="0" fontId="126" fillId="64" borderId="279" applyNumberFormat="0" applyAlignment="0" applyProtection="0"/>
    <xf numFmtId="0" fontId="70" fillId="53" borderId="487" applyNumberFormat="0" applyFont="0" applyAlignment="0" applyProtection="0"/>
    <xf numFmtId="0" fontId="131" fillId="49" borderId="279" applyNumberFormat="0" applyAlignment="0" applyProtection="0"/>
    <xf numFmtId="0" fontId="105" fillId="0" borderId="490" applyNumberFormat="0" applyFill="0" applyAlignment="0" applyProtection="0"/>
    <xf numFmtId="0" fontId="45" fillId="53" borderId="280" applyNumberFormat="0" applyFont="0" applyAlignment="0" applyProtection="0"/>
    <xf numFmtId="0" fontId="134" fillId="64" borderId="281" applyNumberFormat="0" applyAlignment="0" applyProtection="0"/>
    <xf numFmtId="217" fontId="46" fillId="88" borderId="284" applyBorder="0">
      <alignment horizontal="center" vertical="center" wrapText="1"/>
    </xf>
    <xf numFmtId="217" fontId="46" fillId="67" borderId="283" applyBorder="0">
      <alignment horizontal="left" indent="1"/>
      <protection locked="0"/>
    </xf>
    <xf numFmtId="0" fontId="126" fillId="64" borderId="279" applyNumberFormat="0" applyAlignment="0" applyProtection="0"/>
    <xf numFmtId="4" fontId="110" fillId="67" borderId="488" applyNumberFormat="0" applyProtection="0">
      <alignment vertical="center"/>
    </xf>
    <xf numFmtId="0" fontId="131" fillId="49" borderId="279" applyNumberFormat="0" applyAlignment="0" applyProtection="0"/>
    <xf numFmtId="4" fontId="48" fillId="67" borderId="488" applyNumberFormat="0" applyProtection="0">
      <alignment horizontal="left" vertical="center" indent="1"/>
    </xf>
    <xf numFmtId="0" fontId="45" fillId="53" borderId="280" applyNumberFormat="0" applyFont="0" applyAlignment="0" applyProtection="0"/>
    <xf numFmtId="0" fontId="134" fillId="64" borderId="281" applyNumberFormat="0" applyAlignment="0" applyProtection="0"/>
    <xf numFmtId="0" fontId="131" fillId="49" borderId="279" applyNumberFormat="0" applyAlignment="0" applyProtection="0"/>
    <xf numFmtId="10" fontId="75" fillId="70" borderId="287" applyNumberFormat="0" applyBorder="0" applyAlignment="0" applyProtection="0"/>
    <xf numFmtId="0" fontId="126" fillId="64" borderId="288" applyNumberFormat="0" applyAlignment="0" applyProtection="0"/>
    <xf numFmtId="0" fontId="131" fillId="49" borderId="288" applyNumberFormat="0" applyAlignment="0" applyProtection="0"/>
    <xf numFmtId="0" fontId="45" fillId="53" borderId="289" applyNumberFormat="0" applyFont="0" applyAlignment="0" applyProtection="0"/>
    <xf numFmtId="0" fontId="134" fillId="64" borderId="290" applyNumberFormat="0" applyAlignment="0" applyProtection="0"/>
    <xf numFmtId="0" fontId="126" fillId="64" borderId="279" applyNumberFormat="0" applyAlignment="0" applyProtection="0"/>
    <xf numFmtId="4" fontId="48" fillId="67" borderId="488" applyNumberFormat="0" applyProtection="0">
      <alignment horizontal="left" vertical="center" indent="1"/>
    </xf>
    <xf numFmtId="0" fontId="70" fillId="53" borderId="289" applyNumberFormat="0" applyFont="0" applyAlignment="0" applyProtection="0"/>
    <xf numFmtId="0" fontId="131" fillId="49" borderId="279" applyNumberFormat="0" applyAlignment="0" applyProtection="0"/>
    <xf numFmtId="10" fontId="75" fillId="67" borderId="287" applyNumberFormat="0" applyBorder="0" applyAlignment="0" applyProtection="0"/>
    <xf numFmtId="0" fontId="45" fillId="53" borderId="289" applyNumberFormat="0" applyFont="0" applyAlignment="0" applyProtection="0"/>
    <xf numFmtId="0" fontId="131" fillId="49" borderId="279"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48" fillId="73" borderId="290" applyNumberFormat="0" applyProtection="0">
      <alignment vertical="center"/>
    </xf>
    <xf numFmtId="4" fontId="110" fillId="73" borderId="290" applyNumberFormat="0" applyProtection="0">
      <alignment vertical="center"/>
    </xf>
    <xf numFmtId="4" fontId="48" fillId="73" borderId="290" applyNumberFormat="0" applyProtection="0">
      <alignment horizontal="left" vertical="center" indent="1"/>
    </xf>
    <xf numFmtId="4" fontId="48" fillId="73" borderId="290" applyNumberFormat="0" applyProtection="0">
      <alignment horizontal="left" vertical="center" indent="1"/>
    </xf>
    <xf numFmtId="0" fontId="45" fillId="74" borderId="290" applyNumberFormat="0" applyProtection="0">
      <alignment horizontal="left" vertical="center" indent="1"/>
    </xf>
    <xf numFmtId="4" fontId="48" fillId="75" borderId="290" applyNumberFormat="0" applyProtection="0">
      <alignment horizontal="right" vertical="center"/>
    </xf>
    <xf numFmtId="4" fontId="48" fillId="76" borderId="290" applyNumberFormat="0" applyProtection="0">
      <alignment horizontal="right" vertical="center"/>
    </xf>
    <xf numFmtId="4" fontId="48" fillId="77" borderId="290" applyNumberFormat="0" applyProtection="0">
      <alignment horizontal="right" vertical="center"/>
    </xf>
    <xf numFmtId="4" fontId="48" fillId="78" borderId="290" applyNumberFormat="0" applyProtection="0">
      <alignment horizontal="right" vertical="center"/>
    </xf>
    <xf numFmtId="4" fontId="48" fillId="79" borderId="290" applyNumberFormat="0" applyProtection="0">
      <alignment horizontal="right" vertical="center"/>
    </xf>
    <xf numFmtId="4" fontId="48" fillId="80" borderId="290" applyNumberFormat="0" applyProtection="0">
      <alignment horizontal="right" vertical="center"/>
    </xf>
    <xf numFmtId="4" fontId="48" fillId="81" borderId="290" applyNumberFormat="0" applyProtection="0">
      <alignment horizontal="right" vertical="center"/>
    </xf>
    <xf numFmtId="4" fontId="48" fillId="82" borderId="290" applyNumberFormat="0" applyProtection="0">
      <alignment horizontal="right" vertical="center"/>
    </xf>
    <xf numFmtId="4" fontId="48" fillId="83" borderId="290" applyNumberFormat="0" applyProtection="0">
      <alignment horizontal="right" vertical="center"/>
    </xf>
    <xf numFmtId="4" fontId="47" fillId="84" borderId="290" applyNumberFormat="0" applyProtection="0">
      <alignment horizontal="left" vertical="center" indent="1"/>
    </xf>
    <xf numFmtId="0" fontId="45" fillId="74" borderId="290" applyNumberFormat="0" applyProtection="0">
      <alignment horizontal="left" vertical="center" indent="1"/>
    </xf>
    <xf numFmtId="4" fontId="48" fillId="85" borderId="290" applyNumberFormat="0" applyProtection="0">
      <alignment horizontal="left" vertical="center" indent="1"/>
    </xf>
    <xf numFmtId="4" fontId="48" fillId="87"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48" fillId="67" borderId="290" applyNumberFormat="0" applyProtection="0">
      <alignment vertical="center"/>
    </xf>
    <xf numFmtId="4" fontId="110" fillId="67" borderId="290" applyNumberFormat="0" applyProtection="0">
      <alignmen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48" fillId="85" borderId="290" applyNumberFormat="0" applyProtection="0">
      <alignment horizontal="right" vertical="center"/>
    </xf>
    <xf numFmtId="4" fontId="110"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09" fillId="85" borderId="290" applyNumberFormat="0" applyProtection="0">
      <alignment horizontal="right" vertical="center"/>
    </xf>
    <xf numFmtId="0" fontId="101" fillId="0" borderId="291"/>
    <xf numFmtId="0" fontId="131" fillId="49" borderId="288" applyNumberFormat="0" applyAlignment="0" applyProtection="0"/>
    <xf numFmtId="37" fontId="113" fillId="91"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8" fillId="62" borderId="294" applyBorder="0"/>
    <xf numFmtId="4" fontId="48" fillId="73" borderId="513" applyNumberFormat="0" applyProtection="0">
      <alignment vertical="center"/>
    </xf>
    <xf numFmtId="0" fontId="105" fillId="0" borderId="506" applyNumberFormat="0" applyFill="0" applyAlignment="0" applyProtection="0"/>
    <xf numFmtId="0" fontId="45" fillId="66" borderId="504" applyNumberFormat="0" applyProtection="0">
      <alignment horizontal="left" vertical="center" indent="1"/>
    </xf>
    <xf numFmtId="0" fontId="70" fillId="53" borderId="503" applyNumberFormat="0" applyFont="0" applyAlignment="0" applyProtection="0"/>
    <xf numFmtId="0" fontId="131" fillId="49" borderId="502" applyNumberFormat="0" applyAlignment="0" applyProtection="0"/>
    <xf numFmtId="0" fontId="108" fillId="62" borderId="517" applyBorder="0"/>
    <xf numFmtId="4" fontId="48" fillId="73" borderId="513" applyNumberFormat="0" applyProtection="0">
      <alignment vertical="center"/>
    </xf>
    <xf numFmtId="0" fontId="70" fillId="53" borderId="503" applyNumberFormat="0" applyFont="0" applyAlignment="0" applyProtection="0"/>
    <xf numFmtId="0" fontId="105" fillId="0" borderId="506" applyNumberFormat="0" applyFill="0" applyAlignment="0" applyProtection="0"/>
    <xf numFmtId="0" fontId="131" fillId="49" borderId="288" applyNumberFormat="0" applyAlignment="0" applyProtection="0"/>
    <xf numFmtId="0" fontId="131" fillId="49" borderId="288"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88" applyNumberFormat="0" applyAlignment="0" applyProtection="0"/>
    <xf numFmtId="217" fontId="46" fillId="88" borderId="295" applyBorder="0">
      <alignment horizontal="center" vertical="center" wrapText="1"/>
    </xf>
    <xf numFmtId="0" fontId="70" fillId="53" borderId="487" applyNumberFormat="0" applyFont="0" applyAlignment="0" applyProtection="0"/>
    <xf numFmtId="217" fontId="46" fillId="67" borderId="293" applyBorder="0">
      <alignment horizontal="left" indent="1"/>
      <protection locked="0"/>
    </xf>
    <xf numFmtId="4" fontId="110" fillId="67" borderId="488" applyNumberFormat="0" applyProtection="0">
      <alignment vertical="center"/>
    </xf>
    <xf numFmtId="0" fontId="131" fillId="49" borderId="486" applyNumberFormat="0" applyAlignment="0" applyProtection="0"/>
    <xf numFmtId="4" fontId="47" fillId="84" borderId="488" applyNumberFormat="0" applyProtection="0">
      <alignment horizontal="left" vertical="center" indent="1"/>
    </xf>
    <xf numFmtId="0" fontId="134" fillId="64" borderId="504" applyNumberFormat="0" applyAlignment="0" applyProtection="0"/>
    <xf numFmtId="4" fontId="48" fillId="67" borderId="504" applyNumberFormat="0" applyProtection="0">
      <alignment vertical="center"/>
    </xf>
    <xf numFmtId="4" fontId="48" fillId="73" borderId="504" applyNumberFormat="0" applyProtection="0">
      <alignment vertical="center"/>
    </xf>
    <xf numFmtId="4" fontId="48" fillId="67" borderId="504" applyNumberFormat="0" applyProtection="0">
      <alignment horizontal="left" vertical="center" indent="1"/>
    </xf>
    <xf numFmtId="4" fontId="48" fillId="67" borderId="504" applyNumberFormat="0" applyProtection="0">
      <alignment horizontal="left" vertical="center" indent="1"/>
    </xf>
    <xf numFmtId="4" fontId="110" fillId="85" borderId="504" applyNumberFormat="0" applyProtection="0">
      <alignment horizontal="right" vertical="center"/>
    </xf>
    <xf numFmtId="0" fontId="66" fillId="64" borderId="511" applyNumberFormat="0" applyAlignment="0" applyProtection="0"/>
    <xf numFmtId="37" fontId="113" fillId="90" borderId="502" applyBorder="0" applyProtection="0">
      <alignment horizontal="right"/>
    </xf>
    <xf numFmtId="0" fontId="95" fillId="64" borderId="513" applyNumberFormat="0" applyAlignment="0" applyProtection="0"/>
    <xf numFmtId="0" fontId="108" fillId="62" borderId="294" applyBorder="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101" fillId="0" borderId="291"/>
    <xf numFmtId="4" fontId="109"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10" fillId="85" borderId="290" applyNumberFormat="0" applyProtection="0">
      <alignment horizontal="right" vertical="center"/>
    </xf>
    <xf numFmtId="4" fontId="48" fillId="85" borderId="290" applyNumberFormat="0" applyProtection="0">
      <alignment horizontal="righ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110" fillId="67" borderId="290" applyNumberFormat="0" applyProtection="0">
      <alignment vertical="center"/>
    </xf>
    <xf numFmtId="4" fontId="48" fillId="67" borderId="290" applyNumberFormat="0" applyProtection="0">
      <alignmen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4" fontId="48" fillId="87" borderId="290" applyNumberFormat="0" applyProtection="0">
      <alignment horizontal="left" vertical="center" indent="1"/>
    </xf>
    <xf numFmtId="4" fontId="48" fillId="85" borderId="290" applyNumberFormat="0" applyProtection="0">
      <alignment horizontal="left" vertical="center" indent="1"/>
    </xf>
    <xf numFmtId="0" fontId="45" fillId="74" borderId="290" applyNumberFormat="0" applyProtection="0">
      <alignment horizontal="left" vertical="center" indent="1"/>
    </xf>
    <xf numFmtId="4" fontId="47" fillId="84" borderId="290" applyNumberFormat="0" applyProtection="0">
      <alignment horizontal="left" vertical="center" indent="1"/>
    </xf>
    <xf numFmtId="4" fontId="48" fillId="83" borderId="290" applyNumberFormat="0" applyProtection="0">
      <alignment horizontal="right" vertical="center"/>
    </xf>
    <xf numFmtId="4" fontId="48" fillId="82" borderId="290" applyNumberFormat="0" applyProtection="0">
      <alignment horizontal="right" vertical="center"/>
    </xf>
    <xf numFmtId="4" fontId="48" fillId="81" borderId="290" applyNumberFormat="0" applyProtection="0">
      <alignment horizontal="right" vertical="center"/>
    </xf>
    <xf numFmtId="4" fontId="48" fillId="80" borderId="290" applyNumberFormat="0" applyProtection="0">
      <alignment horizontal="right" vertical="center"/>
    </xf>
    <xf numFmtId="4" fontId="48" fillId="79" borderId="290" applyNumberFormat="0" applyProtection="0">
      <alignment horizontal="right" vertical="center"/>
    </xf>
    <xf numFmtId="4" fontId="48" fillId="78" borderId="290" applyNumberFormat="0" applyProtection="0">
      <alignment horizontal="right" vertical="center"/>
    </xf>
    <xf numFmtId="4" fontId="48" fillId="77" borderId="290" applyNumberFormat="0" applyProtection="0">
      <alignment horizontal="right" vertical="center"/>
    </xf>
    <xf numFmtId="4" fontId="48" fillId="76" borderId="290" applyNumberFormat="0" applyProtection="0">
      <alignment horizontal="right" vertical="center"/>
    </xf>
    <xf numFmtId="4" fontId="48" fillId="75" borderId="290" applyNumberFormat="0" applyProtection="0">
      <alignment horizontal="right" vertical="center"/>
    </xf>
    <xf numFmtId="0" fontId="45" fillId="74" borderId="290" applyNumberFormat="0" applyProtection="0">
      <alignment horizontal="left" vertical="center" indent="1"/>
    </xf>
    <xf numFmtId="4" fontId="48" fillId="73" borderId="290" applyNumberFormat="0" applyProtection="0">
      <alignment horizontal="left" vertical="center" indent="1"/>
    </xf>
    <xf numFmtId="4" fontId="48" fillId="73" borderId="290" applyNumberFormat="0" applyProtection="0">
      <alignment horizontal="left" vertical="center" indent="1"/>
    </xf>
    <xf numFmtId="4" fontId="110" fillId="73" borderId="290" applyNumberFormat="0" applyProtection="0">
      <alignment vertical="center"/>
    </xf>
    <xf numFmtId="4" fontId="48" fillId="73" borderId="290" applyNumberFormat="0" applyProtection="0">
      <alignment vertical="center"/>
    </xf>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37" fontId="113" fillId="90" borderId="288" applyBorder="0" applyProtection="0">
      <alignment horizontal="right"/>
    </xf>
    <xf numFmtId="37" fontId="113" fillId="90" borderId="288" applyBorder="0" applyProtection="0">
      <alignment horizontal="right"/>
    </xf>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0" fontId="81" fillId="49" borderId="288" applyNumberForma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70" fillId="53" borderId="289" applyNumberFormat="0" applyFon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48" fillId="73" borderId="290" applyNumberFormat="0" applyProtection="0">
      <alignment vertical="center"/>
    </xf>
    <xf numFmtId="4" fontId="110" fillId="73" borderId="290" applyNumberFormat="0" applyProtection="0">
      <alignment vertical="center"/>
    </xf>
    <xf numFmtId="4" fontId="48" fillId="73" borderId="290" applyNumberFormat="0" applyProtection="0">
      <alignment horizontal="left" vertical="center" indent="1"/>
    </xf>
    <xf numFmtId="4" fontId="48" fillId="73" borderId="290" applyNumberFormat="0" applyProtection="0">
      <alignment horizontal="left" vertical="center" indent="1"/>
    </xf>
    <xf numFmtId="0" fontId="45" fillId="74" borderId="290" applyNumberFormat="0" applyProtection="0">
      <alignment horizontal="left" vertical="center" indent="1"/>
    </xf>
    <xf numFmtId="4" fontId="48" fillId="75" borderId="290" applyNumberFormat="0" applyProtection="0">
      <alignment horizontal="right" vertical="center"/>
    </xf>
    <xf numFmtId="4" fontId="48" fillId="76" borderId="290" applyNumberFormat="0" applyProtection="0">
      <alignment horizontal="right" vertical="center"/>
    </xf>
    <xf numFmtId="4" fontId="48" fillId="77" borderId="290" applyNumberFormat="0" applyProtection="0">
      <alignment horizontal="right" vertical="center"/>
    </xf>
    <xf numFmtId="4" fontId="48" fillId="78" borderId="290" applyNumberFormat="0" applyProtection="0">
      <alignment horizontal="right" vertical="center"/>
    </xf>
    <xf numFmtId="4" fontId="48" fillId="79" borderId="290" applyNumberFormat="0" applyProtection="0">
      <alignment horizontal="right" vertical="center"/>
    </xf>
    <xf numFmtId="4" fontId="48" fillId="80" borderId="290" applyNumberFormat="0" applyProtection="0">
      <alignment horizontal="right" vertical="center"/>
    </xf>
    <xf numFmtId="4" fontId="48" fillId="81" borderId="290" applyNumberFormat="0" applyProtection="0">
      <alignment horizontal="right" vertical="center"/>
    </xf>
    <xf numFmtId="4" fontId="48" fillId="82" borderId="290" applyNumberFormat="0" applyProtection="0">
      <alignment horizontal="right" vertical="center"/>
    </xf>
    <xf numFmtId="4" fontId="48" fillId="83" borderId="290" applyNumberFormat="0" applyProtection="0">
      <alignment horizontal="right" vertical="center"/>
    </xf>
    <xf numFmtId="4" fontId="47" fillId="84" borderId="290" applyNumberFormat="0" applyProtection="0">
      <alignment horizontal="left" vertical="center" indent="1"/>
    </xf>
    <xf numFmtId="0" fontId="45" fillId="74" borderId="290" applyNumberFormat="0" applyProtection="0">
      <alignment horizontal="left" vertical="center" indent="1"/>
    </xf>
    <xf numFmtId="4" fontId="48" fillId="85" borderId="290" applyNumberFormat="0" applyProtection="0">
      <alignment horizontal="left" vertical="center" indent="1"/>
    </xf>
    <xf numFmtId="4" fontId="48" fillId="87" borderId="290" applyNumberFormat="0" applyProtection="0">
      <alignment horizontal="left" vertical="center" indent="1"/>
    </xf>
    <xf numFmtId="0" fontId="45" fillId="87" borderId="290" applyNumberFormat="0" applyProtection="0">
      <alignment horizontal="left" vertical="center" indent="1"/>
    </xf>
    <xf numFmtId="0" fontId="45" fillId="87" borderId="290" applyNumberFormat="0" applyProtection="0">
      <alignment horizontal="left" vertical="center" indent="1"/>
    </xf>
    <xf numFmtId="0" fontId="45" fillId="88" borderId="290" applyNumberFormat="0" applyProtection="0">
      <alignment horizontal="left" vertical="center" indent="1"/>
    </xf>
    <xf numFmtId="0" fontId="45" fillId="88" borderId="290" applyNumberFormat="0" applyProtection="0">
      <alignment horizontal="left" vertical="center" indent="1"/>
    </xf>
    <xf numFmtId="0" fontId="45" fillId="66" borderId="290" applyNumberFormat="0" applyProtection="0">
      <alignment horizontal="left" vertical="center" indent="1"/>
    </xf>
    <xf numFmtId="0" fontId="45" fillId="66" borderId="290" applyNumberFormat="0" applyProtection="0">
      <alignment horizontal="left" vertical="center" indent="1"/>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48" fillId="67" borderId="290" applyNumberFormat="0" applyProtection="0">
      <alignment vertical="center"/>
    </xf>
    <xf numFmtId="4" fontId="110" fillId="67" borderId="290" applyNumberFormat="0" applyProtection="0">
      <alignment vertical="center"/>
    </xf>
    <xf numFmtId="4" fontId="48" fillId="67" borderId="290" applyNumberFormat="0" applyProtection="0">
      <alignment horizontal="left" vertical="center" indent="1"/>
    </xf>
    <xf numFmtId="4" fontId="48" fillId="67" borderId="290" applyNumberFormat="0" applyProtection="0">
      <alignment horizontal="left" vertical="center" indent="1"/>
    </xf>
    <xf numFmtId="4" fontId="48" fillId="85" borderId="290" applyNumberFormat="0" applyProtection="0">
      <alignment horizontal="right" vertical="center"/>
    </xf>
    <xf numFmtId="4" fontId="110" fillId="85" borderId="290" applyNumberFormat="0" applyProtection="0">
      <alignment horizontal="right" vertical="center"/>
    </xf>
    <xf numFmtId="0" fontId="45" fillId="74" borderId="290" applyNumberFormat="0" applyProtection="0">
      <alignment horizontal="left" vertical="center" indent="1"/>
    </xf>
    <xf numFmtId="0" fontId="45" fillId="74" borderId="290" applyNumberFormat="0" applyProtection="0">
      <alignment horizontal="left" vertical="center" indent="1"/>
    </xf>
    <xf numFmtId="4" fontId="109" fillId="85" borderId="290" applyNumberFormat="0" applyProtection="0">
      <alignment horizontal="right" vertical="center"/>
    </xf>
    <xf numFmtId="0" fontId="101" fillId="0" borderId="291"/>
    <xf numFmtId="217" fontId="46" fillId="67" borderId="499" applyBorder="0">
      <alignment horizontal="left" indent="1"/>
      <protection locked="0"/>
    </xf>
    <xf numFmtId="0" fontId="45" fillId="66" borderId="497" applyNumberFormat="0" applyProtection="0">
      <alignment horizontal="left" vertical="center" indent="1"/>
    </xf>
    <xf numFmtId="0" fontId="105" fillId="0" borderId="490" applyNumberFormat="0" applyFill="0" applyAlignment="0" applyProtection="0"/>
    <xf numFmtId="0" fontId="81" fillId="49" borderId="486"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0" fontId="66" fillId="64" borderId="288" applyNumberFormat="0" applyAlignment="0" applyProtection="0"/>
    <xf numFmtId="37" fontId="113" fillId="91"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37" fontId="113" fillId="91" borderId="288" applyBorder="0" applyProtection="0">
      <alignment horizontal="right"/>
    </xf>
    <xf numFmtId="0" fontId="108" fillId="62" borderId="294" applyBorder="0"/>
    <xf numFmtId="0" fontId="66" fillId="64" borderId="511" applyNumberFormat="0" applyAlignment="0" applyProtection="0"/>
    <xf numFmtId="0" fontId="45" fillId="87" borderId="504" applyNumberFormat="0" applyProtection="0">
      <alignment horizontal="left" vertical="center" indent="1"/>
    </xf>
    <xf numFmtId="0" fontId="70" fillId="53" borderId="512" applyNumberFormat="0" applyFont="0" applyAlignment="0" applyProtection="0"/>
    <xf numFmtId="0" fontId="126" fillId="64" borderId="502" applyNumberFormat="0" applyAlignment="0" applyProtection="0"/>
    <xf numFmtId="0" fontId="45" fillId="74" borderId="504" applyNumberFormat="0" applyProtection="0">
      <alignment horizontal="left" vertical="center" indent="1"/>
    </xf>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0" fontId="95" fillId="64" borderId="290" applyNumberFormat="0" applyAlignment="0" applyProtection="0"/>
    <xf numFmtId="4" fontId="110" fillId="73" borderId="488" applyNumberFormat="0" applyProtection="0">
      <alignment vertical="center"/>
    </xf>
    <xf numFmtId="0" fontId="45" fillId="88" borderId="488" applyNumberFormat="0" applyProtection="0">
      <alignment horizontal="left" vertical="center" indent="1"/>
    </xf>
    <xf numFmtId="217" fontId="46" fillId="88" borderId="295" applyBorder="0">
      <alignment horizontal="center" vertical="center" wrapText="1"/>
    </xf>
    <xf numFmtId="4" fontId="48" fillId="79" borderId="488" applyNumberFormat="0" applyProtection="0">
      <alignment horizontal="right" vertical="center"/>
    </xf>
    <xf numFmtId="217" fontId="46" fillId="67" borderId="293" applyBorder="0">
      <alignment horizontal="left" indent="1"/>
      <protection locked="0"/>
    </xf>
    <xf numFmtId="4" fontId="48" fillId="78" borderId="504" applyNumberFormat="0" applyProtection="0">
      <alignment horizontal="right" vertical="center"/>
    </xf>
    <xf numFmtId="4" fontId="48" fillId="73" borderId="513" applyNumberFormat="0" applyProtection="0">
      <alignment horizontal="left" vertical="center" indent="1"/>
    </xf>
    <xf numFmtId="0" fontId="105" fillId="0" borderId="292" applyNumberFormat="0" applyFill="0" applyAlignment="0" applyProtection="0"/>
    <xf numFmtId="0" fontId="126" fillId="64" borderId="288" applyNumberFormat="0" applyAlignment="0" applyProtection="0"/>
    <xf numFmtId="0" fontId="131" fillId="49" borderId="288" applyNumberFormat="0" applyAlignment="0" applyProtection="0"/>
    <xf numFmtId="0" fontId="105" fillId="0" borderId="490" applyNumberFormat="0" applyFill="0" applyAlignment="0" applyProtection="0"/>
    <xf numFmtId="0" fontId="45" fillId="53" borderId="289" applyNumberFormat="0" applyFont="0" applyAlignment="0" applyProtection="0"/>
    <xf numFmtId="0" fontId="134" fillId="64" borderId="290" applyNumberFormat="0" applyAlignment="0" applyProtection="0"/>
    <xf numFmtId="217" fontId="46" fillId="88" borderId="295" applyBorder="0">
      <alignment horizontal="center" vertical="center" wrapText="1"/>
    </xf>
    <xf numFmtId="217" fontId="46" fillId="67" borderId="293" applyBorder="0">
      <alignment horizontal="left" indent="1"/>
      <protection locked="0"/>
    </xf>
    <xf numFmtId="0" fontId="126" fillId="64" borderId="288" applyNumberFormat="0" applyAlignment="0" applyProtection="0"/>
    <xf numFmtId="0" fontId="95" fillId="64" borderId="497" applyNumberFormat="0" applyAlignment="0" applyProtection="0"/>
    <xf numFmtId="4" fontId="48" fillId="67" borderId="488" applyNumberFormat="0" applyProtection="0">
      <alignment horizontal="left" vertical="center" indent="1"/>
    </xf>
    <xf numFmtId="0" fontId="131" fillId="49" borderId="288" applyNumberFormat="0" applyAlignment="0" applyProtection="0"/>
    <xf numFmtId="4" fontId="48" fillId="67" borderId="488" applyNumberFormat="0" applyProtection="0">
      <alignment horizontal="left" vertical="center" indent="1"/>
    </xf>
    <xf numFmtId="0" fontId="45" fillId="53" borderId="289" applyNumberFormat="0" applyFont="0" applyAlignment="0" applyProtection="0"/>
    <xf numFmtId="0" fontId="134" fillId="64" borderId="290" applyNumberFormat="0" applyAlignment="0" applyProtection="0"/>
    <xf numFmtId="0" fontId="131" fillId="49" borderId="288" applyNumberFormat="0" applyAlignment="0" applyProtection="0"/>
    <xf numFmtId="10" fontId="75" fillId="70" borderId="296" applyNumberFormat="0" applyBorder="0" applyAlignment="0" applyProtection="0"/>
    <xf numFmtId="0" fontId="126" fillId="64" borderId="297" applyNumberFormat="0" applyAlignment="0" applyProtection="0"/>
    <xf numFmtId="4" fontId="110" fillId="67" borderId="497" applyNumberFormat="0" applyProtection="0">
      <alignment vertical="center"/>
    </xf>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0" fontId="126" fillId="64" borderId="288" applyNumberFormat="0" applyAlignment="0" applyProtection="0"/>
    <xf numFmtId="4" fontId="48" fillId="67" borderId="488" applyNumberFormat="0" applyProtection="0">
      <alignment horizontal="left" vertical="center" indent="1"/>
    </xf>
    <xf numFmtId="0" fontId="131" fillId="49" borderId="288" applyNumberFormat="0" applyAlignment="0" applyProtection="0"/>
    <xf numFmtId="10" fontId="75" fillId="67" borderId="296" applyNumberFormat="0" applyBorder="0" applyAlignment="0" applyProtection="0"/>
    <xf numFmtId="0" fontId="45" fillId="53" borderId="298" applyNumberFormat="0" applyFont="0" applyAlignment="0" applyProtection="0"/>
    <xf numFmtId="0" fontId="131" fillId="49" borderId="288" applyNumberFormat="0" applyAlignment="0" applyProtection="0"/>
    <xf numFmtId="4" fontId="48" fillId="87" borderId="497" applyNumberFormat="0" applyProtection="0">
      <alignment horizontal="left" vertical="center" indent="1"/>
    </xf>
    <xf numFmtId="0" fontId="70" fillId="53" borderId="487"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0" fontId="70" fillId="53" borderId="487" applyNumberFormat="0" applyFont="0" applyAlignment="0" applyProtection="0"/>
    <xf numFmtId="0" fontId="131" fillId="49" borderId="297" applyNumberFormat="0" applyAlignment="0" applyProtection="0"/>
    <xf numFmtId="0" fontId="101" fillId="0" borderId="489"/>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45" fillId="66" borderId="497" applyNumberFormat="0" applyProtection="0">
      <alignment horizontal="left" vertical="center" indent="1"/>
    </xf>
    <xf numFmtId="0" fontId="45" fillId="74" borderId="488" applyNumberFormat="0" applyProtection="0">
      <alignment horizontal="left" vertical="center" indent="1"/>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131" fillId="49" borderId="297" applyNumberFormat="0" applyAlignment="0" applyProtection="0"/>
    <xf numFmtId="37" fontId="113" fillId="91" borderId="297" applyBorder="0" applyProtection="0">
      <alignment horizontal="right"/>
    </xf>
    <xf numFmtId="4" fontId="110" fillId="73" borderId="513" applyNumberFormat="0" applyProtection="0">
      <alignment vertical="center"/>
    </xf>
    <xf numFmtId="0" fontId="45" fillId="74" borderId="504" applyNumberFormat="0" applyProtection="0">
      <alignment horizontal="left" vertical="center" indent="1"/>
    </xf>
    <xf numFmtId="0" fontId="70" fillId="53" borderId="503" applyNumberFormat="0" applyFont="0" applyAlignment="0" applyProtection="0"/>
    <xf numFmtId="0" fontId="66" fillId="64" borderId="511" applyNumberFormat="0" applyAlignment="0" applyProtection="0"/>
    <xf numFmtId="0" fontId="95" fillId="64" borderId="513" applyNumberFormat="0" applyAlignment="0" applyProtection="0"/>
    <xf numFmtId="0" fontId="131" fillId="49" borderId="502" applyNumberFormat="0" applyAlignment="0" applyProtection="0"/>
    <xf numFmtId="0" fontId="70" fillId="53" borderId="503" applyNumberFormat="0" applyFont="0" applyAlignment="0" applyProtection="0"/>
    <xf numFmtId="37" fontId="113" fillId="91" borderId="502" applyBorder="0" applyProtection="0">
      <alignment horizontal="right"/>
    </xf>
    <xf numFmtId="0" fontId="131" fillId="49" borderId="297" applyNumberFormat="0" applyAlignment="0" applyProtection="0"/>
    <xf numFmtId="0" fontId="131" fillId="49" borderId="2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97" applyNumberFormat="0" applyAlignment="0" applyProtection="0"/>
    <xf numFmtId="217" fontId="46" fillId="88" borderId="302" applyBorder="0">
      <alignment horizontal="center" vertical="center" wrapText="1"/>
    </xf>
    <xf numFmtId="0" fontId="70" fillId="53" borderId="487" applyNumberFormat="0" applyFont="0" applyAlignment="0" applyProtection="0"/>
    <xf numFmtId="217" fontId="46" fillId="67" borderId="301" applyBorder="0">
      <alignment horizontal="left" indent="1"/>
      <protection locked="0"/>
    </xf>
    <xf numFmtId="217" fontId="46" fillId="67" borderId="491" applyBorder="0">
      <alignment horizontal="left" indent="1"/>
      <protection locked="0"/>
    </xf>
    <xf numFmtId="4" fontId="48" fillId="67" borderId="488" applyNumberFormat="0" applyProtection="0">
      <alignment vertical="center"/>
    </xf>
    <xf numFmtId="4" fontId="48" fillId="83" borderId="488" applyNumberFormat="0" applyProtection="0">
      <alignment horizontal="right" vertical="center"/>
    </xf>
    <xf numFmtId="0" fontId="45" fillId="53" borderId="503" applyNumberFormat="0" applyFont="0" applyAlignment="0" applyProtection="0"/>
    <xf numFmtId="0" fontId="45" fillId="74" borderId="504" applyNumberFormat="0" applyProtection="0">
      <alignment horizontal="left" vertical="center" indent="1"/>
    </xf>
    <xf numFmtId="4" fontId="110" fillId="73" borderId="504" applyNumberFormat="0" applyProtection="0">
      <alignment vertical="center"/>
    </xf>
    <xf numFmtId="0" fontId="45" fillId="74" borderId="504" applyNumberFormat="0" applyProtection="0">
      <alignment horizontal="left" vertical="center" indent="1"/>
    </xf>
    <xf numFmtId="4" fontId="48" fillId="67" borderId="504" applyNumberFormat="0" applyProtection="0">
      <alignment horizontal="left" vertical="center" indent="1"/>
    </xf>
    <xf numFmtId="0" fontId="45" fillId="74" borderId="504" applyNumberFormat="0" applyProtection="0">
      <alignment horizontal="left" vertical="center" indent="1"/>
    </xf>
    <xf numFmtId="37" fontId="113" fillId="90" borderId="502" applyBorder="0" applyProtection="0">
      <alignment horizontal="right"/>
    </xf>
    <xf numFmtId="0" fontId="95" fillId="64" borderId="513"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31" fillId="49" borderId="486" applyNumberFormat="0" applyAlignment="0" applyProtection="0"/>
    <xf numFmtId="0" fontId="101" fillId="0" borderId="300"/>
    <xf numFmtId="4" fontId="109"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10" fillId="85" borderId="299" applyNumberFormat="0" applyProtection="0">
      <alignment horizontal="right" vertical="center"/>
    </xf>
    <xf numFmtId="4" fontId="48" fillId="85" borderId="299" applyNumberFormat="0" applyProtection="0">
      <alignment horizontal="righ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110" fillId="67" borderId="299" applyNumberFormat="0" applyProtection="0">
      <alignment vertical="center"/>
    </xf>
    <xf numFmtId="4" fontId="48" fillId="67" borderId="299" applyNumberFormat="0" applyProtection="0">
      <alignmen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4" fontId="48" fillId="87" borderId="299" applyNumberFormat="0" applyProtection="0">
      <alignment horizontal="left" vertical="center" indent="1"/>
    </xf>
    <xf numFmtId="4" fontId="48" fillId="85" borderId="299" applyNumberFormat="0" applyProtection="0">
      <alignment horizontal="left" vertical="center" indent="1"/>
    </xf>
    <xf numFmtId="0" fontId="45" fillId="74" borderId="299" applyNumberFormat="0" applyProtection="0">
      <alignment horizontal="left" vertical="center" indent="1"/>
    </xf>
    <xf numFmtId="4" fontId="47" fillId="84" borderId="299" applyNumberFormat="0" applyProtection="0">
      <alignment horizontal="left" vertical="center" indent="1"/>
    </xf>
    <xf numFmtId="4" fontId="48" fillId="83" borderId="299" applyNumberFormat="0" applyProtection="0">
      <alignment horizontal="right" vertical="center"/>
    </xf>
    <xf numFmtId="4" fontId="48" fillId="82" borderId="299" applyNumberFormat="0" applyProtection="0">
      <alignment horizontal="right" vertical="center"/>
    </xf>
    <xf numFmtId="4" fontId="48" fillId="81" borderId="299" applyNumberFormat="0" applyProtection="0">
      <alignment horizontal="right" vertical="center"/>
    </xf>
    <xf numFmtId="4" fontId="48" fillId="80" borderId="299" applyNumberFormat="0" applyProtection="0">
      <alignment horizontal="right" vertical="center"/>
    </xf>
    <xf numFmtId="4" fontId="48" fillId="79" borderId="299" applyNumberFormat="0" applyProtection="0">
      <alignment horizontal="right" vertical="center"/>
    </xf>
    <xf numFmtId="4" fontId="48" fillId="78" borderId="299" applyNumberFormat="0" applyProtection="0">
      <alignment horizontal="right" vertical="center"/>
    </xf>
    <xf numFmtId="4" fontId="48" fillId="77" borderId="299" applyNumberFormat="0" applyProtection="0">
      <alignment horizontal="right" vertical="center"/>
    </xf>
    <xf numFmtId="4" fontId="48" fillId="76" borderId="299" applyNumberFormat="0" applyProtection="0">
      <alignment horizontal="right" vertical="center"/>
    </xf>
    <xf numFmtId="4" fontId="48" fillId="75" borderId="299" applyNumberFormat="0" applyProtection="0">
      <alignment horizontal="right" vertical="center"/>
    </xf>
    <xf numFmtId="0" fontId="45" fillId="74" borderId="299" applyNumberFormat="0" applyProtection="0">
      <alignment horizontal="left" vertical="center" indent="1"/>
    </xf>
    <xf numFmtId="4" fontId="48" fillId="73" borderId="299" applyNumberFormat="0" applyProtection="0">
      <alignment horizontal="left" vertical="center" indent="1"/>
    </xf>
    <xf numFmtId="4" fontId="48" fillId="73" borderId="299" applyNumberFormat="0" applyProtection="0">
      <alignment horizontal="left" vertical="center" indent="1"/>
    </xf>
    <xf numFmtId="4" fontId="110" fillId="73" borderId="299" applyNumberFormat="0" applyProtection="0">
      <alignment vertical="center"/>
    </xf>
    <xf numFmtId="4" fontId="48" fillId="73" borderId="299" applyNumberFormat="0" applyProtection="0">
      <alignment vertical="center"/>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108" fillId="62" borderId="492" applyBorder="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37" fontId="113" fillId="91" borderId="297" applyBorder="0" applyProtection="0">
      <alignment horizontal="right"/>
    </xf>
    <xf numFmtId="37" fontId="113" fillId="91" borderId="297" applyBorder="0" applyProtection="0">
      <alignment horizontal="right"/>
    </xf>
    <xf numFmtId="0" fontId="66" fillId="64" borderId="511" applyNumberFormat="0" applyAlignment="0" applyProtection="0"/>
    <xf numFmtId="0" fontId="45" fillId="87" borderId="504" applyNumberFormat="0" applyProtection="0">
      <alignment horizontal="left" vertical="center" indent="1"/>
    </xf>
    <xf numFmtId="4" fontId="48" fillId="80" borderId="504" applyNumberFormat="0" applyProtection="0">
      <alignment horizontal="right" vertical="center"/>
    </xf>
    <xf numFmtId="0" fontId="70" fillId="53" borderId="512" applyNumberFormat="0" applyFont="0" applyAlignment="0" applyProtection="0"/>
    <xf numFmtId="0" fontId="105" fillId="0" borderId="506" applyNumberFormat="0" applyFill="0" applyAlignment="0" applyProtection="0"/>
    <xf numFmtId="4" fontId="48" fillId="67" borderId="504" applyNumberFormat="0" applyProtection="0">
      <alignment vertical="center"/>
    </xf>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488" applyNumberFormat="0" applyProtection="0">
      <alignment vertical="center"/>
    </xf>
    <xf numFmtId="217" fontId="46" fillId="88" borderId="493" applyBorder="0">
      <alignment horizontal="center" vertical="center" wrapText="1"/>
    </xf>
    <xf numFmtId="0" fontId="45" fillId="66" borderId="488" applyNumberFormat="0" applyProtection="0">
      <alignment horizontal="left" vertical="center" indent="1"/>
    </xf>
    <xf numFmtId="217" fontId="46" fillId="88" borderId="302" applyBorder="0">
      <alignment horizontal="center" vertical="center" wrapText="1"/>
    </xf>
    <xf numFmtId="4" fontId="48" fillId="78" borderId="488" applyNumberFormat="0" applyProtection="0">
      <alignment horizontal="right" vertical="center"/>
    </xf>
    <xf numFmtId="217" fontId="46" fillId="67" borderId="301" applyBorder="0">
      <alignment horizontal="left" indent="1"/>
      <protection locked="0"/>
    </xf>
    <xf numFmtId="4" fontId="48" fillId="77" borderId="504" applyNumberFormat="0" applyProtection="0">
      <alignment horizontal="right" vertical="center"/>
    </xf>
    <xf numFmtId="4" fontId="48" fillId="73" borderId="513" applyNumberFormat="0" applyProtection="0">
      <alignment horizontal="left" vertical="center" indent="1"/>
    </xf>
    <xf numFmtId="0" fontId="126" fillId="64" borderId="297" applyNumberFormat="0" applyAlignment="0" applyProtection="0"/>
    <xf numFmtId="0" fontId="81" fillId="49" borderId="486" applyNumberFormat="0" applyAlignment="0" applyProtection="0"/>
    <xf numFmtId="0" fontId="131" fillId="49" borderId="297" applyNumberFormat="0" applyAlignment="0" applyProtection="0"/>
    <xf numFmtId="0" fontId="108" fillId="62" borderId="492" applyBorder="0"/>
    <xf numFmtId="0" fontId="45" fillId="53" borderId="298" applyNumberFormat="0" applyFont="0" applyAlignment="0" applyProtection="0"/>
    <xf numFmtId="0" fontId="134" fillId="64" borderId="299" applyNumberFormat="0" applyAlignment="0" applyProtection="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4" fontId="48" fillId="67" borderId="488" applyNumberFormat="0" applyProtection="0">
      <alignment horizontal="left" vertical="center" indent="1"/>
    </xf>
    <xf numFmtId="0" fontId="131" fillId="49" borderId="297" applyNumberFormat="0" applyAlignment="0" applyProtection="0"/>
    <xf numFmtId="4" fontId="110" fillId="67" borderId="488" applyNumberFormat="0" applyProtection="0">
      <alignment vertical="center"/>
    </xf>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0" fontId="126" fillId="64" borderId="297" applyNumberFormat="0" applyAlignment="0" applyProtection="0"/>
    <xf numFmtId="4" fontId="48" fillId="67" borderId="497" applyNumberFormat="0" applyProtection="0">
      <alignment vertical="center"/>
    </xf>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4" fontId="110" fillId="67" borderId="488" applyNumberFormat="0" applyProtection="0">
      <alignment vertical="center"/>
    </xf>
    <xf numFmtId="0" fontId="45" fillId="53" borderId="298" applyNumberFormat="0" applyFont="0" applyAlignment="0" applyProtection="0"/>
    <xf numFmtId="0" fontId="66" fillId="64" borderId="486" applyNumberFormat="0" applyAlignment="0" applyProtection="0"/>
    <xf numFmtId="0" fontId="131" fillId="49" borderId="297" applyNumberFormat="0" applyAlignment="0" applyProtection="0"/>
    <xf numFmtId="0" fontId="70" fillId="53" borderId="487" applyNumberFormat="0" applyFont="0" applyAlignment="0" applyProtection="0"/>
    <xf numFmtId="0" fontId="81" fillId="49" borderId="502" applyNumberFormat="0" applyAlignment="0" applyProtection="0"/>
    <xf numFmtId="0" fontId="126" fillId="64" borderId="297" applyNumberFormat="0" applyAlignment="0" applyProtection="0"/>
    <xf numFmtId="169" fontId="45" fillId="0" borderId="296">
      <alignment horizontal="center"/>
    </xf>
    <xf numFmtId="0" fontId="45" fillId="87" borderId="497" applyNumberFormat="0" applyProtection="0">
      <alignment horizontal="left" vertical="center" indent="1"/>
    </xf>
    <xf numFmtId="0" fontId="75" fillId="110" borderId="296"/>
    <xf numFmtId="0" fontId="70" fillId="53" borderId="487" applyNumberFormat="0" applyFont="0" applyAlignment="0" applyProtection="0"/>
    <xf numFmtId="0" fontId="70" fillId="53" borderId="487" applyNumberFormat="0" applyFont="0" applyAlignment="0" applyProtection="0"/>
    <xf numFmtId="0" fontId="134" fillId="64" borderId="488" applyNumberFormat="0" applyAlignment="0" applyProtection="0"/>
    <xf numFmtId="0" fontId="70" fillId="53" borderId="487"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194" fontId="45" fillId="0" borderId="296"/>
    <xf numFmtId="0" fontId="70" fillId="53" borderId="487" applyNumberFormat="0" applyFont="0" applyAlignment="0" applyProtection="0"/>
    <xf numFmtId="0" fontId="45" fillId="87" borderId="497" applyNumberFormat="0" applyProtection="0">
      <alignment horizontal="left" vertical="center" indent="1"/>
    </xf>
    <xf numFmtId="164" fontId="45" fillId="67" borderId="296">
      <alignment horizontal="center"/>
      <protection locked="0"/>
    </xf>
    <xf numFmtId="42" fontId="45" fillId="66" borderId="296">
      <alignment horizontal="center"/>
    </xf>
    <xf numFmtId="0" fontId="105" fillId="0" borderId="515" applyNumberFormat="0" applyFill="0" applyAlignment="0" applyProtection="0"/>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45" fillId="88" borderId="497" applyNumberFormat="0" applyProtection="0">
      <alignment horizontal="left" vertical="center" indent="1"/>
    </xf>
    <xf numFmtId="37" fontId="113" fillId="90" borderId="502" applyBorder="0" applyProtection="0">
      <alignment horizontal="right"/>
    </xf>
    <xf numFmtId="0" fontId="70" fillId="53" borderId="487" applyNumberFormat="0" applyFont="0" applyAlignment="0" applyProtection="0"/>
    <xf numFmtId="4" fontId="48" fillId="85" borderId="504" applyNumberFormat="0" applyProtection="0">
      <alignment horizontal="right" vertical="center"/>
    </xf>
    <xf numFmtId="0" fontId="131" fillId="49" borderId="502"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31" fillId="49" borderId="297" applyNumberFormat="0" applyAlignment="0" applyProtection="0"/>
    <xf numFmtId="4" fontId="48" fillId="76" borderId="504" applyNumberFormat="0" applyProtection="0">
      <alignment horizontal="right" vertical="center"/>
    </xf>
    <xf numFmtId="0" fontId="70" fillId="53" borderId="503" applyNumberFormat="0" applyFont="0" applyAlignment="0" applyProtection="0"/>
    <xf numFmtId="0" fontId="95" fillId="64" borderId="504" applyNumberFormat="0" applyAlignment="0" applyProtection="0"/>
    <xf numFmtId="0" fontId="134" fillId="64" borderId="299" applyNumberFormat="0" applyAlignment="0" applyProtection="0"/>
    <xf numFmtId="0" fontId="45" fillId="53" borderId="298" applyNumberFormat="0" applyFont="0" applyAlignment="0" applyProtection="0"/>
    <xf numFmtId="4" fontId="48" fillId="73" borderId="504" applyNumberFormat="0" applyProtection="0">
      <alignment vertical="center"/>
    </xf>
    <xf numFmtId="169" fontId="45" fillId="67" borderId="296">
      <alignment horizontal="left" vertical="top"/>
      <protection locked="0"/>
    </xf>
    <xf numFmtId="217" fontId="46" fillId="66" borderId="296">
      <alignment horizontal="left" vertical="center" wrapText="1"/>
    </xf>
    <xf numFmtId="217" fontId="45" fillId="66" borderId="296">
      <alignment horizontal="left" indent="1"/>
    </xf>
    <xf numFmtId="217" fontId="121" fillId="0" borderId="296">
      <alignment horizontal="left" indent="1"/>
    </xf>
    <xf numFmtId="217" fontId="120" fillId="0" borderId="296">
      <alignment horizontal="left" vertical="top" wrapText="1"/>
    </xf>
    <xf numFmtId="217" fontId="45" fillId="67" borderId="296">
      <alignment horizontal="left" indent="1"/>
      <protection locked="0"/>
    </xf>
    <xf numFmtId="4" fontId="48" fillId="67" borderId="488" applyNumberFormat="0" applyProtection="0">
      <alignment vertical="center"/>
    </xf>
    <xf numFmtId="217" fontId="46" fillId="67" borderId="491" applyBorder="0">
      <alignment horizontal="left" indent="1"/>
      <protection locked="0"/>
    </xf>
    <xf numFmtId="4" fontId="48" fillId="81" borderId="488" applyNumberFormat="0" applyProtection="0">
      <alignment horizontal="right" vertical="center"/>
    </xf>
    <xf numFmtId="4" fontId="48" fillId="76" borderId="488" applyNumberFormat="0" applyProtection="0">
      <alignment horizontal="right" vertical="center"/>
    </xf>
    <xf numFmtId="217" fontId="46" fillId="88" borderId="302" applyBorder="0">
      <alignment horizontal="center" vertical="center" wrapText="1"/>
    </xf>
    <xf numFmtId="217" fontId="46" fillId="67" borderId="301" applyBorder="0">
      <alignment horizontal="left" indent="1"/>
      <protection locked="0"/>
    </xf>
    <xf numFmtId="9" fontId="45" fillId="66" borderId="296">
      <alignment horizontal="center"/>
    </xf>
    <xf numFmtId="169" fontId="45" fillId="67" borderId="296">
      <alignment horizontal="center"/>
      <protection locked="0"/>
    </xf>
    <xf numFmtId="0" fontId="126" fillId="64" borderId="297" applyNumberFormat="0" applyAlignment="0" applyProtection="0"/>
    <xf numFmtId="0" fontId="81" fillId="49" borderId="502" applyNumberFormat="0" applyAlignment="0" applyProtection="0"/>
    <xf numFmtId="0" fontId="70" fillId="53" borderId="487" applyNumberFormat="0" applyFon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9" fontId="45" fillId="0" borderId="296">
      <alignment horizontal="center"/>
    </xf>
    <xf numFmtId="169" fontId="45" fillId="66" borderId="296">
      <alignment horizontal="center"/>
    </xf>
    <xf numFmtId="0" fontId="131" fillId="49"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4" fontId="47" fillId="84" borderId="497" applyNumberFormat="0" applyProtection="0">
      <alignment horizontal="left" vertical="center" indent="1"/>
    </xf>
    <xf numFmtId="0" fontId="70" fillId="53" borderId="487" applyNumberFormat="0" applyFont="0" applyAlignment="0" applyProtection="0"/>
    <xf numFmtId="0" fontId="95" fillId="64" borderId="504" applyNumberFormat="0" applyAlignment="0" applyProtection="0"/>
    <xf numFmtId="0" fontId="45" fillId="88" borderId="497" applyNumberFormat="0" applyProtection="0">
      <alignment horizontal="left" vertical="center" indent="1"/>
    </xf>
    <xf numFmtId="0" fontId="45" fillId="74" borderId="488" applyNumberFormat="0" applyProtection="0">
      <alignment horizontal="left" vertical="center" indent="1"/>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131" fillId="49"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62" borderId="304" applyBorder="0"/>
    <xf numFmtId="4" fontId="48" fillId="73" borderId="513" applyNumberFormat="0" applyProtection="0">
      <alignment horizontal="left" vertical="center" indent="1"/>
    </xf>
    <xf numFmtId="0" fontId="45" fillId="74" borderId="504" applyNumberFormat="0" applyProtection="0">
      <alignment horizontal="left" vertical="center" indent="1"/>
    </xf>
    <xf numFmtId="0" fontId="70" fillId="53" borderId="503" applyNumberFormat="0" applyFont="0" applyAlignment="0" applyProtection="0"/>
    <xf numFmtId="194" fontId="45" fillId="0" borderId="501"/>
    <xf numFmtId="0" fontId="70" fillId="53" borderId="512" applyNumberFormat="0" applyFont="0" applyAlignment="0" applyProtection="0"/>
    <xf numFmtId="0" fontId="81" fillId="49" borderId="502" applyNumberFormat="0" applyAlignment="0" applyProtection="0"/>
    <xf numFmtId="0" fontId="66" fillId="64" borderId="502" applyNumberFormat="0" applyAlignment="0" applyProtection="0"/>
    <xf numFmtId="0" fontId="131" fillId="49" borderId="297" applyNumberFormat="0" applyAlignment="0" applyProtection="0"/>
    <xf numFmtId="0" fontId="131" fillId="49" borderId="2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97" applyNumberFormat="0" applyAlignment="0" applyProtection="0"/>
    <xf numFmtId="42" fontId="45" fillId="0" borderId="296">
      <alignment horizontal="center"/>
    </xf>
    <xf numFmtId="217" fontId="46" fillId="88" borderId="302" applyBorder="0">
      <alignment horizontal="center" vertical="center" wrapText="1"/>
    </xf>
    <xf numFmtId="0" fontId="70" fillId="53" borderId="487" applyNumberFormat="0" applyFont="0" applyAlignment="0" applyProtection="0"/>
    <xf numFmtId="217" fontId="46" fillId="67" borderId="301" applyBorder="0">
      <alignment horizontal="left" indent="1"/>
      <protection locked="0"/>
    </xf>
    <xf numFmtId="0" fontId="45" fillId="74" borderId="488" applyNumberFormat="0" applyProtection="0">
      <alignment horizontal="left" vertical="center" indent="1"/>
    </xf>
    <xf numFmtId="4" fontId="48" fillId="82" borderId="488" applyNumberFormat="0" applyProtection="0">
      <alignment horizontal="right" vertical="center"/>
    </xf>
    <xf numFmtId="0" fontId="45" fillId="74" borderId="504" applyNumberFormat="0" applyProtection="0">
      <alignment horizontal="left" vertical="center" indent="1"/>
    </xf>
    <xf numFmtId="4" fontId="48" fillId="73" borderId="504" applyNumberFormat="0" applyProtection="0">
      <alignment horizontal="left" vertical="center" indent="1"/>
    </xf>
    <xf numFmtId="4" fontId="48" fillId="85" borderId="504" applyNumberFormat="0" applyProtection="0">
      <alignment horizontal="right" vertical="center"/>
    </xf>
    <xf numFmtId="0" fontId="45" fillId="74" borderId="504" applyNumberFormat="0" applyProtection="0">
      <alignment horizontal="left" vertical="center" indent="1"/>
    </xf>
    <xf numFmtId="4" fontId="109" fillId="85" borderId="504" applyNumberFormat="0" applyProtection="0">
      <alignment horizontal="right" vertical="center"/>
    </xf>
    <xf numFmtId="0" fontId="81" fillId="49" borderId="502" applyNumberFormat="0" applyAlignment="0" applyProtection="0"/>
    <xf numFmtId="0" fontId="95" fillId="64" borderId="513" applyNumberFormat="0" applyAlignment="0" applyProtection="0"/>
    <xf numFmtId="0" fontId="108" fillId="62"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01" fillId="0" borderId="300"/>
    <xf numFmtId="4" fontId="109"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10" fillId="85" borderId="299" applyNumberFormat="0" applyProtection="0">
      <alignment horizontal="right" vertical="center"/>
    </xf>
    <xf numFmtId="4" fontId="48" fillId="85" borderId="299" applyNumberFormat="0" applyProtection="0">
      <alignment horizontal="righ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110" fillId="67" borderId="299" applyNumberFormat="0" applyProtection="0">
      <alignment vertical="center"/>
    </xf>
    <xf numFmtId="4" fontId="48" fillId="67" borderId="299" applyNumberFormat="0" applyProtection="0">
      <alignmen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4" fontId="48" fillId="87" borderId="299" applyNumberFormat="0" applyProtection="0">
      <alignment horizontal="left" vertical="center" indent="1"/>
    </xf>
    <xf numFmtId="4" fontId="48" fillId="85" borderId="299" applyNumberFormat="0" applyProtection="0">
      <alignment horizontal="left" vertical="center" indent="1"/>
    </xf>
    <xf numFmtId="0" fontId="45" fillId="74" borderId="299" applyNumberFormat="0" applyProtection="0">
      <alignment horizontal="left" vertical="center" indent="1"/>
    </xf>
    <xf numFmtId="4" fontId="47" fillId="84" borderId="299" applyNumberFormat="0" applyProtection="0">
      <alignment horizontal="left" vertical="center" indent="1"/>
    </xf>
    <xf numFmtId="4" fontId="48" fillId="83" borderId="299" applyNumberFormat="0" applyProtection="0">
      <alignment horizontal="right" vertical="center"/>
    </xf>
    <xf numFmtId="4" fontId="48" fillId="82" borderId="299" applyNumberFormat="0" applyProtection="0">
      <alignment horizontal="right" vertical="center"/>
    </xf>
    <xf numFmtId="4" fontId="48" fillId="81" borderId="299" applyNumberFormat="0" applyProtection="0">
      <alignment horizontal="right" vertical="center"/>
    </xf>
    <xf numFmtId="4" fontId="48" fillId="80" borderId="299" applyNumberFormat="0" applyProtection="0">
      <alignment horizontal="right" vertical="center"/>
    </xf>
    <xf numFmtId="4" fontId="48" fillId="79" borderId="299" applyNumberFormat="0" applyProtection="0">
      <alignment horizontal="right" vertical="center"/>
    </xf>
    <xf numFmtId="4" fontId="48" fillId="78" borderId="299" applyNumberFormat="0" applyProtection="0">
      <alignment horizontal="right" vertical="center"/>
    </xf>
    <xf numFmtId="4" fontId="48" fillId="77" borderId="299" applyNumberFormat="0" applyProtection="0">
      <alignment horizontal="right" vertical="center"/>
    </xf>
    <xf numFmtId="4" fontId="48" fillId="76" borderId="299" applyNumberFormat="0" applyProtection="0">
      <alignment horizontal="right" vertical="center"/>
    </xf>
    <xf numFmtId="4" fontId="48" fillId="75" borderId="299" applyNumberFormat="0" applyProtection="0">
      <alignment horizontal="right" vertical="center"/>
    </xf>
    <xf numFmtId="0" fontId="45" fillId="74" borderId="299" applyNumberFormat="0" applyProtection="0">
      <alignment horizontal="left" vertical="center" indent="1"/>
    </xf>
    <xf numFmtId="4" fontId="48" fillId="73" borderId="299" applyNumberFormat="0" applyProtection="0">
      <alignment horizontal="left" vertical="center" indent="1"/>
    </xf>
    <xf numFmtId="4" fontId="48" fillId="73" borderId="299" applyNumberFormat="0" applyProtection="0">
      <alignment horizontal="left" vertical="center" indent="1"/>
    </xf>
    <xf numFmtId="4" fontId="110" fillId="73" borderId="299" applyNumberFormat="0" applyProtection="0">
      <alignment vertical="center"/>
    </xf>
    <xf numFmtId="4" fontId="48" fillId="73" borderId="299" applyNumberFormat="0" applyProtection="0">
      <alignment vertical="center"/>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217" fontId="46" fillId="88" borderId="500" applyBorder="0">
      <alignment horizontal="center" vertical="center" wrapText="1"/>
    </xf>
    <xf numFmtId="0" fontId="131" fillId="49" borderId="486" applyNumberFormat="0" applyAlignment="0" applyProtection="0"/>
    <xf numFmtId="0" fontId="45" fillId="88" borderId="497" applyNumberFormat="0" applyProtection="0">
      <alignment horizontal="left" vertical="center" indent="1"/>
    </xf>
    <xf numFmtId="0" fontId="108" fillId="62" borderId="492" applyBorder="0"/>
    <xf numFmtId="0" fontId="70" fillId="53" borderId="487" applyNumberFormat="0" applyFon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91" borderId="297" applyBorder="0" applyProtection="0">
      <alignment horizontal="right"/>
    </xf>
    <xf numFmtId="0" fontId="108" fillId="62" borderId="304" applyBorder="0"/>
    <xf numFmtId="0" fontId="66" fillId="64" borderId="511" applyNumberFormat="0" applyAlignment="0" applyProtection="0"/>
    <xf numFmtId="4" fontId="48" fillId="87" borderId="504" applyNumberFormat="0" applyProtection="0">
      <alignment horizontal="left" vertical="center" indent="1"/>
    </xf>
    <xf numFmtId="0" fontId="134" fillId="64" borderId="504" applyNumberFormat="0" applyAlignment="0" applyProtection="0"/>
    <xf numFmtId="4" fontId="48" fillId="83" borderId="504" applyNumberFormat="0" applyProtection="0">
      <alignment horizontal="right" vertical="center"/>
    </xf>
    <xf numFmtId="0" fontId="70" fillId="53" borderId="512" applyNumberFormat="0" applyFont="0" applyAlignment="0" applyProtection="0"/>
    <xf numFmtId="4" fontId="110" fillId="67" borderId="504" applyNumberFormat="0" applyProtection="0">
      <alignment vertical="center"/>
    </xf>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45" fillId="66" borderId="488" applyNumberFormat="0" applyProtection="0">
      <alignment horizontal="left" vertical="center" indent="1"/>
    </xf>
    <xf numFmtId="217" fontId="46" fillId="88" borderId="302" applyBorder="0">
      <alignment horizontal="center" vertical="center" wrapText="1"/>
    </xf>
    <xf numFmtId="4" fontId="48" fillId="77" borderId="488" applyNumberFormat="0" applyProtection="0">
      <alignment horizontal="right" vertical="center"/>
    </xf>
    <xf numFmtId="217" fontId="46" fillId="67" borderId="301" applyBorder="0">
      <alignment horizontal="left" indent="1"/>
      <protection locked="0"/>
    </xf>
    <xf numFmtId="4" fontId="48" fillId="76" borderId="504" applyNumberFormat="0" applyProtection="0">
      <alignment horizontal="right" vertical="center"/>
    </xf>
    <xf numFmtId="4" fontId="110" fillId="73" borderId="513" applyNumberFormat="0" applyProtection="0">
      <alignment vertical="center"/>
    </xf>
    <xf numFmtId="0" fontId="105" fillId="0" borderId="303" applyNumberFormat="0" applyFill="0" applyAlignment="0" applyProtection="0"/>
    <xf numFmtId="0" fontId="126" fillId="64" borderId="297" applyNumberFormat="0" applyAlignment="0" applyProtection="0"/>
    <xf numFmtId="0" fontId="126" fillId="64" borderId="486" applyNumberFormat="0" applyAlignment="0" applyProtection="0"/>
    <xf numFmtId="0" fontId="81" fillId="49" borderId="486" applyNumberForma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0" fontId="95" fillId="64" borderId="497" applyNumberFormat="0" applyAlignment="0" applyProtection="0"/>
    <xf numFmtId="4" fontId="48" fillId="85" borderId="488" applyNumberFormat="0" applyProtection="0">
      <alignment horizontal="right" vertical="center"/>
    </xf>
    <xf numFmtId="0" fontId="131" fillId="49" borderId="297" applyNumberFormat="0" applyAlignment="0" applyProtection="0"/>
    <xf numFmtId="4" fontId="48" fillId="67" borderId="488" applyNumberFormat="0" applyProtection="0">
      <alignment vertical="center"/>
    </xf>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10" fontId="75" fillId="70" borderId="296" applyNumberFormat="0" applyBorder="0" applyAlignment="0" applyProtection="0"/>
    <xf numFmtId="0" fontId="126" fillId="64" borderId="297" applyNumberForma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4" fontId="48" fillId="67" borderId="488" applyNumberFormat="0" applyProtection="0">
      <alignment vertical="center"/>
    </xf>
    <xf numFmtId="10" fontId="75" fillId="67" borderId="296" applyNumberFormat="0" applyBorder="0" applyAlignment="0" applyProtection="0"/>
    <xf numFmtId="0" fontId="45"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131" fillId="49"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62" borderId="304" applyBorder="0"/>
    <xf numFmtId="4" fontId="48" fillId="73" borderId="513" applyNumberFormat="0" applyProtection="0">
      <alignment horizontal="left" vertical="center" indent="1"/>
    </xf>
    <xf numFmtId="4" fontId="48" fillId="67" borderId="504" applyNumberFormat="0" applyProtection="0">
      <alignment vertical="center"/>
    </xf>
    <xf numFmtId="0" fontId="70" fillId="53" borderId="503" applyNumberFormat="0" applyFont="0" applyAlignment="0" applyProtection="0"/>
    <xf numFmtId="0" fontId="134" fillId="64" borderId="504" applyNumberFormat="0" applyAlignment="0" applyProtection="0"/>
    <xf numFmtId="0" fontId="101" fillId="0" borderId="514"/>
    <xf numFmtId="0" fontId="81" fillId="49" borderId="502" applyNumberFormat="0" applyAlignment="0" applyProtection="0"/>
    <xf numFmtId="0" fontId="66" fillId="64" borderId="502" applyNumberFormat="0" applyAlignment="0" applyProtection="0"/>
    <xf numFmtId="0" fontId="131" fillId="49" borderId="297" applyNumberFormat="0" applyAlignment="0" applyProtection="0"/>
    <xf numFmtId="0" fontId="131" fillId="49" borderId="297"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131" fillId="49" borderId="297" applyNumberFormat="0" applyAlignment="0" applyProtection="0"/>
    <xf numFmtId="217" fontId="46" fillId="88" borderId="302" applyBorder="0">
      <alignment horizontal="center" vertical="center" wrapText="1"/>
    </xf>
    <xf numFmtId="0" fontId="70" fillId="53" borderId="487" applyNumberFormat="0" applyFont="0" applyAlignment="0" applyProtection="0"/>
    <xf numFmtId="217" fontId="46" fillId="67" borderId="301" applyBorder="0">
      <alignment horizontal="left" indent="1"/>
      <protection locked="0"/>
    </xf>
    <xf numFmtId="217" fontId="46" fillId="88" borderId="493" applyBorder="0">
      <alignment horizontal="center" vertical="center" wrapText="1"/>
    </xf>
    <xf numFmtId="0" fontId="45" fillId="74" borderId="488" applyNumberFormat="0" applyProtection="0">
      <alignment horizontal="left" vertical="center" indent="1"/>
    </xf>
    <xf numFmtId="4" fontId="48" fillId="81" borderId="488" applyNumberFormat="0" applyProtection="0">
      <alignment horizontal="right" vertical="center"/>
    </xf>
    <xf numFmtId="0" fontId="131" fillId="49" borderId="502" applyNumberFormat="0" applyAlignment="0" applyProtection="0"/>
    <xf numFmtId="0" fontId="45" fillId="66" borderId="504" applyNumberFormat="0" applyProtection="0">
      <alignment horizontal="left" vertical="center" indent="1"/>
    </xf>
    <xf numFmtId="4" fontId="110" fillId="85" borderId="504" applyNumberFormat="0" applyProtection="0">
      <alignment horizontal="right" vertical="center"/>
    </xf>
    <xf numFmtId="0" fontId="45" fillId="74" borderId="504" applyNumberFormat="0" applyProtection="0">
      <alignment horizontal="left" vertical="center" indent="1"/>
    </xf>
    <xf numFmtId="0" fontId="81" fillId="49" borderId="502" applyNumberFormat="0" applyAlignment="0" applyProtection="0"/>
    <xf numFmtId="0" fontId="70" fillId="53" borderId="512" applyNumberFormat="0" applyFont="0" applyAlignment="0" applyProtection="0"/>
    <xf numFmtId="0" fontId="108" fillId="62"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101" fillId="0" borderId="300"/>
    <xf numFmtId="4" fontId="109"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10" fillId="85" borderId="299" applyNumberFormat="0" applyProtection="0">
      <alignment horizontal="right" vertical="center"/>
    </xf>
    <xf numFmtId="4" fontId="48" fillId="85" borderId="299" applyNumberFormat="0" applyProtection="0">
      <alignment horizontal="righ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110" fillId="67" borderId="299" applyNumberFormat="0" applyProtection="0">
      <alignment vertical="center"/>
    </xf>
    <xf numFmtId="4" fontId="48" fillId="67" borderId="299" applyNumberFormat="0" applyProtection="0">
      <alignmen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4" fontId="48" fillId="87" borderId="299" applyNumberFormat="0" applyProtection="0">
      <alignment horizontal="left" vertical="center" indent="1"/>
    </xf>
    <xf numFmtId="4" fontId="48" fillId="85" borderId="299" applyNumberFormat="0" applyProtection="0">
      <alignment horizontal="left" vertical="center" indent="1"/>
    </xf>
    <xf numFmtId="0" fontId="45" fillId="74" borderId="299" applyNumberFormat="0" applyProtection="0">
      <alignment horizontal="left" vertical="center" indent="1"/>
    </xf>
    <xf numFmtId="4" fontId="47" fillId="84" borderId="299" applyNumberFormat="0" applyProtection="0">
      <alignment horizontal="left" vertical="center" indent="1"/>
    </xf>
    <xf numFmtId="4" fontId="48" fillId="83" borderId="299" applyNumberFormat="0" applyProtection="0">
      <alignment horizontal="right" vertical="center"/>
    </xf>
    <xf numFmtId="4" fontId="48" fillId="82" borderId="299" applyNumberFormat="0" applyProtection="0">
      <alignment horizontal="right" vertical="center"/>
    </xf>
    <xf numFmtId="4" fontId="48" fillId="81" borderId="299" applyNumberFormat="0" applyProtection="0">
      <alignment horizontal="right" vertical="center"/>
    </xf>
    <xf numFmtId="4" fontId="48" fillId="80" borderId="299" applyNumberFormat="0" applyProtection="0">
      <alignment horizontal="right" vertical="center"/>
    </xf>
    <xf numFmtId="4" fontId="48" fillId="79" borderId="299" applyNumberFormat="0" applyProtection="0">
      <alignment horizontal="right" vertical="center"/>
    </xf>
    <xf numFmtId="4" fontId="48" fillId="78" borderId="299" applyNumberFormat="0" applyProtection="0">
      <alignment horizontal="right" vertical="center"/>
    </xf>
    <xf numFmtId="4" fontId="48" fillId="77" borderId="299" applyNumberFormat="0" applyProtection="0">
      <alignment horizontal="right" vertical="center"/>
    </xf>
    <xf numFmtId="4" fontId="48" fillId="76" borderId="299" applyNumberFormat="0" applyProtection="0">
      <alignment horizontal="right" vertical="center"/>
    </xf>
    <xf numFmtId="4" fontId="48" fillId="75" borderId="299" applyNumberFormat="0" applyProtection="0">
      <alignment horizontal="right" vertical="center"/>
    </xf>
    <xf numFmtId="0" fontId="45" fillId="74" borderId="299" applyNumberFormat="0" applyProtection="0">
      <alignment horizontal="left" vertical="center" indent="1"/>
    </xf>
    <xf numFmtId="4" fontId="48" fillId="73" borderId="299" applyNumberFormat="0" applyProtection="0">
      <alignment horizontal="left" vertical="center" indent="1"/>
    </xf>
    <xf numFmtId="4" fontId="48" fillId="73" borderId="299" applyNumberFormat="0" applyProtection="0">
      <alignment horizontal="left" vertical="center" indent="1"/>
    </xf>
    <xf numFmtId="4" fontId="110" fillId="73" borderId="299" applyNumberFormat="0" applyProtection="0">
      <alignment vertical="center"/>
    </xf>
    <xf numFmtId="4" fontId="48" fillId="73" borderId="299" applyNumberFormat="0" applyProtection="0">
      <alignment vertical="center"/>
    </xf>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37" fontId="113" fillId="90" borderId="297" applyBorder="0" applyProtection="0">
      <alignment horizontal="right"/>
    </xf>
    <xf numFmtId="37" fontId="113" fillId="90" borderId="297" applyBorder="0" applyProtection="0">
      <alignment horizontal="right"/>
    </xf>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81" fillId="49" borderId="297" applyNumberForma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70" fillId="53" borderId="298" applyNumberFormat="0" applyFon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4" fontId="48" fillId="73" borderId="299" applyNumberFormat="0" applyProtection="0">
      <alignment vertical="center"/>
    </xf>
    <xf numFmtId="4" fontId="110" fillId="73" borderId="299" applyNumberFormat="0" applyProtection="0">
      <alignment vertical="center"/>
    </xf>
    <xf numFmtId="4" fontId="48" fillId="73" borderId="299" applyNumberFormat="0" applyProtection="0">
      <alignment horizontal="left" vertical="center" indent="1"/>
    </xf>
    <xf numFmtId="4" fontId="48" fillId="73" borderId="299" applyNumberFormat="0" applyProtection="0">
      <alignment horizontal="left" vertical="center" indent="1"/>
    </xf>
    <xf numFmtId="0" fontId="45" fillId="74" borderId="299" applyNumberFormat="0" applyProtection="0">
      <alignment horizontal="left" vertical="center" indent="1"/>
    </xf>
    <xf numFmtId="4" fontId="48" fillId="75" borderId="299" applyNumberFormat="0" applyProtection="0">
      <alignment horizontal="right" vertical="center"/>
    </xf>
    <xf numFmtId="4" fontId="48" fillId="76" borderId="299" applyNumberFormat="0" applyProtection="0">
      <alignment horizontal="right" vertical="center"/>
    </xf>
    <xf numFmtId="4" fontId="48" fillId="77" borderId="299" applyNumberFormat="0" applyProtection="0">
      <alignment horizontal="right" vertical="center"/>
    </xf>
    <xf numFmtId="4" fontId="48" fillId="78" borderId="299" applyNumberFormat="0" applyProtection="0">
      <alignment horizontal="right" vertical="center"/>
    </xf>
    <xf numFmtId="4" fontId="48" fillId="79" borderId="299" applyNumberFormat="0" applyProtection="0">
      <alignment horizontal="right" vertical="center"/>
    </xf>
    <xf numFmtId="4" fontId="48" fillId="80" borderId="299" applyNumberFormat="0" applyProtection="0">
      <alignment horizontal="right" vertical="center"/>
    </xf>
    <xf numFmtId="4" fontId="48" fillId="81" borderId="299" applyNumberFormat="0" applyProtection="0">
      <alignment horizontal="right" vertical="center"/>
    </xf>
    <xf numFmtId="4" fontId="48" fillId="82" borderId="299" applyNumberFormat="0" applyProtection="0">
      <alignment horizontal="right" vertical="center"/>
    </xf>
    <xf numFmtId="4" fontId="48" fillId="83" borderId="299" applyNumberFormat="0" applyProtection="0">
      <alignment horizontal="right" vertical="center"/>
    </xf>
    <xf numFmtId="4" fontId="47" fillId="84" borderId="299" applyNumberFormat="0" applyProtection="0">
      <alignment horizontal="left" vertical="center" indent="1"/>
    </xf>
    <xf numFmtId="0" fontId="45" fillId="74" borderId="299" applyNumberFormat="0" applyProtection="0">
      <alignment horizontal="left" vertical="center" indent="1"/>
    </xf>
    <xf numFmtId="4" fontId="48" fillId="85" borderId="299" applyNumberFormat="0" applyProtection="0">
      <alignment horizontal="left" vertical="center" indent="1"/>
    </xf>
    <xf numFmtId="4" fontId="48" fillId="87" borderId="299" applyNumberFormat="0" applyProtection="0">
      <alignment horizontal="left" vertical="center" indent="1"/>
    </xf>
    <xf numFmtId="0" fontId="45" fillId="87" borderId="299" applyNumberFormat="0" applyProtection="0">
      <alignment horizontal="left" vertical="center" indent="1"/>
    </xf>
    <xf numFmtId="0" fontId="45" fillId="87" borderId="299" applyNumberFormat="0" applyProtection="0">
      <alignment horizontal="left" vertical="center" indent="1"/>
    </xf>
    <xf numFmtId="0" fontId="45" fillId="88" borderId="299" applyNumberFormat="0" applyProtection="0">
      <alignment horizontal="left" vertical="center" indent="1"/>
    </xf>
    <xf numFmtId="0" fontId="45" fillId="88" borderId="299" applyNumberFormat="0" applyProtection="0">
      <alignment horizontal="left" vertical="center" indent="1"/>
    </xf>
    <xf numFmtId="0" fontId="45" fillId="66" borderId="299" applyNumberFormat="0" applyProtection="0">
      <alignment horizontal="left" vertical="center" indent="1"/>
    </xf>
    <xf numFmtId="0" fontId="45" fillId="66" borderId="299" applyNumberFormat="0" applyProtection="0">
      <alignment horizontal="left" vertical="center" indent="1"/>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48" fillId="67" borderId="299" applyNumberFormat="0" applyProtection="0">
      <alignment vertical="center"/>
    </xf>
    <xf numFmtId="4" fontId="110" fillId="67" borderId="299" applyNumberFormat="0" applyProtection="0">
      <alignment vertical="center"/>
    </xf>
    <xf numFmtId="4" fontId="48" fillId="67" borderId="299" applyNumberFormat="0" applyProtection="0">
      <alignment horizontal="left" vertical="center" indent="1"/>
    </xf>
    <xf numFmtId="4" fontId="48" fillId="67" borderId="299" applyNumberFormat="0" applyProtection="0">
      <alignment horizontal="left" vertical="center" indent="1"/>
    </xf>
    <xf numFmtId="4" fontId="48" fillId="85" borderId="299" applyNumberFormat="0" applyProtection="0">
      <alignment horizontal="right" vertical="center"/>
    </xf>
    <xf numFmtId="4" fontId="110" fillId="85" borderId="299" applyNumberFormat="0" applyProtection="0">
      <alignment horizontal="right" vertical="center"/>
    </xf>
    <xf numFmtId="0" fontId="45" fillId="74" borderId="299" applyNumberFormat="0" applyProtection="0">
      <alignment horizontal="left" vertical="center" indent="1"/>
    </xf>
    <xf numFmtId="0" fontId="45" fillId="74" borderId="299" applyNumberFormat="0" applyProtection="0">
      <alignment horizontal="left" vertical="center" indent="1"/>
    </xf>
    <xf numFmtId="4" fontId="109" fillId="85" borderId="299" applyNumberFormat="0" applyProtection="0">
      <alignment horizontal="right" vertical="center"/>
    </xf>
    <xf numFmtId="0" fontId="101" fillId="0" borderId="300"/>
    <xf numFmtId="0" fontId="45" fillId="88" borderId="497" applyNumberFormat="0" applyProtection="0">
      <alignment horizontal="left" vertical="center" indent="1"/>
    </xf>
    <xf numFmtId="0" fontId="70" fillId="53" borderId="487" applyNumberFormat="0" applyFon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0" fontId="66" fillId="64" borderId="297" applyNumberFormat="0" applyAlignment="0" applyProtection="0"/>
    <xf numFmtId="37" fontId="113" fillId="91"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91" borderId="297" applyBorder="0" applyProtection="0">
      <alignment horizontal="right"/>
    </xf>
    <xf numFmtId="0" fontId="108" fillId="62" borderId="304" applyBorder="0"/>
    <xf numFmtId="4" fontId="48" fillId="85" borderId="504" applyNumberFormat="0" applyProtection="0">
      <alignment horizontal="left" vertical="center" indent="1"/>
    </xf>
    <xf numFmtId="0" fontId="45" fillId="53" borderId="503" applyNumberFormat="0" applyFont="0" applyAlignment="0" applyProtection="0"/>
    <xf numFmtId="42" fontId="45" fillId="0" borderId="501">
      <alignment horizontal="center"/>
    </xf>
    <xf numFmtId="4" fontId="48" fillId="67" borderId="504" applyNumberFormat="0" applyProtection="0">
      <alignment horizontal="left" vertical="center" indent="1"/>
    </xf>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299" applyNumberFormat="0" applyAlignment="0" applyProtection="0"/>
    <xf numFmtId="0" fontId="95" fillId="64" borderId="488" applyNumberFormat="0" applyAlignment="0" applyProtection="0"/>
    <xf numFmtId="0" fontId="45" fillId="74" borderId="488" applyNumberFormat="0" applyProtection="0">
      <alignment horizontal="left" vertical="center" indent="1"/>
    </xf>
    <xf numFmtId="217" fontId="46" fillId="88" borderId="302" applyBorder="0">
      <alignment horizontal="center" vertical="center" wrapText="1"/>
    </xf>
    <xf numFmtId="4" fontId="48" fillId="76" borderId="488" applyNumberFormat="0" applyProtection="0">
      <alignment horizontal="right" vertical="center"/>
    </xf>
    <xf numFmtId="217" fontId="46" fillId="67" borderId="301" applyBorder="0">
      <alignment horizontal="left" indent="1"/>
      <protection locked="0"/>
    </xf>
    <xf numFmtId="4" fontId="48" fillId="75" borderId="504" applyNumberFormat="0" applyProtection="0">
      <alignment horizontal="right" vertical="center"/>
    </xf>
    <xf numFmtId="4" fontId="48" fillId="73" borderId="513" applyNumberFormat="0" applyProtection="0">
      <alignment vertical="center"/>
    </xf>
    <xf numFmtId="0" fontId="105" fillId="0" borderId="303" applyNumberFormat="0" applyFill="0" applyAlignment="0" applyProtection="0"/>
    <xf numFmtId="0" fontId="126" fillId="64" borderId="297" applyNumberFormat="0" applyAlignment="0" applyProtection="0"/>
    <xf numFmtId="0" fontId="81" fillId="49" borderId="486" applyNumberFormat="0" applyAlignment="0" applyProtection="0"/>
    <xf numFmtId="0" fontId="131" fillId="49" borderId="297" applyNumberFormat="0" applyAlignment="0" applyProtection="0"/>
    <xf numFmtId="0" fontId="45" fillId="53" borderId="298" applyNumberFormat="0" applyFont="0" applyAlignment="0" applyProtection="0"/>
    <xf numFmtId="0" fontId="134" fillId="64" borderId="299" applyNumberFormat="0" applyAlignment="0" applyProtection="0"/>
    <xf numFmtId="217" fontId="46" fillId="88" borderId="302" applyBorder="0">
      <alignment horizontal="center" vertical="center" wrapText="1"/>
    </xf>
    <xf numFmtId="217" fontId="46" fillId="67" borderId="301" applyBorder="0">
      <alignment horizontal="left" indent="1"/>
      <protection locked="0"/>
    </xf>
    <xf numFmtId="0" fontId="126" fillId="64" borderId="297" applyNumberFormat="0" applyAlignment="0" applyProtection="0"/>
    <xf numFmtId="0" fontId="95" fillId="64" borderId="497" applyNumberFormat="0" applyAlignment="0" applyProtection="0"/>
    <xf numFmtId="4" fontId="110" fillId="85" borderId="488" applyNumberFormat="0" applyProtection="0">
      <alignment horizontal="right" vertical="center"/>
    </xf>
    <xf numFmtId="0" fontId="131" fillId="49" borderId="297" applyNumberFormat="0" applyAlignment="0" applyProtection="0"/>
    <xf numFmtId="0" fontId="45" fillId="74" borderId="488" applyNumberFormat="0" applyProtection="0">
      <alignment horizontal="left" vertical="center" indent="1"/>
    </xf>
    <xf numFmtId="0" fontId="45" fillId="53" borderId="298" applyNumberFormat="0" applyFont="0" applyAlignment="0" applyProtection="0"/>
    <xf numFmtId="0" fontId="134" fillId="64" borderId="299" applyNumberFormat="0" applyAlignment="0" applyProtection="0"/>
    <xf numFmtId="0" fontId="131" fillId="49" borderId="297" applyNumberFormat="0" applyAlignment="0" applyProtection="0"/>
    <xf numFmtId="10" fontId="75" fillId="70" borderId="305" applyNumberFormat="0" applyBorder="0" applyAlignment="0" applyProtection="0"/>
    <xf numFmtId="0" fontId="126" fillId="64" borderId="306" applyNumberFormat="0" applyAlignment="0" applyProtection="0"/>
    <xf numFmtId="0" fontId="45" fillId="74" borderId="497" applyNumberFormat="0" applyProtection="0">
      <alignment horizontal="left" vertical="center" indent="1"/>
    </xf>
    <xf numFmtId="0" fontId="131" fillId="49" borderId="306" applyNumberFormat="0" applyAlignment="0" applyProtection="0"/>
    <xf numFmtId="0" fontId="45" fillId="53" borderId="307" applyNumberFormat="0" applyFont="0" applyAlignment="0" applyProtection="0"/>
    <xf numFmtId="0" fontId="134" fillId="64" borderId="308" applyNumberFormat="0" applyAlignment="0" applyProtection="0"/>
    <xf numFmtId="0" fontId="126" fillId="64" borderId="297" applyNumberFormat="0" applyAlignment="0" applyProtection="0"/>
    <xf numFmtId="0" fontId="45" fillId="74" borderId="488" applyNumberFormat="0" applyProtection="0">
      <alignment horizontal="left" vertical="center" indent="1"/>
    </xf>
    <xf numFmtId="0" fontId="131" fillId="49" borderId="297" applyNumberFormat="0" applyAlignment="0" applyProtection="0"/>
    <xf numFmtId="10" fontId="75" fillId="67" borderId="305" applyNumberFormat="0" applyBorder="0" applyAlignment="0" applyProtection="0"/>
    <xf numFmtId="0" fontId="45" fillId="53" borderId="307" applyNumberFormat="0" applyFont="0" applyAlignment="0" applyProtection="0"/>
    <xf numFmtId="0" fontId="131" fillId="49" borderId="297" applyNumberForma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37" fontId="113" fillId="90" borderId="315" applyBorder="0" applyProtection="0">
      <alignment horizontal="right"/>
    </xf>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45" fillId="66" borderId="488" applyNumberFormat="0" applyProtection="0">
      <alignment horizontal="left" vertical="center" indent="1"/>
    </xf>
    <xf numFmtId="0" fontId="45" fillId="87" borderId="497" applyNumberFormat="0" applyProtection="0">
      <alignment horizontal="left" vertical="center" indent="1"/>
    </xf>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4" fontId="48" fillId="73" borderId="326" applyNumberFormat="0" applyProtection="0">
      <alignment vertical="center"/>
    </xf>
    <xf numFmtId="4" fontId="110" fillId="73" borderId="326" applyNumberFormat="0" applyProtection="0">
      <alignment vertical="center"/>
    </xf>
    <xf numFmtId="0" fontId="45" fillId="74" borderId="326" applyNumberFormat="0" applyProtection="0">
      <alignment horizontal="left" vertical="center" indent="1"/>
    </xf>
    <xf numFmtId="4" fontId="48" fillId="76" borderId="326" applyNumberFormat="0" applyProtection="0">
      <alignment horizontal="right" vertical="center"/>
    </xf>
    <xf numFmtId="4" fontId="48" fillId="77" borderId="326" applyNumberFormat="0" applyProtection="0">
      <alignment horizontal="right" vertical="center"/>
    </xf>
    <xf numFmtId="4" fontId="48" fillId="78" borderId="326" applyNumberFormat="0" applyProtection="0">
      <alignment horizontal="right" vertical="center"/>
    </xf>
    <xf numFmtId="4" fontId="48" fillId="79" borderId="326" applyNumberFormat="0" applyProtection="0">
      <alignment horizontal="right" vertical="center"/>
    </xf>
    <xf numFmtId="4" fontId="48" fillId="80" borderId="326" applyNumberFormat="0" applyProtection="0">
      <alignment horizontal="right" vertical="center"/>
    </xf>
    <xf numFmtId="217" fontId="46" fillId="88" borderId="331" applyBorder="0">
      <alignment horizontal="center" vertical="center" wrapText="1"/>
    </xf>
    <xf numFmtId="0" fontId="45" fillId="88" borderId="497" applyNumberFormat="0" applyProtection="0">
      <alignment horizontal="left" vertical="center" indent="1"/>
    </xf>
    <xf numFmtId="0" fontId="131" fillId="49"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4" fontId="48" fillId="87" borderId="497" applyNumberFormat="0" applyProtection="0">
      <alignment horizontal="left" vertical="center" indent="1"/>
    </xf>
    <xf numFmtId="0" fontId="81" fillId="49" borderId="324"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0" fontId="95" fillId="64" borderId="326" applyNumberFormat="0" applyAlignment="0" applyProtection="0"/>
    <xf numFmtId="4" fontId="48" fillId="81" borderId="326" applyNumberFormat="0" applyProtection="0">
      <alignment horizontal="right" vertical="center"/>
    </xf>
    <xf numFmtId="0" fontId="70" fillId="53" borderId="487" applyNumberFormat="0" applyFon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91" borderId="315" applyBorder="0" applyProtection="0">
      <alignment horizontal="right"/>
    </xf>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45" fillId="66" borderId="497" applyNumberFormat="0" applyProtection="0">
      <alignment horizontal="left" vertical="center" indent="1"/>
    </xf>
    <xf numFmtId="0" fontId="70" fillId="53" borderId="487" applyNumberFormat="0" applyFont="0" applyAlignment="0" applyProtection="0"/>
    <xf numFmtId="4" fontId="109" fillId="85" borderId="317" applyNumberFormat="0" applyProtection="0">
      <alignment horizontal="right" vertical="center"/>
    </xf>
    <xf numFmtId="0" fontId="45" fillId="74" borderId="317" applyNumberFormat="0" applyProtection="0">
      <alignment horizontal="left" vertical="center" indent="1"/>
    </xf>
    <xf numFmtId="4" fontId="110" fillId="85" borderId="317" applyNumberFormat="0" applyProtection="0">
      <alignment horizontal="right" vertical="center"/>
    </xf>
    <xf numFmtId="0" fontId="45" fillId="66" borderId="317" applyNumberFormat="0" applyProtection="0">
      <alignment horizontal="left" vertical="center" indent="1"/>
    </xf>
    <xf numFmtId="0" fontId="45" fillId="88" borderId="317" applyNumberFormat="0" applyProtection="0">
      <alignment horizontal="left" vertical="center" indent="1"/>
    </xf>
    <xf numFmtId="0" fontId="45" fillId="87" borderId="317" applyNumberFormat="0" applyProtection="0">
      <alignment horizontal="left" vertical="center" indent="1"/>
    </xf>
    <xf numFmtId="4" fontId="48" fillId="85" borderId="317" applyNumberFormat="0" applyProtection="0">
      <alignment horizontal="left" vertical="center" indent="1"/>
    </xf>
    <xf numFmtId="0" fontId="45" fillId="74" borderId="317" applyNumberFormat="0" applyProtection="0">
      <alignment horizontal="left" vertical="center" indent="1"/>
    </xf>
    <xf numFmtId="4" fontId="48" fillId="83" borderId="317" applyNumberFormat="0" applyProtection="0">
      <alignment horizontal="right" vertical="center"/>
    </xf>
    <xf numFmtId="4" fontId="48" fillId="82" borderId="317" applyNumberFormat="0" applyProtection="0">
      <alignment horizontal="right" vertical="center"/>
    </xf>
    <xf numFmtId="4" fontId="48" fillId="81" borderId="317" applyNumberFormat="0" applyProtection="0">
      <alignment horizontal="right" vertical="center"/>
    </xf>
    <xf numFmtId="4" fontId="48" fillId="80" borderId="317" applyNumberFormat="0" applyProtection="0">
      <alignment horizontal="right" vertical="center"/>
    </xf>
    <xf numFmtId="4" fontId="48" fillId="79" borderId="317" applyNumberFormat="0" applyProtection="0">
      <alignment horizontal="right" vertical="center"/>
    </xf>
    <xf numFmtId="4" fontId="48" fillId="78" borderId="317" applyNumberFormat="0" applyProtection="0">
      <alignment horizontal="right" vertical="center"/>
    </xf>
    <xf numFmtId="4" fontId="48" fillId="77" borderId="317" applyNumberFormat="0" applyProtection="0">
      <alignment horizontal="right" vertical="center"/>
    </xf>
    <xf numFmtId="4" fontId="48" fillId="76" borderId="317" applyNumberFormat="0" applyProtection="0">
      <alignment horizontal="right" vertical="center"/>
    </xf>
    <xf numFmtId="4" fontId="48" fillId="75" borderId="317" applyNumberFormat="0" applyProtection="0">
      <alignment horizontal="right" vertical="center"/>
    </xf>
    <xf numFmtId="0" fontId="45" fillId="74" borderId="317" applyNumberFormat="0" applyProtection="0">
      <alignment horizontal="left" vertical="center" indent="1"/>
    </xf>
    <xf numFmtId="4" fontId="48" fillId="73" borderId="317" applyNumberFormat="0" applyProtection="0">
      <alignment horizontal="left" vertical="center" indent="1"/>
    </xf>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37" fontId="113" fillId="90" borderId="324" applyBorder="0" applyProtection="0">
      <alignment horizontal="right"/>
    </xf>
    <xf numFmtId="37" fontId="113" fillId="90" borderId="315" applyBorder="0" applyProtection="0">
      <alignment horizontal="right"/>
    </xf>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4" fontId="48" fillId="73" borderId="326" applyNumberFormat="0" applyProtection="0">
      <alignment horizontal="left" vertical="center" indent="1"/>
    </xf>
    <xf numFmtId="4" fontId="48" fillId="73" borderId="326" applyNumberFormat="0" applyProtection="0">
      <alignment horizontal="left" vertical="center" indent="1"/>
    </xf>
    <xf numFmtId="4" fontId="48" fillId="75" borderId="326" applyNumberFormat="0" applyProtection="0">
      <alignment horizontal="right" vertical="center"/>
    </xf>
    <xf numFmtId="4" fontId="48" fillId="82" borderId="326" applyNumberFormat="0" applyProtection="0">
      <alignment horizontal="right" vertical="center"/>
    </xf>
    <xf numFmtId="4" fontId="48" fillId="83" borderId="326" applyNumberFormat="0" applyProtection="0">
      <alignment horizontal="right" vertical="center"/>
    </xf>
    <xf numFmtId="4" fontId="47" fillId="84" borderId="326" applyNumberFormat="0" applyProtection="0">
      <alignment horizontal="left" vertical="center" indent="1"/>
    </xf>
    <xf numFmtId="4" fontId="48" fillId="85" borderId="326" applyNumberFormat="0" applyProtection="0">
      <alignment horizontal="left" vertical="center" indent="1"/>
    </xf>
    <xf numFmtId="4" fontId="48" fillId="87"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4" fontId="48" fillId="67" borderId="326" applyNumberFormat="0" applyProtection="0">
      <alignmen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48" fillId="85" borderId="326" applyNumberFormat="0" applyProtection="0">
      <alignment horizontal="right" vertical="center"/>
    </xf>
    <xf numFmtId="0" fontId="45" fillId="74" borderId="326" applyNumberFormat="0" applyProtection="0">
      <alignment horizontal="left" vertical="center" indent="1"/>
    </xf>
    <xf numFmtId="4" fontId="109" fillId="85" borderId="326" applyNumberFormat="0" applyProtection="0">
      <alignment horizontal="right" vertical="center"/>
    </xf>
    <xf numFmtId="0" fontId="101" fillId="0" borderId="327"/>
    <xf numFmtId="0" fontId="101" fillId="0" borderId="309"/>
    <xf numFmtId="0" fontId="70" fillId="53" borderId="487" applyNumberFormat="0" applyFont="0" applyAlignment="0" applyProtection="0"/>
    <xf numFmtId="0" fontId="108" fillId="62" borderId="330" applyBorder="0"/>
    <xf numFmtId="0" fontId="45" fillId="88" borderId="497" applyNumberFormat="0" applyProtection="0">
      <alignment horizontal="left" vertical="center" indent="1"/>
    </xf>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45" fillId="74" borderId="488" applyNumberFormat="0" applyProtection="0">
      <alignment horizontal="left" vertical="center" indent="1"/>
    </xf>
    <xf numFmtId="0" fontId="131" fillId="49" borderId="324" applyNumberFormat="0" applyAlignment="0" applyProtection="0"/>
    <xf numFmtId="0" fontId="105" fillId="0" borderId="490" applyNumberFormat="0" applyFill="0" applyAlignment="0" applyProtection="0"/>
    <xf numFmtId="0" fontId="95" fillId="64" borderId="326" applyNumberFormat="0" applyAlignment="0" applyProtection="0"/>
    <xf numFmtId="0" fontId="45" fillId="74" borderId="317" applyNumberFormat="0" applyProtection="0">
      <alignment horizontal="left" vertical="center" indent="1"/>
    </xf>
    <xf numFmtId="4" fontId="47" fillId="84" borderId="317" applyNumberFormat="0" applyProtection="0">
      <alignment horizontal="left" vertical="center" indent="1"/>
    </xf>
    <xf numFmtId="4" fontId="110" fillId="73" borderId="317" applyNumberFormat="0" applyProtection="0">
      <alignment vertical="center"/>
    </xf>
    <xf numFmtId="0" fontId="66" fillId="64" borderId="502" applyNumberForma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91" borderId="315" applyBorder="0" applyProtection="0">
      <alignment horizontal="right"/>
    </xf>
    <xf numFmtId="0" fontId="105" fillId="0" borderId="328" applyNumberFormat="0" applyFill="0" applyAlignment="0" applyProtection="0"/>
    <xf numFmtId="0" fontId="131" fillId="49" borderId="315" applyNumberFormat="0" applyAlignment="0" applyProtection="0"/>
    <xf numFmtId="0" fontId="101" fillId="0" borderId="318"/>
    <xf numFmtId="4" fontId="109" fillId="85" borderId="317" applyNumberFormat="0" applyProtection="0">
      <alignment horizontal="righ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110" fillId="85" borderId="317" applyNumberFormat="0" applyProtection="0">
      <alignment horizontal="right" vertical="center"/>
    </xf>
    <xf numFmtId="4" fontId="48" fillId="85" borderId="317" applyNumberFormat="0" applyProtection="0">
      <alignment horizontal="right" vertical="center"/>
    </xf>
    <xf numFmtId="4" fontId="48" fillId="67" borderId="317" applyNumberFormat="0" applyProtection="0">
      <alignment horizontal="left" vertical="center" indent="1"/>
    </xf>
    <xf numFmtId="4" fontId="48" fillId="67" borderId="317" applyNumberFormat="0" applyProtection="0">
      <alignment horizontal="left" vertical="center" indent="1"/>
    </xf>
    <xf numFmtId="4" fontId="110" fillId="67" borderId="317" applyNumberFormat="0" applyProtection="0">
      <alignment vertical="center"/>
    </xf>
    <xf numFmtId="4" fontId="48" fillId="67" borderId="317" applyNumberFormat="0" applyProtection="0">
      <alignmen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0" fontId="45" fillId="66" borderId="317" applyNumberFormat="0" applyProtection="0">
      <alignment horizontal="left" vertical="center" indent="1"/>
    </xf>
    <xf numFmtId="0" fontId="45" fillId="66" borderId="317" applyNumberFormat="0" applyProtection="0">
      <alignment horizontal="left" vertical="center" indent="1"/>
    </xf>
    <xf numFmtId="0" fontId="45" fillId="88" borderId="317" applyNumberFormat="0" applyProtection="0">
      <alignment horizontal="left" vertical="center" indent="1"/>
    </xf>
    <xf numFmtId="0" fontId="45" fillId="88" borderId="317" applyNumberFormat="0" applyProtection="0">
      <alignment horizontal="left" vertical="center" indent="1"/>
    </xf>
    <xf numFmtId="0" fontId="45" fillId="87" borderId="317" applyNumberFormat="0" applyProtection="0">
      <alignment horizontal="left" vertical="center" indent="1"/>
    </xf>
    <xf numFmtId="0" fontId="45" fillId="87" borderId="317" applyNumberFormat="0" applyProtection="0">
      <alignment horizontal="left" vertical="center" indent="1"/>
    </xf>
    <xf numFmtId="4" fontId="48" fillId="87" borderId="317" applyNumberFormat="0" applyProtection="0">
      <alignment horizontal="left" vertical="center" indent="1"/>
    </xf>
    <xf numFmtId="4" fontId="48" fillId="85" borderId="317" applyNumberFormat="0" applyProtection="0">
      <alignment horizontal="left" vertical="center" indent="1"/>
    </xf>
    <xf numFmtId="0" fontId="45" fillId="74" borderId="317" applyNumberFormat="0" applyProtection="0">
      <alignment horizontal="left" vertical="center" indent="1"/>
    </xf>
    <xf numFmtId="4" fontId="47" fillId="84" borderId="317" applyNumberFormat="0" applyProtection="0">
      <alignment horizontal="left" vertical="center" indent="1"/>
    </xf>
    <xf numFmtId="4" fontId="48" fillId="83" borderId="317" applyNumberFormat="0" applyProtection="0">
      <alignment horizontal="right" vertical="center"/>
    </xf>
    <xf numFmtId="4" fontId="48" fillId="82" borderId="317" applyNumberFormat="0" applyProtection="0">
      <alignment horizontal="right" vertical="center"/>
    </xf>
    <xf numFmtId="4" fontId="48" fillId="81" borderId="317" applyNumberFormat="0" applyProtection="0">
      <alignment horizontal="right" vertical="center"/>
    </xf>
    <xf numFmtId="4" fontId="48" fillId="80" borderId="317" applyNumberFormat="0" applyProtection="0">
      <alignment horizontal="right" vertical="center"/>
    </xf>
    <xf numFmtId="4" fontId="48" fillId="79" borderId="317" applyNumberFormat="0" applyProtection="0">
      <alignment horizontal="right" vertical="center"/>
    </xf>
    <xf numFmtId="4" fontId="48" fillId="78" borderId="317" applyNumberFormat="0" applyProtection="0">
      <alignment horizontal="right" vertical="center"/>
    </xf>
    <xf numFmtId="4" fontId="48" fillId="77" borderId="317" applyNumberFormat="0" applyProtection="0">
      <alignment horizontal="right" vertical="center"/>
    </xf>
    <xf numFmtId="4" fontId="48" fillId="76" borderId="317" applyNumberFormat="0" applyProtection="0">
      <alignment horizontal="right" vertical="center"/>
    </xf>
    <xf numFmtId="4" fontId="48" fillId="75" borderId="317" applyNumberFormat="0" applyProtection="0">
      <alignment horizontal="right" vertical="center"/>
    </xf>
    <xf numFmtId="0" fontId="45" fillId="74" borderId="317" applyNumberFormat="0" applyProtection="0">
      <alignment horizontal="left" vertical="center" indent="1"/>
    </xf>
    <xf numFmtId="4" fontId="48" fillId="73" borderId="317" applyNumberFormat="0" applyProtection="0">
      <alignment horizontal="left" vertical="center" indent="1"/>
    </xf>
    <xf numFmtId="4" fontId="48" fillId="73" borderId="317" applyNumberFormat="0" applyProtection="0">
      <alignment horizontal="left" vertical="center" indent="1"/>
    </xf>
    <xf numFmtId="0" fontId="95" fillId="64" borderId="317" applyNumberFormat="0" applyAlignment="0" applyProtection="0"/>
    <xf numFmtId="0" fontId="95" fillId="64" borderId="317" applyNumberFormat="0" applyAlignment="0" applyProtection="0"/>
    <xf numFmtId="0" fontId="70" fillId="53" borderId="316" applyNumberFormat="0" applyFon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131" fillId="49" borderId="315" applyNumberFormat="0" applyAlignment="0" applyProtection="0"/>
    <xf numFmtId="0" fontId="105" fillId="0" borderId="328" applyNumberFormat="0" applyFill="0" applyAlignment="0" applyProtection="0"/>
    <xf numFmtId="0" fontId="134" fillId="64" borderId="317" applyNumberFormat="0" applyAlignment="0" applyProtection="0"/>
    <xf numFmtId="0" fontId="45" fillId="53" borderId="316" applyNumberFormat="0" applyFont="0" applyAlignment="0" applyProtection="0"/>
    <xf numFmtId="0" fontId="66" fillId="64" borderId="486" applyNumberFormat="0" applyAlignment="0" applyProtection="0"/>
    <xf numFmtId="0" fontId="131" fillId="49" borderId="315" applyNumberFormat="0" applyAlignment="0" applyProtection="0"/>
    <xf numFmtId="0" fontId="70" fillId="53" borderId="487" applyNumberFormat="0" applyFont="0" applyAlignment="0" applyProtection="0"/>
    <xf numFmtId="0" fontId="126" fillId="64" borderId="315" applyNumberFormat="0" applyAlignment="0" applyProtection="0"/>
    <xf numFmtId="217" fontId="46" fillId="67" borderId="320" applyBorder="0">
      <alignment horizontal="left" indent="1"/>
      <protection locked="0"/>
    </xf>
    <xf numFmtId="217" fontId="46" fillId="88" borderId="322" applyBorder="0">
      <alignment horizontal="center" vertical="center" wrapText="1"/>
    </xf>
    <xf numFmtId="217" fontId="46" fillId="67" borderId="329" applyBorder="0">
      <alignment horizontal="left" indent="1"/>
      <protection locked="0"/>
    </xf>
    <xf numFmtId="0" fontId="70" fillId="53" borderId="487" applyNumberFormat="0" applyFont="0" applyAlignment="0" applyProtection="0"/>
    <xf numFmtId="4" fontId="48" fillId="87" borderId="497" applyNumberFormat="0" applyProtection="0">
      <alignment horizontal="left" vertical="center" indent="1"/>
    </xf>
    <xf numFmtId="4" fontId="47" fillId="84" borderId="504" applyNumberFormat="0" applyProtection="0">
      <alignment horizontal="left" vertical="center" indent="1"/>
    </xf>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37" fontId="113" fillId="90" borderId="324" applyBorder="0" applyProtection="0">
      <alignment horizontal="right"/>
    </xf>
    <xf numFmtId="0" fontId="95" fillId="64" borderId="326" applyNumberFormat="0" applyAlignment="0" applyProtection="0"/>
    <xf numFmtId="0" fontId="108" fillId="62" borderId="321" applyBorder="0"/>
    <xf numFmtId="0" fontId="45" fillId="74" borderId="317" applyNumberFormat="0" applyProtection="0">
      <alignment horizontal="left" vertical="center" indent="1"/>
    </xf>
    <xf numFmtId="4" fontId="48" fillId="85" borderId="317" applyNumberFormat="0" applyProtection="0">
      <alignment horizontal="right" vertical="center"/>
    </xf>
    <xf numFmtId="4" fontId="48" fillId="67" borderId="317" applyNumberFormat="0" applyProtection="0">
      <alignment vertical="center"/>
    </xf>
    <xf numFmtId="0" fontId="70" fillId="53" borderId="316" applyNumberFormat="0" applyFont="0" applyAlignment="0" applyProtection="0"/>
    <xf numFmtId="0" fontId="70" fillId="53" borderId="316"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10" fillId="67" borderId="326" applyNumberFormat="0" applyProtection="0">
      <alignment vertical="center"/>
    </xf>
    <xf numFmtId="0" fontId="126" fillId="64" borderId="324" applyNumberFormat="0" applyAlignment="0" applyProtection="0"/>
    <xf numFmtId="0" fontId="45" fillId="53" borderId="325" applyNumberFormat="0" applyFont="0" applyAlignment="0" applyProtection="0"/>
    <xf numFmtId="0" fontId="70" fillId="53" borderId="325" applyNumberFormat="0" applyFont="0" applyAlignment="0" applyProtection="0"/>
    <xf numFmtId="0" fontId="126" fillId="64" borderId="306" applyNumberFormat="0" applyAlignment="0" applyProtection="0"/>
    <xf numFmtId="0" fontId="66" fillId="64" borderId="502" applyNumberFormat="0" applyAlignment="0" applyProtection="0"/>
    <xf numFmtId="0" fontId="45" fillId="74" borderId="317" applyNumberFormat="0" applyProtection="0">
      <alignment horizontal="left" vertical="center" indent="1"/>
    </xf>
    <xf numFmtId="4" fontId="48" fillId="73" borderId="317" applyNumberFormat="0" applyProtection="0">
      <alignment horizontal="left" vertical="center" indent="1"/>
    </xf>
    <xf numFmtId="4" fontId="48" fillId="73" borderId="317" applyNumberFormat="0" applyProtection="0">
      <alignment vertical="center"/>
    </xf>
    <xf numFmtId="0" fontId="70" fillId="53" borderId="487" applyNumberFormat="0" applyFont="0" applyAlignment="0" applyProtection="0"/>
    <xf numFmtId="0" fontId="131" fillId="49" borderId="306" applyNumberFormat="0" applyAlignment="0" applyProtection="0"/>
    <xf numFmtId="0" fontId="66" fillId="64" borderId="486" applyNumberFormat="0" applyAlignment="0" applyProtection="0"/>
    <xf numFmtId="0" fontId="70" fillId="53" borderId="316" applyNumberFormat="0" applyFont="0" applyAlignment="0" applyProtection="0"/>
    <xf numFmtId="0" fontId="70" fillId="53" borderId="316" applyNumberFormat="0" applyFont="0" applyAlignment="0" applyProtection="0"/>
    <xf numFmtId="0" fontId="45" fillId="53" borderId="307" applyNumberFormat="0" applyFont="0" applyAlignment="0" applyProtection="0"/>
    <xf numFmtId="0" fontId="134" fillId="64" borderId="308" applyNumberFormat="0" applyAlignment="0" applyProtection="0"/>
    <xf numFmtId="0" fontId="131" fillId="49" borderId="306" applyNumberFormat="0" applyAlignment="0" applyProtection="0"/>
    <xf numFmtId="0" fontId="101" fillId="0" borderId="318"/>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70" fillId="53" borderId="487" applyNumberFormat="0" applyFont="0" applyAlignment="0" applyProtection="0"/>
    <xf numFmtId="0" fontId="45" fillId="87" borderId="497" applyNumberFormat="0" applyProtection="0">
      <alignment horizontal="left" vertical="center" indent="1"/>
    </xf>
    <xf numFmtId="4" fontId="48" fillId="82" borderId="504" applyNumberFormat="0" applyProtection="0">
      <alignment horizontal="right" vertical="center"/>
    </xf>
    <xf numFmtId="0" fontId="45" fillId="87" borderId="497" applyNumberFormat="0" applyProtection="0">
      <alignment horizontal="left" vertical="center" indent="1"/>
    </xf>
    <xf numFmtId="0" fontId="45" fillId="88" borderId="317" applyNumberFormat="0" applyProtection="0">
      <alignment horizontal="left" vertical="center" indent="1"/>
    </xf>
    <xf numFmtId="4" fontId="48" fillId="87" borderId="317" applyNumberFormat="0" applyProtection="0">
      <alignment horizontal="left" vertical="center" indent="1"/>
    </xf>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37" fontId="113" fillId="90" borderId="306" applyBorder="0" applyProtection="0">
      <alignment horizontal="right"/>
    </xf>
    <xf numFmtId="0" fontId="70" fillId="53" borderId="316"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45" fillId="74" borderId="326" applyNumberFormat="0" applyProtection="0">
      <alignment horizontal="left" vertical="center" indent="1"/>
    </xf>
    <xf numFmtId="4" fontId="110" fillId="85" borderId="326" applyNumberFormat="0" applyProtection="0">
      <alignment horizontal="right" vertical="center"/>
    </xf>
    <xf numFmtId="4" fontId="48" fillId="73" borderId="308" applyNumberFormat="0" applyProtection="0">
      <alignment vertical="center"/>
    </xf>
    <xf numFmtId="4" fontId="110" fillId="73" borderId="308" applyNumberFormat="0" applyProtection="0">
      <alignment vertical="center"/>
    </xf>
    <xf numFmtId="4" fontId="48" fillId="73" borderId="308" applyNumberFormat="0" applyProtection="0">
      <alignment horizontal="left" vertical="center" indent="1"/>
    </xf>
    <xf numFmtId="4" fontId="48" fillId="73" borderId="308" applyNumberFormat="0" applyProtection="0">
      <alignment horizontal="left" vertical="center" indent="1"/>
    </xf>
    <xf numFmtId="0" fontId="45" fillId="74" borderId="308" applyNumberFormat="0" applyProtection="0">
      <alignment horizontal="left" vertical="center" indent="1"/>
    </xf>
    <xf numFmtId="4" fontId="48" fillId="75" borderId="308" applyNumberFormat="0" applyProtection="0">
      <alignment horizontal="right" vertical="center"/>
    </xf>
    <xf numFmtId="4" fontId="48" fillId="76" borderId="308" applyNumberFormat="0" applyProtection="0">
      <alignment horizontal="right" vertical="center"/>
    </xf>
    <xf numFmtId="4" fontId="48" fillId="77" borderId="308" applyNumberFormat="0" applyProtection="0">
      <alignment horizontal="right" vertical="center"/>
    </xf>
    <xf numFmtId="4" fontId="48" fillId="78" borderId="308" applyNumberFormat="0" applyProtection="0">
      <alignment horizontal="right" vertical="center"/>
    </xf>
    <xf numFmtId="4" fontId="48" fillId="79" borderId="308" applyNumberFormat="0" applyProtection="0">
      <alignment horizontal="right" vertical="center"/>
    </xf>
    <xf numFmtId="4" fontId="48" fillId="80" borderId="308" applyNumberFormat="0" applyProtection="0">
      <alignment horizontal="right" vertical="center"/>
    </xf>
    <xf numFmtId="4" fontId="48" fillId="81" borderId="308" applyNumberFormat="0" applyProtection="0">
      <alignment horizontal="right" vertical="center"/>
    </xf>
    <xf numFmtId="4" fontId="48" fillId="82" borderId="308" applyNumberFormat="0" applyProtection="0">
      <alignment horizontal="right" vertical="center"/>
    </xf>
    <xf numFmtId="4" fontId="48" fillId="83" borderId="308" applyNumberFormat="0" applyProtection="0">
      <alignment horizontal="right" vertical="center"/>
    </xf>
    <xf numFmtId="4" fontId="47" fillId="84" borderId="308" applyNumberFormat="0" applyProtection="0">
      <alignment horizontal="left" vertical="center" indent="1"/>
    </xf>
    <xf numFmtId="0" fontId="45" fillId="74" borderId="308" applyNumberFormat="0" applyProtection="0">
      <alignment horizontal="left" vertical="center" indent="1"/>
    </xf>
    <xf numFmtId="4" fontId="48" fillId="85" borderId="308" applyNumberFormat="0" applyProtection="0">
      <alignment horizontal="left" vertical="center" indent="1"/>
    </xf>
    <xf numFmtId="4" fontId="48" fillId="87" borderId="308" applyNumberFormat="0" applyProtection="0">
      <alignment horizontal="left" vertical="center" indent="1"/>
    </xf>
    <xf numFmtId="0" fontId="45" fillId="87" borderId="308" applyNumberFormat="0" applyProtection="0">
      <alignment horizontal="left" vertical="center" indent="1"/>
    </xf>
    <xf numFmtId="0" fontId="45" fillId="87" borderId="308" applyNumberFormat="0" applyProtection="0">
      <alignment horizontal="left" vertical="center" indent="1"/>
    </xf>
    <xf numFmtId="0" fontId="45" fillId="88" borderId="308" applyNumberFormat="0" applyProtection="0">
      <alignment horizontal="left" vertical="center" indent="1"/>
    </xf>
    <xf numFmtId="0" fontId="45" fillId="88" borderId="308" applyNumberFormat="0" applyProtection="0">
      <alignment horizontal="left" vertical="center" indent="1"/>
    </xf>
    <xf numFmtId="0" fontId="45" fillId="66" borderId="308" applyNumberFormat="0" applyProtection="0">
      <alignment horizontal="left" vertical="center" indent="1"/>
    </xf>
    <xf numFmtId="0" fontId="45" fillId="66" borderId="308" applyNumberFormat="0" applyProtection="0">
      <alignment horizontal="left" vertical="center" indent="1"/>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48" fillId="67" borderId="308" applyNumberFormat="0" applyProtection="0">
      <alignment vertical="center"/>
    </xf>
    <xf numFmtId="4" fontId="110" fillId="67" borderId="308" applyNumberFormat="0" applyProtection="0">
      <alignment vertical="center"/>
    </xf>
    <xf numFmtId="4" fontId="48" fillId="67" borderId="308" applyNumberFormat="0" applyProtection="0">
      <alignment horizontal="left" vertical="center" indent="1"/>
    </xf>
    <xf numFmtId="4" fontId="48" fillId="67" borderId="308" applyNumberFormat="0" applyProtection="0">
      <alignment horizontal="left" vertical="center" indent="1"/>
    </xf>
    <xf numFmtId="4" fontId="48" fillId="85" borderId="308" applyNumberFormat="0" applyProtection="0">
      <alignment horizontal="right" vertical="center"/>
    </xf>
    <xf numFmtId="4" fontId="110" fillId="85" borderId="308" applyNumberFormat="0" applyProtection="0">
      <alignment horizontal="righ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109" fillId="85" borderId="308" applyNumberFormat="0" applyProtection="0">
      <alignment horizontal="right" vertical="center"/>
    </xf>
    <xf numFmtId="0" fontId="101" fillId="0" borderId="309"/>
    <xf numFmtId="0" fontId="131" fillId="49" borderId="306" applyNumberFormat="0" applyAlignment="0" applyProtection="0"/>
    <xf numFmtId="37" fontId="113" fillId="91"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45" fillId="66" borderId="317" applyNumberFormat="0" applyProtection="0">
      <alignment horizontal="left" vertical="center" indent="1"/>
    </xf>
    <xf numFmtId="0" fontId="108" fillId="62" borderId="312" applyBorder="0"/>
    <xf numFmtId="0" fontId="45" fillId="74" borderId="513" applyNumberFormat="0" applyProtection="0">
      <alignment horizontal="left" vertical="center" indent="1"/>
    </xf>
    <xf numFmtId="217" fontId="46" fillId="67" borderId="507" applyBorder="0">
      <alignment horizontal="left" indent="1"/>
      <protection locked="0"/>
    </xf>
    <xf numFmtId="4" fontId="110" fillId="67" borderId="504" applyNumberFormat="0" applyProtection="0">
      <alignment vertical="center"/>
    </xf>
    <xf numFmtId="0" fontId="70" fillId="53" borderId="503" applyNumberFormat="0" applyFont="0" applyAlignment="0" applyProtection="0"/>
    <xf numFmtId="4" fontId="48" fillId="73" borderId="317" applyNumberFormat="0" applyProtection="0">
      <alignment vertical="center"/>
    </xf>
    <xf numFmtId="0" fontId="45" fillId="53" borderId="503" applyNumberFormat="0" applyFont="0" applyAlignment="0" applyProtection="0"/>
    <xf numFmtId="4" fontId="109" fillId="85" borderId="513" applyNumberFormat="0" applyProtection="0">
      <alignment horizontal="right" vertical="center"/>
    </xf>
    <xf numFmtId="0" fontId="95" fillId="64" borderId="317" applyNumberFormat="0" applyAlignment="0" applyProtection="0"/>
    <xf numFmtId="0" fontId="81" fillId="49" borderId="502" applyNumberFormat="0" applyAlignment="0" applyProtection="0"/>
    <xf numFmtId="0" fontId="66" fillId="64" borderId="502" applyNumberFormat="0" applyAlignment="0" applyProtection="0"/>
    <xf numFmtId="0" fontId="131" fillId="49" borderId="306" applyNumberFormat="0" applyAlignment="0" applyProtection="0"/>
    <xf numFmtId="0" fontId="131" fillId="49" borderId="306" applyNumberFormat="0" applyAlignment="0" applyProtection="0"/>
    <xf numFmtId="0" fontId="70" fillId="53" borderId="487" applyNumberFormat="0" applyFont="0" applyAlignment="0" applyProtection="0"/>
    <xf numFmtId="0" fontId="131" fillId="49" borderId="306" applyNumberFormat="0" applyAlignment="0" applyProtection="0"/>
    <xf numFmtId="217" fontId="46" fillId="88" borderId="313" applyBorder="0">
      <alignment horizontal="center" vertical="center" wrapText="1"/>
    </xf>
    <xf numFmtId="0" fontId="70" fillId="53" borderId="487" applyNumberFormat="0" applyFont="0" applyAlignment="0" applyProtection="0"/>
    <xf numFmtId="217" fontId="46" fillId="67" borderId="311" applyBorder="0">
      <alignment horizontal="left" indent="1"/>
      <protection locked="0"/>
    </xf>
    <xf numFmtId="0" fontId="45" fillId="66" borderId="488" applyNumberFormat="0" applyProtection="0">
      <alignment horizontal="left" vertical="center" indent="1"/>
    </xf>
    <xf numFmtId="4" fontId="48" fillId="80" borderId="488" applyNumberFormat="0" applyProtection="0">
      <alignment horizontal="right" vertical="center"/>
    </xf>
    <xf numFmtId="0" fontId="45" fillId="66" borderId="504" applyNumberFormat="0" applyProtection="0">
      <alignment horizontal="left" vertical="center" indent="1"/>
    </xf>
    <xf numFmtId="0" fontId="95" fillId="64" borderId="317" applyNumberFormat="0" applyAlignment="0" applyProtection="0"/>
    <xf numFmtId="0" fontId="45" fillId="74" borderId="504" applyNumberFormat="0" applyProtection="0">
      <alignment horizontal="left" vertical="center" indent="1"/>
    </xf>
    <xf numFmtId="4" fontId="110" fillId="73" borderId="317" applyNumberFormat="0" applyProtection="0">
      <alignment vertical="center"/>
    </xf>
    <xf numFmtId="0" fontId="45" fillId="74" borderId="504" applyNumberFormat="0" applyProtection="0">
      <alignment horizontal="left" vertical="center" indent="1"/>
    </xf>
    <xf numFmtId="0" fontId="81" fillId="49" borderId="502" applyNumberFormat="0" applyAlignment="0" applyProtection="0"/>
    <xf numFmtId="0" fontId="70" fillId="53" borderId="512" applyNumberFormat="0" applyFont="0" applyAlignment="0" applyProtection="0"/>
    <xf numFmtId="0" fontId="108" fillId="62" borderId="312" applyBorder="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45" fillId="53" borderId="487" applyNumberFormat="0" applyFont="0" applyAlignment="0" applyProtection="0"/>
    <xf numFmtId="0" fontId="101" fillId="0" borderId="309"/>
    <xf numFmtId="4" fontId="109" fillId="85" borderId="308" applyNumberFormat="0" applyProtection="0">
      <alignment horizontal="righ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110" fillId="85" borderId="308" applyNumberFormat="0" applyProtection="0">
      <alignment horizontal="right" vertical="center"/>
    </xf>
    <xf numFmtId="4" fontId="48" fillId="85" borderId="308" applyNumberFormat="0" applyProtection="0">
      <alignment horizontal="right" vertical="center"/>
    </xf>
    <xf numFmtId="4" fontId="48" fillId="67" borderId="308" applyNumberFormat="0" applyProtection="0">
      <alignment horizontal="left" vertical="center" indent="1"/>
    </xf>
    <xf numFmtId="4" fontId="48" fillId="67" borderId="308" applyNumberFormat="0" applyProtection="0">
      <alignment horizontal="left" vertical="center" indent="1"/>
    </xf>
    <xf numFmtId="4" fontId="110" fillId="67" borderId="308" applyNumberFormat="0" applyProtection="0">
      <alignment vertical="center"/>
    </xf>
    <xf numFmtId="4" fontId="48" fillId="67" borderId="308" applyNumberFormat="0" applyProtection="0">
      <alignmen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0" fontId="45" fillId="66" borderId="308" applyNumberFormat="0" applyProtection="0">
      <alignment horizontal="left" vertical="center" indent="1"/>
    </xf>
    <xf numFmtId="0" fontId="45" fillId="66" borderId="308" applyNumberFormat="0" applyProtection="0">
      <alignment horizontal="left" vertical="center" indent="1"/>
    </xf>
    <xf numFmtId="0" fontId="45" fillId="88" borderId="308" applyNumberFormat="0" applyProtection="0">
      <alignment horizontal="left" vertical="center" indent="1"/>
    </xf>
    <xf numFmtId="0" fontId="45" fillId="88" borderId="308" applyNumberFormat="0" applyProtection="0">
      <alignment horizontal="left" vertical="center" indent="1"/>
    </xf>
    <xf numFmtId="0" fontId="45" fillId="87" borderId="308" applyNumberFormat="0" applyProtection="0">
      <alignment horizontal="left" vertical="center" indent="1"/>
    </xf>
    <xf numFmtId="0" fontId="45" fillId="87" borderId="308" applyNumberFormat="0" applyProtection="0">
      <alignment horizontal="left" vertical="center" indent="1"/>
    </xf>
    <xf numFmtId="4" fontId="48" fillId="87" borderId="308" applyNumberFormat="0" applyProtection="0">
      <alignment horizontal="left" vertical="center" indent="1"/>
    </xf>
    <xf numFmtId="4" fontId="48" fillId="85" borderId="308" applyNumberFormat="0" applyProtection="0">
      <alignment horizontal="left" vertical="center" indent="1"/>
    </xf>
    <xf numFmtId="0" fontId="45" fillId="74" borderId="308" applyNumberFormat="0" applyProtection="0">
      <alignment horizontal="left" vertical="center" indent="1"/>
    </xf>
    <xf numFmtId="4" fontId="47" fillId="84" borderId="308" applyNumberFormat="0" applyProtection="0">
      <alignment horizontal="left" vertical="center" indent="1"/>
    </xf>
    <xf numFmtId="4" fontId="48" fillId="83" borderId="308" applyNumberFormat="0" applyProtection="0">
      <alignment horizontal="right" vertical="center"/>
    </xf>
    <xf numFmtId="4" fontId="48" fillId="82" borderId="308" applyNumberFormat="0" applyProtection="0">
      <alignment horizontal="right" vertical="center"/>
    </xf>
    <xf numFmtId="4" fontId="48" fillId="81" borderId="308" applyNumberFormat="0" applyProtection="0">
      <alignment horizontal="right" vertical="center"/>
    </xf>
    <xf numFmtId="4" fontId="48" fillId="80" borderId="308" applyNumberFormat="0" applyProtection="0">
      <alignment horizontal="right" vertical="center"/>
    </xf>
    <xf numFmtId="4" fontId="48" fillId="79" borderId="308" applyNumberFormat="0" applyProtection="0">
      <alignment horizontal="right" vertical="center"/>
    </xf>
    <xf numFmtId="4" fontId="48" fillId="78" borderId="308" applyNumberFormat="0" applyProtection="0">
      <alignment horizontal="right" vertical="center"/>
    </xf>
    <xf numFmtId="4" fontId="48" fillId="77" borderId="308" applyNumberFormat="0" applyProtection="0">
      <alignment horizontal="right" vertical="center"/>
    </xf>
    <xf numFmtId="4" fontId="48" fillId="76" borderId="308" applyNumberFormat="0" applyProtection="0">
      <alignment horizontal="right" vertical="center"/>
    </xf>
    <xf numFmtId="4" fontId="48" fillId="75" borderId="308" applyNumberFormat="0" applyProtection="0">
      <alignment horizontal="right" vertical="center"/>
    </xf>
    <xf numFmtId="0" fontId="45" fillId="74" borderId="308" applyNumberFormat="0" applyProtection="0">
      <alignment horizontal="left" vertical="center" indent="1"/>
    </xf>
    <xf numFmtId="4" fontId="48" fillId="73" borderId="308" applyNumberFormat="0" applyProtection="0">
      <alignment horizontal="left" vertical="center" indent="1"/>
    </xf>
    <xf numFmtId="4" fontId="48" fillId="73" borderId="308" applyNumberFormat="0" applyProtection="0">
      <alignment horizontal="left" vertical="center" indent="1"/>
    </xf>
    <xf numFmtId="4" fontId="110" fillId="73" borderId="308" applyNumberFormat="0" applyProtection="0">
      <alignment vertical="center"/>
    </xf>
    <xf numFmtId="4" fontId="48" fillId="73" borderId="308" applyNumberFormat="0" applyProtection="0">
      <alignment vertical="center"/>
    </xf>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37" fontId="113" fillId="90" borderId="306" applyBorder="0" applyProtection="0">
      <alignment horizontal="right"/>
    </xf>
    <xf numFmtId="37" fontId="113" fillId="90" borderId="306" applyBorder="0" applyProtection="0">
      <alignment horizontal="right"/>
    </xf>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81" fillId="49" borderId="306" applyNumberFormat="0" applyAlignment="0" applyProtection="0"/>
    <xf numFmtId="0" fontId="45" fillId="87" borderId="317" applyNumberFormat="0" applyProtection="0">
      <alignment horizontal="left" vertical="center" indent="1"/>
    </xf>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70" fillId="53" borderId="307" applyNumberFormat="0" applyFon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4" fontId="48" fillId="73" borderId="308" applyNumberFormat="0" applyProtection="0">
      <alignment vertical="center"/>
    </xf>
    <xf numFmtId="4" fontId="110" fillId="73" borderId="308" applyNumberFormat="0" applyProtection="0">
      <alignment vertical="center"/>
    </xf>
    <xf numFmtId="4" fontId="48" fillId="73" borderId="308" applyNumberFormat="0" applyProtection="0">
      <alignment horizontal="left" vertical="center" indent="1"/>
    </xf>
    <xf numFmtId="4" fontId="48" fillId="73" borderId="308" applyNumberFormat="0" applyProtection="0">
      <alignment horizontal="left" vertical="center" indent="1"/>
    </xf>
    <xf numFmtId="0" fontId="45" fillId="74" borderId="308" applyNumberFormat="0" applyProtection="0">
      <alignment horizontal="left" vertical="center" indent="1"/>
    </xf>
    <xf numFmtId="4" fontId="48" fillId="75" borderId="308" applyNumberFormat="0" applyProtection="0">
      <alignment horizontal="right" vertical="center"/>
    </xf>
    <xf numFmtId="4" fontId="48" fillId="76" borderId="308" applyNumberFormat="0" applyProtection="0">
      <alignment horizontal="right" vertical="center"/>
    </xf>
    <xf numFmtId="4" fontId="48" fillId="77" borderId="308" applyNumberFormat="0" applyProtection="0">
      <alignment horizontal="right" vertical="center"/>
    </xf>
    <xf numFmtId="4" fontId="48" fillId="78" borderId="308" applyNumberFormat="0" applyProtection="0">
      <alignment horizontal="right" vertical="center"/>
    </xf>
    <xf numFmtId="4" fontId="48" fillId="79" borderId="308" applyNumberFormat="0" applyProtection="0">
      <alignment horizontal="right" vertical="center"/>
    </xf>
    <xf numFmtId="4" fontId="48" fillId="80" borderId="308" applyNumberFormat="0" applyProtection="0">
      <alignment horizontal="right" vertical="center"/>
    </xf>
    <xf numFmtId="4" fontId="48" fillId="81" borderId="308" applyNumberFormat="0" applyProtection="0">
      <alignment horizontal="right" vertical="center"/>
    </xf>
    <xf numFmtId="4" fontId="48" fillId="82" borderId="308" applyNumberFormat="0" applyProtection="0">
      <alignment horizontal="right" vertical="center"/>
    </xf>
    <xf numFmtId="4" fontId="48" fillId="83" borderId="308" applyNumberFormat="0" applyProtection="0">
      <alignment horizontal="right" vertical="center"/>
    </xf>
    <xf numFmtId="4" fontId="47" fillId="84" borderId="308" applyNumberFormat="0" applyProtection="0">
      <alignment horizontal="left" vertical="center" indent="1"/>
    </xf>
    <xf numFmtId="0" fontId="45" fillId="74" borderId="308" applyNumberFormat="0" applyProtection="0">
      <alignment horizontal="left" vertical="center" indent="1"/>
    </xf>
    <xf numFmtId="4" fontId="48" fillId="85" borderId="308" applyNumberFormat="0" applyProtection="0">
      <alignment horizontal="left" vertical="center" indent="1"/>
    </xf>
    <xf numFmtId="4" fontId="48" fillId="87" borderId="308" applyNumberFormat="0" applyProtection="0">
      <alignment horizontal="left" vertical="center" indent="1"/>
    </xf>
    <xf numFmtId="0" fontId="45" fillId="87" borderId="308" applyNumberFormat="0" applyProtection="0">
      <alignment horizontal="left" vertical="center" indent="1"/>
    </xf>
    <xf numFmtId="0" fontId="45" fillId="87" borderId="308" applyNumberFormat="0" applyProtection="0">
      <alignment horizontal="left" vertical="center" indent="1"/>
    </xf>
    <xf numFmtId="0" fontId="45" fillId="88" borderId="308" applyNumberFormat="0" applyProtection="0">
      <alignment horizontal="left" vertical="center" indent="1"/>
    </xf>
    <xf numFmtId="0" fontId="45" fillId="88" borderId="308" applyNumberFormat="0" applyProtection="0">
      <alignment horizontal="left" vertical="center" indent="1"/>
    </xf>
    <xf numFmtId="0" fontId="45" fillId="66" borderId="308" applyNumberFormat="0" applyProtection="0">
      <alignment horizontal="left" vertical="center" indent="1"/>
    </xf>
    <xf numFmtId="0" fontId="45" fillId="66" borderId="308" applyNumberFormat="0" applyProtection="0">
      <alignment horizontal="left" vertical="center" indent="1"/>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48" fillId="67" borderId="308" applyNumberFormat="0" applyProtection="0">
      <alignment vertical="center"/>
    </xf>
    <xf numFmtId="4" fontId="110" fillId="67" borderId="308" applyNumberFormat="0" applyProtection="0">
      <alignment vertical="center"/>
    </xf>
    <xf numFmtId="4" fontId="48" fillId="67" borderId="308" applyNumberFormat="0" applyProtection="0">
      <alignment horizontal="left" vertical="center" indent="1"/>
    </xf>
    <xf numFmtId="4" fontId="48" fillId="67" borderId="308" applyNumberFormat="0" applyProtection="0">
      <alignment horizontal="left" vertical="center" indent="1"/>
    </xf>
    <xf numFmtId="4" fontId="48" fillId="85" borderId="308" applyNumberFormat="0" applyProtection="0">
      <alignment horizontal="right" vertical="center"/>
    </xf>
    <xf numFmtId="4" fontId="110" fillId="85" borderId="308" applyNumberFormat="0" applyProtection="0">
      <alignment horizontal="right" vertical="center"/>
    </xf>
    <xf numFmtId="0" fontId="45" fillId="74" borderId="308" applyNumberFormat="0" applyProtection="0">
      <alignment horizontal="left" vertical="center" indent="1"/>
    </xf>
    <xf numFmtId="0" fontId="45" fillId="74" borderId="308" applyNumberFormat="0" applyProtection="0">
      <alignment horizontal="left" vertical="center" indent="1"/>
    </xf>
    <xf numFmtId="4" fontId="109" fillId="85" borderId="308" applyNumberFormat="0" applyProtection="0">
      <alignment horizontal="right" vertical="center"/>
    </xf>
    <xf numFmtId="0" fontId="101" fillId="0" borderId="309"/>
    <xf numFmtId="0" fontId="70" fillId="53" borderId="487" applyNumberFormat="0" applyFont="0" applyAlignment="0" applyProtection="0"/>
    <xf numFmtId="4" fontId="48" fillId="87" borderId="497" applyNumberFormat="0" applyProtection="0">
      <alignment horizontal="left" vertical="center" indent="1"/>
    </xf>
    <xf numFmtId="0" fontId="70" fillId="53" borderId="487" applyNumberFormat="0" applyFon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0" fontId="66" fillId="64" borderId="306" applyNumberFormat="0" applyAlignment="0" applyProtection="0"/>
    <xf numFmtId="37" fontId="113" fillId="91"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37" fontId="113" fillId="91" borderId="306" applyBorder="0" applyProtection="0">
      <alignment horizontal="right"/>
    </xf>
    <xf numFmtId="0" fontId="108" fillId="62" borderId="312" applyBorder="0"/>
    <xf numFmtId="0" fontId="45" fillId="74" borderId="504" applyNumberFormat="0" applyProtection="0">
      <alignment horizontal="left" vertical="center" indent="1"/>
    </xf>
    <xf numFmtId="0" fontId="131" fillId="49" borderId="511" applyNumberFormat="0" applyAlignment="0" applyProtection="0"/>
    <xf numFmtId="4" fontId="48" fillId="67" borderId="504" applyNumberFormat="0" applyProtection="0">
      <alignment horizontal="left" vertical="center" indent="1"/>
    </xf>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308" applyNumberFormat="0" applyAlignment="0" applyProtection="0"/>
    <xf numFmtId="0" fontId="95" fillId="64" borderId="488" applyNumberFormat="0" applyAlignment="0" applyProtection="0"/>
    <xf numFmtId="0" fontId="45" fillId="74" borderId="488" applyNumberFormat="0" applyProtection="0">
      <alignment horizontal="left" vertical="center" indent="1"/>
    </xf>
    <xf numFmtId="217" fontId="46" fillId="88" borderId="313" applyBorder="0">
      <alignment horizontal="center" vertical="center" wrapText="1"/>
    </xf>
    <xf numFmtId="4" fontId="48" fillId="75" borderId="488" applyNumberFormat="0" applyProtection="0">
      <alignment horizontal="right" vertical="center"/>
    </xf>
    <xf numFmtId="217" fontId="46" fillId="67" borderId="311" applyBorder="0">
      <alignment horizontal="left" indent="1"/>
      <protection locked="0"/>
    </xf>
    <xf numFmtId="0" fontId="45" fillId="74" borderId="504" applyNumberFormat="0" applyProtection="0">
      <alignment horizontal="left" vertical="center" indent="1"/>
    </xf>
    <xf numFmtId="0" fontId="95" fillId="64" borderId="513" applyNumberFormat="0" applyAlignment="0" applyProtection="0"/>
    <xf numFmtId="0" fontId="105" fillId="0" borderId="310" applyNumberFormat="0" applyFill="0" applyAlignment="0" applyProtection="0"/>
    <xf numFmtId="0" fontId="126" fillId="64" borderId="306" applyNumberFormat="0" applyAlignment="0" applyProtection="0"/>
    <xf numFmtId="4" fontId="48" fillId="79" borderId="504" applyNumberFormat="0" applyProtection="0">
      <alignment horizontal="right" vertical="center"/>
    </xf>
    <xf numFmtId="0" fontId="81" fillId="49" borderId="486" applyNumberFormat="0" applyAlignment="0" applyProtection="0"/>
    <xf numFmtId="0" fontId="131" fillId="49" borderId="306" applyNumberFormat="0" applyAlignment="0" applyProtection="0"/>
    <xf numFmtId="0" fontId="45" fillId="53" borderId="307" applyNumberFormat="0" applyFont="0" applyAlignment="0" applyProtection="0"/>
    <xf numFmtId="0" fontId="134" fillId="64" borderId="308" applyNumberFormat="0" applyAlignment="0" applyProtection="0"/>
    <xf numFmtId="217" fontId="46" fillId="88" borderId="313" applyBorder="0">
      <alignment horizontal="center" vertical="center" wrapText="1"/>
    </xf>
    <xf numFmtId="217" fontId="46" fillId="67" borderId="311" applyBorder="0">
      <alignment horizontal="left" indent="1"/>
      <protection locked="0"/>
    </xf>
    <xf numFmtId="0" fontId="134" fillId="64" borderId="326" applyNumberFormat="0" applyAlignment="0" applyProtection="0"/>
    <xf numFmtId="0" fontId="126" fillId="64" borderId="306" applyNumberFormat="0" applyAlignment="0" applyProtection="0"/>
    <xf numFmtId="0" fontId="45" fillId="74" borderId="488" applyNumberFormat="0" applyProtection="0">
      <alignment horizontal="left" vertical="center" indent="1"/>
    </xf>
    <xf numFmtId="0" fontId="131" fillId="49" borderId="306" applyNumberFormat="0" applyAlignment="0" applyProtection="0"/>
    <xf numFmtId="0" fontId="45" fillId="74" borderId="488" applyNumberFormat="0" applyProtection="0">
      <alignment horizontal="left" vertical="center" indent="1"/>
    </xf>
    <xf numFmtId="0" fontId="45" fillId="53" borderId="307" applyNumberFormat="0" applyFont="0" applyAlignment="0" applyProtection="0"/>
    <xf numFmtId="0" fontId="134" fillId="64" borderId="308" applyNumberFormat="0" applyAlignment="0" applyProtection="0"/>
    <xf numFmtId="0" fontId="131" fillId="49" borderId="306"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10" fontId="75" fillId="70" borderId="314" applyNumberFormat="0" applyBorder="0" applyAlignment="0" applyProtection="0"/>
    <xf numFmtId="0" fontId="70" fillId="53" borderId="325" applyNumberFormat="0" applyFont="0" applyAlignment="0" applyProtection="0"/>
    <xf numFmtId="0" fontId="126" fillId="64" borderId="315" applyNumberFormat="0" applyAlignment="0" applyProtection="0"/>
    <xf numFmtId="0" fontId="45" fillId="74" borderId="497" applyNumberFormat="0" applyProtection="0">
      <alignment horizontal="left" vertical="center" indent="1"/>
    </xf>
    <xf numFmtId="0" fontId="70" fillId="53" borderId="325" applyNumberFormat="0" applyFont="0" applyAlignment="0" applyProtection="0"/>
    <xf numFmtId="4" fontId="48" fillId="67" borderId="317" applyNumberFormat="0" applyProtection="0">
      <alignment horizontal="left" vertical="center" indent="1"/>
    </xf>
    <xf numFmtId="0" fontId="131" fillId="49" borderId="315" applyNumberFormat="0" applyAlignment="0" applyProtection="0"/>
    <xf numFmtId="0" fontId="45" fillId="53" borderId="316" applyNumberFormat="0" applyFont="0" applyAlignment="0" applyProtection="0"/>
    <xf numFmtId="0" fontId="134" fillId="64" borderId="317" applyNumberFormat="0" applyAlignment="0" applyProtection="0"/>
    <xf numFmtId="0" fontId="126" fillId="64" borderId="297" applyNumberFormat="0" applyAlignment="0" applyProtection="0"/>
    <xf numFmtId="0" fontId="70" fillId="53" borderId="325" applyNumberFormat="0" applyFont="0" applyAlignment="0" applyProtection="0"/>
    <xf numFmtId="4" fontId="48" fillId="67" borderId="317" applyNumberFormat="0" applyProtection="0">
      <alignment horizontal="left" vertical="center" indent="1"/>
    </xf>
    <xf numFmtId="0" fontId="45" fillId="74" borderId="488" applyNumberFormat="0" applyProtection="0">
      <alignment horizontal="left" vertical="center" indent="1"/>
    </xf>
    <xf numFmtId="0" fontId="131" fillId="49" borderId="297" applyNumberFormat="0" applyAlignment="0" applyProtection="0"/>
    <xf numFmtId="10" fontId="75" fillId="67" borderId="314" applyNumberFormat="0" applyBorder="0" applyAlignment="0" applyProtection="0"/>
    <xf numFmtId="0" fontId="45" fillId="53" borderId="316" applyNumberFormat="0" applyFont="0" applyAlignment="0" applyProtection="0"/>
    <xf numFmtId="0" fontId="45" fillId="74" borderId="326" applyNumberFormat="0" applyProtection="0">
      <alignment horizontal="left" vertical="center" indent="1"/>
    </xf>
    <xf numFmtId="0" fontId="70" fillId="53" borderId="325" applyNumberFormat="0" applyFont="0" applyAlignment="0" applyProtection="0"/>
    <xf numFmtId="4" fontId="110" fillId="67" borderId="317" applyNumberFormat="0" applyProtection="0">
      <alignment vertical="center"/>
    </xf>
    <xf numFmtId="0" fontId="131" fillId="49" borderId="297" applyNumberFormat="0" applyAlignment="0" applyProtection="0"/>
    <xf numFmtId="0" fontId="108" fillId="62" borderId="321" applyBorder="0"/>
    <xf numFmtId="4" fontId="48" fillId="75" borderId="513" applyNumberFormat="0" applyProtection="0">
      <alignment horizontal="right" vertical="center"/>
    </xf>
    <xf numFmtId="4" fontId="48" fillId="67" borderId="504" applyNumberFormat="0" applyProtection="0">
      <alignment horizontal="left" vertical="center" indent="1"/>
    </xf>
    <xf numFmtId="0" fontId="70" fillId="53" borderId="503" applyNumberFormat="0" applyFont="0" applyAlignment="0" applyProtection="0"/>
    <xf numFmtId="0" fontId="45" fillId="74" borderId="513" applyNumberFormat="0" applyProtection="0">
      <alignment horizontal="left" vertical="center" indent="1"/>
    </xf>
    <xf numFmtId="0" fontId="70" fillId="53" borderId="512" applyNumberFormat="0" applyFont="0" applyAlignment="0" applyProtection="0"/>
    <xf numFmtId="0" fontId="126" fillId="64" borderId="502" applyNumberFormat="0" applyAlignment="0" applyProtection="0"/>
    <xf numFmtId="0" fontId="81" fillId="49" borderId="502" applyNumberFormat="0" applyAlignment="0" applyProtection="0"/>
    <xf numFmtId="0" fontId="66" fillId="64" borderId="502" applyNumberFormat="0" applyAlignment="0" applyProtection="0"/>
    <xf numFmtId="0" fontId="131" fillId="49" borderId="315" applyNumberFormat="0" applyAlignment="0" applyProtection="0"/>
    <xf numFmtId="0" fontId="131" fillId="49" borderId="315" applyNumberFormat="0" applyAlignment="0" applyProtection="0"/>
    <xf numFmtId="0" fontId="70" fillId="53" borderId="325" applyNumberFormat="0" applyFont="0" applyAlignment="0" applyProtection="0"/>
    <xf numFmtId="0" fontId="70" fillId="53" borderId="487" applyNumberFormat="0" applyFont="0" applyAlignment="0" applyProtection="0"/>
    <xf numFmtId="0" fontId="81" fillId="49" borderId="486" applyNumberFormat="0" applyAlignment="0" applyProtection="0"/>
    <xf numFmtId="0" fontId="131" fillId="49" borderId="315" applyNumberFormat="0" applyAlignment="0" applyProtection="0"/>
    <xf numFmtId="217" fontId="46" fillId="88" borderId="322" applyBorder="0">
      <alignment horizontal="center" vertical="center" wrapText="1"/>
    </xf>
    <xf numFmtId="0" fontId="70" fillId="53" borderId="487" applyNumberFormat="0" applyFont="0" applyAlignment="0" applyProtection="0"/>
    <xf numFmtId="217" fontId="46" fillId="67" borderId="320" applyBorder="0">
      <alignment horizontal="left" indent="1"/>
      <protection locked="0"/>
    </xf>
    <xf numFmtId="0" fontId="45" fillId="66" borderId="488" applyNumberFormat="0" applyProtection="0">
      <alignment horizontal="left" vertical="center" indent="1"/>
    </xf>
    <xf numFmtId="4" fontId="48" fillId="79" borderId="488" applyNumberFormat="0" applyProtection="0">
      <alignment horizontal="right" vertical="center"/>
    </xf>
    <xf numFmtId="0" fontId="126" fillId="64" borderId="502" applyNumberFormat="0" applyAlignment="0" applyProtection="0"/>
    <xf numFmtId="0" fontId="45" fillId="88" borderId="504" applyNumberFormat="0" applyProtection="0">
      <alignment horizontal="left" vertical="center" indent="1"/>
    </xf>
    <xf numFmtId="4" fontId="48" fillId="73" borderId="504" applyNumberFormat="0" applyProtection="0">
      <alignment horizontal="left" vertical="center" indent="1"/>
    </xf>
    <xf numFmtId="0" fontId="45" fillId="74" borderId="504" applyNumberFormat="0" applyProtection="0">
      <alignment horizontal="left" vertical="center" indent="1"/>
    </xf>
    <xf numFmtId="4" fontId="109" fillId="85" borderId="504" applyNumberFormat="0" applyProtection="0">
      <alignment horizontal="right" vertical="center"/>
    </xf>
    <xf numFmtId="4" fontId="110" fillId="85" borderId="504" applyNumberFormat="0" applyProtection="0">
      <alignment horizontal="right" vertical="center"/>
    </xf>
    <xf numFmtId="0" fontId="81" fillId="49" borderId="502" applyNumberFormat="0" applyAlignment="0" applyProtection="0"/>
    <xf numFmtId="0" fontId="70" fillId="53" borderId="512" applyNumberFormat="0" applyFont="0" applyAlignment="0" applyProtection="0"/>
    <xf numFmtId="0" fontId="108" fillId="62" borderId="321" applyBorder="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105" fillId="0" borderId="328" applyNumberFormat="0" applyFill="0" applyAlignment="0" applyProtection="0"/>
    <xf numFmtId="0" fontId="101" fillId="0" borderId="318"/>
    <xf numFmtId="4" fontId="109" fillId="85" borderId="317" applyNumberFormat="0" applyProtection="0">
      <alignment horizontal="righ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110" fillId="85" borderId="317" applyNumberFormat="0" applyProtection="0">
      <alignment horizontal="right" vertical="center"/>
    </xf>
    <xf numFmtId="4" fontId="48" fillId="85" borderId="317" applyNumberFormat="0" applyProtection="0">
      <alignment horizontal="right" vertical="center"/>
    </xf>
    <xf numFmtId="4" fontId="48" fillId="67" borderId="317" applyNumberFormat="0" applyProtection="0">
      <alignment horizontal="left" vertical="center" indent="1"/>
    </xf>
    <xf numFmtId="4" fontId="48" fillId="67" borderId="317" applyNumberFormat="0" applyProtection="0">
      <alignment horizontal="left" vertical="center" indent="1"/>
    </xf>
    <xf numFmtId="4" fontId="110" fillId="67" borderId="317" applyNumberFormat="0" applyProtection="0">
      <alignment vertical="center"/>
    </xf>
    <xf numFmtId="4" fontId="48" fillId="67" borderId="317" applyNumberFormat="0" applyProtection="0">
      <alignmen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0" fontId="45" fillId="66" borderId="317" applyNumberFormat="0" applyProtection="0">
      <alignment horizontal="left" vertical="center" indent="1"/>
    </xf>
    <xf numFmtId="0" fontId="45" fillId="66" borderId="317" applyNumberFormat="0" applyProtection="0">
      <alignment horizontal="left" vertical="center" indent="1"/>
    </xf>
    <xf numFmtId="0" fontId="45" fillId="88" borderId="317" applyNumberFormat="0" applyProtection="0">
      <alignment horizontal="left" vertical="center" indent="1"/>
    </xf>
    <xf numFmtId="0" fontId="45" fillId="88" borderId="317" applyNumberFormat="0" applyProtection="0">
      <alignment horizontal="left" vertical="center" indent="1"/>
    </xf>
    <xf numFmtId="0" fontId="45" fillId="87" borderId="317" applyNumberFormat="0" applyProtection="0">
      <alignment horizontal="left" vertical="center" indent="1"/>
    </xf>
    <xf numFmtId="0" fontId="45" fillId="87" borderId="317" applyNumberFormat="0" applyProtection="0">
      <alignment horizontal="left" vertical="center" indent="1"/>
    </xf>
    <xf numFmtId="4" fontId="48" fillId="87" borderId="317" applyNumberFormat="0" applyProtection="0">
      <alignment horizontal="left" vertical="center" indent="1"/>
    </xf>
    <xf numFmtId="4" fontId="48" fillId="85" borderId="317" applyNumberFormat="0" applyProtection="0">
      <alignment horizontal="left" vertical="center" indent="1"/>
    </xf>
    <xf numFmtId="0" fontId="45" fillId="74" borderId="317" applyNumberFormat="0" applyProtection="0">
      <alignment horizontal="left" vertical="center" indent="1"/>
    </xf>
    <xf numFmtId="4" fontId="47" fillId="84" borderId="317" applyNumberFormat="0" applyProtection="0">
      <alignment horizontal="left" vertical="center" indent="1"/>
    </xf>
    <xf numFmtId="4" fontId="48" fillId="83" borderId="317" applyNumberFormat="0" applyProtection="0">
      <alignment horizontal="right" vertical="center"/>
    </xf>
    <xf numFmtId="4" fontId="48" fillId="82" borderId="317" applyNumberFormat="0" applyProtection="0">
      <alignment horizontal="right" vertical="center"/>
    </xf>
    <xf numFmtId="4" fontId="48" fillId="81" borderId="317" applyNumberFormat="0" applyProtection="0">
      <alignment horizontal="right" vertical="center"/>
    </xf>
    <xf numFmtId="4" fontId="48" fillId="80" borderId="317" applyNumberFormat="0" applyProtection="0">
      <alignment horizontal="right" vertical="center"/>
    </xf>
    <xf numFmtId="4" fontId="48" fillId="79" borderId="317" applyNumberFormat="0" applyProtection="0">
      <alignment horizontal="right" vertical="center"/>
    </xf>
    <xf numFmtId="4" fontId="48" fillId="78" borderId="317" applyNumberFormat="0" applyProtection="0">
      <alignment horizontal="right" vertical="center"/>
    </xf>
    <xf numFmtId="4" fontId="48" fillId="77" borderId="317" applyNumberFormat="0" applyProtection="0">
      <alignment horizontal="right" vertical="center"/>
    </xf>
    <xf numFmtId="4" fontId="48" fillId="76" borderId="317" applyNumberFormat="0" applyProtection="0">
      <alignment horizontal="right" vertical="center"/>
    </xf>
    <xf numFmtId="4" fontId="48" fillId="75" borderId="317" applyNumberFormat="0" applyProtection="0">
      <alignment horizontal="right" vertical="center"/>
    </xf>
    <xf numFmtId="0" fontId="45" fillId="74" borderId="317" applyNumberFormat="0" applyProtection="0">
      <alignment horizontal="left" vertical="center" indent="1"/>
    </xf>
    <xf numFmtId="4" fontId="48" fillId="73" borderId="317" applyNumberFormat="0" applyProtection="0">
      <alignment horizontal="left" vertical="center" indent="1"/>
    </xf>
    <xf numFmtId="4" fontId="48" fillId="73" borderId="317" applyNumberFormat="0" applyProtection="0">
      <alignment horizontal="left" vertical="center" indent="1"/>
    </xf>
    <xf numFmtId="4" fontId="110" fillId="73" borderId="317" applyNumberFormat="0" applyProtection="0">
      <alignment vertical="center"/>
    </xf>
    <xf numFmtId="4" fontId="48" fillId="73" borderId="317" applyNumberFormat="0" applyProtection="0">
      <alignment vertical="center"/>
    </xf>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37" fontId="113" fillId="90" borderId="315" applyBorder="0" applyProtection="0">
      <alignment horizontal="right"/>
    </xf>
    <xf numFmtId="37" fontId="113" fillId="90" borderId="315" applyBorder="0" applyProtection="0">
      <alignment horizontal="right"/>
    </xf>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0" fontId="81" fillId="49" borderId="315" applyNumberFormat="0" applyAlignment="0" applyProtection="0"/>
    <xf numFmtId="37" fontId="113" fillId="91" borderId="486" applyBorder="0" applyProtection="0">
      <alignment horizontal="right"/>
    </xf>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70" fillId="53" borderId="316" applyNumberFormat="0" applyFon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4" fontId="48" fillId="73" borderId="317" applyNumberFormat="0" applyProtection="0">
      <alignment vertical="center"/>
    </xf>
    <xf numFmtId="4" fontId="110" fillId="73" borderId="317" applyNumberFormat="0" applyProtection="0">
      <alignment vertical="center"/>
    </xf>
    <xf numFmtId="4" fontId="48" fillId="73" borderId="317" applyNumberFormat="0" applyProtection="0">
      <alignment horizontal="left" vertical="center" indent="1"/>
    </xf>
    <xf numFmtId="4" fontId="48" fillId="73" borderId="317" applyNumberFormat="0" applyProtection="0">
      <alignment horizontal="left" vertical="center" indent="1"/>
    </xf>
    <xf numFmtId="0" fontId="45" fillId="74" borderId="317" applyNumberFormat="0" applyProtection="0">
      <alignment horizontal="left" vertical="center" indent="1"/>
    </xf>
    <xf numFmtId="4" fontId="48" fillId="75" borderId="317" applyNumberFormat="0" applyProtection="0">
      <alignment horizontal="right" vertical="center"/>
    </xf>
    <xf numFmtId="4" fontId="48" fillId="76" borderId="317" applyNumberFormat="0" applyProtection="0">
      <alignment horizontal="right" vertical="center"/>
    </xf>
    <xf numFmtId="4" fontId="48" fillId="77" borderId="317" applyNumberFormat="0" applyProtection="0">
      <alignment horizontal="right" vertical="center"/>
    </xf>
    <xf numFmtId="4" fontId="48" fillId="78" borderId="317" applyNumberFormat="0" applyProtection="0">
      <alignment horizontal="right" vertical="center"/>
    </xf>
    <xf numFmtId="4" fontId="48" fillId="79" borderId="317" applyNumberFormat="0" applyProtection="0">
      <alignment horizontal="right" vertical="center"/>
    </xf>
    <xf numFmtId="4" fontId="48" fillId="80" borderId="317" applyNumberFormat="0" applyProtection="0">
      <alignment horizontal="right" vertical="center"/>
    </xf>
    <xf numFmtId="4" fontId="48" fillId="81" borderId="317" applyNumberFormat="0" applyProtection="0">
      <alignment horizontal="right" vertical="center"/>
    </xf>
    <xf numFmtId="4" fontId="48" fillId="82" borderId="317" applyNumberFormat="0" applyProtection="0">
      <alignment horizontal="right" vertical="center"/>
    </xf>
    <xf numFmtId="4" fontId="48" fillId="83" borderId="317" applyNumberFormat="0" applyProtection="0">
      <alignment horizontal="right" vertical="center"/>
    </xf>
    <xf numFmtId="4" fontId="47" fillId="84" borderId="317" applyNumberFormat="0" applyProtection="0">
      <alignment horizontal="left" vertical="center" indent="1"/>
    </xf>
    <xf numFmtId="0" fontId="45" fillId="74" borderId="317" applyNumberFormat="0" applyProtection="0">
      <alignment horizontal="left" vertical="center" indent="1"/>
    </xf>
    <xf numFmtId="4" fontId="48" fillId="85" borderId="317" applyNumberFormat="0" applyProtection="0">
      <alignment horizontal="left" vertical="center" indent="1"/>
    </xf>
    <xf numFmtId="4" fontId="48" fillId="87" borderId="317" applyNumberFormat="0" applyProtection="0">
      <alignment horizontal="left" vertical="center" indent="1"/>
    </xf>
    <xf numFmtId="0" fontId="45" fillId="87" borderId="317" applyNumberFormat="0" applyProtection="0">
      <alignment horizontal="left" vertical="center" indent="1"/>
    </xf>
    <xf numFmtId="0" fontId="45" fillId="87" borderId="317" applyNumberFormat="0" applyProtection="0">
      <alignment horizontal="left" vertical="center" indent="1"/>
    </xf>
    <xf numFmtId="0" fontId="45" fillId="88" borderId="317" applyNumberFormat="0" applyProtection="0">
      <alignment horizontal="left" vertical="center" indent="1"/>
    </xf>
    <xf numFmtId="0" fontId="45" fillId="88" borderId="317" applyNumberFormat="0" applyProtection="0">
      <alignment horizontal="left" vertical="center" indent="1"/>
    </xf>
    <xf numFmtId="0" fontId="45" fillId="66" borderId="317" applyNumberFormat="0" applyProtection="0">
      <alignment horizontal="left" vertical="center" indent="1"/>
    </xf>
    <xf numFmtId="0" fontId="45" fillId="66" borderId="317" applyNumberFormat="0" applyProtection="0">
      <alignment horizontal="left" vertical="center" indent="1"/>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48" fillId="67" borderId="317" applyNumberFormat="0" applyProtection="0">
      <alignment vertical="center"/>
    </xf>
    <xf numFmtId="4" fontId="110" fillId="67" borderId="317" applyNumberFormat="0" applyProtection="0">
      <alignment vertical="center"/>
    </xf>
    <xf numFmtId="4" fontId="48" fillId="67" borderId="317" applyNumberFormat="0" applyProtection="0">
      <alignment horizontal="left" vertical="center" indent="1"/>
    </xf>
    <xf numFmtId="4" fontId="48" fillId="67" borderId="317" applyNumberFormat="0" applyProtection="0">
      <alignment horizontal="left" vertical="center" indent="1"/>
    </xf>
    <xf numFmtId="4" fontId="48" fillId="85" borderId="317" applyNumberFormat="0" applyProtection="0">
      <alignment horizontal="right" vertical="center"/>
    </xf>
    <xf numFmtId="4" fontId="110" fillId="85" borderId="317" applyNumberFormat="0" applyProtection="0">
      <alignment horizontal="right" vertical="center"/>
    </xf>
    <xf numFmtId="0" fontId="45" fillId="74" borderId="317" applyNumberFormat="0" applyProtection="0">
      <alignment horizontal="left" vertical="center" indent="1"/>
    </xf>
    <xf numFmtId="0" fontId="45" fillId="74" borderId="317" applyNumberFormat="0" applyProtection="0">
      <alignment horizontal="left" vertical="center" indent="1"/>
    </xf>
    <xf numFmtId="4" fontId="109" fillId="85" borderId="317" applyNumberFormat="0" applyProtection="0">
      <alignment horizontal="right" vertical="center"/>
    </xf>
    <xf numFmtId="0" fontId="101" fillId="0" borderId="318"/>
    <xf numFmtId="0" fontId="105" fillId="0" borderId="328" applyNumberFormat="0" applyFill="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0" fontId="66" fillId="64" borderId="315" applyNumberFormat="0" applyAlignment="0" applyProtection="0"/>
    <xf numFmtId="37" fontId="113" fillId="91" borderId="315" applyBorder="0" applyProtection="0">
      <alignment horizontal="right"/>
    </xf>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91" borderId="315" applyBorder="0" applyProtection="0">
      <alignment horizontal="right"/>
    </xf>
    <xf numFmtId="0" fontId="108" fillId="62" borderId="321" applyBorder="0"/>
    <xf numFmtId="0" fontId="108" fillId="62" borderId="517" applyBorder="0"/>
    <xf numFmtId="0" fontId="131" fillId="49" borderId="502" applyNumberFormat="0" applyAlignment="0" applyProtection="0"/>
    <xf numFmtId="4" fontId="48" fillId="87" borderId="504" applyNumberFormat="0" applyProtection="0">
      <alignment horizontal="left" vertical="center" indent="1"/>
    </xf>
    <xf numFmtId="164" fontId="45" fillId="67" borderId="501">
      <alignment horizontal="center"/>
      <protection locked="0"/>
    </xf>
    <xf numFmtId="217" fontId="46" fillId="67" borderId="507" applyBorder="0">
      <alignment horizontal="left" indent="1"/>
      <protection locked="0"/>
    </xf>
    <xf numFmtId="4" fontId="48" fillId="85" borderId="504" applyNumberFormat="0" applyProtection="0">
      <alignment horizontal="right" vertical="center"/>
    </xf>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317" applyNumberFormat="0" applyAlignment="0" applyProtection="0"/>
    <xf numFmtId="0" fontId="95" fillId="64" borderId="488" applyNumberFormat="0" applyAlignment="0" applyProtection="0"/>
    <xf numFmtId="4" fontId="48" fillId="67" borderId="488" applyNumberFormat="0" applyProtection="0">
      <alignment vertical="center"/>
    </xf>
    <xf numFmtId="217" fontId="46" fillId="88" borderId="322" applyBorder="0">
      <alignment horizontal="center" vertical="center" wrapText="1"/>
    </xf>
    <xf numFmtId="0" fontId="45" fillId="74" borderId="488" applyNumberFormat="0" applyProtection="0">
      <alignment horizontal="left" vertical="center" indent="1"/>
    </xf>
    <xf numFmtId="217" fontId="46" fillId="67" borderId="320" applyBorder="0">
      <alignment horizontal="left" indent="1"/>
      <protection locked="0"/>
    </xf>
    <xf numFmtId="4" fontId="48" fillId="73" borderId="504" applyNumberFormat="0" applyProtection="0">
      <alignment horizontal="left" vertical="center" indent="1"/>
    </xf>
    <xf numFmtId="0" fontId="95" fillId="64" borderId="513" applyNumberFormat="0" applyAlignment="0" applyProtection="0"/>
    <xf numFmtId="0" fontId="105" fillId="0" borderId="319" applyNumberFormat="0" applyFill="0" applyAlignment="0" applyProtection="0"/>
    <xf numFmtId="0" fontId="126" fillId="64" borderId="315" applyNumberFormat="0" applyAlignment="0" applyProtection="0"/>
    <xf numFmtId="37" fontId="113" fillId="90" borderId="486" applyBorder="0" applyProtection="0">
      <alignment horizontal="right"/>
    </xf>
    <xf numFmtId="0" fontId="131" fillId="49" borderId="315" applyNumberFormat="0" applyAlignment="0" applyProtection="0"/>
    <xf numFmtId="0" fontId="45" fillId="53" borderId="316" applyNumberFormat="0" applyFont="0" applyAlignment="0" applyProtection="0"/>
    <xf numFmtId="0" fontId="134" fillId="64" borderId="317" applyNumberFormat="0" applyAlignment="0" applyProtection="0"/>
    <xf numFmtId="217" fontId="46" fillId="88" borderId="322" applyBorder="0">
      <alignment horizontal="center" vertical="center" wrapText="1"/>
    </xf>
    <xf numFmtId="217" fontId="46" fillId="67" borderId="320" applyBorder="0">
      <alignment horizontal="left" indent="1"/>
      <protection locked="0"/>
    </xf>
    <xf numFmtId="0" fontId="126" fillId="64" borderId="315" applyNumberFormat="0" applyAlignment="0" applyProtection="0"/>
    <xf numFmtId="0" fontId="45" fillId="74" borderId="488" applyNumberFormat="0" applyProtection="0">
      <alignment horizontal="left" vertical="center" indent="1"/>
    </xf>
    <xf numFmtId="0" fontId="131" fillId="49" borderId="315" applyNumberFormat="0" applyAlignment="0" applyProtection="0"/>
    <xf numFmtId="0" fontId="45" fillId="66" borderId="488" applyNumberFormat="0" applyProtection="0">
      <alignment horizontal="left" vertical="center" indent="1"/>
    </xf>
    <xf numFmtId="0" fontId="45" fillId="53" borderId="316" applyNumberFormat="0" applyFont="0" applyAlignment="0" applyProtection="0"/>
    <xf numFmtId="0" fontId="134" fillId="64" borderId="317" applyNumberFormat="0" applyAlignment="0" applyProtection="0"/>
    <xf numFmtId="0" fontId="131" fillId="49" borderId="315" applyNumberFormat="0" applyAlignment="0" applyProtection="0"/>
    <xf numFmtId="37" fontId="113" fillId="91" borderId="324" applyBorder="0" applyProtection="0">
      <alignment horizontal="right"/>
    </xf>
    <xf numFmtId="10" fontId="75" fillId="70" borderId="323" applyNumberFormat="0" applyBorder="0" applyAlignment="0" applyProtection="0"/>
    <xf numFmtId="0" fontId="126" fillId="64" borderId="324" applyNumberFormat="0" applyAlignment="0" applyProtection="0"/>
    <xf numFmtId="0" fontId="131" fillId="49" borderId="324" applyNumberFormat="0" applyAlignment="0" applyProtection="0"/>
    <xf numFmtId="0" fontId="45" fillId="53" borderId="325" applyNumberFormat="0" applyFont="0" applyAlignment="0" applyProtection="0"/>
    <xf numFmtId="0" fontId="134" fillId="64" borderId="326" applyNumberFormat="0" applyAlignment="0" applyProtection="0"/>
    <xf numFmtId="0" fontId="126" fillId="64" borderId="315" applyNumberFormat="0" applyAlignment="0" applyProtection="0"/>
    <xf numFmtId="0" fontId="45" fillId="66" borderId="488" applyNumberFormat="0" applyProtection="0">
      <alignment horizontal="left" vertical="center" indent="1"/>
    </xf>
    <xf numFmtId="0" fontId="70" fillId="53" borderId="325" applyNumberFormat="0" applyFont="0" applyAlignment="0" applyProtection="0"/>
    <xf numFmtId="0" fontId="131" fillId="49" borderId="315" applyNumberFormat="0" applyAlignment="0" applyProtection="0"/>
    <xf numFmtId="10" fontId="75" fillId="67" borderId="323" applyNumberFormat="0" applyBorder="0" applyAlignment="0" applyProtection="0"/>
    <xf numFmtId="0" fontId="45" fillId="53" borderId="325" applyNumberFormat="0" applyFont="0" applyAlignment="0" applyProtection="0"/>
    <xf numFmtId="0" fontId="131" fillId="49" borderId="315" applyNumberFormat="0" applyAlignment="0" applyProtection="0"/>
    <xf numFmtId="4" fontId="48" fillId="73" borderId="326" applyNumberFormat="0" applyProtection="0">
      <alignment vertical="center"/>
    </xf>
    <xf numFmtId="4" fontId="110" fillId="73" borderId="326" applyNumberFormat="0" applyProtection="0">
      <alignment vertical="center"/>
    </xf>
    <xf numFmtId="4" fontId="48" fillId="73" borderId="326" applyNumberFormat="0" applyProtection="0">
      <alignment horizontal="left" vertical="center" indent="1"/>
    </xf>
    <xf numFmtId="4" fontId="48" fillId="73" borderId="326" applyNumberFormat="0" applyProtection="0">
      <alignment horizontal="left" vertical="center" indent="1"/>
    </xf>
    <xf numFmtId="0" fontId="45" fillId="74" borderId="326" applyNumberFormat="0" applyProtection="0">
      <alignment horizontal="left" vertical="center" indent="1"/>
    </xf>
    <xf numFmtId="4" fontId="48" fillId="75" borderId="326" applyNumberFormat="0" applyProtection="0">
      <alignment horizontal="right" vertical="center"/>
    </xf>
    <xf numFmtId="4" fontId="48" fillId="76" borderId="326" applyNumberFormat="0" applyProtection="0">
      <alignment horizontal="right" vertical="center"/>
    </xf>
    <xf numFmtId="4" fontId="48" fillId="77" borderId="326" applyNumberFormat="0" applyProtection="0">
      <alignment horizontal="right" vertical="center"/>
    </xf>
    <xf numFmtId="4" fontId="48" fillId="78" borderId="326" applyNumberFormat="0" applyProtection="0">
      <alignment horizontal="right" vertical="center"/>
    </xf>
    <xf numFmtId="4" fontId="48" fillId="79" borderId="326" applyNumberFormat="0" applyProtection="0">
      <alignment horizontal="right" vertical="center"/>
    </xf>
    <xf numFmtId="4" fontId="48" fillId="80" borderId="326" applyNumberFormat="0" applyProtection="0">
      <alignment horizontal="right" vertical="center"/>
    </xf>
    <xf numFmtId="4" fontId="48" fillId="81" borderId="326" applyNumberFormat="0" applyProtection="0">
      <alignment horizontal="right" vertical="center"/>
    </xf>
    <xf numFmtId="4" fontId="48" fillId="82" borderId="326" applyNumberFormat="0" applyProtection="0">
      <alignment horizontal="right" vertical="center"/>
    </xf>
    <xf numFmtId="4" fontId="48" fillId="83" borderId="326" applyNumberFormat="0" applyProtection="0">
      <alignment horizontal="right" vertical="center"/>
    </xf>
    <xf numFmtId="4" fontId="47" fillId="84" borderId="326" applyNumberFormat="0" applyProtection="0">
      <alignment horizontal="left" vertical="center" indent="1"/>
    </xf>
    <xf numFmtId="0" fontId="45" fillId="74" borderId="326" applyNumberFormat="0" applyProtection="0">
      <alignment horizontal="left" vertical="center" indent="1"/>
    </xf>
    <xf numFmtId="4" fontId="48" fillId="85" borderId="326" applyNumberFormat="0" applyProtection="0">
      <alignment horizontal="left" vertical="center" indent="1"/>
    </xf>
    <xf numFmtId="4" fontId="48" fillId="87"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48" fillId="67" borderId="326" applyNumberFormat="0" applyProtection="0">
      <alignment vertical="center"/>
    </xf>
    <xf numFmtId="4" fontId="110" fillId="67" borderId="326" applyNumberFormat="0" applyProtection="0">
      <alignmen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48" fillId="85" borderId="326" applyNumberFormat="0" applyProtection="0">
      <alignment horizontal="right" vertical="center"/>
    </xf>
    <xf numFmtId="4" fontId="110" fillId="85" borderId="326" applyNumberFormat="0" applyProtection="0">
      <alignment horizontal="righ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09" fillId="85" borderId="326" applyNumberFormat="0" applyProtection="0">
      <alignment horizontal="right" vertical="center"/>
    </xf>
    <xf numFmtId="0" fontId="101" fillId="0" borderId="327"/>
    <xf numFmtId="0" fontId="131" fillId="49" borderId="324" applyNumberFormat="0" applyAlignment="0" applyProtection="0"/>
    <xf numFmtId="37" fontId="113" fillId="91"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8" fillId="62" borderId="330" applyBorder="0"/>
    <xf numFmtId="4" fontId="48" fillId="76" borderId="513" applyNumberFormat="0" applyProtection="0">
      <alignment horizontal="right" vertical="center"/>
    </xf>
    <xf numFmtId="217" fontId="46" fillId="88" borderId="509" applyBorder="0">
      <alignment horizontal="center" vertical="center" wrapText="1"/>
    </xf>
    <xf numFmtId="4" fontId="48" fillId="67" borderId="504" applyNumberFormat="0" applyProtection="0">
      <alignment horizontal="left" vertical="center" indent="1"/>
    </xf>
    <xf numFmtId="0" fontId="70" fillId="53" borderId="503" applyNumberFormat="0" applyFont="0" applyAlignment="0" applyProtection="0"/>
    <xf numFmtId="0" fontId="131" fillId="49" borderId="502" applyNumberFormat="0" applyAlignment="0" applyProtection="0"/>
    <xf numFmtId="0" fontId="45" fillId="74" borderId="513" applyNumberFormat="0" applyProtection="0">
      <alignment horizontal="left" vertical="center" indent="1"/>
    </xf>
    <xf numFmtId="37" fontId="113" fillId="90" borderId="502" applyBorder="0" applyProtection="0">
      <alignment horizontal="right"/>
    </xf>
    <xf numFmtId="0" fontId="131" fillId="49" borderId="324" applyNumberFormat="0" applyAlignment="0" applyProtection="0"/>
    <xf numFmtId="0" fontId="131" fillId="49" borderId="324"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324" applyNumberFormat="0" applyAlignment="0" applyProtection="0"/>
    <xf numFmtId="217" fontId="46" fillId="88" borderId="331" applyBorder="0">
      <alignment horizontal="center" vertical="center" wrapText="1"/>
    </xf>
    <xf numFmtId="0" fontId="70" fillId="53" borderId="487" applyNumberFormat="0" applyFont="0" applyAlignment="0" applyProtection="0"/>
    <xf numFmtId="217" fontId="46" fillId="67" borderId="329" applyBorder="0">
      <alignment horizontal="left" indent="1"/>
      <protection locked="0"/>
    </xf>
    <xf numFmtId="0" fontId="45" fillId="88" borderId="488" applyNumberFormat="0" applyProtection="0">
      <alignment horizontal="left" vertical="center" indent="1"/>
    </xf>
    <xf numFmtId="4" fontId="48" fillId="78" borderId="488" applyNumberFormat="0" applyProtection="0">
      <alignment horizontal="right" vertical="center"/>
    </xf>
    <xf numFmtId="0" fontId="45" fillId="88" borderId="504" applyNumberFormat="0" applyProtection="0">
      <alignment horizontal="left" vertical="center" indent="1"/>
    </xf>
    <xf numFmtId="4" fontId="109" fillId="85" borderId="504" applyNumberFormat="0" applyProtection="0">
      <alignment horizontal="right" vertical="center"/>
    </xf>
    <xf numFmtId="4" fontId="48" fillId="85" borderId="504" applyNumberFormat="0" applyProtection="0">
      <alignment horizontal="right" vertical="center"/>
    </xf>
    <xf numFmtId="0" fontId="70" fillId="53" borderId="503" applyNumberFormat="0" applyFont="0" applyAlignment="0" applyProtection="0"/>
    <xf numFmtId="0" fontId="70" fillId="53" borderId="512" applyNumberFormat="0" applyFont="0" applyAlignment="0" applyProtection="0"/>
    <xf numFmtId="0" fontId="108" fillId="62" borderId="330" applyBorder="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131" fillId="49" borderId="486" applyNumberFormat="0" applyAlignment="0" applyProtection="0"/>
    <xf numFmtId="0" fontId="101" fillId="0" borderId="327"/>
    <xf numFmtId="4" fontId="109" fillId="85" borderId="326" applyNumberFormat="0" applyProtection="0">
      <alignment horizontal="righ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10" fillId="85" borderId="326" applyNumberFormat="0" applyProtection="0">
      <alignment horizontal="right" vertical="center"/>
    </xf>
    <xf numFmtId="4" fontId="48" fillId="85" borderId="326" applyNumberFormat="0" applyProtection="0">
      <alignment horizontal="righ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110" fillId="67" borderId="326" applyNumberFormat="0" applyProtection="0">
      <alignment vertical="center"/>
    </xf>
    <xf numFmtId="4" fontId="48" fillId="67" borderId="326" applyNumberFormat="0" applyProtection="0">
      <alignmen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4" fontId="48" fillId="87" borderId="326" applyNumberFormat="0" applyProtection="0">
      <alignment horizontal="left" vertical="center" indent="1"/>
    </xf>
    <xf numFmtId="4" fontId="48" fillId="85" borderId="326" applyNumberFormat="0" applyProtection="0">
      <alignment horizontal="left" vertical="center" indent="1"/>
    </xf>
    <xf numFmtId="0" fontId="45" fillId="74" borderId="326" applyNumberFormat="0" applyProtection="0">
      <alignment horizontal="left" vertical="center" indent="1"/>
    </xf>
    <xf numFmtId="4" fontId="47" fillId="84" borderId="326" applyNumberFormat="0" applyProtection="0">
      <alignment horizontal="left" vertical="center" indent="1"/>
    </xf>
    <xf numFmtId="4" fontId="48" fillId="83" borderId="326" applyNumberFormat="0" applyProtection="0">
      <alignment horizontal="right" vertical="center"/>
    </xf>
    <xf numFmtId="4" fontId="48" fillId="82" borderId="326" applyNumberFormat="0" applyProtection="0">
      <alignment horizontal="right" vertical="center"/>
    </xf>
    <xf numFmtId="4" fontId="48" fillId="81" borderId="326" applyNumberFormat="0" applyProtection="0">
      <alignment horizontal="right" vertical="center"/>
    </xf>
    <xf numFmtId="4" fontId="48" fillId="80" borderId="326" applyNumberFormat="0" applyProtection="0">
      <alignment horizontal="right" vertical="center"/>
    </xf>
    <xf numFmtId="4" fontId="48" fillId="79" borderId="326" applyNumberFormat="0" applyProtection="0">
      <alignment horizontal="right" vertical="center"/>
    </xf>
    <xf numFmtId="4" fontId="48" fillId="78" borderId="326" applyNumberFormat="0" applyProtection="0">
      <alignment horizontal="right" vertical="center"/>
    </xf>
    <xf numFmtId="4" fontId="48" fillId="77" borderId="326" applyNumberFormat="0" applyProtection="0">
      <alignment horizontal="right" vertical="center"/>
    </xf>
    <xf numFmtId="4" fontId="48" fillId="76" borderId="326" applyNumberFormat="0" applyProtection="0">
      <alignment horizontal="right" vertical="center"/>
    </xf>
    <xf numFmtId="4" fontId="48" fillId="75" borderId="326" applyNumberFormat="0" applyProtection="0">
      <alignment horizontal="right" vertical="center"/>
    </xf>
    <xf numFmtId="0" fontId="45" fillId="74" borderId="326" applyNumberFormat="0" applyProtection="0">
      <alignment horizontal="left" vertical="center" indent="1"/>
    </xf>
    <xf numFmtId="4" fontId="48" fillId="73" borderId="326" applyNumberFormat="0" applyProtection="0">
      <alignment horizontal="left" vertical="center" indent="1"/>
    </xf>
    <xf numFmtId="4" fontId="48" fillId="73" borderId="326" applyNumberFormat="0" applyProtection="0">
      <alignment horizontal="left" vertical="center" indent="1"/>
    </xf>
    <xf numFmtId="4" fontId="110" fillId="73" borderId="326" applyNumberFormat="0" applyProtection="0">
      <alignment vertical="center"/>
    </xf>
    <xf numFmtId="4" fontId="48" fillId="73" borderId="326" applyNumberFormat="0" applyProtection="0">
      <alignment vertical="center"/>
    </xf>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37" fontId="113" fillId="90" borderId="324" applyBorder="0" applyProtection="0">
      <alignment horizontal="right"/>
    </xf>
    <xf numFmtId="37" fontId="113" fillId="90" borderId="324" applyBorder="0" applyProtection="0">
      <alignment horizontal="right"/>
    </xf>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81" fillId="49" borderId="324" applyNumberForma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70" fillId="53" borderId="325" applyNumberFormat="0" applyFon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4" fontId="48" fillId="73" borderId="326" applyNumberFormat="0" applyProtection="0">
      <alignment vertical="center"/>
    </xf>
    <xf numFmtId="4" fontId="110" fillId="73" borderId="326" applyNumberFormat="0" applyProtection="0">
      <alignment vertical="center"/>
    </xf>
    <xf numFmtId="4" fontId="48" fillId="73" borderId="326" applyNumberFormat="0" applyProtection="0">
      <alignment horizontal="left" vertical="center" indent="1"/>
    </xf>
    <xf numFmtId="4" fontId="48" fillId="73" borderId="326" applyNumberFormat="0" applyProtection="0">
      <alignment horizontal="left" vertical="center" indent="1"/>
    </xf>
    <xf numFmtId="0" fontId="45" fillId="74" borderId="326" applyNumberFormat="0" applyProtection="0">
      <alignment horizontal="left" vertical="center" indent="1"/>
    </xf>
    <xf numFmtId="4" fontId="48" fillId="75" borderId="326" applyNumberFormat="0" applyProtection="0">
      <alignment horizontal="right" vertical="center"/>
    </xf>
    <xf numFmtId="4" fontId="48" fillId="76" borderId="326" applyNumberFormat="0" applyProtection="0">
      <alignment horizontal="right" vertical="center"/>
    </xf>
    <xf numFmtId="4" fontId="48" fillId="77" borderId="326" applyNumberFormat="0" applyProtection="0">
      <alignment horizontal="right" vertical="center"/>
    </xf>
    <xf numFmtId="4" fontId="48" fillId="78" borderId="326" applyNumberFormat="0" applyProtection="0">
      <alignment horizontal="right" vertical="center"/>
    </xf>
    <xf numFmtId="4" fontId="48" fillId="79" borderId="326" applyNumberFormat="0" applyProtection="0">
      <alignment horizontal="right" vertical="center"/>
    </xf>
    <xf numFmtId="4" fontId="48" fillId="80" borderId="326" applyNumberFormat="0" applyProtection="0">
      <alignment horizontal="right" vertical="center"/>
    </xf>
    <xf numFmtId="4" fontId="48" fillId="81" borderId="326" applyNumberFormat="0" applyProtection="0">
      <alignment horizontal="right" vertical="center"/>
    </xf>
    <xf numFmtId="4" fontId="48" fillId="82" borderId="326" applyNumberFormat="0" applyProtection="0">
      <alignment horizontal="right" vertical="center"/>
    </xf>
    <xf numFmtId="4" fontId="48" fillId="83" borderId="326" applyNumberFormat="0" applyProtection="0">
      <alignment horizontal="right" vertical="center"/>
    </xf>
    <xf numFmtId="4" fontId="47" fillId="84" borderId="326" applyNumberFormat="0" applyProtection="0">
      <alignment horizontal="left" vertical="center" indent="1"/>
    </xf>
    <xf numFmtId="0" fontId="45" fillId="74" borderId="326" applyNumberFormat="0" applyProtection="0">
      <alignment horizontal="left" vertical="center" indent="1"/>
    </xf>
    <xf numFmtId="4" fontId="48" fillId="85" borderId="326" applyNumberFormat="0" applyProtection="0">
      <alignment horizontal="left" vertical="center" indent="1"/>
    </xf>
    <xf numFmtId="4" fontId="48" fillId="87" borderId="326" applyNumberFormat="0" applyProtection="0">
      <alignment horizontal="left" vertical="center" indent="1"/>
    </xf>
    <xf numFmtId="0" fontId="45" fillId="87" borderId="326" applyNumberFormat="0" applyProtection="0">
      <alignment horizontal="left" vertical="center" indent="1"/>
    </xf>
    <xf numFmtId="0" fontId="45" fillId="87" borderId="326" applyNumberFormat="0" applyProtection="0">
      <alignment horizontal="left" vertical="center" indent="1"/>
    </xf>
    <xf numFmtId="0" fontId="45" fillId="88" borderId="326" applyNumberFormat="0" applyProtection="0">
      <alignment horizontal="left" vertical="center" indent="1"/>
    </xf>
    <xf numFmtId="0" fontId="45" fillId="88" borderId="326" applyNumberFormat="0" applyProtection="0">
      <alignment horizontal="left" vertical="center" indent="1"/>
    </xf>
    <xf numFmtId="0" fontId="45" fillId="66" borderId="326" applyNumberFormat="0" applyProtection="0">
      <alignment horizontal="left" vertical="center" indent="1"/>
    </xf>
    <xf numFmtId="0" fontId="45" fillId="66" borderId="326" applyNumberFormat="0" applyProtection="0">
      <alignment horizontal="left" vertical="center" indent="1"/>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48" fillId="67" borderId="326" applyNumberFormat="0" applyProtection="0">
      <alignment vertical="center"/>
    </xf>
    <xf numFmtId="4" fontId="110" fillId="67" borderId="326" applyNumberFormat="0" applyProtection="0">
      <alignment vertical="center"/>
    </xf>
    <xf numFmtId="4" fontId="48" fillId="67" borderId="326" applyNumberFormat="0" applyProtection="0">
      <alignment horizontal="left" vertical="center" indent="1"/>
    </xf>
    <xf numFmtId="4" fontId="48" fillId="67" borderId="326" applyNumberFormat="0" applyProtection="0">
      <alignment horizontal="left" vertical="center" indent="1"/>
    </xf>
    <xf numFmtId="4" fontId="48" fillId="85" borderId="326" applyNumberFormat="0" applyProtection="0">
      <alignment horizontal="right" vertical="center"/>
    </xf>
    <xf numFmtId="4" fontId="110" fillId="85" borderId="326" applyNumberFormat="0" applyProtection="0">
      <alignment horizontal="right" vertical="center"/>
    </xf>
    <xf numFmtId="0" fontId="45" fillId="74" borderId="326" applyNumberFormat="0" applyProtection="0">
      <alignment horizontal="left" vertical="center" indent="1"/>
    </xf>
    <xf numFmtId="0" fontId="45" fillId="74" borderId="326" applyNumberFormat="0" applyProtection="0">
      <alignment horizontal="left" vertical="center" indent="1"/>
    </xf>
    <xf numFmtId="4" fontId="109" fillId="85" borderId="326" applyNumberFormat="0" applyProtection="0">
      <alignment horizontal="right" vertical="center"/>
    </xf>
    <xf numFmtId="0" fontId="101" fillId="0" borderId="327"/>
    <xf numFmtId="0" fontId="70" fillId="53" borderId="487" applyNumberFormat="0" applyFont="0" applyAlignment="0" applyProtection="0"/>
    <xf numFmtId="0" fontId="45" fillId="87" borderId="497" applyNumberFormat="0" applyProtection="0">
      <alignment horizontal="left" vertical="center" indent="1"/>
    </xf>
    <xf numFmtId="0" fontId="70" fillId="53" borderId="487" applyNumberFormat="0" applyFon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0" fontId="66" fillId="64" borderId="324" applyNumberFormat="0" applyAlignment="0" applyProtection="0"/>
    <xf numFmtId="37" fontId="113" fillId="91"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37" fontId="113" fillId="91" borderId="324" applyBorder="0" applyProtection="0">
      <alignment horizontal="right"/>
    </xf>
    <xf numFmtId="0" fontId="108" fillId="62" borderId="330" applyBorder="0"/>
    <xf numFmtId="0" fontId="105" fillId="0" borderId="515" applyNumberFormat="0" applyFill="0" applyAlignment="0" applyProtection="0"/>
    <xf numFmtId="4" fontId="47" fillId="84" borderId="504" applyNumberFormat="0" applyProtection="0">
      <alignment horizontal="left" vertical="center" indent="1"/>
    </xf>
    <xf numFmtId="9" fontId="45" fillId="0" borderId="501">
      <alignment horizontal="center"/>
    </xf>
    <xf numFmtId="4" fontId="110" fillId="85" borderId="504" applyNumberFormat="0" applyProtection="0">
      <alignment horizontal="right" vertical="center"/>
    </xf>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95" fillId="64" borderId="326" applyNumberFormat="0" applyAlignment="0" applyProtection="0"/>
    <xf numFmtId="0" fontId="95" fillId="64" borderId="488" applyNumberFormat="0" applyAlignment="0" applyProtection="0"/>
    <xf numFmtId="0" fontId="95" fillId="64" borderId="488" applyNumberFormat="0" applyAlignment="0" applyProtection="0"/>
    <xf numFmtId="4" fontId="110" fillId="67" borderId="488" applyNumberFormat="0" applyProtection="0">
      <alignment vertical="center"/>
    </xf>
    <xf numFmtId="217" fontId="46" fillId="88" borderId="331" applyBorder="0">
      <alignment horizontal="center" vertical="center" wrapText="1"/>
    </xf>
    <xf numFmtId="4" fontId="48" fillId="73" borderId="488" applyNumberFormat="0" applyProtection="0">
      <alignment horizontal="left" vertical="center" indent="1"/>
    </xf>
    <xf numFmtId="217" fontId="46" fillId="67" borderId="329" applyBorder="0">
      <alignment horizontal="left" indent="1"/>
      <protection locked="0"/>
    </xf>
    <xf numFmtId="4" fontId="48" fillId="73" borderId="504" applyNumberFormat="0" applyProtection="0">
      <alignment horizontal="left" vertical="center" indent="1"/>
    </xf>
    <xf numFmtId="0" fontId="95" fillId="64" borderId="513" applyNumberFormat="0" applyAlignment="0" applyProtection="0"/>
    <xf numFmtId="0" fontId="105" fillId="0" borderId="328" applyNumberFormat="0" applyFill="0" applyAlignment="0" applyProtection="0"/>
    <xf numFmtId="0" fontId="126" fillId="64" borderId="324" applyNumberFormat="0" applyAlignment="0" applyProtection="0"/>
    <xf numFmtId="4" fontId="48" fillId="80" borderId="504" applyNumberFormat="0" applyProtection="0">
      <alignment horizontal="right" vertical="center"/>
    </xf>
    <xf numFmtId="37" fontId="113" fillId="90" borderId="486" applyBorder="0" applyProtection="0">
      <alignment horizontal="right"/>
    </xf>
    <xf numFmtId="0" fontId="131" fillId="49" borderId="324" applyNumberFormat="0" applyAlignment="0" applyProtection="0"/>
    <xf numFmtId="0" fontId="45" fillId="53" borderId="325" applyNumberFormat="0" applyFont="0" applyAlignment="0" applyProtection="0"/>
    <xf numFmtId="0" fontId="134" fillId="64" borderId="326" applyNumberFormat="0" applyAlignment="0" applyProtection="0"/>
    <xf numFmtId="217" fontId="46" fillId="88" borderId="331" applyBorder="0">
      <alignment horizontal="center" vertical="center" wrapText="1"/>
    </xf>
    <xf numFmtId="217" fontId="46" fillId="67" borderId="329" applyBorder="0">
      <alignment horizontal="left" indent="1"/>
      <protection locked="0"/>
    </xf>
    <xf numFmtId="0" fontId="126" fillId="64" borderId="324" applyNumberFormat="0" applyAlignment="0" applyProtection="0"/>
    <xf numFmtId="0" fontId="126" fillId="64" borderId="486" applyNumberFormat="0" applyAlignment="0" applyProtection="0"/>
    <xf numFmtId="4" fontId="109" fillId="85" borderId="488" applyNumberFormat="0" applyProtection="0">
      <alignment horizontal="right" vertical="center"/>
    </xf>
    <xf numFmtId="0" fontId="131" fillId="49" borderId="324" applyNumberFormat="0" applyAlignment="0" applyProtection="0"/>
    <xf numFmtId="0" fontId="45" fillId="66" borderId="488" applyNumberFormat="0" applyProtection="0">
      <alignment horizontal="left" vertical="center" indent="1"/>
    </xf>
    <xf numFmtId="0" fontId="45" fillId="53" borderId="325" applyNumberFormat="0" applyFont="0" applyAlignment="0" applyProtection="0"/>
    <xf numFmtId="0" fontId="134" fillId="64" borderId="326" applyNumberFormat="0" applyAlignment="0" applyProtection="0"/>
    <xf numFmtId="0" fontId="131" fillId="49" borderId="324" applyNumberFormat="0" applyAlignment="0" applyProtection="0"/>
    <xf numFmtId="10" fontId="75" fillId="70" borderId="332" applyNumberFormat="0" applyBorder="0" applyAlignment="0" applyProtection="0"/>
    <xf numFmtId="0" fontId="126" fillId="64" borderId="333" applyNumberFormat="0" applyAlignment="0" applyProtection="0"/>
    <xf numFmtId="0" fontId="131" fillId="49" borderId="502"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0" fontId="126" fillId="64" borderId="324" applyNumberFormat="0" applyAlignment="0" applyProtection="0"/>
    <xf numFmtId="0" fontId="45" fillId="66" borderId="488" applyNumberFormat="0" applyProtection="0">
      <alignment horizontal="left" vertical="center" indent="1"/>
    </xf>
    <xf numFmtId="0" fontId="131" fillId="49" borderId="324" applyNumberFormat="0" applyAlignment="0" applyProtection="0"/>
    <xf numFmtId="10" fontId="75" fillId="67" borderId="332" applyNumberFormat="0" applyBorder="0" applyAlignment="0" applyProtection="0"/>
    <xf numFmtId="0" fontId="45" fillId="53" borderId="334" applyNumberFormat="0" applyFont="0" applyAlignment="0" applyProtection="0"/>
    <xf numFmtId="0" fontId="131" fillId="49" borderId="324" applyNumberFormat="0" applyAlignment="0" applyProtection="0"/>
    <xf numFmtId="217" fontId="46" fillId="88" borderId="338" applyBorder="0">
      <alignment horizontal="center" vertical="center" wrapTex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42" fontId="45" fillId="66" borderId="359">
      <alignment horizontal="center"/>
    </xf>
    <xf numFmtId="4" fontId="48" fillId="76" borderId="389" applyNumberFormat="0" applyProtection="0">
      <alignment horizontal="right" vertical="center"/>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52" applyNumberFormat="0" applyFont="0" applyAlignment="0" applyProtection="0"/>
    <xf numFmtId="0" fontId="126" fillId="64" borderId="333" applyNumberFormat="0" applyAlignment="0" applyProtection="0"/>
    <xf numFmtId="0" fontId="134" fillId="64" borderId="504" applyNumberFormat="0" applyAlignment="0" applyProtection="0"/>
    <xf numFmtId="0" fontId="45" fillId="74" borderId="398" applyNumberFormat="0" applyProtection="0">
      <alignment horizontal="left" vertical="center" indent="1"/>
    </xf>
    <xf numFmtId="4" fontId="48" fillId="78"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4" fontId="48" fillId="67" borderId="344" applyNumberFormat="0" applyProtection="0">
      <alignment vertical="center"/>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53" borderId="379" applyNumberFormat="0" applyFont="0" applyAlignment="0" applyProtection="0"/>
    <xf numFmtId="0" fontId="70" fillId="53" borderId="487" applyNumberFormat="0" applyFont="0" applyAlignment="0" applyProtection="0"/>
    <xf numFmtId="0" fontId="131" fillId="49" borderId="378" applyNumberFormat="0" applyAlignment="0" applyProtection="0"/>
    <xf numFmtId="217" fontId="45" fillId="66" borderId="332">
      <alignment horizontal="left" indent="1"/>
    </xf>
    <xf numFmtId="217" fontId="121" fillId="0" borderId="332">
      <alignment horizontal="left" indent="1"/>
    </xf>
    <xf numFmtId="217" fontId="120" fillId="0" borderId="332">
      <alignment horizontal="left" vertical="top" wrapText="1"/>
    </xf>
    <xf numFmtId="217" fontId="45" fillId="67" borderId="332">
      <alignment horizontal="left" indent="1"/>
      <protection locked="0"/>
    </xf>
    <xf numFmtId="0" fontId="95" fillId="64" borderId="335" applyNumberFormat="0" applyAlignment="0" applyProtection="0"/>
    <xf numFmtId="0" fontId="95" fillId="64" borderId="335" applyNumberFormat="0" applyAlignment="0" applyProtection="0"/>
    <xf numFmtId="4" fontId="48" fillId="85" borderId="362" applyNumberFormat="0" applyProtection="0">
      <alignment horizontal="right" vertical="center"/>
    </xf>
    <xf numFmtId="4" fontId="48" fillId="73" borderId="335" applyNumberFormat="0" applyProtection="0">
      <alignment vertical="center"/>
    </xf>
    <xf numFmtId="4" fontId="48"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101" fillId="0" borderId="336"/>
    <xf numFmtId="4" fontId="48" fillId="73" borderId="362" applyNumberFormat="0" applyProtection="0">
      <alignment horizontal="left" vertical="center" indent="1"/>
    </xf>
    <xf numFmtId="0" fontId="81" fillId="49" borderId="360" applyNumberFormat="0" applyAlignment="0" applyProtection="0"/>
    <xf numFmtId="0" fontId="81" fillId="49" borderId="360" applyNumberFormat="0" applyAlignment="0" applyProtection="0"/>
    <xf numFmtId="0" fontId="95" fillId="64" borderId="371" applyNumberFormat="0" applyAlignment="0" applyProtection="0"/>
    <xf numFmtId="0" fontId="70" fillId="53" borderId="397" applyNumberFormat="0" applyFont="0" applyAlignment="0" applyProtection="0"/>
    <xf numFmtId="4" fontId="48" fillId="73" borderId="398" applyNumberFormat="0" applyProtection="0">
      <alignment horizontal="left" vertical="center" indent="1"/>
    </xf>
    <xf numFmtId="0" fontId="105" fillId="0" borderId="418" applyNumberFormat="0" applyFill="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105" fillId="0" borderId="339" applyNumberFormat="0" applyFill="0" applyAlignment="0" applyProtection="0"/>
    <xf numFmtId="0" fontId="105" fillId="0" borderId="339" applyNumberFormat="0" applyFill="0" applyAlignment="0" applyProtection="0"/>
    <xf numFmtId="0" fontId="70" fillId="53" borderId="343" applyNumberFormat="0" applyFont="0" applyAlignment="0" applyProtection="0"/>
    <xf numFmtId="0" fontId="70" fillId="53" borderId="343" applyNumberFormat="0" applyFont="0" applyAlignment="0" applyProtection="0"/>
    <xf numFmtId="4" fontId="48" fillId="82" borderId="362" applyNumberFormat="0" applyProtection="0">
      <alignment horizontal="right" vertical="center"/>
    </xf>
    <xf numFmtId="0" fontId="108" fillId="62" borderId="340" applyBorder="0"/>
    <xf numFmtId="4" fontId="48" fillId="75" borderId="362" applyNumberFormat="0" applyProtection="0">
      <alignment horizontal="right" vertical="center"/>
    </xf>
    <xf numFmtId="0" fontId="45" fillId="74" borderId="398" applyNumberFormat="0" applyProtection="0">
      <alignment horizontal="left" vertical="center" indent="1"/>
    </xf>
    <xf numFmtId="0" fontId="95" fillId="64" borderId="344" applyNumberFormat="0" applyAlignment="0" applyProtection="0"/>
    <xf numFmtId="0" fontId="95" fillId="64" borderId="344" applyNumberForma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131" fillId="49" borderId="502" applyNumberFormat="0" applyAlignment="0" applyProtection="0"/>
    <xf numFmtId="0" fontId="70" fillId="53" borderId="379" applyNumberFormat="0" applyFont="0" applyAlignment="0" applyProtection="0"/>
    <xf numFmtId="0" fontId="131" fillId="49" borderId="423" applyNumberFormat="0" applyAlignment="0" applyProtection="0"/>
    <xf numFmtId="4" fontId="48" fillId="67" borderId="398" applyNumberFormat="0" applyProtection="0">
      <alignment horizontal="left" vertical="center" indent="1"/>
    </xf>
    <xf numFmtId="4" fontId="110" fillId="67" borderId="398" applyNumberFormat="0" applyProtection="0">
      <alignment vertical="center"/>
    </xf>
    <xf numFmtId="0" fontId="45" fillId="87" borderId="398" applyNumberFormat="0" applyProtection="0">
      <alignment horizontal="left" vertical="center" indent="1"/>
    </xf>
    <xf numFmtId="0" fontId="70" fillId="53" borderId="487" applyNumberFormat="0" applyFont="0" applyAlignment="0" applyProtection="0"/>
    <xf numFmtId="0" fontId="108" fillId="62" borderId="420" applyBorder="0"/>
    <xf numFmtId="0" fontId="81" fillId="49" borderId="423" applyNumberFormat="0" applyAlignment="0" applyProtection="0"/>
    <xf numFmtId="0" fontId="66" fillId="64" borderId="405" applyNumberFormat="0" applyAlignment="0" applyProtection="0"/>
    <xf numFmtId="0" fontId="66" fillId="64" borderId="405" applyNumberFormat="0" applyAlignment="0" applyProtection="0"/>
    <xf numFmtId="0" fontId="105" fillId="0" borderId="400" applyNumberFormat="0" applyFill="0" applyAlignment="0" applyProtection="0"/>
    <xf numFmtId="0" fontId="105" fillId="0" borderId="400" applyNumberFormat="0" applyFill="0" applyAlignment="0" applyProtection="0"/>
    <xf numFmtId="0" fontId="70" fillId="53" borderId="370" applyNumberFormat="0" applyFont="0" applyAlignment="0" applyProtection="0"/>
    <xf numFmtId="0" fontId="66" fillId="64" borderId="378" applyNumberFormat="0" applyAlignment="0" applyProtection="0"/>
    <xf numFmtId="4" fontId="109" fillId="85" borderId="362" applyNumberFormat="0" applyProtection="0">
      <alignment horizontal="right" vertical="center"/>
    </xf>
    <xf numFmtId="0" fontId="45" fillId="74" borderId="362" applyNumberFormat="0" applyProtection="0">
      <alignment horizontal="left" vertical="center" indent="1"/>
    </xf>
    <xf numFmtId="217" fontId="46" fillId="67" borderId="337" applyBorder="0">
      <alignment horizontal="left" indent="1"/>
      <protection locked="0"/>
    </xf>
    <xf numFmtId="0" fontId="70" fillId="53" borderId="343" applyNumberFormat="0" applyFont="0" applyAlignment="0" applyProtection="0"/>
    <xf numFmtId="0" fontId="70" fillId="53" borderId="343" applyNumberFormat="0" applyFon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70" fillId="53" borderId="388" applyNumberFormat="0" applyFont="0" applyAlignment="0" applyProtection="0"/>
    <xf numFmtId="0" fontId="70" fillId="53" borderId="388" applyNumberFormat="0" applyFont="0" applyAlignment="0" applyProtection="0"/>
    <xf numFmtId="4" fontId="48" fillId="78" borderId="389" applyNumberFormat="0" applyProtection="0">
      <alignment horizontal="right" vertical="center"/>
    </xf>
    <xf numFmtId="0" fontId="108" fillId="62" borderId="375" applyBorder="0"/>
    <xf numFmtId="0" fontId="66" fillId="64" borderId="378" applyNumberFormat="0" applyAlignment="0" applyProtection="0"/>
    <xf numFmtId="0" fontId="45" fillId="66" borderId="497" applyNumberFormat="0" applyProtection="0">
      <alignment horizontal="left" vertical="center" indent="1"/>
    </xf>
    <xf numFmtId="0" fontId="70" fillId="53" borderId="352" applyNumberFormat="0" applyFont="0" applyAlignment="0" applyProtection="0"/>
    <xf numFmtId="0" fontId="70" fillId="53" borderId="370" applyNumberFormat="0" applyFont="0" applyAlignment="0" applyProtection="0"/>
    <xf numFmtId="4" fontId="48" fillId="73" borderId="398" applyNumberFormat="0" applyProtection="0">
      <alignment vertical="center"/>
    </xf>
    <xf numFmtId="0" fontId="45" fillId="53" borderId="370" applyNumberFormat="0" applyFont="0" applyAlignment="0" applyProtection="0"/>
    <xf numFmtId="4" fontId="110" fillId="85" borderId="353" applyNumberFormat="0" applyProtection="0">
      <alignment horizontal="right" vertical="center"/>
    </xf>
    <xf numFmtId="4" fontId="48" fillId="79" borderId="344" applyNumberFormat="0" applyProtection="0">
      <alignment horizontal="right" vertical="center"/>
    </xf>
    <xf numFmtId="4" fontId="48" fillId="87" borderId="389" applyNumberFormat="0" applyProtection="0">
      <alignment horizontal="left" vertical="center" indent="1"/>
    </xf>
    <xf numFmtId="4" fontId="48" fillId="82" borderId="380" applyNumberFormat="0" applyProtection="0">
      <alignment horizontal="right" vertical="center"/>
    </xf>
    <xf numFmtId="0" fontId="81" fillId="49" borderId="333" applyNumberFormat="0" applyAlignment="0" applyProtection="0"/>
    <xf numFmtId="0" fontId="131" fillId="49" borderId="351"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9" borderId="335" applyNumberFormat="0" applyProtection="0">
      <alignment horizontal="right" vertical="center"/>
    </xf>
    <xf numFmtId="4" fontId="48" fillId="81" borderId="335" applyNumberFormat="0" applyProtection="0">
      <alignment horizontal="right" vertical="center"/>
    </xf>
    <xf numFmtId="4" fontId="48" fillId="83" borderId="335" applyNumberFormat="0" applyProtection="0">
      <alignment horizontal="right" vertical="center"/>
    </xf>
    <xf numFmtId="0" fontId="70" fillId="53" borderId="487" applyNumberFormat="0" applyFont="0" applyAlignment="0" applyProtection="0"/>
    <xf numFmtId="37" fontId="113" fillId="91" borderId="405" applyBorder="0" applyProtection="0">
      <alignment horizontal="right"/>
    </xf>
    <xf numFmtId="0" fontId="75" fillId="110" borderId="332"/>
    <xf numFmtId="37" fontId="113" fillId="90" borderId="369" applyBorder="0" applyProtection="0">
      <alignment horizontal="right"/>
    </xf>
    <xf numFmtId="0" fontId="108" fillId="62" borderId="366" applyBorder="0"/>
    <xf numFmtId="0" fontId="70" fillId="53" borderId="415" applyNumberFormat="0" applyFont="0" applyAlignment="0" applyProtection="0"/>
    <xf numFmtId="0" fontId="81" fillId="49" borderId="423" applyNumberFormat="0" applyAlignment="0" applyProtection="0"/>
    <xf numFmtId="0" fontId="81" fillId="49" borderId="414" applyNumberFormat="0" applyAlignment="0" applyProtection="0"/>
    <xf numFmtId="0" fontId="81" fillId="49" borderId="396" applyNumberFormat="0" applyAlignment="0" applyProtection="0"/>
    <xf numFmtId="0" fontId="81" fillId="49" borderId="396" applyNumberFormat="0" applyAlignment="0" applyProtection="0"/>
    <xf numFmtId="0" fontId="70" fillId="53" borderId="487" applyNumberFormat="0" applyFont="0" applyAlignment="0" applyProtection="0"/>
    <xf numFmtId="0" fontId="70" fillId="53" borderId="415" applyNumberFormat="0" applyFont="0" applyAlignment="0" applyProtection="0"/>
    <xf numFmtId="0" fontId="95" fillId="64" borderId="344" applyNumberFormat="0" applyAlignment="0" applyProtection="0"/>
    <xf numFmtId="0" fontId="101" fillId="0" borderId="381"/>
    <xf numFmtId="0" fontId="134" fillId="64" borderId="344" applyNumberFormat="0" applyAlignment="0" applyProtection="0"/>
    <xf numFmtId="0" fontId="45" fillId="87" borderId="488" applyNumberFormat="0" applyProtection="0">
      <alignment horizontal="left" vertical="center" indent="1"/>
    </xf>
    <xf numFmtId="0" fontId="45" fillId="74" borderId="344" applyNumberFormat="0" applyProtection="0">
      <alignment horizontal="left" vertical="center" indent="1"/>
    </xf>
    <xf numFmtId="4" fontId="48" fillId="81" borderId="344" applyNumberFormat="0" applyProtection="0">
      <alignment horizontal="right" vertical="center"/>
    </xf>
    <xf numFmtId="4" fontId="48" fillId="83" borderId="344" applyNumberFormat="0" applyProtection="0">
      <alignment horizontal="right" vertical="center"/>
    </xf>
    <xf numFmtId="4" fontId="109" fillId="85" borderId="344" applyNumberFormat="0" applyProtection="0">
      <alignment horizontal="right" vertical="center"/>
    </xf>
    <xf numFmtId="0" fontId="70" fillId="53" borderId="503" applyNumberFormat="0" applyFont="0" applyAlignment="0" applyProtection="0"/>
    <xf numFmtId="0" fontId="126" fillId="64" borderId="342" applyNumberFormat="0" applyAlignment="0" applyProtection="0"/>
    <xf numFmtId="0" fontId="95" fillId="64" borderId="362" applyNumberFormat="0" applyAlignment="0" applyProtection="0"/>
    <xf numFmtId="0" fontId="70" fillId="53" borderId="370" applyNumberFormat="0" applyFont="0" applyAlignment="0" applyProtection="0"/>
    <xf numFmtId="4" fontId="48" fillId="80" borderId="425" applyNumberFormat="0" applyProtection="0">
      <alignment horizontal="right" vertical="center"/>
    </xf>
    <xf numFmtId="0" fontId="70" fillId="53" borderId="487" applyNumberFormat="0" applyFont="0" applyAlignment="0" applyProtection="0"/>
    <xf numFmtId="0" fontId="81" fillId="49" borderId="369" applyNumberFormat="0" applyAlignment="0" applyProtection="0"/>
    <xf numFmtId="0" fontId="66" fillId="64" borderId="405" applyNumberFormat="0" applyAlignment="0" applyProtection="0"/>
    <xf numFmtId="0" fontId="70" fillId="53" borderId="424" applyNumberFormat="0" applyFont="0" applyAlignment="0" applyProtection="0"/>
    <xf numFmtId="0" fontId="105" fillId="0" borderId="418" applyNumberFormat="0" applyFill="0" applyAlignment="0" applyProtection="0"/>
    <xf numFmtId="0" fontId="101" fillId="0" borderId="399"/>
    <xf numFmtId="0" fontId="66" fillId="64" borderId="378" applyNumberFormat="0" applyAlignment="0" applyProtection="0"/>
    <xf numFmtId="0" fontId="45" fillId="66" borderId="504" applyNumberFormat="0" applyProtection="0">
      <alignment horizontal="left" vertical="center" indent="1"/>
    </xf>
    <xf numFmtId="0" fontId="70" fillId="53" borderId="503" applyNumberFormat="0" applyFont="0" applyAlignment="0" applyProtection="0"/>
    <xf numFmtId="0" fontId="45" fillId="87" borderId="513" applyNumberFormat="0" applyProtection="0">
      <alignment horizontal="left" vertical="center" indent="1"/>
    </xf>
    <xf numFmtId="0" fontId="108" fillId="62" borderId="384" applyBorder="0"/>
    <xf numFmtId="4" fontId="48" fillId="67" borderId="380" applyNumberFormat="0" applyProtection="0">
      <alignment horizontal="left" vertical="center" indent="1"/>
    </xf>
    <xf numFmtId="4" fontId="110" fillId="67" borderId="380" applyNumberFormat="0" applyProtection="0">
      <alignment vertical="center"/>
    </xf>
    <xf numFmtId="0" fontId="66" fillId="64" borderId="378" applyNumberFormat="0" applyAlignment="0" applyProtection="0"/>
    <xf numFmtId="0" fontId="95" fillId="64" borderId="425" applyNumberFormat="0" applyAlignment="0" applyProtection="0"/>
    <xf numFmtId="0" fontId="70" fillId="53" borderId="424" applyNumberFormat="0" applyFont="0" applyAlignment="0" applyProtection="0"/>
    <xf numFmtId="0" fontId="66" fillId="64" borderId="405" applyNumberFormat="0" applyAlignment="0" applyProtection="0"/>
    <xf numFmtId="0" fontId="45" fillId="74" borderId="407" applyNumberFormat="0" applyProtection="0">
      <alignment horizontal="left" vertical="center" indent="1"/>
    </xf>
    <xf numFmtId="0" fontId="45" fillId="74" borderId="389" applyNumberFormat="0" applyProtection="0">
      <alignment horizontal="left" vertical="center" indent="1"/>
    </xf>
    <xf numFmtId="0" fontId="70" fillId="53" borderId="397" applyNumberFormat="0" applyFont="0" applyAlignment="0" applyProtection="0"/>
    <xf numFmtId="0" fontId="105" fillId="0" borderId="418" applyNumberFormat="0" applyFill="0" applyAlignment="0" applyProtection="0"/>
    <xf numFmtId="0" fontId="81" fillId="49" borderId="378" applyNumberFormat="0" applyAlignment="0" applyProtection="0"/>
    <xf numFmtId="4" fontId="48" fillId="85" borderId="371" applyNumberFormat="0" applyProtection="0">
      <alignment horizontal="left" vertical="center" indent="1"/>
    </xf>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4" fontId="47" fillId="84" borderId="488" applyNumberFormat="0" applyProtection="0">
      <alignment horizontal="left" vertical="center" indent="1"/>
    </xf>
    <xf numFmtId="0" fontId="81" fillId="49" borderId="423" applyNumberFormat="0" applyAlignment="0" applyProtection="0"/>
    <xf numFmtId="0" fontId="66" fillId="64" borderId="405" applyNumberFormat="0" applyAlignment="0" applyProtection="0"/>
    <xf numFmtId="0" fontId="81" fillId="49" borderId="405" applyNumberFormat="0" applyAlignment="0" applyProtection="0"/>
    <xf numFmtId="4" fontId="48" fillId="87" borderId="416" applyNumberFormat="0" applyProtection="0">
      <alignment horizontal="left" vertical="center" indent="1"/>
    </xf>
    <xf numFmtId="0" fontId="70" fillId="53" borderId="424" applyNumberFormat="0" applyFont="0" applyAlignment="0" applyProtection="0"/>
    <xf numFmtId="0" fontId="45" fillId="87" borderId="389" applyNumberFormat="0" applyProtection="0">
      <alignment horizontal="left" vertical="center" indent="1"/>
    </xf>
    <xf numFmtId="0" fontId="45" fillId="88" borderId="488" applyNumberFormat="0" applyProtection="0">
      <alignment horizontal="left" vertical="center" indent="1"/>
    </xf>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81" fillId="49" borderId="342" applyNumberFormat="0" applyAlignment="0" applyProtection="0"/>
    <xf numFmtId="4" fontId="48" fillId="73" borderId="344" applyNumberFormat="0" applyProtection="0">
      <alignment horizontal="left" vertical="center" indent="1"/>
    </xf>
    <xf numFmtId="4" fontId="48" fillId="73" borderId="344" applyNumberFormat="0" applyProtection="0">
      <alignment horizontal="left" vertical="center" indent="1"/>
    </xf>
    <xf numFmtId="4" fontId="48" fillId="76" borderId="344" applyNumberFormat="0" applyProtection="0">
      <alignment horizontal="right" vertical="center"/>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0" fontId="101" fillId="0" borderId="345"/>
    <xf numFmtId="164" fontId="45" fillId="67" borderId="350">
      <alignment horizontal="center"/>
      <protection locked="0"/>
    </xf>
    <xf numFmtId="0" fontId="70" fillId="53" borderId="370" applyNumberFormat="0" applyFont="0" applyAlignment="0" applyProtection="0"/>
    <xf numFmtId="4" fontId="48" fillId="85" borderId="407" applyNumberFormat="0" applyProtection="0">
      <alignment horizontal="right" vertical="center"/>
    </xf>
    <xf numFmtId="4" fontId="48" fillId="82" borderId="398" applyNumberFormat="0" applyProtection="0">
      <alignment horizontal="right" vertical="center"/>
    </xf>
    <xf numFmtId="0" fontId="95" fillId="64" borderId="398" applyNumberFormat="0" applyAlignment="0" applyProtection="0"/>
    <xf numFmtId="0" fontId="70" fillId="53" borderId="361" applyNumberFormat="0" applyFont="0" applyAlignment="0" applyProtection="0"/>
    <xf numFmtId="4" fontId="48" fillId="77" borderId="353" applyNumberFormat="0" applyProtection="0">
      <alignment horizontal="right" vertical="center"/>
    </xf>
    <xf numFmtId="4" fontId="48" fillId="82" borderId="371" applyNumberFormat="0" applyProtection="0">
      <alignment horizontal="right" vertical="center"/>
    </xf>
    <xf numFmtId="0" fontId="131" fillId="49" borderId="351"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105" fillId="0" borderId="346" applyNumberFormat="0" applyFill="0" applyAlignment="0" applyProtection="0"/>
    <xf numFmtId="0" fontId="105" fillId="0" borderId="346" applyNumberFormat="0" applyFill="0" applyAlignment="0" applyProtection="0"/>
    <xf numFmtId="0" fontId="45" fillId="74" borderId="497" applyNumberFormat="0" applyProtection="0">
      <alignment horizontal="left" vertical="center" indent="1"/>
    </xf>
    <xf numFmtId="0" fontId="66" fillId="64" borderId="502" applyNumberFormat="0" applyAlignment="0" applyProtection="0"/>
    <xf numFmtId="0" fontId="126" fillId="64" borderId="502" applyNumberFormat="0" applyAlignment="0" applyProtection="0"/>
    <xf numFmtId="4" fontId="48" fillId="67" borderId="513" applyNumberFormat="0" applyProtection="0">
      <alignment vertical="center"/>
    </xf>
    <xf numFmtId="0" fontId="66" fillId="64" borderId="511" applyNumberFormat="0" applyAlignment="0" applyProtection="0"/>
    <xf numFmtId="4" fontId="48" fillId="82" borderId="344" applyNumberFormat="0" applyProtection="0">
      <alignment horizontal="right" vertical="center"/>
    </xf>
    <xf numFmtId="0" fontId="45" fillId="66" borderId="344" applyNumberFormat="0" applyProtection="0">
      <alignment horizontal="left" vertical="center" indent="1"/>
    </xf>
    <xf numFmtId="0" fontId="45" fillId="74" borderId="344" applyNumberFormat="0" applyProtection="0">
      <alignment horizontal="left" vertical="center" indent="1"/>
    </xf>
    <xf numFmtId="42" fontId="45" fillId="66" borderId="386">
      <alignment horizontal="center"/>
    </xf>
    <xf numFmtId="217" fontId="121" fillId="0" borderId="386">
      <alignment horizontal="left" indent="1"/>
    </xf>
    <xf numFmtId="0" fontId="70" fillId="53" borderId="388" applyNumberFormat="0" applyFont="0" applyAlignment="0" applyProtection="0"/>
    <xf numFmtId="0" fontId="70" fillId="53" borderId="424" applyNumberFormat="0" applyFont="0" applyAlignment="0" applyProtection="0"/>
    <xf numFmtId="4" fontId="48" fillId="79" borderId="488" applyNumberFormat="0" applyProtection="0">
      <alignment horizontal="right" vertical="center"/>
    </xf>
    <xf numFmtId="217" fontId="46" fillId="67" borderId="507" applyBorder="0">
      <alignment horizontal="left" indent="1"/>
      <protection locked="0"/>
    </xf>
    <xf numFmtId="0" fontId="126" fillId="64" borderId="351" applyNumberFormat="0" applyAlignment="0" applyProtection="0"/>
    <xf numFmtId="0" fontId="45" fillId="87" borderId="362" applyNumberFormat="0" applyProtection="0">
      <alignment horizontal="left" vertical="center" indent="1"/>
    </xf>
    <xf numFmtId="0" fontId="45" fillId="87" borderId="362" applyNumberFormat="0" applyProtection="0">
      <alignment horizontal="left" vertical="center" indent="1"/>
    </xf>
    <xf numFmtId="4" fontId="48" fillId="85" borderId="362" applyNumberFormat="0" applyProtection="0">
      <alignment horizontal="left" vertical="center" indent="1"/>
    </xf>
    <xf numFmtId="4" fontId="48" fillId="81" borderId="497" applyNumberFormat="0" applyProtection="0">
      <alignment horizontal="right" vertical="center"/>
    </xf>
    <xf numFmtId="0" fontId="70" fillId="53" borderId="487" applyNumberFormat="0" applyFont="0" applyAlignment="0" applyProtection="0"/>
    <xf numFmtId="0" fontId="70" fillId="53" borderId="379" applyNumberFormat="0" applyFont="0" applyAlignment="0" applyProtection="0"/>
    <xf numFmtId="0" fontId="45" fillId="53" borderId="487"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4" fontId="48" fillId="73" borderId="371" applyNumberFormat="0" applyProtection="0">
      <alignment vertical="center"/>
    </xf>
    <xf numFmtId="4" fontId="110" fillId="73" borderId="371" applyNumberFormat="0" applyProtection="0">
      <alignment vertical="center"/>
    </xf>
    <xf numFmtId="4" fontId="48" fillId="77" borderId="371" applyNumberFormat="0" applyProtection="0">
      <alignment horizontal="right" vertical="center"/>
    </xf>
    <xf numFmtId="4" fontId="48" fillId="81" borderId="371" applyNumberFormat="0" applyProtection="0">
      <alignment horizontal="right" vertical="center"/>
    </xf>
    <xf numFmtId="4" fontId="48" fillId="82" borderId="371" applyNumberFormat="0" applyProtection="0">
      <alignment horizontal="right" vertical="center"/>
    </xf>
    <xf numFmtId="4" fontId="48" fillId="83" borderId="371" applyNumberFormat="0" applyProtection="0">
      <alignment horizontal="right" vertical="center"/>
    </xf>
    <xf numFmtId="0" fontId="45" fillId="66" borderId="371" applyNumberFormat="0" applyProtection="0">
      <alignment horizontal="left" vertical="center" indent="1"/>
    </xf>
    <xf numFmtId="0" fontId="126" fillId="64" borderId="414" applyNumberFormat="0" applyAlignment="0" applyProtection="0"/>
    <xf numFmtId="0" fontId="45" fillId="74" borderId="416" applyNumberFormat="0" applyProtection="0">
      <alignment horizontal="left" vertical="center" indent="1"/>
    </xf>
    <xf numFmtId="0" fontId="81" fillId="49" borderId="414" applyNumberFormat="0" applyAlignment="0" applyProtection="0"/>
    <xf numFmtId="0" fontId="70" fillId="53" borderId="424" applyNumberFormat="0" applyFont="0" applyAlignment="0" applyProtection="0"/>
    <xf numFmtId="4" fontId="48" fillId="83" borderId="497" applyNumberFormat="0" applyProtection="0">
      <alignment horizontal="right" vertical="center"/>
    </xf>
    <xf numFmtId="0" fontId="134" fillId="64" borderId="407" applyNumberFormat="0" applyAlignment="0" applyProtection="0"/>
    <xf numFmtId="0" fontId="70" fillId="53" borderId="370" applyNumberFormat="0" applyFont="0" applyAlignment="0" applyProtection="0"/>
    <xf numFmtId="0" fontId="108" fillId="62" borderId="492" applyBorder="0"/>
    <xf numFmtId="4" fontId="48" fillId="80" borderId="398" applyNumberFormat="0" applyProtection="0">
      <alignment horizontal="right" vertical="center"/>
    </xf>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4" fontId="110" fillId="73" borderId="353" applyNumberFormat="0" applyProtection="0">
      <alignment vertical="center"/>
    </xf>
    <xf numFmtId="4" fontId="48" fillId="73" borderId="353" applyNumberFormat="0" applyProtection="0">
      <alignment horizontal="left" vertical="center" indent="1"/>
    </xf>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169" fontId="45" fillId="67" borderId="350">
      <alignment horizontal="center"/>
      <protection locked="0"/>
    </xf>
    <xf numFmtId="169" fontId="45" fillId="66" borderId="350">
      <alignment horizontal="center"/>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0" fontId="45" fillId="74" borderId="353" applyNumberFormat="0" applyProtection="0">
      <alignment horizontal="left" vertical="center" indent="1"/>
    </xf>
    <xf numFmtId="0" fontId="101" fillId="0" borderId="354"/>
    <xf numFmtId="0" fontId="45" fillId="74" borderId="497" applyNumberFormat="0" applyProtection="0">
      <alignment horizontal="left" vertical="center" indent="1"/>
    </xf>
    <xf numFmtId="217" fontId="46" fillId="67" borderId="374" applyBorder="0">
      <alignment horizontal="left" indent="1"/>
      <protection locked="0"/>
    </xf>
    <xf numFmtId="169" fontId="45" fillId="0" borderId="350">
      <alignment horizontal="center"/>
    </xf>
    <xf numFmtId="0" fontId="66" fillId="64" borderId="378" applyNumberFormat="0" applyAlignment="0" applyProtection="0"/>
    <xf numFmtId="0" fontId="70" fillId="53" borderId="370" applyNumberFormat="0" applyFont="0" applyAlignment="0" applyProtection="0"/>
    <xf numFmtId="0" fontId="75" fillId="110" borderId="350"/>
    <xf numFmtId="0" fontId="66" fillId="64" borderId="502" applyNumberFormat="0" applyAlignment="0" applyProtection="0"/>
    <xf numFmtId="0" fontId="45" fillId="66" borderId="380" applyNumberFormat="0" applyProtection="0">
      <alignment horizontal="left" vertical="center" indent="1"/>
    </xf>
    <xf numFmtId="0" fontId="70" fillId="53" borderId="379"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45" fillId="87" borderId="371" applyNumberFormat="0" applyProtection="0">
      <alignment horizontal="left" vertical="center" indent="1"/>
    </xf>
    <xf numFmtId="0" fontId="70" fillId="53" borderId="487" applyNumberFormat="0" applyFont="0" applyAlignment="0" applyProtection="0"/>
    <xf numFmtId="4" fontId="48" fillId="73" borderId="416" applyNumberFormat="0" applyProtection="0">
      <alignment vertical="center"/>
    </xf>
    <xf numFmtId="0" fontId="105" fillId="0" borderId="373" applyNumberFormat="0" applyFill="0" applyAlignment="0" applyProtection="0"/>
    <xf numFmtId="0" fontId="95" fillId="64" borderId="389" applyNumberFormat="0" applyAlignment="0" applyProtection="0"/>
    <xf numFmtId="0" fontId="95" fillId="64" borderId="389" applyNumberFormat="0" applyAlignment="0" applyProtection="0"/>
    <xf numFmtId="0" fontId="131" fillId="49" borderId="511" applyNumberFormat="0" applyAlignment="0" applyProtection="0"/>
    <xf numFmtId="4" fontId="48" fillId="67" borderId="504" applyNumberFormat="0" applyProtection="0">
      <alignment horizontal="left" vertical="center" indent="1"/>
    </xf>
    <xf numFmtId="37" fontId="113" fillId="91" borderId="396" applyBorder="0" applyProtection="0">
      <alignment horizontal="right"/>
    </xf>
    <xf numFmtId="0" fontId="70" fillId="53" borderId="379" applyNumberFormat="0" applyFont="0" applyAlignment="0" applyProtection="0"/>
    <xf numFmtId="37" fontId="113" fillId="90" borderId="423" applyBorder="0" applyProtection="0">
      <alignment horizontal="right"/>
    </xf>
    <xf numFmtId="4" fontId="48" fillId="83" borderId="488" applyNumberFormat="0" applyProtection="0">
      <alignment horizontal="right" vertical="center"/>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8" fillId="83"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217" fontId="46" fillId="88" borderId="376" applyBorder="0">
      <alignment horizontal="center" vertical="center" wrapText="1"/>
    </xf>
    <xf numFmtId="4" fontId="48" fillId="85" borderId="488" applyNumberFormat="0" applyProtection="0">
      <alignment horizontal="left" vertical="center" indent="1"/>
    </xf>
    <xf numFmtId="4" fontId="48" fillId="76" borderId="398" applyNumberFormat="0" applyProtection="0">
      <alignment horizontal="right" vertical="center"/>
    </xf>
    <xf numFmtId="4" fontId="48" fillId="79" borderId="380" applyNumberFormat="0" applyProtection="0">
      <alignment horizontal="right" vertical="center"/>
    </xf>
    <xf numFmtId="0" fontId="70" fillId="53" borderId="379" applyNumberFormat="0" applyFont="0" applyAlignment="0" applyProtection="0"/>
    <xf numFmtId="9" fontId="45" fillId="66" borderId="359">
      <alignment horizontal="center"/>
    </xf>
    <xf numFmtId="9" fontId="45" fillId="0" borderId="359">
      <alignment horizontal="center"/>
    </xf>
    <xf numFmtId="0" fontId="70" fillId="53" borderId="370" applyNumberFormat="0" applyFont="0" applyAlignment="0" applyProtection="0"/>
    <xf numFmtId="164" fontId="45" fillId="67" borderId="359">
      <alignment horizontal="center"/>
      <protection locked="0"/>
    </xf>
    <xf numFmtId="0" fontId="70" fillId="53" borderId="370" applyNumberFormat="0" applyFont="0" applyAlignment="0" applyProtection="0"/>
    <xf numFmtId="0" fontId="70" fillId="53" borderId="370" applyNumberFormat="0" applyFont="0" applyAlignment="0" applyProtection="0"/>
    <xf numFmtId="0" fontId="45" fillId="88" borderId="371" applyNumberFormat="0" applyProtection="0">
      <alignment horizontal="left" vertical="center" indent="1"/>
    </xf>
    <xf numFmtId="0" fontId="45" fillId="88" borderId="371" applyNumberFormat="0" applyProtection="0">
      <alignment horizontal="left" vertical="center" indent="1"/>
    </xf>
    <xf numFmtId="0" fontId="95" fillId="64" borderId="425" applyNumberFormat="0" applyAlignment="0" applyProtection="0"/>
    <xf numFmtId="4" fontId="48" fillId="73" borderId="398" applyNumberFormat="0" applyProtection="0">
      <alignment horizontal="left" vertical="center" indent="1"/>
    </xf>
    <xf numFmtId="0" fontId="70" fillId="53" borderId="388" applyNumberFormat="0" applyFont="0" applyAlignment="0" applyProtection="0"/>
    <xf numFmtId="0" fontId="70" fillId="53" borderId="424" applyNumberFormat="0" applyFont="0" applyAlignment="0" applyProtection="0"/>
    <xf numFmtId="0" fontId="95" fillId="64" borderId="416" applyNumberFormat="0" applyAlignment="0" applyProtection="0"/>
    <xf numFmtId="0" fontId="70" fillId="53" borderId="424" applyNumberFormat="0" applyFont="0" applyAlignment="0" applyProtection="0"/>
    <xf numFmtId="37" fontId="113" fillId="90" borderId="387" applyBorder="0" applyProtection="0">
      <alignment horizontal="right"/>
    </xf>
    <xf numFmtId="4" fontId="48" fillId="76" borderId="504" applyNumberFormat="0" applyProtection="0">
      <alignment horizontal="right" vertical="center"/>
    </xf>
    <xf numFmtId="4" fontId="48" fillId="77" borderId="389" applyNumberFormat="0" applyProtection="0">
      <alignment horizontal="right" vertical="center"/>
    </xf>
    <xf numFmtId="4" fontId="48" fillId="79" borderId="389" applyNumberFormat="0" applyProtection="0">
      <alignment horizontal="right" vertical="center"/>
    </xf>
    <xf numFmtId="0" fontId="95" fillId="64" borderId="335" applyNumberFormat="0" applyAlignment="0" applyProtection="0"/>
    <xf numFmtId="4" fontId="48" fillId="80" borderId="389" applyNumberFormat="0" applyProtection="0">
      <alignment horizontal="right" vertical="center"/>
    </xf>
    <xf numFmtId="0" fontId="45" fillId="87" borderId="389" applyNumberFormat="0" applyProtection="0">
      <alignment horizontal="left" vertical="center" indent="1"/>
    </xf>
    <xf numFmtId="0" fontId="105" fillId="0" borderId="391" applyNumberFormat="0" applyFill="0" applyAlignment="0" applyProtection="0"/>
    <xf numFmtId="37" fontId="113" fillId="91" borderId="511" applyBorder="0" applyProtection="0">
      <alignment horizontal="right"/>
    </xf>
    <xf numFmtId="4" fontId="48" fillId="79" borderId="425" applyNumberFormat="0" applyProtection="0">
      <alignment horizontal="right" vertical="center"/>
    </xf>
    <xf numFmtId="0" fontId="131" fillId="49" borderId="378" applyNumberFormat="0" applyAlignment="0" applyProtection="0"/>
    <xf numFmtId="0" fontId="108" fillId="62" borderId="429" applyBorder="0"/>
    <xf numFmtId="0" fontId="70" fillId="53" borderId="388" applyNumberFormat="0" applyFont="0" applyAlignment="0" applyProtection="0"/>
    <xf numFmtId="0" fontId="95" fillId="64" borderId="380" applyNumberFormat="0" applyAlignment="0" applyProtection="0"/>
    <xf numFmtId="0" fontId="70" fillId="53" borderId="379" applyNumberFormat="0" applyFont="0" applyAlignment="0" applyProtection="0"/>
    <xf numFmtId="0" fontId="66" fillId="64" borderId="378" applyNumberFormat="0" applyAlignment="0" applyProtection="0"/>
    <xf numFmtId="4" fontId="48" fillId="73" borderId="407" applyNumberFormat="0" applyProtection="0">
      <alignment horizontal="left" vertical="center" indent="1"/>
    </xf>
    <xf numFmtId="0" fontId="126" fillId="64" borderId="405" applyNumberFormat="0" applyAlignment="0" applyProtection="0"/>
    <xf numFmtId="0" fontId="95" fillId="64" borderId="398" applyNumberForma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217" fontId="45" fillId="66" borderId="386">
      <alignment horizontal="left" indent="1"/>
    </xf>
    <xf numFmtId="4" fontId="48" fillId="82" borderId="416" applyNumberFormat="0" applyProtection="0">
      <alignment horizontal="right" vertical="center"/>
    </xf>
    <xf numFmtId="4" fontId="48" fillId="79" borderId="416" applyNumberFormat="0" applyProtection="0">
      <alignment horizontal="right" vertical="center"/>
    </xf>
    <xf numFmtId="4" fontId="48" fillId="73" borderId="416" applyNumberFormat="0" applyProtection="0">
      <alignment horizontal="left" vertical="center" indent="1"/>
    </xf>
    <xf numFmtId="4" fontId="48" fillId="83" borderId="389" applyNumberFormat="0" applyProtection="0">
      <alignment horizontal="right" vertical="center"/>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66" fillId="64" borderId="486" applyNumberFormat="0" applyAlignment="0" applyProtection="0"/>
    <xf numFmtId="4" fontId="48" fillId="80" borderId="497" applyNumberFormat="0" applyProtection="0">
      <alignment horizontal="right" vertical="center"/>
    </xf>
    <xf numFmtId="0" fontId="126" fillId="64" borderId="423" applyNumberFormat="0" applyAlignment="0" applyProtection="0"/>
    <xf numFmtId="217" fontId="46" fillId="88" borderId="412" applyBorder="0">
      <alignment horizontal="center" vertical="center" wrapText="1"/>
    </xf>
    <xf numFmtId="0" fontId="131" fillId="49" borderId="405" applyNumberFormat="0" applyAlignment="0" applyProtection="0"/>
    <xf numFmtId="0" fontId="101" fillId="0" borderId="381"/>
    <xf numFmtId="0" fontId="45" fillId="74" borderId="380" applyNumberFormat="0" applyProtection="0">
      <alignment horizontal="left" vertical="center" indent="1"/>
    </xf>
    <xf numFmtId="4" fontId="48" fillId="67" borderId="380" applyNumberFormat="0" applyProtection="0">
      <alignment horizontal="left" vertical="center" indent="1"/>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37" fontId="113" fillId="90" borderId="333" applyBorder="0" applyProtection="0">
      <alignment horizontal="right"/>
    </xf>
    <xf numFmtId="0" fontId="45" fillId="66"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8" fillId="81" borderId="380" applyNumberFormat="0" applyProtection="0">
      <alignment horizontal="right" vertical="center"/>
    </xf>
    <xf numFmtId="4" fontId="48" fillId="73" borderId="380" applyNumberFormat="0" applyProtection="0">
      <alignment horizontal="left" vertical="center" indent="1"/>
    </xf>
    <xf numFmtId="217" fontId="46" fillId="67" borderId="419" applyBorder="0">
      <alignment horizontal="left" indent="1"/>
      <protection locked="0"/>
    </xf>
    <xf numFmtId="37" fontId="113" fillId="90" borderId="369" applyBorder="0" applyProtection="0">
      <alignment horizontal="right"/>
    </xf>
    <xf numFmtId="4" fontId="110" fillId="85" borderId="398" applyNumberFormat="0" applyProtection="0">
      <alignment horizontal="right" vertical="center"/>
    </xf>
    <xf numFmtId="4" fontId="48" fillId="67" borderId="398" applyNumberFormat="0" applyProtection="0">
      <alignment vertical="center"/>
    </xf>
    <xf numFmtId="0" fontId="95" fillId="64" borderId="398" applyNumberFormat="0" applyAlignment="0" applyProtection="0"/>
    <xf numFmtId="0" fontId="95" fillId="64" borderId="398" applyNumberForma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45" fillId="88" borderId="416" applyNumberFormat="0" applyProtection="0">
      <alignment horizontal="left" vertical="center" indent="1"/>
    </xf>
    <xf numFmtId="0" fontId="45" fillId="87" borderId="416" applyNumberFormat="0" applyProtection="0">
      <alignment horizontal="left" vertical="center" indent="1"/>
    </xf>
    <xf numFmtId="4" fontId="48" fillId="81" borderId="416" applyNumberFormat="0" applyProtection="0">
      <alignment horizontal="right" vertical="center"/>
    </xf>
    <xf numFmtId="4" fontId="48" fillId="80" borderId="416" applyNumberFormat="0" applyProtection="0">
      <alignment horizontal="right" vertical="center"/>
    </xf>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37" fontId="113" fillId="90" borderId="405" applyBorder="0" applyProtection="0">
      <alignment horizontal="right"/>
    </xf>
    <xf numFmtId="37" fontId="113" fillId="90" borderId="414" applyBorder="0" applyProtection="0">
      <alignment horizontal="right"/>
    </xf>
    <xf numFmtId="4" fontId="48" fillId="67" borderId="425" applyNumberFormat="0" applyProtection="0">
      <alignment horizontal="left" vertical="center" indent="1"/>
    </xf>
    <xf numFmtId="0" fontId="70" fillId="53" borderId="406" applyNumberFormat="0" applyFont="0" applyAlignment="0" applyProtection="0"/>
    <xf numFmtId="0" fontId="70" fillId="53" borderId="406" applyNumberFormat="0" applyFont="0" applyAlignment="0" applyProtection="0"/>
    <xf numFmtId="4" fontId="48" fillId="73" borderId="407" applyNumberFormat="0" applyProtection="0">
      <alignment horizontal="left" vertical="center" indent="1"/>
    </xf>
    <xf numFmtId="4" fontId="48" fillId="78" borderId="407" applyNumberFormat="0" applyProtection="0">
      <alignment horizontal="right" vertical="center"/>
    </xf>
    <xf numFmtId="0" fontId="70" fillId="53" borderId="388" applyNumberFormat="0" applyFont="0" applyAlignment="0" applyProtection="0"/>
    <xf numFmtId="0" fontId="70" fillId="53" borderId="388" applyNumberFormat="0" applyFont="0" applyAlignment="0" applyProtection="0"/>
    <xf numFmtId="37" fontId="113" fillId="90" borderId="378" applyBorder="0" applyProtection="0">
      <alignment horizontal="right"/>
    </xf>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4" fontId="48" fillId="79" borderId="407" applyNumberFormat="0" applyProtection="0">
      <alignment horizontal="right" vertical="center"/>
    </xf>
    <xf numFmtId="4" fontId="48" fillId="82" borderId="407" applyNumberFormat="0" applyProtection="0">
      <alignment horizontal="right" vertical="center"/>
    </xf>
    <xf numFmtId="4" fontId="48" fillId="83" borderId="407" applyNumberFormat="0" applyProtection="0">
      <alignment horizontal="right" vertical="center"/>
    </xf>
    <xf numFmtId="4" fontId="47" fillId="84" borderId="407" applyNumberFormat="0" applyProtection="0">
      <alignment horizontal="left" vertical="center" indent="1"/>
    </xf>
    <xf numFmtId="4" fontId="48" fillId="85" borderId="407" applyNumberFormat="0" applyProtection="0">
      <alignment horizontal="left" vertical="center" indent="1"/>
    </xf>
    <xf numFmtId="0" fontId="81" fillId="49" borderId="378" applyNumberFormat="0" applyAlignment="0" applyProtection="0"/>
    <xf numFmtId="4" fontId="109" fillId="85" borderId="407" applyNumberFormat="0" applyProtection="0">
      <alignment horizontal="right" vertical="center"/>
    </xf>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108" fillId="62" borderId="411" applyBorder="0"/>
    <xf numFmtId="0" fontId="66" fillId="64" borderId="396" applyNumberFormat="0" applyAlignment="0" applyProtection="0"/>
    <xf numFmtId="4" fontId="109" fillId="85" borderId="371" applyNumberFormat="0" applyProtection="0">
      <alignment horizontal="right" vertical="center"/>
    </xf>
    <xf numFmtId="4" fontId="48" fillId="77" borderId="425" applyNumberFormat="0" applyProtection="0">
      <alignment horizontal="right" vertical="center"/>
    </xf>
    <xf numFmtId="0" fontId="105" fillId="0" borderId="427" applyNumberFormat="0" applyFill="0" applyAlignment="0" applyProtection="0"/>
    <xf numFmtId="0" fontId="81" fillId="49" borderId="423" applyNumberFormat="0" applyAlignment="0" applyProtection="0"/>
    <xf numFmtId="4" fontId="110" fillId="85" borderId="425" applyNumberFormat="0" applyProtection="0">
      <alignment horizontal="right" vertical="center"/>
    </xf>
    <xf numFmtId="4" fontId="48" fillId="85" borderId="425" applyNumberFormat="0" applyProtection="0">
      <alignment horizontal="left" vertical="center" indent="1"/>
    </xf>
    <xf numFmtId="0" fontId="75" fillId="110" borderId="386"/>
    <xf numFmtId="4" fontId="48" fillId="83" borderId="398" applyNumberFormat="0" applyProtection="0">
      <alignment horizontal="right" vertical="center"/>
    </xf>
    <xf numFmtId="4" fontId="48" fillId="81" borderId="398" applyNumberFormat="0" applyProtection="0">
      <alignment horizontal="right" vertical="center"/>
    </xf>
    <xf numFmtId="0" fontId="45" fillId="88" borderId="416" applyNumberFormat="0" applyProtection="0">
      <alignment horizontal="left" vertical="center" indent="1"/>
    </xf>
    <xf numFmtId="0" fontId="81" fillId="49" borderId="414" applyNumberForma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4" fontId="48" fillId="82" borderId="425" applyNumberFormat="0" applyProtection="0">
      <alignment horizontal="right" vertical="center"/>
    </xf>
    <xf numFmtId="0" fontId="101" fillId="0" borderId="426"/>
    <xf numFmtId="0" fontId="70" fillId="53" borderId="406" applyNumberFormat="0" applyFont="0" applyAlignment="0" applyProtection="0"/>
    <xf numFmtId="4" fontId="48" fillId="78" borderId="497" applyNumberFormat="0" applyProtection="0">
      <alignment horizontal="right" vertical="center"/>
    </xf>
    <xf numFmtId="4" fontId="48" fillId="80" borderId="398" applyNumberFormat="0" applyProtection="0">
      <alignment horizontal="right" vertical="center"/>
    </xf>
    <xf numFmtId="4" fontId="48" fillId="76" borderId="398" applyNumberFormat="0" applyProtection="0">
      <alignment horizontal="right" vertical="center"/>
    </xf>
    <xf numFmtId="217" fontId="120" fillId="0" borderId="386">
      <alignment horizontal="left" vertical="top" wrapText="1"/>
    </xf>
    <xf numFmtId="0" fontId="45" fillId="87" borderId="407" applyNumberFormat="0" applyProtection="0">
      <alignment horizontal="left" vertical="center" indent="1"/>
    </xf>
    <xf numFmtId="0" fontId="66" fillId="64" borderId="378" applyNumberFormat="0" applyAlignment="0" applyProtection="0"/>
    <xf numFmtId="0" fontId="66" fillId="64" borderId="378" applyNumberFormat="0" applyAlignment="0" applyProtection="0"/>
    <xf numFmtId="0" fontId="70" fillId="53" borderId="424"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81" fillId="49" borderId="414" applyNumberFormat="0" applyAlignment="0" applyProtection="0"/>
    <xf numFmtId="0" fontId="95" fillId="64" borderId="344" applyNumberFormat="0" applyAlignment="0" applyProtection="0"/>
    <xf numFmtId="0" fontId="95" fillId="64" borderId="344" applyNumberFormat="0" applyAlignment="0" applyProtection="0"/>
    <xf numFmtId="4" fontId="48" fillId="73" borderId="407" applyNumberFormat="0" applyProtection="0">
      <alignment vertical="center"/>
    </xf>
    <xf numFmtId="0" fontId="70" fillId="53" borderId="503" applyNumberFormat="0" applyFont="0" applyAlignment="0" applyProtection="0"/>
    <xf numFmtId="0" fontId="105" fillId="0" borderId="400" applyNumberFormat="0" applyFill="0" applyAlignment="0" applyProtection="0"/>
    <xf numFmtId="4" fontId="47" fillId="84" borderId="398" applyNumberFormat="0" applyProtection="0">
      <alignment horizontal="left" vertical="center" indent="1"/>
    </xf>
    <xf numFmtId="0" fontId="70" fillId="53" borderId="503" applyNumberFormat="0" applyFont="0" applyAlignment="0" applyProtection="0"/>
    <xf numFmtId="37" fontId="113" fillId="90" borderId="396" applyBorder="0" applyProtection="0">
      <alignment horizontal="right"/>
    </xf>
    <xf numFmtId="0" fontId="81" fillId="49" borderId="396" applyNumberFormat="0" applyAlignment="0" applyProtection="0"/>
    <xf numFmtId="0" fontId="81" fillId="49" borderId="396" applyNumberFormat="0" applyAlignment="0" applyProtection="0"/>
    <xf numFmtId="0" fontId="66" fillId="64" borderId="396" applyNumberFormat="0" applyAlignment="0" applyProtection="0"/>
    <xf numFmtId="0" fontId="70" fillId="53" borderId="397" applyNumberFormat="0" applyFont="0" applyAlignment="0" applyProtection="0"/>
    <xf numFmtId="0" fontId="45" fillId="87" borderId="416" applyNumberFormat="0" applyProtection="0">
      <alignment horizontal="left" vertical="center" indent="1"/>
    </xf>
    <xf numFmtId="37" fontId="113" fillId="91"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26" fillId="64" borderId="378" applyNumberFormat="0" applyAlignment="0" applyProtection="0"/>
    <xf numFmtId="194" fontId="45" fillId="0" borderId="359"/>
    <xf numFmtId="4" fontId="48" fillId="73" borderId="497" applyNumberFormat="0" applyProtection="0">
      <alignment horizontal="left" vertical="center" indent="1"/>
    </xf>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0" fontId="45" fillId="87" borderId="344" applyNumberFormat="0" applyProtection="0">
      <alignment horizontal="left" vertical="center" indent="1"/>
    </xf>
    <xf numFmtId="4" fontId="110" fillId="67" borderId="344" applyNumberFormat="0" applyProtection="0">
      <alignment vertical="center"/>
    </xf>
    <xf numFmtId="0" fontId="134" fillId="64" borderId="504" applyNumberFormat="0" applyAlignment="0" applyProtection="0"/>
    <xf numFmtId="0" fontId="131" fillId="49" borderId="486" applyNumberFormat="0" applyAlignment="0" applyProtection="0"/>
    <xf numFmtId="0" fontId="70" fillId="53" borderId="503" applyNumberFormat="0" applyFont="0" applyAlignment="0" applyProtection="0"/>
    <xf numFmtId="217" fontId="46" fillId="88" borderId="385" applyBorder="0">
      <alignment horizontal="center" vertical="center" wrapText="1"/>
    </xf>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95" fillId="64" borderId="51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37" fontId="113" fillId="91" borderId="378" applyBorder="0" applyProtection="0">
      <alignment horizontal="right"/>
    </xf>
    <xf numFmtId="4" fontId="48" fillId="82" borderId="497" applyNumberFormat="0" applyProtection="0">
      <alignment horizontal="right" vertical="center"/>
    </xf>
    <xf numFmtId="0" fontId="66" fillId="64" borderId="486" applyNumberForma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101" fillId="0" borderId="372"/>
    <xf numFmtId="0" fontId="45" fillId="66" borderId="362"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horizontal="left" vertical="center" indent="1"/>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7" fillId="84" borderId="362" applyNumberFormat="0" applyProtection="0">
      <alignment horizontal="left" vertical="center" indent="1"/>
    </xf>
    <xf numFmtId="4" fontId="48" fillId="83" borderId="362" applyNumberFormat="0" applyProtection="0">
      <alignment horizontal="right" vertical="center"/>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4" fontId="48" fillId="77" borderId="504" applyNumberFormat="0" applyProtection="0">
      <alignment horizontal="right" vertical="center"/>
    </xf>
    <xf numFmtId="0" fontId="45" fillId="74" borderId="497" applyNumberFormat="0" applyProtection="0">
      <alignment horizontal="left" vertical="center" indent="1"/>
    </xf>
    <xf numFmtId="0" fontId="70" fillId="53" borderId="503" applyNumberFormat="0" applyFont="0" applyAlignment="0" applyProtection="0"/>
    <xf numFmtId="4" fontId="47" fillId="84" borderId="497" applyNumberFormat="0" applyProtection="0">
      <alignment horizontal="left" vertical="center" indent="1"/>
    </xf>
    <xf numFmtId="4" fontId="48" fillId="87" borderId="504" applyNumberFormat="0" applyProtection="0">
      <alignment horizontal="left" vertical="center" indent="1"/>
    </xf>
    <xf numFmtId="0" fontId="70" fillId="53" borderId="487" applyNumberFormat="0" applyFon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4" fontId="48" fillId="67" borderId="371" applyNumberFormat="0" applyProtection="0">
      <alignment horizontal="left" vertical="center" indent="1"/>
    </xf>
    <xf numFmtId="4" fontId="48" fillId="67" borderId="425" applyNumberFormat="0" applyProtection="0">
      <alignment vertical="center"/>
    </xf>
    <xf numFmtId="4" fontId="48" fillId="67" borderId="425" applyNumberFormat="0" applyProtection="0">
      <alignment horizontal="left" vertical="center" indent="1"/>
    </xf>
    <xf numFmtId="4" fontId="48" fillId="82" borderId="497" applyNumberFormat="0" applyProtection="0">
      <alignment horizontal="right" vertical="center"/>
    </xf>
    <xf numFmtId="0" fontId="81" fillId="49" borderId="423" applyNumberFormat="0" applyAlignment="0" applyProtection="0"/>
    <xf numFmtId="0" fontId="134" fillId="64" borderId="362" applyNumberFormat="0" applyAlignment="0" applyProtection="0"/>
    <xf numFmtId="0" fontId="45" fillId="53" borderId="361" applyNumberFormat="0" applyFont="0" applyAlignment="0" applyProtection="0"/>
    <xf numFmtId="0" fontId="45" fillId="88"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0" fontId="95" fillId="64" borderId="380" applyNumberFormat="0" applyAlignment="0" applyProtection="0"/>
    <xf numFmtId="0" fontId="70" fillId="53" borderId="379" applyNumberFormat="0" applyFont="0" applyAlignment="0" applyProtection="0"/>
    <xf numFmtId="0" fontId="95" fillId="64" borderId="371" applyNumberFormat="0" applyAlignment="0" applyProtection="0"/>
    <xf numFmtId="0" fontId="95" fillId="64" borderId="371" applyNumberFormat="0" applyAlignment="0" applyProtection="0"/>
    <xf numFmtId="4" fontId="110" fillId="73" borderId="371" applyNumberFormat="0" applyProtection="0">
      <alignment vertical="center"/>
    </xf>
    <xf numFmtId="4" fontId="48" fillId="73" borderId="371" applyNumberFormat="0" applyProtection="0">
      <alignment horizontal="left" vertical="center" indent="1"/>
    </xf>
    <xf numFmtId="4" fontId="48" fillId="73" borderId="371" applyNumberFormat="0" applyProtection="0">
      <alignment horizontal="left" vertical="center" indent="1"/>
    </xf>
    <xf numFmtId="4" fontId="48" fillId="75" borderId="371" applyNumberFormat="0" applyProtection="0">
      <alignment horizontal="right" vertical="center"/>
    </xf>
    <xf numFmtId="4" fontId="48" fillId="77" borderId="371" applyNumberFormat="0" applyProtection="0">
      <alignment horizontal="right" vertical="center"/>
    </xf>
    <xf numFmtId="0" fontId="66" fillId="64" borderId="396" applyNumberFormat="0" applyAlignment="0" applyProtection="0"/>
    <xf numFmtId="0" fontId="75" fillId="110" borderId="359"/>
    <xf numFmtId="4" fontId="48" fillId="79" borderId="371" applyNumberFormat="0" applyProtection="0">
      <alignment horizontal="right" vertical="center"/>
    </xf>
    <xf numFmtId="4" fontId="48" fillId="80" borderId="371" applyNumberFormat="0" applyProtection="0">
      <alignment horizontal="right" vertical="center"/>
    </xf>
    <xf numFmtId="4" fontId="48" fillId="87" borderId="371" applyNumberFormat="0" applyProtection="0">
      <alignment horizontal="left" vertical="center" indent="1"/>
    </xf>
    <xf numFmtId="0" fontId="45" fillId="88" borderId="398" applyNumberFormat="0" applyProtection="0">
      <alignment horizontal="left" vertical="center" indent="1"/>
    </xf>
    <xf numFmtId="0" fontId="81" fillId="49" borderId="396" applyNumberFormat="0" applyAlignment="0" applyProtection="0"/>
    <xf numFmtId="4" fontId="48" fillId="73" borderId="497" applyNumberFormat="0" applyProtection="0">
      <alignment horizontal="left" vertical="center" indent="1"/>
    </xf>
    <xf numFmtId="4" fontId="48" fillId="76" borderId="371" applyNumberFormat="0" applyProtection="0">
      <alignment horizontal="right" vertical="center"/>
    </xf>
    <xf numFmtId="4" fontId="48" fillId="85" borderId="416" applyNumberFormat="0" applyProtection="0">
      <alignment horizontal="left" vertical="center" indent="1"/>
    </xf>
    <xf numFmtId="0" fontId="95" fillId="64" borderId="425" applyNumberFormat="0" applyAlignment="0" applyProtection="0"/>
    <xf numFmtId="0" fontId="70" fillId="53" borderId="388" applyNumberFormat="0" applyFont="0" applyAlignment="0" applyProtection="0"/>
    <xf numFmtId="0" fontId="70" fillId="53" borderId="370" applyNumberFormat="0" applyFont="0" applyAlignment="0" applyProtection="0"/>
    <xf numFmtId="0" fontId="101" fillId="0" borderId="336"/>
    <xf numFmtId="4" fontId="110" fillId="67" borderId="371" applyNumberFormat="0" applyProtection="0">
      <alignment vertical="center"/>
    </xf>
    <xf numFmtId="0" fontId="105" fillId="0" borderId="490" applyNumberFormat="0" applyFill="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37" fontId="113" fillId="90" borderId="351" applyBorder="0" applyProtection="0">
      <alignment horizontal="right"/>
    </xf>
    <xf numFmtId="4" fontId="48" fillId="75" borderId="380" applyNumberFormat="0" applyProtection="0">
      <alignment horizontal="right" vertical="center"/>
    </xf>
    <xf numFmtId="0" fontId="45" fillId="74" borderId="371" applyNumberFormat="0" applyProtection="0">
      <alignment horizontal="left" vertical="center" indent="1"/>
    </xf>
    <xf numFmtId="4" fontId="48" fillId="67" borderId="371" applyNumberFormat="0" applyProtection="0">
      <alignment vertical="center"/>
    </xf>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70" fillId="53" borderId="352" applyNumberFormat="0" applyFont="0" applyAlignment="0" applyProtection="0"/>
    <xf numFmtId="0" fontId="70" fillId="53" borderId="352" applyNumberFormat="0" applyFont="0" applyAlignment="0" applyProtection="0"/>
    <xf numFmtId="37" fontId="113" fillId="91" borderId="351" applyBorder="0" applyProtection="0">
      <alignment horizontal="right"/>
    </xf>
    <xf numFmtId="4" fontId="48" fillId="80" borderId="380" applyNumberFormat="0" applyProtection="0">
      <alignment horizontal="right" vertical="center"/>
    </xf>
    <xf numFmtId="0" fontId="131" fillId="49" borderId="351" applyNumberFormat="0" applyAlignment="0" applyProtection="0"/>
    <xf numFmtId="9" fontId="45" fillId="66" borderId="350">
      <alignment horizontal="center"/>
    </xf>
    <xf numFmtId="9" fontId="45" fillId="0" borderId="350">
      <alignment horizontal="center"/>
    </xf>
    <xf numFmtId="0" fontId="95" fillId="64" borderId="353" applyNumberFormat="0" applyAlignment="0" applyProtection="0"/>
    <xf numFmtId="0" fontId="70" fillId="53" borderId="487" applyNumberFormat="0" applyFont="0" applyAlignment="0" applyProtection="0"/>
    <xf numFmtId="4" fontId="48" fillId="79" borderId="504" applyNumberFormat="0" applyProtection="0">
      <alignment horizontal="right" vertical="center"/>
    </xf>
    <xf numFmtId="0" fontId="108" fillId="62" borderId="348" applyBorder="0"/>
    <xf numFmtId="37" fontId="113" fillId="91" borderId="387" applyBorder="0" applyProtection="0">
      <alignment horizontal="right"/>
    </xf>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81" fillId="49" borderId="351" applyNumberFormat="0" applyAlignment="0" applyProtection="0"/>
    <xf numFmtId="4" fontId="48" fillId="81" borderId="362" applyNumberFormat="0" applyProtection="0">
      <alignment horizontal="right" vertical="center"/>
    </xf>
    <xf numFmtId="0" fontId="70" fillId="53" borderId="379" applyNumberFormat="0" applyFont="0" applyAlignment="0" applyProtection="0"/>
    <xf numFmtId="0" fontId="66" fillId="64" borderId="414" applyNumberFormat="0" applyAlignment="0" applyProtection="0"/>
    <xf numFmtId="0" fontId="95" fillId="64" borderId="371" applyNumberFormat="0" applyAlignment="0" applyProtection="0"/>
    <xf numFmtId="0" fontId="45" fillId="74" borderId="371" applyNumberFormat="0" applyProtection="0">
      <alignment horizontal="left" vertical="center" indent="1"/>
    </xf>
    <xf numFmtId="169" fontId="45" fillId="0" borderId="359">
      <alignment horizontal="center"/>
    </xf>
    <xf numFmtId="4" fontId="48" fillId="67" borderId="497" applyNumberFormat="0" applyProtection="0">
      <alignment vertical="center"/>
    </xf>
    <xf numFmtId="0" fontId="134" fillId="64" borderId="389" applyNumberFormat="0" applyAlignment="0" applyProtection="0"/>
    <xf numFmtId="0" fontId="101" fillId="0" borderId="363"/>
    <xf numFmtId="4" fontId="48" fillId="79" borderId="362" applyNumberFormat="0" applyProtection="0">
      <alignment horizontal="right" vertical="center"/>
    </xf>
    <xf numFmtId="4" fontId="48" fillId="78" borderId="362" applyNumberFormat="0" applyProtection="0">
      <alignment horizontal="right" vertical="center"/>
    </xf>
    <xf numFmtId="0" fontId="126" fillId="64" borderId="378" applyNumberFormat="0" applyAlignment="0" applyProtection="0"/>
    <xf numFmtId="4" fontId="48" fillId="77" borderId="362" applyNumberFormat="0" applyProtection="0">
      <alignment horizontal="right" vertical="center"/>
    </xf>
    <xf numFmtId="0" fontId="95" fillId="64" borderId="362" applyNumberFormat="0" applyAlignment="0" applyProtection="0"/>
    <xf numFmtId="0" fontId="95" fillId="64" borderId="362" applyNumberFormat="0" applyAlignment="0" applyProtection="0"/>
    <xf numFmtId="0" fontId="70" fillId="53" borderId="361" applyNumberFormat="0" applyFont="0" applyAlignment="0" applyProtection="0"/>
    <xf numFmtId="0" fontId="70" fillId="53" borderId="361" applyNumberFormat="0" applyFont="0" applyAlignment="0" applyProtection="0"/>
    <xf numFmtId="169" fontId="45" fillId="67" borderId="350">
      <alignment horizontal="left" vertical="top"/>
      <protection locked="0"/>
    </xf>
    <xf numFmtId="37" fontId="113" fillId="90" borderId="360" applyBorder="0" applyProtection="0">
      <alignment horizontal="right"/>
    </xf>
    <xf numFmtId="0" fontId="105" fillId="0" borderId="409" applyNumberFormat="0" applyFill="0" applyAlignment="0" applyProtection="0"/>
    <xf numFmtId="37" fontId="113" fillId="90" borderId="486" applyBorder="0" applyProtection="0">
      <alignment horizontal="right"/>
    </xf>
    <xf numFmtId="0" fontId="105" fillId="0" borderId="490" applyNumberFormat="0" applyFill="0" applyAlignment="0" applyProtection="0"/>
    <xf numFmtId="0" fontId="66" fillId="64" borderId="396" applyNumberFormat="0" applyAlignment="0" applyProtection="0"/>
    <xf numFmtId="0" fontId="45" fillId="74" borderId="425" applyNumberFormat="0" applyProtection="0">
      <alignment horizontal="left" vertical="center" indent="1"/>
    </xf>
    <xf numFmtId="4" fontId="48" fillId="75" borderId="425" applyNumberFormat="0" applyProtection="0">
      <alignment horizontal="right" vertical="center"/>
    </xf>
    <xf numFmtId="4" fontId="48" fillId="78" borderId="425" applyNumberFormat="0" applyProtection="0">
      <alignment horizontal="right" vertical="center"/>
    </xf>
    <xf numFmtId="0" fontId="70" fillId="53" borderId="487" applyNumberFormat="0" applyFont="0" applyAlignment="0" applyProtection="0"/>
    <xf numFmtId="4" fontId="48" fillId="78" borderId="497" applyNumberFormat="0" applyProtection="0">
      <alignment horizontal="right" vertical="center"/>
    </xf>
    <xf numFmtId="0" fontId="66" fillId="64" borderId="486" applyNumberFormat="0" applyAlignment="0" applyProtection="0"/>
    <xf numFmtId="0" fontId="70" fillId="53" borderId="370" applyNumberFormat="0" applyFont="0" applyAlignment="0" applyProtection="0"/>
    <xf numFmtId="0" fontId="70" fillId="53" borderId="370" applyNumberFormat="0" applyFont="0" applyAlignment="0" applyProtection="0"/>
    <xf numFmtId="0" fontId="105" fillId="0" borderId="409" applyNumberFormat="0" applyFill="0" applyAlignment="0" applyProtection="0"/>
    <xf numFmtId="0" fontId="105" fillId="0" borderId="409" applyNumberFormat="0" applyFill="0" applyAlignment="0" applyProtection="0"/>
    <xf numFmtId="0" fontId="70" fillId="53" borderId="487" applyNumberFormat="0" applyFont="0" applyAlignment="0" applyProtection="0"/>
    <xf numFmtId="4" fontId="110" fillId="85" borderId="362" applyNumberFormat="0" applyProtection="0">
      <alignment horizontal="right" vertical="center"/>
    </xf>
    <xf numFmtId="4" fontId="48" fillId="67" borderId="362" applyNumberFormat="0" applyProtection="0">
      <alignment horizontal="left" vertical="center" indent="1"/>
    </xf>
    <xf numFmtId="4" fontId="48" fillId="67" borderId="362" applyNumberFormat="0" applyProtection="0">
      <alignment horizontal="left" vertical="center" indent="1"/>
    </xf>
    <xf numFmtId="4" fontId="110" fillId="67" borderId="362" applyNumberFormat="0" applyProtection="0">
      <alignmen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0" fontId="45" fillId="66" borderId="362" applyNumberFormat="0" applyProtection="0">
      <alignment horizontal="left" vertical="center" indent="1"/>
    </xf>
    <xf numFmtId="0" fontId="45" fillId="88" borderId="362" applyNumberFormat="0" applyProtection="0">
      <alignment horizontal="left" vertical="center" indent="1"/>
    </xf>
    <xf numFmtId="4" fontId="48" fillId="79" borderId="353" applyNumberFormat="0" applyProtection="0">
      <alignment horizontal="right" vertical="center"/>
    </xf>
    <xf numFmtId="169" fontId="45" fillId="67" borderId="359">
      <alignment horizontal="left" vertical="top"/>
      <protection locked="0"/>
    </xf>
    <xf numFmtId="4" fontId="110" fillId="73" borderId="362" applyNumberFormat="0" applyProtection="0">
      <alignment vertical="center"/>
    </xf>
    <xf numFmtId="4" fontId="48" fillId="73" borderId="362" applyNumberFormat="0" applyProtection="0">
      <alignment vertical="center"/>
    </xf>
    <xf numFmtId="217" fontId="45" fillId="66" borderId="359">
      <alignment horizontal="left" indent="1"/>
    </xf>
    <xf numFmtId="217" fontId="121" fillId="0" borderId="359">
      <alignment horizontal="left" indent="1"/>
    </xf>
    <xf numFmtId="217" fontId="120" fillId="0" borderId="359">
      <alignment horizontal="left" vertical="top" wrapText="1"/>
    </xf>
    <xf numFmtId="0" fontId="70" fillId="53" borderId="415" applyNumberFormat="0" applyFont="0" applyAlignment="0" applyProtection="0"/>
    <xf numFmtId="0" fontId="45" fillId="74" borderId="371" applyNumberFormat="0" applyProtection="0">
      <alignment horizontal="left" vertical="center" indent="1"/>
    </xf>
    <xf numFmtId="0" fontId="95" fillId="64" borderId="398" applyNumberFormat="0" applyAlignment="0" applyProtection="0"/>
    <xf numFmtId="0" fontId="126" fillId="64" borderId="387" applyNumberFormat="0" applyAlignment="0" applyProtection="0"/>
    <xf numFmtId="0" fontId="45" fillId="74" borderId="488" applyNumberFormat="0" applyProtection="0">
      <alignment horizontal="left" vertical="center" indent="1"/>
    </xf>
    <xf numFmtId="0" fontId="131" fillId="49" borderId="396" applyNumberFormat="0" applyAlignment="0" applyProtection="0"/>
    <xf numFmtId="0" fontId="105" fillId="0" borderId="427" applyNumberFormat="0" applyFill="0" applyAlignment="0" applyProtection="0"/>
    <xf numFmtId="0" fontId="81" fillId="49" borderId="414" applyNumberFormat="0" applyAlignment="0" applyProtection="0"/>
    <xf numFmtId="0" fontId="70" fillId="53" borderId="352" applyNumberFormat="0" applyFont="0" applyAlignment="0" applyProtection="0"/>
    <xf numFmtId="0" fontId="101" fillId="0" borderId="390"/>
    <xf numFmtId="0" fontId="81" fillId="49" borderId="342" applyNumberFormat="0" applyAlignment="0" applyProtection="0"/>
    <xf numFmtId="0" fontId="81" fillId="49" borderId="342" applyNumberFormat="0" applyAlignment="0" applyProtection="0"/>
    <xf numFmtId="37" fontId="113" fillId="90" borderId="342" applyBorder="0" applyProtection="0">
      <alignment horizontal="right"/>
    </xf>
    <xf numFmtId="194" fontId="45" fillId="0" borderId="332"/>
    <xf numFmtId="0" fontId="70" fillId="53" borderId="487" applyNumberFormat="0" applyFont="0" applyAlignment="0" applyProtection="0"/>
    <xf numFmtId="0" fontId="70" fillId="53" borderId="361"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37" fontId="113" fillId="91" borderId="333" applyBorder="0" applyProtection="0">
      <alignment horizontal="right"/>
    </xf>
    <xf numFmtId="0" fontId="105" fillId="0" borderId="339" applyNumberFormat="0" applyFill="0" applyAlignment="0" applyProtection="0"/>
    <xf numFmtId="4" fontId="48" fillId="73" borderId="344" applyNumberFormat="0" applyProtection="0">
      <alignment vertical="center"/>
    </xf>
    <xf numFmtId="4" fontId="110" fillId="73" borderId="344" applyNumberFormat="0" applyProtection="0">
      <alignment vertical="center"/>
    </xf>
    <xf numFmtId="0" fontId="45" fillId="74" borderId="380" applyNumberFormat="0" applyProtection="0">
      <alignment horizontal="left" vertical="center" indent="1"/>
    </xf>
    <xf numFmtId="0" fontId="45" fillId="53" borderId="343" applyNumberFormat="0" applyFont="0" applyAlignment="0" applyProtection="0"/>
    <xf numFmtId="0" fontId="131" fillId="49" borderId="342" applyNumberFormat="0" applyAlignment="0" applyProtection="0"/>
    <xf numFmtId="4" fontId="47" fillId="84" borderId="398" applyNumberFormat="0" applyProtection="0">
      <alignment horizontal="left" vertical="center" indent="1"/>
    </xf>
    <xf numFmtId="4" fontId="48" fillId="73" borderId="362" applyNumberFormat="0" applyProtection="0">
      <alignment horizontal="left" vertical="center" indent="1"/>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194" fontId="45" fillId="0" borderId="386"/>
    <xf numFmtId="0" fontId="81" fillId="49" borderId="378" applyNumberFormat="0" applyAlignment="0" applyProtection="0"/>
    <xf numFmtId="0" fontId="81" fillId="49" borderId="378" applyNumberFormat="0" applyAlignment="0" applyProtection="0"/>
    <xf numFmtId="0" fontId="45" fillId="87" borderId="425" applyNumberFormat="0" applyProtection="0">
      <alignment horizontal="left" vertical="center" indent="1"/>
    </xf>
    <xf numFmtId="37" fontId="113" fillId="90" borderId="342" applyBorder="0" applyProtection="0">
      <alignment horizontal="right"/>
    </xf>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45" fillId="74" borderId="497" applyNumberFormat="0" applyProtection="0">
      <alignment horizontal="left" vertical="center" indent="1"/>
    </xf>
    <xf numFmtId="4" fontId="48" fillId="67" borderId="344" applyNumberFormat="0" applyProtection="0">
      <alignment horizontal="left" vertical="center" indent="1"/>
    </xf>
    <xf numFmtId="0" fontId="45" fillId="74" borderId="344" applyNumberFormat="0" applyProtection="0">
      <alignment horizontal="left" vertical="center" indent="1"/>
    </xf>
    <xf numFmtId="4" fontId="48" fillId="83" borderId="497" applyNumberFormat="0" applyProtection="0">
      <alignment horizontal="right" vertical="center"/>
    </xf>
    <xf numFmtId="217" fontId="46" fillId="66" borderId="359">
      <alignment horizontal="left" vertical="center" wrapText="1"/>
    </xf>
    <xf numFmtId="0" fontId="126" fillId="64" borderId="486" applyNumberFormat="0" applyAlignment="0" applyProtection="0"/>
    <xf numFmtId="0" fontId="45" fillId="74" borderId="497" applyNumberFormat="0" applyProtection="0">
      <alignment horizontal="left" vertical="center" indent="1"/>
    </xf>
    <xf numFmtId="0" fontId="70" fillId="53" borderId="487" applyNumberFormat="0" applyFon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4" fontId="48" fillId="73" borderId="371" applyNumberFormat="0" applyProtection="0">
      <alignment horizontal="left" vertical="center" indent="1"/>
    </xf>
    <xf numFmtId="0" fontId="45" fillId="74" borderId="371" applyNumberFormat="0" applyProtection="0">
      <alignment horizontal="left" vertical="center" indent="1"/>
    </xf>
    <xf numFmtId="0" fontId="70" fillId="53" borderId="415" applyNumberFormat="0" applyFont="0" applyAlignment="0" applyProtection="0"/>
    <xf numFmtId="0" fontId="45" fillId="88" borderId="362" applyNumberFormat="0" applyProtection="0">
      <alignment horizontal="left" vertical="center" indent="1"/>
    </xf>
    <xf numFmtId="37" fontId="113" fillId="90" borderId="502" applyBorder="0" applyProtection="0">
      <alignment horizontal="right"/>
    </xf>
    <xf numFmtId="0" fontId="70" fillId="53" borderId="388" applyNumberFormat="0" applyFont="0" applyAlignment="0" applyProtection="0"/>
    <xf numFmtId="4" fontId="48" fillId="79" borderId="497" applyNumberFormat="0" applyProtection="0">
      <alignment horizontal="right" vertical="center"/>
    </xf>
    <xf numFmtId="4" fontId="110" fillId="67" borderId="416" applyNumberFormat="0" applyProtection="0">
      <alignment vertical="center"/>
    </xf>
    <xf numFmtId="0" fontId="81" fillId="49" borderId="414" applyNumberFormat="0" applyAlignment="0" applyProtection="0"/>
    <xf numFmtId="4" fontId="48" fillId="75" borderId="398" applyNumberFormat="0" applyProtection="0">
      <alignment horizontal="right" vertical="center"/>
    </xf>
    <xf numFmtId="0" fontId="70" fillId="53" borderId="388" applyNumberFormat="0" applyFont="0" applyAlignment="0" applyProtection="0"/>
    <xf numFmtId="4" fontId="48" fillId="67" borderId="380" applyNumberFormat="0" applyProtection="0">
      <alignment vertical="center"/>
    </xf>
    <xf numFmtId="0" fontId="131" fillId="49" borderId="378" applyNumberFormat="0" applyAlignment="0" applyProtection="0"/>
    <xf numFmtId="0" fontId="45" fillId="53" borderId="397"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66" fillId="64" borderId="414" applyNumberFormat="0" applyAlignment="0" applyProtection="0"/>
    <xf numFmtId="4" fontId="48" fillId="73" borderId="344" applyNumberFormat="0" applyProtection="0">
      <alignment horizontal="left" vertical="center" indent="1"/>
    </xf>
    <xf numFmtId="0" fontId="81" fillId="49" borderId="378" applyNumberFormat="0" applyAlignment="0" applyProtection="0"/>
    <xf numFmtId="4" fontId="48" fillId="75" borderId="380" applyNumberFormat="0" applyProtection="0">
      <alignment horizontal="right" vertical="center"/>
    </xf>
    <xf numFmtId="217" fontId="46" fillId="67" borderId="383" applyBorder="0">
      <alignment horizontal="left" indent="1"/>
      <protection locked="0"/>
    </xf>
    <xf numFmtId="0" fontId="70" fillId="53" borderId="370" applyNumberFormat="0" applyFont="0" applyAlignment="0" applyProtection="0"/>
    <xf numFmtId="169" fontId="45" fillId="66" borderId="386">
      <alignment horizontal="center"/>
    </xf>
    <xf numFmtId="4" fontId="48" fillId="76" borderId="380" applyNumberFormat="0" applyProtection="0">
      <alignment horizontal="right" vertical="center"/>
    </xf>
    <xf numFmtId="0" fontId="70" fillId="53" borderId="397" applyNumberFormat="0" applyFont="0" applyAlignment="0" applyProtection="0"/>
    <xf numFmtId="0" fontId="45" fillId="66" borderId="389" applyNumberFormat="0" applyProtection="0">
      <alignment horizontal="left" vertical="center" indent="1"/>
    </xf>
    <xf numFmtId="0" fontId="70" fillId="53" borderId="397" applyNumberFormat="0" applyFon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70" fillId="53" borderId="352" applyNumberFormat="0" applyFont="0" applyAlignment="0" applyProtection="0"/>
    <xf numFmtId="0" fontId="81" fillId="49" borderId="351" applyNumberFormat="0" applyAlignment="0" applyProtection="0"/>
    <xf numFmtId="0" fontId="81" fillId="49" borderId="351" applyNumberFormat="0" applyAlignment="0" applyProtection="0"/>
    <xf numFmtId="4" fontId="48" fillId="81" borderId="497" applyNumberFormat="0" applyProtection="0">
      <alignment horizontal="right" vertical="center"/>
    </xf>
    <xf numFmtId="0" fontId="81" fillId="49" borderId="414" applyNumberForma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70" fillId="53" borderId="487" applyNumberFormat="0" applyFon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217" fontId="46" fillId="66" borderId="350">
      <alignment horizontal="left" vertical="center" wrapText="1"/>
    </xf>
    <xf numFmtId="4" fontId="110" fillId="85" borderId="344" applyNumberFormat="0" applyProtection="0">
      <alignment horizontal="right" vertical="center"/>
    </xf>
    <xf numFmtId="0" fontId="45" fillId="74" borderId="371" applyNumberFormat="0" applyProtection="0">
      <alignment horizontal="left" vertical="center" indent="1"/>
    </xf>
    <xf numFmtId="0" fontId="101" fillId="0" borderId="372"/>
    <xf numFmtId="164" fontId="45" fillId="67" borderId="386">
      <alignment horizontal="center"/>
      <protection locked="0"/>
    </xf>
    <xf numFmtId="4" fontId="48" fillId="79" borderId="380" applyNumberFormat="0" applyProtection="0">
      <alignment horizontal="right" vertical="center"/>
    </xf>
    <xf numFmtId="4" fontId="48" fillId="73" borderId="353" applyNumberFormat="0" applyProtection="0">
      <alignment horizontal="left" vertical="center" indent="1"/>
    </xf>
    <xf numFmtId="4" fontId="110" fillId="73" borderId="353" applyNumberFormat="0" applyProtection="0">
      <alignment vertical="center"/>
    </xf>
    <xf numFmtId="0" fontId="70" fillId="53" borderId="397" applyNumberFormat="0" applyFont="0" applyAlignment="0" applyProtection="0"/>
    <xf numFmtId="0" fontId="70" fillId="53" borderId="487" applyNumberFormat="0" applyFont="0" applyAlignment="0" applyProtection="0"/>
    <xf numFmtId="4" fontId="48" fillId="87" borderId="362" applyNumberFormat="0" applyProtection="0">
      <alignment horizontal="left" vertical="center" indent="1"/>
    </xf>
    <xf numFmtId="0" fontId="45" fillId="74" borderId="362" applyNumberFormat="0" applyProtection="0">
      <alignment horizontal="left" vertical="center" indent="1"/>
    </xf>
    <xf numFmtId="0" fontId="45" fillId="74" borderId="344"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4" fontId="48" fillId="85" borderId="344" applyNumberFormat="0" applyProtection="0">
      <alignment horizontal="right" vertical="center"/>
    </xf>
    <xf numFmtId="0" fontId="131" fillId="49" borderId="342" applyNumberFormat="0" applyAlignment="0" applyProtection="0"/>
    <xf numFmtId="4" fontId="48" fillId="67" borderId="344" applyNumberFormat="0" applyProtection="0">
      <alignment horizontal="left" vertical="center" indent="1"/>
    </xf>
    <xf numFmtId="0" fontId="66" fillId="64" borderId="333" applyNumberFormat="0" applyAlignment="0" applyProtection="0"/>
    <xf numFmtId="0" fontId="66" fillId="64" borderId="333" applyNumberFormat="0" applyAlignment="0" applyProtection="0"/>
    <xf numFmtId="0" fontId="101" fillId="0" borderId="489"/>
    <xf numFmtId="4" fontId="47" fillId="84" borderId="497"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88" borderId="335" applyNumberFormat="0" applyProtection="0">
      <alignment horizontal="left" vertical="center" indent="1"/>
    </xf>
    <xf numFmtId="4" fontId="110" fillId="73" borderId="416" applyNumberFormat="0" applyProtection="0">
      <alignment vertical="center"/>
    </xf>
    <xf numFmtId="0" fontId="45" fillId="74" borderId="371" applyNumberFormat="0" applyProtection="0">
      <alignment horizontal="left" vertical="center" indent="1"/>
    </xf>
    <xf numFmtId="0" fontId="70" fillId="53" borderId="487" applyNumberFormat="0" applyFont="0" applyAlignment="0" applyProtection="0"/>
    <xf numFmtId="0" fontId="66" fillId="64" borderId="378" applyNumberFormat="0" applyAlignment="0" applyProtection="0"/>
    <xf numFmtId="0" fontId="66" fillId="64" borderId="396" applyNumberFormat="0" applyAlignment="0" applyProtection="0"/>
    <xf numFmtId="4" fontId="48" fillId="78" borderId="380" applyNumberFormat="0" applyProtection="0">
      <alignment horizontal="right" vertical="center"/>
    </xf>
    <xf numFmtId="4" fontId="48" fillId="75" borderId="335" applyNumberFormat="0" applyProtection="0">
      <alignment horizontal="right" vertical="center"/>
    </xf>
    <xf numFmtId="0" fontId="131" fillId="49" borderId="333" applyNumberFormat="0" applyAlignment="0" applyProtection="0"/>
    <xf numFmtId="37" fontId="113" fillId="90" borderId="486" applyBorder="0" applyProtection="0">
      <alignment horizontal="right"/>
    </xf>
    <xf numFmtId="0" fontId="70" fillId="53" borderId="487" applyNumberFormat="0" applyFont="0" applyAlignment="0" applyProtection="0"/>
    <xf numFmtId="4" fontId="48" fillId="81" borderId="425" applyNumberFormat="0" applyProtection="0">
      <alignment horizontal="right" vertical="center"/>
    </xf>
    <xf numFmtId="0" fontId="70" fillId="53" borderId="406" applyNumberFormat="0" applyFont="0" applyAlignment="0" applyProtection="0"/>
    <xf numFmtId="0" fontId="131" fillId="49" borderId="333" applyNumberFormat="0" applyAlignment="0" applyProtection="0"/>
    <xf numFmtId="0" fontId="131" fillId="49" borderId="342" applyNumberFormat="0" applyAlignment="0" applyProtection="0"/>
    <xf numFmtId="0" fontId="131" fillId="49" borderId="333" applyNumberFormat="0" applyAlignment="0" applyProtection="0"/>
    <xf numFmtId="0" fontId="45" fillId="74" borderId="335" applyNumberFormat="0" applyProtection="0">
      <alignment horizontal="left" vertical="center" indent="1"/>
    </xf>
    <xf numFmtId="0" fontId="45" fillId="74" borderId="504" applyNumberFormat="0" applyProtection="0">
      <alignment horizontal="left" vertical="center" indent="1"/>
    </xf>
    <xf numFmtId="0" fontId="81" fillId="49" borderId="502" applyNumberFormat="0" applyAlignment="0" applyProtection="0"/>
    <xf numFmtId="0" fontId="134" fillId="64" borderId="380" applyNumberFormat="0" applyAlignment="0" applyProtection="0"/>
    <xf numFmtId="0" fontId="81" fillId="49" borderId="333" applyNumberFormat="0" applyAlignment="0" applyProtection="0"/>
    <xf numFmtId="4" fontId="48" fillId="67" borderId="513" applyNumberFormat="0" applyProtection="0">
      <alignment horizontal="left" vertical="center" indent="1"/>
    </xf>
    <xf numFmtId="4" fontId="48" fillId="85" borderId="504" applyNumberFormat="0" applyProtection="0">
      <alignment horizontal="left" vertical="center" indent="1"/>
    </xf>
    <xf numFmtId="37" fontId="113" fillId="90" borderId="333" applyBorder="0" applyProtection="0">
      <alignment horizontal="right"/>
    </xf>
    <xf numFmtId="0" fontId="70" fillId="53" borderId="503" applyNumberFormat="0" applyFont="0" applyAlignment="0" applyProtection="0"/>
    <xf numFmtId="0" fontId="45" fillId="74" borderId="504" applyNumberFormat="0" applyProtection="0">
      <alignment horizontal="left" vertical="center" indent="1"/>
    </xf>
    <xf numFmtId="4" fontId="48" fillId="79" borderId="513" applyNumberFormat="0" applyProtection="0">
      <alignment horizontal="right" vertical="center"/>
    </xf>
    <xf numFmtId="0" fontId="108" fillId="62"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91" borderId="333" applyBorder="0" applyProtection="0">
      <alignment horizontal="right"/>
    </xf>
    <xf numFmtId="0" fontId="70" fillId="53" borderId="397" applyNumberFormat="0" applyFont="0" applyAlignment="0" applyProtection="0"/>
    <xf numFmtId="4" fontId="48" fillId="73" borderId="425" applyNumberFormat="0" applyProtection="0">
      <alignment horizontal="left" vertical="center" indent="1"/>
    </xf>
    <xf numFmtId="0" fontId="81" fillId="49" borderId="387" applyNumberFormat="0" applyAlignment="0" applyProtection="0"/>
    <xf numFmtId="0" fontId="81" fillId="49" borderId="351" applyNumberFormat="0" applyAlignment="0" applyProtection="0"/>
    <xf numFmtId="4" fontId="48" fillId="78" borderId="497" applyNumberFormat="0" applyProtection="0">
      <alignment horizontal="right" vertical="center"/>
    </xf>
    <xf numFmtId="4" fontId="48" fillId="85" borderId="344" applyNumberFormat="0" applyProtection="0">
      <alignment horizontal="left" vertical="center" indent="1"/>
    </xf>
    <xf numFmtId="0" fontId="45" fillId="74" borderId="335" applyNumberFormat="0" applyProtection="0">
      <alignment horizontal="left" vertical="center" indent="1"/>
    </xf>
    <xf numFmtId="0" fontId="131" fillId="49" borderId="333" applyNumberFormat="0" applyAlignment="0" applyProtection="0"/>
    <xf numFmtId="4" fontId="110" fillId="73" borderId="425" applyNumberFormat="0" applyProtection="0">
      <alignment vertical="center"/>
    </xf>
    <xf numFmtId="0" fontId="126" fillId="64" borderId="360" applyNumberFormat="0" applyAlignment="0" applyProtection="0"/>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66" fillId="64" borderId="369" applyNumberFormat="0" applyAlignment="0" applyProtection="0"/>
    <xf numFmtId="0" fontId="70" fillId="53" borderId="370" applyNumberFormat="0" applyFont="0" applyAlignment="0" applyProtection="0"/>
    <xf numFmtId="0" fontId="70" fillId="53" borderId="370" applyNumberFormat="0" applyFont="0" applyAlignment="0" applyProtection="0"/>
    <xf numFmtId="0" fontId="95" fillId="64" borderId="371" applyNumberFormat="0" applyAlignment="0" applyProtection="0"/>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61"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101" fillId="0" borderId="505"/>
    <xf numFmtId="4" fontId="48" fillId="85" borderId="497" applyNumberFormat="0" applyProtection="0">
      <alignment horizontal="left" vertical="center" indent="1"/>
    </xf>
    <xf numFmtId="0" fontId="45" fillId="74" borderId="504" applyNumberFormat="0" applyProtection="0">
      <alignment horizontal="left" vertical="center" indent="1"/>
    </xf>
    <xf numFmtId="0" fontId="70" fillId="53" borderId="487" applyNumberFormat="0" applyFon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4" fontId="48" fillId="73" borderId="335" applyNumberFormat="0" applyProtection="0">
      <alignment horizontal="left" vertical="center" indent="1"/>
    </xf>
    <xf numFmtId="0" fontId="81" fillId="49" borderId="396" applyNumberFormat="0" applyAlignment="0" applyProtection="0"/>
    <xf numFmtId="4" fontId="110" fillId="73" borderId="497" applyNumberFormat="0" applyProtection="0">
      <alignment vertical="center"/>
    </xf>
    <xf numFmtId="4" fontId="47" fillId="84" borderId="335" applyNumberFormat="0" applyProtection="0">
      <alignment horizontal="left" vertical="center" indent="1"/>
    </xf>
    <xf numFmtId="0" fontId="131" fillId="49" borderId="333" applyNumberFormat="0" applyAlignment="0" applyProtection="0"/>
    <xf numFmtId="0" fontId="70" fillId="53" borderId="370" applyNumberFormat="0" applyFont="0" applyAlignment="0" applyProtection="0"/>
    <xf numFmtId="0" fontId="45" fillId="74" borderId="380" applyNumberFormat="0" applyProtection="0">
      <alignment horizontal="left" vertical="center" indent="1"/>
    </xf>
    <xf numFmtId="0" fontId="45" fillId="74" borderId="362" applyNumberFormat="0" applyProtection="0">
      <alignment horizontal="left" vertical="center" indent="1"/>
    </xf>
    <xf numFmtId="0" fontId="95" fillId="64" borderId="416" applyNumberFormat="0" applyAlignment="0" applyProtection="0"/>
    <xf numFmtId="4" fontId="48" fillId="77" borderId="380" applyNumberFormat="0" applyProtection="0">
      <alignment horizontal="right" vertical="center"/>
    </xf>
    <xf numFmtId="0" fontId="105" fillId="0" borderId="409" applyNumberFormat="0" applyFill="0" applyAlignment="0" applyProtection="0"/>
    <xf numFmtId="0" fontId="134" fillId="64" borderId="335" applyNumberFormat="0" applyAlignment="0" applyProtection="0"/>
    <xf numFmtId="0" fontId="45" fillId="53" borderId="334" applyNumberFormat="0" applyFont="0" applyAlignment="0" applyProtection="0"/>
    <xf numFmtId="0" fontId="45" fillId="87" borderId="407" applyNumberFormat="0" applyProtection="0">
      <alignment horizontal="left" vertical="center" indent="1"/>
    </xf>
    <xf numFmtId="0" fontId="105" fillId="0" borderId="490" applyNumberFormat="0" applyFill="0" applyAlignment="0" applyProtection="0"/>
    <xf numFmtId="0" fontId="131" fillId="49" borderId="333" applyNumberFormat="0" applyAlignment="0" applyProtection="0"/>
    <xf numFmtId="4" fontId="48" fillId="87" borderId="488" applyNumberFormat="0" applyProtection="0">
      <alignment horizontal="left" vertical="center" indent="1"/>
    </xf>
    <xf numFmtId="0" fontId="70" fillId="53" borderId="343" applyNumberFormat="0" applyFont="0" applyAlignment="0" applyProtection="0"/>
    <xf numFmtId="217" fontId="46" fillId="88" borderId="509" applyBorder="0">
      <alignment horizontal="center" vertical="center" wrapText="1"/>
    </xf>
    <xf numFmtId="4" fontId="48" fillId="67" borderId="362" applyNumberFormat="0" applyProtection="0">
      <alignment vertical="center"/>
    </xf>
    <xf numFmtId="37" fontId="113" fillId="90" borderId="351" applyBorder="0" applyProtection="0">
      <alignment horizontal="right"/>
    </xf>
    <xf numFmtId="0" fontId="70" fillId="53" borderId="370" applyNumberFormat="0" applyFont="0" applyAlignment="0" applyProtection="0"/>
    <xf numFmtId="0" fontId="45" fillId="74" borderId="380" applyNumberFormat="0" applyProtection="0">
      <alignment horizontal="left" vertical="center" indent="1"/>
    </xf>
    <xf numFmtId="0" fontId="70" fillId="53" borderId="343" applyNumberFormat="0" applyFont="0" applyAlignment="0" applyProtection="0"/>
    <xf numFmtId="0" fontId="70" fillId="53" borderId="343" applyNumberFormat="0" applyFont="0" applyAlignment="0" applyProtection="0"/>
    <xf numFmtId="0" fontId="66" fillId="64" borderId="387" applyNumberFormat="0" applyAlignment="0" applyProtection="0"/>
    <xf numFmtId="4" fontId="48" fillId="73" borderId="353" applyNumberFormat="0" applyProtection="0">
      <alignment vertical="center"/>
    </xf>
    <xf numFmtId="0" fontId="95" fillId="64" borderId="353" applyNumberFormat="0" applyAlignment="0" applyProtection="0"/>
    <xf numFmtId="0" fontId="81" fillId="49" borderId="351" applyNumberFormat="0" applyAlignment="0" applyProtection="0"/>
    <xf numFmtId="4" fontId="48" fillId="78" borderId="371" applyNumberFormat="0" applyProtection="0">
      <alignment horizontal="right" vertical="center"/>
    </xf>
    <xf numFmtId="0" fontId="45" fillId="74" borderId="362" applyNumberFormat="0" applyProtection="0">
      <alignment horizontal="left" vertical="center" indent="1"/>
    </xf>
    <xf numFmtId="4" fontId="47" fillId="84" borderId="380" applyNumberFormat="0" applyProtection="0">
      <alignment horizontal="left" vertical="center" indent="1"/>
    </xf>
    <xf numFmtId="0" fontId="70" fillId="53" borderId="379" applyNumberFormat="0" applyFont="0" applyAlignment="0" applyProtection="0"/>
    <xf numFmtId="0" fontId="70" fillId="53" borderId="343" applyNumberFormat="0" applyFont="0" applyAlignment="0" applyProtection="0"/>
    <xf numFmtId="0" fontId="66" fillId="64" borderId="486" applyNumberFormat="0" applyAlignment="0" applyProtection="0"/>
    <xf numFmtId="0" fontId="95" fillId="64" borderId="344" applyNumberFormat="0" applyAlignment="0" applyProtection="0"/>
    <xf numFmtId="0" fontId="131" fillId="49" borderId="342" applyNumberFormat="0" applyAlignment="0" applyProtection="0"/>
    <xf numFmtId="169" fontId="45" fillId="67" borderId="332">
      <alignment horizontal="left" vertical="top"/>
      <protection locked="0"/>
    </xf>
    <xf numFmtId="217" fontId="46" fillId="66" borderId="332">
      <alignment horizontal="left" vertical="center" wrapText="1"/>
    </xf>
    <xf numFmtId="4" fontId="48" fillId="85" borderId="398" applyNumberFormat="0" applyProtection="0">
      <alignment horizontal="right" vertical="center"/>
    </xf>
    <xf numFmtId="0" fontId="126" fillId="64" borderId="369" applyNumberFormat="0" applyAlignment="0" applyProtection="0"/>
    <xf numFmtId="4" fontId="110" fillId="73" borderId="504" applyNumberFormat="0" applyProtection="0">
      <alignment vertical="center"/>
    </xf>
    <xf numFmtId="0" fontId="95" fillId="64" borderId="380" applyNumberFormat="0" applyAlignment="0" applyProtection="0"/>
    <xf numFmtId="0" fontId="45" fillId="74" borderId="488" applyNumberFormat="0" applyProtection="0">
      <alignment horizontal="left" vertical="center" indent="1"/>
    </xf>
    <xf numFmtId="0" fontId="131" fillId="49" borderId="369" applyNumberFormat="0" applyAlignment="0" applyProtection="0"/>
    <xf numFmtId="0" fontId="134" fillId="64" borderId="371" applyNumberFormat="0" applyAlignment="0" applyProtection="0"/>
    <xf numFmtId="4" fontId="109" fillId="85" borderId="497" applyNumberFormat="0" applyProtection="0">
      <alignment horizontal="right" vertical="center"/>
    </xf>
    <xf numFmtId="4" fontId="48" fillId="85" borderId="380" applyNumberFormat="0" applyProtection="0">
      <alignment horizontal="right" vertical="center"/>
    </xf>
    <xf numFmtId="4" fontId="48" fillId="75" borderId="389" applyNumberFormat="0" applyProtection="0">
      <alignment horizontal="right" vertical="center"/>
    </xf>
    <xf numFmtId="4" fontId="48" fillId="82" borderId="389" applyNumberFormat="0" applyProtection="0">
      <alignment horizontal="right" vertical="center"/>
    </xf>
    <xf numFmtId="4" fontId="47" fillId="84" borderId="389" applyNumberFormat="0" applyProtection="0">
      <alignment horizontal="left" vertical="center" indent="1"/>
    </xf>
    <xf numFmtId="0" fontId="66" fillId="64" borderId="423" applyNumberFormat="0" applyAlignment="0" applyProtection="0"/>
    <xf numFmtId="0" fontId="66" fillId="64" borderId="423" applyNumberFormat="0" applyAlignment="0" applyProtection="0"/>
    <xf numFmtId="4" fontId="109" fillId="85" borderId="398" applyNumberFormat="0" applyProtection="0">
      <alignment horizontal="right" vertical="center"/>
    </xf>
    <xf numFmtId="0" fontId="70" fillId="53" borderId="487" applyNumberFormat="0" applyFont="0" applyAlignment="0" applyProtection="0"/>
    <xf numFmtId="0" fontId="45" fillId="53" borderId="379" applyNumberFormat="0" applyFont="0" applyAlignment="0" applyProtection="0"/>
    <xf numFmtId="37" fontId="113" fillId="90" borderId="378" applyBorder="0" applyProtection="0">
      <alignment horizontal="right"/>
    </xf>
    <xf numFmtId="0" fontId="45" fillId="66" borderId="407" applyNumberFormat="0" applyProtection="0">
      <alignment horizontal="left" vertical="center" indent="1"/>
    </xf>
    <xf numFmtId="0" fontId="45" fillId="74" borderId="407" applyNumberFormat="0" applyProtection="0">
      <alignment horizontal="left" vertical="center" indent="1"/>
    </xf>
    <xf numFmtId="4" fontId="110" fillId="67" borderId="407" applyNumberFormat="0" applyProtection="0">
      <alignmen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0" fontId="81" fillId="49" borderId="378" applyNumberFormat="0" applyAlignment="0" applyProtection="0"/>
    <xf numFmtId="0" fontId="105" fillId="0" borderId="373" applyNumberFormat="0" applyFill="0" applyAlignment="0" applyProtection="0"/>
    <xf numFmtId="4" fontId="48" fillId="73" borderId="497" applyNumberFormat="0" applyProtection="0">
      <alignment vertical="center"/>
    </xf>
    <xf numFmtId="0" fontId="45" fillId="87" borderId="488" applyNumberFormat="0" applyProtection="0">
      <alignment horizontal="left" vertical="center" indent="1"/>
    </xf>
    <xf numFmtId="0" fontId="131" fillId="49" borderId="333" applyNumberFormat="0" applyAlignment="0" applyProtection="0"/>
    <xf numFmtId="37" fontId="113" fillId="91" borderId="486" applyBorder="0" applyProtection="0">
      <alignment horizontal="right"/>
    </xf>
    <xf numFmtId="9" fontId="45" fillId="66" borderId="332">
      <alignment horizontal="center"/>
    </xf>
    <xf numFmtId="9" fontId="45" fillId="0" borderId="332">
      <alignment horizontal="center"/>
    </xf>
    <xf numFmtId="0" fontId="81" fillId="49" borderId="333" applyNumberFormat="0" applyAlignment="0" applyProtection="0"/>
    <xf numFmtId="164" fontId="45" fillId="67" borderId="332">
      <alignment horizontal="center"/>
      <protection locked="0"/>
    </xf>
    <xf numFmtId="42" fontId="45" fillId="66" borderId="332">
      <alignment horizontal="center"/>
    </xf>
    <xf numFmtId="42" fontId="45" fillId="0" borderId="332">
      <alignment horizontal="center"/>
    </xf>
    <xf numFmtId="0" fontId="45" fillId="74" borderId="407" applyNumberFormat="0" applyProtection="0">
      <alignment horizontal="left" vertical="center" indent="1"/>
    </xf>
    <xf numFmtId="0" fontId="70" fillId="53" borderId="388" applyNumberFormat="0" applyFont="0" applyAlignment="0" applyProtection="0"/>
    <xf numFmtId="0" fontId="81" fillId="49" borderId="396"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80"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169" fontId="45" fillId="0" borderId="332">
      <alignment horizontal="center"/>
    </xf>
    <xf numFmtId="0" fontId="81" fillId="49" borderId="369" applyNumberFormat="0" applyAlignment="0" applyProtection="0"/>
    <xf numFmtId="4" fontId="109" fillId="85" borderId="380" applyNumberFormat="0" applyProtection="0">
      <alignment horizontal="right" vertical="center"/>
    </xf>
    <xf numFmtId="4" fontId="48" fillId="80" borderId="362" applyNumberFormat="0" applyProtection="0">
      <alignment horizontal="right" vertical="center"/>
    </xf>
    <xf numFmtId="0" fontId="66" fillId="64" borderId="378" applyNumberFormat="0" applyAlignment="0" applyProtection="0"/>
    <xf numFmtId="0" fontId="66" fillId="64" borderId="378" applyNumberFormat="0" applyAlignment="0" applyProtection="0"/>
    <xf numFmtId="0" fontId="131" fillId="49" borderId="378" applyNumberFormat="0" applyAlignment="0" applyProtection="0"/>
    <xf numFmtId="0" fontId="105" fillId="0" borderId="506" applyNumberFormat="0" applyFill="0" applyAlignment="0" applyProtection="0"/>
    <xf numFmtId="0" fontId="45" fillId="74" borderId="416" applyNumberFormat="0" applyProtection="0">
      <alignment horizontal="left" vertical="center" indent="1"/>
    </xf>
    <xf numFmtId="0" fontId="95" fillId="64" borderId="398" applyNumberFormat="0" applyAlignment="0" applyProtection="0"/>
    <xf numFmtId="4" fontId="48" fillId="82" borderId="335" applyNumberFormat="0" applyProtection="0">
      <alignment horizontal="right" vertical="center"/>
    </xf>
    <xf numFmtId="4" fontId="48" fillId="79" borderId="335" applyNumberFormat="0" applyProtection="0">
      <alignment horizontal="right" vertical="center"/>
    </xf>
    <xf numFmtId="0" fontId="70" fillId="53" borderId="487" applyNumberFormat="0" applyFont="0" applyAlignment="0" applyProtection="0"/>
    <xf numFmtId="0" fontId="70" fillId="53" borderId="379" applyNumberFormat="0" applyFont="0" applyAlignment="0" applyProtection="0"/>
    <xf numFmtId="0" fontId="131" fillId="49" borderId="369" applyNumberFormat="0" applyAlignment="0" applyProtection="0"/>
    <xf numFmtId="0" fontId="70" fillId="53" borderId="370" applyNumberFormat="0" applyFont="0" applyAlignment="0" applyProtection="0"/>
    <xf numFmtId="0" fontId="45" fillId="66" borderId="371" applyNumberFormat="0" applyProtection="0">
      <alignment horizontal="left" vertical="center" indent="1"/>
    </xf>
    <xf numFmtId="0" fontId="45" fillId="74" borderId="371" applyNumberFormat="0" applyProtection="0">
      <alignment horizontal="left" vertical="center" indent="1"/>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4" fontId="48" fillId="81" borderId="389" applyNumberFormat="0" applyProtection="0">
      <alignment horizontal="right" vertical="center"/>
    </xf>
    <xf numFmtId="0" fontId="45" fillId="74" borderId="389" applyNumberFormat="0" applyProtection="0">
      <alignment horizontal="left" vertical="center" indent="1"/>
    </xf>
    <xf numFmtId="4" fontId="48" fillId="85" borderId="389" applyNumberFormat="0" applyProtection="0">
      <alignment horizontal="left" vertical="center" indent="1"/>
    </xf>
    <xf numFmtId="0" fontId="45" fillId="88" borderId="389" applyNumberFormat="0" applyProtection="0">
      <alignment horizontal="left" vertical="center" indent="1"/>
    </xf>
    <xf numFmtId="0" fontId="45" fillId="88" borderId="389" applyNumberFormat="0" applyProtection="0">
      <alignment horizontal="left" vertical="center" indent="1"/>
    </xf>
    <xf numFmtId="0" fontId="45" fillId="66" borderId="389" applyNumberFormat="0" applyProtection="0">
      <alignment horizontal="left" vertical="center" indent="1"/>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4" fontId="48" fillId="67" borderId="416" applyNumberFormat="0" applyProtection="0">
      <alignment horizontal="left" vertical="center" indent="1"/>
    </xf>
    <xf numFmtId="0" fontId="134" fillId="64" borderId="380" applyNumberFormat="0" applyAlignment="0" applyProtection="0"/>
    <xf numFmtId="4" fontId="109" fillId="85" borderId="380" applyNumberFormat="0" applyProtection="0">
      <alignment horizontal="right" vertical="center"/>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45" fillId="74" borderId="488" applyNumberFormat="0" applyProtection="0">
      <alignment horizontal="left" vertical="center" indent="1"/>
    </xf>
    <xf numFmtId="0" fontId="70" fillId="53" borderId="379" applyNumberFormat="0" applyFont="0" applyAlignment="0" applyProtection="0"/>
    <xf numFmtId="0" fontId="45" fillId="87" borderId="398" applyNumberFormat="0" applyProtection="0">
      <alignment horizontal="left" vertical="center" indent="1"/>
    </xf>
    <xf numFmtId="4" fontId="48" fillId="77" borderId="398"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0" fontId="45" fillId="66" borderId="335" applyNumberFormat="0" applyProtection="0">
      <alignment horizontal="left" vertical="center" indent="1"/>
    </xf>
    <xf numFmtId="0" fontId="45" fillId="74" borderId="335" applyNumberFormat="0" applyProtection="0">
      <alignment horizontal="left" vertical="center" indent="1"/>
    </xf>
    <xf numFmtId="217" fontId="46" fillId="88" borderId="338" applyBorder="0">
      <alignment horizontal="center" vertical="center" wrapText="1"/>
    </xf>
    <xf numFmtId="4" fontId="48" fillId="73" borderId="371" applyNumberFormat="0" applyProtection="0">
      <alignment vertical="center"/>
    </xf>
    <xf numFmtId="4" fontId="48" fillId="78" borderId="371" applyNumberFormat="0" applyProtection="0">
      <alignment horizontal="right" vertical="center"/>
    </xf>
    <xf numFmtId="4" fontId="48" fillId="79" borderId="371" applyNumberFormat="0" applyProtection="0">
      <alignment horizontal="right" vertical="center"/>
    </xf>
    <xf numFmtId="4" fontId="48" fillId="80" borderId="497" applyNumberFormat="0" applyProtection="0">
      <alignment horizontal="right" vertical="center"/>
    </xf>
    <xf numFmtId="217" fontId="46" fillId="67" borderId="337" applyBorder="0">
      <alignment horizontal="left" indent="1"/>
      <protection locked="0"/>
    </xf>
    <xf numFmtId="0" fontId="126" fillId="64" borderId="342" applyNumberFormat="0" applyAlignment="0" applyProtection="0"/>
    <xf numFmtId="0" fontId="66" fillId="64" borderId="333" applyNumberFormat="0" applyAlignment="0" applyProtection="0"/>
    <xf numFmtId="37" fontId="113" fillId="91" borderId="342" applyBorder="0" applyProtection="0">
      <alignment horizontal="right"/>
    </xf>
    <xf numFmtId="0" fontId="45" fillId="74" borderId="398" applyNumberFormat="0" applyProtection="0">
      <alignment horizontal="left" vertical="center" indent="1"/>
    </xf>
    <xf numFmtId="4" fontId="110" fillId="67" borderId="344" applyNumberFormat="0" applyProtection="0">
      <alignment vertical="center"/>
    </xf>
    <xf numFmtId="0" fontId="45" fillId="74" borderId="344" applyNumberFormat="0" applyProtection="0">
      <alignment horizontal="left" vertical="center" indent="1"/>
    </xf>
    <xf numFmtId="0" fontId="131" fillId="49" borderId="342" applyNumberFormat="0" applyAlignment="0" applyProtection="0"/>
    <xf numFmtId="0" fontId="70" fillId="53" borderId="334" applyNumberFormat="0" applyFont="0" applyAlignment="0" applyProtection="0"/>
    <xf numFmtId="4" fontId="48" fillId="76" borderId="425" applyNumberFormat="0" applyProtection="0">
      <alignment horizontal="right" vertical="center"/>
    </xf>
    <xf numFmtId="4" fontId="110" fillId="67" borderId="335" applyNumberFormat="0" applyProtection="0">
      <alignment vertical="center"/>
    </xf>
    <xf numFmtId="4" fontId="48" fillId="76" borderId="362" applyNumberFormat="0" applyProtection="0">
      <alignment horizontal="right" vertical="center"/>
    </xf>
    <xf numFmtId="37" fontId="113" fillId="91" borderId="486" applyBorder="0" applyProtection="0">
      <alignment horizontal="right"/>
    </xf>
    <xf numFmtId="4" fontId="48" fillId="73" borderId="380" applyNumberFormat="0" applyProtection="0">
      <alignment horizontal="left" vertical="center" indent="1"/>
    </xf>
    <xf numFmtId="0" fontId="70" fillId="53" borderId="343" applyNumberFormat="0" applyFont="0" applyAlignment="0" applyProtection="0"/>
    <xf numFmtId="0" fontId="105" fillId="0" borderId="339" applyNumberFormat="0" applyFill="0" applyAlignment="0" applyProtection="0"/>
    <xf numFmtId="0" fontId="70" fillId="53" borderId="343" applyNumberFormat="0" applyFont="0" applyAlignment="0" applyProtection="0"/>
    <xf numFmtId="0" fontId="95" fillId="64" borderId="344" applyNumberFormat="0" applyAlignment="0" applyProtection="0"/>
    <xf numFmtId="0" fontId="70" fillId="53" borderId="343" applyNumberFormat="0" applyFont="0" applyAlignment="0" applyProtection="0"/>
    <xf numFmtId="0" fontId="45" fillId="74" borderId="398" applyNumberFormat="0" applyProtection="0">
      <alignment horizontal="left" vertical="center" indent="1"/>
    </xf>
    <xf numFmtId="0" fontId="70" fillId="53" borderId="343" applyNumberFormat="0" applyFont="0" applyAlignment="0" applyProtection="0"/>
    <xf numFmtId="0" fontId="126" fillId="64" borderId="333" applyNumberFormat="0" applyAlignment="0" applyProtection="0"/>
    <xf numFmtId="4" fontId="48" fillId="73" borderId="398" applyNumberFormat="0" applyProtection="0">
      <alignment horizontal="left" vertical="center" indent="1"/>
    </xf>
    <xf numFmtId="0" fontId="126" fillId="64" borderId="333" applyNumberFormat="0" applyAlignment="0" applyProtection="0"/>
    <xf numFmtId="4" fontId="48" fillId="75" borderId="407" applyNumberFormat="0" applyProtection="0">
      <alignment horizontal="right" vertical="center"/>
    </xf>
    <xf numFmtId="0" fontId="45" fillId="88" borderId="335" applyNumberFormat="0" applyProtection="0">
      <alignment horizontal="left" vertical="center" indent="1"/>
    </xf>
    <xf numFmtId="0" fontId="45" fillId="87" borderId="335" applyNumberFormat="0" applyProtection="0">
      <alignment horizontal="left" vertical="center" indent="1"/>
    </xf>
    <xf numFmtId="4" fontId="47" fillId="84" borderId="335" applyNumberFormat="0" applyProtection="0">
      <alignment horizontal="left" vertical="center" indent="1"/>
    </xf>
    <xf numFmtId="4" fontId="48" fillId="85" borderId="488" applyNumberFormat="0" applyProtection="0">
      <alignment horizontal="left" vertical="center" indent="1"/>
    </xf>
    <xf numFmtId="0" fontId="131" fillId="49" borderId="333" applyNumberFormat="0" applyAlignment="0" applyProtection="0"/>
    <xf numFmtId="0" fontId="105" fillId="0" borderId="490" applyNumberFormat="0" applyFill="0" applyAlignment="0" applyProtection="0"/>
    <xf numFmtId="0" fontId="45" fillId="66" borderId="416" applyNumberFormat="0" applyProtection="0">
      <alignment horizontal="left" vertical="center" indent="1"/>
    </xf>
    <xf numFmtId="217" fontId="45" fillId="67" borderId="386">
      <alignment horizontal="left" indent="1"/>
      <protection locked="0"/>
    </xf>
    <xf numFmtId="0" fontId="45" fillId="53" borderId="334" applyNumberFormat="0" applyFont="0" applyAlignment="0" applyProtection="0"/>
    <xf numFmtId="0" fontId="134" fillId="64" borderId="335" applyNumberFormat="0" applyAlignment="0" applyProtection="0"/>
    <xf numFmtId="0" fontId="81" fillId="49" borderId="423" applyNumberFormat="0" applyAlignment="0" applyProtection="0"/>
    <xf numFmtId="194" fontId="45" fillId="0" borderId="350"/>
    <xf numFmtId="4" fontId="48" fillId="87" borderId="344" applyNumberFormat="0" applyProtection="0">
      <alignment horizontal="left" vertical="center" indent="1"/>
    </xf>
    <xf numFmtId="0" fontId="131" fillId="49" borderId="333" applyNumberFormat="0" applyAlignment="0" applyProtection="0"/>
    <xf numFmtId="4" fontId="48" fillId="80" borderId="497" applyNumberFormat="0" applyProtection="0">
      <alignment horizontal="right" vertical="center"/>
    </xf>
    <xf numFmtId="0" fontId="131" fillId="49" borderId="486" applyNumberFormat="0" applyAlignment="0" applyProtection="0"/>
    <xf numFmtId="0" fontId="134" fillId="64" borderId="380"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4" fontId="110" fillId="73" borderId="497" applyNumberFormat="0" applyProtection="0">
      <alignment vertical="center"/>
    </xf>
    <xf numFmtId="4" fontId="48" fillId="82" borderId="513" applyNumberFormat="0" applyProtection="0">
      <alignment horizontal="right" vertical="center"/>
    </xf>
    <xf numFmtId="4" fontId="48" fillId="82" borderId="335" applyNumberFormat="0" applyProtection="0">
      <alignment horizontal="right" vertical="center"/>
    </xf>
    <xf numFmtId="0" fontId="70" fillId="53" borderId="334" applyNumberFormat="0" applyFont="0" applyAlignment="0" applyProtection="0"/>
    <xf numFmtId="4" fontId="48" fillId="85" borderId="371" applyNumberFormat="0" applyProtection="0">
      <alignment horizontal="left" vertical="center" indent="1"/>
    </xf>
    <xf numFmtId="4" fontId="48" fillId="85" borderId="497" applyNumberFormat="0" applyProtection="0">
      <alignment horizontal="left" vertical="center" indent="1"/>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0" fontId="70" fillId="53" borderId="487" applyNumberFormat="0" applyFont="0" applyAlignment="0" applyProtection="0"/>
    <xf numFmtId="0" fontId="70" fillId="53" borderId="334" applyNumberFormat="0" applyFont="0" applyAlignment="0" applyProtection="0"/>
    <xf numFmtId="0" fontId="134" fillId="64" borderId="425"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45" fillId="88" borderId="335" applyNumberFormat="0" applyProtection="0">
      <alignment horizontal="left" vertical="center" indent="1"/>
    </xf>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66" borderId="398"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4" fontId="48" fillId="82" borderId="398" applyNumberFormat="0" applyProtection="0">
      <alignment horizontal="right" vertical="center"/>
    </xf>
    <xf numFmtId="0" fontId="131" fillId="49" borderId="333" applyNumberFormat="0" applyAlignment="0" applyProtection="0"/>
    <xf numFmtId="4" fontId="48" fillId="85" borderId="380" applyNumberFormat="0" applyProtection="0">
      <alignment horizontal="right" vertical="center"/>
    </xf>
    <xf numFmtId="0" fontId="70" fillId="53" borderId="334" applyNumberFormat="0" applyFont="0" applyAlignment="0" applyProtection="0"/>
    <xf numFmtId="0" fontId="95" fillId="64" borderId="398" applyNumberFormat="0" applyAlignment="0" applyProtection="0"/>
    <xf numFmtId="37" fontId="113" fillId="91" borderId="333" applyBorder="0" applyProtection="0">
      <alignment horizontal="right"/>
    </xf>
    <xf numFmtId="4" fontId="48" fillId="80" borderId="344" applyNumberFormat="0" applyProtection="0">
      <alignment horizontal="right" vertical="center"/>
    </xf>
    <xf numFmtId="0" fontId="131" fillId="49" borderId="333" applyNumberFormat="0" applyAlignment="0" applyProtection="0"/>
    <xf numFmtId="0" fontId="45" fillId="87" borderId="335" applyNumberFormat="0" applyProtection="0">
      <alignment horizontal="left" vertical="center" indent="1"/>
    </xf>
    <xf numFmtId="0" fontId="70" fillId="53" borderId="379" applyNumberFormat="0" applyFont="0" applyAlignment="0" applyProtection="0"/>
    <xf numFmtId="4" fontId="48" fillId="77" borderId="513" applyNumberFormat="0" applyProtection="0">
      <alignment horizontal="right" vertical="center"/>
    </xf>
    <xf numFmtId="4" fontId="48" fillId="85" borderId="504" applyNumberFormat="0" applyProtection="0">
      <alignment horizontal="right" vertical="center"/>
    </xf>
    <xf numFmtId="0" fontId="70" fillId="53" borderId="503" applyNumberFormat="0" applyFont="0" applyAlignment="0" applyProtection="0"/>
    <xf numFmtId="4" fontId="110" fillId="85" borderId="335" applyNumberFormat="0" applyProtection="0">
      <alignment horizontal="right" vertical="center"/>
    </xf>
    <xf numFmtId="4" fontId="110" fillId="85" borderId="513" applyNumberFormat="0" applyProtection="0">
      <alignment horizontal="right" vertical="center"/>
    </xf>
    <xf numFmtId="4" fontId="48" fillId="67" borderId="335" applyNumberFormat="0" applyProtection="0">
      <alignment vertical="center"/>
    </xf>
    <xf numFmtId="0" fontId="45" fillId="66" borderId="335" applyNumberFormat="0" applyProtection="0">
      <alignment horizontal="left" vertical="center" indent="1"/>
    </xf>
    <xf numFmtId="37" fontId="113" fillId="90" borderId="502" applyBorder="0" applyProtection="0">
      <alignment horizontal="right"/>
    </xf>
    <xf numFmtId="0" fontId="101" fillId="0" borderId="505"/>
    <xf numFmtId="0" fontId="131" fillId="49" borderId="333" applyNumberFormat="0" applyAlignment="0" applyProtection="0"/>
    <xf numFmtId="217" fontId="46" fillId="88" borderId="338" applyBorder="0">
      <alignment horizontal="center" vertical="center" wrapText="1"/>
    </xf>
    <xf numFmtId="0" fontId="131" fillId="49" borderId="333"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333" applyNumberFormat="0" applyAlignment="0" applyProtection="0"/>
    <xf numFmtId="0" fontId="70" fillId="53" borderId="334" applyNumberFormat="0" applyFont="0" applyAlignment="0" applyProtection="0"/>
    <xf numFmtId="217" fontId="46" fillId="88" borderId="338" applyBorder="0">
      <alignment horizontal="center" vertical="center" wrapText="1"/>
    </xf>
    <xf numFmtId="0" fontId="70" fillId="53" borderId="487" applyNumberFormat="0" applyFont="0" applyAlignment="0" applyProtection="0"/>
    <xf numFmtId="217" fontId="46" fillId="67" borderId="337" applyBorder="0">
      <alignment horizontal="left" indent="1"/>
      <protection locked="0"/>
    </xf>
    <xf numFmtId="0" fontId="66" fillId="64" borderId="333" applyNumberFormat="0" applyAlignment="0" applyProtection="0"/>
    <xf numFmtId="0" fontId="105" fillId="0" borderId="346" applyNumberFormat="0" applyFill="0" applyAlignment="0" applyProtection="0"/>
    <xf numFmtId="0" fontId="45" fillId="74" borderId="488" applyNumberFormat="0" applyProtection="0">
      <alignment horizontal="left" vertical="center" indent="1"/>
    </xf>
    <xf numFmtId="0" fontId="45" fillId="88" borderId="488" applyNumberFormat="0" applyProtection="0">
      <alignment horizontal="left" vertical="center" indent="1"/>
    </xf>
    <xf numFmtId="4" fontId="48" fillId="77" borderId="488" applyNumberFormat="0" applyProtection="0">
      <alignment horizontal="right" vertical="center"/>
    </xf>
    <xf numFmtId="217" fontId="46" fillId="67" borderId="507" applyBorder="0">
      <alignment horizontal="left" indent="1"/>
      <protection locked="0"/>
    </xf>
    <xf numFmtId="0" fontId="45" fillId="87" borderId="504" applyNumberFormat="0" applyProtection="0">
      <alignment horizontal="left" vertical="center" indent="1"/>
    </xf>
    <xf numFmtId="0" fontId="45" fillId="74" borderId="335" applyNumberFormat="0" applyProtection="0">
      <alignment horizontal="left" vertical="center" indent="1"/>
    </xf>
    <xf numFmtId="4" fontId="110" fillId="67" borderId="335" applyNumberFormat="0" applyProtection="0">
      <alignment vertical="center"/>
    </xf>
    <xf numFmtId="0" fontId="101" fillId="0" borderId="505"/>
    <xf numFmtId="0" fontId="45" fillId="74" borderId="335" applyNumberFormat="0" applyProtection="0">
      <alignment horizontal="left" vertical="center" indent="1"/>
    </xf>
    <xf numFmtId="4" fontId="48" fillId="6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66" fillId="64" borderId="396" applyNumberFormat="0" applyAlignment="0" applyProtection="0"/>
    <xf numFmtId="4" fontId="109" fillId="85" borderId="353" applyNumberFormat="0" applyProtection="0">
      <alignment horizontal="right" vertical="center"/>
    </xf>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4" fontId="48" fillId="73" borderId="380" applyNumberFormat="0" applyProtection="0">
      <alignment vertical="center"/>
    </xf>
    <xf numFmtId="4" fontId="110" fillId="67" borderId="380" applyNumberFormat="0" applyProtection="0">
      <alignment vertical="center"/>
    </xf>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0" fontId="131" fillId="49" borderId="486"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81" fillId="49" borderId="396"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95" fillId="64" borderId="497" applyNumberFormat="0" applyAlignment="0" applyProtection="0"/>
    <xf numFmtId="0" fontId="70" fillId="53" borderId="361" applyNumberFormat="0" applyFont="0" applyAlignment="0" applyProtection="0"/>
    <xf numFmtId="0" fontId="131" fillId="49" borderId="378"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37" fontId="113" fillId="91" borderId="333" applyBorder="0" applyProtection="0">
      <alignment horizontal="right"/>
    </xf>
    <xf numFmtId="4" fontId="48" fillId="76" borderId="353" applyNumberFormat="0" applyProtection="0">
      <alignment horizontal="right" vertical="center"/>
    </xf>
    <xf numFmtId="0" fontId="45" fillId="53" borderId="352" applyNumberFormat="0" applyFont="0" applyAlignment="0" applyProtection="0"/>
    <xf numFmtId="0" fontId="45" fillId="74" borderId="407" applyNumberFormat="0" applyProtection="0">
      <alignment horizontal="left" vertical="center" indent="1"/>
    </xf>
    <xf numFmtId="37" fontId="113" fillId="91" borderId="333" applyBorder="0" applyProtection="0">
      <alignment horizontal="right"/>
    </xf>
    <xf numFmtId="0" fontId="105" fillId="0" borderId="515" applyNumberFormat="0" applyFill="0" applyAlignment="0" applyProtection="0"/>
    <xf numFmtId="4" fontId="48" fillId="83" borderId="504" applyNumberFormat="0" applyProtection="0">
      <alignment horizontal="right" vertical="center"/>
    </xf>
    <xf numFmtId="9" fontId="45" fillId="66" borderId="501">
      <alignment horizontal="center"/>
    </xf>
    <xf numFmtId="217" fontId="46" fillId="88" borderId="509" applyBorder="0">
      <alignment horizontal="center" vertical="center" wrapText="1"/>
    </xf>
    <xf numFmtId="0" fontId="45" fillId="74" borderId="504" applyNumberFormat="0" applyProtection="0">
      <alignment horizontal="left" vertical="center" indent="1"/>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108" fillId="62" borderId="492" applyBorder="0"/>
    <xf numFmtId="0" fontId="70" fillId="53" borderId="487" applyNumberFormat="0" applyFont="0" applyAlignment="0" applyProtection="0"/>
    <xf numFmtId="0" fontId="95" fillId="64" borderId="488" applyNumberFormat="0" applyAlignment="0" applyProtection="0"/>
    <xf numFmtId="4" fontId="48" fillId="67" borderId="488" applyNumberFormat="0" applyProtection="0">
      <alignment horizontal="left" vertical="center" indent="1"/>
    </xf>
    <xf numFmtId="217" fontId="46" fillId="88" borderId="338" applyBorder="0">
      <alignment horizontal="center" vertical="center" wrapText="1"/>
    </xf>
    <xf numFmtId="4" fontId="48" fillId="73" borderId="488" applyNumberFormat="0" applyProtection="0">
      <alignment horizontal="left" vertical="center" indent="1"/>
    </xf>
    <xf numFmtId="217" fontId="46" fillId="67" borderId="337" applyBorder="0">
      <alignment horizontal="left" indent="1"/>
      <protection locked="0"/>
    </xf>
    <xf numFmtId="4" fontId="110" fillId="73" borderId="504" applyNumberFormat="0" applyProtection="0">
      <alignment vertical="center"/>
    </xf>
    <xf numFmtId="0" fontId="95" fillId="64" borderId="513" applyNumberFormat="0" applyAlignment="0" applyProtection="0"/>
    <xf numFmtId="0" fontId="95" fillId="64" borderId="344" applyNumberFormat="0" applyAlignment="0" applyProtection="0"/>
    <xf numFmtId="0" fontId="126" fillId="64" borderId="333" applyNumberFormat="0" applyAlignment="0" applyProtection="0"/>
    <xf numFmtId="0" fontId="66" fillId="64" borderId="378" applyNumberFormat="0" applyAlignment="0" applyProtection="0"/>
    <xf numFmtId="0" fontId="81" fillId="49" borderId="486"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217" fontId="46" fillId="88" borderId="338" applyBorder="0">
      <alignment horizontal="center" vertical="center" wrapText="1"/>
    </xf>
    <xf numFmtId="217" fontId="46" fillId="67" borderId="337" applyBorder="0">
      <alignment horizontal="left" indent="1"/>
      <protection locked="0"/>
    </xf>
    <xf numFmtId="4" fontId="48" fillId="87" borderId="353" applyNumberFormat="0" applyProtection="0">
      <alignment horizontal="left" vertical="center" indent="1"/>
    </xf>
    <xf numFmtId="4" fontId="110" fillId="85" borderId="389" applyNumberFormat="0" applyProtection="0">
      <alignment horizontal="right" vertical="center"/>
    </xf>
    <xf numFmtId="0" fontId="126" fillId="64" borderId="333" applyNumberFormat="0" applyAlignment="0" applyProtection="0"/>
    <xf numFmtId="0" fontId="45" fillId="66" borderId="407" applyNumberFormat="0" applyProtection="0">
      <alignment horizontal="left" vertical="center" indent="1"/>
    </xf>
    <xf numFmtId="0" fontId="101" fillId="0" borderId="489"/>
    <xf numFmtId="0" fontId="131" fillId="49" borderId="333" applyNumberFormat="0" applyAlignment="0" applyProtection="0"/>
    <xf numFmtId="0" fontId="45" fillId="88" borderId="488"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0" fontId="131" fillId="49" borderId="333" applyNumberFormat="0" applyAlignment="0" applyProtection="0"/>
    <xf numFmtId="0" fontId="66" fillId="64" borderId="369"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79" applyNumberFormat="0" applyFont="0" applyAlignment="0" applyProtection="0"/>
    <xf numFmtId="0" fontId="70" fillId="53" borderId="334" applyNumberFormat="0" applyFont="0" applyAlignment="0" applyProtection="0"/>
    <xf numFmtId="0" fontId="70" fillId="53" borderId="379" applyNumberFormat="0" applyFont="0" applyAlignment="0" applyProtection="0"/>
    <xf numFmtId="10" fontId="75" fillId="70" borderId="332" applyNumberFormat="0" applyBorder="0" applyAlignment="0" applyProtection="0"/>
    <xf numFmtId="169" fontId="45" fillId="67" borderId="332">
      <alignment horizontal="center"/>
      <protection locked="0"/>
    </xf>
    <xf numFmtId="0" fontId="70" fillId="53" borderId="379" applyNumberFormat="0" applyFont="0" applyAlignment="0" applyProtection="0"/>
    <xf numFmtId="0" fontId="66" fillId="64" borderId="387" applyNumberFormat="0" applyAlignment="0" applyProtection="0"/>
    <xf numFmtId="0" fontId="126" fillId="64" borderId="333" applyNumberFormat="0" applyAlignment="0" applyProtection="0"/>
    <xf numFmtId="37" fontId="113" fillId="91" borderId="486" applyBorder="0" applyProtection="0">
      <alignment horizontal="right"/>
    </xf>
    <xf numFmtId="169" fontId="45" fillId="66" borderId="332">
      <alignment horizontal="center"/>
    </xf>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0" fontId="70" fillId="53" borderId="379" applyNumberFormat="0" applyFont="0" applyAlignment="0" applyProtection="0"/>
    <xf numFmtId="0" fontId="70" fillId="53" borderId="388" applyNumberFormat="0" applyFont="0" applyAlignment="0" applyProtection="0"/>
    <xf numFmtId="4" fontId="110" fillId="73" borderId="389" applyNumberFormat="0" applyProtection="0">
      <alignment vertical="center"/>
    </xf>
    <xf numFmtId="0" fontId="126" fillId="64" borderId="279" applyNumberFormat="0" applyAlignment="0" applyProtection="0"/>
    <xf numFmtId="0" fontId="95" fillId="64" borderId="335" applyNumberFormat="0" applyAlignment="0" applyProtection="0"/>
    <xf numFmtId="4" fontId="48" fillId="87" borderId="335" applyNumberFormat="0" applyProtection="0">
      <alignment horizontal="left" vertical="center" indent="1"/>
    </xf>
    <xf numFmtId="0" fontId="45" fillId="88" borderId="488" applyNumberFormat="0" applyProtection="0">
      <alignment horizontal="left" vertical="center" indent="1"/>
    </xf>
    <xf numFmtId="0" fontId="131" fillId="49" borderId="279" applyNumberFormat="0" applyAlignment="0" applyProtection="0"/>
    <xf numFmtId="10" fontId="75" fillId="67" borderId="332" applyNumberFormat="0" applyBorder="0" applyAlignment="0" applyProtection="0"/>
    <xf numFmtId="0" fontId="45" fillId="53" borderId="334" applyNumberFormat="0" applyFont="0" applyAlignment="0" applyProtection="0"/>
    <xf numFmtId="4" fontId="48" fillId="79" borderId="497" applyNumberFormat="0" applyProtection="0">
      <alignment horizontal="right" vertical="center"/>
    </xf>
    <xf numFmtId="0" fontId="108" fillId="62" borderId="393" applyBorder="0"/>
    <xf numFmtId="0" fontId="95" fillId="64" borderId="335" applyNumberFormat="0" applyAlignment="0" applyProtection="0"/>
    <xf numFmtId="0" fontId="131" fillId="49" borderId="279" applyNumberFormat="0" applyAlignment="0" applyProtection="0"/>
    <xf numFmtId="0" fontId="70" fillId="53" borderId="487" applyNumberFormat="0" applyFont="0" applyAlignment="0" applyProtection="0"/>
    <xf numFmtId="217" fontId="46" fillId="67" borderId="337" applyBorder="0">
      <alignment horizontal="left" indent="1"/>
      <protection locked="0"/>
    </xf>
    <xf numFmtId="0" fontId="45" fillId="53" borderId="343" applyNumberFormat="0" applyFont="0" applyAlignment="0" applyProtection="0"/>
    <xf numFmtId="0" fontId="70" fillId="53" borderId="415" applyNumberFormat="0" applyFont="0" applyAlignment="0" applyProtection="0"/>
    <xf numFmtId="0" fontId="45" fillId="87" borderId="488" applyNumberFormat="0" applyProtection="0">
      <alignment horizontal="left" vertical="center" indent="1"/>
    </xf>
    <xf numFmtId="4" fontId="48" fillId="75" borderId="488" applyNumberFormat="0" applyProtection="0">
      <alignment horizontal="right" vertical="center"/>
    </xf>
    <xf numFmtId="217" fontId="46" fillId="88" borderId="509" applyBorder="0">
      <alignment horizontal="center" vertical="center" wrapText="1"/>
    </xf>
    <xf numFmtId="4" fontId="48" fillId="87" borderId="504" applyNumberFormat="0" applyProtection="0">
      <alignment horizontal="left" vertical="center" indent="1"/>
    </xf>
    <xf numFmtId="0" fontId="105" fillId="0" borderId="490" applyNumberFormat="0" applyFill="0" applyAlignment="0" applyProtection="0"/>
    <xf numFmtId="0" fontId="81" fillId="49" borderId="333" applyNumberFormat="0" applyAlignment="0" applyProtection="0"/>
    <xf numFmtId="37" fontId="113" fillId="91" borderId="511" applyBorder="0" applyProtection="0">
      <alignment horizontal="right"/>
    </xf>
    <xf numFmtId="0" fontId="131" fillId="49" borderId="511" applyNumberFormat="0" applyAlignment="0" applyProtection="0"/>
    <xf numFmtId="4" fontId="110" fillId="67" borderId="504" applyNumberFormat="0" applyProtection="0">
      <alignment vertical="center"/>
    </xf>
    <xf numFmtId="0" fontId="70" fillId="53" borderId="503" applyNumberFormat="0" applyFont="0" applyAlignment="0" applyProtection="0"/>
    <xf numFmtId="0" fontId="70" fillId="53" borderId="512" applyNumberFormat="0" applyFont="0" applyAlignment="0" applyProtection="0"/>
    <xf numFmtId="0" fontId="108" fillId="62"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70" fillId="53" borderId="379" applyNumberFormat="0" applyFont="0" applyAlignment="0" applyProtection="0"/>
    <xf numFmtId="0" fontId="131" fillId="49" borderId="414" applyNumberFormat="0" applyAlignment="0" applyProtection="0"/>
    <xf numFmtId="0" fontId="134" fillId="64" borderId="497" applyNumberFormat="0" applyAlignment="0" applyProtection="0"/>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95" fillId="64" borderId="497" applyNumberFormat="0" applyAlignment="0" applyProtection="0"/>
    <xf numFmtId="0" fontId="70" fillId="53" borderId="370" applyNumberFormat="0" applyFont="0" applyAlignment="0" applyProtection="0"/>
    <xf numFmtId="0" fontId="95" fillId="64" borderId="380" applyNumberFormat="0" applyAlignment="0" applyProtection="0"/>
    <xf numFmtId="0" fontId="70" fillId="53" borderId="487" applyNumberFormat="0" applyFont="0" applyAlignment="0" applyProtection="0"/>
    <xf numFmtId="0" fontId="45" fillId="87" borderId="497" applyNumberFormat="0" applyProtection="0">
      <alignment horizontal="left" vertical="center" indent="1"/>
    </xf>
    <xf numFmtId="0" fontId="70" fillId="53" borderId="487" applyNumberFormat="0" applyFon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37" fontId="113" fillId="91"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91" borderId="333" applyBorder="0" applyProtection="0">
      <alignment horizontal="right"/>
    </xf>
    <xf numFmtId="0" fontId="66" fillId="64" borderId="486" applyNumberFormat="0" applyAlignment="0" applyProtection="0"/>
    <xf numFmtId="0" fontId="108" fillId="62" borderId="340" applyBorder="0"/>
    <xf numFmtId="4" fontId="109" fillId="85" borderId="513" applyNumberFormat="0" applyProtection="0">
      <alignment horizontal="right" vertical="center"/>
    </xf>
    <xf numFmtId="0" fontId="105" fillId="0" borderId="515" applyNumberFormat="0" applyFill="0" applyAlignment="0" applyProtection="0"/>
    <xf numFmtId="4" fontId="48" fillId="81" borderId="504" applyNumberFormat="0" applyProtection="0">
      <alignment horizontal="right" vertical="center"/>
    </xf>
    <xf numFmtId="0" fontId="105" fillId="0" borderId="506" applyNumberFormat="0" applyFill="0" applyAlignment="0" applyProtection="0"/>
    <xf numFmtId="169" fontId="45" fillId="67" borderId="501">
      <alignment horizontal="left" vertical="top"/>
      <protection locked="0"/>
    </xf>
    <xf numFmtId="4" fontId="109" fillId="85" borderId="504" applyNumberFormat="0" applyProtection="0">
      <alignment horizontal="right" vertical="center"/>
    </xf>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37" fontId="113" fillId="91" borderId="486" applyBorder="0" applyProtection="0">
      <alignment horizontal="right"/>
    </xf>
    <xf numFmtId="0" fontId="70" fillId="53" borderId="487" applyNumberFormat="0" applyFont="0" applyAlignment="0" applyProtection="0"/>
    <xf numFmtId="0" fontId="95" fillId="64" borderId="488" applyNumberFormat="0" applyAlignment="0" applyProtection="0"/>
    <xf numFmtId="4" fontId="48" fillId="85" borderId="488" applyNumberFormat="0" applyProtection="0">
      <alignment horizontal="right" vertical="center"/>
    </xf>
    <xf numFmtId="217" fontId="46" fillId="88" borderId="338" applyBorder="0">
      <alignment horizontal="center" vertical="center" wrapText="1"/>
    </xf>
    <xf numFmtId="4" fontId="48" fillId="73" borderId="488" applyNumberFormat="0" applyProtection="0">
      <alignment vertical="center"/>
    </xf>
    <xf numFmtId="217" fontId="46" fillId="67" borderId="337" applyBorder="0">
      <alignment horizontal="left" indent="1"/>
      <protection locked="0"/>
    </xf>
    <xf numFmtId="0" fontId="95" fillId="64" borderId="504" applyNumberFormat="0" applyAlignment="0" applyProtection="0"/>
    <xf numFmtId="0" fontId="70" fillId="53" borderId="512" applyNumberFormat="0" applyFont="0" applyAlignment="0" applyProtection="0"/>
    <xf numFmtId="0" fontId="105" fillId="0" borderId="339" applyNumberFormat="0" applyFill="0" applyAlignment="0" applyProtection="0"/>
    <xf numFmtId="0" fontId="126" fillId="64" borderId="333" applyNumberFormat="0" applyAlignment="0" applyProtection="0"/>
    <xf numFmtId="4" fontId="109" fillId="85" borderId="504" applyNumberFormat="0" applyProtection="0">
      <alignment horizontal="right" vertical="center"/>
    </xf>
    <xf numFmtId="0" fontId="81" fillId="49" borderId="486"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217" fontId="46" fillId="88" borderId="338" applyBorder="0">
      <alignment horizontal="center" vertical="center" wrapText="1"/>
    </xf>
    <xf numFmtId="217" fontId="46" fillId="67" borderId="337" applyBorder="0">
      <alignment horizontal="left" indent="1"/>
      <protection locked="0"/>
    </xf>
    <xf numFmtId="0" fontId="70" fillId="53" borderId="406" applyNumberFormat="0" applyFont="0" applyAlignment="0" applyProtection="0"/>
    <xf numFmtId="0" fontId="126" fillId="64" borderId="333" applyNumberFormat="0" applyAlignment="0" applyProtection="0"/>
    <xf numFmtId="0" fontId="66" fillId="64" borderId="486" applyNumberFormat="0" applyAlignment="0" applyProtection="0"/>
    <xf numFmtId="0" fontId="131" fillId="49" borderId="333" applyNumberFormat="0" applyAlignment="0" applyProtection="0"/>
    <xf numFmtId="0" fontId="45" fillId="87" borderId="488"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0" fontId="131" fillId="49" borderId="333" applyNumberFormat="0" applyAlignment="0" applyProtection="0"/>
    <xf numFmtId="0" fontId="45" fillId="74" borderId="344" applyNumberFormat="0" applyProtection="0">
      <alignment horizontal="left" vertical="center" indent="1"/>
    </xf>
    <xf numFmtId="4" fontId="48" fillId="67" borderId="380" applyNumberFormat="0" applyProtection="0">
      <alignment horizontal="left" vertical="center" indent="1"/>
    </xf>
    <xf numFmtId="217" fontId="46" fillId="88" borderId="403" applyBorder="0">
      <alignment horizontal="center" vertical="center" wrapText="1"/>
    </xf>
    <xf numFmtId="0" fontId="126" fillId="64" borderId="502" applyNumberFormat="0" applyAlignment="0" applyProtection="0"/>
    <xf numFmtId="4" fontId="48" fillId="81" borderId="497" applyNumberFormat="0" applyProtection="0">
      <alignment horizontal="right" vertical="center"/>
    </xf>
    <xf numFmtId="4" fontId="48" fillId="75" borderId="353" applyNumberFormat="0" applyProtection="0">
      <alignment horizontal="right" vertical="center"/>
    </xf>
    <xf numFmtId="0" fontId="66" fillId="64" borderId="405" applyNumberFormat="0" applyAlignment="0" applyProtection="0"/>
    <xf numFmtId="4" fontId="109" fillId="85" borderId="371" applyNumberFormat="0" applyProtection="0">
      <alignment horizontal="right" vertical="center"/>
    </xf>
    <xf numFmtId="0" fontId="66" fillId="64" borderId="351" applyNumberFormat="0" applyAlignment="0" applyProtection="0"/>
    <xf numFmtId="0" fontId="45" fillId="74" borderId="371" applyNumberFormat="0" applyProtection="0">
      <alignment horizontal="left" vertical="center" indent="1"/>
    </xf>
    <xf numFmtId="0" fontId="45" fillId="87" borderId="371" applyNumberFormat="0" applyProtection="0">
      <alignment horizontal="left" vertical="center" indent="1"/>
    </xf>
    <xf numFmtId="4" fontId="48" fillId="76" borderId="407" applyNumberFormat="0" applyProtection="0">
      <alignment horizontal="right" vertical="center"/>
    </xf>
    <xf numFmtId="169" fontId="45" fillId="67" borderId="359">
      <alignment horizontal="center"/>
      <protection locked="0"/>
    </xf>
    <xf numFmtId="10" fontId="75" fillId="70" borderId="332" applyNumberFormat="0" applyBorder="0" applyAlignment="0" applyProtection="0"/>
    <xf numFmtId="0" fontId="131" fillId="49" borderId="486" applyNumberFormat="0" applyAlignment="0" applyProtection="0"/>
    <xf numFmtId="4" fontId="48" fillId="76" borderId="371" applyNumberFormat="0" applyProtection="0">
      <alignment horizontal="right" vertical="center"/>
    </xf>
    <xf numFmtId="4" fontId="48" fillId="73" borderId="497" applyNumberFormat="0" applyProtection="0">
      <alignment horizontal="left" vertical="center" indent="1"/>
    </xf>
    <xf numFmtId="0" fontId="70" fillId="53" borderId="388" applyNumberFormat="0" applyFont="0" applyAlignment="0" applyProtection="0"/>
    <xf numFmtId="0" fontId="45" fillId="66" borderId="371" applyNumberFormat="0" applyProtection="0">
      <alignment horizontal="left" vertical="center" indent="1"/>
    </xf>
    <xf numFmtId="0" fontId="126" fillId="64" borderId="333" applyNumberFormat="0" applyAlignment="0" applyProtection="0"/>
    <xf numFmtId="0" fontId="81" fillId="49" borderId="342"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0" fontId="70" fillId="53" borderId="379" applyNumberFormat="0" applyFont="0" applyAlignment="0" applyProtection="0"/>
    <xf numFmtId="0" fontId="70" fillId="53" borderId="424" applyNumberFormat="0" applyFont="0" applyAlignment="0" applyProtection="0"/>
    <xf numFmtId="0" fontId="70" fillId="53" borderId="487" applyNumberFormat="0" applyFont="0" applyAlignment="0" applyProtection="0"/>
    <xf numFmtId="0" fontId="131" fillId="49" borderId="351" applyNumberFormat="0" applyAlignment="0" applyProtection="0"/>
    <xf numFmtId="217" fontId="45" fillId="67" borderId="359">
      <alignment horizontal="left" indent="1"/>
      <protection locked="0"/>
    </xf>
    <xf numFmtId="0" fontId="70" fillId="53" borderId="503" applyNumberFormat="0" applyFont="0" applyAlignment="0" applyProtection="0"/>
    <xf numFmtId="4" fontId="48" fillId="87" borderId="407" applyNumberFormat="0" applyProtection="0">
      <alignment horizontal="left" vertical="center" indent="1"/>
    </xf>
    <xf numFmtId="4" fontId="110" fillId="67" borderId="504" applyNumberFormat="0" applyProtection="0">
      <alignment vertical="center"/>
    </xf>
    <xf numFmtId="0" fontId="45" fillId="87" borderId="488" applyNumberFormat="0" applyProtection="0">
      <alignment horizontal="left" vertical="center" indent="1"/>
    </xf>
    <xf numFmtId="0" fontId="70" fillId="53" borderId="406" applyNumberFormat="0" applyFont="0" applyAlignment="0" applyProtection="0"/>
    <xf numFmtId="4" fontId="48" fillId="73" borderId="425" applyNumberFormat="0" applyProtection="0">
      <alignment vertical="center"/>
    </xf>
    <xf numFmtId="0" fontId="95" fillId="64" borderId="335" applyNumberFormat="0" applyAlignment="0" applyProtection="0"/>
    <xf numFmtId="10" fontId="75" fillId="67" borderId="332" applyNumberFormat="0" applyBorder="0" applyAlignment="0" applyProtection="0"/>
    <xf numFmtId="0" fontId="45" fillId="53" borderId="334" applyNumberFormat="0" applyFont="0" applyAlignment="0" applyProtection="0"/>
    <xf numFmtId="0" fontId="70" fillId="53" borderId="370" applyNumberFormat="0" applyFont="0" applyAlignment="0" applyProtection="0"/>
    <xf numFmtId="0" fontId="70" fillId="53" borderId="379" applyNumberFormat="0" applyFont="0" applyAlignment="0" applyProtection="0"/>
    <xf numFmtId="0" fontId="70" fillId="53" borderId="424" applyNumberFormat="0" applyFont="0" applyAlignment="0" applyProtection="0"/>
    <xf numFmtId="4" fontId="48" fillId="67" borderId="416" applyNumberFormat="0" applyProtection="0">
      <alignment vertical="center"/>
    </xf>
    <xf numFmtId="0" fontId="66" fillId="64" borderId="387" applyNumberFormat="0" applyAlignment="0" applyProtection="0"/>
    <xf numFmtId="4" fontId="48" fillId="76" borderId="504" applyNumberFormat="0" applyProtection="0">
      <alignment horizontal="right" vertical="center"/>
    </xf>
    <xf numFmtId="0" fontId="70" fillId="53" borderId="370" applyNumberFormat="0" applyFont="0" applyAlignment="0" applyProtection="0"/>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45" fillId="87" borderId="344" applyNumberFormat="0" applyProtection="0">
      <alignment horizontal="left" vertical="center" indent="1"/>
    </xf>
    <xf numFmtId="4" fontId="48" fillId="82" borderId="497" applyNumberFormat="0" applyProtection="0">
      <alignment horizontal="right" vertical="center"/>
    </xf>
    <xf numFmtId="0" fontId="131" fillId="49" borderId="333" applyNumberFormat="0" applyAlignment="0" applyProtection="0"/>
    <xf numFmtId="4" fontId="48" fillId="67" borderId="344" applyNumberFormat="0" applyProtection="0">
      <alignment horizontal="left" vertical="center" indent="1"/>
    </xf>
    <xf numFmtId="4" fontId="48" fillId="81" borderId="344" applyNumberFormat="0" applyProtection="0">
      <alignment horizontal="right" vertical="center"/>
    </xf>
    <xf numFmtId="0" fontId="70" fillId="53" borderId="361" applyNumberFormat="0" applyFont="0" applyAlignment="0" applyProtection="0"/>
    <xf numFmtId="0" fontId="131" fillId="49" borderId="486" applyNumberFormat="0" applyAlignment="0" applyProtection="0"/>
    <xf numFmtId="0" fontId="70" fillId="53" borderId="343" applyNumberFormat="0" applyFont="0" applyAlignment="0" applyProtection="0"/>
    <xf numFmtId="37" fontId="113" fillId="91"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45" fillId="87" borderId="344" applyNumberFormat="0" applyProtection="0">
      <alignment horizontal="left" vertical="center" indent="1"/>
    </xf>
    <xf numFmtId="4" fontId="48" fillId="81" borderId="380" applyNumberFormat="0" applyProtection="0">
      <alignment horizontal="right" vertical="center"/>
    </xf>
    <xf numFmtId="0" fontId="108" fillId="62" borderId="340" applyBorder="0"/>
    <xf numFmtId="4" fontId="48" fillId="80" borderId="513"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66" fillId="64" borderId="511" applyNumberFormat="0" applyAlignment="0" applyProtection="0"/>
    <xf numFmtId="0" fontId="45" fillId="87" borderId="504" applyNumberFormat="0" applyProtection="0">
      <alignment horizontal="left" vertical="center" indent="1"/>
    </xf>
    <xf numFmtId="4" fontId="48" fillId="67" borderId="513" applyNumberFormat="0" applyProtection="0">
      <alignment horizontal="left" vertical="center" indent="1"/>
    </xf>
    <xf numFmtId="0" fontId="66" fillId="64" borderId="511" applyNumberFormat="0" applyAlignment="0" applyProtection="0"/>
    <xf numFmtId="4" fontId="48" fillId="75" borderId="504" applyNumberFormat="0" applyProtection="0">
      <alignment horizontal="right" vertical="center"/>
    </xf>
    <xf numFmtId="0" fontId="81" fillId="49" borderId="502" applyNumberFormat="0" applyAlignment="0" applyProtection="0"/>
    <xf numFmtId="0" fontId="45" fillId="74" borderId="504" applyNumberFormat="0" applyProtection="0">
      <alignment horizontal="left" vertical="center" indent="1"/>
    </xf>
    <xf numFmtId="0" fontId="131" fillId="49" borderId="333" applyNumberFormat="0" applyAlignment="0" applyProtection="0"/>
    <xf numFmtId="0" fontId="45" fillId="74" borderId="344" applyNumberFormat="0" applyProtection="0">
      <alignment horizontal="left" vertical="center" indent="1"/>
    </xf>
    <xf numFmtId="0" fontId="131" fillId="49" borderId="333" applyNumberFormat="0" applyAlignment="0" applyProtection="0"/>
    <xf numFmtId="0" fontId="70" fillId="53" borderId="487" applyNumberFormat="0" applyFont="0" applyAlignment="0" applyProtection="0"/>
    <xf numFmtId="37" fontId="113" fillId="90" borderId="486" applyBorder="0" applyProtection="0">
      <alignment horizontal="right"/>
    </xf>
    <xf numFmtId="0" fontId="131" fillId="49" borderId="333" applyNumberFormat="0" applyAlignment="0" applyProtection="0"/>
    <xf numFmtId="4" fontId="48" fillId="73" borderId="389" applyNumberFormat="0" applyProtection="0">
      <alignment vertical="center"/>
    </xf>
    <xf numFmtId="0" fontId="70" fillId="53" borderId="379" applyNumberFormat="0" applyFont="0" applyAlignment="0" applyProtection="0"/>
    <xf numFmtId="0" fontId="134" fillId="64" borderId="344" applyNumberFormat="0" applyAlignment="0" applyProtection="0"/>
    <xf numFmtId="4" fontId="48" fillId="80" borderId="353" applyNumberFormat="0" applyProtection="0">
      <alignment horizontal="right" vertical="center"/>
    </xf>
    <xf numFmtId="217" fontId="46" fillId="88" borderId="338" applyBorder="0">
      <alignment horizontal="center" vertical="center" wrapText="1"/>
    </xf>
    <xf numFmtId="0" fontId="70" fillId="53" borderId="487" applyNumberFormat="0" applyFont="0" applyAlignment="0" applyProtection="0"/>
    <xf numFmtId="217" fontId="46" fillId="67" borderId="337" applyBorder="0">
      <alignment horizontal="left" indent="1"/>
      <protection locked="0"/>
    </xf>
    <xf numFmtId="0" fontId="95" fillId="64" borderId="344" applyNumberFormat="0" applyAlignment="0" applyProtection="0"/>
    <xf numFmtId="4" fontId="48" fillId="87" borderId="488" applyNumberFormat="0" applyProtection="0">
      <alignment horizontal="left" vertical="center" indent="1"/>
    </xf>
    <xf numFmtId="0" fontId="45" fillId="74" borderId="488" applyNumberFormat="0" applyProtection="0">
      <alignment horizontal="left" vertical="center" indent="1"/>
    </xf>
    <xf numFmtId="4" fontId="48" fillId="85" borderId="504" applyNumberFormat="0" applyProtection="0">
      <alignment horizontal="left" vertical="center" indent="1"/>
    </xf>
    <xf numFmtId="217" fontId="121" fillId="0" borderId="501">
      <alignment horizontal="left" indent="1"/>
    </xf>
    <xf numFmtId="4" fontId="110" fillId="73" borderId="504" applyNumberFormat="0" applyProtection="0">
      <alignment vertical="center"/>
    </xf>
    <xf numFmtId="4" fontId="48" fillId="79" borderId="504" applyNumberFormat="0" applyProtection="0">
      <alignment horizontal="right" vertical="center"/>
    </xf>
    <xf numFmtId="4" fontId="48" fillId="67" borderId="504" applyNumberFormat="0" applyProtection="0">
      <alignment vertical="center"/>
    </xf>
    <xf numFmtId="0" fontId="70" fillId="53" borderId="503" applyNumberFormat="0" applyFont="0" applyAlignment="0" applyProtection="0"/>
    <xf numFmtId="0" fontId="70" fillId="53" borderId="512" applyNumberFormat="0" applyFont="0" applyAlignment="0" applyProtection="0"/>
    <xf numFmtId="0" fontId="108" fillId="62"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45" fillId="53" borderId="388" applyNumberFormat="0" applyFont="0" applyAlignment="0" applyProtection="0"/>
    <xf numFmtId="4" fontId="48" fillId="73" borderId="398" applyNumberFormat="0" applyProtection="0">
      <alignment horizontal="left" vertical="center" indent="1"/>
    </xf>
    <xf numFmtId="0" fontId="45" fillId="53" borderId="487" applyNumberFormat="0" applyFont="0" applyAlignment="0" applyProtection="0"/>
    <xf numFmtId="0" fontId="101" fillId="0" borderId="336"/>
    <xf numFmtId="4" fontId="109"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10" fillId="85" borderId="335" applyNumberFormat="0" applyProtection="0">
      <alignment horizontal="right" vertical="center"/>
    </xf>
    <xf numFmtId="4" fontId="48" fillId="85" borderId="335" applyNumberFormat="0" applyProtection="0">
      <alignment horizontal="righ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110" fillId="67" borderId="335" applyNumberFormat="0" applyProtection="0">
      <alignment vertical="center"/>
    </xf>
    <xf numFmtId="4" fontId="48" fillId="67" borderId="335" applyNumberFormat="0" applyProtection="0">
      <alignmen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4" fontId="48" fillId="87" borderId="335" applyNumberFormat="0" applyProtection="0">
      <alignment horizontal="left" vertical="center" indent="1"/>
    </xf>
    <xf numFmtId="4" fontId="48" fillId="85" borderId="335" applyNumberFormat="0" applyProtection="0">
      <alignment horizontal="left" vertical="center" indent="1"/>
    </xf>
    <xf numFmtId="0" fontId="45" fillId="74" borderId="335" applyNumberFormat="0" applyProtection="0">
      <alignment horizontal="left" vertical="center" indent="1"/>
    </xf>
    <xf numFmtId="4" fontId="47" fillId="84" borderId="335" applyNumberFormat="0" applyProtection="0">
      <alignment horizontal="left" vertical="center" indent="1"/>
    </xf>
    <xf numFmtId="4" fontId="48" fillId="83" borderId="335" applyNumberFormat="0" applyProtection="0">
      <alignment horizontal="right" vertical="center"/>
    </xf>
    <xf numFmtId="4" fontId="48" fillId="82" borderId="335" applyNumberFormat="0" applyProtection="0">
      <alignment horizontal="right" vertical="center"/>
    </xf>
    <xf numFmtId="4" fontId="48" fillId="81" borderId="335" applyNumberFormat="0" applyProtection="0">
      <alignment horizontal="right" vertical="center"/>
    </xf>
    <xf numFmtId="4" fontId="48" fillId="80" borderId="335" applyNumberFormat="0" applyProtection="0">
      <alignment horizontal="right" vertical="center"/>
    </xf>
    <xf numFmtId="4" fontId="48" fillId="79" borderId="335" applyNumberFormat="0" applyProtection="0">
      <alignment horizontal="right" vertical="center"/>
    </xf>
    <xf numFmtId="4" fontId="48" fillId="78" borderId="335" applyNumberFormat="0" applyProtection="0">
      <alignment horizontal="right" vertical="center"/>
    </xf>
    <xf numFmtId="4" fontId="48" fillId="77" borderId="335" applyNumberFormat="0" applyProtection="0">
      <alignment horizontal="right" vertical="center"/>
    </xf>
    <xf numFmtId="4" fontId="48" fillId="76" borderId="335" applyNumberFormat="0" applyProtection="0">
      <alignment horizontal="right" vertical="center"/>
    </xf>
    <xf numFmtId="4" fontId="48" fillId="75" borderId="335" applyNumberFormat="0" applyProtection="0">
      <alignment horizontal="right" vertical="center"/>
    </xf>
    <xf numFmtId="0" fontId="45" fillId="74" borderId="335" applyNumberFormat="0" applyProtection="0">
      <alignment horizontal="left" vertical="center" indent="1"/>
    </xf>
    <xf numFmtId="4" fontId="48" fillId="73" borderId="335" applyNumberFormat="0" applyProtection="0">
      <alignment horizontal="left" vertical="center" indent="1"/>
    </xf>
    <xf numFmtId="4" fontId="48" fillId="73" borderId="335" applyNumberFormat="0" applyProtection="0">
      <alignment horizontal="left" vertical="center" indent="1"/>
    </xf>
    <xf numFmtId="4" fontId="110" fillId="73" borderId="335" applyNumberFormat="0" applyProtection="0">
      <alignment vertical="center"/>
    </xf>
    <xf numFmtId="4" fontId="48" fillId="73" borderId="335" applyNumberFormat="0" applyProtection="0">
      <alignment vertical="center"/>
    </xf>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37" fontId="113" fillId="90" borderId="333" applyBorder="0" applyProtection="0">
      <alignment horizontal="right"/>
    </xf>
    <xf numFmtId="37" fontId="113" fillId="90" borderId="333" applyBorder="0" applyProtection="0">
      <alignment horizontal="right"/>
    </xf>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81" fillId="49" borderId="333" applyNumberForma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70" fillId="53" borderId="334" applyNumberFormat="0" applyFon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4" fontId="48" fillId="73" borderId="335" applyNumberFormat="0" applyProtection="0">
      <alignment vertical="center"/>
    </xf>
    <xf numFmtId="4" fontId="110" fillId="73" borderId="335" applyNumberFormat="0" applyProtection="0">
      <alignment vertical="center"/>
    </xf>
    <xf numFmtId="4" fontId="48" fillId="73" borderId="335" applyNumberFormat="0" applyProtection="0">
      <alignment horizontal="left" vertical="center" indent="1"/>
    </xf>
    <xf numFmtId="4" fontId="48" fillId="73" borderId="335" applyNumberFormat="0" applyProtection="0">
      <alignment horizontal="left" vertical="center" indent="1"/>
    </xf>
    <xf numFmtId="0" fontId="45" fillId="74" borderId="335" applyNumberFormat="0" applyProtection="0">
      <alignment horizontal="left" vertical="center" indent="1"/>
    </xf>
    <xf numFmtId="4" fontId="48" fillId="75" borderId="335" applyNumberFormat="0" applyProtection="0">
      <alignment horizontal="right" vertical="center"/>
    </xf>
    <xf numFmtId="4" fontId="48" fillId="76" borderId="335" applyNumberFormat="0" applyProtection="0">
      <alignment horizontal="right" vertical="center"/>
    </xf>
    <xf numFmtId="4" fontId="48" fillId="77" borderId="335" applyNumberFormat="0" applyProtection="0">
      <alignment horizontal="right" vertical="center"/>
    </xf>
    <xf numFmtId="4" fontId="48" fillId="78" borderId="335" applyNumberFormat="0" applyProtection="0">
      <alignment horizontal="right" vertical="center"/>
    </xf>
    <xf numFmtId="4" fontId="48" fillId="79" borderId="335" applyNumberFormat="0" applyProtection="0">
      <alignment horizontal="right" vertical="center"/>
    </xf>
    <xf numFmtId="4" fontId="48" fillId="80" borderId="335" applyNumberFormat="0" applyProtection="0">
      <alignment horizontal="right" vertical="center"/>
    </xf>
    <xf numFmtId="4" fontId="48" fillId="81" borderId="335" applyNumberFormat="0" applyProtection="0">
      <alignment horizontal="right" vertical="center"/>
    </xf>
    <xf numFmtId="4" fontId="48" fillId="82" borderId="335" applyNumberFormat="0" applyProtection="0">
      <alignment horizontal="right" vertical="center"/>
    </xf>
    <xf numFmtId="4" fontId="48" fillId="83" borderId="335" applyNumberFormat="0" applyProtection="0">
      <alignment horizontal="right" vertical="center"/>
    </xf>
    <xf numFmtId="4" fontId="47" fillId="84" borderId="335" applyNumberFormat="0" applyProtection="0">
      <alignment horizontal="left" vertical="center" indent="1"/>
    </xf>
    <xf numFmtId="0" fontId="45" fillId="74" borderId="335" applyNumberFormat="0" applyProtection="0">
      <alignment horizontal="left" vertical="center" indent="1"/>
    </xf>
    <xf numFmtId="4" fontId="48" fillId="85" borderId="335" applyNumberFormat="0" applyProtection="0">
      <alignment horizontal="left" vertical="center" indent="1"/>
    </xf>
    <xf numFmtId="4" fontId="48" fillId="87" borderId="335" applyNumberFormat="0" applyProtection="0">
      <alignment horizontal="left" vertical="center" indent="1"/>
    </xf>
    <xf numFmtId="0" fontId="45" fillId="87" borderId="335" applyNumberFormat="0" applyProtection="0">
      <alignment horizontal="left" vertical="center" indent="1"/>
    </xf>
    <xf numFmtId="0" fontId="45" fillId="87" borderId="335" applyNumberFormat="0" applyProtection="0">
      <alignment horizontal="left" vertical="center" indent="1"/>
    </xf>
    <xf numFmtId="0" fontId="45" fillId="88" borderId="335" applyNumberFormat="0" applyProtection="0">
      <alignment horizontal="left" vertical="center" indent="1"/>
    </xf>
    <xf numFmtId="0" fontId="45" fillId="88" borderId="335" applyNumberFormat="0" applyProtection="0">
      <alignment horizontal="left" vertical="center" indent="1"/>
    </xf>
    <xf numFmtId="0" fontId="45" fillId="66" borderId="335" applyNumberFormat="0" applyProtection="0">
      <alignment horizontal="left" vertical="center" indent="1"/>
    </xf>
    <xf numFmtId="0" fontId="45" fillId="66" borderId="335" applyNumberFormat="0" applyProtection="0">
      <alignment horizontal="left" vertical="center" indent="1"/>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48" fillId="67" borderId="335" applyNumberFormat="0" applyProtection="0">
      <alignment vertical="center"/>
    </xf>
    <xf numFmtId="4" fontId="110" fillId="67" borderId="335" applyNumberFormat="0" applyProtection="0">
      <alignment vertical="center"/>
    </xf>
    <xf numFmtId="4" fontId="48" fillId="67" borderId="335" applyNumberFormat="0" applyProtection="0">
      <alignment horizontal="left" vertical="center" indent="1"/>
    </xf>
    <xf numFmtId="4" fontId="48" fillId="67" borderId="335" applyNumberFormat="0" applyProtection="0">
      <alignment horizontal="left" vertical="center" indent="1"/>
    </xf>
    <xf numFmtId="4" fontId="48" fillId="85" borderId="335" applyNumberFormat="0" applyProtection="0">
      <alignment horizontal="right" vertical="center"/>
    </xf>
    <xf numFmtId="4" fontId="110" fillId="85" borderId="335" applyNumberFormat="0" applyProtection="0">
      <alignment horizontal="right" vertical="center"/>
    </xf>
    <xf numFmtId="0" fontId="45" fillId="74" borderId="335" applyNumberFormat="0" applyProtection="0">
      <alignment horizontal="left" vertical="center" indent="1"/>
    </xf>
    <xf numFmtId="0" fontId="45" fillId="74" borderId="335" applyNumberFormat="0" applyProtection="0">
      <alignment horizontal="left" vertical="center" indent="1"/>
    </xf>
    <xf numFmtId="4" fontId="109" fillId="85" borderId="335" applyNumberFormat="0" applyProtection="0">
      <alignment horizontal="right" vertical="center"/>
    </xf>
    <xf numFmtId="0" fontId="101" fillId="0" borderId="336"/>
    <xf numFmtId="0" fontId="95" fillId="64" borderId="497" applyNumberFormat="0" applyAlignment="0" applyProtection="0"/>
    <xf numFmtId="0" fontId="134" fillId="64" borderId="353" applyNumberFormat="0" applyAlignment="0" applyProtection="0"/>
    <xf numFmtId="0" fontId="108" fillId="62" borderId="348" applyBorder="0"/>
    <xf numFmtId="42" fontId="45" fillId="66" borderId="350">
      <alignment horizontal="center"/>
    </xf>
    <xf numFmtId="0" fontId="105" fillId="0" borderId="346" applyNumberFormat="0" applyFill="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0" fontId="66" fillId="64" borderId="333" applyNumberFormat="0" applyAlignment="0" applyProtection="0"/>
    <xf numFmtId="37" fontId="113" fillId="91"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91" borderId="333" applyBorder="0" applyProtection="0">
      <alignment horizontal="right"/>
    </xf>
    <xf numFmtId="0" fontId="108" fillId="62" borderId="340" applyBorder="0"/>
    <xf numFmtId="0" fontId="45" fillId="74" borderId="513" applyNumberFormat="0" applyProtection="0">
      <alignment horizontal="left" vertical="center" indent="1"/>
    </xf>
    <xf numFmtId="37" fontId="113" fillId="91" borderId="511" applyBorder="0" applyProtection="0">
      <alignment horizontal="right"/>
    </xf>
    <xf numFmtId="4" fontId="48" fillId="80" borderId="504" applyNumberFormat="0" applyProtection="0">
      <alignment horizontal="right" vertical="center"/>
    </xf>
    <xf numFmtId="0" fontId="105" fillId="0" borderId="515" applyNumberFormat="0" applyFill="0" applyAlignment="0" applyProtection="0"/>
    <xf numFmtId="0" fontId="101" fillId="0" borderId="505"/>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95" fillId="64" borderId="335" applyNumberFormat="0" applyAlignment="0" applyProtection="0"/>
    <xf numFmtId="0" fontId="105" fillId="0" borderId="490" applyNumberFormat="0" applyFill="0" applyAlignment="0" applyProtection="0"/>
    <xf numFmtId="0" fontId="70" fillId="53" borderId="487" applyNumberFormat="0" applyFont="0" applyAlignment="0" applyProtection="0"/>
    <xf numFmtId="4" fontId="110" fillId="85" borderId="488" applyNumberFormat="0" applyProtection="0">
      <alignment horizontal="right" vertical="center"/>
    </xf>
    <xf numFmtId="217" fontId="46" fillId="88" borderId="338" applyBorder="0">
      <alignment horizontal="center" vertical="center" wrapText="1"/>
    </xf>
    <xf numFmtId="217" fontId="46" fillId="67" borderId="337" applyBorder="0">
      <alignment horizontal="left" indent="1"/>
      <protection locked="0"/>
    </xf>
    <xf numFmtId="0" fontId="95" fillId="64" borderId="504" applyNumberFormat="0" applyAlignment="0" applyProtection="0"/>
    <xf numFmtId="0" fontId="70" fillId="53" borderId="512" applyNumberFormat="0" applyFont="0" applyAlignment="0" applyProtection="0"/>
    <xf numFmtId="0" fontId="105" fillId="0" borderId="339" applyNumberFormat="0" applyFill="0" applyAlignment="0" applyProtection="0"/>
    <xf numFmtId="0" fontId="126" fillId="64" borderId="333" applyNumberFormat="0" applyAlignment="0" applyProtection="0"/>
    <xf numFmtId="0" fontId="95" fillId="64" borderId="504" applyNumberFormat="0" applyAlignment="0" applyProtection="0"/>
    <xf numFmtId="0" fontId="81" fillId="49" borderId="486" applyNumberFormat="0" applyAlignment="0" applyProtection="0"/>
    <xf numFmtId="0" fontId="131" fillId="49" borderId="333" applyNumberFormat="0" applyAlignment="0" applyProtection="0"/>
    <xf numFmtId="0" fontId="45" fillId="53" borderId="334" applyNumberFormat="0" applyFont="0" applyAlignment="0" applyProtection="0"/>
    <xf numFmtId="0" fontId="134" fillId="64" borderId="335" applyNumberFormat="0" applyAlignment="0" applyProtection="0"/>
    <xf numFmtId="217" fontId="46" fillId="88" borderId="338" applyBorder="0">
      <alignment horizontal="center" vertical="center" wrapText="1"/>
    </xf>
    <xf numFmtId="217" fontId="46" fillId="67" borderId="337" applyBorder="0">
      <alignment horizontal="left" indent="1"/>
      <protection locked="0"/>
    </xf>
    <xf numFmtId="0" fontId="126" fillId="64" borderId="333" applyNumberFormat="0" applyAlignment="0" applyProtection="0"/>
    <xf numFmtId="0" fontId="101" fillId="0" borderId="505"/>
    <xf numFmtId="0" fontId="66" fillId="64" borderId="486" applyNumberFormat="0" applyAlignment="0" applyProtection="0"/>
    <xf numFmtId="0" fontId="131" fillId="49" borderId="333" applyNumberFormat="0" applyAlignment="0" applyProtection="0"/>
    <xf numFmtId="0" fontId="45" fillId="87" borderId="488" applyNumberFormat="0" applyProtection="0">
      <alignment horizontal="left" vertical="center" indent="1"/>
    </xf>
    <xf numFmtId="0" fontId="45" fillId="53" borderId="334" applyNumberFormat="0" applyFont="0" applyAlignment="0" applyProtection="0"/>
    <xf numFmtId="0" fontId="134" fillId="64" borderId="335" applyNumberFormat="0" applyAlignment="0" applyProtection="0"/>
    <xf numFmtId="0" fontId="131" fillId="49" borderId="333" applyNumberFormat="0" applyAlignment="0" applyProtection="0"/>
    <xf numFmtId="0" fontId="131" fillId="49" borderId="351" applyNumberFormat="0" applyAlignment="0" applyProtection="0"/>
    <xf numFmtId="0" fontId="70" fillId="53" borderId="388" applyNumberFormat="0" applyFont="0" applyAlignment="0" applyProtection="0"/>
    <xf numFmtId="4" fontId="47" fillId="84" borderId="344" applyNumberFormat="0" applyProtection="0">
      <alignment horizontal="left" vertical="center" indent="1"/>
    </xf>
    <xf numFmtId="0" fontId="45" fillId="53" borderId="406" applyNumberFormat="0" applyFont="0" applyAlignment="0" applyProtection="0"/>
    <xf numFmtId="0" fontId="45" fillId="66" borderId="488" applyNumberFormat="0" applyProtection="0">
      <alignment horizontal="left" vertical="center" indent="1"/>
    </xf>
    <xf numFmtId="4" fontId="48" fillId="81" borderId="398" applyNumberFormat="0" applyProtection="0">
      <alignment horizontal="right" vertical="center"/>
    </xf>
    <xf numFmtId="4" fontId="48" fillId="78" borderId="488" applyNumberFormat="0" applyProtection="0">
      <alignment horizontal="right" vertical="center"/>
    </xf>
    <xf numFmtId="4" fontId="48" fillId="73" borderId="371" applyNumberFormat="0" applyProtection="0">
      <alignment horizontal="left" vertical="center" indent="1"/>
    </xf>
    <xf numFmtId="4" fontId="48" fillId="78" borderId="353" applyNumberFormat="0" applyProtection="0">
      <alignment horizontal="right" vertical="center"/>
    </xf>
    <xf numFmtId="0" fontId="81" fillId="49" borderId="405" applyNumberFormat="0" applyAlignment="0" applyProtection="0"/>
    <xf numFmtId="0" fontId="45" fillId="88" borderId="488" applyNumberFormat="0" applyProtection="0">
      <alignment horizontal="left" vertical="center" indent="1"/>
    </xf>
    <xf numFmtId="0" fontId="105" fillId="0" borderId="506" applyNumberFormat="0" applyFill="0" applyAlignment="0" applyProtection="0"/>
    <xf numFmtId="217" fontId="46" fillId="67" borderId="507" applyBorder="0">
      <alignment horizontal="left" indent="1"/>
      <protection locked="0"/>
    </xf>
    <xf numFmtId="10" fontId="75" fillId="70" borderId="341" applyNumberFormat="0" applyBorder="0" applyAlignment="0" applyProtection="0"/>
    <xf numFmtId="0" fontId="101" fillId="0" borderId="498"/>
    <xf numFmtId="4" fontId="48" fillId="85" borderId="504" applyNumberFormat="0" applyProtection="0">
      <alignment horizontal="left" vertical="center" indent="1"/>
    </xf>
    <xf numFmtId="4" fontId="47" fillId="84" borderId="371" applyNumberFormat="0" applyProtection="0">
      <alignment horizontal="left" vertical="center" indent="1"/>
    </xf>
    <xf numFmtId="217" fontId="46" fillId="67" borderId="410" applyBorder="0">
      <alignment horizontal="left" indent="1"/>
      <protection locked="0"/>
    </xf>
    <xf numFmtId="0" fontId="45" fillId="88" borderId="344" applyNumberFormat="0" applyProtection="0">
      <alignment horizontal="left" vertical="center" indent="1"/>
    </xf>
    <xf numFmtId="0" fontId="126" fillId="64" borderId="342" applyNumberFormat="0" applyAlignment="0" applyProtection="0"/>
    <xf numFmtId="0" fontId="81" fillId="49" borderId="502" applyNumberFormat="0" applyAlignment="0" applyProtection="0"/>
    <xf numFmtId="0" fontId="66" fillId="64" borderId="486" applyNumberForma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0" fontId="66" fillId="64" borderId="369" applyNumberFormat="0" applyAlignment="0" applyProtection="0"/>
    <xf numFmtId="0" fontId="70" fillId="53" borderId="379" applyNumberFormat="0" applyFont="0" applyAlignment="0" applyProtection="0"/>
    <xf numFmtId="0" fontId="105" fillId="0" borderId="490" applyNumberFormat="0" applyFill="0" applyAlignment="0" applyProtection="0"/>
    <xf numFmtId="0" fontId="45" fillId="88" borderId="344" applyNumberFormat="0" applyProtection="0">
      <alignment horizontal="left" vertical="center" indent="1"/>
    </xf>
    <xf numFmtId="4" fontId="109" fillId="85" borderId="344" applyNumberFormat="0" applyProtection="0">
      <alignment horizontal="right" vertical="center"/>
    </xf>
    <xf numFmtId="0" fontId="126" fillId="64" borderId="333" applyNumberFormat="0" applyAlignment="0" applyProtection="0"/>
    <xf numFmtId="0" fontId="45" fillId="87" borderId="488" applyNumberFormat="0" applyProtection="0">
      <alignment horizontal="left" vertical="center" indent="1"/>
    </xf>
    <xf numFmtId="0" fontId="131" fillId="49" borderId="333" applyNumberFormat="0" applyAlignment="0" applyProtection="0"/>
    <xf numFmtId="10" fontId="75" fillId="67" borderId="341" applyNumberFormat="0" applyBorder="0" applyAlignment="0" applyProtection="0"/>
    <xf numFmtId="0" fontId="45" fillId="53" borderId="343" applyNumberFormat="0" applyFont="0" applyAlignment="0" applyProtection="0"/>
    <xf numFmtId="0" fontId="66" fillId="64" borderId="369" applyNumberFormat="0" applyAlignment="0" applyProtection="0"/>
    <xf numFmtId="0" fontId="45" fillId="88" borderId="425" applyNumberFormat="0" applyProtection="0">
      <alignment horizontal="left" vertical="center" indent="1"/>
    </xf>
    <xf numFmtId="4" fontId="48" fillId="80" borderId="380" applyNumberFormat="0" applyProtection="0">
      <alignment horizontal="right" vertical="center"/>
    </xf>
    <xf numFmtId="0" fontId="81" fillId="49" borderId="342" applyNumberFormat="0" applyAlignment="0" applyProtection="0"/>
    <xf numFmtId="0" fontId="45" fillId="66" borderId="344" applyNumberFormat="0" applyProtection="0">
      <alignment horizontal="left" vertical="center" indent="1"/>
    </xf>
    <xf numFmtId="0" fontId="108" fillId="62" borderId="384" applyBorder="0"/>
    <xf numFmtId="0" fontId="131" fillId="49" borderId="333" applyNumberFormat="0" applyAlignment="0" applyProtection="0"/>
    <xf numFmtId="0" fontId="66" fillId="64" borderId="369" applyNumberFormat="0" applyAlignment="0" applyProtection="0"/>
    <xf numFmtId="0" fontId="81" fillId="49" borderId="378" applyNumberFormat="0" applyAlignment="0" applyProtection="0"/>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3" borderId="344" applyNumberFormat="0" applyProtection="0">
      <alignment horizontal="left" vertical="center" indent="1"/>
    </xf>
    <xf numFmtId="0" fontId="45" fillId="74"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4" fontId="48" fillId="78" borderId="344" applyNumberFormat="0" applyProtection="0">
      <alignment horizontal="right" vertical="center"/>
    </xf>
    <xf numFmtId="4" fontId="48" fillId="79" borderId="344" applyNumberFormat="0" applyProtection="0">
      <alignment horizontal="right" vertical="center"/>
    </xf>
    <xf numFmtId="4" fontId="48" fillId="80" borderId="344" applyNumberFormat="0" applyProtection="0">
      <alignment horizontal="right" vertical="center"/>
    </xf>
    <xf numFmtId="4" fontId="48" fillId="81" borderId="344" applyNumberFormat="0" applyProtection="0">
      <alignment horizontal="right" vertical="center"/>
    </xf>
    <xf numFmtId="4" fontId="48" fillId="82" borderId="344" applyNumberFormat="0" applyProtection="0">
      <alignment horizontal="right" vertical="center"/>
    </xf>
    <xf numFmtId="4" fontId="48" fillId="83"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4" fontId="110" fillId="67" borderId="344" applyNumberFormat="0" applyProtection="0">
      <alignmen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09" fillId="85" borderId="344" applyNumberFormat="0" applyProtection="0">
      <alignment horizontal="right" vertical="center"/>
    </xf>
    <xf numFmtId="0" fontId="101" fillId="0" borderId="345"/>
    <xf numFmtId="0" fontId="131" fillId="49" borderId="342" applyNumberFormat="0" applyAlignment="0" applyProtection="0"/>
    <xf numFmtId="0" fontId="95" fillId="64" borderId="497" applyNumberFormat="0" applyAlignment="0" applyProtection="0"/>
    <xf numFmtId="0" fontId="70" fillId="53" borderId="415" applyNumberFormat="0" applyFont="0" applyAlignment="0" applyProtection="0"/>
    <xf numFmtId="0" fontId="131" fillId="49" borderId="360" applyNumberFormat="0" applyAlignment="0" applyProtection="0"/>
    <xf numFmtId="0" fontId="126" fillId="64" borderId="486" applyNumberFormat="0" applyAlignment="0" applyProtection="0"/>
    <xf numFmtId="37" fontId="113" fillId="91"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4" fontId="48" fillId="80" borderId="344" applyNumberFormat="0" applyProtection="0">
      <alignment horizontal="right" vertical="center"/>
    </xf>
    <xf numFmtId="0" fontId="108" fillId="62" borderId="348" applyBorder="0"/>
    <xf numFmtId="4" fontId="48" fillId="81" borderId="513" applyNumberFormat="0" applyProtection="0">
      <alignment horizontal="right" vertical="center"/>
    </xf>
    <xf numFmtId="0" fontId="95" fillId="64" borderId="504" applyNumberFormat="0" applyAlignment="0" applyProtection="0"/>
    <xf numFmtId="4" fontId="109" fillId="85" borderId="504" applyNumberFormat="0" applyProtection="0">
      <alignment horizontal="right" vertical="center"/>
    </xf>
    <xf numFmtId="0" fontId="81" fillId="49" borderId="502" applyNumberFormat="0" applyAlignment="0" applyProtection="0"/>
    <xf numFmtId="4" fontId="48" fillId="82" borderId="344" applyNumberFormat="0" applyProtection="0">
      <alignment horizontal="right" vertical="center"/>
    </xf>
    <xf numFmtId="4" fontId="110" fillId="67" borderId="513" applyNumberFormat="0" applyProtection="0">
      <alignment vertical="center"/>
    </xf>
    <xf numFmtId="4" fontId="48" fillId="77" borderId="344" applyNumberFormat="0" applyProtection="0">
      <alignment horizontal="right" vertical="center"/>
    </xf>
    <xf numFmtId="0" fontId="45" fillId="74" borderId="344" applyNumberFormat="0" applyProtection="0">
      <alignment horizontal="left" vertical="center" indent="1"/>
    </xf>
    <xf numFmtId="0" fontId="81" fillId="49" borderId="502" applyNumberFormat="0" applyAlignment="0" applyProtection="0"/>
    <xf numFmtId="4" fontId="110" fillId="85" borderId="504" applyNumberFormat="0" applyProtection="0">
      <alignment horizontal="right" vertical="center"/>
    </xf>
    <xf numFmtId="0" fontId="70" fillId="53" borderId="406" applyNumberFormat="0" applyFont="0" applyAlignment="0" applyProtection="0"/>
    <xf numFmtId="0" fontId="131" fillId="49" borderId="342" applyNumberFormat="0" applyAlignment="0" applyProtection="0"/>
    <xf numFmtId="0" fontId="70" fillId="53" borderId="397" applyNumberFormat="0" applyFont="0" applyAlignment="0" applyProtection="0"/>
    <xf numFmtId="0" fontId="131" fillId="49" borderId="342" applyNumberFormat="0" applyAlignment="0" applyProtection="0"/>
    <xf numFmtId="4" fontId="48" fillId="73" borderId="497" applyNumberFormat="0" applyProtection="0">
      <alignment horizontal="left" vertical="center" indent="1"/>
    </xf>
    <xf numFmtId="4" fontId="48" fillId="67" borderId="398" applyNumberFormat="0" applyProtection="0">
      <alignment horizontal="left" vertical="center" indent="1"/>
    </xf>
    <xf numFmtId="0" fontId="70" fillId="53" borderId="487" applyNumberFormat="0" applyFont="0" applyAlignment="0" applyProtection="0"/>
    <xf numFmtId="0" fontId="81" fillId="49" borderId="486" applyNumberFormat="0" applyAlignment="0" applyProtection="0"/>
    <xf numFmtId="0" fontId="131" fillId="49" borderId="342" applyNumberFormat="0" applyAlignment="0" applyProtection="0"/>
    <xf numFmtId="0" fontId="70" fillId="53" borderId="388" applyNumberFormat="0" applyFont="0" applyAlignment="0" applyProtection="0"/>
    <xf numFmtId="4" fontId="48" fillId="75" borderId="371" applyNumberFormat="0" applyProtection="0">
      <alignment horizontal="right" vertical="center"/>
    </xf>
    <xf numFmtId="217" fontId="46" fillId="88" borderId="349" applyBorder="0">
      <alignment horizontal="center" vertical="center" wrapText="1"/>
    </xf>
    <xf numFmtId="0" fontId="70" fillId="53" borderId="487" applyNumberFormat="0" applyFont="0" applyAlignment="0" applyProtection="0"/>
    <xf numFmtId="217" fontId="46" fillId="67" borderId="347" applyBorder="0">
      <alignment horizontal="left" indent="1"/>
      <protection locked="0"/>
    </xf>
    <xf numFmtId="0" fontId="70" fillId="53" borderId="397" applyNumberFormat="0" applyFont="0" applyAlignment="0" applyProtection="0"/>
    <xf numFmtId="0" fontId="70" fillId="53" borderId="415" applyNumberFormat="0" applyFont="0" applyAlignment="0" applyProtection="0"/>
    <xf numFmtId="0" fontId="131" fillId="49" borderId="486" applyNumberFormat="0" applyAlignment="0" applyProtection="0"/>
    <xf numFmtId="4" fontId="48" fillId="85" borderId="488" applyNumberFormat="0" applyProtection="0">
      <alignment horizontal="left" vertical="center" indent="1"/>
    </xf>
    <xf numFmtId="4" fontId="48" fillId="73" borderId="488" applyNumberFormat="0" applyProtection="0">
      <alignment horizontal="left" vertical="center" indent="1"/>
    </xf>
    <xf numFmtId="0" fontId="134" fillId="64" borderId="504" applyNumberFormat="0" applyAlignment="0" applyProtection="0"/>
    <xf numFmtId="0" fontId="45" fillId="74" borderId="504" applyNumberFormat="0" applyProtection="0">
      <alignment horizontal="left" vertical="center" indent="1"/>
    </xf>
    <xf numFmtId="4" fontId="48" fillId="75" borderId="344" applyNumberFormat="0" applyProtection="0">
      <alignment horizontal="right" vertical="center"/>
    </xf>
    <xf numFmtId="4" fontId="48" fillId="78" borderId="344" applyNumberFormat="0" applyProtection="0">
      <alignment horizontal="right" vertical="center"/>
    </xf>
    <xf numFmtId="37" fontId="113" fillId="91" borderId="502" applyBorder="0" applyProtection="0">
      <alignment horizontal="right"/>
    </xf>
    <xf numFmtId="4" fontId="48" fillId="83" borderId="344"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105" fillId="0" borderId="400" applyNumberFormat="0" applyFill="0" applyAlignment="0" applyProtection="0"/>
    <xf numFmtId="0" fontId="131" fillId="49" borderId="486" applyNumberFormat="0" applyAlignment="0" applyProtection="0"/>
    <xf numFmtId="0" fontId="101" fillId="0" borderId="345"/>
    <xf numFmtId="4" fontId="109"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10" fillId="85" borderId="344" applyNumberFormat="0" applyProtection="0">
      <alignment horizontal="right" vertical="center"/>
    </xf>
    <xf numFmtId="4" fontId="48" fillId="85" borderId="344" applyNumberFormat="0" applyProtection="0">
      <alignment horizontal="righ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110" fillId="67" borderId="344" applyNumberFormat="0" applyProtection="0">
      <alignment vertical="center"/>
    </xf>
    <xf numFmtId="4" fontId="48" fillId="67" borderId="344" applyNumberFormat="0" applyProtection="0">
      <alignmen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4" fontId="48" fillId="87" borderId="344" applyNumberFormat="0" applyProtection="0">
      <alignment horizontal="left" vertical="center" indent="1"/>
    </xf>
    <xf numFmtId="4" fontId="48" fillId="85" borderId="344" applyNumberFormat="0" applyProtection="0">
      <alignment horizontal="left" vertical="center" indent="1"/>
    </xf>
    <xf numFmtId="0" fontId="45" fillId="74" borderId="344" applyNumberFormat="0" applyProtection="0">
      <alignment horizontal="left" vertical="center" indent="1"/>
    </xf>
    <xf numFmtId="4" fontId="47" fillId="84" borderId="344" applyNumberFormat="0" applyProtection="0">
      <alignment horizontal="left" vertical="center" indent="1"/>
    </xf>
    <xf numFmtId="4" fontId="48" fillId="83" borderId="344" applyNumberFormat="0" applyProtection="0">
      <alignment horizontal="right" vertical="center"/>
    </xf>
    <xf numFmtId="4" fontId="48" fillId="82" borderId="344" applyNumberFormat="0" applyProtection="0">
      <alignment horizontal="right" vertical="center"/>
    </xf>
    <xf numFmtId="4" fontId="48" fillId="81" borderId="344" applyNumberFormat="0" applyProtection="0">
      <alignment horizontal="right" vertical="center"/>
    </xf>
    <xf numFmtId="4" fontId="48" fillId="80" borderId="344" applyNumberFormat="0" applyProtection="0">
      <alignment horizontal="right" vertical="center"/>
    </xf>
    <xf numFmtId="4" fontId="48" fillId="79" borderId="344" applyNumberFormat="0" applyProtection="0">
      <alignment horizontal="right" vertical="center"/>
    </xf>
    <xf numFmtId="4" fontId="48" fillId="78" borderId="344" applyNumberFormat="0" applyProtection="0">
      <alignment horizontal="right" vertical="center"/>
    </xf>
    <xf numFmtId="4" fontId="48" fillId="77" borderId="344" applyNumberFormat="0" applyProtection="0">
      <alignment horizontal="right" vertical="center"/>
    </xf>
    <xf numFmtId="4" fontId="48" fillId="76" borderId="344" applyNumberFormat="0" applyProtection="0">
      <alignment horizontal="right" vertical="center"/>
    </xf>
    <xf numFmtId="4" fontId="48" fillId="75" borderId="344" applyNumberFormat="0" applyProtection="0">
      <alignment horizontal="right" vertical="center"/>
    </xf>
    <xf numFmtId="0" fontId="45" fillId="74" borderId="344" applyNumberFormat="0" applyProtection="0">
      <alignment horizontal="left" vertical="center" indent="1"/>
    </xf>
    <xf numFmtId="4" fontId="48" fillId="73" borderId="344" applyNumberFormat="0" applyProtection="0">
      <alignment horizontal="left" vertical="center" indent="1"/>
    </xf>
    <xf numFmtId="4" fontId="48" fillId="73" borderId="344" applyNumberFormat="0" applyProtection="0">
      <alignment horizontal="left" vertical="center" indent="1"/>
    </xf>
    <xf numFmtId="4" fontId="110" fillId="73" borderId="344" applyNumberFormat="0" applyProtection="0">
      <alignment vertical="center"/>
    </xf>
    <xf numFmtId="4" fontId="48" fillId="73" borderId="344" applyNumberFormat="0" applyProtection="0">
      <alignment vertical="center"/>
    </xf>
    <xf numFmtId="37" fontId="113" fillId="91" borderId="378" applyBorder="0" applyProtection="0">
      <alignment horizontal="right"/>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37" fontId="113" fillId="90" borderId="342" applyBorder="0" applyProtection="0">
      <alignment horizontal="right"/>
    </xf>
    <xf numFmtId="37" fontId="113" fillId="90" borderId="342" applyBorder="0" applyProtection="0">
      <alignment horizontal="right"/>
    </xf>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4" fontId="48" fillId="67" borderId="344" applyNumberFormat="0" applyProtection="0">
      <alignment horizontal="left" vertical="center" indent="1"/>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70" fillId="53" borderId="487" applyNumberFormat="0" applyFont="0" applyAlignment="0" applyProtection="0"/>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3" borderId="344" applyNumberFormat="0" applyProtection="0">
      <alignment horizontal="left" vertical="center" indent="1"/>
    </xf>
    <xf numFmtId="0" fontId="45" fillId="74"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4" fontId="48" fillId="78" borderId="344" applyNumberFormat="0" applyProtection="0">
      <alignment horizontal="right" vertical="center"/>
    </xf>
    <xf numFmtId="4" fontId="48" fillId="79" borderId="344" applyNumberFormat="0" applyProtection="0">
      <alignment horizontal="right" vertical="center"/>
    </xf>
    <xf numFmtId="4" fontId="48" fillId="80" borderId="344" applyNumberFormat="0" applyProtection="0">
      <alignment horizontal="right" vertical="center"/>
    </xf>
    <xf numFmtId="4" fontId="48" fillId="81" borderId="344" applyNumberFormat="0" applyProtection="0">
      <alignment horizontal="right" vertical="center"/>
    </xf>
    <xf numFmtId="4" fontId="48" fillId="82" borderId="344" applyNumberFormat="0" applyProtection="0">
      <alignment horizontal="right" vertical="center"/>
    </xf>
    <xf numFmtId="4" fontId="48" fillId="83"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4" fontId="110" fillId="67" borderId="344" applyNumberFormat="0" applyProtection="0">
      <alignmen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09" fillId="85" borderId="344" applyNumberFormat="0" applyProtection="0">
      <alignment horizontal="right" vertical="center"/>
    </xf>
    <xf numFmtId="0" fontId="101" fillId="0" borderId="345"/>
    <xf numFmtId="0" fontId="70" fillId="53" borderId="487" applyNumberFormat="0" applyFont="0" applyAlignment="0" applyProtection="0"/>
    <xf numFmtId="0" fontId="45" fillId="88" borderId="497" applyNumberFormat="0" applyProtection="0">
      <alignment horizontal="left" vertical="center" indent="1"/>
    </xf>
    <xf numFmtId="0" fontId="70" fillId="53" borderId="487" applyNumberFormat="0" applyFon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37" fontId="113" fillId="91"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91" borderId="342" applyBorder="0" applyProtection="0">
      <alignment horizontal="right"/>
    </xf>
    <xf numFmtId="0" fontId="45" fillId="88" borderId="407" applyNumberFormat="0" applyProtection="0">
      <alignment horizontal="left" vertical="center" indent="1"/>
    </xf>
    <xf numFmtId="0" fontId="108" fillId="62" borderId="348" applyBorder="0"/>
    <xf numFmtId="0" fontId="45" fillId="74" borderId="513" applyNumberFormat="0" applyProtection="0">
      <alignment horizontal="left" vertical="center" indent="1"/>
    </xf>
    <xf numFmtId="4" fontId="48" fillId="79" borderId="504" applyNumberFormat="0" applyProtection="0">
      <alignment horizontal="right" vertical="center"/>
    </xf>
    <xf numFmtId="0" fontId="108" fillId="62" borderId="508" applyBorder="0"/>
    <xf numFmtId="0" fontId="126" fillId="64" borderId="502"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105" fillId="0" borderId="490" applyNumberFormat="0" applyFill="0" applyAlignment="0" applyProtection="0"/>
    <xf numFmtId="0" fontId="70" fillId="53" borderId="487" applyNumberFormat="0" applyFont="0" applyAlignment="0" applyProtection="0"/>
    <xf numFmtId="0" fontId="45" fillId="74" borderId="488" applyNumberFormat="0" applyProtection="0">
      <alignment horizontal="left" vertical="center" indent="1"/>
    </xf>
    <xf numFmtId="217" fontId="46" fillId="88" borderId="349" applyBorder="0">
      <alignment horizontal="center" vertical="center" wrapText="1"/>
    </xf>
    <xf numFmtId="217" fontId="46" fillId="67" borderId="347" applyBorder="0">
      <alignment horizontal="left" indent="1"/>
      <protection locked="0"/>
    </xf>
    <xf numFmtId="0" fontId="95" fillId="64" borderId="504" applyNumberFormat="0" applyAlignment="0" applyProtection="0"/>
    <xf numFmtId="0" fontId="70" fillId="53" borderId="512" applyNumberFormat="0" applyFont="0" applyAlignment="0" applyProtection="0"/>
    <xf numFmtId="0" fontId="105" fillId="0" borderId="346" applyNumberFormat="0" applyFill="0" applyAlignment="0" applyProtection="0"/>
    <xf numFmtId="0" fontId="126" fillId="64" borderId="342" applyNumberFormat="0" applyAlignment="0" applyProtection="0"/>
    <xf numFmtId="0" fontId="126" fillId="64" borderId="502" applyNumberFormat="0" applyAlignment="0" applyProtection="0"/>
    <xf numFmtId="0" fontId="70" fillId="53" borderId="487" applyNumberFormat="0" applyFon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0" fontId="70" fillId="53" borderId="415" applyNumberFormat="0" applyFont="0" applyAlignment="0" applyProtection="0"/>
    <xf numFmtId="217" fontId="46" fillId="88" borderId="349" applyBorder="0">
      <alignment horizontal="center" vertical="center" wrapText="1"/>
    </xf>
    <xf numFmtId="217" fontId="46" fillId="67" borderId="347" applyBorder="0">
      <alignment horizontal="left" indent="1"/>
      <protection locked="0"/>
    </xf>
    <xf numFmtId="0" fontId="126" fillId="64" borderId="342" applyNumberFormat="0" applyAlignment="0" applyProtection="0"/>
    <xf numFmtId="217" fontId="46" fillId="67" borderId="499" applyBorder="0">
      <alignment horizontal="left" indent="1"/>
      <protection locked="0"/>
    </xf>
    <xf numFmtId="0" fontId="66" fillId="64" borderId="486" applyNumberFormat="0" applyAlignment="0" applyProtection="0"/>
    <xf numFmtId="0" fontId="131" fillId="49" borderId="342" applyNumberFormat="0" applyAlignment="0" applyProtection="0"/>
    <xf numFmtId="4" fontId="48" fillId="87" borderId="488" applyNumberFormat="0" applyProtection="0">
      <alignment horizontal="left" vertical="center" indent="1"/>
    </xf>
    <xf numFmtId="0" fontId="45" fillId="53" borderId="343" applyNumberFormat="0" applyFont="0" applyAlignment="0" applyProtection="0"/>
    <xf numFmtId="0" fontId="134" fillId="64" borderId="344" applyNumberFormat="0" applyAlignment="0" applyProtection="0"/>
    <xf numFmtId="0" fontId="131" fillId="49" borderId="342" applyNumberFormat="0" applyAlignment="0" applyProtection="0"/>
    <xf numFmtId="0" fontId="66" fillId="64" borderId="486" applyNumberFormat="0" applyAlignment="0" applyProtection="0"/>
    <xf numFmtId="4" fontId="48" fillId="75" borderId="416" applyNumberFormat="0" applyProtection="0">
      <alignment horizontal="right" vertical="center"/>
    </xf>
    <xf numFmtId="0" fontId="45" fillId="74" borderId="416" applyNumberFormat="0" applyProtection="0">
      <alignment horizontal="left" vertical="center" indent="1"/>
    </xf>
    <xf numFmtId="217" fontId="45" fillId="67" borderId="350">
      <alignment horizontal="left" indent="1"/>
      <protection locked="0"/>
    </xf>
    <xf numFmtId="217" fontId="120" fillId="0" borderId="350">
      <alignment horizontal="left" vertical="top" wrapText="1"/>
    </xf>
    <xf numFmtId="0" fontId="70" fillId="53" borderId="352" applyNumberFormat="0" applyFon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0" fontId="70" fillId="53" borderId="352" applyNumberFormat="0" applyFont="0" applyAlignment="0" applyProtection="0"/>
    <xf numFmtId="0" fontId="70" fillId="53" borderId="352" applyNumberFormat="0" applyFont="0" applyAlignment="0" applyProtection="0"/>
    <xf numFmtId="4" fontId="48" fillId="76" borderId="380" applyNumberFormat="0" applyProtection="0">
      <alignment horizontal="right" vertical="center"/>
    </xf>
    <xf numFmtId="0" fontId="45" fillId="74" borderId="389" applyNumberFormat="0" applyProtection="0">
      <alignment horizontal="left" vertical="center" indent="1"/>
    </xf>
    <xf numFmtId="4" fontId="48" fillId="87" borderId="504" applyNumberFormat="0" applyProtection="0">
      <alignment horizontal="left" vertical="center" indent="1"/>
    </xf>
    <xf numFmtId="0" fontId="70" fillId="53" borderId="352" applyNumberFormat="0" applyFont="0" applyAlignment="0" applyProtection="0"/>
    <xf numFmtId="0" fontId="70" fillId="53" borderId="352" applyNumberFormat="0" applyFont="0" applyAlignment="0" applyProtection="0"/>
    <xf numFmtId="217" fontId="121" fillId="0" borderId="350">
      <alignment horizontal="left" indent="1"/>
    </xf>
    <xf numFmtId="4" fontId="48" fillId="77" borderId="416" applyNumberFormat="0" applyProtection="0">
      <alignment horizontal="right" vertical="center"/>
    </xf>
    <xf numFmtId="0" fontId="70" fillId="53" borderId="424" applyNumberFormat="0" applyFont="0" applyAlignment="0" applyProtection="0"/>
    <xf numFmtId="0" fontId="126" fillId="64" borderId="342" applyNumberFormat="0" applyAlignment="0" applyProtection="0"/>
    <xf numFmtId="0" fontId="105" fillId="0" borderId="490" applyNumberFormat="0" applyFill="0" applyAlignment="0" applyProtection="0"/>
    <xf numFmtId="0" fontId="70" fillId="53" borderId="352" applyNumberFormat="0" applyFon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4" fontId="48" fillId="76" borderId="416" applyNumberFormat="0" applyProtection="0">
      <alignment horizontal="right" vertical="center"/>
    </xf>
    <xf numFmtId="217" fontId="45" fillId="66" borderId="350">
      <alignment horizontal="left" indent="1"/>
    </xf>
    <xf numFmtId="0" fontId="70" fillId="53" borderId="424" applyNumberFormat="0" applyFont="0" applyAlignment="0" applyProtection="0"/>
    <xf numFmtId="4" fontId="48" fillId="77" borderId="407" applyNumberFormat="0" applyProtection="0">
      <alignment horizontal="right" vertical="center"/>
    </xf>
    <xf numFmtId="0" fontId="70" fillId="53" borderId="352" applyNumberFormat="0" applyFont="0" applyAlignment="0" applyProtection="0"/>
    <xf numFmtId="0" fontId="66" fillId="64" borderId="378" applyNumberFormat="0" applyAlignment="0" applyProtection="0"/>
    <xf numFmtId="4" fontId="48" fillId="79" borderId="344" applyNumberFormat="0" applyProtection="0">
      <alignment horizontal="right" vertical="center"/>
    </xf>
    <xf numFmtId="4" fontId="48" fillId="87" borderId="488" applyNumberFormat="0" applyProtection="0">
      <alignment horizontal="left" vertical="center" indent="1"/>
    </xf>
    <xf numFmtId="0" fontId="45" fillId="53" borderId="343" applyNumberFormat="0" applyFont="0" applyAlignment="0" applyProtection="0"/>
    <xf numFmtId="0" fontId="70" fillId="53" borderId="352" applyNumberFormat="0" applyFont="0" applyAlignment="0" applyProtection="0"/>
    <xf numFmtId="4" fontId="48" fillId="85" borderId="504" applyNumberFormat="0" applyProtection="0">
      <alignment horizontal="right" vertical="center"/>
    </xf>
    <xf numFmtId="0" fontId="131" fillId="49" borderId="342" applyNumberFormat="0" applyAlignment="0" applyProtection="0"/>
    <xf numFmtId="4" fontId="48" fillId="81" borderId="353" applyNumberFormat="0" applyProtection="0">
      <alignment horizontal="right" vertical="center"/>
    </xf>
    <xf numFmtId="0" fontId="131" fillId="49" borderId="342" applyNumberFormat="0" applyAlignment="0" applyProtection="0"/>
    <xf numFmtId="0" fontId="70" fillId="53" borderId="487" applyNumberFormat="0" applyFont="0" applyAlignment="0" applyProtection="0"/>
    <xf numFmtId="0" fontId="81" fillId="49" borderId="486" applyNumberFormat="0" applyAlignment="0" applyProtection="0"/>
    <xf numFmtId="0" fontId="131" fillId="49" borderId="342" applyNumberFormat="0" applyAlignment="0" applyProtection="0"/>
    <xf numFmtId="0" fontId="70" fillId="53" borderId="361" applyNumberFormat="0" applyFont="0" applyAlignment="0" applyProtection="0"/>
    <xf numFmtId="0" fontId="70" fillId="53" borderId="424" applyNumberFormat="0" applyFont="0" applyAlignment="0" applyProtection="0"/>
    <xf numFmtId="0" fontId="45" fillId="53" borderId="352" applyNumberFormat="0" applyFont="0" applyAlignment="0" applyProtection="0"/>
    <xf numFmtId="0" fontId="81" fillId="49" borderId="387" applyNumberFormat="0" applyAlignment="0" applyProtection="0"/>
    <xf numFmtId="217" fontId="46" fillId="88" borderId="349" applyBorder="0">
      <alignment horizontal="center" vertical="center" wrapText="1"/>
    </xf>
    <xf numFmtId="0" fontId="70" fillId="53" borderId="487" applyNumberFormat="0" applyFont="0" applyAlignment="0" applyProtection="0"/>
    <xf numFmtId="217" fontId="46" fillId="67" borderId="347" applyBorder="0">
      <alignment horizontal="left" indent="1"/>
      <protection locked="0"/>
    </xf>
    <xf numFmtId="0" fontId="70" fillId="53" borderId="352" applyNumberFormat="0" applyFont="0" applyAlignment="0" applyProtection="0"/>
    <xf numFmtId="0" fontId="45" fillId="74" borderId="488" applyNumberFormat="0" applyProtection="0">
      <alignment horizontal="left" vertical="center" indent="1"/>
    </xf>
    <xf numFmtId="4" fontId="48" fillId="73" borderId="488" applyNumberFormat="0" applyProtection="0">
      <alignment horizontal="left" vertical="center" indent="1"/>
    </xf>
    <xf numFmtId="0" fontId="45" fillId="53" borderId="503" applyNumberFormat="0" applyFont="0" applyAlignment="0" applyProtection="0"/>
    <xf numFmtId="217" fontId="45" fillId="66" borderId="501">
      <alignment horizontal="left" indent="1"/>
    </xf>
    <xf numFmtId="4" fontId="48" fillId="73" borderId="504" applyNumberFormat="0" applyProtection="0">
      <alignment horizontal="left" vertical="center" indent="1"/>
    </xf>
    <xf numFmtId="0" fontId="105" fillId="0" borderId="506" applyNumberFormat="0" applyFill="0" applyAlignment="0" applyProtection="0"/>
    <xf numFmtId="4" fontId="48" fillId="80" borderId="504" applyNumberFormat="0" applyProtection="0">
      <alignment horizontal="right" vertical="center"/>
    </xf>
    <xf numFmtId="0" fontId="45" fillId="74"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45" fillId="88" borderId="380" applyNumberFormat="0" applyProtection="0">
      <alignment horizontal="left" vertical="center" indent="1"/>
    </xf>
    <xf numFmtId="0" fontId="45" fillId="53" borderId="379" applyNumberFormat="0" applyFont="0" applyAlignment="0" applyProtection="0"/>
    <xf numFmtId="0" fontId="101" fillId="0" borderId="345"/>
    <xf numFmtId="4" fontId="109"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10" fillId="85" borderId="344" applyNumberFormat="0" applyProtection="0">
      <alignment horizontal="right" vertical="center"/>
    </xf>
    <xf numFmtId="4" fontId="48" fillId="85" borderId="344" applyNumberFormat="0" applyProtection="0">
      <alignment horizontal="righ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110" fillId="67" borderId="344" applyNumberFormat="0" applyProtection="0">
      <alignment vertical="center"/>
    </xf>
    <xf numFmtId="4" fontId="48" fillId="67" borderId="344" applyNumberFormat="0" applyProtection="0">
      <alignmen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4" fontId="48" fillId="87" borderId="344" applyNumberFormat="0" applyProtection="0">
      <alignment horizontal="left" vertical="center" indent="1"/>
    </xf>
    <xf numFmtId="4" fontId="48" fillId="85" borderId="344" applyNumberFormat="0" applyProtection="0">
      <alignment horizontal="left" vertical="center" indent="1"/>
    </xf>
    <xf numFmtId="0" fontId="45" fillId="74" borderId="344" applyNumberFormat="0" applyProtection="0">
      <alignment horizontal="left" vertical="center" indent="1"/>
    </xf>
    <xf numFmtId="4" fontId="47" fillId="84" borderId="344" applyNumberFormat="0" applyProtection="0">
      <alignment horizontal="left" vertical="center" indent="1"/>
    </xf>
    <xf numFmtId="4" fontId="48" fillId="83" borderId="344" applyNumberFormat="0" applyProtection="0">
      <alignment horizontal="right" vertical="center"/>
    </xf>
    <xf numFmtId="4" fontId="48" fillId="82" borderId="344" applyNumberFormat="0" applyProtection="0">
      <alignment horizontal="right" vertical="center"/>
    </xf>
    <xf numFmtId="4" fontId="48" fillId="81" borderId="344" applyNumberFormat="0" applyProtection="0">
      <alignment horizontal="right" vertical="center"/>
    </xf>
    <xf numFmtId="4" fontId="48" fillId="80" borderId="344" applyNumberFormat="0" applyProtection="0">
      <alignment horizontal="right" vertical="center"/>
    </xf>
    <xf numFmtId="4" fontId="48" fillId="79" borderId="344" applyNumberFormat="0" applyProtection="0">
      <alignment horizontal="right" vertical="center"/>
    </xf>
    <xf numFmtId="4" fontId="48" fillId="78" borderId="344" applyNumberFormat="0" applyProtection="0">
      <alignment horizontal="right" vertical="center"/>
    </xf>
    <xf numFmtId="4" fontId="48" fillId="77" borderId="344" applyNumberFormat="0" applyProtection="0">
      <alignment horizontal="right" vertical="center"/>
    </xf>
    <xf numFmtId="4" fontId="48" fillId="76" borderId="344" applyNumberFormat="0" applyProtection="0">
      <alignment horizontal="right" vertical="center"/>
    </xf>
    <xf numFmtId="4" fontId="48" fillId="75" borderId="344" applyNumberFormat="0" applyProtection="0">
      <alignment horizontal="right" vertical="center"/>
    </xf>
    <xf numFmtId="0" fontId="45" fillId="74" borderId="344" applyNumberFormat="0" applyProtection="0">
      <alignment horizontal="left" vertical="center" indent="1"/>
    </xf>
    <xf numFmtId="4" fontId="48" fillId="73" borderId="344" applyNumberFormat="0" applyProtection="0">
      <alignment horizontal="left" vertical="center" indent="1"/>
    </xf>
    <xf numFmtId="4" fontId="48" fillId="73" borderId="344" applyNumberFormat="0" applyProtection="0">
      <alignment horizontal="left" vertical="center" indent="1"/>
    </xf>
    <xf numFmtId="4" fontId="110" fillId="73" borderId="344" applyNumberFormat="0" applyProtection="0">
      <alignment vertical="center"/>
    </xf>
    <xf numFmtId="4" fontId="48" fillId="73" borderId="344" applyNumberFormat="0" applyProtection="0">
      <alignment vertical="center"/>
    </xf>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37" fontId="113" fillId="90" borderId="342" applyBorder="0" applyProtection="0">
      <alignment horizontal="right"/>
    </xf>
    <xf numFmtId="37" fontId="113" fillId="90" borderId="342" applyBorder="0" applyProtection="0">
      <alignment horizontal="right"/>
    </xf>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81" fillId="49" borderId="342" applyNumberForma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70" fillId="53" borderId="343" applyNumberFormat="0" applyFon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4" fontId="48" fillId="87" borderId="398" applyNumberFormat="0" applyProtection="0">
      <alignment horizontal="left" vertical="center" indent="1"/>
    </xf>
    <xf numFmtId="4" fontId="48" fillId="73" borderId="344" applyNumberFormat="0" applyProtection="0">
      <alignment vertical="center"/>
    </xf>
    <xf numFmtId="4" fontId="110" fillId="73" borderId="344" applyNumberFormat="0" applyProtection="0">
      <alignment vertical="center"/>
    </xf>
    <xf numFmtId="4" fontId="48" fillId="73" borderId="344" applyNumberFormat="0" applyProtection="0">
      <alignment horizontal="left" vertical="center" indent="1"/>
    </xf>
    <xf numFmtId="4" fontId="48" fillId="73" borderId="344" applyNumberFormat="0" applyProtection="0">
      <alignment horizontal="left" vertical="center" indent="1"/>
    </xf>
    <xf numFmtId="0" fontId="45" fillId="74" borderId="344" applyNumberFormat="0" applyProtection="0">
      <alignment horizontal="left" vertical="center" indent="1"/>
    </xf>
    <xf numFmtId="4" fontId="48" fillId="75" borderId="344" applyNumberFormat="0" applyProtection="0">
      <alignment horizontal="right" vertical="center"/>
    </xf>
    <xf numFmtId="4" fontId="48" fillId="76" borderId="344" applyNumberFormat="0" applyProtection="0">
      <alignment horizontal="right" vertical="center"/>
    </xf>
    <xf numFmtId="4" fontId="48" fillId="77" borderId="344" applyNumberFormat="0" applyProtection="0">
      <alignment horizontal="right" vertical="center"/>
    </xf>
    <xf numFmtId="4" fontId="48" fillId="78" borderId="344" applyNumberFormat="0" applyProtection="0">
      <alignment horizontal="right" vertical="center"/>
    </xf>
    <xf numFmtId="4" fontId="48" fillId="79" borderId="344" applyNumberFormat="0" applyProtection="0">
      <alignment horizontal="right" vertical="center"/>
    </xf>
    <xf numFmtId="4" fontId="48" fillId="80" borderId="344" applyNumberFormat="0" applyProtection="0">
      <alignment horizontal="right" vertical="center"/>
    </xf>
    <xf numFmtId="4" fontId="48" fillId="81" borderId="344" applyNumberFormat="0" applyProtection="0">
      <alignment horizontal="right" vertical="center"/>
    </xf>
    <xf numFmtId="4" fontId="48" fillId="82" borderId="344" applyNumberFormat="0" applyProtection="0">
      <alignment horizontal="right" vertical="center"/>
    </xf>
    <xf numFmtId="4" fontId="48" fillId="83" borderId="344" applyNumberFormat="0" applyProtection="0">
      <alignment horizontal="right" vertical="center"/>
    </xf>
    <xf numFmtId="4" fontId="47" fillId="84" borderId="344" applyNumberFormat="0" applyProtection="0">
      <alignment horizontal="left" vertical="center" indent="1"/>
    </xf>
    <xf numFmtId="0" fontId="45" fillId="74" borderId="344" applyNumberFormat="0" applyProtection="0">
      <alignment horizontal="left" vertical="center" indent="1"/>
    </xf>
    <xf numFmtId="4" fontId="48" fillId="85" borderId="344" applyNumberFormat="0" applyProtection="0">
      <alignment horizontal="left" vertical="center" indent="1"/>
    </xf>
    <xf numFmtId="4" fontId="48" fillId="87" borderId="344" applyNumberFormat="0" applyProtection="0">
      <alignment horizontal="left" vertical="center" indent="1"/>
    </xf>
    <xf numFmtId="0" fontId="45" fillId="87" borderId="344" applyNumberFormat="0" applyProtection="0">
      <alignment horizontal="left" vertical="center" indent="1"/>
    </xf>
    <xf numFmtId="0" fontId="45" fillId="87" borderId="344" applyNumberFormat="0" applyProtection="0">
      <alignment horizontal="left" vertical="center" indent="1"/>
    </xf>
    <xf numFmtId="0" fontId="45" fillId="88" borderId="344" applyNumberFormat="0" applyProtection="0">
      <alignment horizontal="left" vertical="center" indent="1"/>
    </xf>
    <xf numFmtId="0" fontId="45" fillId="88" borderId="344" applyNumberFormat="0" applyProtection="0">
      <alignment horizontal="left" vertical="center" indent="1"/>
    </xf>
    <xf numFmtId="0" fontId="45" fillId="66" borderId="344" applyNumberFormat="0" applyProtection="0">
      <alignment horizontal="left" vertical="center" indent="1"/>
    </xf>
    <xf numFmtId="0" fontId="45" fillId="66" borderId="344" applyNumberFormat="0" applyProtection="0">
      <alignment horizontal="left" vertical="center" indent="1"/>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48" fillId="67" borderId="344" applyNumberFormat="0" applyProtection="0">
      <alignment vertical="center"/>
    </xf>
    <xf numFmtId="4" fontId="110" fillId="67" borderId="344" applyNumberFormat="0" applyProtection="0">
      <alignment vertical="center"/>
    </xf>
    <xf numFmtId="4" fontId="48" fillId="67" borderId="344" applyNumberFormat="0" applyProtection="0">
      <alignment horizontal="left" vertical="center" indent="1"/>
    </xf>
    <xf numFmtId="4" fontId="48" fillId="67" borderId="344" applyNumberFormat="0" applyProtection="0">
      <alignment horizontal="left" vertical="center" indent="1"/>
    </xf>
    <xf numFmtId="4" fontId="48" fillId="85" borderId="344" applyNumberFormat="0" applyProtection="0">
      <alignment horizontal="right" vertical="center"/>
    </xf>
    <xf numFmtId="4" fontId="110" fillId="85" borderId="344" applyNumberFormat="0" applyProtection="0">
      <alignment horizontal="right" vertical="center"/>
    </xf>
    <xf numFmtId="0" fontId="45" fillId="74" borderId="344" applyNumberFormat="0" applyProtection="0">
      <alignment horizontal="left" vertical="center" indent="1"/>
    </xf>
    <xf numFmtId="0" fontId="45" fillId="74" borderId="344" applyNumberFormat="0" applyProtection="0">
      <alignment horizontal="left" vertical="center" indent="1"/>
    </xf>
    <xf numFmtId="4" fontId="109" fillId="85" borderId="344" applyNumberFormat="0" applyProtection="0">
      <alignment horizontal="right" vertical="center"/>
    </xf>
    <xf numFmtId="0" fontId="101" fillId="0" borderId="345"/>
    <xf numFmtId="0" fontId="70" fillId="53" borderId="361" applyNumberFormat="0" applyFont="0" applyAlignment="0" applyProtection="0"/>
    <xf numFmtId="0" fontId="70" fillId="53" borderId="397" applyNumberFormat="0" applyFont="0" applyAlignment="0" applyProtection="0"/>
    <xf numFmtId="0" fontId="45" fillId="74" borderId="353" applyNumberFormat="0" applyProtection="0">
      <alignment horizontal="left" vertical="center" indent="1"/>
    </xf>
    <xf numFmtId="4" fontId="48" fillId="85" borderId="353" applyNumberFormat="0" applyProtection="0">
      <alignment horizontal="right" vertical="center"/>
    </xf>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0" fontId="66" fillId="64" borderId="342" applyNumberFormat="0" applyAlignment="0" applyProtection="0"/>
    <xf numFmtId="37" fontId="113" fillId="91"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91" borderId="342" applyBorder="0" applyProtection="0">
      <alignment horizontal="right"/>
    </xf>
    <xf numFmtId="0" fontId="108" fillId="62" borderId="348" applyBorder="0"/>
    <xf numFmtId="4" fontId="110" fillId="85" borderId="513" applyNumberFormat="0" applyProtection="0">
      <alignment horizontal="right" vertical="center"/>
    </xf>
    <xf numFmtId="0" fontId="131" fillId="49" borderId="511" applyNumberFormat="0" applyAlignment="0" applyProtection="0"/>
    <xf numFmtId="4" fontId="48" fillId="78" borderId="504" applyNumberFormat="0" applyProtection="0">
      <alignment horizontal="right" vertical="center"/>
    </xf>
    <xf numFmtId="0" fontId="45" fillId="74" borderId="504" applyNumberFormat="0" applyProtection="0">
      <alignment horizontal="left" vertical="center" indent="1"/>
    </xf>
    <xf numFmtId="0" fontId="95" fillId="64" borderId="504" applyNumberFormat="0" applyAlignment="0" applyProtection="0"/>
    <xf numFmtId="0" fontId="66" fillId="64" borderId="502"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95" fillId="64" borderId="344" applyNumberFormat="0" applyAlignment="0" applyProtection="0"/>
    <xf numFmtId="0" fontId="105" fillId="0" borderId="490" applyNumberFormat="0" applyFill="0" applyAlignment="0" applyProtection="0"/>
    <xf numFmtId="0" fontId="70" fillId="53" borderId="487" applyNumberFormat="0" applyFont="0" applyAlignment="0" applyProtection="0"/>
    <xf numFmtId="0" fontId="45" fillId="74" borderId="488" applyNumberFormat="0" applyProtection="0">
      <alignment horizontal="left" vertical="center" indent="1"/>
    </xf>
    <xf numFmtId="217" fontId="46" fillId="88" borderId="349" applyBorder="0">
      <alignment horizontal="center" vertical="center" wrapText="1"/>
    </xf>
    <xf numFmtId="217" fontId="46" fillId="67" borderId="347" applyBorder="0">
      <alignment horizontal="left" indent="1"/>
      <protection locked="0"/>
    </xf>
    <xf numFmtId="0" fontId="95" fillId="64" borderId="504" applyNumberFormat="0" applyAlignment="0" applyProtection="0"/>
    <xf numFmtId="0" fontId="131" fillId="49" borderId="502" applyNumberFormat="0" applyAlignment="0" applyProtection="0"/>
    <xf numFmtId="0" fontId="105" fillId="0" borderId="346" applyNumberFormat="0" applyFill="0" applyAlignment="0" applyProtection="0"/>
    <xf numFmtId="0" fontId="126" fillId="64" borderId="342" applyNumberFormat="0" applyAlignment="0" applyProtection="0"/>
    <xf numFmtId="4" fontId="48" fillId="83" borderId="371" applyNumberFormat="0" applyProtection="0">
      <alignment horizontal="right" vertical="center"/>
    </xf>
    <xf numFmtId="0" fontId="70" fillId="53" borderId="487" applyNumberFormat="0" applyFont="0" applyAlignment="0" applyProtection="0"/>
    <xf numFmtId="0" fontId="131" fillId="49" borderId="342" applyNumberFormat="0" applyAlignment="0" applyProtection="0"/>
    <xf numFmtId="0" fontId="45" fillId="53" borderId="343" applyNumberFormat="0" applyFont="0" applyAlignment="0" applyProtection="0"/>
    <xf numFmtId="0" fontId="134" fillId="64" borderId="344" applyNumberFormat="0" applyAlignment="0" applyProtection="0"/>
    <xf numFmtId="0" fontId="105" fillId="0" borderId="427" applyNumberFormat="0" applyFill="0" applyAlignment="0" applyProtection="0"/>
    <xf numFmtId="217" fontId="46" fillId="88" borderId="349" applyBorder="0">
      <alignment horizontal="center" vertical="center" wrapText="1"/>
    </xf>
    <xf numFmtId="217" fontId="46" fillId="67" borderId="347" applyBorder="0">
      <alignment horizontal="left" indent="1"/>
      <protection locked="0"/>
    </xf>
    <xf numFmtId="0" fontId="126" fillId="64" borderId="342" applyNumberFormat="0" applyAlignment="0" applyProtection="0"/>
    <xf numFmtId="0" fontId="66" fillId="64" borderId="486" applyNumberFormat="0" applyAlignment="0" applyProtection="0"/>
    <xf numFmtId="0" fontId="131" fillId="49" borderId="342" applyNumberFormat="0" applyAlignment="0" applyProtection="0"/>
    <xf numFmtId="4" fontId="48" fillId="85" borderId="488" applyNumberFormat="0" applyProtection="0">
      <alignment horizontal="left" vertical="center" indent="1"/>
    </xf>
    <xf numFmtId="0" fontId="45" fillId="53" borderId="343" applyNumberFormat="0" applyFont="0" applyAlignment="0" applyProtection="0"/>
    <xf numFmtId="0" fontId="134" fillId="64" borderId="344" applyNumberFormat="0" applyAlignment="0" applyProtection="0"/>
    <xf numFmtId="0" fontId="131" fillId="49" borderId="342" applyNumberFormat="0" applyAlignment="0" applyProtection="0"/>
    <xf numFmtId="4" fontId="109" fillId="85" borderId="488" applyNumberFormat="0" applyProtection="0">
      <alignment horizontal="right" vertical="center"/>
    </xf>
    <xf numFmtId="0" fontId="45" fillId="74" borderId="389" applyNumberFormat="0" applyProtection="0">
      <alignment horizontal="left" vertical="center" indent="1"/>
    </xf>
    <xf numFmtId="0" fontId="70" fillId="53" borderId="397" applyNumberFormat="0" applyFont="0" applyAlignment="0" applyProtection="0"/>
    <xf numFmtId="0" fontId="70" fillId="53" borderId="361" applyNumberFormat="0" applyFont="0" applyAlignment="0" applyProtection="0"/>
    <xf numFmtId="0" fontId="70" fillId="53" borderId="406" applyNumberFormat="0" applyFont="0" applyAlignment="0" applyProtection="0"/>
    <xf numFmtId="0" fontId="134" fillId="64" borderId="353" applyNumberFormat="0" applyAlignment="0" applyProtection="0"/>
    <xf numFmtId="42" fontId="45" fillId="0" borderId="359">
      <alignment horizontal="center"/>
    </xf>
    <xf numFmtId="0" fontId="81" fillId="49" borderId="378" applyNumberFormat="0" applyAlignment="0" applyProtection="0"/>
    <xf numFmtId="0" fontId="70" fillId="53" borderId="370" applyNumberFormat="0" applyFont="0" applyAlignment="0" applyProtection="0"/>
    <xf numFmtId="0" fontId="126" fillId="64" borderId="351" applyNumberForma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70" applyNumberFormat="0" applyFont="0" applyAlignment="0" applyProtection="0"/>
    <xf numFmtId="0" fontId="81" fillId="49" borderId="360" applyNumberFormat="0" applyAlignment="0" applyProtection="0"/>
    <xf numFmtId="10" fontId="75" fillId="70" borderId="350" applyNumberFormat="0" applyBorder="0" applyAlignment="0" applyProtection="0"/>
    <xf numFmtId="0" fontId="81" fillId="49" borderId="360" applyNumberFormat="0" applyAlignment="0" applyProtection="0"/>
    <xf numFmtId="0" fontId="70" fillId="53" borderId="388" applyNumberFormat="0" applyFont="0" applyAlignment="0" applyProtection="0"/>
    <xf numFmtId="169" fontId="45" fillId="66" borderId="359">
      <alignment horizontal="center"/>
    </xf>
    <xf numFmtId="0" fontId="45" fillId="74" borderId="425" applyNumberFormat="0" applyProtection="0">
      <alignment horizontal="left" vertical="center" indent="1"/>
    </xf>
    <xf numFmtId="0" fontId="66" fillId="64" borderId="414" applyNumberFormat="0" applyAlignment="0" applyProtection="0"/>
    <xf numFmtId="0" fontId="126" fillId="64" borderId="351" applyNumberFormat="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0" fontId="45" fillId="66" borderId="371" applyNumberFormat="0" applyProtection="0">
      <alignment horizontal="left" vertical="center" indent="1"/>
    </xf>
    <xf numFmtId="4" fontId="48" fillId="80" borderId="488" applyNumberFormat="0" applyProtection="0">
      <alignment horizontal="right" vertical="center"/>
    </xf>
    <xf numFmtId="0" fontId="70" fillId="53" borderId="370" applyNumberFormat="0" applyFont="0" applyAlignment="0" applyProtection="0"/>
    <xf numFmtId="42" fontId="45" fillId="0" borderId="386">
      <alignment horizontal="center"/>
    </xf>
    <xf numFmtId="42" fontId="45" fillId="0" borderId="350">
      <alignment horizontal="center"/>
    </xf>
    <xf numFmtId="4" fontId="48" fillId="82" borderId="353" applyNumberFormat="0" applyProtection="0">
      <alignment horizontal="right" vertical="center"/>
    </xf>
    <xf numFmtId="0" fontId="126" fillId="64" borderId="342" applyNumberFormat="0" applyAlignment="0" applyProtection="0"/>
    <xf numFmtId="4" fontId="48" fillId="85" borderId="488" applyNumberFormat="0" applyProtection="0">
      <alignment horizontal="left" vertical="center" indent="1"/>
    </xf>
    <xf numFmtId="0" fontId="131" fillId="49" borderId="342" applyNumberFormat="0" applyAlignment="0" applyProtection="0"/>
    <xf numFmtId="10" fontId="75" fillId="67" borderId="350" applyNumberFormat="0" applyBorder="0" applyAlignment="0" applyProtection="0"/>
    <xf numFmtId="0" fontId="45" fillId="53" borderId="352" applyNumberFormat="0" applyFont="0" applyAlignment="0" applyProtection="0"/>
    <xf numFmtId="4" fontId="48" fillId="81" borderId="407" applyNumberFormat="0" applyProtection="0">
      <alignment horizontal="right" vertical="center"/>
    </xf>
    <xf numFmtId="0" fontId="70" fillId="53" borderId="406" applyNumberFormat="0" applyFont="0" applyAlignment="0" applyProtection="0"/>
    <xf numFmtId="0" fontId="66" fillId="64" borderId="387" applyNumberFormat="0" applyAlignment="0" applyProtection="0"/>
    <xf numFmtId="4" fontId="48" fillId="73" borderId="353" applyNumberFormat="0" applyProtection="0">
      <alignment vertical="center"/>
    </xf>
    <xf numFmtId="0" fontId="131" fillId="49" borderId="342" applyNumberFormat="0" applyAlignment="0" applyProtection="0"/>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75" borderId="353" applyNumberFormat="0" applyProtection="0">
      <alignment horizontal="right" vertical="center"/>
    </xf>
    <xf numFmtId="4" fontId="48" fillId="76" borderId="353" applyNumberFormat="0" applyProtection="0">
      <alignment horizontal="right" vertical="center"/>
    </xf>
    <xf numFmtId="4" fontId="48" fillId="77" borderId="353" applyNumberFormat="0" applyProtection="0">
      <alignment horizontal="right" vertical="center"/>
    </xf>
    <xf numFmtId="4" fontId="48" fillId="78" borderId="353" applyNumberFormat="0" applyProtection="0">
      <alignment horizontal="right" vertical="center"/>
    </xf>
    <xf numFmtId="4" fontId="48" fillId="79" borderId="353" applyNumberFormat="0" applyProtection="0">
      <alignment horizontal="right" vertical="center"/>
    </xf>
    <xf numFmtId="4" fontId="48" fillId="80" borderId="353" applyNumberFormat="0" applyProtection="0">
      <alignment horizontal="right" vertical="center"/>
    </xf>
    <xf numFmtId="4" fontId="48" fillId="81" borderId="353" applyNumberFormat="0" applyProtection="0">
      <alignment horizontal="right" vertical="center"/>
    </xf>
    <xf numFmtId="4" fontId="48" fillId="82" borderId="353" applyNumberFormat="0" applyProtection="0">
      <alignment horizontal="right" vertical="center"/>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4" fontId="48" fillId="87"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48" fillId="85" borderId="353" applyNumberFormat="0" applyProtection="0">
      <alignment horizontal="right" vertical="center"/>
    </xf>
    <xf numFmtId="4" fontId="110"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09" fillId="85" borderId="353" applyNumberFormat="0" applyProtection="0">
      <alignment horizontal="right" vertical="center"/>
    </xf>
    <xf numFmtId="0" fontId="101" fillId="0" borderId="354"/>
    <xf numFmtId="0" fontId="45" fillId="66" borderId="488" applyNumberFormat="0" applyProtection="0">
      <alignment horizontal="left" vertical="center" indent="1"/>
    </xf>
    <xf numFmtId="0" fontId="131" fillId="49" borderId="387" applyNumberFormat="0" applyAlignment="0" applyProtection="0"/>
    <xf numFmtId="0" fontId="131" fillId="49" borderId="351" applyNumberFormat="0" applyAlignment="0" applyProtection="0"/>
    <xf numFmtId="0" fontId="45" fillId="88" borderId="407" applyNumberFormat="0" applyProtection="0">
      <alignment horizontal="left" vertical="center" indent="1"/>
    </xf>
    <xf numFmtId="4" fontId="110" fillId="67" borderId="425" applyNumberFormat="0" applyProtection="0">
      <alignment vertical="center"/>
    </xf>
    <xf numFmtId="0" fontId="70" fillId="53" borderId="503" applyNumberFormat="0" applyFont="0" applyAlignment="0" applyProtection="0"/>
    <xf numFmtId="0" fontId="70" fillId="53" borderId="388" applyNumberFormat="0" applyFont="0" applyAlignment="0" applyProtection="0"/>
    <xf numFmtId="0" fontId="81" fillId="49" borderId="378" applyNumberFormat="0" applyAlignment="0" applyProtection="0"/>
    <xf numFmtId="0" fontId="70" fillId="53" borderId="397" applyNumberFormat="0" applyFont="0" applyAlignment="0" applyProtection="0"/>
    <xf numFmtId="37" fontId="113" fillId="91"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62" borderId="357" applyBorder="0"/>
    <xf numFmtId="4" fontId="48" fillId="83" borderId="513" applyNumberFormat="0" applyProtection="0">
      <alignment horizontal="right" vertical="center"/>
    </xf>
    <xf numFmtId="0" fontId="95" fillId="64" borderId="504" applyNumberFormat="0" applyAlignment="0" applyProtection="0"/>
    <xf numFmtId="0" fontId="81" fillId="49" borderId="502" applyNumberFormat="0" applyAlignment="0" applyProtection="0"/>
    <xf numFmtId="169" fontId="45" fillId="67" borderId="386">
      <alignment horizontal="center"/>
      <protection locked="0"/>
    </xf>
    <xf numFmtId="4" fontId="48" fillId="79" borderId="513" applyNumberFormat="0" applyProtection="0">
      <alignment horizontal="right" vertical="center"/>
    </xf>
    <xf numFmtId="0" fontId="45" fillId="74" borderId="513" applyNumberFormat="0" applyProtection="0">
      <alignment horizontal="left" vertical="center" indent="1"/>
    </xf>
    <xf numFmtId="0" fontId="95" fillId="64" borderId="353" applyNumberFormat="0" applyAlignment="0" applyProtection="0"/>
    <xf numFmtId="0" fontId="95" fillId="64" borderId="353" applyNumberFormat="0" applyAlignment="0" applyProtection="0"/>
    <xf numFmtId="0" fontId="70" fillId="53" borderId="503" applyNumberFormat="0" applyFont="0" applyAlignment="0" applyProtection="0"/>
    <xf numFmtId="4" fontId="48" fillId="67" borderId="504" applyNumberFormat="0" applyProtection="0">
      <alignment horizontal="left" vertical="center" indent="1"/>
    </xf>
    <xf numFmtId="0" fontId="131" fillId="49" borderId="351" applyNumberFormat="0" applyAlignment="0" applyProtection="0"/>
    <xf numFmtId="37" fontId="113" fillId="90" borderId="396" applyBorder="0" applyProtection="0">
      <alignment horizontal="right"/>
    </xf>
    <xf numFmtId="0" fontId="131" fillId="49" borderId="351" applyNumberFormat="0" applyAlignment="0" applyProtection="0"/>
    <xf numFmtId="0" fontId="126" fillId="64" borderId="396" applyNumberFormat="0" applyAlignment="0" applyProtection="0"/>
    <xf numFmtId="0" fontId="70" fillId="53" borderId="487" applyNumberFormat="0" applyFont="0" applyAlignment="0" applyProtection="0"/>
    <xf numFmtId="0" fontId="81" fillId="49" borderId="486" applyNumberFormat="0" applyAlignment="0" applyProtection="0"/>
    <xf numFmtId="0" fontId="101" fillId="0" borderId="489"/>
    <xf numFmtId="0" fontId="131" fillId="49" borderId="351" applyNumberFormat="0" applyAlignment="0" applyProtection="0"/>
    <xf numFmtId="0" fontId="70" fillId="53" borderId="487" applyNumberFormat="0" applyFont="0" applyAlignment="0" applyProtection="0"/>
    <xf numFmtId="217" fontId="46" fillId="88" borderId="358" applyBorder="0">
      <alignment horizontal="center" vertical="center" wrapText="1"/>
    </xf>
    <xf numFmtId="0" fontId="70" fillId="53" borderId="487" applyNumberFormat="0" applyFont="0" applyAlignment="0" applyProtection="0"/>
    <xf numFmtId="217" fontId="46" fillId="67" borderId="356" applyBorder="0">
      <alignment horizontal="left" indent="1"/>
      <protection locked="0"/>
    </xf>
    <xf numFmtId="0" fontId="70" fillId="53" borderId="361" applyNumberFormat="0" applyFont="0" applyAlignment="0" applyProtection="0"/>
    <xf numFmtId="0" fontId="70" fillId="53" borderId="361" applyNumberFormat="0" applyFont="0" applyAlignment="0" applyProtection="0"/>
    <xf numFmtId="0" fontId="95" fillId="64" borderId="362" applyNumberFormat="0" applyAlignment="0" applyProtection="0"/>
    <xf numFmtId="0" fontId="70" fillId="53" borderId="397" applyNumberFormat="0" applyFont="0" applyAlignment="0" applyProtection="0"/>
    <xf numFmtId="0" fontId="45" fillId="53" borderId="487" applyNumberFormat="0" applyFont="0" applyAlignment="0" applyProtection="0"/>
    <xf numFmtId="4" fontId="110" fillId="73" borderId="488" applyNumberFormat="0" applyProtection="0">
      <alignment vertical="center"/>
    </xf>
    <xf numFmtId="4" fontId="47" fillId="84" borderId="504" applyNumberFormat="0" applyProtection="0">
      <alignment horizontal="left" vertical="center" indent="1"/>
    </xf>
    <xf numFmtId="0" fontId="95" fillId="64" borderId="353" applyNumberFormat="0" applyAlignment="0" applyProtection="0"/>
    <xf numFmtId="0" fontId="105" fillId="0" borderId="506" applyNumberFormat="0" applyFill="0" applyAlignment="0" applyProtection="0"/>
    <xf numFmtId="0" fontId="45" fillId="66"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81" fillId="49" borderId="378" applyNumberFormat="0" applyAlignment="0" applyProtection="0"/>
    <xf numFmtId="0" fontId="126" fillId="64" borderId="486" applyNumberFormat="0" applyAlignment="0" applyProtection="0"/>
    <xf numFmtId="0" fontId="101" fillId="0" borderId="354"/>
    <xf numFmtId="4" fontId="109"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10" fillId="85" borderId="353" applyNumberFormat="0" applyProtection="0">
      <alignment horizontal="right" vertical="center"/>
    </xf>
    <xf numFmtId="4" fontId="48" fillId="85" borderId="353" applyNumberFormat="0" applyProtection="0">
      <alignment horizontal="righ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110" fillId="67" borderId="353" applyNumberFormat="0" applyProtection="0">
      <alignment vertical="center"/>
    </xf>
    <xf numFmtId="4" fontId="48" fillId="67" borderId="353" applyNumberFormat="0" applyProtection="0">
      <alignmen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4" fontId="48" fillId="87" borderId="353" applyNumberFormat="0" applyProtection="0">
      <alignment horizontal="left" vertical="center" indent="1"/>
    </xf>
    <xf numFmtId="4" fontId="48" fillId="85" borderId="353" applyNumberFormat="0" applyProtection="0">
      <alignment horizontal="left" vertical="center" indent="1"/>
    </xf>
    <xf numFmtId="0" fontId="45" fillId="74" borderId="353" applyNumberFormat="0" applyProtection="0">
      <alignment horizontal="left" vertical="center" indent="1"/>
    </xf>
    <xf numFmtId="4" fontId="47" fillId="84" borderId="353" applyNumberFormat="0" applyProtection="0">
      <alignment horizontal="left" vertical="center" indent="1"/>
    </xf>
    <xf numFmtId="4" fontId="48" fillId="83" borderId="353" applyNumberFormat="0" applyProtection="0">
      <alignment horizontal="right" vertical="center"/>
    </xf>
    <xf numFmtId="4" fontId="48" fillId="82" borderId="353" applyNumberFormat="0" applyProtection="0">
      <alignment horizontal="right" vertical="center"/>
    </xf>
    <xf numFmtId="4" fontId="48" fillId="81" borderId="353" applyNumberFormat="0" applyProtection="0">
      <alignment horizontal="right" vertical="center"/>
    </xf>
    <xf numFmtId="4" fontId="48" fillId="80" borderId="353" applyNumberFormat="0" applyProtection="0">
      <alignment horizontal="right" vertical="center"/>
    </xf>
    <xf numFmtId="4" fontId="48" fillId="79" borderId="353" applyNumberFormat="0" applyProtection="0">
      <alignment horizontal="right" vertical="center"/>
    </xf>
    <xf numFmtId="4" fontId="48" fillId="78" borderId="353" applyNumberFormat="0" applyProtection="0">
      <alignment horizontal="right" vertical="center"/>
    </xf>
    <xf numFmtId="4" fontId="48" fillId="77" borderId="353" applyNumberFormat="0" applyProtection="0">
      <alignment horizontal="right" vertical="center"/>
    </xf>
    <xf numFmtId="4" fontId="48" fillId="76" borderId="353" applyNumberFormat="0" applyProtection="0">
      <alignment horizontal="right" vertical="center"/>
    </xf>
    <xf numFmtId="4" fontId="48" fillId="75" borderId="353" applyNumberFormat="0" applyProtection="0">
      <alignment horizontal="right" vertical="center"/>
    </xf>
    <xf numFmtId="0" fontId="45" fillId="74" borderId="353" applyNumberFormat="0" applyProtection="0">
      <alignment horizontal="left" vertical="center" indent="1"/>
    </xf>
    <xf numFmtId="4" fontId="48" fillId="73" borderId="353" applyNumberFormat="0" applyProtection="0">
      <alignment horizontal="left" vertical="center" indent="1"/>
    </xf>
    <xf numFmtId="4" fontId="48" fillId="73" borderId="353" applyNumberFormat="0" applyProtection="0">
      <alignment horizontal="left" vertical="center" indent="1"/>
    </xf>
    <xf numFmtId="4" fontId="110" fillId="73" borderId="353" applyNumberFormat="0" applyProtection="0">
      <alignment vertical="center"/>
    </xf>
    <xf numFmtId="4" fontId="48" fillId="73" borderId="353" applyNumberFormat="0" applyProtection="0">
      <alignment vertical="center"/>
    </xf>
    <xf numFmtId="0" fontId="70" fillId="53" borderId="397"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37" fontId="113" fillId="90" borderId="351" applyBorder="0" applyProtection="0">
      <alignment horizontal="right"/>
    </xf>
    <xf numFmtId="37" fontId="113" fillId="90" borderId="351" applyBorder="0" applyProtection="0">
      <alignment horizontal="right"/>
    </xf>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4" fontId="48" fillId="73" borderId="353" applyNumberFormat="0" applyProtection="0">
      <alignment vertical="center"/>
    </xf>
    <xf numFmtId="4" fontId="110" fillId="73" borderId="353" applyNumberFormat="0" applyProtection="0">
      <alignment vertical="center"/>
    </xf>
    <xf numFmtId="4" fontId="48" fillId="73" borderId="353" applyNumberFormat="0" applyProtection="0">
      <alignment horizontal="left" vertical="center" indent="1"/>
    </xf>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75" borderId="353" applyNumberFormat="0" applyProtection="0">
      <alignment horizontal="right" vertical="center"/>
    </xf>
    <xf numFmtId="4" fontId="48" fillId="76" borderId="353" applyNumberFormat="0" applyProtection="0">
      <alignment horizontal="right" vertical="center"/>
    </xf>
    <xf numFmtId="4" fontId="48" fillId="77" borderId="353" applyNumberFormat="0" applyProtection="0">
      <alignment horizontal="right" vertical="center"/>
    </xf>
    <xf numFmtId="4" fontId="48" fillId="78" borderId="353" applyNumberFormat="0" applyProtection="0">
      <alignment horizontal="right" vertical="center"/>
    </xf>
    <xf numFmtId="4" fontId="48" fillId="79" borderId="353" applyNumberFormat="0" applyProtection="0">
      <alignment horizontal="right" vertical="center"/>
    </xf>
    <xf numFmtId="4" fontId="48" fillId="80" borderId="353" applyNumberFormat="0" applyProtection="0">
      <alignment horizontal="right" vertical="center"/>
    </xf>
    <xf numFmtId="4" fontId="48" fillId="81" borderId="353" applyNumberFormat="0" applyProtection="0">
      <alignment horizontal="right" vertical="center"/>
    </xf>
    <xf numFmtId="4" fontId="48" fillId="82" borderId="353" applyNumberFormat="0" applyProtection="0">
      <alignment horizontal="right" vertical="center"/>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4" fontId="48" fillId="87"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48" fillId="85" borderId="353" applyNumberFormat="0" applyProtection="0">
      <alignment horizontal="right" vertical="center"/>
    </xf>
    <xf numFmtId="4" fontId="110"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09" fillId="85" borderId="353" applyNumberFormat="0" applyProtection="0">
      <alignment horizontal="right" vertical="center"/>
    </xf>
    <xf numFmtId="0" fontId="101" fillId="0" borderId="354"/>
    <xf numFmtId="37" fontId="113" fillId="90" borderId="378" applyBorder="0" applyProtection="0">
      <alignment horizontal="right"/>
    </xf>
    <xf numFmtId="0" fontId="70" fillId="53" borderId="487" applyNumberFormat="0" applyFont="0" applyAlignment="0" applyProtection="0"/>
    <xf numFmtId="0" fontId="108" fillId="62" borderId="492" applyBorder="0"/>
    <xf numFmtId="0" fontId="45" fillId="88" borderId="497" applyNumberFormat="0" applyProtection="0">
      <alignment horizontal="left" vertical="center" indent="1"/>
    </xf>
    <xf numFmtId="0" fontId="70" fillId="53" borderId="487" applyNumberFormat="0" applyFon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37" fontId="113" fillId="91"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91" borderId="351" applyBorder="0" applyProtection="0">
      <alignment horizontal="right"/>
    </xf>
    <xf numFmtId="0" fontId="108" fillId="62" borderId="357" applyBorder="0"/>
    <xf numFmtId="4" fontId="48" fillId="85" borderId="513" applyNumberFormat="0" applyProtection="0">
      <alignment horizontal="right" vertical="center"/>
    </xf>
    <xf numFmtId="0" fontId="101" fillId="0" borderId="514"/>
    <xf numFmtId="4" fontId="48" fillId="77" borderId="504" applyNumberFormat="0" applyProtection="0">
      <alignment horizontal="right" vertical="center"/>
    </xf>
    <xf numFmtId="0" fontId="105" fillId="0" borderId="506" applyNumberFormat="0" applyFill="0" applyAlignment="0" applyProtection="0"/>
    <xf numFmtId="0" fontId="131" fillId="49" borderId="502" applyNumberFormat="0" applyAlignment="0" applyProtection="0"/>
    <xf numFmtId="0" fontId="95" fillId="64" borderId="504" applyNumberFormat="0" applyAlignment="0" applyProtection="0"/>
    <xf numFmtId="0" fontId="66" fillId="64" borderId="502"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105" fillId="0" borderId="490" applyNumberFormat="0" applyFill="0" applyAlignment="0" applyProtection="0"/>
    <xf numFmtId="0" fontId="70" fillId="53" borderId="487" applyNumberFormat="0" applyFont="0" applyAlignment="0" applyProtection="0"/>
    <xf numFmtId="4" fontId="109" fillId="85" borderId="488" applyNumberFormat="0" applyProtection="0">
      <alignment horizontal="right" vertical="center"/>
    </xf>
    <xf numFmtId="217" fontId="46" fillId="88" borderId="358" applyBorder="0">
      <alignment horizontal="center" vertical="center" wrapText="1"/>
    </xf>
    <xf numFmtId="217" fontId="46" fillId="67" borderId="356" applyBorder="0">
      <alignment horizontal="left" indent="1"/>
      <protection locked="0"/>
    </xf>
    <xf numFmtId="0" fontId="70" fillId="53" borderId="503" applyNumberFormat="0" applyFont="0" applyAlignment="0" applyProtection="0"/>
    <xf numFmtId="0" fontId="105" fillId="0" borderId="355" applyNumberFormat="0" applyFill="0" applyAlignment="0" applyProtection="0"/>
    <xf numFmtId="0" fontId="126" fillId="64" borderId="351" applyNumberFormat="0" applyAlignment="0" applyProtection="0"/>
    <xf numFmtId="0" fontId="70" fillId="53" borderId="487" applyNumberFormat="0" applyFont="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0" fontId="70" fillId="53" borderId="397" applyNumberFormat="0" applyFont="0" applyAlignment="0" applyProtection="0"/>
    <xf numFmtId="217" fontId="46" fillId="88" borderId="358" applyBorder="0">
      <alignment horizontal="center" vertical="center" wrapText="1"/>
    </xf>
    <xf numFmtId="217" fontId="46" fillId="67" borderId="356" applyBorder="0">
      <alignment horizontal="left" indent="1"/>
      <protection locked="0"/>
    </xf>
    <xf numFmtId="0" fontId="70" fillId="53" borderId="361" applyNumberFormat="0" applyFont="0" applyAlignment="0" applyProtection="0"/>
    <xf numFmtId="0" fontId="70" fillId="53" borderId="361" applyNumberFormat="0" applyFont="0" applyAlignment="0" applyProtection="0"/>
    <xf numFmtId="0" fontId="126" fillId="64" borderId="351" applyNumberFormat="0" applyAlignment="0" applyProtection="0"/>
    <xf numFmtId="0" fontId="105" fillId="0" borderId="490" applyNumberFormat="0" applyFill="0" applyAlignment="0" applyProtection="0"/>
    <xf numFmtId="0" fontId="131" fillId="49" borderId="351" applyNumberFormat="0" applyAlignment="0" applyProtection="0"/>
    <xf numFmtId="0" fontId="45" fillId="74" borderId="488" applyNumberFormat="0" applyProtection="0">
      <alignment horizontal="left" vertical="center" indent="1"/>
    </xf>
    <xf numFmtId="0" fontId="45" fillId="53" borderId="352" applyNumberFormat="0" applyFont="0" applyAlignment="0" applyProtection="0"/>
    <xf numFmtId="0" fontId="134" fillId="64" borderId="353" applyNumberFormat="0" applyAlignment="0" applyProtection="0"/>
    <xf numFmtId="0" fontId="131" fillId="49" borderId="351" applyNumberFormat="0" applyAlignment="0" applyProtection="0"/>
    <xf numFmtId="4" fontId="48" fillId="83" borderId="398" applyNumberFormat="0" applyProtection="0">
      <alignment horizontal="right" vertical="center"/>
    </xf>
    <xf numFmtId="0" fontId="131" fillId="49" borderId="360" applyNumberFormat="0" applyAlignment="0" applyProtection="0"/>
    <xf numFmtId="0" fontId="66" fillId="64" borderId="486" applyNumberFormat="0" applyAlignment="0" applyProtection="0"/>
    <xf numFmtId="0" fontId="45" fillId="87" borderId="425" applyNumberFormat="0" applyProtection="0">
      <alignment horizontal="left" vertical="center" indent="1"/>
    </xf>
    <xf numFmtId="0" fontId="45" fillId="87" borderId="513" applyNumberFormat="0" applyProtection="0">
      <alignment horizontal="left" vertical="center" indent="1"/>
    </xf>
    <xf numFmtId="4" fontId="48" fillId="67" borderId="504" applyNumberFormat="0" applyProtection="0">
      <alignment vertical="center"/>
    </xf>
    <xf numFmtId="0" fontId="95" fillId="64" borderId="416" applyNumberFormat="0" applyAlignment="0" applyProtection="0"/>
    <xf numFmtId="0" fontId="105" fillId="0" borderId="364" applyNumberFormat="0" applyFill="0" applyAlignment="0" applyProtection="0"/>
    <xf numFmtId="37" fontId="113" fillId="91" borderId="360" applyBorder="0" applyProtection="0">
      <alignment horizontal="right"/>
    </xf>
    <xf numFmtId="217" fontId="46" fillId="88" borderId="509" applyBorder="0">
      <alignment horizontal="center" vertical="center" wrapText="1"/>
    </xf>
    <xf numFmtId="0" fontId="45" fillId="53" borderId="503" applyNumberFormat="0" applyFont="0" applyAlignment="0" applyProtection="0"/>
    <xf numFmtId="0" fontId="105" fillId="0" borderId="364" applyNumberFormat="0" applyFill="0" applyAlignment="0" applyProtection="0"/>
    <xf numFmtId="0" fontId="70" fillId="53" borderId="503" applyNumberFormat="0" applyFont="0" applyAlignment="0" applyProtection="0"/>
    <xf numFmtId="0" fontId="105" fillId="0" borderId="364" applyNumberFormat="0" applyFill="0" applyAlignment="0" applyProtection="0"/>
    <xf numFmtId="0" fontId="95" fillId="64" borderId="416" applyNumberFormat="0" applyAlignment="0" applyProtection="0"/>
    <xf numFmtId="0" fontId="126" fillId="64" borderId="378" applyNumberFormat="0" applyAlignment="0" applyProtection="0"/>
    <xf numFmtId="0" fontId="105" fillId="0" borderId="382" applyNumberFormat="0" applyFill="0" applyAlignment="0" applyProtection="0"/>
    <xf numFmtId="0" fontId="45" fillId="74" borderId="407" applyNumberFormat="0" applyProtection="0">
      <alignment horizontal="left" vertical="center" indent="1"/>
    </xf>
    <xf numFmtId="0" fontId="131" fillId="49" borderId="360" applyNumberFormat="0" applyAlignment="0" applyProtection="0"/>
    <xf numFmtId="0" fontId="126" fillId="64" borderId="351" applyNumberFormat="0" applyAlignment="0" applyProtection="0"/>
    <xf numFmtId="0" fontId="105" fillId="0" borderId="490" applyNumberFormat="0" applyFill="0" applyAlignment="0" applyProtection="0"/>
    <xf numFmtId="0" fontId="105" fillId="0" borderId="364" applyNumberFormat="0" applyFill="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4" fontId="48" fillId="76" borderId="504" applyNumberFormat="0" applyProtection="0">
      <alignment horizontal="right" vertical="center"/>
    </xf>
    <xf numFmtId="0" fontId="45" fillId="74" borderId="488" applyNumberFormat="0" applyProtection="0">
      <alignment horizontal="left" vertical="center" indent="1"/>
    </xf>
    <xf numFmtId="0" fontId="126" fillId="64" borderId="342" applyNumberFormat="0" applyAlignment="0" applyProtection="0"/>
    <xf numFmtId="0" fontId="70" fillId="53" borderId="424" applyNumberFormat="0" applyFont="0" applyAlignment="0" applyProtection="0"/>
    <xf numFmtId="0" fontId="45" fillId="74" borderId="488" applyNumberFormat="0" applyProtection="0">
      <alignment horizontal="left" vertical="center" indent="1"/>
    </xf>
    <xf numFmtId="0" fontId="131" fillId="49" borderId="342" applyNumberFormat="0" applyAlignment="0" applyProtection="0"/>
    <xf numFmtId="0" fontId="81" fillId="49" borderId="486" applyNumberFormat="0" applyAlignment="0" applyProtection="0"/>
    <xf numFmtId="0" fontId="45" fillId="53" borderId="352" applyNumberFormat="0" applyFont="0" applyAlignment="0" applyProtection="0"/>
    <xf numFmtId="0" fontId="131" fillId="49" borderId="423" applyNumberFormat="0" applyAlignment="0" applyProtection="0"/>
    <xf numFmtId="0" fontId="45" fillId="74" borderId="371" applyNumberFormat="0" applyProtection="0">
      <alignment horizontal="left" vertical="center" indent="1"/>
    </xf>
    <xf numFmtId="0" fontId="131" fillId="49" borderId="342" applyNumberFormat="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62" borderId="357" applyBorder="0"/>
    <xf numFmtId="4" fontId="47" fillId="84" borderId="513" applyNumberFormat="0" applyProtection="0">
      <alignment horizontal="left" vertical="center" indent="1"/>
    </xf>
    <xf numFmtId="0" fontId="95" fillId="64" borderId="504" applyNumberFormat="0" applyAlignment="0" applyProtection="0"/>
    <xf numFmtId="0" fontId="105" fillId="0" borderId="515" applyNumberFormat="0" applyFill="0" applyAlignment="0" applyProtection="0"/>
    <xf numFmtId="0" fontId="81" fillId="49" borderId="502" applyNumberFormat="0" applyAlignment="0" applyProtection="0"/>
    <xf numFmtId="0" fontId="66" fillId="64" borderId="502" applyNumberFormat="0" applyAlignment="0" applyProtection="0"/>
    <xf numFmtId="0" fontId="45" fillId="74" borderId="513" applyNumberFormat="0" applyProtection="0">
      <alignment horizontal="left" vertical="center" indent="1"/>
    </xf>
    <xf numFmtId="0" fontId="66" fillId="64" borderId="511" applyNumberFormat="0" applyAlignment="0" applyProtection="0"/>
    <xf numFmtId="4" fontId="48" fillId="77" borderId="504" applyNumberFormat="0" applyProtection="0">
      <alignment horizontal="right" vertical="center"/>
    </xf>
    <xf numFmtId="0" fontId="70" fillId="53" borderId="503" applyNumberFormat="0" applyFont="0" applyAlignment="0" applyProtection="0"/>
    <xf numFmtId="4" fontId="48" fillId="67" borderId="504" applyNumberFormat="0" applyProtection="0">
      <alignment horizontal="left" vertical="center" indent="1"/>
    </xf>
    <xf numFmtId="0" fontId="131" fillId="49" borderId="351" applyNumberFormat="0" applyAlignment="0" applyProtection="0"/>
    <xf numFmtId="0" fontId="131" fillId="49" borderId="351" applyNumberFormat="0" applyAlignment="0" applyProtection="0"/>
    <xf numFmtId="0" fontId="70" fillId="53" borderId="487" applyNumberFormat="0" applyFont="0" applyAlignment="0" applyProtection="0"/>
    <xf numFmtId="0" fontId="81" fillId="49" borderId="486" applyNumberFormat="0" applyAlignment="0" applyProtection="0"/>
    <xf numFmtId="4" fontId="109" fillId="85" borderId="488" applyNumberFormat="0" applyProtection="0">
      <alignment horizontal="right" vertical="center"/>
    </xf>
    <xf numFmtId="0" fontId="131" fillId="49" borderId="351" applyNumberFormat="0" applyAlignment="0" applyProtection="0"/>
    <xf numFmtId="217" fontId="46" fillId="88" borderId="358" applyBorder="0">
      <alignment horizontal="center" vertical="center" wrapText="1"/>
    </xf>
    <xf numFmtId="0" fontId="70" fillId="53" borderId="487" applyNumberFormat="0" applyFont="0" applyAlignment="0" applyProtection="0"/>
    <xf numFmtId="217" fontId="46" fillId="67" borderId="356" applyBorder="0">
      <alignment horizontal="left" indent="1"/>
      <protection locked="0"/>
    </xf>
    <xf numFmtId="0" fontId="66" fillId="64" borderId="378" applyNumberFormat="0" applyAlignment="0" applyProtection="0"/>
    <xf numFmtId="4" fontId="110" fillId="85" borderId="371" applyNumberFormat="0" applyProtection="0">
      <alignment horizontal="right" vertical="center"/>
    </xf>
    <xf numFmtId="4" fontId="47" fillId="84" borderId="488" applyNumberFormat="0" applyProtection="0">
      <alignment horizontal="left" vertical="center" indent="1"/>
    </xf>
    <xf numFmtId="4" fontId="48" fillId="73" borderId="488" applyNumberFormat="0" applyProtection="0">
      <alignment vertical="center"/>
    </xf>
    <xf numFmtId="0" fontId="131" fillId="49" borderId="502" applyNumberFormat="0" applyAlignment="0" applyProtection="0"/>
    <xf numFmtId="4" fontId="48" fillId="83" borderId="504" applyNumberFormat="0" applyProtection="0">
      <alignment horizontal="right" vertical="center"/>
    </xf>
    <xf numFmtId="0" fontId="70" fillId="53" borderId="503" applyNumberFormat="0" applyFont="0" applyAlignment="0" applyProtection="0"/>
    <xf numFmtId="4" fontId="48" fillId="73" borderId="504" applyNumberFormat="0" applyProtection="0">
      <alignment horizontal="left" vertical="center" indent="1"/>
    </xf>
    <xf numFmtId="0" fontId="105" fillId="0" borderId="506" applyNumberFormat="0" applyFill="0" applyAlignment="0" applyProtection="0"/>
    <xf numFmtId="4" fontId="48" fillId="81" borderId="504" applyNumberFormat="0" applyProtection="0">
      <alignment horizontal="right" vertical="center"/>
    </xf>
    <xf numFmtId="0" fontId="45" fillId="66"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4" fontId="48" fillId="80" borderId="371" applyNumberFormat="0" applyProtection="0">
      <alignment horizontal="right" vertical="center"/>
    </xf>
    <xf numFmtId="4" fontId="48" fillId="73" borderId="389" applyNumberFormat="0" applyProtection="0">
      <alignment horizontal="left" vertical="center" indent="1"/>
    </xf>
    <xf numFmtId="0" fontId="101" fillId="0" borderId="354"/>
    <xf numFmtId="4" fontId="109"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10" fillId="85" borderId="353" applyNumberFormat="0" applyProtection="0">
      <alignment horizontal="right" vertical="center"/>
    </xf>
    <xf numFmtId="4" fontId="48" fillId="85" borderId="353" applyNumberFormat="0" applyProtection="0">
      <alignment horizontal="righ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110" fillId="67" borderId="353" applyNumberFormat="0" applyProtection="0">
      <alignment vertical="center"/>
    </xf>
    <xf numFmtId="4" fontId="48" fillId="67" borderId="353" applyNumberFormat="0" applyProtection="0">
      <alignmen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4" fontId="48" fillId="87" borderId="353" applyNumberFormat="0" applyProtection="0">
      <alignment horizontal="left" vertical="center" indent="1"/>
    </xf>
    <xf numFmtId="4" fontId="48" fillId="85" borderId="353" applyNumberFormat="0" applyProtection="0">
      <alignment horizontal="left" vertical="center" indent="1"/>
    </xf>
    <xf numFmtId="0" fontId="45" fillId="74" borderId="353" applyNumberFormat="0" applyProtection="0">
      <alignment horizontal="left" vertical="center" indent="1"/>
    </xf>
    <xf numFmtId="4" fontId="47" fillId="84" borderId="353" applyNumberFormat="0" applyProtection="0">
      <alignment horizontal="left" vertical="center" indent="1"/>
    </xf>
    <xf numFmtId="4" fontId="48" fillId="83" borderId="353" applyNumberFormat="0" applyProtection="0">
      <alignment horizontal="right" vertical="center"/>
    </xf>
    <xf numFmtId="4" fontId="48" fillId="82" borderId="353" applyNumberFormat="0" applyProtection="0">
      <alignment horizontal="right" vertical="center"/>
    </xf>
    <xf numFmtId="4" fontId="48" fillId="81" borderId="353" applyNumberFormat="0" applyProtection="0">
      <alignment horizontal="right" vertical="center"/>
    </xf>
    <xf numFmtId="4" fontId="48" fillId="80" borderId="353" applyNumberFormat="0" applyProtection="0">
      <alignment horizontal="right" vertical="center"/>
    </xf>
    <xf numFmtId="4" fontId="48" fillId="79" borderId="353" applyNumberFormat="0" applyProtection="0">
      <alignment horizontal="right" vertical="center"/>
    </xf>
    <xf numFmtId="4" fontId="48" fillId="78" borderId="353" applyNumberFormat="0" applyProtection="0">
      <alignment horizontal="right" vertical="center"/>
    </xf>
    <xf numFmtId="4" fontId="48" fillId="77" borderId="353" applyNumberFormat="0" applyProtection="0">
      <alignment horizontal="right" vertical="center"/>
    </xf>
    <xf numFmtId="4" fontId="48" fillId="76" borderId="353" applyNumberFormat="0" applyProtection="0">
      <alignment horizontal="right" vertical="center"/>
    </xf>
    <xf numFmtId="4" fontId="48" fillId="75" borderId="353" applyNumberFormat="0" applyProtection="0">
      <alignment horizontal="right" vertical="center"/>
    </xf>
    <xf numFmtId="0" fontId="45" fillId="74" borderId="353" applyNumberFormat="0" applyProtection="0">
      <alignment horizontal="left" vertical="center" indent="1"/>
    </xf>
    <xf numFmtId="4" fontId="48" fillId="73" borderId="353" applyNumberFormat="0" applyProtection="0">
      <alignment horizontal="left" vertical="center" indent="1"/>
    </xf>
    <xf numFmtId="4" fontId="48" fillId="73" borderId="353" applyNumberFormat="0" applyProtection="0">
      <alignment horizontal="left" vertical="center" indent="1"/>
    </xf>
    <xf numFmtId="4" fontId="110" fillId="73" borderId="353" applyNumberFormat="0" applyProtection="0">
      <alignment vertical="center"/>
    </xf>
    <xf numFmtId="4" fontId="48" fillId="73" borderId="353" applyNumberFormat="0" applyProtection="0">
      <alignment vertical="center"/>
    </xf>
    <xf numFmtId="0" fontId="70" fillId="53" borderId="397"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37" fontId="113" fillId="90" borderId="351" applyBorder="0" applyProtection="0">
      <alignment horizontal="right"/>
    </xf>
    <xf numFmtId="37" fontId="113" fillId="90" borderId="351" applyBorder="0" applyProtection="0">
      <alignment horizontal="right"/>
    </xf>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81" fillId="49" borderId="351" applyNumberForma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70" fillId="53" borderId="352" applyNumberFormat="0" applyFon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70" fillId="53" borderId="397" applyNumberFormat="0" applyFont="0" applyAlignment="0" applyProtection="0"/>
    <xf numFmtId="4" fontId="48" fillId="73" borderId="353" applyNumberFormat="0" applyProtection="0">
      <alignment vertical="center"/>
    </xf>
    <xf numFmtId="4" fontId="110" fillId="73" borderId="353" applyNumberFormat="0" applyProtection="0">
      <alignment vertical="center"/>
    </xf>
    <xf numFmtId="4" fontId="48" fillId="73" borderId="353" applyNumberFormat="0" applyProtection="0">
      <alignment horizontal="left" vertical="center" indent="1"/>
    </xf>
    <xf numFmtId="4" fontId="48" fillId="73" borderId="353" applyNumberFormat="0" applyProtection="0">
      <alignment horizontal="left" vertical="center" indent="1"/>
    </xf>
    <xf numFmtId="0" fontId="45" fillId="74" borderId="353" applyNumberFormat="0" applyProtection="0">
      <alignment horizontal="left" vertical="center" indent="1"/>
    </xf>
    <xf numFmtId="4" fontId="48" fillId="75" borderId="353" applyNumberFormat="0" applyProtection="0">
      <alignment horizontal="right" vertical="center"/>
    </xf>
    <xf numFmtId="4" fontId="48" fillId="76" borderId="353" applyNumberFormat="0" applyProtection="0">
      <alignment horizontal="right" vertical="center"/>
    </xf>
    <xf numFmtId="4" fontId="48" fillId="77" borderId="353" applyNumberFormat="0" applyProtection="0">
      <alignment horizontal="right" vertical="center"/>
    </xf>
    <xf numFmtId="4" fontId="48" fillId="78" borderId="353" applyNumberFormat="0" applyProtection="0">
      <alignment horizontal="right" vertical="center"/>
    </xf>
    <xf numFmtId="4" fontId="48" fillId="79" borderId="353" applyNumberFormat="0" applyProtection="0">
      <alignment horizontal="right" vertical="center"/>
    </xf>
    <xf numFmtId="4" fontId="48" fillId="80" borderId="353" applyNumberFormat="0" applyProtection="0">
      <alignment horizontal="right" vertical="center"/>
    </xf>
    <xf numFmtId="4" fontId="48" fillId="81" borderId="353" applyNumberFormat="0" applyProtection="0">
      <alignment horizontal="right" vertical="center"/>
    </xf>
    <xf numFmtId="4" fontId="48" fillId="82" borderId="353" applyNumberFormat="0" applyProtection="0">
      <alignment horizontal="right" vertical="center"/>
    </xf>
    <xf numFmtId="4" fontId="48" fillId="83" borderId="353" applyNumberFormat="0" applyProtection="0">
      <alignment horizontal="right" vertical="center"/>
    </xf>
    <xf numFmtId="4" fontId="47" fillId="84" borderId="353" applyNumberFormat="0" applyProtection="0">
      <alignment horizontal="left" vertical="center" indent="1"/>
    </xf>
    <xf numFmtId="0" fontId="45" fillId="74" borderId="353" applyNumberFormat="0" applyProtection="0">
      <alignment horizontal="left" vertical="center" indent="1"/>
    </xf>
    <xf numFmtId="4" fontId="48" fillId="85" borderId="353" applyNumberFormat="0" applyProtection="0">
      <alignment horizontal="left" vertical="center" indent="1"/>
    </xf>
    <xf numFmtId="4" fontId="48" fillId="87" borderId="353" applyNumberFormat="0" applyProtection="0">
      <alignment horizontal="left" vertical="center" indent="1"/>
    </xf>
    <xf numFmtId="0" fontId="45" fillId="87" borderId="353" applyNumberFormat="0" applyProtection="0">
      <alignment horizontal="left" vertical="center" indent="1"/>
    </xf>
    <xf numFmtId="0" fontId="45" fillId="87" borderId="353" applyNumberFormat="0" applyProtection="0">
      <alignment horizontal="left" vertical="center" indent="1"/>
    </xf>
    <xf numFmtId="0" fontId="45" fillId="88" borderId="353" applyNumberFormat="0" applyProtection="0">
      <alignment horizontal="left" vertical="center" indent="1"/>
    </xf>
    <xf numFmtId="0" fontId="45" fillId="88" borderId="353" applyNumberFormat="0" applyProtection="0">
      <alignment horizontal="left" vertical="center" indent="1"/>
    </xf>
    <xf numFmtId="0" fontId="45" fillId="66" borderId="353" applyNumberFormat="0" applyProtection="0">
      <alignment horizontal="left" vertical="center" indent="1"/>
    </xf>
    <xf numFmtId="0" fontId="45" fillId="66" borderId="353" applyNumberFormat="0" applyProtection="0">
      <alignment horizontal="left" vertical="center" indent="1"/>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48" fillId="67" borderId="353" applyNumberFormat="0" applyProtection="0">
      <alignment vertical="center"/>
    </xf>
    <xf numFmtId="4" fontId="110" fillId="67" borderId="353" applyNumberFormat="0" applyProtection="0">
      <alignment vertical="center"/>
    </xf>
    <xf numFmtId="4" fontId="48" fillId="67" borderId="353" applyNumberFormat="0" applyProtection="0">
      <alignment horizontal="left" vertical="center" indent="1"/>
    </xf>
    <xf numFmtId="4" fontId="48" fillId="67" borderId="353" applyNumberFormat="0" applyProtection="0">
      <alignment horizontal="left" vertical="center" indent="1"/>
    </xf>
    <xf numFmtId="4" fontId="48" fillId="85" borderId="353" applyNumberFormat="0" applyProtection="0">
      <alignment horizontal="right" vertical="center"/>
    </xf>
    <xf numFmtId="4" fontId="110" fillId="85" borderId="353" applyNumberFormat="0" applyProtection="0">
      <alignment horizontal="right" vertical="center"/>
    </xf>
    <xf numFmtId="0" fontId="45" fillId="74" borderId="353" applyNumberFormat="0" applyProtection="0">
      <alignment horizontal="left" vertical="center" indent="1"/>
    </xf>
    <xf numFmtId="0" fontId="45" fillId="74" borderId="353" applyNumberFormat="0" applyProtection="0">
      <alignment horizontal="left" vertical="center" indent="1"/>
    </xf>
    <xf numFmtId="4" fontId="109" fillId="85" borderId="353" applyNumberFormat="0" applyProtection="0">
      <alignment horizontal="right" vertical="center"/>
    </xf>
    <xf numFmtId="0" fontId="101" fillId="0" borderId="354"/>
    <xf numFmtId="4" fontId="48" fillId="73" borderId="389" applyNumberFormat="0" applyProtection="0">
      <alignment horizontal="left" vertical="center" indent="1"/>
    </xf>
    <xf numFmtId="4" fontId="48" fillId="81" borderId="371" applyNumberFormat="0" applyProtection="0">
      <alignment horizontal="right" vertical="center"/>
    </xf>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0" fontId="66" fillId="64" borderId="351" applyNumberFormat="0" applyAlignment="0" applyProtection="0"/>
    <xf numFmtId="37" fontId="113" fillId="91"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91" borderId="351" applyBorder="0" applyProtection="0">
      <alignment horizontal="right"/>
    </xf>
    <xf numFmtId="0" fontId="108" fillId="62" borderId="357" applyBorder="0"/>
    <xf numFmtId="4" fontId="48" fillId="67" borderId="513" applyNumberFormat="0" applyProtection="0">
      <alignment horizontal="left" vertical="center" indent="1"/>
    </xf>
    <xf numFmtId="4" fontId="109" fillId="85" borderId="513" applyNumberFormat="0" applyProtection="0">
      <alignment horizontal="right" vertical="center"/>
    </xf>
    <xf numFmtId="4" fontId="48" fillId="76" borderId="504" applyNumberFormat="0" applyProtection="0">
      <alignment horizontal="right" vertical="center"/>
    </xf>
    <xf numFmtId="0" fontId="105" fillId="0" borderId="506" applyNumberFormat="0" applyFill="0" applyAlignment="0" applyProtection="0"/>
    <xf numFmtId="0" fontId="95" fillId="64" borderId="504" applyNumberFormat="0" applyAlignment="0" applyProtection="0"/>
    <xf numFmtId="0" fontId="66" fillId="64" borderId="502"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0" fontId="95" fillId="64" borderId="353" applyNumberFormat="0" applyAlignment="0" applyProtection="0"/>
    <xf numFmtId="37" fontId="113" fillId="91" borderId="486" applyBorder="0" applyProtection="0">
      <alignment horizontal="right"/>
    </xf>
    <xf numFmtId="0" fontId="70" fillId="53" borderId="487" applyNumberFormat="0" applyFont="0" applyAlignment="0" applyProtection="0"/>
    <xf numFmtId="0" fontId="101" fillId="0" borderId="489"/>
    <xf numFmtId="217" fontId="46" fillId="88" borderId="358" applyBorder="0">
      <alignment horizontal="center" vertical="center" wrapText="1"/>
    </xf>
    <xf numFmtId="217" fontId="46" fillId="67" borderId="356" applyBorder="0">
      <alignment horizontal="left" indent="1"/>
      <protection locked="0"/>
    </xf>
    <xf numFmtId="0" fontId="70" fillId="53" borderId="503" applyNumberFormat="0" applyFont="0" applyAlignment="0" applyProtection="0"/>
    <xf numFmtId="0" fontId="45" fillId="53" borderId="512" applyNumberFormat="0" applyFont="0" applyAlignment="0" applyProtection="0"/>
    <xf numFmtId="0" fontId="105" fillId="0" borderId="355" applyNumberFormat="0" applyFill="0" applyAlignment="0" applyProtection="0"/>
    <xf numFmtId="0" fontId="126" fillId="64" borderId="351" applyNumberFormat="0" applyAlignment="0" applyProtection="0"/>
    <xf numFmtId="0" fontId="70" fillId="53" borderId="487" applyNumberFormat="0" applyFont="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217" fontId="46" fillId="88" borderId="358" applyBorder="0">
      <alignment horizontal="center" vertical="center" wrapText="1"/>
    </xf>
    <xf numFmtId="217" fontId="46" fillId="67" borderId="356" applyBorder="0">
      <alignment horizontal="left" indent="1"/>
      <protection locked="0"/>
    </xf>
    <xf numFmtId="0" fontId="126" fillId="64" borderId="351" applyNumberFormat="0" applyAlignment="0" applyProtection="0"/>
    <xf numFmtId="4" fontId="48" fillId="76" borderId="497" applyNumberFormat="0" applyProtection="0">
      <alignment horizontal="right" vertical="center"/>
    </xf>
    <xf numFmtId="0" fontId="105" fillId="0" borderId="490" applyNumberFormat="0" applyFill="0" applyAlignment="0" applyProtection="0"/>
    <xf numFmtId="0" fontId="131" fillId="49" borderId="351" applyNumberFormat="0" applyAlignment="0" applyProtection="0"/>
    <xf numFmtId="0" fontId="45" fillId="53" borderId="352" applyNumberFormat="0" applyFont="0" applyAlignment="0" applyProtection="0"/>
    <xf numFmtId="0" fontId="134" fillId="64" borderId="353" applyNumberFormat="0" applyAlignment="0" applyProtection="0"/>
    <xf numFmtId="0" fontId="131" fillId="49" borderId="351" applyNumberFormat="0" applyAlignment="0" applyProtection="0"/>
    <xf numFmtId="0" fontId="70" fillId="53" borderId="424" applyNumberFormat="0" applyFont="0" applyAlignment="0" applyProtection="0"/>
    <xf numFmtId="0" fontId="45" fillId="74" borderId="371" applyNumberFormat="0" applyProtection="0">
      <alignment horizontal="left" vertical="center" indent="1"/>
    </xf>
    <xf numFmtId="4" fontId="47" fillId="84" borderId="371" applyNumberFormat="0" applyProtection="0">
      <alignment horizontal="left" vertical="center" indent="1"/>
    </xf>
    <xf numFmtId="0" fontId="45" fillId="74" borderId="371" applyNumberFormat="0" applyProtection="0">
      <alignment horizontal="left" vertical="center" indent="1"/>
    </xf>
    <xf numFmtId="4" fontId="48" fillId="87" borderId="371" applyNumberFormat="0" applyProtection="0">
      <alignment horizontal="left" vertical="center" indent="1"/>
    </xf>
    <xf numFmtId="9" fontId="45" fillId="0" borderId="386">
      <alignment horizontal="center"/>
    </xf>
    <xf numFmtId="0" fontId="45" fillId="87" borderId="371" applyNumberFormat="0" applyProtection="0">
      <alignment horizontal="left" vertical="center" indent="1"/>
    </xf>
    <xf numFmtId="9" fontId="45" fillId="66" borderId="386">
      <alignment horizontal="center"/>
    </xf>
    <xf numFmtId="4" fontId="48" fillId="67" borderId="371" applyNumberFormat="0" applyProtection="0">
      <alignment vertical="center"/>
    </xf>
    <xf numFmtId="0" fontId="45" fillId="74" borderId="371" applyNumberFormat="0" applyProtection="0">
      <alignment horizontal="left" vertical="center" indent="1"/>
    </xf>
    <xf numFmtId="4" fontId="110" fillId="67" borderId="371" applyNumberFormat="0" applyProtection="0">
      <alignment vertical="center"/>
    </xf>
    <xf numFmtId="0" fontId="95" fillId="64" borderId="407" applyNumberFormat="0" applyAlignment="0" applyProtection="0"/>
    <xf numFmtId="10" fontId="75" fillId="70" borderId="359" applyNumberFormat="0" applyBorder="0" applyAlignment="0" applyProtection="0"/>
    <xf numFmtId="0" fontId="66" fillId="64" borderId="396" applyNumberFormat="0" applyAlignment="0" applyProtection="0"/>
    <xf numFmtId="4" fontId="48" fillId="67" borderId="371" applyNumberFormat="0" applyProtection="0">
      <alignment horizontal="left" vertical="center" indent="1"/>
    </xf>
    <xf numFmtId="0" fontId="66" fillId="64" borderId="396" applyNumberFormat="0" applyAlignment="0" applyProtection="0"/>
    <xf numFmtId="0" fontId="45" fillId="74" borderId="497" applyNumberFormat="0" applyProtection="0">
      <alignment horizontal="left" vertical="center" indent="1"/>
    </xf>
    <xf numFmtId="0" fontId="126" fillId="64" borderId="360" applyNumberFormat="0" applyAlignment="0" applyProtection="0"/>
    <xf numFmtId="4" fontId="48" fillId="73" borderId="380" applyNumberFormat="0" applyProtection="0">
      <alignment horizontal="left" vertical="center" indent="1"/>
    </xf>
    <xf numFmtId="4" fontId="48" fillId="67" borderId="371" applyNumberFormat="0" applyProtection="0">
      <alignment horizontal="left" vertical="center" indent="1"/>
    </xf>
    <xf numFmtId="0" fontId="131" fillId="49" borderId="360" applyNumberFormat="0" applyAlignment="0" applyProtection="0"/>
    <xf numFmtId="0" fontId="45" fillId="53" borderId="361" applyNumberFormat="0" applyFont="0" applyAlignment="0" applyProtection="0"/>
    <xf numFmtId="0" fontId="134" fillId="64" borderId="362" applyNumberFormat="0" applyAlignment="0" applyProtection="0"/>
    <xf numFmtId="4" fontId="48" fillId="78" borderId="416" applyNumberFormat="0" applyProtection="0">
      <alignment horizontal="right" vertical="center"/>
    </xf>
    <xf numFmtId="0" fontId="126" fillId="64" borderId="351" applyNumberFormat="0" applyAlignment="0" applyProtection="0"/>
    <xf numFmtId="4" fontId="48" fillId="85" borderId="371" applyNumberFormat="0" applyProtection="0">
      <alignment horizontal="right" vertical="center"/>
    </xf>
    <xf numFmtId="0" fontId="131" fillId="49" borderId="351" applyNumberFormat="0" applyAlignment="0" applyProtection="0"/>
    <xf numFmtId="10" fontId="75" fillId="67" borderId="359" applyNumberFormat="0" applyBorder="0" applyAlignment="0" applyProtection="0"/>
    <xf numFmtId="0" fontId="45" fillId="53" borderId="361" applyNumberFormat="0" applyFont="0" applyAlignment="0" applyProtection="0"/>
    <xf numFmtId="4" fontId="48" fillId="78" borderId="504" applyNumberFormat="0" applyProtection="0">
      <alignment horizontal="right" vertical="center"/>
    </xf>
    <xf numFmtId="0" fontId="70" fillId="53" borderId="415" applyNumberFormat="0" applyFont="0" applyAlignment="0" applyProtection="0"/>
    <xf numFmtId="4" fontId="110" fillId="85" borderId="371" applyNumberFormat="0" applyProtection="0">
      <alignment horizontal="right" vertical="center"/>
    </xf>
    <xf numFmtId="0" fontId="131" fillId="49" borderId="351" applyNumberFormat="0" applyAlignment="0" applyProtection="0"/>
    <xf numFmtId="0" fontId="66" fillId="64" borderId="502" applyNumberFormat="0" applyAlignment="0" applyProtection="0"/>
    <xf numFmtId="0" fontId="66" fillId="64" borderId="511" applyNumberFormat="0" applyAlignment="0" applyProtection="0"/>
    <xf numFmtId="0" fontId="45" fillId="66" borderId="513" applyNumberFormat="0" applyProtection="0">
      <alignment horizontal="left" vertical="center" indent="1"/>
    </xf>
    <xf numFmtId="37" fontId="113" fillId="91" borderId="502" applyBorder="0" applyProtection="0">
      <alignment horizontal="right"/>
    </xf>
    <xf numFmtId="0" fontId="131" fillId="49" borderId="502" applyNumberFormat="0" applyAlignment="0" applyProtection="0"/>
    <xf numFmtId="0" fontId="70" fillId="53" borderId="503" applyNumberFormat="0" applyFont="0" applyAlignment="0" applyProtection="0"/>
    <xf numFmtId="4" fontId="110" fillId="67" borderId="504" applyNumberFormat="0" applyProtection="0">
      <alignment vertical="center"/>
    </xf>
    <xf numFmtId="4" fontId="48" fillId="67" borderId="371" applyNumberFormat="0" applyProtection="0">
      <alignment horizontal="left" vertical="center" indent="1"/>
    </xf>
    <xf numFmtId="0" fontId="131" fillId="49" borderId="360" applyNumberFormat="0" applyAlignment="0" applyProtection="0"/>
    <xf numFmtId="0" fontId="70" fillId="53" borderId="415" applyNumberFormat="0" applyFont="0" applyAlignment="0" applyProtection="0"/>
    <xf numFmtId="0" fontId="131" fillId="49" borderId="360" applyNumberFormat="0" applyAlignment="0" applyProtection="0"/>
    <xf numFmtId="0" fontId="70" fillId="53" borderId="487" applyNumberFormat="0" applyFont="0" applyAlignment="0" applyProtection="0"/>
    <xf numFmtId="0" fontId="70" fillId="53" borderId="487" applyNumberFormat="0" applyFont="0" applyAlignment="0" applyProtection="0"/>
    <xf numFmtId="0" fontId="45" fillId="74" borderId="488" applyNumberFormat="0" applyProtection="0">
      <alignment horizontal="left" vertical="center" indent="1"/>
    </xf>
    <xf numFmtId="0" fontId="131" fillId="49" borderId="360" applyNumberFormat="0" applyAlignment="0" applyProtection="0"/>
    <xf numFmtId="4" fontId="48" fillId="85" borderId="371" applyNumberFormat="0" applyProtection="0">
      <alignment horizontal="right" vertical="center"/>
    </xf>
    <xf numFmtId="0" fontId="45" fillId="87" borderId="504" applyNumberFormat="0" applyProtection="0">
      <alignment horizontal="left" vertical="center" indent="1"/>
    </xf>
    <xf numFmtId="0" fontId="95" fillId="64" borderId="425" applyNumberFormat="0" applyAlignment="0" applyProtection="0"/>
    <xf numFmtId="217" fontId="46" fillId="88" borderId="367" applyBorder="0">
      <alignment horizontal="center" vertical="center" wrapText="1"/>
    </xf>
    <xf numFmtId="217" fontId="46" fillId="67" borderId="365" applyBorder="0">
      <alignment horizontal="left" indent="1"/>
      <protection locked="0"/>
    </xf>
    <xf numFmtId="0" fontId="131" fillId="49" borderId="378" applyNumberFormat="0" applyAlignment="0" applyProtection="0"/>
    <xf numFmtId="0" fontId="70" fillId="53" borderId="415" applyNumberFormat="0" applyFont="0" applyAlignment="0" applyProtection="0"/>
    <xf numFmtId="4" fontId="48" fillId="83" borderId="488" applyNumberFormat="0" applyProtection="0">
      <alignment horizontal="right" vertical="center"/>
    </xf>
    <xf numFmtId="0" fontId="131" fillId="49" borderId="486" applyNumberFormat="0" applyAlignment="0" applyProtection="0"/>
    <xf numFmtId="0" fontId="95" fillId="64" borderId="488" applyNumberFormat="0" applyAlignment="0" applyProtection="0"/>
    <xf numFmtId="4" fontId="48" fillId="82" borderId="504" applyNumberFormat="0" applyProtection="0">
      <alignment horizontal="right" vertical="center"/>
    </xf>
    <xf numFmtId="0" fontId="70" fillId="53" borderId="503" applyNumberFormat="0" applyFont="0" applyAlignment="0" applyProtection="0"/>
    <xf numFmtId="0" fontId="45" fillId="74" borderId="504" applyNumberFormat="0" applyProtection="0">
      <alignment horizontal="left" vertical="center" indent="1"/>
    </xf>
    <xf numFmtId="0" fontId="105" fillId="0" borderId="506" applyNumberFormat="0" applyFill="0" applyAlignment="0" applyProtection="0"/>
    <xf numFmtId="4" fontId="48" fillId="82" borderId="504" applyNumberFormat="0" applyProtection="0">
      <alignment horizontal="right" vertical="center"/>
    </xf>
    <xf numFmtId="0" fontId="45" fillId="88"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66" applyBorder="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70" fillId="53" borderId="487" applyNumberFormat="0" applyFont="0" applyAlignment="0" applyProtection="0"/>
    <xf numFmtId="37" fontId="113" fillId="90" borderId="502" applyBorder="0" applyProtection="0">
      <alignment horizontal="right"/>
    </xf>
    <xf numFmtId="0" fontId="101" fillId="0" borderId="363"/>
    <xf numFmtId="4" fontId="109" fillId="85" borderId="362" applyNumberFormat="0" applyProtection="0">
      <alignment horizontal="righ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4" fontId="110" fillId="85" borderId="362" applyNumberFormat="0" applyProtection="0">
      <alignment horizontal="right" vertical="center"/>
    </xf>
    <xf numFmtId="4" fontId="48" fillId="85" borderId="362" applyNumberFormat="0" applyProtection="0">
      <alignment horizontal="right" vertical="center"/>
    </xf>
    <xf numFmtId="4" fontId="48" fillId="67" borderId="362" applyNumberFormat="0" applyProtection="0">
      <alignment horizontal="left" vertical="center" indent="1"/>
    </xf>
    <xf numFmtId="4" fontId="48" fillId="67" borderId="362" applyNumberFormat="0" applyProtection="0">
      <alignment horizontal="left" vertical="center" indent="1"/>
    </xf>
    <xf numFmtId="4" fontId="110" fillId="67" borderId="362" applyNumberFormat="0" applyProtection="0">
      <alignment vertical="center"/>
    </xf>
    <xf numFmtId="4" fontId="48" fillId="67" borderId="362" applyNumberFormat="0" applyProtection="0">
      <alignmen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0" fontId="45" fillId="66" borderId="362" applyNumberFormat="0" applyProtection="0">
      <alignment horizontal="left" vertical="center" indent="1"/>
    </xf>
    <xf numFmtId="0" fontId="45" fillId="66" borderId="362" applyNumberFormat="0" applyProtection="0">
      <alignment horizontal="left" vertical="center" indent="1"/>
    </xf>
    <xf numFmtId="0" fontId="45" fillId="88" borderId="362" applyNumberFormat="0" applyProtection="0">
      <alignment horizontal="left" vertical="center" indent="1"/>
    </xf>
    <xf numFmtId="0" fontId="45" fillId="88" borderId="362" applyNumberFormat="0" applyProtection="0">
      <alignment horizontal="left" vertical="center" indent="1"/>
    </xf>
    <xf numFmtId="0" fontId="45" fillId="87" borderId="362" applyNumberFormat="0" applyProtection="0">
      <alignment horizontal="left" vertical="center" indent="1"/>
    </xf>
    <xf numFmtId="0" fontId="45" fillId="87" borderId="362" applyNumberFormat="0" applyProtection="0">
      <alignment horizontal="left" vertical="center" indent="1"/>
    </xf>
    <xf numFmtId="4" fontId="48" fillId="87" borderId="362" applyNumberFormat="0" applyProtection="0">
      <alignment horizontal="left" vertical="center" indent="1"/>
    </xf>
    <xf numFmtId="4" fontId="48" fillId="85" borderId="362" applyNumberFormat="0" applyProtection="0">
      <alignment horizontal="left" vertical="center" indent="1"/>
    </xf>
    <xf numFmtId="0" fontId="45" fillId="74" borderId="362" applyNumberFormat="0" applyProtection="0">
      <alignment horizontal="left" vertical="center" indent="1"/>
    </xf>
    <xf numFmtId="4" fontId="47" fillId="84" borderId="362" applyNumberFormat="0" applyProtection="0">
      <alignment horizontal="left" vertical="center" indent="1"/>
    </xf>
    <xf numFmtId="4" fontId="48" fillId="83" borderId="362" applyNumberFormat="0" applyProtection="0">
      <alignment horizontal="right" vertical="center"/>
    </xf>
    <xf numFmtId="4" fontId="48" fillId="82" borderId="362" applyNumberFormat="0" applyProtection="0">
      <alignment horizontal="right" vertical="center"/>
    </xf>
    <xf numFmtId="4" fontId="48" fillId="81" borderId="362" applyNumberFormat="0" applyProtection="0">
      <alignment horizontal="right" vertical="center"/>
    </xf>
    <xf numFmtId="4" fontId="48" fillId="80" borderId="362" applyNumberFormat="0" applyProtection="0">
      <alignment horizontal="right" vertical="center"/>
    </xf>
    <xf numFmtId="4" fontId="48" fillId="79" borderId="362" applyNumberFormat="0" applyProtection="0">
      <alignment horizontal="right" vertical="center"/>
    </xf>
    <xf numFmtId="4" fontId="48" fillId="78" borderId="362" applyNumberFormat="0" applyProtection="0">
      <alignment horizontal="right" vertical="center"/>
    </xf>
    <xf numFmtId="4" fontId="48" fillId="77" borderId="362" applyNumberFormat="0" applyProtection="0">
      <alignment horizontal="right" vertical="center"/>
    </xf>
    <xf numFmtId="4" fontId="48" fillId="76" borderId="362" applyNumberFormat="0" applyProtection="0">
      <alignment horizontal="right" vertical="center"/>
    </xf>
    <xf numFmtId="4" fontId="48" fillId="75" borderId="362" applyNumberFormat="0" applyProtection="0">
      <alignment horizontal="right" vertical="center"/>
    </xf>
    <xf numFmtId="0" fontId="45" fillId="74" borderId="362" applyNumberFormat="0" applyProtection="0">
      <alignment horizontal="left" vertical="center" indent="1"/>
    </xf>
    <xf numFmtId="4" fontId="48" fillId="73" borderId="362" applyNumberFormat="0" applyProtection="0">
      <alignment horizontal="left" vertical="center" indent="1"/>
    </xf>
    <xf numFmtId="4" fontId="48" fillId="73" borderId="362" applyNumberFormat="0" applyProtection="0">
      <alignment horizontal="left" vertical="center" indent="1"/>
    </xf>
    <xf numFmtId="4" fontId="110" fillId="73" borderId="362" applyNumberFormat="0" applyProtection="0">
      <alignment vertical="center"/>
    </xf>
    <xf numFmtId="4" fontId="48" fillId="73" borderId="362" applyNumberFormat="0" applyProtection="0">
      <alignment vertical="center"/>
    </xf>
    <xf numFmtId="4" fontId="48" fillId="85" borderId="425" applyNumberFormat="0" applyProtection="0">
      <alignment horizontal="right" vertical="center"/>
    </xf>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37" fontId="113" fillId="90" borderId="360" applyBorder="0" applyProtection="0">
      <alignment horizontal="right"/>
    </xf>
    <xf numFmtId="37" fontId="113" fillId="90" borderId="360" applyBorder="0" applyProtection="0">
      <alignment horizontal="right"/>
    </xf>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0" fontId="81" fillId="49" borderId="360" applyNumberFormat="0" applyAlignment="0" applyProtection="0"/>
    <xf numFmtId="217" fontId="46" fillId="67" borderId="491" applyBorder="0">
      <alignment horizontal="left" indent="1"/>
      <protection locked="0"/>
    </xf>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70" fillId="53" borderId="361" applyNumberFormat="0" applyFon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4" fontId="48" fillId="73" borderId="362" applyNumberFormat="0" applyProtection="0">
      <alignment vertical="center"/>
    </xf>
    <xf numFmtId="4" fontId="110" fillId="73" borderId="362" applyNumberFormat="0" applyProtection="0">
      <alignment vertical="center"/>
    </xf>
    <xf numFmtId="4" fontId="48" fillId="73" borderId="362" applyNumberFormat="0" applyProtection="0">
      <alignment horizontal="left" vertical="center" indent="1"/>
    </xf>
    <xf numFmtId="4" fontId="48" fillId="73" borderId="362" applyNumberFormat="0" applyProtection="0">
      <alignment horizontal="left" vertical="center" indent="1"/>
    </xf>
    <xf numFmtId="0" fontId="45" fillId="74" borderId="362" applyNumberFormat="0" applyProtection="0">
      <alignment horizontal="left" vertical="center" indent="1"/>
    </xf>
    <xf numFmtId="4" fontId="48" fillId="75" borderId="362" applyNumberFormat="0" applyProtection="0">
      <alignment horizontal="right" vertical="center"/>
    </xf>
    <xf numFmtId="4" fontId="48" fillId="76" borderId="362" applyNumberFormat="0" applyProtection="0">
      <alignment horizontal="right" vertical="center"/>
    </xf>
    <xf numFmtId="4" fontId="48" fillId="77" borderId="362" applyNumberFormat="0" applyProtection="0">
      <alignment horizontal="right" vertical="center"/>
    </xf>
    <xf numFmtId="4" fontId="48" fillId="78" borderId="362" applyNumberFormat="0" applyProtection="0">
      <alignment horizontal="right" vertical="center"/>
    </xf>
    <xf numFmtId="4" fontId="48" fillId="79" borderId="362" applyNumberFormat="0" applyProtection="0">
      <alignment horizontal="right" vertical="center"/>
    </xf>
    <xf numFmtId="4" fontId="48" fillId="80" borderId="362" applyNumberFormat="0" applyProtection="0">
      <alignment horizontal="right" vertical="center"/>
    </xf>
    <xf numFmtId="4" fontId="48" fillId="81" borderId="362" applyNumberFormat="0" applyProtection="0">
      <alignment horizontal="right" vertical="center"/>
    </xf>
    <xf numFmtId="4" fontId="48" fillId="82" borderId="362" applyNumberFormat="0" applyProtection="0">
      <alignment horizontal="right" vertical="center"/>
    </xf>
    <xf numFmtId="4" fontId="48" fillId="83" borderId="362" applyNumberFormat="0" applyProtection="0">
      <alignment horizontal="right" vertical="center"/>
    </xf>
    <xf numFmtId="4" fontId="47" fillId="84" borderId="362" applyNumberFormat="0" applyProtection="0">
      <alignment horizontal="left" vertical="center" indent="1"/>
    </xf>
    <xf numFmtId="0" fontId="45" fillId="74" borderId="362" applyNumberFormat="0" applyProtection="0">
      <alignment horizontal="left" vertical="center" indent="1"/>
    </xf>
    <xf numFmtId="4" fontId="48" fillId="85" borderId="362" applyNumberFormat="0" applyProtection="0">
      <alignment horizontal="left" vertical="center" indent="1"/>
    </xf>
    <xf numFmtId="4" fontId="48" fillId="87" borderId="362" applyNumberFormat="0" applyProtection="0">
      <alignment horizontal="left" vertical="center" indent="1"/>
    </xf>
    <xf numFmtId="0" fontId="45" fillId="87" borderId="362" applyNumberFormat="0" applyProtection="0">
      <alignment horizontal="left" vertical="center" indent="1"/>
    </xf>
    <xf numFmtId="0" fontId="45" fillId="87" borderId="362" applyNumberFormat="0" applyProtection="0">
      <alignment horizontal="left" vertical="center" indent="1"/>
    </xf>
    <xf numFmtId="0" fontId="45" fillId="88" borderId="362" applyNumberFormat="0" applyProtection="0">
      <alignment horizontal="left" vertical="center" indent="1"/>
    </xf>
    <xf numFmtId="0" fontId="45" fillId="88" borderId="362" applyNumberFormat="0" applyProtection="0">
      <alignment horizontal="left" vertical="center" indent="1"/>
    </xf>
    <xf numFmtId="0" fontId="45" fillId="66" borderId="362" applyNumberFormat="0" applyProtection="0">
      <alignment horizontal="left" vertical="center" indent="1"/>
    </xf>
    <xf numFmtId="0" fontId="45" fillId="66" borderId="362" applyNumberFormat="0" applyProtection="0">
      <alignment horizontal="left" vertical="center" indent="1"/>
    </xf>
    <xf numFmtId="0" fontId="45" fillId="74" borderId="362" applyNumberFormat="0" applyProtection="0">
      <alignment horizontal="left" vertical="center" indent="1"/>
    </xf>
    <xf numFmtId="0" fontId="45" fillId="74" borderId="362" applyNumberFormat="0" applyProtection="0">
      <alignment horizontal="left" vertical="center" indent="1"/>
    </xf>
    <xf numFmtId="4" fontId="48" fillId="67" borderId="362" applyNumberFormat="0" applyProtection="0">
      <alignment vertical="center"/>
    </xf>
    <xf numFmtId="4" fontId="110" fillId="67" borderId="362" applyNumberFormat="0" applyProtection="0">
      <alignment vertical="center"/>
    </xf>
    <xf numFmtId="4" fontId="48" fillId="67" borderId="362" applyNumberFormat="0" applyProtection="0">
      <alignment horizontal="left" vertical="center" indent="1"/>
    </xf>
    <xf numFmtId="4" fontId="48" fillId="67" borderId="362" applyNumberFormat="0" applyProtection="0">
      <alignment horizontal="left" vertical="center" indent="1"/>
    </xf>
    <xf numFmtId="4" fontId="48" fillId="85" borderId="362" applyNumberFormat="0" applyProtection="0">
      <alignment horizontal="right" vertical="center"/>
    </xf>
    <xf numFmtId="4" fontId="110" fillId="85" borderId="362" applyNumberFormat="0" applyProtection="0">
      <alignment horizontal="right" vertical="center"/>
    </xf>
    <xf numFmtId="0" fontId="45" fillId="74" borderId="362" applyNumberFormat="0" applyProtection="0">
      <alignment horizontal="left" vertical="center" indent="1"/>
    </xf>
    <xf numFmtId="0" fontId="45" fillId="74" borderId="362" applyNumberFormat="0" applyProtection="0">
      <alignment horizontal="left" vertical="center" indent="1"/>
    </xf>
    <xf numFmtId="4" fontId="109" fillId="85" borderId="362" applyNumberFormat="0" applyProtection="0">
      <alignment horizontal="right" vertical="center"/>
    </xf>
    <xf numFmtId="0" fontId="101" fillId="0" borderId="363"/>
    <xf numFmtId="0" fontId="70" fillId="53" borderId="487" applyNumberFormat="0" applyFont="0" applyAlignment="0" applyProtection="0"/>
    <xf numFmtId="4" fontId="48" fillId="81" borderId="504" applyNumberFormat="0" applyProtection="0">
      <alignment horizontal="right" vertical="center"/>
    </xf>
    <xf numFmtId="0" fontId="45" fillId="66" borderId="497" applyNumberFormat="0" applyProtection="0">
      <alignment horizontal="left" vertical="center" indent="1"/>
    </xf>
    <xf numFmtId="0" fontId="70" fillId="53" borderId="487" applyNumberFormat="0" applyFon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0" fontId="66" fillId="64" borderId="360" applyNumberFormat="0" applyAlignment="0" applyProtection="0"/>
    <xf numFmtId="37" fontId="113" fillId="91" borderId="360" applyBorder="0" applyProtection="0">
      <alignment horizontal="right"/>
    </xf>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37" fontId="113" fillId="91" borderId="360" applyBorder="0" applyProtection="0">
      <alignment horizontal="right"/>
    </xf>
    <xf numFmtId="0" fontId="108" fillId="62" borderId="366" applyBorder="0"/>
    <xf numFmtId="4" fontId="48" fillId="67" borderId="513" applyNumberFormat="0" applyProtection="0">
      <alignment horizontal="left" vertical="center" indent="1"/>
    </xf>
    <xf numFmtId="0" fontId="45" fillId="74" borderId="513" applyNumberFormat="0" applyProtection="0">
      <alignment horizontal="left" vertical="center" indent="1"/>
    </xf>
    <xf numFmtId="4" fontId="48" fillId="75" borderId="504" applyNumberFormat="0" applyProtection="0">
      <alignment horizontal="right" vertical="center"/>
    </xf>
    <xf numFmtId="0" fontId="105" fillId="0" borderId="506" applyNumberFormat="0" applyFill="0" applyAlignment="0" applyProtection="0"/>
    <xf numFmtId="0" fontId="45" fillId="53" borderId="503" applyNumberFormat="0" applyFont="0" applyAlignment="0" applyProtection="0"/>
    <xf numFmtId="0" fontId="95" fillId="64" borderId="504" applyNumberFormat="0" applyAlignment="0" applyProtection="0"/>
    <xf numFmtId="0" fontId="66" fillId="64" borderId="502" applyNumberForma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0" fontId="95" fillId="64" borderId="362" applyNumberFormat="0" applyAlignment="0" applyProtection="0"/>
    <xf numFmtId="0" fontId="66" fillId="64" borderId="486" applyNumberFormat="0" applyAlignment="0" applyProtection="0"/>
    <xf numFmtId="0" fontId="70" fillId="53" borderId="487" applyNumberFormat="0" applyFont="0" applyAlignment="0" applyProtection="0"/>
    <xf numFmtId="217" fontId="46" fillId="88" borderId="367" applyBorder="0">
      <alignment horizontal="center" vertical="center" wrapText="1"/>
    </xf>
    <xf numFmtId="217" fontId="46" fillId="67" borderId="365" applyBorder="0">
      <alignment horizontal="left" indent="1"/>
      <protection locked="0"/>
    </xf>
    <xf numFmtId="0" fontId="70" fillId="53" borderId="503" applyNumberFormat="0" applyFont="0" applyAlignment="0" applyProtection="0"/>
    <xf numFmtId="10" fontId="75" fillId="67" borderId="510" applyNumberFormat="0" applyBorder="0" applyAlignment="0" applyProtection="0"/>
    <xf numFmtId="0" fontId="105" fillId="0" borderId="364" applyNumberFormat="0" applyFill="0" applyAlignment="0" applyProtection="0"/>
    <xf numFmtId="0" fontId="126" fillId="64" borderId="360" applyNumberFormat="0" applyAlignment="0" applyProtection="0"/>
    <xf numFmtId="0" fontId="131" fillId="49" borderId="502" applyNumberFormat="0" applyAlignment="0" applyProtection="0"/>
    <xf numFmtId="0" fontId="70" fillId="53" borderId="487" applyNumberFormat="0" applyFont="0" applyAlignment="0" applyProtection="0"/>
    <xf numFmtId="0" fontId="131" fillId="49" borderId="360" applyNumberFormat="0" applyAlignment="0" applyProtection="0"/>
    <xf numFmtId="0" fontId="45" fillId="53" borderId="361" applyNumberFormat="0" applyFont="0" applyAlignment="0" applyProtection="0"/>
    <xf numFmtId="0" fontId="134" fillId="64" borderId="362" applyNumberFormat="0" applyAlignment="0" applyProtection="0"/>
    <xf numFmtId="0" fontId="70" fillId="53" borderId="415" applyNumberFormat="0" applyFont="0" applyAlignment="0" applyProtection="0"/>
    <xf numFmtId="217" fontId="46" fillId="88" borderId="367" applyBorder="0">
      <alignment horizontal="center" vertical="center" wrapText="1"/>
    </xf>
    <xf numFmtId="217" fontId="46" fillId="67" borderId="365" applyBorder="0">
      <alignment horizontal="left" indent="1"/>
      <protection locked="0"/>
    </xf>
    <xf numFmtId="0" fontId="126" fillId="64" borderId="360" applyNumberFormat="0" applyAlignment="0" applyProtection="0"/>
    <xf numFmtId="217" fontId="46" fillId="88" borderId="500" applyBorder="0">
      <alignment horizontal="center" vertical="center" wrapText="1"/>
    </xf>
    <xf numFmtId="0" fontId="105" fillId="0" borderId="490" applyNumberFormat="0" applyFill="0" applyAlignment="0" applyProtection="0"/>
    <xf numFmtId="0" fontId="131" fillId="49" borderId="360" applyNumberFormat="0" applyAlignment="0" applyProtection="0"/>
    <xf numFmtId="4" fontId="47" fillId="84" borderId="488" applyNumberFormat="0" applyProtection="0">
      <alignment horizontal="left" vertical="center" indent="1"/>
    </xf>
    <xf numFmtId="0" fontId="45" fillId="53" borderId="361" applyNumberFormat="0" applyFont="0" applyAlignment="0" applyProtection="0"/>
    <xf numFmtId="0" fontId="134" fillId="64" borderId="362" applyNumberFormat="0" applyAlignment="0" applyProtection="0"/>
    <xf numFmtId="0" fontId="131" fillId="49" borderId="360" applyNumberFormat="0" applyAlignment="0" applyProtection="0"/>
    <xf numFmtId="4" fontId="48" fillId="73" borderId="425" applyNumberFormat="0" applyProtection="0">
      <alignment horizontal="left" vertical="center" indent="1"/>
    </xf>
    <xf numFmtId="0" fontId="70" fillId="53" borderId="424" applyNumberFormat="0" applyFont="0" applyAlignment="0" applyProtection="0"/>
    <xf numFmtId="0" fontId="81" fillId="49" borderId="378" applyNumberFormat="0" applyAlignment="0" applyProtection="0"/>
    <xf numFmtId="4" fontId="48" fillId="77" borderId="497" applyNumberFormat="0" applyProtection="0">
      <alignment horizontal="right" vertical="center"/>
    </xf>
    <xf numFmtId="0" fontId="108" fillId="62" borderId="517" applyBorder="0"/>
    <xf numFmtId="37" fontId="113" fillId="90" borderId="378" applyBorder="0" applyProtection="0">
      <alignment horizontal="right"/>
    </xf>
    <xf numFmtId="0" fontId="81" fillId="49" borderId="369" applyNumberFormat="0" applyAlignment="0" applyProtection="0"/>
    <xf numFmtId="4" fontId="110" fillId="73" borderId="380" applyNumberFormat="0" applyProtection="0">
      <alignment vertical="center"/>
    </xf>
    <xf numFmtId="10" fontId="75" fillId="70" borderId="368" applyNumberFormat="0" applyBorder="0" applyAlignment="0" applyProtection="0"/>
    <xf numFmtId="0" fontId="81" fillId="49" borderId="369" applyNumberFormat="0" applyAlignment="0" applyProtection="0"/>
    <xf numFmtId="0" fontId="70" fillId="53" borderId="415" applyNumberFormat="0" applyFont="0" applyAlignment="0" applyProtection="0"/>
    <xf numFmtId="0" fontId="81" fillId="49" borderId="369" applyNumberFormat="0" applyAlignment="0" applyProtection="0"/>
    <xf numFmtId="0" fontId="126" fillId="64" borderId="369" applyNumberFormat="0" applyAlignment="0" applyProtection="0"/>
    <xf numFmtId="0" fontId="105" fillId="0" borderId="490" applyNumberFormat="0" applyFill="0" applyAlignment="0" applyProtection="0"/>
    <xf numFmtId="0" fontId="45" fillId="88" borderId="371" applyNumberFormat="0" applyProtection="0">
      <alignment horizontal="left" vertical="center" indent="1"/>
    </xf>
    <xf numFmtId="0" fontId="131" fillId="49" borderId="369" applyNumberFormat="0" applyAlignment="0" applyProtection="0"/>
    <xf numFmtId="0" fontId="45" fillId="53" borderId="370" applyNumberFormat="0" applyFont="0" applyAlignment="0" applyProtection="0"/>
    <xf numFmtId="0" fontId="134" fillId="64" borderId="371" applyNumberFormat="0" applyAlignment="0" applyProtection="0"/>
    <xf numFmtId="0" fontId="70" fillId="53" borderId="415" applyNumberFormat="0" applyFont="0" applyAlignment="0" applyProtection="0"/>
    <xf numFmtId="0" fontId="126" fillId="64" borderId="351" applyNumberFormat="0" applyAlignment="0" applyProtection="0"/>
    <xf numFmtId="0" fontId="45" fillId="88" borderId="371" applyNumberFormat="0" applyProtection="0">
      <alignment horizontal="left" vertical="center" indent="1"/>
    </xf>
    <xf numFmtId="4" fontId="47" fillId="84" borderId="488" applyNumberFormat="0" applyProtection="0">
      <alignment horizontal="left" vertical="center" indent="1"/>
    </xf>
    <xf numFmtId="0" fontId="131" fillId="49" borderId="351" applyNumberFormat="0" applyAlignment="0" applyProtection="0"/>
    <xf numFmtId="10" fontId="75" fillId="67" borderId="368" applyNumberFormat="0" applyBorder="0" applyAlignment="0" applyProtection="0"/>
    <xf numFmtId="0" fontId="45" fillId="53" borderId="370" applyNumberFormat="0" applyFont="0" applyAlignment="0" applyProtection="0"/>
    <xf numFmtId="4" fontId="48" fillId="67" borderId="380" applyNumberFormat="0" applyProtection="0">
      <alignment horizontal="left" vertical="center" indent="1"/>
    </xf>
    <xf numFmtId="0" fontId="45" fillId="87" borderId="371" applyNumberFormat="0" applyProtection="0">
      <alignment horizontal="left" vertical="center" indent="1"/>
    </xf>
    <xf numFmtId="0" fontId="131" fillId="49" borderId="351" applyNumberFormat="0" applyAlignment="0" applyProtection="0"/>
    <xf numFmtId="0" fontId="131" fillId="49" borderId="369" applyNumberFormat="0" applyAlignment="0" applyProtection="0"/>
    <xf numFmtId="4" fontId="48" fillId="73" borderId="380" applyNumberFormat="0" applyProtection="0">
      <alignment vertical="center"/>
    </xf>
    <xf numFmtId="0" fontId="66" fillId="64" borderId="486" applyNumberFormat="0" applyAlignment="0" applyProtection="0"/>
    <xf numFmtId="0" fontId="70" fillId="53" borderId="388" applyNumberFormat="0" applyFont="0" applyAlignment="0" applyProtection="0"/>
    <xf numFmtId="0" fontId="95" fillId="64" borderId="398" applyNumberFormat="0" applyAlignment="0" applyProtection="0"/>
    <xf numFmtId="37" fontId="113" fillId="91"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64" borderId="378" applyNumberFormat="0" applyAlignment="0" applyProtection="0"/>
    <xf numFmtId="0" fontId="95" fillId="64" borderId="380" applyNumberFormat="0" applyAlignment="0" applyProtection="0"/>
    <xf numFmtId="0" fontId="108" fillId="62" borderId="375" applyBorder="0"/>
    <xf numFmtId="0" fontId="45" fillId="74" borderId="513" applyNumberFormat="0" applyProtection="0">
      <alignment horizontal="left" vertical="center" indent="1"/>
    </xf>
    <xf numFmtId="0" fontId="66" fillId="64" borderId="502" applyNumberFormat="0" applyAlignment="0" applyProtection="0"/>
    <xf numFmtId="37" fontId="113" fillId="90" borderId="502" applyBorder="0" applyProtection="0">
      <alignment horizontal="right"/>
    </xf>
    <xf numFmtId="0" fontId="66" fillId="64" borderId="502" applyNumberFormat="0" applyAlignment="0" applyProtection="0"/>
    <xf numFmtId="4" fontId="48" fillId="75" borderId="513" applyNumberFormat="0" applyProtection="0">
      <alignment horizontal="right" vertical="center"/>
    </xf>
    <xf numFmtId="0" fontId="45" fillId="66" borderId="513" applyNumberFormat="0" applyProtection="0">
      <alignment horizontal="left" vertical="center" indent="1"/>
    </xf>
    <xf numFmtId="0" fontId="70" fillId="53" borderId="512" applyNumberFormat="0" applyFont="0" applyAlignment="0" applyProtection="0"/>
    <xf numFmtId="0" fontId="70" fillId="53" borderId="503" applyNumberFormat="0" applyFont="0" applyAlignment="0" applyProtection="0"/>
    <xf numFmtId="4" fontId="48" fillId="67" borderId="504" applyNumberFormat="0" applyProtection="0">
      <alignment vertical="center"/>
    </xf>
    <xf numFmtId="0" fontId="131" fillId="49" borderId="369" applyNumberFormat="0" applyAlignment="0" applyProtection="0"/>
    <xf numFmtId="0" fontId="81" fillId="49" borderId="378" applyNumberFormat="0" applyAlignment="0" applyProtection="0"/>
    <xf numFmtId="0" fontId="131" fillId="49" borderId="369" applyNumberFormat="0" applyAlignment="0" applyProtection="0"/>
    <xf numFmtId="4" fontId="48" fillId="73" borderId="488" applyNumberFormat="0" applyProtection="0">
      <alignment vertical="center"/>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369" applyNumberFormat="0" applyAlignment="0" applyProtection="0"/>
    <xf numFmtId="217" fontId="46" fillId="88" borderId="376" applyBorder="0">
      <alignment horizontal="center" vertical="center" wrapText="1"/>
    </xf>
    <xf numFmtId="217" fontId="46" fillId="67" borderId="374" applyBorder="0">
      <alignment horizontal="left" indent="1"/>
      <protection locked="0"/>
    </xf>
    <xf numFmtId="4" fontId="48" fillId="82" borderId="488" applyNumberFormat="0" applyProtection="0">
      <alignment horizontal="right" vertical="center"/>
    </xf>
    <xf numFmtId="0" fontId="95" fillId="64" borderId="488" applyNumberFormat="0" applyAlignment="0" applyProtection="0"/>
    <xf numFmtId="0" fontId="126" fillId="64" borderId="502" applyNumberFormat="0" applyAlignment="0" applyProtection="0"/>
    <xf numFmtId="4" fontId="48" fillId="81" borderId="504" applyNumberFormat="0" applyProtection="0">
      <alignment horizontal="right" vertical="center"/>
    </xf>
    <xf numFmtId="0" fontId="70" fillId="53" borderId="503" applyNumberFormat="0" applyFont="0" applyAlignment="0" applyProtection="0"/>
    <xf numFmtId="4" fontId="48" fillId="75" borderId="504" applyNumberFormat="0" applyProtection="0">
      <alignment horizontal="right" vertical="center"/>
    </xf>
    <xf numFmtId="0" fontId="108" fillId="62" borderId="508" applyBorder="0"/>
    <xf numFmtId="4" fontId="48" fillId="83" borderId="504" applyNumberFormat="0" applyProtection="0">
      <alignment horizontal="right" vertical="center"/>
    </xf>
    <xf numFmtId="0" fontId="45" fillId="88"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75" applyBorder="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4" fontId="48" fillId="77" borderId="380" applyNumberFormat="0" applyProtection="0">
      <alignment horizontal="right" vertical="center"/>
    </xf>
    <xf numFmtId="0" fontId="45" fillId="74" borderId="380" applyNumberFormat="0" applyProtection="0">
      <alignment horizontal="left" vertical="center" indent="1"/>
    </xf>
    <xf numFmtId="4" fontId="48" fillId="67" borderId="504" applyNumberFormat="0" applyProtection="0">
      <alignment vertical="center"/>
    </xf>
    <xf numFmtId="0" fontId="101" fillId="0" borderId="372"/>
    <xf numFmtId="4" fontId="109" fillId="85" borderId="371" applyNumberFormat="0" applyProtection="0">
      <alignment horizontal="right" vertical="center"/>
    </xf>
    <xf numFmtId="0" fontId="45" fillId="74" borderId="371" applyNumberFormat="0" applyProtection="0">
      <alignment horizontal="left" vertical="center" indent="1"/>
    </xf>
    <xf numFmtId="0" fontId="45" fillId="74" borderId="371" applyNumberFormat="0" applyProtection="0">
      <alignment horizontal="left" vertical="center" indent="1"/>
    </xf>
    <xf numFmtId="4" fontId="110" fillId="85" borderId="371" applyNumberFormat="0" applyProtection="0">
      <alignment horizontal="right" vertical="center"/>
    </xf>
    <xf numFmtId="4" fontId="48" fillId="85" borderId="371" applyNumberFormat="0" applyProtection="0">
      <alignment horizontal="right" vertical="center"/>
    </xf>
    <xf numFmtId="4" fontId="48" fillId="67" borderId="371" applyNumberFormat="0" applyProtection="0">
      <alignment horizontal="left" vertical="center" indent="1"/>
    </xf>
    <xf numFmtId="4" fontId="48" fillId="67" borderId="371" applyNumberFormat="0" applyProtection="0">
      <alignment horizontal="left" vertical="center" indent="1"/>
    </xf>
    <xf numFmtId="4" fontId="110" fillId="67" borderId="371" applyNumberFormat="0" applyProtection="0">
      <alignment vertical="center"/>
    </xf>
    <xf numFmtId="4" fontId="48" fillId="67" borderId="371" applyNumberFormat="0" applyProtection="0">
      <alignment vertical="center"/>
    </xf>
    <xf numFmtId="0" fontId="45" fillId="74" borderId="371" applyNumberFormat="0" applyProtection="0">
      <alignment horizontal="left" vertical="center" indent="1"/>
    </xf>
    <xf numFmtId="0" fontId="45" fillId="74" borderId="371" applyNumberFormat="0" applyProtection="0">
      <alignment horizontal="left" vertical="center" indent="1"/>
    </xf>
    <xf numFmtId="0" fontId="45" fillId="66" borderId="371" applyNumberFormat="0" applyProtection="0">
      <alignment horizontal="left" vertical="center" indent="1"/>
    </xf>
    <xf numFmtId="0" fontId="45" fillId="66" borderId="371" applyNumberFormat="0" applyProtection="0">
      <alignment horizontal="left" vertical="center" indent="1"/>
    </xf>
    <xf numFmtId="0" fontId="45" fillId="88" borderId="371" applyNumberFormat="0" applyProtection="0">
      <alignment horizontal="left" vertical="center" indent="1"/>
    </xf>
    <xf numFmtId="0" fontId="45" fillId="88" borderId="371" applyNumberFormat="0" applyProtection="0">
      <alignment horizontal="left" vertical="center" indent="1"/>
    </xf>
    <xf numFmtId="0" fontId="45" fillId="87" borderId="371" applyNumberFormat="0" applyProtection="0">
      <alignment horizontal="left" vertical="center" indent="1"/>
    </xf>
    <xf numFmtId="0" fontId="45" fillId="87" borderId="371" applyNumberFormat="0" applyProtection="0">
      <alignment horizontal="left" vertical="center" indent="1"/>
    </xf>
    <xf numFmtId="4" fontId="48" fillId="87" borderId="371" applyNumberFormat="0" applyProtection="0">
      <alignment horizontal="left" vertical="center" indent="1"/>
    </xf>
    <xf numFmtId="4" fontId="48" fillId="85" borderId="371" applyNumberFormat="0" applyProtection="0">
      <alignment horizontal="left" vertical="center" indent="1"/>
    </xf>
    <xf numFmtId="0" fontId="45" fillId="74" borderId="371" applyNumberFormat="0" applyProtection="0">
      <alignment horizontal="left" vertical="center" indent="1"/>
    </xf>
    <xf numFmtId="4" fontId="47" fillId="84" borderId="371" applyNumberFormat="0" applyProtection="0">
      <alignment horizontal="left" vertical="center" indent="1"/>
    </xf>
    <xf numFmtId="4" fontId="48" fillId="83" borderId="371" applyNumberFormat="0" applyProtection="0">
      <alignment horizontal="right" vertical="center"/>
    </xf>
    <xf numFmtId="4" fontId="48" fillId="82" borderId="371" applyNumberFormat="0" applyProtection="0">
      <alignment horizontal="right" vertical="center"/>
    </xf>
    <xf numFmtId="4" fontId="48" fillId="81" borderId="371" applyNumberFormat="0" applyProtection="0">
      <alignment horizontal="right" vertical="center"/>
    </xf>
    <xf numFmtId="4" fontId="48" fillId="80" borderId="371" applyNumberFormat="0" applyProtection="0">
      <alignment horizontal="right" vertical="center"/>
    </xf>
    <xf numFmtId="4" fontId="48" fillId="79" borderId="371" applyNumberFormat="0" applyProtection="0">
      <alignment horizontal="right" vertical="center"/>
    </xf>
    <xf numFmtId="4" fontId="48" fillId="78" borderId="371" applyNumberFormat="0" applyProtection="0">
      <alignment horizontal="right" vertical="center"/>
    </xf>
    <xf numFmtId="4" fontId="48" fillId="77" borderId="371" applyNumberFormat="0" applyProtection="0">
      <alignment horizontal="right" vertical="center"/>
    </xf>
    <xf numFmtId="4" fontId="48" fillId="76" borderId="371" applyNumberFormat="0" applyProtection="0">
      <alignment horizontal="right" vertical="center"/>
    </xf>
    <xf numFmtId="4" fontId="48" fillId="75" borderId="371" applyNumberFormat="0" applyProtection="0">
      <alignment horizontal="right" vertical="center"/>
    </xf>
    <xf numFmtId="0" fontId="45" fillId="74" borderId="371" applyNumberFormat="0" applyProtection="0">
      <alignment horizontal="left" vertical="center" indent="1"/>
    </xf>
    <xf numFmtId="4" fontId="48" fillId="73" borderId="371" applyNumberFormat="0" applyProtection="0">
      <alignment horizontal="left" vertical="center" indent="1"/>
    </xf>
    <xf numFmtId="4" fontId="48" fillId="73" borderId="371" applyNumberFormat="0" applyProtection="0">
      <alignment horizontal="left" vertical="center" indent="1"/>
    </xf>
    <xf numFmtId="4" fontId="110" fillId="73" borderId="371" applyNumberFormat="0" applyProtection="0">
      <alignment vertical="center"/>
    </xf>
    <xf numFmtId="4" fontId="48" fillId="73" borderId="371" applyNumberFormat="0" applyProtection="0">
      <alignment vertical="center"/>
    </xf>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37" fontId="113" fillId="90" borderId="369" applyBorder="0" applyProtection="0">
      <alignment horizontal="right"/>
    </xf>
    <xf numFmtId="37" fontId="113" fillId="90" borderId="369" applyBorder="0" applyProtection="0">
      <alignment horizontal="right"/>
    </xf>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81" fillId="49" borderId="369" applyNumberForma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70" fillId="53" borderId="370" applyNumberFormat="0" applyFon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4" fontId="48" fillId="73" borderId="371" applyNumberFormat="0" applyProtection="0">
      <alignment vertical="center"/>
    </xf>
    <xf numFmtId="4" fontId="110" fillId="73" borderId="371" applyNumberFormat="0" applyProtection="0">
      <alignment vertical="center"/>
    </xf>
    <xf numFmtId="4" fontId="48" fillId="73" borderId="371" applyNumberFormat="0" applyProtection="0">
      <alignment horizontal="left" vertical="center" indent="1"/>
    </xf>
    <xf numFmtId="4" fontId="48" fillId="73" borderId="371" applyNumberFormat="0" applyProtection="0">
      <alignment horizontal="left" vertical="center" indent="1"/>
    </xf>
    <xf numFmtId="0" fontId="45" fillId="74" borderId="371" applyNumberFormat="0" applyProtection="0">
      <alignment horizontal="left" vertical="center" indent="1"/>
    </xf>
    <xf numFmtId="4" fontId="48" fillId="75" borderId="371" applyNumberFormat="0" applyProtection="0">
      <alignment horizontal="right" vertical="center"/>
    </xf>
    <xf numFmtId="4" fontId="48" fillId="76" borderId="371" applyNumberFormat="0" applyProtection="0">
      <alignment horizontal="right" vertical="center"/>
    </xf>
    <xf numFmtId="4" fontId="48" fillId="77" borderId="371" applyNumberFormat="0" applyProtection="0">
      <alignment horizontal="right" vertical="center"/>
    </xf>
    <xf numFmtId="4" fontId="48" fillId="78" borderId="371" applyNumberFormat="0" applyProtection="0">
      <alignment horizontal="right" vertical="center"/>
    </xf>
    <xf numFmtId="4" fontId="48" fillId="79" borderId="371" applyNumberFormat="0" applyProtection="0">
      <alignment horizontal="right" vertical="center"/>
    </xf>
    <xf numFmtId="4" fontId="48" fillId="80" borderId="371" applyNumberFormat="0" applyProtection="0">
      <alignment horizontal="right" vertical="center"/>
    </xf>
    <xf numFmtId="4" fontId="48" fillId="81" borderId="371" applyNumberFormat="0" applyProtection="0">
      <alignment horizontal="right" vertical="center"/>
    </xf>
    <xf numFmtId="4" fontId="48" fillId="82" borderId="371" applyNumberFormat="0" applyProtection="0">
      <alignment horizontal="right" vertical="center"/>
    </xf>
    <xf numFmtId="4" fontId="48" fillId="83" borderId="371" applyNumberFormat="0" applyProtection="0">
      <alignment horizontal="right" vertical="center"/>
    </xf>
    <xf numFmtId="4" fontId="47" fillId="84" borderId="371" applyNumberFormat="0" applyProtection="0">
      <alignment horizontal="left" vertical="center" indent="1"/>
    </xf>
    <xf numFmtId="0" fontId="45" fillId="74" borderId="371" applyNumberFormat="0" applyProtection="0">
      <alignment horizontal="left" vertical="center" indent="1"/>
    </xf>
    <xf numFmtId="4" fontId="48" fillId="85" borderId="371" applyNumberFormat="0" applyProtection="0">
      <alignment horizontal="left" vertical="center" indent="1"/>
    </xf>
    <xf numFmtId="4" fontId="48" fillId="87" borderId="371" applyNumberFormat="0" applyProtection="0">
      <alignment horizontal="left" vertical="center" indent="1"/>
    </xf>
    <xf numFmtId="0" fontId="45" fillId="87" borderId="371" applyNumberFormat="0" applyProtection="0">
      <alignment horizontal="left" vertical="center" indent="1"/>
    </xf>
    <xf numFmtId="0" fontId="45" fillId="87" borderId="371" applyNumberFormat="0" applyProtection="0">
      <alignment horizontal="left" vertical="center" indent="1"/>
    </xf>
    <xf numFmtId="0" fontId="45" fillId="88" borderId="371" applyNumberFormat="0" applyProtection="0">
      <alignment horizontal="left" vertical="center" indent="1"/>
    </xf>
    <xf numFmtId="0" fontId="45" fillId="88" borderId="371" applyNumberFormat="0" applyProtection="0">
      <alignment horizontal="left" vertical="center" indent="1"/>
    </xf>
    <xf numFmtId="0" fontId="45" fillId="66" borderId="371" applyNumberFormat="0" applyProtection="0">
      <alignment horizontal="left" vertical="center" indent="1"/>
    </xf>
    <xf numFmtId="0" fontId="45" fillId="66" borderId="371" applyNumberFormat="0" applyProtection="0">
      <alignment horizontal="left" vertical="center" indent="1"/>
    </xf>
    <xf numFmtId="0" fontId="45" fillId="74" borderId="371" applyNumberFormat="0" applyProtection="0">
      <alignment horizontal="left" vertical="center" indent="1"/>
    </xf>
    <xf numFmtId="0" fontId="45" fillId="74" borderId="371" applyNumberFormat="0" applyProtection="0">
      <alignment horizontal="left" vertical="center" indent="1"/>
    </xf>
    <xf numFmtId="4" fontId="48" fillId="67" borderId="371" applyNumberFormat="0" applyProtection="0">
      <alignment vertical="center"/>
    </xf>
    <xf numFmtId="4" fontId="110" fillId="67" borderId="371" applyNumberFormat="0" applyProtection="0">
      <alignment vertical="center"/>
    </xf>
    <xf numFmtId="4" fontId="48" fillId="67" borderId="371" applyNumberFormat="0" applyProtection="0">
      <alignment horizontal="left" vertical="center" indent="1"/>
    </xf>
    <xf numFmtId="4" fontId="48" fillId="67" borderId="371" applyNumberFormat="0" applyProtection="0">
      <alignment horizontal="left" vertical="center" indent="1"/>
    </xf>
    <xf numFmtId="4" fontId="48" fillId="85" borderId="371" applyNumberFormat="0" applyProtection="0">
      <alignment horizontal="right" vertical="center"/>
    </xf>
    <xf numFmtId="4" fontId="110" fillId="85" borderId="371" applyNumberFormat="0" applyProtection="0">
      <alignment horizontal="right" vertical="center"/>
    </xf>
    <xf numFmtId="0" fontId="45" fillId="74" borderId="371" applyNumberFormat="0" applyProtection="0">
      <alignment horizontal="left" vertical="center" indent="1"/>
    </xf>
    <xf numFmtId="0" fontId="45" fillId="74" borderId="371" applyNumberFormat="0" applyProtection="0">
      <alignment horizontal="left" vertical="center" indent="1"/>
    </xf>
    <xf numFmtId="4" fontId="109" fillId="85" borderId="371" applyNumberFormat="0" applyProtection="0">
      <alignment horizontal="right" vertical="center"/>
    </xf>
    <xf numFmtId="0" fontId="101" fillId="0" borderId="372"/>
    <xf numFmtId="4" fontId="110" fillId="85" borderId="380" applyNumberFormat="0" applyProtection="0">
      <alignment horizontal="right" vertical="center"/>
    </xf>
    <xf numFmtId="0" fontId="45" fillId="74" borderId="380" applyNumberFormat="0" applyProtection="0">
      <alignment horizontal="left" vertical="center" indent="1"/>
    </xf>
    <xf numFmtId="0" fontId="70" fillId="53" borderId="487" applyNumberFormat="0" applyFont="0" applyAlignment="0" applyProtection="0"/>
    <xf numFmtId="4" fontId="109" fillId="85" borderId="504" applyNumberFormat="0" applyProtection="0">
      <alignment horizontal="right" vertical="center"/>
    </xf>
    <xf numFmtId="0" fontId="45" fillId="66" borderId="497" applyNumberFormat="0" applyProtection="0">
      <alignment horizontal="left" vertical="center" indent="1"/>
    </xf>
    <xf numFmtId="0" fontId="70" fillId="53" borderId="487" applyNumberFormat="0" applyFon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0" fontId="66" fillId="64" borderId="369" applyNumberFormat="0" applyAlignment="0" applyProtection="0"/>
    <xf numFmtId="37" fontId="113" fillId="91"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37" fontId="113" fillId="91" borderId="369" applyBorder="0" applyProtection="0">
      <alignment horizontal="right"/>
    </xf>
    <xf numFmtId="0" fontId="108" fillId="62" borderId="375" applyBorder="0"/>
    <xf numFmtId="4" fontId="110" fillId="67" borderId="513" applyNumberFormat="0" applyProtection="0">
      <alignment vertical="center"/>
    </xf>
    <xf numFmtId="0" fontId="45" fillId="74" borderId="513" applyNumberFormat="0" applyProtection="0">
      <alignment horizontal="left" vertical="center" indent="1"/>
    </xf>
    <xf numFmtId="0" fontId="45" fillId="74" borderId="504" applyNumberFormat="0" applyProtection="0">
      <alignment horizontal="left" vertical="center" indent="1"/>
    </xf>
    <xf numFmtId="0" fontId="105" fillId="0" borderId="506" applyNumberFormat="0" applyFill="0" applyAlignment="0" applyProtection="0"/>
    <xf numFmtId="0" fontId="134" fillId="64" borderId="504" applyNumberFormat="0" applyAlignment="0" applyProtection="0"/>
    <xf numFmtId="0" fontId="105" fillId="0" borderId="506" applyNumberFormat="0" applyFill="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95" fillId="64" borderId="371" applyNumberFormat="0" applyAlignment="0" applyProtection="0"/>
    <xf numFmtId="0" fontId="66" fillId="64" borderId="486" applyNumberFormat="0" applyAlignment="0" applyProtection="0"/>
    <xf numFmtId="0" fontId="70" fillId="53" borderId="487" applyNumberFormat="0" applyFont="0" applyAlignment="0" applyProtection="0"/>
    <xf numFmtId="217" fontId="46" fillId="88" borderId="376" applyBorder="0">
      <alignment horizontal="center" vertical="center" wrapText="1"/>
    </xf>
    <xf numFmtId="217" fontId="46" fillId="67" borderId="374" applyBorder="0">
      <alignment horizontal="left" indent="1"/>
      <protection locked="0"/>
    </xf>
    <xf numFmtId="0" fontId="70" fillId="53" borderId="503" applyNumberFormat="0" applyFont="0" applyAlignment="0" applyProtection="0"/>
    <xf numFmtId="0" fontId="131" fillId="49" borderId="502" applyNumberFormat="0" applyAlignment="0" applyProtection="0"/>
    <xf numFmtId="0" fontId="105" fillId="0" borderId="373" applyNumberFormat="0" applyFill="0" applyAlignment="0" applyProtection="0"/>
    <xf numFmtId="0" fontId="126" fillId="64" borderId="369" applyNumberFormat="0" applyAlignment="0" applyProtection="0"/>
    <xf numFmtId="0" fontId="70" fillId="53" borderId="487" applyNumberFormat="0" applyFont="0" applyAlignment="0" applyProtection="0"/>
    <xf numFmtId="0" fontId="131" fillId="49" borderId="369" applyNumberFormat="0" applyAlignment="0" applyProtection="0"/>
    <xf numFmtId="0" fontId="45" fillId="53" borderId="370" applyNumberFormat="0" applyFont="0" applyAlignment="0" applyProtection="0"/>
    <xf numFmtId="0" fontId="134" fillId="64" borderId="371" applyNumberFormat="0" applyAlignment="0" applyProtection="0"/>
    <xf numFmtId="217" fontId="46" fillId="88" borderId="376" applyBorder="0">
      <alignment horizontal="center" vertical="center" wrapText="1"/>
    </xf>
    <xf numFmtId="217" fontId="46" fillId="67" borderId="374" applyBorder="0">
      <alignment horizontal="left" indent="1"/>
      <protection locked="0"/>
    </xf>
    <xf numFmtId="0" fontId="126" fillId="64" borderId="369" applyNumberFormat="0" applyAlignment="0" applyProtection="0"/>
    <xf numFmtId="0" fontId="108" fillId="62" borderId="492" applyBorder="0"/>
    <xf numFmtId="0" fontId="131" fillId="49" borderId="369" applyNumberFormat="0" applyAlignment="0" applyProtection="0"/>
    <xf numFmtId="4" fontId="48" fillId="83" borderId="488" applyNumberFormat="0" applyProtection="0">
      <alignment horizontal="right" vertical="center"/>
    </xf>
    <xf numFmtId="0" fontId="45" fillId="53" borderId="370" applyNumberFormat="0" applyFont="0" applyAlignment="0" applyProtection="0"/>
    <xf numFmtId="0" fontId="134" fillId="64" borderId="371" applyNumberFormat="0" applyAlignment="0" applyProtection="0"/>
    <xf numFmtId="0" fontId="131" fillId="49" borderId="369" applyNumberFormat="0" applyAlignment="0" applyProtection="0"/>
    <xf numFmtId="0" fontId="95" fillId="64" borderId="389" applyNumberFormat="0" applyAlignment="0" applyProtection="0"/>
    <xf numFmtId="0" fontId="70" fillId="53" borderId="379" applyNumberFormat="0" applyFont="0" applyAlignment="0" applyProtection="0"/>
    <xf numFmtId="0" fontId="95" fillId="64" borderId="380" applyNumberFormat="0" applyAlignment="0" applyProtection="0"/>
    <xf numFmtId="217" fontId="46" fillId="88" borderId="421" applyBorder="0">
      <alignment horizontal="center" vertical="center" wrapText="1"/>
    </xf>
    <xf numFmtId="0" fontId="95" fillId="64" borderId="380"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10" fontId="75" fillId="70" borderId="377" applyNumberFormat="0" applyBorder="0" applyAlignment="0" applyProtection="0"/>
    <xf numFmtId="0" fontId="70" fillId="53" borderId="379" applyNumberFormat="0" applyFont="0" applyAlignment="0" applyProtection="0"/>
    <xf numFmtId="0" fontId="126" fillId="64" borderId="378" applyNumberFormat="0" applyAlignment="0" applyProtection="0"/>
    <xf numFmtId="0" fontId="105" fillId="0" borderId="490" applyNumberFormat="0" applyFill="0" applyAlignment="0" applyProtection="0"/>
    <xf numFmtId="0" fontId="70" fillId="53" borderId="379"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4" fontId="110" fillId="67" borderId="389" applyNumberFormat="0" applyProtection="0">
      <alignment vertical="center"/>
    </xf>
    <xf numFmtId="0" fontId="81" fillId="49" borderId="378" applyNumberFormat="0" applyAlignment="0" applyProtection="0"/>
    <xf numFmtId="0" fontId="126" fillId="64" borderId="369" applyNumberFormat="0" applyAlignment="0" applyProtection="0"/>
    <xf numFmtId="0" fontId="70" fillId="53" borderId="379" applyNumberFormat="0" applyFont="0" applyAlignment="0" applyProtection="0"/>
    <xf numFmtId="0" fontId="95" fillId="64" borderId="380" applyNumberFormat="0" applyAlignment="0" applyProtection="0"/>
    <xf numFmtId="4" fontId="48" fillId="83" borderId="488" applyNumberFormat="0" applyProtection="0">
      <alignment horizontal="right" vertical="center"/>
    </xf>
    <xf numFmtId="0" fontId="131" fillId="49" borderId="369" applyNumberFormat="0" applyAlignment="0" applyProtection="0"/>
    <xf numFmtId="10" fontId="75" fillId="67" borderId="377" applyNumberFormat="0" applyBorder="0" applyAlignment="0" applyProtection="0"/>
    <xf numFmtId="0" fontId="45" fillId="53" borderId="379" applyNumberFormat="0" applyFont="0" applyAlignment="0" applyProtection="0"/>
    <xf numFmtId="0" fontId="131" fillId="49" borderId="378" applyNumberFormat="0" applyAlignment="0" applyProtection="0"/>
    <xf numFmtId="0" fontId="131" fillId="49" borderId="387" applyNumberFormat="0" applyAlignment="0" applyProtection="0"/>
    <xf numFmtId="0" fontId="70" fillId="53" borderId="379" applyNumberFormat="0" applyFont="0" applyAlignment="0" applyProtection="0"/>
    <xf numFmtId="0" fontId="131" fillId="49" borderId="369" applyNumberFormat="0" applyAlignment="0" applyProtection="0"/>
    <xf numFmtId="0" fontId="105" fillId="0" borderId="382" applyNumberFormat="0" applyFill="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70" fillId="53" borderId="397" applyNumberFormat="0" applyFon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0" fontId="105" fillId="0" borderId="382" applyNumberFormat="0" applyFill="0" applyAlignment="0" applyProtection="0"/>
    <xf numFmtId="0" fontId="70" fillId="53" borderId="397" applyNumberFormat="0" applyFont="0" applyAlignment="0" applyProtection="0"/>
    <xf numFmtId="0" fontId="131" fillId="49" borderId="378" applyNumberFormat="0" applyAlignment="0" applyProtection="0"/>
    <xf numFmtId="0" fontId="66" fillId="64" borderId="486" applyNumberFormat="0" applyAlignment="0" applyProtection="0"/>
    <xf numFmtId="0" fontId="81" fillId="49" borderId="502" applyNumberFormat="0" applyAlignment="0" applyProtection="0"/>
    <xf numFmtId="4" fontId="110" fillId="85" borderId="380" applyNumberFormat="0" applyProtection="0">
      <alignment horizontal="right" vertical="center"/>
    </xf>
    <xf numFmtId="0" fontId="45" fillId="66" borderId="398" applyNumberFormat="0" applyProtection="0">
      <alignment horizontal="left" vertical="center" indent="1"/>
    </xf>
    <xf numFmtId="0" fontId="70" fillId="53" borderId="397" applyNumberFormat="0" applyFont="0" applyAlignment="0" applyProtection="0"/>
    <xf numFmtId="0" fontId="131" fillId="49" borderId="378" applyNumberFormat="0" applyAlignment="0" applyProtection="0"/>
    <xf numFmtId="4" fontId="48" fillId="73" borderId="380" applyNumberFormat="0" applyProtection="0">
      <alignment horizontal="left" vertical="center" indent="1"/>
    </xf>
    <xf numFmtId="4" fontId="48" fillId="78" borderId="380" applyNumberFormat="0" applyProtection="0">
      <alignment horizontal="right" vertical="center"/>
    </xf>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62" borderId="384" applyBorder="0"/>
    <xf numFmtId="4" fontId="48" fillId="85" borderId="513" applyNumberFormat="0" applyProtection="0">
      <alignment horizontal="left" vertical="center" indent="1"/>
    </xf>
    <xf numFmtId="0" fontId="66" fillId="64" borderId="502" applyNumberFormat="0" applyAlignment="0" applyProtection="0"/>
    <xf numFmtId="0" fontId="81" fillId="49" borderId="502" applyNumberFormat="0" applyAlignment="0" applyProtection="0"/>
    <xf numFmtId="4" fontId="48" fillId="73" borderId="513" applyNumberFormat="0" applyProtection="0">
      <alignment horizontal="left" vertical="center" indent="1"/>
    </xf>
    <xf numFmtId="0" fontId="45" fillId="88" borderId="513" applyNumberFormat="0" applyProtection="0">
      <alignment horizontal="left" vertical="center" indent="1"/>
    </xf>
    <xf numFmtId="0" fontId="70" fillId="53" borderId="503" applyNumberFormat="0" applyFont="0" applyAlignment="0" applyProtection="0"/>
    <xf numFmtId="0" fontId="45" fillId="74" borderId="504" applyNumberFormat="0" applyProtection="0">
      <alignment horizontal="left" vertical="center" indent="1"/>
    </xf>
    <xf numFmtId="0" fontId="131" fillId="49" borderId="378" applyNumberFormat="0" applyAlignment="0" applyProtection="0"/>
    <xf numFmtId="0" fontId="75" fillId="110" borderId="501"/>
    <xf numFmtId="0" fontId="131" fillId="49" borderId="378" applyNumberFormat="0" applyAlignment="0" applyProtection="0"/>
    <xf numFmtId="4" fontId="110" fillId="73" borderId="488" applyNumberFormat="0" applyProtection="0">
      <alignment vertical="center"/>
    </xf>
    <xf numFmtId="0" fontId="70" fillId="53" borderId="487" applyNumberFormat="0" applyFont="0" applyAlignment="0" applyProtection="0"/>
    <xf numFmtId="4" fontId="110" fillId="85" borderId="488" applyNumberFormat="0" applyProtection="0">
      <alignment horizontal="right" vertical="center"/>
    </xf>
    <xf numFmtId="0" fontId="131" fillId="49" borderId="378" applyNumberFormat="0" applyAlignment="0" applyProtection="0"/>
    <xf numFmtId="37" fontId="113" fillId="90" borderId="405" applyBorder="0" applyProtection="0">
      <alignment horizontal="right"/>
    </xf>
    <xf numFmtId="4" fontId="48" fillId="87" borderId="380" applyNumberFormat="0" applyProtection="0">
      <alignment horizontal="left" vertical="center" indent="1"/>
    </xf>
    <xf numFmtId="0" fontId="45" fillId="88" borderId="398" applyNumberFormat="0" applyProtection="0">
      <alignment horizontal="left" vertical="center" indent="1"/>
    </xf>
    <xf numFmtId="217" fontId="46" fillId="88" borderId="385" applyBorder="0">
      <alignment horizontal="center" vertical="center" wrapText="1"/>
    </xf>
    <xf numFmtId="217" fontId="46" fillId="67" borderId="383" applyBorder="0">
      <alignment horizontal="left" indent="1"/>
      <protection locked="0"/>
    </xf>
    <xf numFmtId="4" fontId="48" fillId="67" borderId="416" applyNumberFormat="0" applyProtection="0">
      <alignment horizontal="left" vertical="center" indent="1"/>
    </xf>
    <xf numFmtId="4" fontId="48" fillId="81" borderId="488" applyNumberFormat="0" applyProtection="0">
      <alignment horizontal="right" vertical="center"/>
    </xf>
    <xf numFmtId="0" fontId="95" fillId="64" borderId="488" applyNumberFormat="0" applyAlignment="0" applyProtection="0"/>
    <xf numFmtId="0" fontId="105" fillId="0" borderId="506" applyNumberFormat="0" applyFill="0" applyAlignment="0" applyProtection="0"/>
    <xf numFmtId="4" fontId="48" fillId="80" borderId="504" applyNumberFormat="0" applyProtection="0">
      <alignment horizontal="right" vertical="center"/>
    </xf>
    <xf numFmtId="0" fontId="45" fillId="8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81" fillId="49" borderId="387" applyNumberFormat="0" applyAlignment="0" applyProtection="0"/>
    <xf numFmtId="4" fontId="110" fillId="67" borderId="504" applyNumberFormat="0" applyProtection="0">
      <alignment vertical="center"/>
    </xf>
    <xf numFmtId="0" fontId="101" fillId="0" borderId="381"/>
    <xf numFmtId="4" fontId="109"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10" fillId="85" borderId="380" applyNumberFormat="0" applyProtection="0">
      <alignment horizontal="right" vertical="center"/>
    </xf>
    <xf numFmtId="4" fontId="48" fillId="85" borderId="380" applyNumberFormat="0" applyProtection="0">
      <alignment horizontal="righ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110" fillId="67" borderId="380" applyNumberFormat="0" applyProtection="0">
      <alignment vertical="center"/>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7" fillId="84"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4" fontId="48" fillId="81" borderId="380" applyNumberFormat="0" applyProtection="0">
      <alignment horizontal="right" vertical="center"/>
    </xf>
    <xf numFmtId="4" fontId="48" fillId="80" borderId="380" applyNumberFormat="0" applyProtection="0">
      <alignment horizontal="right" vertical="center"/>
    </xf>
    <xf numFmtId="4" fontId="48" fillId="79" borderId="380" applyNumberFormat="0" applyProtection="0">
      <alignment horizontal="right" vertical="center"/>
    </xf>
    <xf numFmtId="4" fontId="48" fillId="78" borderId="380" applyNumberFormat="0" applyProtection="0">
      <alignment horizontal="right" vertical="center"/>
    </xf>
    <xf numFmtId="4" fontId="48" fillId="77" borderId="380" applyNumberFormat="0" applyProtection="0">
      <alignment horizontal="right" vertical="center"/>
    </xf>
    <xf numFmtId="4" fontId="48" fillId="76" borderId="380" applyNumberFormat="0" applyProtection="0">
      <alignment horizontal="right" vertical="center"/>
    </xf>
    <xf numFmtId="4" fontId="48" fillId="75" borderId="380" applyNumberFormat="0" applyProtection="0">
      <alignment horizontal="right" vertical="center"/>
    </xf>
    <xf numFmtId="0" fontId="45" fillId="74" borderId="380" applyNumberFormat="0" applyProtection="0">
      <alignment horizontal="left" vertical="center" indent="1"/>
    </xf>
    <xf numFmtId="4" fontId="48" fillId="73" borderId="380" applyNumberFormat="0" applyProtection="0">
      <alignment horizontal="left" vertical="center" indent="1"/>
    </xf>
    <xf numFmtId="4" fontId="48" fillId="73" borderId="380" applyNumberFormat="0" applyProtection="0">
      <alignment horizontal="left" vertical="center" indent="1"/>
    </xf>
    <xf numFmtId="4" fontId="110" fillId="73" borderId="380" applyNumberFormat="0" applyProtection="0">
      <alignment vertical="center"/>
    </xf>
    <xf numFmtId="4" fontId="48" fillId="73" borderId="380" applyNumberFormat="0" applyProtection="0">
      <alignment vertical="center"/>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37" fontId="113" fillId="90" borderId="378" applyBorder="0" applyProtection="0">
      <alignment horizontal="right"/>
    </xf>
    <xf numFmtId="37" fontId="113" fillId="90" borderId="378" applyBorder="0" applyProtection="0">
      <alignment horizontal="right"/>
    </xf>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0" fontId="81" fillId="49" borderId="387" applyNumberFormat="0" applyAlignment="0" applyProtection="0"/>
    <xf numFmtId="0" fontId="70" fillId="53" borderId="487" applyNumberFormat="0" applyFont="0" applyAlignment="0" applyProtection="0"/>
    <xf numFmtId="0" fontId="105" fillId="0" borderId="490" applyNumberFormat="0" applyFill="0" applyAlignment="0" applyProtection="0"/>
    <xf numFmtId="0" fontId="45" fillId="74" borderId="497" applyNumberFormat="0" applyProtection="0">
      <alignment horizontal="left" vertical="center" indent="1"/>
    </xf>
    <xf numFmtId="0" fontId="70" fillId="53" borderId="487" applyNumberFormat="0" applyFon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91" borderId="378" applyBorder="0" applyProtection="0">
      <alignment horizontal="right"/>
    </xf>
    <xf numFmtId="4" fontId="110" fillId="73" borderId="380" applyNumberFormat="0" applyProtection="0">
      <alignment vertical="center"/>
    </xf>
    <xf numFmtId="0" fontId="108" fillId="62" borderId="384" applyBorder="0"/>
    <xf numFmtId="4" fontId="48" fillId="67" borderId="513" applyNumberFormat="0" applyProtection="0">
      <alignment vertical="center"/>
    </xf>
    <xf numFmtId="4" fontId="110" fillId="85" borderId="513" applyNumberFormat="0" applyProtection="0">
      <alignment horizontal="right" vertical="center"/>
    </xf>
    <xf numFmtId="4" fontId="48" fillId="73" borderId="504" applyNumberFormat="0" applyProtection="0">
      <alignment horizontal="left" vertical="center" indent="1"/>
    </xf>
    <xf numFmtId="37" fontId="113" fillId="91" borderId="502" applyBorder="0" applyProtection="0">
      <alignment horizontal="right"/>
    </xf>
    <xf numFmtId="0" fontId="105" fillId="0" borderId="506" applyNumberFormat="0" applyFill="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66" fillId="64" borderId="486" applyNumberFormat="0" applyAlignment="0" applyProtection="0"/>
    <xf numFmtId="0" fontId="70" fillId="53" borderId="487" applyNumberFormat="0" applyFon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503" applyNumberFormat="0" applyFont="0" applyAlignment="0" applyProtection="0"/>
    <xf numFmtId="0" fontId="70" fillId="53" borderId="512" applyNumberFormat="0" applyFont="0" applyAlignment="0" applyProtection="0"/>
    <xf numFmtId="0" fontId="105" fillId="0" borderId="382" applyNumberFormat="0" applyFill="0" applyAlignment="0" applyProtection="0"/>
    <xf numFmtId="0" fontId="126" fillId="64" borderId="378" applyNumberFormat="0" applyAlignment="0" applyProtection="0"/>
    <xf numFmtId="0" fontId="45" fillId="53" borderId="503" applyNumberFormat="0" applyFont="0" applyAlignment="0" applyProtection="0"/>
    <xf numFmtId="0" fontId="70" fillId="53" borderId="487"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0" fontId="101" fillId="0" borderId="417"/>
    <xf numFmtId="217" fontId="46" fillId="88" borderId="385" applyBorder="0">
      <alignment horizontal="center" vertical="center" wrapText="1"/>
    </xf>
    <xf numFmtId="217" fontId="46" fillId="67" borderId="383" applyBorder="0">
      <alignment horizontal="left" indent="1"/>
      <protection locked="0"/>
    </xf>
    <xf numFmtId="0" fontId="126" fillId="64" borderId="378" applyNumberFormat="0" applyAlignment="0" applyProtection="0"/>
    <xf numFmtId="0" fontId="134" fillId="64" borderId="497" applyNumberFormat="0" applyAlignment="0" applyProtection="0"/>
    <xf numFmtId="0" fontId="131" fillId="49" borderId="378" applyNumberFormat="0" applyAlignment="0" applyProtection="0"/>
    <xf numFmtId="4" fontId="48" fillId="82" borderId="488" applyNumberFormat="0" applyProtection="0">
      <alignment horizontal="right" vertical="center"/>
    </xf>
    <xf numFmtId="0" fontId="45" fillId="53" borderId="379" applyNumberFormat="0" applyFont="0" applyAlignment="0" applyProtection="0"/>
    <xf numFmtId="0" fontId="134" fillId="64" borderId="380" applyNumberFormat="0" applyAlignment="0" applyProtection="0"/>
    <xf numFmtId="0" fontId="131" fillId="49" borderId="378" applyNumberFormat="0" applyAlignment="0" applyProtection="0"/>
    <xf numFmtId="0" fontId="45" fillId="74" borderId="380" applyNumberFormat="0" applyProtection="0">
      <alignment horizontal="left" vertical="center" indent="1"/>
    </xf>
    <xf numFmtId="4" fontId="110" fillId="73" borderId="398" applyNumberFormat="0" applyProtection="0">
      <alignment vertical="center"/>
    </xf>
    <xf numFmtId="0" fontId="45" fillId="74" borderId="425"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66" fillId="64" borderId="486" applyNumberFormat="0" applyAlignment="0" applyProtection="0"/>
    <xf numFmtId="0" fontId="66" fillId="64" borderId="486" applyNumberFormat="0" applyAlignment="0" applyProtection="0"/>
    <xf numFmtId="0" fontId="126" fillId="64" borderId="486" applyNumberFormat="0" applyAlignment="0" applyProtection="0"/>
    <xf numFmtId="0" fontId="66" fillId="64" borderId="405" applyNumberFormat="0" applyAlignment="0" applyProtection="0"/>
    <xf numFmtId="0" fontId="66" fillId="64" borderId="405" applyNumberFormat="0" applyAlignment="0" applyProtection="0"/>
    <xf numFmtId="0" fontId="81" fillId="49" borderId="378" applyNumberFormat="0" applyAlignment="0" applyProtection="0"/>
    <xf numFmtId="0" fontId="45" fillId="66" borderId="380" applyNumberFormat="0" applyProtection="0">
      <alignment horizontal="left" vertical="center" indent="1"/>
    </xf>
    <xf numFmtId="0" fontId="105" fillId="0" borderId="382" applyNumberFormat="0" applyFill="0" applyAlignment="0" applyProtection="0"/>
    <xf numFmtId="0" fontId="126" fillId="64" borderId="378" applyNumberFormat="0" applyAlignment="0" applyProtection="0"/>
    <xf numFmtId="37" fontId="113" fillId="91" borderId="486" applyBorder="0" applyProtection="0">
      <alignment horizontal="right"/>
    </xf>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0" fontId="81" fillId="49" borderId="378" applyNumberFormat="0" applyAlignment="0" applyProtection="0"/>
    <xf numFmtId="0" fontId="45" fillId="66" borderId="380" applyNumberFormat="0" applyProtection="0">
      <alignment horizontal="left" vertical="center" indent="1"/>
    </xf>
    <xf numFmtId="0" fontId="131" fillId="49" borderId="378" applyNumberFormat="0" applyAlignment="0" applyProtection="0"/>
    <xf numFmtId="0" fontId="126" fillId="64" borderId="378" applyNumberFormat="0" applyAlignment="0" applyProtection="0"/>
    <xf numFmtId="4" fontId="48" fillId="82" borderId="488" applyNumberFormat="0" applyProtection="0">
      <alignment horizontal="right" vertical="center"/>
    </xf>
    <xf numFmtId="0" fontId="131" fillId="49" borderId="378" applyNumberFormat="0" applyAlignment="0" applyProtection="0"/>
    <xf numFmtId="0" fontId="81" fillId="49" borderId="486" applyNumberFormat="0" applyAlignment="0" applyProtection="0"/>
    <xf numFmtId="0" fontId="45" fillId="53" borderId="379" applyNumberFormat="0" applyFont="0" applyAlignment="0" applyProtection="0"/>
    <xf numFmtId="0" fontId="45" fillId="66" borderId="416" applyNumberFormat="0" applyProtection="0">
      <alignment horizontal="left" vertical="center" indent="1"/>
    </xf>
    <xf numFmtId="0" fontId="66" fillId="64" borderId="378" applyNumberFormat="0" applyAlignment="0" applyProtection="0"/>
    <xf numFmtId="0" fontId="81" fillId="49" borderId="378" applyNumberFormat="0" applyAlignment="0" applyProtection="0"/>
    <xf numFmtId="0" fontId="45" fillId="74" borderId="380" applyNumberFormat="0" applyProtection="0">
      <alignment horizontal="left" vertical="center" indent="1"/>
    </xf>
    <xf numFmtId="0" fontId="131" fillId="49" borderId="378"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0" fontId="81" fillId="49" borderId="405" applyNumberFormat="0" applyAlignment="0" applyProtection="0"/>
    <xf numFmtId="0" fontId="131" fillId="49" borderId="378" applyNumberFormat="0" applyAlignment="0" applyProtection="0"/>
    <xf numFmtId="4" fontId="48" fillId="67" borderId="389" applyNumberFormat="0" applyProtection="0">
      <alignment horizontal="left" vertical="center" indent="1"/>
    </xf>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62" borderId="384" applyBorder="0"/>
    <xf numFmtId="4" fontId="48" fillId="87" borderId="513" applyNumberFormat="0" applyProtection="0">
      <alignment horizontal="left" vertical="center" indent="1"/>
    </xf>
    <xf numFmtId="0" fontId="66" fillId="64" borderId="502" applyNumberFormat="0" applyAlignment="0" applyProtection="0"/>
    <xf numFmtId="0" fontId="81" fillId="49" borderId="502" applyNumberFormat="0" applyAlignment="0" applyProtection="0"/>
    <xf numFmtId="0" fontId="45" fillId="88" borderId="380" applyNumberFormat="0" applyProtection="0">
      <alignment horizontal="left" vertical="center" indent="1"/>
    </xf>
    <xf numFmtId="0" fontId="45" fillId="88" borderId="513" applyNumberFormat="0" applyProtection="0">
      <alignment horizontal="left" vertical="center" indent="1"/>
    </xf>
    <xf numFmtId="0" fontId="45" fillId="74" borderId="380" applyNumberFormat="0" applyProtection="0">
      <alignment horizontal="left" vertical="center" indent="1"/>
    </xf>
    <xf numFmtId="4" fontId="48" fillId="83" borderId="380" applyNumberFormat="0" applyProtection="0">
      <alignment horizontal="right" vertical="center"/>
    </xf>
    <xf numFmtId="0" fontId="70" fillId="53" borderId="503" applyNumberFormat="0" applyFont="0" applyAlignment="0" applyProtection="0"/>
    <xf numFmtId="0" fontId="45" fillId="74" borderId="504" applyNumberFormat="0" applyProtection="0">
      <alignment horizontal="left" vertical="center" indent="1"/>
    </xf>
    <xf numFmtId="0" fontId="131" fillId="49" borderId="378" applyNumberFormat="0" applyAlignment="0" applyProtection="0"/>
    <xf numFmtId="0" fontId="131" fillId="49" borderId="378" applyNumberFormat="0" applyAlignment="0" applyProtection="0"/>
    <xf numFmtId="4" fontId="48" fillId="73" borderId="488" applyNumberFormat="0" applyProtection="0">
      <alignment horizontal="left" vertical="center" indent="1"/>
    </xf>
    <xf numFmtId="0" fontId="70" fillId="53" borderId="487" applyNumberFormat="0" applyFont="0" applyAlignment="0" applyProtection="0"/>
    <xf numFmtId="4" fontId="48" fillId="85" borderId="488" applyNumberFormat="0" applyProtection="0">
      <alignment horizontal="right" vertical="center"/>
    </xf>
    <xf numFmtId="0" fontId="131" fillId="49" borderId="378" applyNumberFormat="0" applyAlignment="0" applyProtection="0"/>
    <xf numFmtId="4" fontId="48" fillId="83" borderId="497" applyNumberFormat="0" applyProtection="0">
      <alignment horizontal="right" vertical="center"/>
    </xf>
    <xf numFmtId="4" fontId="48" fillId="85" borderId="389" applyNumberFormat="0" applyProtection="0">
      <alignment horizontal="right" vertical="center"/>
    </xf>
    <xf numFmtId="217" fontId="46" fillId="66" borderId="386">
      <alignment horizontal="left" vertical="center" wrapText="1"/>
    </xf>
    <xf numFmtId="217" fontId="46" fillId="88" borderId="385" applyBorder="0">
      <alignment horizontal="center" vertical="center" wrapText="1"/>
    </xf>
    <xf numFmtId="217" fontId="46" fillId="67" borderId="383" applyBorder="0">
      <alignment horizontal="left" indent="1"/>
      <protection locked="0"/>
    </xf>
    <xf numFmtId="0" fontId="70" fillId="53" borderId="388" applyNumberFormat="0" applyFont="0" applyAlignment="0" applyProtection="0"/>
    <xf numFmtId="0" fontId="70" fillId="53" borderId="388" applyNumberFormat="0" applyFont="0" applyAlignment="0" applyProtection="0"/>
    <xf numFmtId="0" fontId="95" fillId="64" borderId="389" applyNumberFormat="0" applyAlignment="0" applyProtection="0"/>
    <xf numFmtId="0" fontId="101" fillId="0" borderId="408"/>
    <xf numFmtId="0" fontId="131" fillId="49" borderId="486" applyNumberFormat="0" applyAlignment="0" applyProtection="0"/>
    <xf numFmtId="4" fontId="48" fillId="80" borderId="488" applyNumberFormat="0" applyProtection="0">
      <alignment horizontal="right" vertical="center"/>
    </xf>
    <xf numFmtId="0" fontId="95" fillId="64" borderId="488" applyNumberFormat="0" applyAlignment="0" applyProtection="0"/>
    <xf numFmtId="4" fontId="48" fillId="79" borderId="504" applyNumberFormat="0" applyProtection="0">
      <alignment horizontal="right" vertical="center"/>
    </xf>
    <xf numFmtId="4" fontId="47" fillId="84" borderId="380" applyNumberFormat="0" applyProtection="0">
      <alignment horizontal="left" vertical="center" indent="1"/>
    </xf>
    <xf numFmtId="4" fontId="48" fillId="85" borderId="380" applyNumberFormat="0" applyProtection="0">
      <alignment horizontal="left" vertical="center" indent="1"/>
    </xf>
    <xf numFmtId="0" fontId="45" fillId="88" borderId="380" applyNumberFormat="0" applyProtection="0">
      <alignment horizontal="left" vertical="center" indent="1"/>
    </xf>
    <xf numFmtId="0" fontId="45" fillId="87" borderId="504"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0" fontId="108" fillId="62"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45" fillId="74" borderId="389" applyNumberFormat="0" applyProtection="0">
      <alignment horizontal="left" vertical="center" indent="1"/>
    </xf>
    <xf numFmtId="0" fontId="101" fillId="0" borderId="381"/>
    <xf numFmtId="4" fontId="109"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10" fillId="85" borderId="380" applyNumberFormat="0" applyProtection="0">
      <alignment horizontal="right" vertical="center"/>
    </xf>
    <xf numFmtId="4" fontId="48" fillId="85" borderId="380" applyNumberFormat="0" applyProtection="0">
      <alignment horizontal="righ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110" fillId="67" borderId="380" applyNumberFormat="0" applyProtection="0">
      <alignment vertical="center"/>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7" fillId="84"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4" fontId="48" fillId="81" borderId="380" applyNumberFormat="0" applyProtection="0">
      <alignment horizontal="right" vertical="center"/>
    </xf>
    <xf numFmtId="4" fontId="48" fillId="80" borderId="380" applyNumberFormat="0" applyProtection="0">
      <alignment horizontal="right" vertical="center"/>
    </xf>
    <xf numFmtId="4" fontId="48" fillId="79" borderId="380" applyNumberFormat="0" applyProtection="0">
      <alignment horizontal="right" vertical="center"/>
    </xf>
    <xf numFmtId="4" fontId="48" fillId="78" borderId="380" applyNumberFormat="0" applyProtection="0">
      <alignment horizontal="right" vertical="center"/>
    </xf>
    <xf numFmtId="4" fontId="48" fillId="77" borderId="380" applyNumberFormat="0" applyProtection="0">
      <alignment horizontal="right" vertical="center"/>
    </xf>
    <xf numFmtId="4" fontId="48" fillId="76" borderId="380" applyNumberFormat="0" applyProtection="0">
      <alignment horizontal="right" vertical="center"/>
    </xf>
    <xf numFmtId="4" fontId="48" fillId="75" borderId="380" applyNumberFormat="0" applyProtection="0">
      <alignment horizontal="right" vertical="center"/>
    </xf>
    <xf numFmtId="0" fontId="45" fillId="74" borderId="380" applyNumberFormat="0" applyProtection="0">
      <alignment horizontal="left" vertical="center" indent="1"/>
    </xf>
    <xf numFmtId="4" fontId="48" fillId="73" borderId="380" applyNumberFormat="0" applyProtection="0">
      <alignment horizontal="left" vertical="center" indent="1"/>
    </xf>
    <xf numFmtId="4" fontId="48" fillId="73" borderId="380" applyNumberFormat="0" applyProtection="0">
      <alignment horizontal="left" vertical="center" indent="1"/>
    </xf>
    <xf numFmtId="4" fontId="110" fillId="73" borderId="380" applyNumberFormat="0" applyProtection="0">
      <alignment vertical="center"/>
    </xf>
    <xf numFmtId="4" fontId="48" fillId="73" borderId="380" applyNumberFormat="0" applyProtection="0">
      <alignment vertical="center"/>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37" fontId="113" fillId="90" borderId="378" applyBorder="0" applyProtection="0">
      <alignment horizontal="right"/>
    </xf>
    <xf numFmtId="37" fontId="113" fillId="90" borderId="378" applyBorder="0" applyProtection="0">
      <alignment horizontal="right"/>
    </xf>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4" fontId="48" fillId="67" borderId="389" applyNumberFormat="0" applyProtection="0">
      <alignment vertical="center"/>
    </xf>
    <xf numFmtId="0" fontId="45" fillId="74" borderId="425" applyNumberFormat="0" applyProtection="0">
      <alignment horizontal="left" vertical="center" indent="1"/>
    </xf>
    <xf numFmtId="0" fontId="81" fillId="49" borderId="423"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91" borderId="378" applyBorder="0" applyProtection="0">
      <alignment horizontal="right"/>
    </xf>
    <xf numFmtId="0" fontId="108" fillId="62" borderId="384" applyBorder="0"/>
    <xf numFmtId="0" fontId="45" fillId="74" borderId="513" applyNumberFormat="0" applyProtection="0">
      <alignment horizontal="left" vertical="center" indent="1"/>
    </xf>
    <xf numFmtId="4" fontId="48" fillId="85" borderId="513" applyNumberFormat="0" applyProtection="0">
      <alignment horizontal="right" vertical="center"/>
    </xf>
    <xf numFmtId="4" fontId="48" fillId="73" borderId="504" applyNumberFormat="0" applyProtection="0">
      <alignment horizontal="left" vertical="center" indent="1"/>
    </xf>
    <xf numFmtId="0" fontId="95" fillId="64" borderId="504" applyNumberFormat="0" applyAlignment="0" applyProtection="0"/>
    <xf numFmtId="0" fontId="105" fillId="0" borderId="515" applyNumberFormat="0" applyFill="0" applyAlignment="0" applyProtection="0"/>
    <xf numFmtId="0" fontId="105" fillId="0" borderId="506" applyNumberFormat="0" applyFill="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66" fillId="64" borderId="486" applyNumberFormat="0" applyAlignment="0" applyProtection="0"/>
    <xf numFmtId="0" fontId="70" fillId="53" borderId="487" applyNumberFormat="0" applyFont="0" applyAlignment="0" applyProtection="0"/>
    <xf numFmtId="0" fontId="66" fillId="64" borderId="486"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503" applyNumberFormat="0" applyFont="0" applyAlignment="0" applyProtection="0"/>
    <xf numFmtId="0" fontId="105" fillId="0" borderId="382" applyNumberFormat="0" applyFill="0" applyAlignment="0" applyProtection="0"/>
    <xf numFmtId="0" fontId="126" fillId="64" borderId="378" applyNumberFormat="0" applyAlignment="0" applyProtection="0"/>
    <xf numFmtId="0" fontId="70" fillId="53" borderId="487"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388" applyNumberFormat="0" applyFont="0" applyAlignment="0" applyProtection="0"/>
    <xf numFmtId="0" fontId="70" fillId="53" borderId="388" applyNumberFormat="0" applyFont="0" applyAlignment="0" applyProtection="0"/>
    <xf numFmtId="0" fontId="126" fillId="64" borderId="378" applyNumberFormat="0" applyAlignment="0" applyProtection="0"/>
    <xf numFmtId="0" fontId="131" fillId="49" borderId="378" applyNumberFormat="0" applyAlignment="0" applyProtection="0"/>
    <xf numFmtId="4" fontId="48" fillId="81" borderId="488" applyNumberFormat="0" applyProtection="0">
      <alignment horizontal="right" vertical="center"/>
    </xf>
    <xf numFmtId="0" fontId="45" fillId="53" borderId="379" applyNumberFormat="0" applyFont="0" applyAlignment="0" applyProtection="0"/>
    <xf numFmtId="0" fontId="134" fillId="64" borderId="380" applyNumberFormat="0" applyAlignment="0" applyProtection="0"/>
    <xf numFmtId="0" fontId="131" fillId="49" borderId="378" applyNumberFormat="0" applyAlignment="0" applyProtection="0"/>
    <xf numFmtId="0" fontId="131" fillId="49" borderId="405" applyNumberFormat="0" applyAlignment="0" applyProtection="0"/>
    <xf numFmtId="4" fontId="48" fillId="67" borderId="389" applyNumberFormat="0" applyProtection="0">
      <alignment horizontal="left" vertical="center" indent="1"/>
    </xf>
    <xf numFmtId="4" fontId="48" fillId="80" borderId="407" applyNumberFormat="0" applyProtection="0">
      <alignment horizontal="right" vertical="center"/>
    </xf>
    <xf numFmtId="0" fontId="131" fillId="49" borderId="387" applyNumberFormat="0" applyAlignment="0" applyProtection="0"/>
    <xf numFmtId="0" fontId="45" fillId="74" borderId="389" applyNumberFormat="0" applyProtection="0">
      <alignment horizontal="left" vertical="center" indent="1"/>
    </xf>
    <xf numFmtId="4" fontId="109" fillId="85" borderId="389" applyNumberFormat="0" applyProtection="0">
      <alignment horizontal="right" vertical="center"/>
    </xf>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131" fillId="49" borderId="486" applyNumberFormat="0" applyAlignment="0" applyProtection="0"/>
    <xf numFmtId="0" fontId="126" fillId="64" borderId="378" applyNumberForma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0" fontId="95" fillId="64" borderId="407" applyNumberFormat="0" applyAlignment="0" applyProtection="0"/>
    <xf numFmtId="4" fontId="48" fillId="83" borderId="425" applyNumberFormat="0" applyProtection="0">
      <alignment horizontal="right" vertical="center"/>
    </xf>
    <xf numFmtId="4" fontId="48" fillId="81" borderId="488" applyNumberFormat="0" applyProtection="0">
      <alignment horizontal="right" vertical="center"/>
    </xf>
    <xf numFmtId="0" fontId="81" fillId="49" borderId="486" applyNumberFormat="0" applyAlignment="0" applyProtection="0"/>
    <xf numFmtId="0" fontId="45" fillId="53" borderId="379" applyNumberFormat="0" applyFont="0" applyAlignment="0" applyProtection="0"/>
    <xf numFmtId="169" fontId="45" fillId="67" borderId="386">
      <alignment horizontal="left" vertical="top"/>
      <protection locked="0"/>
    </xf>
    <xf numFmtId="4" fontId="48" fillId="73" borderId="416" applyNumberFormat="0" applyProtection="0">
      <alignment horizontal="left" vertical="center" indent="1"/>
    </xf>
    <xf numFmtId="0" fontId="70" fillId="53" borderId="487" applyNumberFormat="0" applyFont="0" applyAlignment="0" applyProtection="0"/>
    <xf numFmtId="4" fontId="48" fillId="67" borderId="488" applyNumberFormat="0" applyProtection="0">
      <alignment horizontal="left" vertical="center" indent="1"/>
    </xf>
    <xf numFmtId="0" fontId="131" fillId="49" borderId="378" applyNumberFormat="0" applyAlignment="0" applyProtection="0"/>
    <xf numFmtId="4" fontId="48" fillId="75" borderId="398" applyNumberFormat="0" applyProtection="0">
      <alignment horizontal="right" vertical="center"/>
    </xf>
    <xf numFmtId="4" fontId="48" fillId="85" borderId="416" applyNumberFormat="0" applyProtection="0">
      <alignment horizontal="right" vertical="center"/>
    </xf>
    <xf numFmtId="217" fontId="46" fillId="88" borderId="385" applyBorder="0">
      <alignment horizontal="center" vertical="center" wrapText="1"/>
    </xf>
    <xf numFmtId="217" fontId="46" fillId="67" borderId="383" applyBorder="0">
      <alignment horizontal="left" indent="1"/>
      <protection locked="0"/>
    </xf>
    <xf numFmtId="0" fontId="45" fillId="88" borderId="398" applyNumberFormat="0" applyProtection="0">
      <alignment horizontal="left" vertical="center" indent="1"/>
    </xf>
    <xf numFmtId="0" fontId="131" fillId="49" borderId="486" applyNumberFormat="0" applyAlignment="0" applyProtection="0"/>
    <xf numFmtId="4" fontId="48" fillId="78" borderId="488" applyNumberFormat="0" applyProtection="0">
      <alignment horizontal="right" vertical="center"/>
    </xf>
    <xf numFmtId="0" fontId="70" fillId="53" borderId="487" applyNumberFormat="0" applyFont="0" applyAlignment="0" applyProtection="0"/>
    <xf numFmtId="4" fontId="48" fillId="77" borderId="504" applyNumberFormat="0" applyProtection="0">
      <alignment horizontal="right" vertical="center"/>
    </xf>
    <xf numFmtId="0" fontId="70" fillId="53" borderId="503" applyNumberFormat="0" applyFont="0" applyAlignment="0" applyProtection="0"/>
    <xf numFmtId="4" fontId="48" fillId="77" borderId="504" applyNumberFormat="0" applyProtection="0">
      <alignment horizontal="right" vertical="center"/>
    </xf>
    <xf numFmtId="4" fontId="47" fillId="84" borderId="504" applyNumberFormat="0" applyProtection="0">
      <alignment horizontal="left" vertical="center" indent="1"/>
    </xf>
    <xf numFmtId="4" fontId="48" fillId="85" borderId="504" applyNumberFormat="0" applyProtection="0">
      <alignment horizontal="left" vertical="center" indent="1"/>
    </xf>
    <xf numFmtId="0" fontId="70" fillId="53" borderId="503" applyNumberFormat="0" applyFont="0" applyAlignment="0" applyProtection="0"/>
    <xf numFmtId="0" fontId="81" fillId="49" borderId="511" applyNumberFormat="0" applyAlignment="0" applyProtection="0"/>
    <xf numFmtId="0" fontId="108" fillId="62"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4" fontId="48" fillId="73" borderId="398" applyNumberFormat="0" applyProtection="0">
      <alignment vertical="center"/>
    </xf>
    <xf numFmtId="0" fontId="131" fillId="49" borderId="486" applyNumberFormat="0" applyAlignment="0" applyProtection="0"/>
    <xf numFmtId="0" fontId="101" fillId="0" borderId="381"/>
    <xf numFmtId="4" fontId="109"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10" fillId="85" borderId="380" applyNumberFormat="0" applyProtection="0">
      <alignment horizontal="right" vertical="center"/>
    </xf>
    <xf numFmtId="4" fontId="48" fillId="85" borderId="380" applyNumberFormat="0" applyProtection="0">
      <alignment horizontal="righ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110" fillId="67" borderId="380" applyNumberFormat="0" applyProtection="0">
      <alignment vertical="center"/>
    </xf>
    <xf numFmtId="4" fontId="48" fillId="67" borderId="380" applyNumberFormat="0" applyProtection="0">
      <alignmen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4" fontId="48" fillId="87" borderId="380" applyNumberFormat="0" applyProtection="0">
      <alignment horizontal="left" vertical="center" indent="1"/>
    </xf>
    <xf numFmtId="4" fontId="48" fillId="85" borderId="380" applyNumberFormat="0" applyProtection="0">
      <alignment horizontal="left" vertical="center" indent="1"/>
    </xf>
    <xf numFmtId="0" fontId="45" fillId="74" borderId="380" applyNumberFormat="0" applyProtection="0">
      <alignment horizontal="left" vertical="center" indent="1"/>
    </xf>
    <xf numFmtId="4" fontId="47" fillId="84" borderId="380" applyNumberFormat="0" applyProtection="0">
      <alignment horizontal="left" vertical="center" indent="1"/>
    </xf>
    <xf numFmtId="4" fontId="48" fillId="83" borderId="380" applyNumberFormat="0" applyProtection="0">
      <alignment horizontal="right" vertical="center"/>
    </xf>
    <xf numFmtId="4" fontId="48" fillId="82" borderId="380" applyNumberFormat="0" applyProtection="0">
      <alignment horizontal="right" vertical="center"/>
    </xf>
    <xf numFmtId="4" fontId="48" fillId="81" borderId="380" applyNumberFormat="0" applyProtection="0">
      <alignment horizontal="right" vertical="center"/>
    </xf>
    <xf numFmtId="4" fontId="48" fillId="80" borderId="380" applyNumberFormat="0" applyProtection="0">
      <alignment horizontal="right" vertical="center"/>
    </xf>
    <xf numFmtId="4" fontId="48" fillId="79" borderId="380" applyNumberFormat="0" applyProtection="0">
      <alignment horizontal="right" vertical="center"/>
    </xf>
    <xf numFmtId="4" fontId="48" fillId="78" borderId="380" applyNumberFormat="0" applyProtection="0">
      <alignment horizontal="right" vertical="center"/>
    </xf>
    <xf numFmtId="4" fontId="48" fillId="77" borderId="380" applyNumberFormat="0" applyProtection="0">
      <alignment horizontal="right" vertical="center"/>
    </xf>
    <xf numFmtId="4" fontId="48" fillId="76" borderId="380" applyNumberFormat="0" applyProtection="0">
      <alignment horizontal="right" vertical="center"/>
    </xf>
    <xf numFmtId="4" fontId="48" fillId="75" borderId="380" applyNumberFormat="0" applyProtection="0">
      <alignment horizontal="right" vertical="center"/>
    </xf>
    <xf numFmtId="0" fontId="45" fillId="74" borderId="380" applyNumberFormat="0" applyProtection="0">
      <alignment horizontal="left" vertical="center" indent="1"/>
    </xf>
    <xf numFmtId="4" fontId="48" fillId="73" borderId="380" applyNumberFormat="0" applyProtection="0">
      <alignment horizontal="left" vertical="center" indent="1"/>
    </xf>
    <xf numFmtId="4" fontId="48" fillId="73" borderId="380" applyNumberFormat="0" applyProtection="0">
      <alignment horizontal="left" vertical="center" indent="1"/>
    </xf>
    <xf numFmtId="4" fontId="110" fillId="73" borderId="380" applyNumberFormat="0" applyProtection="0">
      <alignment vertical="center"/>
    </xf>
    <xf numFmtId="4" fontId="48" fillId="73" borderId="380" applyNumberFormat="0" applyProtection="0">
      <alignment vertical="center"/>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37" fontId="113" fillId="90" borderId="378" applyBorder="0" applyProtection="0">
      <alignment horizontal="right"/>
    </xf>
    <xf numFmtId="37" fontId="113" fillId="90" borderId="378" applyBorder="0" applyProtection="0">
      <alignment horizontal="right"/>
    </xf>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0" fontId="81" fillId="49" borderId="378" applyNumberFormat="0" applyAlignment="0" applyProtection="0"/>
    <xf numFmtId="217" fontId="46" fillId="88" borderId="493" applyBorder="0">
      <alignment horizontal="center" vertical="center" wrapText="1"/>
    </xf>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70" fillId="53" borderId="379" applyNumberFormat="0" applyFon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4" fontId="48" fillId="73" borderId="380" applyNumberFormat="0" applyProtection="0">
      <alignment vertical="center"/>
    </xf>
    <xf numFmtId="4" fontId="110" fillId="73" borderId="380" applyNumberFormat="0" applyProtection="0">
      <alignment vertical="center"/>
    </xf>
    <xf numFmtId="4" fontId="48" fillId="73" borderId="380" applyNumberFormat="0" applyProtection="0">
      <alignment horizontal="left" vertical="center" indent="1"/>
    </xf>
    <xf numFmtId="4" fontId="48" fillId="73" borderId="380" applyNumberFormat="0" applyProtection="0">
      <alignment horizontal="left" vertical="center" indent="1"/>
    </xf>
    <xf numFmtId="0" fontId="45" fillId="74" borderId="380" applyNumberFormat="0" applyProtection="0">
      <alignment horizontal="left" vertical="center" indent="1"/>
    </xf>
    <xf numFmtId="4" fontId="48" fillId="75" borderId="380" applyNumberFormat="0" applyProtection="0">
      <alignment horizontal="right" vertical="center"/>
    </xf>
    <xf numFmtId="4" fontId="48" fillId="76" borderId="380" applyNumberFormat="0" applyProtection="0">
      <alignment horizontal="right" vertical="center"/>
    </xf>
    <xf numFmtId="4" fontId="48" fillId="77" borderId="380" applyNumberFormat="0" applyProtection="0">
      <alignment horizontal="right" vertical="center"/>
    </xf>
    <xf numFmtId="4" fontId="48" fillId="78" borderId="380" applyNumberFormat="0" applyProtection="0">
      <alignment horizontal="right" vertical="center"/>
    </xf>
    <xf numFmtId="4" fontId="48" fillId="79" borderId="380" applyNumberFormat="0" applyProtection="0">
      <alignment horizontal="right" vertical="center"/>
    </xf>
    <xf numFmtId="4" fontId="48" fillId="80" borderId="380" applyNumberFormat="0" applyProtection="0">
      <alignment horizontal="right" vertical="center"/>
    </xf>
    <xf numFmtId="4" fontId="48" fillId="81" borderId="380" applyNumberFormat="0" applyProtection="0">
      <alignment horizontal="right" vertical="center"/>
    </xf>
    <xf numFmtId="4" fontId="48" fillId="82" borderId="380" applyNumberFormat="0" applyProtection="0">
      <alignment horizontal="right" vertical="center"/>
    </xf>
    <xf numFmtId="4" fontId="48" fillId="83" borderId="380" applyNumberFormat="0" applyProtection="0">
      <alignment horizontal="right" vertical="center"/>
    </xf>
    <xf numFmtId="4" fontId="47" fillId="84" borderId="380" applyNumberFormat="0" applyProtection="0">
      <alignment horizontal="left" vertical="center" indent="1"/>
    </xf>
    <xf numFmtId="0" fontId="45" fillId="74" borderId="380" applyNumberFormat="0" applyProtection="0">
      <alignment horizontal="left" vertical="center" indent="1"/>
    </xf>
    <xf numFmtId="4" fontId="48" fillId="85" borderId="380" applyNumberFormat="0" applyProtection="0">
      <alignment horizontal="left" vertical="center" indent="1"/>
    </xf>
    <xf numFmtId="4" fontId="48" fillId="87" borderId="380" applyNumberFormat="0" applyProtection="0">
      <alignment horizontal="left" vertical="center" indent="1"/>
    </xf>
    <xf numFmtId="0" fontId="45" fillId="87" borderId="380" applyNumberFormat="0" applyProtection="0">
      <alignment horizontal="left" vertical="center" indent="1"/>
    </xf>
    <xf numFmtId="0" fontId="45" fillId="87" borderId="380" applyNumberFormat="0" applyProtection="0">
      <alignment horizontal="left" vertical="center" indent="1"/>
    </xf>
    <xf numFmtId="0" fontId="45" fillId="88" borderId="380" applyNumberFormat="0" applyProtection="0">
      <alignment horizontal="left" vertical="center" indent="1"/>
    </xf>
    <xf numFmtId="0" fontId="45" fillId="88" borderId="380" applyNumberFormat="0" applyProtection="0">
      <alignment horizontal="left" vertical="center" indent="1"/>
    </xf>
    <xf numFmtId="0" fontId="45" fillId="66" borderId="380" applyNumberFormat="0" applyProtection="0">
      <alignment horizontal="left" vertical="center" indent="1"/>
    </xf>
    <xf numFmtId="0" fontId="45" fillId="66" borderId="380" applyNumberFormat="0" applyProtection="0">
      <alignment horizontal="left" vertical="center" indent="1"/>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48" fillId="67" borderId="380" applyNumberFormat="0" applyProtection="0">
      <alignment vertical="center"/>
    </xf>
    <xf numFmtId="4" fontId="110" fillId="67" borderId="380" applyNumberFormat="0" applyProtection="0">
      <alignment vertical="center"/>
    </xf>
    <xf numFmtId="4" fontId="48" fillId="67" borderId="380" applyNumberFormat="0" applyProtection="0">
      <alignment horizontal="left" vertical="center" indent="1"/>
    </xf>
    <xf numFmtId="4" fontId="48" fillId="67" borderId="380" applyNumberFormat="0" applyProtection="0">
      <alignment horizontal="left" vertical="center" indent="1"/>
    </xf>
    <xf numFmtId="4" fontId="48" fillId="85" borderId="380" applyNumberFormat="0" applyProtection="0">
      <alignment horizontal="right" vertical="center"/>
    </xf>
    <xf numFmtId="4" fontId="110" fillId="85" borderId="380" applyNumberFormat="0" applyProtection="0">
      <alignment horizontal="right" vertical="center"/>
    </xf>
    <xf numFmtId="0" fontId="45" fillId="74" borderId="380" applyNumberFormat="0" applyProtection="0">
      <alignment horizontal="left" vertical="center" indent="1"/>
    </xf>
    <xf numFmtId="0" fontId="45" fillId="74" borderId="380" applyNumberFormat="0" applyProtection="0">
      <alignment horizontal="left" vertical="center" indent="1"/>
    </xf>
    <xf numFmtId="4" fontId="109" fillId="85" borderId="380" applyNumberFormat="0" applyProtection="0">
      <alignment horizontal="right" vertical="center"/>
    </xf>
    <xf numFmtId="0" fontId="101" fillId="0" borderId="381"/>
    <xf numFmtId="4" fontId="47" fillId="84" borderId="497" applyNumberFormat="0" applyProtection="0">
      <alignment horizontal="left" vertical="center" indent="1"/>
    </xf>
    <xf numFmtId="4" fontId="110" fillId="73" borderId="398" applyNumberFormat="0" applyProtection="0">
      <alignment vertical="center"/>
    </xf>
    <xf numFmtId="0" fontId="131" fillId="49" borderId="396" applyNumberFormat="0" applyAlignment="0" applyProtection="0"/>
    <xf numFmtId="0" fontId="70" fillId="53" borderId="406" applyNumberFormat="0" applyFon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0" fontId="66" fillId="64" borderId="378" applyNumberFormat="0" applyAlignment="0" applyProtection="0"/>
    <xf numFmtId="37" fontId="113" fillId="91"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91" borderId="378" applyBorder="0" applyProtection="0">
      <alignment horizontal="right"/>
    </xf>
    <xf numFmtId="0" fontId="108" fillId="62" borderId="384" applyBorder="0"/>
    <xf numFmtId="0" fontId="45" fillId="66" borderId="513" applyNumberFormat="0" applyProtection="0">
      <alignment horizontal="left" vertical="center" indent="1"/>
    </xf>
    <xf numFmtId="4" fontId="48" fillId="67" borderId="513" applyNumberFormat="0" applyProtection="0">
      <alignment horizontal="left" vertical="center" indent="1"/>
    </xf>
    <xf numFmtId="4" fontId="48" fillId="73" borderId="504" applyNumberFormat="0" applyProtection="0">
      <alignment vertical="center"/>
    </xf>
    <xf numFmtId="0" fontId="95" fillId="64" borderId="504" applyNumberFormat="0" applyAlignment="0" applyProtection="0"/>
    <xf numFmtId="4" fontId="109" fillId="85" borderId="504" applyNumberFormat="0" applyProtection="0">
      <alignment horizontal="right" vertical="center"/>
    </xf>
    <xf numFmtId="0" fontId="66" fillId="64" borderId="502"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95" fillId="64" borderId="380" applyNumberFormat="0" applyAlignment="0" applyProtection="0"/>
    <xf numFmtId="0" fontId="70" fillId="53" borderId="487" applyNumberFormat="0" applyFont="0" applyAlignment="0" applyProtection="0"/>
    <xf numFmtId="0" fontId="66" fillId="64" borderId="486"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70" fillId="53" borderId="503" applyNumberFormat="0" applyFont="0" applyAlignment="0" applyProtection="0"/>
    <xf numFmtId="0" fontId="134" fillId="64" borderId="513" applyNumberFormat="0" applyAlignment="0" applyProtection="0"/>
    <xf numFmtId="0" fontId="105" fillId="0" borderId="382" applyNumberFormat="0" applyFill="0" applyAlignment="0" applyProtection="0"/>
    <xf numFmtId="0" fontId="126" fillId="64" borderId="378" applyNumberFormat="0" applyAlignment="0" applyProtection="0"/>
    <xf numFmtId="0" fontId="134" fillId="64" borderId="398" applyNumberFormat="0" applyAlignment="0" applyProtection="0"/>
    <xf numFmtId="0" fontId="70" fillId="53" borderId="487" applyNumberFormat="0" applyFont="0" applyAlignment="0" applyProtection="0"/>
    <xf numFmtId="0" fontId="131" fillId="49" borderId="378" applyNumberFormat="0" applyAlignment="0" applyProtection="0"/>
    <xf numFmtId="0" fontId="45" fillId="53" borderId="379" applyNumberFormat="0" applyFont="0" applyAlignment="0" applyProtection="0"/>
    <xf numFmtId="0" fontId="134" fillId="64" borderId="380" applyNumberFormat="0" applyAlignment="0" applyProtection="0"/>
    <xf numFmtId="217" fontId="46" fillId="88" borderId="385" applyBorder="0">
      <alignment horizontal="center" vertical="center" wrapText="1"/>
    </xf>
    <xf numFmtId="217" fontId="46" fillId="67" borderId="383" applyBorder="0">
      <alignment horizontal="left" indent="1"/>
      <protection locked="0"/>
    </xf>
    <xf numFmtId="0" fontId="126" fillId="64" borderId="378" applyNumberFormat="0" applyAlignment="0" applyProtection="0"/>
    <xf numFmtId="0" fontId="131" fillId="49" borderId="378" applyNumberFormat="0" applyAlignment="0" applyProtection="0"/>
    <xf numFmtId="4" fontId="48" fillId="79" borderId="488" applyNumberFormat="0" applyProtection="0">
      <alignment horizontal="right" vertical="center"/>
    </xf>
    <xf numFmtId="0" fontId="45" fillId="53" borderId="379" applyNumberFormat="0" applyFont="0" applyAlignment="0" applyProtection="0"/>
    <xf numFmtId="0" fontId="134" fillId="64" borderId="380" applyNumberFormat="0" applyAlignment="0" applyProtection="0"/>
    <xf numFmtId="0" fontId="131" fillId="49" borderId="378" applyNumberFormat="0" applyAlignment="0" applyProtection="0"/>
    <xf numFmtId="0" fontId="45" fillId="74" borderId="398" applyNumberFormat="0" applyProtection="0">
      <alignment horizontal="left" vertical="center" indent="1"/>
    </xf>
    <xf numFmtId="0" fontId="45" fillId="66" borderId="398" applyNumberFormat="0" applyProtection="0">
      <alignment horizontal="left" vertical="center" indent="1"/>
    </xf>
    <xf numFmtId="0" fontId="45" fillId="74" borderId="398" applyNumberFormat="0" applyProtection="0">
      <alignment horizontal="left" vertical="center" indent="1"/>
    </xf>
    <xf numFmtId="0" fontId="45" fillId="74" borderId="416" applyNumberFormat="0" applyProtection="0">
      <alignment horizontal="left" vertical="center" indent="1"/>
    </xf>
    <xf numFmtId="4" fontId="110" fillId="85" borderId="416" applyNumberFormat="0" applyProtection="0">
      <alignment horizontal="right" vertical="center"/>
    </xf>
    <xf numFmtId="0" fontId="45" fillId="74" borderId="416" applyNumberFormat="0" applyProtection="0">
      <alignment horizontal="left" vertical="center" indent="1"/>
    </xf>
    <xf numFmtId="4" fontId="48" fillId="78" borderId="398" applyNumberFormat="0" applyProtection="0">
      <alignment horizontal="right" vertical="center"/>
    </xf>
    <xf numFmtId="4" fontId="48" fillId="79" borderId="398" applyNumberFormat="0" applyProtection="0">
      <alignment horizontal="right" vertical="center"/>
    </xf>
    <xf numFmtId="4" fontId="48" fillId="85" borderId="398" applyNumberFormat="0" applyProtection="0">
      <alignment horizontal="left" vertical="center" indent="1"/>
    </xf>
    <xf numFmtId="0" fontId="45" fillId="74" borderId="398" applyNumberFormat="0" applyProtection="0">
      <alignment horizontal="left" vertical="center" indent="1"/>
    </xf>
    <xf numFmtId="0" fontId="66" fillId="64" borderId="423" applyNumberFormat="0" applyAlignment="0" applyProtection="0"/>
    <xf numFmtId="4" fontId="48" fillId="87" borderId="398" applyNumberFormat="0" applyProtection="0">
      <alignment horizontal="left" vertical="center" indent="1"/>
    </xf>
    <xf numFmtId="0" fontId="66" fillId="64" borderId="423" applyNumberFormat="0" applyAlignment="0" applyProtection="0"/>
    <xf numFmtId="10" fontId="75" fillId="70" borderId="386" applyNumberFormat="0" applyBorder="0" applyAlignment="0" applyProtection="0"/>
    <xf numFmtId="0" fontId="45" fillId="87" borderId="398" applyNumberFormat="0" applyProtection="0">
      <alignment horizontal="left" vertical="center" indent="1"/>
    </xf>
    <xf numFmtId="4" fontId="48" fillId="83" borderId="416" applyNumberFormat="0" applyProtection="0">
      <alignment horizontal="right" vertical="center"/>
    </xf>
    <xf numFmtId="0" fontId="45" fillId="74" borderId="416" applyNumberFormat="0" applyProtection="0">
      <alignment horizontal="left" vertical="center" indent="1"/>
    </xf>
    <xf numFmtId="0" fontId="126" fillId="64" borderId="387" applyNumberFormat="0" applyAlignment="0" applyProtection="0"/>
    <xf numFmtId="37" fontId="113" fillId="90" borderId="414" applyBorder="0" applyProtection="0">
      <alignment horizontal="right"/>
    </xf>
    <xf numFmtId="0" fontId="45" fillId="87" borderId="398" applyNumberFormat="0" applyProtection="0">
      <alignment horizontal="left" vertical="center" indent="1"/>
    </xf>
    <xf numFmtId="0" fontId="131" fillId="49" borderId="387" applyNumberFormat="0" applyAlignment="0" applyProtection="0"/>
    <xf numFmtId="0" fontId="45" fillId="53" borderId="388" applyNumberFormat="0" applyFont="0" applyAlignment="0" applyProtection="0"/>
    <xf numFmtId="0" fontId="134" fillId="64" borderId="389" applyNumberFormat="0" applyAlignment="0" applyProtection="0"/>
    <xf numFmtId="4" fontId="47" fillId="84" borderId="416" applyNumberFormat="0" applyProtection="0">
      <alignment horizontal="left" vertical="center" indent="1"/>
    </xf>
    <xf numFmtId="217" fontId="46" fillId="67" borderId="401" applyBorder="0">
      <alignment horizontal="left" indent="1"/>
      <protection locked="0"/>
    </xf>
    <xf numFmtId="0" fontId="126" fillId="64" borderId="378" applyNumberFormat="0" applyAlignment="0" applyProtection="0"/>
    <xf numFmtId="0" fontId="45" fillId="88" borderId="398" applyNumberFormat="0" applyProtection="0">
      <alignment horizontal="left" vertical="center" indent="1"/>
    </xf>
    <xf numFmtId="4" fontId="48" fillId="79" borderId="488" applyNumberFormat="0" applyProtection="0">
      <alignment horizontal="right" vertical="center"/>
    </xf>
    <xf numFmtId="0" fontId="131" fillId="49" borderId="378" applyNumberFormat="0" applyAlignment="0" applyProtection="0"/>
    <xf numFmtId="10" fontId="75" fillId="67" borderId="386" applyNumberFormat="0" applyBorder="0" applyAlignment="0" applyProtection="0"/>
    <xf numFmtId="0" fontId="45" fillId="53" borderId="388" applyNumberFormat="0" applyFont="0" applyAlignment="0" applyProtection="0"/>
    <xf numFmtId="4" fontId="109" fillId="85" borderId="416" applyNumberFormat="0" applyProtection="0">
      <alignment horizontal="right" vertical="center"/>
    </xf>
    <xf numFmtId="169" fontId="45" fillId="0" borderId="386">
      <alignment horizontal="center"/>
    </xf>
    <xf numFmtId="0" fontId="131" fillId="49" borderId="378" applyNumberFormat="0" applyAlignment="0" applyProtection="0"/>
    <xf numFmtId="0" fontId="45" fillId="88" borderId="513" applyNumberFormat="0" applyProtection="0">
      <alignment horizontal="left" vertical="center" indent="1"/>
    </xf>
    <xf numFmtId="0" fontId="105" fillId="0" borderId="506" applyNumberFormat="0" applyFill="0" applyAlignment="0" applyProtection="0"/>
    <xf numFmtId="0" fontId="70" fillId="53" borderId="503" applyNumberFormat="0" applyFont="0" applyAlignment="0" applyProtection="0"/>
    <xf numFmtId="0" fontId="105" fillId="0" borderId="506" applyNumberFormat="0" applyFill="0" applyAlignment="0" applyProtection="0"/>
    <xf numFmtId="0" fontId="95" fillId="64" borderId="513" applyNumberFormat="0" applyAlignment="0" applyProtection="0"/>
    <xf numFmtId="4" fontId="48" fillId="87" borderId="513" applyNumberFormat="0" applyProtection="0">
      <alignment horizontal="left" vertical="center" indent="1"/>
    </xf>
    <xf numFmtId="0" fontId="70" fillId="53" borderId="512" applyNumberFormat="0" applyFont="0" applyAlignment="0" applyProtection="0"/>
    <xf numFmtId="0" fontId="131" fillId="49" borderId="502" applyNumberForma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45" fillId="74" borderId="398" applyNumberFormat="0" applyProtection="0">
      <alignment horizontal="left" vertical="center" indent="1"/>
    </xf>
    <xf numFmtId="0" fontId="131" fillId="49" borderId="387" applyNumberFormat="0" applyAlignment="0" applyProtection="0"/>
    <xf numFmtId="0" fontId="131" fillId="49" borderId="387" applyNumberFormat="0" applyAlignment="0" applyProtection="0"/>
    <xf numFmtId="4" fontId="48" fillId="75" borderId="488" applyNumberFormat="0" applyProtection="0">
      <alignment horizontal="right" vertical="center"/>
    </xf>
    <xf numFmtId="0" fontId="70" fillId="53" borderId="487" applyNumberFormat="0" applyFont="0" applyAlignment="0" applyProtection="0"/>
    <xf numFmtId="4" fontId="110" fillId="67" borderId="488" applyNumberFormat="0" applyProtection="0">
      <alignment vertical="center"/>
    </xf>
    <xf numFmtId="0" fontId="131" fillId="49" borderId="387" applyNumberFormat="0" applyAlignment="0" applyProtection="0"/>
    <xf numFmtId="4" fontId="48" fillId="85" borderId="398" applyNumberFormat="0" applyProtection="0">
      <alignment horizontal="left" vertical="center" indent="1"/>
    </xf>
    <xf numFmtId="4" fontId="48" fillId="87" borderId="425" applyNumberFormat="0" applyProtection="0">
      <alignment horizontal="left" vertical="center" indent="1"/>
    </xf>
    <xf numFmtId="217" fontId="46" fillId="88" borderId="394" applyBorder="0">
      <alignment horizontal="center" vertical="center" wrapText="1"/>
    </xf>
    <xf numFmtId="217" fontId="46" fillId="67" borderId="392" applyBorder="0">
      <alignment horizontal="left" indent="1"/>
      <protection locked="0"/>
    </xf>
    <xf numFmtId="0" fontId="70" fillId="53" borderId="406" applyNumberFormat="0" applyFont="0" applyAlignment="0" applyProtection="0"/>
    <xf numFmtId="4" fontId="48" fillId="77" borderId="488" applyNumberFormat="0" applyProtection="0">
      <alignment horizontal="right" vertical="center"/>
    </xf>
    <xf numFmtId="0" fontId="70" fillId="53" borderId="487" applyNumberFormat="0" applyFont="0" applyAlignment="0" applyProtection="0"/>
    <xf numFmtId="217" fontId="46" fillId="67" borderId="507" applyBorder="0">
      <alignment horizontal="left" indent="1"/>
      <protection locked="0"/>
    </xf>
    <xf numFmtId="4" fontId="48" fillId="76" borderId="504" applyNumberFormat="0" applyProtection="0">
      <alignment horizontal="right" vertical="center"/>
    </xf>
    <xf numFmtId="0" fontId="70" fillId="53" borderId="503" applyNumberFormat="0" applyFont="0" applyAlignment="0" applyProtection="0"/>
    <xf numFmtId="4" fontId="48" fillId="78" borderId="504" applyNumberFormat="0" applyProtection="0">
      <alignment horizontal="right" vertical="center"/>
    </xf>
    <xf numFmtId="0" fontId="45" fillId="74" borderId="504" applyNumberFormat="0" applyProtection="0">
      <alignment horizontal="left" vertical="center" indent="1"/>
    </xf>
    <xf numFmtId="0" fontId="45" fillId="74" borderId="504" applyNumberFormat="0" applyProtection="0">
      <alignment horizontal="left" vertical="center" indent="1"/>
    </xf>
    <xf numFmtId="0" fontId="70" fillId="53" borderId="503" applyNumberFormat="0" applyFont="0" applyAlignment="0" applyProtection="0"/>
    <xf numFmtId="0" fontId="81" fillId="49" borderId="511" applyNumberFormat="0" applyAlignment="0" applyProtection="0"/>
    <xf numFmtId="0" fontId="108" fillId="62" borderId="393" applyBorder="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0" fontId="81" fillId="49" borderId="405" applyNumberFormat="0" applyAlignment="0" applyProtection="0"/>
    <xf numFmtId="0" fontId="101" fillId="0" borderId="390"/>
    <xf numFmtId="4" fontId="109" fillId="85" borderId="389" applyNumberFormat="0" applyProtection="0">
      <alignment horizontal="right" vertical="center"/>
    </xf>
    <xf numFmtId="0" fontId="45" fillId="74" borderId="389" applyNumberFormat="0" applyProtection="0">
      <alignment horizontal="left" vertical="center" indent="1"/>
    </xf>
    <xf numFmtId="0" fontId="45" fillId="74" borderId="389" applyNumberFormat="0" applyProtection="0">
      <alignment horizontal="left" vertical="center" indent="1"/>
    </xf>
    <xf numFmtId="4" fontId="110" fillId="85" borderId="389" applyNumberFormat="0" applyProtection="0">
      <alignment horizontal="right" vertical="center"/>
    </xf>
    <xf numFmtId="4" fontId="48" fillId="85" borderId="389" applyNumberFormat="0" applyProtection="0">
      <alignment horizontal="right" vertical="center"/>
    </xf>
    <xf numFmtId="4" fontId="48" fillId="67" borderId="389" applyNumberFormat="0" applyProtection="0">
      <alignment horizontal="left" vertical="center" indent="1"/>
    </xf>
    <xf numFmtId="4" fontId="48" fillId="67" borderId="389" applyNumberFormat="0" applyProtection="0">
      <alignment horizontal="left" vertical="center" indent="1"/>
    </xf>
    <xf numFmtId="4" fontId="110" fillId="67" borderId="389" applyNumberFormat="0" applyProtection="0">
      <alignment vertical="center"/>
    </xf>
    <xf numFmtId="4" fontId="48" fillId="67" borderId="389" applyNumberFormat="0" applyProtection="0">
      <alignment vertical="center"/>
    </xf>
    <xf numFmtId="0" fontId="45" fillId="74" borderId="389" applyNumberFormat="0" applyProtection="0">
      <alignment horizontal="left" vertical="center" indent="1"/>
    </xf>
    <xf numFmtId="0" fontId="45" fillId="74" borderId="389" applyNumberFormat="0" applyProtection="0">
      <alignment horizontal="left" vertical="center" indent="1"/>
    </xf>
    <xf numFmtId="0" fontId="45" fillId="66" borderId="389" applyNumberFormat="0" applyProtection="0">
      <alignment horizontal="left" vertical="center" indent="1"/>
    </xf>
    <xf numFmtId="0" fontId="45" fillId="66" borderId="389" applyNumberFormat="0" applyProtection="0">
      <alignment horizontal="left" vertical="center" indent="1"/>
    </xf>
    <xf numFmtId="0" fontId="45" fillId="88" borderId="389" applyNumberFormat="0" applyProtection="0">
      <alignment horizontal="left" vertical="center" indent="1"/>
    </xf>
    <xf numFmtId="0" fontId="45" fillId="88" borderId="389" applyNumberFormat="0" applyProtection="0">
      <alignment horizontal="left" vertical="center" indent="1"/>
    </xf>
    <xf numFmtId="0" fontId="45" fillId="87" borderId="389" applyNumberFormat="0" applyProtection="0">
      <alignment horizontal="left" vertical="center" indent="1"/>
    </xf>
    <xf numFmtId="0" fontId="45" fillId="87" borderId="389" applyNumberFormat="0" applyProtection="0">
      <alignment horizontal="left" vertical="center" indent="1"/>
    </xf>
    <xf numFmtId="4" fontId="48" fillId="87" borderId="389" applyNumberFormat="0" applyProtection="0">
      <alignment horizontal="left" vertical="center" indent="1"/>
    </xf>
    <xf numFmtId="4" fontId="48" fillId="85" borderId="389" applyNumberFormat="0" applyProtection="0">
      <alignment horizontal="left" vertical="center" indent="1"/>
    </xf>
    <xf numFmtId="0" fontId="45" fillId="74" borderId="389" applyNumberFormat="0" applyProtection="0">
      <alignment horizontal="left" vertical="center" indent="1"/>
    </xf>
    <xf numFmtId="4" fontId="47" fillId="84" borderId="389" applyNumberFormat="0" applyProtection="0">
      <alignment horizontal="left" vertical="center" indent="1"/>
    </xf>
    <xf numFmtId="4" fontId="48" fillId="83" borderId="389" applyNumberFormat="0" applyProtection="0">
      <alignment horizontal="right" vertical="center"/>
    </xf>
    <xf numFmtId="4" fontId="48" fillId="82" borderId="389" applyNumberFormat="0" applyProtection="0">
      <alignment horizontal="right" vertical="center"/>
    </xf>
    <xf numFmtId="4" fontId="48" fillId="81" borderId="389" applyNumberFormat="0" applyProtection="0">
      <alignment horizontal="right" vertical="center"/>
    </xf>
    <xf numFmtId="4" fontId="48" fillId="80" borderId="389" applyNumberFormat="0" applyProtection="0">
      <alignment horizontal="right" vertical="center"/>
    </xf>
    <xf numFmtId="4" fontId="48" fillId="79" borderId="389" applyNumberFormat="0" applyProtection="0">
      <alignment horizontal="right" vertical="center"/>
    </xf>
    <xf numFmtId="4" fontId="48" fillId="78" borderId="389" applyNumberFormat="0" applyProtection="0">
      <alignment horizontal="right" vertical="center"/>
    </xf>
    <xf numFmtId="4" fontId="48" fillId="77" borderId="389" applyNumberFormat="0" applyProtection="0">
      <alignment horizontal="right" vertical="center"/>
    </xf>
    <xf numFmtId="4" fontId="48" fillId="76" borderId="389" applyNumberFormat="0" applyProtection="0">
      <alignment horizontal="right" vertical="center"/>
    </xf>
    <xf numFmtId="4" fontId="48" fillId="75" borderId="389" applyNumberFormat="0" applyProtection="0">
      <alignment horizontal="right" vertical="center"/>
    </xf>
    <xf numFmtId="0" fontId="45" fillId="74" borderId="389" applyNumberFormat="0" applyProtection="0">
      <alignment horizontal="left" vertical="center" indent="1"/>
    </xf>
    <xf numFmtId="4" fontId="48" fillId="73" borderId="389" applyNumberFormat="0" applyProtection="0">
      <alignment horizontal="left" vertical="center" indent="1"/>
    </xf>
    <xf numFmtId="4" fontId="48" fillId="73" borderId="389" applyNumberFormat="0" applyProtection="0">
      <alignment horizontal="left" vertical="center" indent="1"/>
    </xf>
    <xf numFmtId="4" fontId="110" fillId="73" borderId="389" applyNumberFormat="0" applyProtection="0">
      <alignment vertical="center"/>
    </xf>
    <xf numFmtId="4" fontId="48" fillId="73" borderId="389" applyNumberFormat="0" applyProtection="0">
      <alignment vertical="center"/>
    </xf>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37" fontId="113" fillId="90" borderId="387" applyBorder="0" applyProtection="0">
      <alignment horizontal="right"/>
    </xf>
    <xf numFmtId="37" fontId="113" fillId="90" borderId="387" applyBorder="0" applyProtection="0">
      <alignment horizontal="right"/>
    </xf>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0" fontId="81" fillId="49" borderId="387" applyNumberForma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70" fillId="53" borderId="388" applyNumberFormat="0" applyFon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4" fontId="48" fillId="73" borderId="389" applyNumberFormat="0" applyProtection="0">
      <alignment vertical="center"/>
    </xf>
    <xf numFmtId="4" fontId="110" fillId="73" borderId="389" applyNumberFormat="0" applyProtection="0">
      <alignment vertical="center"/>
    </xf>
    <xf numFmtId="4" fontId="48" fillId="73" borderId="389" applyNumberFormat="0" applyProtection="0">
      <alignment horizontal="left" vertical="center" indent="1"/>
    </xf>
    <xf numFmtId="4" fontId="48" fillId="73" borderId="389" applyNumberFormat="0" applyProtection="0">
      <alignment horizontal="left" vertical="center" indent="1"/>
    </xf>
    <xf numFmtId="0" fontId="45" fillId="74" borderId="389" applyNumberFormat="0" applyProtection="0">
      <alignment horizontal="left" vertical="center" indent="1"/>
    </xf>
    <xf numFmtId="4" fontId="48" fillId="75" borderId="389" applyNumberFormat="0" applyProtection="0">
      <alignment horizontal="right" vertical="center"/>
    </xf>
    <xf numFmtId="4" fontId="48" fillId="76" borderId="389" applyNumberFormat="0" applyProtection="0">
      <alignment horizontal="right" vertical="center"/>
    </xf>
    <xf numFmtId="4" fontId="48" fillId="77" borderId="389" applyNumberFormat="0" applyProtection="0">
      <alignment horizontal="right" vertical="center"/>
    </xf>
    <xf numFmtId="4" fontId="48" fillId="78" borderId="389" applyNumberFormat="0" applyProtection="0">
      <alignment horizontal="right" vertical="center"/>
    </xf>
    <xf numFmtId="4" fontId="48" fillId="79" borderId="389" applyNumberFormat="0" applyProtection="0">
      <alignment horizontal="right" vertical="center"/>
    </xf>
    <xf numFmtId="4" fontId="48" fillId="80" borderId="389" applyNumberFormat="0" applyProtection="0">
      <alignment horizontal="right" vertical="center"/>
    </xf>
    <xf numFmtId="4" fontId="48" fillId="81" borderId="389" applyNumberFormat="0" applyProtection="0">
      <alignment horizontal="right" vertical="center"/>
    </xf>
    <xf numFmtId="4" fontId="48" fillId="82" borderId="389" applyNumberFormat="0" applyProtection="0">
      <alignment horizontal="right" vertical="center"/>
    </xf>
    <xf numFmtId="4" fontId="48" fillId="83" borderId="389" applyNumberFormat="0" applyProtection="0">
      <alignment horizontal="right" vertical="center"/>
    </xf>
    <xf numFmtId="4" fontId="47" fillId="84" borderId="389" applyNumberFormat="0" applyProtection="0">
      <alignment horizontal="left" vertical="center" indent="1"/>
    </xf>
    <xf numFmtId="0" fontId="45" fillId="74" borderId="389" applyNumberFormat="0" applyProtection="0">
      <alignment horizontal="left" vertical="center" indent="1"/>
    </xf>
    <xf numFmtId="4" fontId="48" fillId="85" borderId="389" applyNumberFormat="0" applyProtection="0">
      <alignment horizontal="left" vertical="center" indent="1"/>
    </xf>
    <xf numFmtId="4" fontId="48" fillId="87" borderId="389" applyNumberFormat="0" applyProtection="0">
      <alignment horizontal="left" vertical="center" indent="1"/>
    </xf>
    <xf numFmtId="0" fontId="45" fillId="87" borderId="389" applyNumberFormat="0" applyProtection="0">
      <alignment horizontal="left" vertical="center" indent="1"/>
    </xf>
    <xf numFmtId="0" fontId="45" fillId="87" borderId="389" applyNumberFormat="0" applyProtection="0">
      <alignment horizontal="left" vertical="center" indent="1"/>
    </xf>
    <xf numFmtId="0" fontId="45" fillId="88" borderId="389" applyNumberFormat="0" applyProtection="0">
      <alignment horizontal="left" vertical="center" indent="1"/>
    </xf>
    <xf numFmtId="0" fontId="45" fillId="88" borderId="389" applyNumberFormat="0" applyProtection="0">
      <alignment horizontal="left" vertical="center" indent="1"/>
    </xf>
    <xf numFmtId="0" fontId="45" fillId="66" borderId="389" applyNumberFormat="0" applyProtection="0">
      <alignment horizontal="left" vertical="center" indent="1"/>
    </xf>
    <xf numFmtId="0" fontId="45" fillId="66" borderId="389" applyNumberFormat="0" applyProtection="0">
      <alignment horizontal="left" vertical="center" indent="1"/>
    </xf>
    <xf numFmtId="0" fontId="45" fillId="74" borderId="389" applyNumberFormat="0" applyProtection="0">
      <alignment horizontal="left" vertical="center" indent="1"/>
    </xf>
    <xf numFmtId="0" fontId="45" fillId="74" borderId="389" applyNumberFormat="0" applyProtection="0">
      <alignment horizontal="left" vertical="center" indent="1"/>
    </xf>
    <xf numFmtId="4" fontId="48" fillId="67" borderId="389" applyNumberFormat="0" applyProtection="0">
      <alignment vertical="center"/>
    </xf>
    <xf numFmtId="4" fontId="110" fillId="67" borderId="389" applyNumberFormat="0" applyProtection="0">
      <alignment vertical="center"/>
    </xf>
    <xf numFmtId="4" fontId="48" fillId="67" borderId="389" applyNumberFormat="0" applyProtection="0">
      <alignment horizontal="left" vertical="center" indent="1"/>
    </xf>
    <xf numFmtId="4" fontId="48" fillId="67" borderId="389" applyNumberFormat="0" applyProtection="0">
      <alignment horizontal="left" vertical="center" indent="1"/>
    </xf>
    <xf numFmtId="4" fontId="48" fillId="85" borderId="389" applyNumberFormat="0" applyProtection="0">
      <alignment horizontal="right" vertical="center"/>
    </xf>
    <xf numFmtId="4" fontId="110" fillId="85" borderId="389" applyNumberFormat="0" applyProtection="0">
      <alignment horizontal="right" vertical="center"/>
    </xf>
    <xf numFmtId="0" fontId="45" fillId="74" borderId="389" applyNumberFormat="0" applyProtection="0">
      <alignment horizontal="left" vertical="center" indent="1"/>
    </xf>
    <xf numFmtId="0" fontId="45" fillId="74" borderId="389" applyNumberFormat="0" applyProtection="0">
      <alignment horizontal="left" vertical="center" indent="1"/>
    </xf>
    <xf numFmtId="4" fontId="109" fillId="85" borderId="389" applyNumberFormat="0" applyProtection="0">
      <alignment horizontal="right" vertical="center"/>
    </xf>
    <xf numFmtId="0" fontId="101" fillId="0" borderId="390"/>
    <xf numFmtId="37" fontId="113" fillId="91" borderId="486" applyBorder="0" applyProtection="0">
      <alignment horizontal="right"/>
    </xf>
    <xf numFmtId="0" fontId="81" fillId="49" borderId="405" applyNumberFormat="0" applyAlignment="0" applyProtection="0"/>
    <xf numFmtId="0" fontId="70" fillId="53" borderId="487" applyNumberFormat="0" applyFont="0" applyAlignment="0" applyProtection="0"/>
    <xf numFmtId="0" fontId="105" fillId="0" borderId="490" applyNumberFormat="0" applyFill="0" applyAlignment="0" applyProtection="0"/>
    <xf numFmtId="0" fontId="45" fillId="74" borderId="497" applyNumberFormat="0" applyProtection="0">
      <alignment horizontal="left" vertical="center" indent="1"/>
    </xf>
    <xf numFmtId="0" fontId="70" fillId="53" borderId="487" applyNumberFormat="0" applyFont="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0" fontId="66" fillId="64" borderId="387" applyNumberFormat="0" applyAlignment="0" applyProtection="0"/>
    <xf numFmtId="37" fontId="113" fillId="91" borderId="387" applyBorder="0" applyProtection="0">
      <alignment horizontal="right"/>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37" fontId="113" fillId="91" borderId="387" applyBorder="0" applyProtection="0">
      <alignment horizontal="right"/>
    </xf>
    <xf numFmtId="0" fontId="108" fillId="62" borderId="393" applyBorder="0"/>
    <xf numFmtId="0" fontId="45" fillId="66" borderId="513" applyNumberFormat="0" applyProtection="0">
      <alignment horizontal="left" vertical="center" indent="1"/>
    </xf>
    <xf numFmtId="4" fontId="110" fillId="67" borderId="513" applyNumberFormat="0" applyProtection="0">
      <alignment vertical="center"/>
    </xf>
    <xf numFmtId="0" fontId="95" fillId="64" borderId="504" applyNumberFormat="0" applyAlignment="0" applyProtection="0"/>
    <xf numFmtId="0" fontId="95" fillId="64" borderId="504" applyNumberFormat="0" applyAlignment="0" applyProtection="0"/>
    <xf numFmtId="0" fontId="45" fillId="74" borderId="504" applyNumberFormat="0" applyProtection="0">
      <alignment horizontal="left" vertical="center" indent="1"/>
    </xf>
    <xf numFmtId="0" fontId="66" fillId="64" borderId="502" applyNumberForma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0" fontId="95" fillId="64" borderId="389" applyNumberFormat="0" applyAlignment="0" applyProtection="0"/>
    <xf numFmtId="0" fontId="70" fillId="53" borderId="487" applyNumberFormat="0" applyFont="0" applyAlignment="0" applyProtection="0"/>
    <xf numFmtId="37" fontId="113" fillId="91" borderId="486" applyBorder="0" applyProtection="0">
      <alignment horizontal="right"/>
    </xf>
    <xf numFmtId="0" fontId="66" fillId="64" borderId="486" applyNumberFormat="0" applyAlignment="0" applyProtection="0"/>
    <xf numFmtId="217" fontId="46" fillId="88" borderId="394" applyBorder="0">
      <alignment horizontal="center" vertical="center" wrapText="1"/>
    </xf>
    <xf numFmtId="217" fontId="46" fillId="67" borderId="392" applyBorder="0">
      <alignment horizontal="left" indent="1"/>
      <protection locked="0"/>
    </xf>
    <xf numFmtId="0" fontId="70" fillId="53" borderId="503" applyNumberFormat="0" applyFont="0" applyAlignment="0" applyProtection="0"/>
    <xf numFmtId="0" fontId="45" fillId="53" borderId="512" applyNumberFormat="0" applyFont="0" applyAlignment="0" applyProtection="0"/>
    <xf numFmtId="0" fontId="105" fillId="0" borderId="391" applyNumberFormat="0" applyFill="0" applyAlignment="0" applyProtection="0"/>
    <xf numFmtId="0" fontId="126" fillId="64" borderId="387" applyNumberFormat="0" applyAlignment="0" applyProtection="0"/>
    <xf numFmtId="0" fontId="134" fillId="64" borderId="504" applyNumberFormat="0" applyAlignment="0" applyProtection="0"/>
    <xf numFmtId="0" fontId="70" fillId="53" borderId="487" applyNumberFormat="0" applyFont="0" applyAlignment="0" applyProtection="0"/>
    <xf numFmtId="0" fontId="131" fillId="49" borderId="387" applyNumberFormat="0" applyAlignment="0" applyProtection="0"/>
    <xf numFmtId="217" fontId="46" fillId="88" borderId="493" applyBorder="0">
      <alignment horizontal="center" vertical="center" wrapText="1"/>
    </xf>
    <xf numFmtId="0" fontId="45" fillId="53" borderId="388" applyNumberFormat="0" applyFont="0" applyAlignment="0" applyProtection="0"/>
    <xf numFmtId="0" fontId="134" fillId="64" borderId="389" applyNumberFormat="0" applyAlignment="0" applyProtection="0"/>
    <xf numFmtId="217" fontId="46" fillId="88" borderId="394" applyBorder="0">
      <alignment horizontal="center" vertical="center" wrapText="1"/>
    </xf>
    <xf numFmtId="217" fontId="46" fillId="67" borderId="392" applyBorder="0">
      <alignment horizontal="left" indent="1"/>
      <protection locked="0"/>
    </xf>
    <xf numFmtId="0" fontId="126" fillId="64" borderId="387" applyNumberFormat="0" applyAlignment="0" applyProtection="0"/>
    <xf numFmtId="0" fontId="45" fillId="53" borderId="487" applyNumberFormat="0" applyFont="0" applyAlignment="0" applyProtection="0"/>
    <xf numFmtId="0" fontId="131" fillId="49" borderId="387" applyNumberFormat="0" applyAlignment="0" applyProtection="0"/>
    <xf numFmtId="4" fontId="48" fillId="78" borderId="488" applyNumberFormat="0" applyProtection="0">
      <alignment horizontal="right" vertical="center"/>
    </xf>
    <xf numFmtId="0" fontId="45" fillId="53" borderId="388" applyNumberFormat="0" applyFont="0" applyAlignment="0" applyProtection="0"/>
    <xf numFmtId="0" fontId="134" fillId="64" borderId="389" applyNumberFormat="0" applyAlignment="0" applyProtection="0"/>
    <xf numFmtId="0" fontId="131" fillId="49" borderId="387" applyNumberFormat="0" applyAlignment="0" applyProtection="0"/>
    <xf numFmtId="4" fontId="47" fillId="84" borderId="425" applyNumberFormat="0" applyProtection="0">
      <alignment horizontal="left" vertical="center" indent="1"/>
    </xf>
    <xf numFmtId="4" fontId="109" fillId="85" borderId="425" applyNumberFormat="0" applyProtection="0">
      <alignment horizontal="right" vertical="center"/>
    </xf>
    <xf numFmtId="4" fontId="110" fillId="73" borderId="407" applyNumberFormat="0" applyProtection="0">
      <alignment vertical="center"/>
    </xf>
    <xf numFmtId="0" fontId="81" fillId="49" borderId="423" applyNumberFormat="0" applyAlignment="0" applyProtection="0"/>
    <xf numFmtId="0" fontId="45" fillId="66" borderId="425" applyNumberFormat="0" applyProtection="0">
      <alignment horizontal="left" vertical="center" indent="1"/>
    </xf>
    <xf numFmtId="0" fontId="45" fillId="88" borderId="425" applyNumberFormat="0" applyProtection="0">
      <alignment horizontal="left" vertical="center" indent="1"/>
    </xf>
    <xf numFmtId="0" fontId="108" fillId="62" borderId="402" applyBorder="0"/>
    <xf numFmtId="4" fontId="48" fillId="77" borderId="497" applyNumberFormat="0" applyProtection="0">
      <alignment horizontal="right" vertical="center"/>
    </xf>
    <xf numFmtId="0" fontId="70" fillId="53" borderId="406" applyNumberFormat="0" applyFont="0" applyAlignment="0" applyProtection="0"/>
    <xf numFmtId="0" fontId="70" fillId="53" borderId="487" applyNumberFormat="0" applyFont="0" applyAlignment="0" applyProtection="0"/>
    <xf numFmtId="10" fontId="75" fillId="70" borderId="395" applyNumberFormat="0" applyBorder="0" applyAlignment="0" applyProtection="0"/>
    <xf numFmtId="0" fontId="70" fillId="53" borderId="406" applyNumberFormat="0" applyFont="0" applyAlignment="0" applyProtection="0"/>
    <xf numFmtId="0" fontId="70" fillId="53" borderId="406" applyNumberFormat="0" applyFont="0" applyAlignment="0" applyProtection="0"/>
    <xf numFmtId="0" fontId="45" fillId="66" borderId="425" applyNumberFormat="0" applyProtection="0">
      <alignment horizontal="left" vertical="center" indent="1"/>
    </xf>
    <xf numFmtId="0" fontId="126" fillId="64" borderId="396" applyNumberFormat="0" applyAlignment="0" applyProtection="0"/>
    <xf numFmtId="0" fontId="66" fillId="64" borderId="486" applyNumberFormat="0" applyAlignment="0" applyProtection="0"/>
    <xf numFmtId="4" fontId="48" fillId="79" borderId="398" applyNumberFormat="0" applyProtection="0">
      <alignment horizontal="right" vertical="center"/>
    </xf>
    <xf numFmtId="0" fontId="131" fillId="49" borderId="396" applyNumberFormat="0" applyAlignment="0" applyProtection="0"/>
    <xf numFmtId="0" fontId="45" fillId="53" borderId="397" applyNumberFormat="0" applyFont="0" applyAlignment="0" applyProtection="0"/>
    <xf numFmtId="0" fontId="134" fillId="64" borderId="398" applyNumberFormat="0" applyAlignment="0" applyProtection="0"/>
    <xf numFmtId="0" fontId="70" fillId="53" borderId="406" applyNumberFormat="0" applyFont="0" applyAlignment="0" applyProtection="0"/>
    <xf numFmtId="0" fontId="45" fillId="74" borderId="425" applyNumberFormat="0" applyProtection="0">
      <alignment horizontal="left" vertical="center" indent="1"/>
    </xf>
    <xf numFmtId="0" fontId="126" fillId="64" borderId="378" applyNumberFormat="0" applyAlignment="0" applyProtection="0"/>
    <xf numFmtId="4" fontId="48" fillId="78" borderId="398" applyNumberFormat="0" applyProtection="0">
      <alignment horizontal="right" vertical="center"/>
    </xf>
    <xf numFmtId="4" fontId="48" fillId="78" borderId="488" applyNumberFormat="0" applyProtection="0">
      <alignment horizontal="right" vertical="center"/>
    </xf>
    <xf numFmtId="0" fontId="131" fillId="49" borderId="378" applyNumberFormat="0" applyAlignment="0" applyProtection="0"/>
    <xf numFmtId="10" fontId="75" fillId="67" borderId="395" applyNumberFormat="0" applyBorder="0" applyAlignment="0" applyProtection="0"/>
    <xf numFmtId="0" fontId="45" fillId="53" borderId="397" applyNumberFormat="0" applyFont="0" applyAlignment="0" applyProtection="0"/>
    <xf numFmtId="4" fontId="48" fillId="67" borderId="407" applyNumberFormat="0" applyProtection="0">
      <alignment vertical="center"/>
    </xf>
    <xf numFmtId="0" fontId="70" fillId="53" borderId="406" applyNumberFormat="0" applyFont="0" applyAlignment="0" applyProtection="0"/>
    <xf numFmtId="37" fontId="113" fillId="90" borderId="423" applyBorder="0" applyProtection="0">
      <alignment horizontal="right"/>
    </xf>
    <xf numFmtId="0" fontId="45" fillId="74" borderId="425" applyNumberFormat="0" applyProtection="0">
      <alignment horizontal="left" vertical="center" indent="1"/>
    </xf>
    <xf numFmtId="4" fontId="48" fillId="77" borderId="398" applyNumberFormat="0" applyProtection="0">
      <alignment horizontal="right" vertical="center"/>
    </xf>
    <xf numFmtId="0" fontId="131" fillId="49" borderId="378" applyNumberFormat="0" applyAlignment="0" applyProtection="0"/>
    <xf numFmtId="0" fontId="45" fillId="66" borderId="398" applyNumberFormat="0" applyProtection="0">
      <alignment horizontal="left" vertical="center" indent="1"/>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48" fillId="67" borderId="398" applyNumberFormat="0" applyProtection="0">
      <alignment vertical="center"/>
    </xf>
    <xf numFmtId="4" fontId="110" fillId="67" borderId="398" applyNumberFormat="0" applyProtection="0">
      <alignment vertical="center"/>
    </xf>
    <xf numFmtId="4" fontId="48" fillId="67" borderId="398" applyNumberFormat="0" applyProtection="0">
      <alignment horizontal="left" vertical="center" indent="1"/>
    </xf>
    <xf numFmtId="4" fontId="48" fillId="67" borderId="398" applyNumberFormat="0" applyProtection="0">
      <alignment horizontal="left" vertical="center" indent="1"/>
    </xf>
    <xf numFmtId="4" fontId="48" fillId="85" borderId="398" applyNumberFormat="0" applyProtection="0">
      <alignment horizontal="right" vertical="center"/>
    </xf>
    <xf numFmtId="4" fontId="110" fillId="85" borderId="398" applyNumberFormat="0" applyProtection="0">
      <alignment horizontal="righ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109" fillId="85" borderId="398" applyNumberFormat="0" applyProtection="0">
      <alignment horizontal="right" vertical="center"/>
    </xf>
    <xf numFmtId="0" fontId="101" fillId="0" borderId="399"/>
    <xf numFmtId="0" fontId="131" fillId="49" borderId="396" applyNumberFormat="0" applyAlignment="0" applyProtection="0"/>
    <xf numFmtId="0" fontId="81" fillId="49" borderId="414" applyNumberFormat="0" applyAlignment="0" applyProtection="0"/>
    <xf numFmtId="0" fontId="66" fillId="64" borderId="414" applyNumberFormat="0" applyAlignment="0" applyProtection="0"/>
    <xf numFmtId="37" fontId="113" fillId="91"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95" fillId="64" borderId="407" applyNumberFormat="0" applyAlignment="0" applyProtection="0"/>
    <xf numFmtId="0" fontId="108" fillId="62" borderId="402" applyBorder="0"/>
    <xf numFmtId="0" fontId="45" fillId="88" borderId="513" applyNumberFormat="0" applyProtection="0">
      <alignment horizontal="left" vertical="center" indent="1"/>
    </xf>
    <xf numFmtId="0" fontId="108" fillId="62" borderId="508" applyBorder="0"/>
    <xf numFmtId="0" fontId="70" fillId="53" borderId="503" applyNumberFormat="0" applyFont="0" applyAlignment="0" applyProtection="0"/>
    <xf numFmtId="0" fontId="105" fillId="0" borderId="506" applyNumberFormat="0" applyFill="0" applyAlignment="0" applyProtection="0"/>
    <xf numFmtId="0" fontId="70" fillId="53" borderId="512" applyNumberFormat="0" applyFont="0" applyAlignment="0" applyProtection="0"/>
    <xf numFmtId="4" fontId="48" fillId="85" borderId="513" applyNumberFormat="0" applyProtection="0">
      <alignment horizontal="left" vertical="center" indent="1"/>
    </xf>
    <xf numFmtId="0" fontId="70" fillId="53" borderId="512"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131" fillId="49" borderId="396" applyNumberFormat="0" applyAlignment="0" applyProtection="0"/>
    <xf numFmtId="0" fontId="131" fillId="49" borderId="396" applyNumberFormat="0" applyAlignment="0" applyProtection="0"/>
    <xf numFmtId="4" fontId="48" fillId="76" borderId="488" applyNumberFormat="0" applyProtection="0">
      <alignment horizontal="right" vertical="center"/>
    </xf>
    <xf numFmtId="0" fontId="70" fillId="53" borderId="487" applyNumberFormat="0" applyFont="0" applyAlignment="0" applyProtection="0"/>
    <xf numFmtId="4" fontId="48" fillId="67" borderId="488" applyNumberFormat="0" applyProtection="0">
      <alignment vertical="center"/>
    </xf>
    <xf numFmtId="0" fontId="131" fillId="49" borderId="396" applyNumberFormat="0" applyAlignment="0" applyProtection="0"/>
    <xf numFmtId="0" fontId="131" fillId="49" borderId="414" applyNumberFormat="0" applyAlignment="0" applyProtection="0"/>
    <xf numFmtId="217" fontId="46" fillId="88" borderId="403" applyBorder="0">
      <alignment horizontal="center" vertical="center" wrapText="1"/>
    </xf>
    <xf numFmtId="217" fontId="46" fillId="67" borderId="401" applyBorder="0">
      <alignment horizontal="left" indent="1"/>
      <protection locked="0"/>
    </xf>
    <xf numFmtId="4" fontId="48" fillId="76" borderId="488" applyNumberFormat="0" applyProtection="0">
      <alignment horizontal="right" vertical="center"/>
    </xf>
    <xf numFmtId="0" fontId="126" fillId="64" borderId="486" applyNumberFormat="0" applyAlignment="0" applyProtection="0"/>
    <xf numFmtId="0" fontId="70" fillId="53" borderId="487" applyNumberFormat="0" applyFont="0" applyAlignment="0" applyProtection="0"/>
    <xf numFmtId="4" fontId="48" fillId="75" borderId="504" applyNumberFormat="0" applyProtection="0">
      <alignment horizontal="right" vertical="center"/>
    </xf>
    <xf numFmtId="0" fontId="70" fillId="53" borderId="503" applyNumberFormat="0" applyFont="0" applyAlignment="0" applyProtection="0"/>
    <xf numFmtId="4" fontId="48" fillId="80" borderId="504" applyNumberFormat="0" applyProtection="0">
      <alignment horizontal="right" vertical="center"/>
    </xf>
    <xf numFmtId="4" fontId="48" fillId="85" borderId="504" applyNumberFormat="0" applyProtection="0">
      <alignment horizontal="left" vertical="center" indent="1"/>
    </xf>
    <xf numFmtId="4" fontId="47" fillId="84" borderId="504" applyNumberFormat="0" applyProtection="0">
      <alignment horizontal="left" vertical="center" indent="1"/>
    </xf>
    <xf numFmtId="4" fontId="48" fillId="73" borderId="504" applyNumberFormat="0" applyProtection="0">
      <alignment vertical="center"/>
    </xf>
    <xf numFmtId="0" fontId="81" fillId="49" borderId="511" applyNumberFormat="0" applyAlignment="0" applyProtection="0"/>
    <xf numFmtId="0" fontId="108" fillId="62" borderId="402" applyBorder="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0" fontId="45" fillId="74" borderId="407" applyNumberFormat="0" applyProtection="0">
      <alignment horizontal="left" vertical="center" indent="1"/>
    </xf>
    <xf numFmtId="0" fontId="134" fillId="64" borderId="497" applyNumberFormat="0" applyAlignment="0" applyProtection="0"/>
    <xf numFmtId="0" fontId="101" fillId="0" borderId="399"/>
    <xf numFmtId="4" fontId="109" fillId="85" borderId="398" applyNumberFormat="0" applyProtection="0">
      <alignment horizontal="righ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110" fillId="85" borderId="398" applyNumberFormat="0" applyProtection="0">
      <alignment horizontal="right" vertical="center"/>
    </xf>
    <xf numFmtId="4" fontId="48" fillId="85" borderId="398" applyNumberFormat="0" applyProtection="0">
      <alignment horizontal="right" vertical="center"/>
    </xf>
    <xf numFmtId="4" fontId="48" fillId="67" borderId="398" applyNumberFormat="0" applyProtection="0">
      <alignment horizontal="left" vertical="center" indent="1"/>
    </xf>
    <xf numFmtId="4" fontId="48" fillId="67" borderId="398" applyNumberFormat="0" applyProtection="0">
      <alignment horizontal="left" vertical="center" indent="1"/>
    </xf>
    <xf numFmtId="4" fontId="110" fillId="67" borderId="398" applyNumberFormat="0" applyProtection="0">
      <alignment vertical="center"/>
    </xf>
    <xf numFmtId="4" fontId="48" fillId="67" borderId="398" applyNumberFormat="0" applyProtection="0">
      <alignmen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0" fontId="45" fillId="66" borderId="398" applyNumberFormat="0" applyProtection="0">
      <alignment horizontal="left" vertical="center" indent="1"/>
    </xf>
    <xf numFmtId="0" fontId="45" fillId="66" borderId="398" applyNumberFormat="0" applyProtection="0">
      <alignment horizontal="left" vertical="center" indent="1"/>
    </xf>
    <xf numFmtId="0" fontId="45" fillId="88" borderId="398" applyNumberFormat="0" applyProtection="0">
      <alignment horizontal="left" vertical="center" indent="1"/>
    </xf>
    <xf numFmtId="0" fontId="45" fillId="88" borderId="398" applyNumberFormat="0" applyProtection="0">
      <alignment horizontal="left" vertical="center" indent="1"/>
    </xf>
    <xf numFmtId="0" fontId="45" fillId="87" borderId="398" applyNumberFormat="0" applyProtection="0">
      <alignment horizontal="left" vertical="center" indent="1"/>
    </xf>
    <xf numFmtId="0" fontId="45" fillId="87" borderId="398" applyNumberFormat="0" applyProtection="0">
      <alignment horizontal="left" vertical="center" indent="1"/>
    </xf>
    <xf numFmtId="4" fontId="48" fillId="87" borderId="398" applyNumberFormat="0" applyProtection="0">
      <alignment horizontal="left" vertical="center" indent="1"/>
    </xf>
    <xf numFmtId="4" fontId="48" fillId="85" borderId="398" applyNumberFormat="0" applyProtection="0">
      <alignment horizontal="left" vertical="center" indent="1"/>
    </xf>
    <xf numFmtId="0" fontId="45" fillId="74" borderId="398" applyNumberFormat="0" applyProtection="0">
      <alignment horizontal="left" vertical="center" indent="1"/>
    </xf>
    <xf numFmtId="4" fontId="47" fillId="84" borderId="398" applyNumberFormat="0" applyProtection="0">
      <alignment horizontal="left" vertical="center" indent="1"/>
    </xf>
    <xf numFmtId="4" fontId="48" fillId="83" borderId="398" applyNumberFormat="0" applyProtection="0">
      <alignment horizontal="right" vertical="center"/>
    </xf>
    <xf numFmtId="4" fontId="48" fillId="82" borderId="398" applyNumberFormat="0" applyProtection="0">
      <alignment horizontal="right" vertical="center"/>
    </xf>
    <xf numFmtId="4" fontId="48" fillId="81" borderId="398" applyNumberFormat="0" applyProtection="0">
      <alignment horizontal="right" vertical="center"/>
    </xf>
    <xf numFmtId="4" fontId="48" fillId="80" borderId="398" applyNumberFormat="0" applyProtection="0">
      <alignment horizontal="right" vertical="center"/>
    </xf>
    <xf numFmtId="4" fontId="48" fillId="79" borderId="398" applyNumberFormat="0" applyProtection="0">
      <alignment horizontal="right" vertical="center"/>
    </xf>
    <xf numFmtId="4" fontId="48" fillId="78" borderId="398" applyNumberFormat="0" applyProtection="0">
      <alignment horizontal="right" vertical="center"/>
    </xf>
    <xf numFmtId="4" fontId="48" fillId="77" borderId="398" applyNumberFormat="0" applyProtection="0">
      <alignment horizontal="right" vertical="center"/>
    </xf>
    <xf numFmtId="4" fontId="48" fillId="76" borderId="398" applyNumberFormat="0" applyProtection="0">
      <alignment horizontal="right" vertical="center"/>
    </xf>
    <xf numFmtId="4" fontId="48" fillId="75" borderId="398" applyNumberFormat="0" applyProtection="0">
      <alignment horizontal="right" vertical="center"/>
    </xf>
    <xf numFmtId="0" fontId="45" fillId="74" borderId="398" applyNumberFormat="0" applyProtection="0">
      <alignment horizontal="left" vertical="center" indent="1"/>
    </xf>
    <xf numFmtId="4" fontId="48" fillId="73" borderId="398" applyNumberFormat="0" applyProtection="0">
      <alignment horizontal="left" vertical="center" indent="1"/>
    </xf>
    <xf numFmtId="4" fontId="48" fillId="73" borderId="398" applyNumberFormat="0" applyProtection="0">
      <alignment horizontal="left" vertical="center" indent="1"/>
    </xf>
    <xf numFmtId="4" fontId="110" fillId="73" borderId="398" applyNumberFormat="0" applyProtection="0">
      <alignment vertical="center"/>
    </xf>
    <xf numFmtId="4" fontId="48" fillId="73" borderId="398" applyNumberFormat="0" applyProtection="0">
      <alignment vertical="center"/>
    </xf>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37" fontId="113" fillId="90" borderId="396" applyBorder="0" applyProtection="0">
      <alignment horizontal="right"/>
    </xf>
    <xf numFmtId="37" fontId="113" fillId="90" borderId="396" applyBorder="0" applyProtection="0">
      <alignment horizontal="right"/>
    </xf>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0" fontId="81" fillId="49" borderId="396" applyNumberForma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70" fillId="53" borderId="397" applyNumberFormat="0" applyFon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4" fontId="48" fillId="73" borderId="398" applyNumberFormat="0" applyProtection="0">
      <alignment vertical="center"/>
    </xf>
    <xf numFmtId="4" fontId="110" fillId="73" borderId="398" applyNumberFormat="0" applyProtection="0">
      <alignment vertical="center"/>
    </xf>
    <xf numFmtId="4" fontId="48" fillId="73" borderId="398" applyNumberFormat="0" applyProtection="0">
      <alignment horizontal="left" vertical="center" indent="1"/>
    </xf>
    <xf numFmtId="4" fontId="48" fillId="73" borderId="398" applyNumberFormat="0" applyProtection="0">
      <alignment horizontal="left" vertical="center" indent="1"/>
    </xf>
    <xf numFmtId="0" fontId="45" fillId="74" borderId="398" applyNumberFormat="0" applyProtection="0">
      <alignment horizontal="left" vertical="center" indent="1"/>
    </xf>
    <xf numFmtId="4" fontId="48" fillId="75" borderId="398" applyNumberFormat="0" applyProtection="0">
      <alignment horizontal="right" vertical="center"/>
    </xf>
    <xf numFmtId="4" fontId="48" fillId="76" borderId="398" applyNumberFormat="0" applyProtection="0">
      <alignment horizontal="right" vertical="center"/>
    </xf>
    <xf numFmtId="4" fontId="48" fillId="77" borderId="398" applyNumberFormat="0" applyProtection="0">
      <alignment horizontal="right" vertical="center"/>
    </xf>
    <xf numFmtId="4" fontId="48" fillId="78" borderId="398" applyNumberFormat="0" applyProtection="0">
      <alignment horizontal="right" vertical="center"/>
    </xf>
    <xf numFmtId="4" fontId="48" fillId="79" borderId="398" applyNumberFormat="0" applyProtection="0">
      <alignment horizontal="right" vertical="center"/>
    </xf>
    <xf numFmtId="4" fontId="48" fillId="80" borderId="398" applyNumberFormat="0" applyProtection="0">
      <alignment horizontal="right" vertical="center"/>
    </xf>
    <xf numFmtId="4" fontId="48" fillId="81" borderId="398" applyNumberFormat="0" applyProtection="0">
      <alignment horizontal="right" vertical="center"/>
    </xf>
    <xf numFmtId="4" fontId="48" fillId="82" borderId="398" applyNumberFormat="0" applyProtection="0">
      <alignment horizontal="right" vertical="center"/>
    </xf>
    <xf numFmtId="4" fontId="48" fillId="83" borderId="398" applyNumberFormat="0" applyProtection="0">
      <alignment horizontal="right" vertical="center"/>
    </xf>
    <xf numFmtId="4" fontId="47" fillId="84" borderId="398" applyNumberFormat="0" applyProtection="0">
      <alignment horizontal="left" vertical="center" indent="1"/>
    </xf>
    <xf numFmtId="0" fontId="45" fillId="74" borderId="398" applyNumberFormat="0" applyProtection="0">
      <alignment horizontal="left" vertical="center" indent="1"/>
    </xf>
    <xf numFmtId="4" fontId="48" fillId="85" borderId="398" applyNumberFormat="0" applyProtection="0">
      <alignment horizontal="left" vertical="center" indent="1"/>
    </xf>
    <xf numFmtId="4" fontId="48" fillId="87" borderId="398" applyNumberFormat="0" applyProtection="0">
      <alignment horizontal="left" vertical="center" indent="1"/>
    </xf>
    <xf numFmtId="0" fontId="45" fillId="87" borderId="398" applyNumberFormat="0" applyProtection="0">
      <alignment horizontal="left" vertical="center" indent="1"/>
    </xf>
    <xf numFmtId="0" fontId="45" fillId="87" borderId="398" applyNumberFormat="0" applyProtection="0">
      <alignment horizontal="left" vertical="center" indent="1"/>
    </xf>
    <xf numFmtId="0" fontId="45" fillId="88" borderId="398" applyNumberFormat="0" applyProtection="0">
      <alignment horizontal="left" vertical="center" indent="1"/>
    </xf>
    <xf numFmtId="0" fontId="45" fillId="88" borderId="398" applyNumberFormat="0" applyProtection="0">
      <alignment horizontal="left" vertical="center" indent="1"/>
    </xf>
    <xf numFmtId="0" fontId="45" fillId="66" borderId="398" applyNumberFormat="0" applyProtection="0">
      <alignment horizontal="left" vertical="center" indent="1"/>
    </xf>
    <xf numFmtId="0" fontId="45" fillId="66" borderId="398" applyNumberFormat="0" applyProtection="0">
      <alignment horizontal="left" vertical="center" indent="1"/>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48" fillId="67" borderId="398" applyNumberFormat="0" applyProtection="0">
      <alignment vertical="center"/>
    </xf>
    <xf numFmtId="4" fontId="110" fillId="67" borderId="398" applyNumberFormat="0" applyProtection="0">
      <alignment vertical="center"/>
    </xf>
    <xf numFmtId="4" fontId="48" fillId="67" borderId="398" applyNumberFormat="0" applyProtection="0">
      <alignment horizontal="left" vertical="center" indent="1"/>
    </xf>
    <xf numFmtId="4" fontId="48" fillId="67" borderId="398" applyNumberFormat="0" applyProtection="0">
      <alignment horizontal="left" vertical="center" indent="1"/>
    </xf>
    <xf numFmtId="4" fontId="48" fillId="85" borderId="398" applyNumberFormat="0" applyProtection="0">
      <alignment horizontal="right" vertical="center"/>
    </xf>
    <xf numFmtId="4" fontId="110" fillId="85" borderId="398" applyNumberFormat="0" applyProtection="0">
      <alignment horizontal="right" vertical="center"/>
    </xf>
    <xf numFmtId="0" fontId="45" fillId="74" borderId="398" applyNumberFormat="0" applyProtection="0">
      <alignment horizontal="left" vertical="center" indent="1"/>
    </xf>
    <xf numFmtId="0" fontId="45" fillId="74" borderId="398" applyNumberFormat="0" applyProtection="0">
      <alignment horizontal="left" vertical="center" indent="1"/>
    </xf>
    <xf numFmtId="4" fontId="109" fillId="85" borderId="398" applyNumberFormat="0" applyProtection="0">
      <alignment horizontal="right" vertical="center"/>
    </xf>
    <xf numFmtId="0" fontId="101" fillId="0" borderId="399"/>
    <xf numFmtId="4" fontId="48" fillId="67" borderId="504" applyNumberFormat="0" applyProtection="0">
      <alignment vertical="center"/>
    </xf>
    <xf numFmtId="4" fontId="110" fillId="85" borderId="407" applyNumberFormat="0" applyProtection="0">
      <alignment horizontal="right" vertical="center"/>
    </xf>
    <xf numFmtId="37" fontId="113" fillId="90" borderId="486" applyBorder="0" applyProtection="0">
      <alignment horizontal="right"/>
    </xf>
    <xf numFmtId="0" fontId="105" fillId="0" borderId="490" applyNumberFormat="0" applyFill="0" applyAlignment="0" applyProtection="0"/>
    <xf numFmtId="4" fontId="48" fillId="67" borderId="497" applyNumberFormat="0" applyProtection="0">
      <alignment vertical="center"/>
    </xf>
    <xf numFmtId="0" fontId="70" fillId="53" borderId="487" applyNumberFormat="0" applyFont="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0" fontId="66" fillId="64" borderId="396" applyNumberFormat="0" applyAlignment="0" applyProtection="0"/>
    <xf numFmtId="37" fontId="113" fillId="91"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37" fontId="113" fillId="91" borderId="396" applyBorder="0" applyProtection="0">
      <alignment horizontal="right"/>
    </xf>
    <xf numFmtId="0" fontId="108" fillId="62" borderId="402" applyBorder="0"/>
    <xf numFmtId="0" fontId="45" fillId="88" borderId="513" applyNumberFormat="0" applyProtection="0">
      <alignment horizontal="left" vertical="center" indent="1"/>
    </xf>
    <xf numFmtId="4" fontId="48" fillId="67" borderId="513" applyNumberFormat="0" applyProtection="0">
      <alignment vertical="center"/>
    </xf>
    <xf numFmtId="0" fontId="95" fillId="64" borderId="504" applyNumberFormat="0" applyAlignment="0" applyProtection="0"/>
    <xf numFmtId="0" fontId="45" fillId="74" borderId="504" applyNumberFormat="0" applyProtection="0">
      <alignment horizontal="left" vertical="center" indent="1"/>
    </xf>
    <xf numFmtId="0" fontId="66" fillId="64" borderId="502" applyNumberForma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0" fontId="95" fillId="64" borderId="398" applyNumberFormat="0" applyAlignment="0" applyProtection="0"/>
    <xf numFmtId="0" fontId="70" fillId="53" borderId="487" applyNumberFormat="0" applyFont="0" applyAlignment="0" applyProtection="0"/>
    <xf numFmtId="0" fontId="105" fillId="0" borderId="490" applyNumberFormat="0" applyFill="0" applyAlignment="0" applyProtection="0"/>
    <xf numFmtId="0" fontId="105" fillId="0" borderId="490" applyNumberFormat="0" applyFill="0" applyAlignment="0" applyProtection="0"/>
    <xf numFmtId="217" fontId="46" fillId="88" borderId="403" applyBorder="0">
      <alignment horizontal="center" vertical="center" wrapText="1"/>
    </xf>
    <xf numFmtId="217" fontId="46" fillId="67" borderId="401" applyBorder="0">
      <alignment horizontal="left" indent="1"/>
      <protection locked="0"/>
    </xf>
    <xf numFmtId="0" fontId="70" fillId="53" borderId="503" applyNumberFormat="0" applyFont="0" applyAlignment="0" applyProtection="0"/>
    <xf numFmtId="0" fontId="131" fillId="49" borderId="511" applyNumberFormat="0" applyAlignment="0" applyProtection="0"/>
    <xf numFmtId="0" fontId="105" fillId="0" borderId="400" applyNumberFormat="0" applyFill="0" applyAlignment="0" applyProtection="0"/>
    <xf numFmtId="0" fontId="126" fillId="64" borderId="396" applyNumberFormat="0" applyAlignment="0" applyProtection="0"/>
    <xf numFmtId="0" fontId="134" fillId="64" borderId="504" applyNumberFormat="0" applyAlignment="0" applyProtection="0"/>
    <xf numFmtId="0" fontId="70" fillId="53" borderId="487" applyNumberFormat="0" applyFont="0" applyAlignment="0" applyProtection="0"/>
    <xf numFmtId="0" fontId="131" fillId="49" borderId="396" applyNumberFormat="0" applyAlignment="0" applyProtection="0"/>
    <xf numFmtId="0" fontId="131" fillId="49" borderId="486" applyNumberFormat="0" applyAlignment="0" applyProtection="0"/>
    <xf numFmtId="0" fontId="45" fillId="53" borderId="397" applyNumberFormat="0" applyFont="0" applyAlignment="0" applyProtection="0"/>
    <xf numFmtId="0" fontId="134" fillId="64" borderId="398" applyNumberFormat="0" applyAlignment="0" applyProtection="0"/>
    <xf numFmtId="217" fontId="46" fillId="88" borderId="403" applyBorder="0">
      <alignment horizontal="center" vertical="center" wrapText="1"/>
    </xf>
    <xf numFmtId="217" fontId="46" fillId="67" borderId="401" applyBorder="0">
      <alignment horizontal="left" indent="1"/>
      <protection locked="0"/>
    </xf>
    <xf numFmtId="0" fontId="126" fillId="64" borderId="396" applyNumberFormat="0" applyAlignment="0" applyProtection="0"/>
    <xf numFmtId="0" fontId="131" fillId="49" borderId="396" applyNumberFormat="0" applyAlignment="0" applyProtection="0"/>
    <xf numFmtId="4" fontId="48" fillId="77" borderId="488" applyNumberFormat="0" applyProtection="0">
      <alignment horizontal="right" vertical="center"/>
    </xf>
    <xf numFmtId="0" fontId="45" fillId="53" borderId="397" applyNumberFormat="0" applyFont="0" applyAlignment="0" applyProtection="0"/>
    <xf numFmtId="0" fontId="134" fillId="64" borderId="398" applyNumberFormat="0" applyAlignment="0" applyProtection="0"/>
    <xf numFmtId="0" fontId="131" fillId="49" borderId="396" applyNumberFormat="0" applyAlignment="0" applyProtection="0"/>
    <xf numFmtId="0" fontId="66" fillId="64" borderId="414" applyNumberFormat="0" applyAlignment="0" applyProtection="0"/>
    <xf numFmtId="0" fontId="45" fillId="53" borderId="415" applyNumberFormat="0" applyFont="0" applyAlignment="0" applyProtection="0"/>
    <xf numFmtId="10" fontId="75" fillId="70" borderId="404" applyNumberFormat="0" applyBorder="0" applyAlignment="0" applyProtection="0"/>
    <xf numFmtId="0" fontId="134" fillId="64" borderId="416" applyNumberFormat="0" applyAlignment="0" applyProtection="0"/>
    <xf numFmtId="0" fontId="126" fillId="64" borderId="405" applyNumberFormat="0" applyAlignment="0" applyProtection="0"/>
    <xf numFmtId="0" fontId="66" fillId="64" borderId="486" applyNumberFormat="0" applyAlignment="0" applyProtection="0"/>
    <xf numFmtId="0" fontId="131" fillId="49" borderId="405" applyNumberFormat="0" applyAlignment="0" applyProtection="0"/>
    <xf numFmtId="0" fontId="45" fillId="53" borderId="406" applyNumberFormat="0" applyFont="0" applyAlignment="0" applyProtection="0"/>
    <xf numFmtId="0" fontId="134" fillId="64" borderId="407" applyNumberFormat="0" applyAlignment="0" applyProtection="0"/>
    <xf numFmtId="0" fontId="126" fillId="64" borderId="396" applyNumberFormat="0" applyAlignment="0" applyProtection="0"/>
    <xf numFmtId="0" fontId="95" fillId="64" borderId="407" applyNumberFormat="0" applyAlignment="0" applyProtection="0"/>
    <xf numFmtId="4" fontId="48" fillId="77" borderId="488" applyNumberFormat="0" applyProtection="0">
      <alignment horizontal="right" vertical="center"/>
    </xf>
    <xf numFmtId="0" fontId="131" fillId="49" borderId="396" applyNumberFormat="0" applyAlignment="0" applyProtection="0"/>
    <xf numFmtId="10" fontId="75" fillId="67" borderId="404" applyNumberFormat="0" applyBorder="0" applyAlignment="0" applyProtection="0"/>
    <xf numFmtId="0" fontId="45" fillId="53" borderId="406" applyNumberFormat="0" applyFont="0" applyAlignment="0" applyProtection="0"/>
    <xf numFmtId="4" fontId="48" fillId="73" borderId="497" applyNumberFormat="0" applyProtection="0">
      <alignment vertical="center"/>
    </xf>
    <xf numFmtId="0" fontId="131" fillId="49" borderId="396" applyNumberFormat="0" applyAlignment="0" applyProtection="0"/>
    <xf numFmtId="0" fontId="66" fillId="64" borderId="423" applyNumberForma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4" fontId="48" fillId="73" borderId="407" applyNumberFormat="0" applyProtection="0">
      <alignment vertical="center"/>
    </xf>
    <xf numFmtId="4" fontId="110" fillId="73" borderId="407" applyNumberFormat="0" applyProtection="0">
      <alignment vertical="center"/>
    </xf>
    <xf numFmtId="4" fontId="48" fillId="73" borderId="407" applyNumberFormat="0" applyProtection="0">
      <alignment horizontal="left" vertical="center" indent="1"/>
    </xf>
    <xf numFmtId="4" fontId="48" fillId="73" borderId="407" applyNumberFormat="0" applyProtection="0">
      <alignment horizontal="left" vertical="center" indent="1"/>
    </xf>
    <xf numFmtId="0" fontId="45" fillId="74" borderId="407" applyNumberFormat="0" applyProtection="0">
      <alignment horizontal="left" vertical="center" indent="1"/>
    </xf>
    <xf numFmtId="4" fontId="48" fillId="75" borderId="407" applyNumberFormat="0" applyProtection="0">
      <alignment horizontal="right" vertical="center"/>
    </xf>
    <xf numFmtId="4" fontId="48" fillId="76" borderId="407" applyNumberFormat="0" applyProtection="0">
      <alignment horizontal="right" vertical="center"/>
    </xf>
    <xf numFmtId="4" fontId="48" fillId="77" borderId="407" applyNumberFormat="0" applyProtection="0">
      <alignment horizontal="right" vertical="center"/>
    </xf>
    <xf numFmtId="4" fontId="48" fillId="78" borderId="407" applyNumberFormat="0" applyProtection="0">
      <alignment horizontal="right" vertical="center"/>
    </xf>
    <xf numFmtId="4" fontId="48" fillId="79" borderId="407" applyNumberFormat="0" applyProtection="0">
      <alignment horizontal="right" vertical="center"/>
    </xf>
    <xf numFmtId="4" fontId="48" fillId="80" borderId="407" applyNumberFormat="0" applyProtection="0">
      <alignment horizontal="right" vertical="center"/>
    </xf>
    <xf numFmtId="4" fontId="48" fillId="81" borderId="407" applyNumberFormat="0" applyProtection="0">
      <alignment horizontal="right" vertical="center"/>
    </xf>
    <xf numFmtId="4" fontId="48" fillId="82" borderId="407" applyNumberFormat="0" applyProtection="0">
      <alignment horizontal="right" vertical="center"/>
    </xf>
    <xf numFmtId="4" fontId="48" fillId="83" borderId="407" applyNumberFormat="0" applyProtection="0">
      <alignment horizontal="right" vertical="center"/>
    </xf>
    <xf numFmtId="4" fontId="47" fillId="84" borderId="407" applyNumberFormat="0" applyProtection="0">
      <alignment horizontal="left" vertical="center" indent="1"/>
    </xf>
    <xf numFmtId="0" fontId="45" fillId="74" borderId="407" applyNumberFormat="0" applyProtection="0">
      <alignment horizontal="left" vertical="center" indent="1"/>
    </xf>
    <xf numFmtId="4" fontId="48" fillId="85" borderId="407" applyNumberFormat="0" applyProtection="0">
      <alignment horizontal="left" vertical="center" indent="1"/>
    </xf>
    <xf numFmtId="4" fontId="48" fillId="87" borderId="407" applyNumberFormat="0" applyProtection="0">
      <alignment horizontal="left" vertical="center" indent="1"/>
    </xf>
    <xf numFmtId="0" fontId="45" fillId="87" borderId="407" applyNumberFormat="0" applyProtection="0">
      <alignment horizontal="left" vertical="center" indent="1"/>
    </xf>
    <xf numFmtId="0" fontId="45" fillId="87" borderId="407" applyNumberFormat="0" applyProtection="0">
      <alignment horizontal="left" vertical="center" indent="1"/>
    </xf>
    <xf numFmtId="0" fontId="45" fillId="88" borderId="407" applyNumberFormat="0" applyProtection="0">
      <alignment horizontal="left" vertical="center" indent="1"/>
    </xf>
    <xf numFmtId="0" fontId="45" fillId="88" borderId="407" applyNumberFormat="0" applyProtection="0">
      <alignment horizontal="left" vertical="center" indent="1"/>
    </xf>
    <xf numFmtId="0" fontId="45" fillId="66" borderId="407" applyNumberFormat="0" applyProtection="0">
      <alignment horizontal="left" vertical="center" indent="1"/>
    </xf>
    <xf numFmtId="0" fontId="45" fillId="66" borderId="407" applyNumberFormat="0" applyProtection="0">
      <alignment horizontal="left" vertical="center" indent="1"/>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48" fillId="67" borderId="407" applyNumberFormat="0" applyProtection="0">
      <alignment vertical="center"/>
    </xf>
    <xf numFmtId="4" fontId="110" fillId="67" borderId="407" applyNumberFormat="0" applyProtection="0">
      <alignmen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4" fontId="48" fillId="85" borderId="407" applyNumberFormat="0" applyProtection="0">
      <alignment horizontal="right" vertical="center"/>
    </xf>
    <xf numFmtId="4" fontId="110" fillId="85" borderId="407" applyNumberFormat="0" applyProtection="0">
      <alignment horizontal="righ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109" fillId="85" borderId="407" applyNumberFormat="0" applyProtection="0">
      <alignment horizontal="right" vertical="center"/>
    </xf>
    <xf numFmtId="0" fontId="101" fillId="0" borderId="408"/>
    <xf numFmtId="0" fontId="66" fillId="64" borderId="423" applyNumberFormat="0" applyAlignment="0" applyProtection="0"/>
    <xf numFmtId="0" fontId="131" fillId="49" borderId="405" applyNumberFormat="0" applyAlignment="0" applyProtection="0"/>
    <xf numFmtId="37" fontId="113" fillId="91"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64" borderId="423" applyNumberFormat="0" applyAlignment="0" applyProtection="0"/>
    <xf numFmtId="0" fontId="108" fillId="62" borderId="411" applyBorder="0"/>
    <xf numFmtId="0" fontId="45" fillId="66" borderId="513" applyNumberFormat="0" applyProtection="0">
      <alignment horizontal="left" vertical="center" indent="1"/>
    </xf>
    <xf numFmtId="0" fontId="70" fillId="53" borderId="503" applyNumberFormat="0" applyFont="0" applyAlignment="0" applyProtection="0"/>
    <xf numFmtId="0" fontId="108" fillId="62" borderId="508" applyBorder="0"/>
    <xf numFmtId="0" fontId="70" fillId="53" borderId="512" applyNumberFormat="0" applyFont="0" applyAlignment="0" applyProtection="0"/>
    <xf numFmtId="0" fontId="45" fillId="74" borderId="513" applyNumberFormat="0" applyProtection="0">
      <alignment horizontal="left" vertical="center" indent="1"/>
    </xf>
    <xf numFmtId="0" fontId="70" fillId="53" borderId="512" applyNumberFormat="0" applyFont="0" applyAlignment="0" applyProtection="0"/>
    <xf numFmtId="0" fontId="45" fillId="53" borderId="503" applyNumberFormat="0" applyFont="0" applyAlignment="0" applyProtection="0"/>
    <xf numFmtId="0" fontId="70" fillId="53" borderId="503" applyNumberFormat="0" applyFont="0" applyAlignment="0" applyProtection="0"/>
    <xf numFmtId="0" fontId="45" fillId="87" borderId="504" applyNumberFormat="0" applyProtection="0">
      <alignment horizontal="left" vertical="center" indent="1"/>
    </xf>
    <xf numFmtId="0" fontId="131" fillId="49" borderId="405" applyNumberFormat="0" applyAlignment="0" applyProtection="0"/>
    <xf numFmtId="0" fontId="131" fillId="49" borderId="405" applyNumberFormat="0" applyAlignment="0" applyProtection="0"/>
    <xf numFmtId="4" fontId="48" fillId="77" borderId="488" applyNumberFormat="0" applyProtection="0">
      <alignment horizontal="right" vertical="center"/>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405" applyNumberFormat="0" applyAlignment="0" applyProtection="0"/>
    <xf numFmtId="217" fontId="46" fillId="88" borderId="430" applyBorder="0">
      <alignment horizontal="center" vertical="center" wrapText="1"/>
    </xf>
    <xf numFmtId="217" fontId="46" fillId="88" borderId="412" applyBorder="0">
      <alignment horizontal="center" vertical="center" wrapText="1"/>
    </xf>
    <xf numFmtId="217" fontId="46" fillId="67" borderId="410" applyBorder="0">
      <alignment horizontal="left" indent="1"/>
      <protection locked="0"/>
    </xf>
    <xf numFmtId="4" fontId="48" fillId="75" borderId="488" applyNumberFormat="0" applyProtection="0">
      <alignment horizontal="right" vertical="center"/>
    </xf>
    <xf numFmtId="0" fontId="70" fillId="53" borderId="487" applyNumberFormat="0" applyFont="0" applyAlignment="0" applyProtection="0"/>
    <xf numFmtId="217" fontId="46" fillId="88" borderId="509" applyBorder="0">
      <alignment horizontal="center" vertical="center" wrapText="1"/>
    </xf>
    <xf numFmtId="0" fontId="45" fillId="74" borderId="504" applyNumberFormat="0" applyProtection="0">
      <alignment horizontal="left" vertical="center" indent="1"/>
    </xf>
    <xf numFmtId="0" fontId="70" fillId="53" borderId="503" applyNumberFormat="0" applyFont="0" applyAlignment="0" applyProtection="0"/>
    <xf numFmtId="4" fontId="48" fillId="82" borderId="504" applyNumberFormat="0" applyProtection="0">
      <alignment horizontal="right" vertical="center"/>
    </xf>
    <xf numFmtId="4" fontId="48" fillId="87" borderId="504" applyNumberFormat="0" applyProtection="0">
      <alignment horizontal="left" vertical="center" indent="1"/>
    </xf>
    <xf numFmtId="4" fontId="48" fillId="83" borderId="504" applyNumberFormat="0" applyProtection="0">
      <alignment horizontal="right" vertical="center"/>
    </xf>
    <xf numFmtId="4" fontId="110" fillId="73" borderId="504" applyNumberFormat="0" applyProtection="0">
      <alignment vertical="center"/>
    </xf>
    <xf numFmtId="0" fontId="81" fillId="49" borderId="511" applyNumberFormat="0" applyAlignment="0" applyProtection="0"/>
    <xf numFmtId="0" fontId="108" fillId="62" borderId="411" applyBorder="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0" fontId="105" fillId="0" borderId="418" applyNumberFormat="0" applyFill="0" applyAlignment="0" applyProtection="0"/>
    <xf numFmtId="0" fontId="45" fillId="53" borderId="487" applyNumberFormat="0" applyFont="0" applyAlignment="0" applyProtection="0"/>
    <xf numFmtId="0" fontId="101" fillId="0" borderId="408"/>
    <xf numFmtId="4" fontId="109" fillId="85" borderId="407" applyNumberFormat="0" applyProtection="0">
      <alignment horizontal="righ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110" fillId="85" borderId="407" applyNumberFormat="0" applyProtection="0">
      <alignment horizontal="right" vertical="center"/>
    </xf>
    <xf numFmtId="4" fontId="48" fillId="85" borderId="407" applyNumberFormat="0" applyProtection="0">
      <alignment horizontal="righ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4" fontId="110" fillId="67" borderId="407" applyNumberFormat="0" applyProtection="0">
      <alignment vertical="center"/>
    </xf>
    <xf numFmtId="4" fontId="48" fillId="67" borderId="407" applyNumberFormat="0" applyProtection="0">
      <alignmen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0" fontId="45" fillId="66" borderId="407" applyNumberFormat="0" applyProtection="0">
      <alignment horizontal="left" vertical="center" indent="1"/>
    </xf>
    <xf numFmtId="0" fontId="45" fillId="66" borderId="407" applyNumberFormat="0" applyProtection="0">
      <alignment horizontal="left" vertical="center" indent="1"/>
    </xf>
    <xf numFmtId="0" fontId="45" fillId="88" borderId="407" applyNumberFormat="0" applyProtection="0">
      <alignment horizontal="left" vertical="center" indent="1"/>
    </xf>
    <xf numFmtId="0" fontId="45" fillId="88" borderId="407" applyNumberFormat="0" applyProtection="0">
      <alignment horizontal="left" vertical="center" indent="1"/>
    </xf>
    <xf numFmtId="0" fontId="45" fillId="87" borderId="407" applyNumberFormat="0" applyProtection="0">
      <alignment horizontal="left" vertical="center" indent="1"/>
    </xf>
    <xf numFmtId="0" fontId="45" fillId="87" borderId="407" applyNumberFormat="0" applyProtection="0">
      <alignment horizontal="left" vertical="center" indent="1"/>
    </xf>
    <xf numFmtId="4" fontId="48" fillId="87" borderId="407" applyNumberFormat="0" applyProtection="0">
      <alignment horizontal="left" vertical="center" indent="1"/>
    </xf>
    <xf numFmtId="4" fontId="48" fillId="85" borderId="407" applyNumberFormat="0" applyProtection="0">
      <alignment horizontal="left" vertical="center" indent="1"/>
    </xf>
    <xf numFmtId="0" fontId="45" fillId="74" borderId="407" applyNumberFormat="0" applyProtection="0">
      <alignment horizontal="left" vertical="center" indent="1"/>
    </xf>
    <xf numFmtId="4" fontId="47" fillId="84" borderId="407" applyNumberFormat="0" applyProtection="0">
      <alignment horizontal="left" vertical="center" indent="1"/>
    </xf>
    <xf numFmtId="4" fontId="48" fillId="83" borderId="407" applyNumberFormat="0" applyProtection="0">
      <alignment horizontal="right" vertical="center"/>
    </xf>
    <xf numFmtId="4" fontId="48" fillId="82" borderId="407" applyNumberFormat="0" applyProtection="0">
      <alignment horizontal="right" vertical="center"/>
    </xf>
    <xf numFmtId="4" fontId="48" fillId="81" borderId="407" applyNumberFormat="0" applyProtection="0">
      <alignment horizontal="right" vertical="center"/>
    </xf>
    <xf numFmtId="4" fontId="48" fillId="80" borderId="407" applyNumberFormat="0" applyProtection="0">
      <alignment horizontal="right" vertical="center"/>
    </xf>
    <xf numFmtId="4" fontId="48" fillId="79" borderId="407" applyNumberFormat="0" applyProtection="0">
      <alignment horizontal="right" vertical="center"/>
    </xf>
    <xf numFmtId="4" fontId="48" fillId="78" borderId="407" applyNumberFormat="0" applyProtection="0">
      <alignment horizontal="right" vertical="center"/>
    </xf>
    <xf numFmtId="4" fontId="48" fillId="77" borderId="407" applyNumberFormat="0" applyProtection="0">
      <alignment horizontal="right" vertical="center"/>
    </xf>
    <xf numFmtId="4" fontId="48" fillId="76" borderId="407" applyNumberFormat="0" applyProtection="0">
      <alignment horizontal="right" vertical="center"/>
    </xf>
    <xf numFmtId="4" fontId="48" fillId="75" borderId="407" applyNumberFormat="0" applyProtection="0">
      <alignment horizontal="right" vertical="center"/>
    </xf>
    <xf numFmtId="0" fontId="45" fillId="74" borderId="407" applyNumberFormat="0" applyProtection="0">
      <alignment horizontal="left" vertical="center" indent="1"/>
    </xf>
    <xf numFmtId="4" fontId="48" fillId="73" borderId="407" applyNumberFormat="0" applyProtection="0">
      <alignment horizontal="left" vertical="center" indent="1"/>
    </xf>
    <xf numFmtId="4" fontId="48" fillId="73" borderId="407" applyNumberFormat="0" applyProtection="0">
      <alignment horizontal="left" vertical="center" indent="1"/>
    </xf>
    <xf numFmtId="4" fontId="110" fillId="73" borderId="407" applyNumberFormat="0" applyProtection="0">
      <alignment vertical="center"/>
    </xf>
    <xf numFmtId="4" fontId="48" fillId="73" borderId="407" applyNumberFormat="0" applyProtection="0">
      <alignment vertical="center"/>
    </xf>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37" fontId="113" fillId="90" borderId="405" applyBorder="0" applyProtection="0">
      <alignment horizontal="right"/>
    </xf>
    <xf numFmtId="37" fontId="113" fillId="90" borderId="405" applyBorder="0" applyProtection="0">
      <alignment horizontal="right"/>
    </xf>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0" fontId="81" fillId="49" borderId="405" applyNumberForma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70" fillId="53" borderId="406" applyNumberFormat="0" applyFon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4" fontId="48" fillId="73" borderId="407" applyNumberFormat="0" applyProtection="0">
      <alignment vertical="center"/>
    </xf>
    <xf numFmtId="4" fontId="110" fillId="73" borderId="407" applyNumberFormat="0" applyProtection="0">
      <alignment vertical="center"/>
    </xf>
    <xf numFmtId="4" fontId="48" fillId="73" borderId="407" applyNumberFormat="0" applyProtection="0">
      <alignment horizontal="left" vertical="center" indent="1"/>
    </xf>
    <xf numFmtId="4" fontId="48" fillId="73" borderId="407" applyNumberFormat="0" applyProtection="0">
      <alignment horizontal="left" vertical="center" indent="1"/>
    </xf>
    <xf numFmtId="0" fontId="45" fillId="74" borderId="407" applyNumberFormat="0" applyProtection="0">
      <alignment horizontal="left" vertical="center" indent="1"/>
    </xf>
    <xf numFmtId="4" fontId="48" fillId="75" borderId="407" applyNumberFormat="0" applyProtection="0">
      <alignment horizontal="right" vertical="center"/>
    </xf>
    <xf numFmtId="4" fontId="48" fillId="76" borderId="407" applyNumberFormat="0" applyProtection="0">
      <alignment horizontal="right" vertical="center"/>
    </xf>
    <xf numFmtId="4" fontId="48" fillId="77" borderId="407" applyNumberFormat="0" applyProtection="0">
      <alignment horizontal="right" vertical="center"/>
    </xf>
    <xf numFmtId="4" fontId="48" fillId="78" borderId="407" applyNumberFormat="0" applyProtection="0">
      <alignment horizontal="right" vertical="center"/>
    </xf>
    <xf numFmtId="4" fontId="48" fillId="79" borderId="407" applyNumberFormat="0" applyProtection="0">
      <alignment horizontal="right" vertical="center"/>
    </xf>
    <xf numFmtId="4" fontId="48" fillId="80" borderId="407" applyNumberFormat="0" applyProtection="0">
      <alignment horizontal="right" vertical="center"/>
    </xf>
    <xf numFmtId="4" fontId="48" fillId="81" borderId="407" applyNumberFormat="0" applyProtection="0">
      <alignment horizontal="right" vertical="center"/>
    </xf>
    <xf numFmtId="4" fontId="48" fillId="82" borderId="407" applyNumberFormat="0" applyProtection="0">
      <alignment horizontal="right" vertical="center"/>
    </xf>
    <xf numFmtId="4" fontId="48" fillId="83" borderId="407" applyNumberFormat="0" applyProtection="0">
      <alignment horizontal="right" vertical="center"/>
    </xf>
    <xf numFmtId="4" fontId="47" fillId="84" borderId="407" applyNumberFormat="0" applyProtection="0">
      <alignment horizontal="left" vertical="center" indent="1"/>
    </xf>
    <xf numFmtId="0" fontId="45" fillId="74" borderId="407" applyNumberFormat="0" applyProtection="0">
      <alignment horizontal="left" vertical="center" indent="1"/>
    </xf>
    <xf numFmtId="4" fontId="48" fillId="85" borderId="407" applyNumberFormat="0" applyProtection="0">
      <alignment horizontal="left" vertical="center" indent="1"/>
    </xf>
    <xf numFmtId="4" fontId="48" fillId="87" borderId="407" applyNumberFormat="0" applyProtection="0">
      <alignment horizontal="left" vertical="center" indent="1"/>
    </xf>
    <xf numFmtId="0" fontId="45" fillId="87" borderId="407" applyNumberFormat="0" applyProtection="0">
      <alignment horizontal="left" vertical="center" indent="1"/>
    </xf>
    <xf numFmtId="0" fontId="45" fillId="87" borderId="407" applyNumberFormat="0" applyProtection="0">
      <alignment horizontal="left" vertical="center" indent="1"/>
    </xf>
    <xf numFmtId="0" fontId="45" fillId="88" borderId="407" applyNumberFormat="0" applyProtection="0">
      <alignment horizontal="left" vertical="center" indent="1"/>
    </xf>
    <xf numFmtId="0" fontId="45" fillId="88" borderId="407" applyNumberFormat="0" applyProtection="0">
      <alignment horizontal="left" vertical="center" indent="1"/>
    </xf>
    <xf numFmtId="0" fontId="45" fillId="66" borderId="407" applyNumberFormat="0" applyProtection="0">
      <alignment horizontal="left" vertical="center" indent="1"/>
    </xf>
    <xf numFmtId="0" fontId="45" fillId="66" borderId="407" applyNumberFormat="0" applyProtection="0">
      <alignment horizontal="left" vertical="center" indent="1"/>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48" fillId="67" borderId="407" applyNumberFormat="0" applyProtection="0">
      <alignment vertical="center"/>
    </xf>
    <xf numFmtId="4" fontId="110" fillId="67" borderId="407" applyNumberFormat="0" applyProtection="0">
      <alignment vertical="center"/>
    </xf>
    <xf numFmtId="4" fontId="48" fillId="67" borderId="407" applyNumberFormat="0" applyProtection="0">
      <alignment horizontal="left" vertical="center" indent="1"/>
    </xf>
    <xf numFmtId="4" fontId="48" fillId="67" borderId="407" applyNumberFormat="0" applyProtection="0">
      <alignment horizontal="left" vertical="center" indent="1"/>
    </xf>
    <xf numFmtId="4" fontId="48" fillId="85" borderId="407" applyNumberFormat="0" applyProtection="0">
      <alignment horizontal="right" vertical="center"/>
    </xf>
    <xf numFmtId="4" fontId="110" fillId="85" borderId="407" applyNumberFormat="0" applyProtection="0">
      <alignment horizontal="right" vertical="center"/>
    </xf>
    <xf numFmtId="0" fontId="45" fillId="74" borderId="407" applyNumberFormat="0" applyProtection="0">
      <alignment horizontal="left" vertical="center" indent="1"/>
    </xf>
    <xf numFmtId="0" fontId="45" fillId="74" borderId="407" applyNumberFormat="0" applyProtection="0">
      <alignment horizontal="left" vertical="center" indent="1"/>
    </xf>
    <xf numFmtId="4" fontId="109" fillId="85" borderId="407" applyNumberFormat="0" applyProtection="0">
      <alignment horizontal="right" vertical="center"/>
    </xf>
    <xf numFmtId="0" fontId="101" fillId="0" borderId="408"/>
    <xf numFmtId="37" fontId="113" fillId="91" borderId="486" applyBorder="0" applyProtection="0">
      <alignment horizontal="right"/>
    </xf>
    <xf numFmtId="37" fontId="113" fillId="91" borderId="414" applyBorder="0" applyProtection="0">
      <alignment horizontal="right"/>
    </xf>
    <xf numFmtId="0" fontId="81" fillId="49" borderId="486" applyNumberFormat="0" applyAlignment="0" applyProtection="0"/>
    <xf numFmtId="37" fontId="113" fillId="91" borderId="486" applyBorder="0" applyProtection="0">
      <alignment horizontal="right"/>
    </xf>
    <xf numFmtId="4" fontId="48" fillId="67" borderId="497" applyNumberFormat="0" applyProtection="0">
      <alignment horizontal="left" vertical="center" indent="1"/>
    </xf>
    <xf numFmtId="0" fontId="70" fillId="53" borderId="487" applyNumberFormat="0" applyFont="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0" fontId="66" fillId="64" borderId="405" applyNumberFormat="0" applyAlignment="0" applyProtection="0"/>
    <xf numFmtId="37" fontId="113" fillId="91"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37" fontId="113" fillId="91" borderId="405" applyBorder="0" applyProtection="0">
      <alignment horizontal="right"/>
    </xf>
    <xf numFmtId="0" fontId="108" fillId="62" borderId="411" applyBorder="0"/>
    <xf numFmtId="0" fontId="45" fillId="88" borderId="513" applyNumberFormat="0" applyProtection="0">
      <alignment horizontal="left" vertical="center" indent="1"/>
    </xf>
    <xf numFmtId="0" fontId="45" fillId="74" borderId="513" applyNumberFormat="0" applyProtection="0">
      <alignment horizontal="left" vertical="center" indent="1"/>
    </xf>
    <xf numFmtId="0" fontId="95" fillId="64" borderId="504" applyNumberFormat="0" applyAlignment="0" applyProtection="0"/>
    <xf numFmtId="4" fontId="110" fillId="85" borderId="504" applyNumberFormat="0" applyProtection="0">
      <alignment horizontal="right" vertical="center"/>
    </xf>
    <xf numFmtId="0" fontId="66" fillId="64" borderId="502"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0" fontId="95" fillId="64" borderId="407" applyNumberFormat="0" applyAlignment="0" applyProtection="0"/>
    <xf numFmtId="37" fontId="113" fillId="90"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217" fontId="46" fillId="88" borderId="412" applyBorder="0">
      <alignment horizontal="center" vertical="center" wrapText="1"/>
    </xf>
    <xf numFmtId="217" fontId="46" fillId="67" borderId="410" applyBorder="0">
      <alignment horizontal="left" indent="1"/>
      <protection locked="0"/>
    </xf>
    <xf numFmtId="0" fontId="70" fillId="53" borderId="503" applyNumberFormat="0" applyFont="0" applyAlignment="0" applyProtection="0"/>
    <xf numFmtId="0" fontId="126" fillId="64" borderId="511" applyNumberFormat="0" applyAlignment="0" applyProtection="0"/>
    <xf numFmtId="0" fontId="105" fillId="0" borderId="409" applyNumberFormat="0" applyFill="0" applyAlignment="0" applyProtection="0"/>
    <xf numFmtId="0" fontId="126" fillId="64" borderId="405" applyNumberFormat="0" applyAlignment="0" applyProtection="0"/>
    <xf numFmtId="0" fontId="101" fillId="0" borderId="505"/>
    <xf numFmtId="0" fontId="70" fillId="53" borderId="487" applyNumberFormat="0" applyFont="0" applyAlignment="0" applyProtection="0"/>
    <xf numFmtId="0" fontId="131" fillId="49" borderId="405" applyNumberFormat="0" applyAlignment="0" applyProtection="0"/>
    <xf numFmtId="0" fontId="45" fillId="53" borderId="406" applyNumberFormat="0" applyFont="0" applyAlignment="0" applyProtection="0"/>
    <xf numFmtId="0" fontId="134" fillId="64" borderId="407" applyNumberFormat="0" applyAlignment="0" applyProtection="0"/>
    <xf numFmtId="217" fontId="46" fillId="88" borderId="412" applyBorder="0">
      <alignment horizontal="center" vertical="center" wrapText="1"/>
    </xf>
    <xf numFmtId="217" fontId="46" fillId="67" borderId="410" applyBorder="0">
      <alignment horizontal="left" indent="1"/>
      <protection locked="0"/>
    </xf>
    <xf numFmtId="0" fontId="126" fillId="64" borderId="405" applyNumberFormat="0" applyAlignment="0" applyProtection="0"/>
    <xf numFmtId="0" fontId="131" fillId="49" borderId="405" applyNumberFormat="0" applyAlignment="0" applyProtection="0"/>
    <xf numFmtId="4" fontId="48" fillId="76" borderId="488" applyNumberFormat="0" applyProtection="0">
      <alignment horizontal="right" vertical="center"/>
    </xf>
    <xf numFmtId="0" fontId="45" fillId="53" borderId="406" applyNumberFormat="0" applyFont="0" applyAlignment="0" applyProtection="0"/>
    <xf numFmtId="0" fontId="134" fillId="64" borderId="407" applyNumberFormat="0" applyAlignment="0" applyProtection="0"/>
    <xf numFmtId="0" fontId="131" fillId="49" borderId="405" applyNumberFormat="0" applyAlignment="0" applyProtection="0"/>
    <xf numFmtId="0" fontId="70" fillId="53" borderId="503" applyNumberFormat="0" applyFont="0" applyAlignment="0" applyProtection="0"/>
    <xf numFmtId="10" fontId="75" fillId="70" borderId="413" applyNumberFormat="0" applyBorder="0" applyAlignment="0" applyProtection="0"/>
    <xf numFmtId="0" fontId="66" fillId="64" borderId="423" applyNumberFormat="0" applyAlignment="0" applyProtection="0"/>
    <xf numFmtId="0" fontId="126" fillId="64" borderId="414" applyNumberFormat="0" applyAlignment="0" applyProtection="0"/>
    <xf numFmtId="0" fontId="66" fillId="64" borderId="486" applyNumberFormat="0" applyAlignment="0" applyProtection="0"/>
    <xf numFmtId="0" fontId="131" fillId="49" borderId="414" applyNumberFormat="0" applyAlignment="0" applyProtection="0"/>
    <xf numFmtId="0" fontId="45" fillId="53" borderId="415" applyNumberFormat="0" applyFont="0" applyAlignment="0" applyProtection="0"/>
    <xf numFmtId="0" fontId="134" fillId="64" borderId="416" applyNumberFormat="0" applyAlignment="0" applyProtection="0"/>
    <xf numFmtId="0" fontId="126" fillId="64" borderId="405" applyNumberFormat="0" applyAlignment="0" applyProtection="0"/>
    <xf numFmtId="4" fontId="48" fillId="76" borderId="488" applyNumberFormat="0" applyProtection="0">
      <alignment horizontal="right" vertical="center"/>
    </xf>
    <xf numFmtId="0" fontId="131" fillId="49" borderId="405" applyNumberFormat="0" applyAlignment="0" applyProtection="0"/>
    <xf numFmtId="10" fontId="75" fillId="67" borderId="413" applyNumberFormat="0" applyBorder="0" applyAlignment="0" applyProtection="0"/>
    <xf numFmtId="0" fontId="45" fillId="53" borderId="415" applyNumberFormat="0" applyFont="0" applyAlignment="0" applyProtection="0"/>
    <xf numFmtId="217" fontId="46" fillId="67" borderId="428" applyBorder="0">
      <alignment horizontal="left" indent="1"/>
      <protection locked="0"/>
    </xf>
    <xf numFmtId="0" fontId="131" fillId="49" borderId="405" applyNumberForma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4" fontId="48" fillId="73" borderId="416" applyNumberFormat="0" applyProtection="0">
      <alignment vertical="center"/>
    </xf>
    <xf numFmtId="4" fontId="110" fillId="73" borderId="416" applyNumberFormat="0" applyProtection="0">
      <alignment vertical="center"/>
    </xf>
    <xf numFmtId="4" fontId="48" fillId="73" borderId="416" applyNumberFormat="0" applyProtection="0">
      <alignment horizontal="left" vertical="center" indent="1"/>
    </xf>
    <xf numFmtId="4" fontId="48" fillId="73" borderId="416" applyNumberFormat="0" applyProtection="0">
      <alignment horizontal="left" vertical="center" indent="1"/>
    </xf>
    <xf numFmtId="0" fontId="45" fillId="74" borderId="416" applyNumberFormat="0" applyProtection="0">
      <alignment horizontal="left" vertical="center" indent="1"/>
    </xf>
    <xf numFmtId="4" fontId="48" fillId="75" borderId="416" applyNumberFormat="0" applyProtection="0">
      <alignment horizontal="right" vertical="center"/>
    </xf>
    <xf numFmtId="4" fontId="48" fillId="76" borderId="416" applyNumberFormat="0" applyProtection="0">
      <alignment horizontal="right" vertical="center"/>
    </xf>
    <xf numFmtId="4" fontId="48" fillId="77" borderId="416" applyNumberFormat="0" applyProtection="0">
      <alignment horizontal="right" vertical="center"/>
    </xf>
    <xf numFmtId="4" fontId="48" fillId="78" borderId="416" applyNumberFormat="0" applyProtection="0">
      <alignment horizontal="right" vertical="center"/>
    </xf>
    <xf numFmtId="4" fontId="48" fillId="79" borderId="416" applyNumberFormat="0" applyProtection="0">
      <alignment horizontal="right" vertical="center"/>
    </xf>
    <xf numFmtId="4" fontId="48" fillId="80" borderId="416" applyNumberFormat="0" applyProtection="0">
      <alignment horizontal="right" vertical="center"/>
    </xf>
    <xf numFmtId="4" fontId="48" fillId="81" borderId="416" applyNumberFormat="0" applyProtection="0">
      <alignment horizontal="right" vertical="center"/>
    </xf>
    <xf numFmtId="4" fontId="48" fillId="82" borderId="416" applyNumberFormat="0" applyProtection="0">
      <alignment horizontal="right" vertical="center"/>
    </xf>
    <xf numFmtId="4" fontId="48" fillId="83" borderId="416" applyNumberFormat="0" applyProtection="0">
      <alignment horizontal="right" vertical="center"/>
    </xf>
    <xf numFmtId="4" fontId="47" fillId="84" borderId="416" applyNumberFormat="0" applyProtection="0">
      <alignment horizontal="left" vertical="center" indent="1"/>
    </xf>
    <xf numFmtId="0" fontId="45" fillId="74" borderId="416" applyNumberFormat="0" applyProtection="0">
      <alignment horizontal="left" vertical="center" indent="1"/>
    </xf>
    <xf numFmtId="4" fontId="48" fillId="85" borderId="416" applyNumberFormat="0" applyProtection="0">
      <alignment horizontal="left" vertical="center" indent="1"/>
    </xf>
    <xf numFmtId="4" fontId="48" fillId="87" borderId="416" applyNumberFormat="0" applyProtection="0">
      <alignment horizontal="left" vertical="center" indent="1"/>
    </xf>
    <xf numFmtId="0" fontId="45" fillId="87" borderId="416" applyNumberFormat="0" applyProtection="0">
      <alignment horizontal="left" vertical="center" indent="1"/>
    </xf>
    <xf numFmtId="0" fontId="45" fillId="87" borderId="416" applyNumberFormat="0" applyProtection="0">
      <alignment horizontal="left" vertical="center" indent="1"/>
    </xf>
    <xf numFmtId="0" fontId="45" fillId="88" borderId="416" applyNumberFormat="0" applyProtection="0">
      <alignment horizontal="left" vertical="center" indent="1"/>
    </xf>
    <xf numFmtId="0" fontId="45" fillId="88" borderId="416" applyNumberFormat="0" applyProtection="0">
      <alignment horizontal="left" vertical="center" indent="1"/>
    </xf>
    <xf numFmtId="0" fontId="45" fillId="66" borderId="416" applyNumberFormat="0" applyProtection="0">
      <alignment horizontal="left" vertical="center" indent="1"/>
    </xf>
    <xf numFmtId="0" fontId="45" fillId="66" borderId="416" applyNumberFormat="0" applyProtection="0">
      <alignment horizontal="left" vertical="center" indent="1"/>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48" fillId="67" borderId="416" applyNumberFormat="0" applyProtection="0">
      <alignment vertical="center"/>
    </xf>
    <xf numFmtId="4" fontId="110" fillId="67" borderId="416" applyNumberFormat="0" applyProtection="0">
      <alignment vertical="center"/>
    </xf>
    <xf numFmtId="4" fontId="48" fillId="67" borderId="416" applyNumberFormat="0" applyProtection="0">
      <alignment horizontal="left" vertical="center" indent="1"/>
    </xf>
    <xf numFmtId="4" fontId="48" fillId="67" borderId="416" applyNumberFormat="0" applyProtection="0">
      <alignment horizontal="left" vertical="center" indent="1"/>
    </xf>
    <xf numFmtId="4" fontId="48" fillId="85" borderId="416" applyNumberFormat="0" applyProtection="0">
      <alignment horizontal="right" vertical="center"/>
    </xf>
    <xf numFmtId="4" fontId="110" fillId="85" borderId="416" applyNumberFormat="0" applyProtection="0">
      <alignment horizontal="righ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109" fillId="85" borderId="416" applyNumberFormat="0" applyProtection="0">
      <alignment horizontal="right" vertical="center"/>
    </xf>
    <xf numFmtId="0" fontId="101" fillId="0" borderId="417"/>
    <xf numFmtId="0" fontId="131" fillId="49" borderId="414" applyNumberFormat="0" applyAlignment="0" applyProtection="0"/>
    <xf numFmtId="37" fontId="113" fillId="91"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8" fillId="62" borderId="420" applyBorder="0"/>
    <xf numFmtId="0" fontId="45" fillId="66" borderId="513" applyNumberFormat="0" applyProtection="0">
      <alignment horizontal="left" vertical="center" indent="1"/>
    </xf>
    <xf numFmtId="0" fontId="108" fillId="62" borderId="508" applyBorder="0"/>
    <xf numFmtId="0" fontId="70" fillId="53" borderId="503" applyNumberFormat="0" applyFont="0" applyAlignment="0" applyProtection="0"/>
    <xf numFmtId="0" fontId="70" fillId="53" borderId="512" applyNumberFormat="0" applyFont="0" applyAlignment="0" applyProtection="0"/>
    <xf numFmtId="4" fontId="47" fillId="84" borderId="513" applyNumberFormat="0" applyProtection="0">
      <alignment horizontal="left" vertical="center" indent="1"/>
    </xf>
    <xf numFmtId="0" fontId="70" fillId="53" borderId="503" applyNumberFormat="0" applyFont="0" applyAlignment="0" applyProtection="0"/>
    <xf numFmtId="0" fontId="45" fillId="87" borderId="504" applyNumberFormat="0" applyProtection="0">
      <alignment horizontal="left" vertical="center" indent="1"/>
    </xf>
    <xf numFmtId="0" fontId="131" fillId="49" borderId="414" applyNumberFormat="0" applyAlignment="0" applyProtection="0"/>
    <xf numFmtId="0" fontId="131" fillId="49" borderId="414" applyNumberFormat="0" applyAlignment="0" applyProtection="0"/>
    <xf numFmtId="4" fontId="48" fillId="78" borderId="488" applyNumberFormat="0" applyProtection="0">
      <alignment horizontal="right" vertical="center"/>
    </xf>
    <xf numFmtId="0" fontId="70" fillId="53" borderId="487" applyNumberFormat="0" applyFont="0" applyAlignment="0" applyProtection="0"/>
    <xf numFmtId="0" fontId="45" fillId="74" borderId="488" applyNumberFormat="0" applyProtection="0">
      <alignment horizontal="left" vertical="center" indent="1"/>
    </xf>
    <xf numFmtId="0" fontId="131" fillId="49" borderId="414" applyNumberFormat="0" applyAlignment="0" applyProtection="0"/>
    <xf numFmtId="217" fontId="46" fillId="88" borderId="421" applyBorder="0">
      <alignment horizontal="center" vertical="center" wrapText="1"/>
    </xf>
    <xf numFmtId="217" fontId="46" fillId="67" borderId="419" applyBorder="0">
      <alignment horizontal="left" indent="1"/>
      <protection locked="0"/>
    </xf>
    <xf numFmtId="0" fontId="45" fillId="74" borderId="488" applyNumberFormat="0" applyProtection="0">
      <alignment horizontal="left" vertical="center" indent="1"/>
    </xf>
    <xf numFmtId="0" fontId="70" fillId="53" borderId="487" applyNumberFormat="0" applyFont="0" applyAlignment="0" applyProtection="0"/>
    <xf numFmtId="4" fontId="48" fillId="73" borderId="504" applyNumberFormat="0" applyProtection="0">
      <alignment horizontal="left" vertical="center" indent="1"/>
    </xf>
    <xf numFmtId="0" fontId="45" fillId="53" borderId="424" applyNumberFormat="0" applyFont="0" applyAlignment="0" applyProtection="0"/>
    <xf numFmtId="4" fontId="48" fillId="82" borderId="504" applyNumberFormat="0" applyProtection="0">
      <alignment horizontal="right" vertical="center"/>
    </xf>
    <xf numFmtId="4" fontId="48" fillId="73" borderId="504" applyNumberFormat="0" applyProtection="0">
      <alignment horizontal="left" vertical="center" indent="1"/>
    </xf>
    <xf numFmtId="37" fontId="113" fillId="90" borderId="511" applyBorder="0" applyProtection="0">
      <alignment horizontal="right"/>
    </xf>
    <xf numFmtId="0" fontId="108" fillId="62" borderId="420" applyBorder="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105" fillId="0" borderId="427" applyNumberFormat="0" applyFill="0" applyAlignment="0" applyProtection="0"/>
    <xf numFmtId="0" fontId="101" fillId="0" borderId="417"/>
    <xf numFmtId="4" fontId="109" fillId="85" borderId="416" applyNumberFormat="0" applyProtection="0">
      <alignment horizontal="righ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110" fillId="85" borderId="416" applyNumberFormat="0" applyProtection="0">
      <alignment horizontal="right" vertical="center"/>
    </xf>
    <xf numFmtId="4" fontId="48" fillId="85" borderId="416" applyNumberFormat="0" applyProtection="0">
      <alignment horizontal="right" vertical="center"/>
    </xf>
    <xf numFmtId="4" fontId="48" fillId="67" borderId="416" applyNumberFormat="0" applyProtection="0">
      <alignment horizontal="left" vertical="center" indent="1"/>
    </xf>
    <xf numFmtId="4" fontId="48" fillId="67" borderId="416" applyNumberFormat="0" applyProtection="0">
      <alignment horizontal="left" vertical="center" indent="1"/>
    </xf>
    <xf numFmtId="4" fontId="110" fillId="67" borderId="416" applyNumberFormat="0" applyProtection="0">
      <alignment vertical="center"/>
    </xf>
    <xf numFmtId="4" fontId="48" fillId="67" borderId="416" applyNumberFormat="0" applyProtection="0">
      <alignmen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0" fontId="45" fillId="66" borderId="416" applyNumberFormat="0" applyProtection="0">
      <alignment horizontal="left" vertical="center" indent="1"/>
    </xf>
    <xf numFmtId="0" fontId="45" fillId="66" borderId="416" applyNumberFormat="0" applyProtection="0">
      <alignment horizontal="left" vertical="center" indent="1"/>
    </xf>
    <xf numFmtId="0" fontId="45" fillId="88" borderId="416" applyNumberFormat="0" applyProtection="0">
      <alignment horizontal="left" vertical="center" indent="1"/>
    </xf>
    <xf numFmtId="0" fontId="45" fillId="88" borderId="416" applyNumberFormat="0" applyProtection="0">
      <alignment horizontal="left" vertical="center" indent="1"/>
    </xf>
    <xf numFmtId="0" fontId="45" fillId="87" borderId="416" applyNumberFormat="0" applyProtection="0">
      <alignment horizontal="left" vertical="center" indent="1"/>
    </xf>
    <xf numFmtId="0" fontId="45" fillId="87" borderId="416" applyNumberFormat="0" applyProtection="0">
      <alignment horizontal="left" vertical="center" indent="1"/>
    </xf>
    <xf numFmtId="4" fontId="48" fillId="87" borderId="416" applyNumberFormat="0" applyProtection="0">
      <alignment horizontal="left" vertical="center" indent="1"/>
    </xf>
    <xf numFmtId="4" fontId="48" fillId="85" borderId="416" applyNumberFormat="0" applyProtection="0">
      <alignment horizontal="left" vertical="center" indent="1"/>
    </xf>
    <xf numFmtId="0" fontId="45" fillId="74" borderId="416" applyNumberFormat="0" applyProtection="0">
      <alignment horizontal="left" vertical="center" indent="1"/>
    </xf>
    <xf numFmtId="4" fontId="47" fillId="84" borderId="416" applyNumberFormat="0" applyProtection="0">
      <alignment horizontal="left" vertical="center" indent="1"/>
    </xf>
    <xf numFmtId="4" fontId="48" fillId="83" borderId="416" applyNumberFormat="0" applyProtection="0">
      <alignment horizontal="right" vertical="center"/>
    </xf>
    <xf numFmtId="4" fontId="48" fillId="82" borderId="416" applyNumberFormat="0" applyProtection="0">
      <alignment horizontal="right" vertical="center"/>
    </xf>
    <xf numFmtId="4" fontId="48" fillId="81" borderId="416" applyNumberFormat="0" applyProtection="0">
      <alignment horizontal="right" vertical="center"/>
    </xf>
    <xf numFmtId="4" fontId="48" fillId="80" borderId="416" applyNumberFormat="0" applyProtection="0">
      <alignment horizontal="right" vertical="center"/>
    </xf>
    <xf numFmtId="4" fontId="48" fillId="79" borderId="416" applyNumberFormat="0" applyProtection="0">
      <alignment horizontal="right" vertical="center"/>
    </xf>
    <xf numFmtId="4" fontId="48" fillId="78" borderId="416" applyNumberFormat="0" applyProtection="0">
      <alignment horizontal="right" vertical="center"/>
    </xf>
    <xf numFmtId="4" fontId="48" fillId="77" borderId="416" applyNumberFormat="0" applyProtection="0">
      <alignment horizontal="right" vertical="center"/>
    </xf>
    <xf numFmtId="4" fontId="48" fillId="76" borderId="416" applyNumberFormat="0" applyProtection="0">
      <alignment horizontal="right" vertical="center"/>
    </xf>
    <xf numFmtId="4" fontId="48" fillId="75" borderId="416" applyNumberFormat="0" applyProtection="0">
      <alignment horizontal="right" vertical="center"/>
    </xf>
    <xf numFmtId="0" fontId="45" fillId="74" borderId="416" applyNumberFormat="0" applyProtection="0">
      <alignment horizontal="left" vertical="center" indent="1"/>
    </xf>
    <xf numFmtId="4" fontId="48" fillId="73" borderId="416" applyNumberFormat="0" applyProtection="0">
      <alignment horizontal="left" vertical="center" indent="1"/>
    </xf>
    <xf numFmtId="4" fontId="48" fillId="73" borderId="416" applyNumberFormat="0" applyProtection="0">
      <alignment horizontal="left" vertical="center" indent="1"/>
    </xf>
    <xf numFmtId="4" fontId="110" fillId="73" borderId="416" applyNumberFormat="0" applyProtection="0">
      <alignment vertical="center"/>
    </xf>
    <xf numFmtId="4" fontId="48" fillId="73" borderId="416" applyNumberFormat="0" applyProtection="0">
      <alignment vertical="center"/>
    </xf>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37" fontId="113" fillId="90" borderId="414" applyBorder="0" applyProtection="0">
      <alignment horizontal="right"/>
    </xf>
    <xf numFmtId="37" fontId="113" fillId="90" borderId="414" applyBorder="0" applyProtection="0">
      <alignment horizontal="right"/>
    </xf>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0" fontId="81" fillId="49" borderId="414" applyNumberForma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70" fillId="53" borderId="415" applyNumberFormat="0" applyFon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4" fontId="48" fillId="73" borderId="416" applyNumberFormat="0" applyProtection="0">
      <alignment vertical="center"/>
    </xf>
    <xf numFmtId="4" fontId="110" fillId="73" borderId="416" applyNumberFormat="0" applyProtection="0">
      <alignment vertical="center"/>
    </xf>
    <xf numFmtId="4" fontId="48" fillId="73" borderId="416" applyNumberFormat="0" applyProtection="0">
      <alignment horizontal="left" vertical="center" indent="1"/>
    </xf>
    <xf numFmtId="4" fontId="48" fillId="73" borderId="416" applyNumberFormat="0" applyProtection="0">
      <alignment horizontal="left" vertical="center" indent="1"/>
    </xf>
    <xf numFmtId="0" fontId="45" fillId="74" borderId="416" applyNumberFormat="0" applyProtection="0">
      <alignment horizontal="left" vertical="center" indent="1"/>
    </xf>
    <xf numFmtId="4" fontId="48" fillId="75" borderId="416" applyNumberFormat="0" applyProtection="0">
      <alignment horizontal="right" vertical="center"/>
    </xf>
    <xf numFmtId="4" fontId="48" fillId="76" borderId="416" applyNumberFormat="0" applyProtection="0">
      <alignment horizontal="right" vertical="center"/>
    </xf>
    <xf numFmtId="4" fontId="48" fillId="77" borderId="416" applyNumberFormat="0" applyProtection="0">
      <alignment horizontal="right" vertical="center"/>
    </xf>
    <xf numFmtId="4" fontId="48" fillId="78" borderId="416" applyNumberFormat="0" applyProtection="0">
      <alignment horizontal="right" vertical="center"/>
    </xf>
    <xf numFmtId="4" fontId="48" fillId="79" borderId="416" applyNumberFormat="0" applyProtection="0">
      <alignment horizontal="right" vertical="center"/>
    </xf>
    <xf numFmtId="4" fontId="48" fillId="80" borderId="416" applyNumberFormat="0" applyProtection="0">
      <alignment horizontal="right" vertical="center"/>
    </xf>
    <xf numFmtId="4" fontId="48" fillId="81" borderId="416" applyNumberFormat="0" applyProtection="0">
      <alignment horizontal="right" vertical="center"/>
    </xf>
    <xf numFmtId="4" fontId="48" fillId="82" borderId="416" applyNumberFormat="0" applyProtection="0">
      <alignment horizontal="right" vertical="center"/>
    </xf>
    <xf numFmtId="4" fontId="48" fillId="83" borderId="416" applyNumberFormat="0" applyProtection="0">
      <alignment horizontal="right" vertical="center"/>
    </xf>
    <xf numFmtId="4" fontId="47" fillId="84" borderId="416" applyNumberFormat="0" applyProtection="0">
      <alignment horizontal="left" vertical="center" indent="1"/>
    </xf>
    <xf numFmtId="0" fontId="45" fillId="74" borderId="416" applyNumberFormat="0" applyProtection="0">
      <alignment horizontal="left" vertical="center" indent="1"/>
    </xf>
    <xf numFmtId="4" fontId="48" fillId="85" borderId="416" applyNumberFormat="0" applyProtection="0">
      <alignment horizontal="left" vertical="center" indent="1"/>
    </xf>
    <xf numFmtId="4" fontId="48" fillId="87" borderId="416" applyNumberFormat="0" applyProtection="0">
      <alignment horizontal="left" vertical="center" indent="1"/>
    </xf>
    <xf numFmtId="0" fontId="45" fillId="87" borderId="416" applyNumberFormat="0" applyProtection="0">
      <alignment horizontal="left" vertical="center" indent="1"/>
    </xf>
    <xf numFmtId="0" fontId="45" fillId="87" borderId="416" applyNumberFormat="0" applyProtection="0">
      <alignment horizontal="left" vertical="center" indent="1"/>
    </xf>
    <xf numFmtId="0" fontId="45" fillId="88" borderId="416" applyNumberFormat="0" applyProtection="0">
      <alignment horizontal="left" vertical="center" indent="1"/>
    </xf>
    <xf numFmtId="0" fontId="45" fillId="88" borderId="416" applyNumberFormat="0" applyProtection="0">
      <alignment horizontal="left" vertical="center" indent="1"/>
    </xf>
    <xf numFmtId="0" fontId="45" fillId="66" borderId="416" applyNumberFormat="0" applyProtection="0">
      <alignment horizontal="left" vertical="center" indent="1"/>
    </xf>
    <xf numFmtId="0" fontId="45" fillId="66" borderId="416" applyNumberFormat="0" applyProtection="0">
      <alignment horizontal="left" vertical="center" indent="1"/>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48" fillId="67" borderId="416" applyNumberFormat="0" applyProtection="0">
      <alignment vertical="center"/>
    </xf>
    <xf numFmtId="4" fontId="110" fillId="67" borderId="416" applyNumberFormat="0" applyProtection="0">
      <alignment vertical="center"/>
    </xf>
    <xf numFmtId="4" fontId="48" fillId="67" borderId="416" applyNumberFormat="0" applyProtection="0">
      <alignment horizontal="left" vertical="center" indent="1"/>
    </xf>
    <xf numFmtId="4" fontId="48" fillId="67" borderId="416" applyNumberFormat="0" applyProtection="0">
      <alignment horizontal="left" vertical="center" indent="1"/>
    </xf>
    <xf numFmtId="4" fontId="48" fillId="85" borderId="416" applyNumberFormat="0" applyProtection="0">
      <alignment horizontal="right" vertical="center"/>
    </xf>
    <xf numFmtId="4" fontId="110" fillId="85" borderId="416" applyNumberFormat="0" applyProtection="0">
      <alignment horizontal="right" vertical="center"/>
    </xf>
    <xf numFmtId="0" fontId="45" fillId="74" borderId="416" applyNumberFormat="0" applyProtection="0">
      <alignment horizontal="left" vertical="center" indent="1"/>
    </xf>
    <xf numFmtId="0" fontId="45" fillId="74" borderId="416" applyNumberFormat="0" applyProtection="0">
      <alignment horizontal="left" vertical="center" indent="1"/>
    </xf>
    <xf numFmtId="4" fontId="109" fillId="85" borderId="416" applyNumberFormat="0" applyProtection="0">
      <alignment horizontal="right" vertical="center"/>
    </xf>
    <xf numFmtId="0" fontId="101" fillId="0" borderId="417"/>
    <xf numFmtId="0" fontId="66" fillId="64" borderId="486" applyNumberFormat="0" applyAlignment="0" applyProtection="0"/>
    <xf numFmtId="37" fontId="113" fillId="91" borderId="423" applyBorder="0" applyProtection="0">
      <alignment horizontal="right"/>
    </xf>
    <xf numFmtId="0" fontId="81" fillId="49" borderId="486" applyNumberFormat="0" applyAlignment="0" applyProtection="0"/>
    <xf numFmtId="0" fontId="131" fillId="49" borderId="486" applyNumberFormat="0" applyAlignment="0" applyProtection="0"/>
    <xf numFmtId="4" fontId="48" fillId="67" borderId="497" applyNumberFormat="0" applyProtection="0">
      <alignment horizontal="left" vertical="center" indent="1"/>
    </xf>
    <xf numFmtId="0" fontId="70" fillId="53" borderId="487" applyNumberFormat="0" applyFont="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0" fontId="66" fillId="64" borderId="414" applyNumberFormat="0" applyAlignment="0" applyProtection="0"/>
    <xf numFmtId="37" fontId="113" fillId="91"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37" fontId="113" fillId="91" borderId="414" applyBorder="0" applyProtection="0">
      <alignment horizontal="right"/>
    </xf>
    <xf numFmtId="0" fontId="108" fillId="62" borderId="420" applyBorder="0"/>
    <xf numFmtId="0" fontId="45" fillId="87" borderId="513" applyNumberFormat="0" applyProtection="0">
      <alignment horizontal="left" vertical="center" indent="1"/>
    </xf>
    <xf numFmtId="0" fontId="45" fillId="74" borderId="513" applyNumberFormat="0" applyProtection="0">
      <alignment horizontal="left" vertical="center" indent="1"/>
    </xf>
    <xf numFmtId="0" fontId="95" fillId="64" borderId="504" applyNumberFormat="0" applyAlignment="0" applyProtection="0"/>
    <xf numFmtId="4" fontId="48" fillId="85" borderId="504" applyNumberFormat="0" applyProtection="0">
      <alignment horizontal="right" vertical="center"/>
    </xf>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95" fillId="64" borderId="416" applyNumberFormat="0" applyAlignment="0" applyProtection="0"/>
    <xf numFmtId="0" fontId="101" fillId="0" borderId="489"/>
    <xf numFmtId="0" fontId="81" fillId="49" borderId="486" applyNumberFormat="0" applyAlignment="0" applyProtection="0"/>
    <xf numFmtId="0" fontId="105" fillId="0" borderId="490" applyNumberFormat="0" applyFill="0" applyAlignment="0" applyProtection="0"/>
    <xf numFmtId="0" fontId="105" fillId="0" borderId="490" applyNumberFormat="0" applyFill="0" applyAlignment="0" applyProtection="0"/>
    <xf numFmtId="217" fontId="46" fillId="88" borderId="421" applyBorder="0">
      <alignment horizontal="center" vertical="center" wrapText="1"/>
    </xf>
    <xf numFmtId="217" fontId="46" fillId="67" borderId="419" applyBorder="0">
      <alignment horizontal="left" indent="1"/>
      <protection locked="0"/>
    </xf>
    <xf numFmtId="0" fontId="70" fillId="53" borderId="503" applyNumberFormat="0" applyFont="0" applyAlignment="0" applyProtection="0"/>
    <xf numFmtId="10" fontId="75" fillId="70" borderId="510" applyNumberFormat="0" applyBorder="0" applyAlignment="0" applyProtection="0"/>
    <xf numFmtId="0" fontId="105" fillId="0" borderId="418" applyNumberFormat="0" applyFill="0" applyAlignment="0" applyProtection="0"/>
    <xf numFmtId="0" fontId="126" fillId="64" borderId="414" applyNumberFormat="0" applyAlignment="0" applyProtection="0"/>
    <xf numFmtId="0" fontId="131" fillId="49" borderId="502" applyNumberFormat="0" applyAlignment="0" applyProtection="0"/>
    <xf numFmtId="0" fontId="70" fillId="53" borderId="487" applyNumberFormat="0" applyFont="0" applyAlignment="0" applyProtection="0"/>
    <xf numFmtId="0" fontId="131" fillId="49" borderId="414" applyNumberFormat="0" applyAlignment="0" applyProtection="0"/>
    <xf numFmtId="0" fontId="45" fillId="53" borderId="415" applyNumberFormat="0" applyFont="0" applyAlignment="0" applyProtection="0"/>
    <xf numFmtId="0" fontId="134" fillId="64" borderId="416" applyNumberFormat="0" applyAlignment="0" applyProtection="0"/>
    <xf numFmtId="217" fontId="46" fillId="88" borderId="421" applyBorder="0">
      <alignment horizontal="center" vertical="center" wrapText="1"/>
    </xf>
    <xf numFmtId="217" fontId="46" fillId="67" borderId="419" applyBorder="0">
      <alignment horizontal="left" indent="1"/>
      <protection locked="0"/>
    </xf>
    <xf numFmtId="0" fontId="126" fillId="64" borderId="414" applyNumberFormat="0" applyAlignment="0" applyProtection="0"/>
    <xf numFmtId="0" fontId="131" fillId="49" borderId="414" applyNumberFormat="0" applyAlignment="0" applyProtection="0"/>
    <xf numFmtId="4" fontId="48" fillId="75" borderId="488" applyNumberFormat="0" applyProtection="0">
      <alignment horizontal="right" vertical="center"/>
    </xf>
    <xf numFmtId="0" fontId="45" fillId="53" borderId="415" applyNumberFormat="0" applyFont="0" applyAlignment="0" applyProtection="0"/>
    <xf numFmtId="0" fontId="134" fillId="64" borderId="416" applyNumberFormat="0" applyAlignment="0" applyProtection="0"/>
    <xf numFmtId="0" fontId="131" fillId="49" borderId="414" applyNumberFormat="0" applyAlignment="0" applyProtection="0"/>
    <xf numFmtId="10" fontId="75" fillId="70" borderId="422" applyNumberFormat="0" applyBorder="0" applyAlignment="0" applyProtection="0"/>
    <xf numFmtId="0" fontId="126" fillId="64" borderId="423" applyNumberFormat="0" applyAlignment="0" applyProtection="0"/>
    <xf numFmtId="0" fontId="131" fillId="49" borderId="423" applyNumberFormat="0" applyAlignment="0" applyProtection="0"/>
    <xf numFmtId="0" fontId="45" fillId="53" borderId="424" applyNumberFormat="0" applyFont="0" applyAlignment="0" applyProtection="0"/>
    <xf numFmtId="0" fontId="134" fillId="64" borderId="425" applyNumberFormat="0" applyAlignment="0" applyProtection="0"/>
    <xf numFmtId="0" fontId="126" fillId="64" borderId="414" applyNumberFormat="0" applyAlignment="0" applyProtection="0"/>
    <xf numFmtId="4" fontId="48" fillId="75" borderId="488" applyNumberFormat="0" applyProtection="0">
      <alignment horizontal="right" vertical="center"/>
    </xf>
    <xf numFmtId="0" fontId="131" fillId="49" borderId="414" applyNumberFormat="0" applyAlignment="0" applyProtection="0"/>
    <xf numFmtId="10" fontId="75" fillId="67" borderId="422" applyNumberFormat="0" applyBorder="0" applyAlignment="0" applyProtection="0"/>
    <xf numFmtId="0" fontId="45" fillId="53" borderId="424" applyNumberFormat="0" applyFont="0" applyAlignment="0" applyProtection="0"/>
    <xf numFmtId="0" fontId="131" fillId="49" borderId="414" applyNumberForma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4" fontId="48" fillId="73" borderId="425" applyNumberFormat="0" applyProtection="0">
      <alignment vertical="center"/>
    </xf>
    <xf numFmtId="4" fontId="110" fillId="73" borderId="425" applyNumberFormat="0" applyProtection="0">
      <alignment vertical="center"/>
    </xf>
    <xf numFmtId="4" fontId="48" fillId="73" borderId="425" applyNumberFormat="0" applyProtection="0">
      <alignment horizontal="left" vertical="center" indent="1"/>
    </xf>
    <xf numFmtId="4" fontId="48" fillId="73" borderId="425" applyNumberFormat="0" applyProtection="0">
      <alignment horizontal="left" vertical="center" indent="1"/>
    </xf>
    <xf numFmtId="0" fontId="45" fillId="74" borderId="425" applyNumberFormat="0" applyProtection="0">
      <alignment horizontal="left" vertical="center" indent="1"/>
    </xf>
    <xf numFmtId="4" fontId="48" fillId="75" borderId="425" applyNumberFormat="0" applyProtection="0">
      <alignment horizontal="right" vertical="center"/>
    </xf>
    <xf numFmtId="4" fontId="48" fillId="76" borderId="425" applyNumberFormat="0" applyProtection="0">
      <alignment horizontal="right" vertical="center"/>
    </xf>
    <xf numFmtId="4" fontId="48" fillId="77" borderId="425" applyNumberFormat="0" applyProtection="0">
      <alignment horizontal="right" vertical="center"/>
    </xf>
    <xf numFmtId="4" fontId="48" fillId="78" borderId="425" applyNumberFormat="0" applyProtection="0">
      <alignment horizontal="right" vertical="center"/>
    </xf>
    <xf numFmtId="4" fontId="48" fillId="79" borderId="425" applyNumberFormat="0" applyProtection="0">
      <alignment horizontal="right" vertical="center"/>
    </xf>
    <xf numFmtId="4" fontId="48" fillId="80" borderId="425" applyNumberFormat="0" applyProtection="0">
      <alignment horizontal="right" vertical="center"/>
    </xf>
    <xf numFmtId="4" fontId="48" fillId="81" borderId="425" applyNumberFormat="0" applyProtection="0">
      <alignment horizontal="right" vertical="center"/>
    </xf>
    <xf numFmtId="4" fontId="48" fillId="82" borderId="425" applyNumberFormat="0" applyProtection="0">
      <alignment horizontal="right" vertical="center"/>
    </xf>
    <xf numFmtId="4" fontId="48" fillId="83" borderId="425" applyNumberFormat="0" applyProtection="0">
      <alignment horizontal="right" vertical="center"/>
    </xf>
    <xf numFmtId="4" fontId="47" fillId="84" borderId="425" applyNumberFormat="0" applyProtection="0">
      <alignment horizontal="left" vertical="center" indent="1"/>
    </xf>
    <xf numFmtId="0" fontId="45" fillId="74" borderId="425" applyNumberFormat="0" applyProtection="0">
      <alignment horizontal="left" vertical="center" indent="1"/>
    </xf>
    <xf numFmtId="4" fontId="48" fillId="85" borderId="425" applyNumberFormat="0" applyProtection="0">
      <alignment horizontal="left" vertical="center" indent="1"/>
    </xf>
    <xf numFmtId="4" fontId="48" fillId="87" borderId="425" applyNumberFormat="0" applyProtection="0">
      <alignment horizontal="left" vertical="center" indent="1"/>
    </xf>
    <xf numFmtId="0" fontId="45" fillId="87" borderId="425" applyNumberFormat="0" applyProtection="0">
      <alignment horizontal="left" vertical="center" indent="1"/>
    </xf>
    <xf numFmtId="0" fontId="45" fillId="87" borderId="425" applyNumberFormat="0" applyProtection="0">
      <alignment horizontal="left" vertical="center" indent="1"/>
    </xf>
    <xf numFmtId="0" fontId="45" fillId="88" borderId="425" applyNumberFormat="0" applyProtection="0">
      <alignment horizontal="left" vertical="center" indent="1"/>
    </xf>
    <xf numFmtId="0" fontId="45" fillId="88" borderId="425" applyNumberFormat="0" applyProtection="0">
      <alignment horizontal="left" vertical="center" indent="1"/>
    </xf>
    <xf numFmtId="0" fontId="45" fillId="66" borderId="425" applyNumberFormat="0" applyProtection="0">
      <alignment horizontal="left" vertical="center" indent="1"/>
    </xf>
    <xf numFmtId="0" fontId="45" fillId="66" borderId="425" applyNumberFormat="0" applyProtection="0">
      <alignment horizontal="left" vertical="center" indent="1"/>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48" fillId="67" borderId="425" applyNumberFormat="0" applyProtection="0">
      <alignment vertical="center"/>
    </xf>
    <xf numFmtId="4" fontId="110" fillId="67" borderId="425" applyNumberFormat="0" applyProtection="0">
      <alignment vertical="center"/>
    </xf>
    <xf numFmtId="4" fontId="48" fillId="67" borderId="425" applyNumberFormat="0" applyProtection="0">
      <alignment horizontal="left" vertical="center" indent="1"/>
    </xf>
    <xf numFmtId="4" fontId="48" fillId="67" borderId="425" applyNumberFormat="0" applyProtection="0">
      <alignment horizontal="left" vertical="center" indent="1"/>
    </xf>
    <xf numFmtId="4" fontId="48" fillId="85" borderId="425" applyNumberFormat="0" applyProtection="0">
      <alignment horizontal="right" vertical="center"/>
    </xf>
    <xf numFmtId="4" fontId="110" fillId="85" borderId="425" applyNumberFormat="0" applyProtection="0">
      <alignment horizontal="righ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109" fillId="85" borderId="425" applyNumberFormat="0" applyProtection="0">
      <alignment horizontal="right" vertical="center"/>
    </xf>
    <xf numFmtId="0" fontId="101" fillId="0" borderId="426"/>
    <xf numFmtId="0" fontId="131" fillId="49" borderId="423" applyNumberFormat="0" applyAlignment="0" applyProtection="0"/>
    <xf numFmtId="37" fontId="113" fillId="91"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8" fillId="62" borderId="429" applyBorder="0"/>
    <xf numFmtId="0" fontId="45" fillId="74" borderId="513" applyNumberFormat="0" applyProtection="0">
      <alignment horizontal="left" vertical="center" indent="1"/>
    </xf>
    <xf numFmtId="0" fontId="70" fillId="53" borderId="503" applyNumberFormat="0" applyFont="0" applyAlignment="0" applyProtection="0"/>
    <xf numFmtId="0" fontId="70" fillId="53" borderId="512" applyNumberFormat="0" applyFont="0" applyAlignment="0" applyProtection="0"/>
    <xf numFmtId="4" fontId="48" fillId="83" borderId="513" applyNumberFormat="0" applyProtection="0">
      <alignment horizontal="right" vertical="center"/>
    </xf>
    <xf numFmtId="0" fontId="70" fillId="53" borderId="512" applyNumberFormat="0" applyFont="0" applyAlignment="0" applyProtection="0"/>
    <xf numFmtId="0" fontId="70" fillId="53" borderId="503" applyNumberFormat="0" applyFont="0" applyAlignment="0" applyProtection="0"/>
    <xf numFmtId="4" fontId="48" fillId="87" borderId="504" applyNumberFormat="0" applyProtection="0">
      <alignment horizontal="left" vertical="center" indent="1"/>
    </xf>
    <xf numFmtId="0" fontId="131" fillId="49" borderId="423" applyNumberFormat="0" applyAlignment="0" applyProtection="0"/>
    <xf numFmtId="0" fontId="131" fillId="49" borderId="423" applyNumberFormat="0" applyAlignment="0" applyProtection="0"/>
    <xf numFmtId="4" fontId="48" fillId="79" borderId="488" applyNumberFormat="0" applyProtection="0">
      <alignment horizontal="right" vertical="center"/>
    </xf>
    <xf numFmtId="0" fontId="70" fillId="53" borderId="487" applyNumberFormat="0" applyFont="0" applyAlignment="0" applyProtection="0"/>
    <xf numFmtId="0" fontId="45" fillId="66" borderId="488" applyNumberFormat="0" applyProtection="0">
      <alignment horizontal="left" vertical="center" indent="1"/>
    </xf>
    <xf numFmtId="0" fontId="131" fillId="49" borderId="423" applyNumberFormat="0" applyAlignment="0" applyProtection="0"/>
    <xf numFmtId="217" fontId="46" fillId="88" borderId="430" applyBorder="0">
      <alignment horizontal="center" vertical="center" wrapText="1"/>
    </xf>
    <xf numFmtId="217" fontId="46" fillId="67" borderId="428" applyBorder="0">
      <alignment horizontal="left" indent="1"/>
      <protection locked="0"/>
    </xf>
    <xf numFmtId="4" fontId="48" fillId="73" borderId="488" applyNumberFormat="0" applyProtection="0">
      <alignment horizontal="left" vertical="center" indent="1"/>
    </xf>
    <xf numFmtId="0" fontId="70" fillId="53" borderId="487" applyNumberFormat="0" applyFont="0" applyAlignment="0" applyProtection="0"/>
    <xf numFmtId="4" fontId="48" fillId="73" borderId="504" applyNumberFormat="0" applyProtection="0">
      <alignment horizontal="left" vertical="center" indent="1"/>
    </xf>
    <xf numFmtId="0" fontId="70" fillId="53" borderId="503" applyNumberFormat="0" applyFont="0" applyAlignment="0" applyProtection="0"/>
    <xf numFmtId="4" fontId="48" fillId="83" borderId="504" applyNumberFormat="0" applyProtection="0">
      <alignment horizontal="right" vertical="center"/>
    </xf>
    <xf numFmtId="0" fontId="45" fillId="87" borderId="504" applyNumberFormat="0" applyProtection="0">
      <alignment horizontal="left" vertical="center" indent="1"/>
    </xf>
    <xf numFmtId="4" fontId="48" fillId="81" borderId="504" applyNumberFormat="0" applyProtection="0">
      <alignment horizontal="right" vertical="center"/>
    </xf>
    <xf numFmtId="4" fontId="48" fillId="73" borderId="504" applyNumberFormat="0" applyProtection="0">
      <alignment horizontal="left" vertical="center" indent="1"/>
    </xf>
    <xf numFmtId="37" fontId="113" fillId="90" borderId="511" applyBorder="0" applyProtection="0">
      <alignment horizontal="right"/>
    </xf>
    <xf numFmtId="0" fontId="108" fillId="62" borderId="429" applyBorder="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0" fontId="131" fillId="49" borderId="486" applyNumberFormat="0" applyAlignment="0" applyProtection="0"/>
    <xf numFmtId="0" fontId="101" fillId="0" borderId="426"/>
    <xf numFmtId="4" fontId="109" fillId="85" borderId="425" applyNumberFormat="0" applyProtection="0">
      <alignment horizontal="righ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110" fillId="85" borderId="425" applyNumberFormat="0" applyProtection="0">
      <alignment horizontal="right" vertical="center"/>
    </xf>
    <xf numFmtId="4" fontId="48" fillId="85" borderId="425" applyNumberFormat="0" applyProtection="0">
      <alignment horizontal="right" vertical="center"/>
    </xf>
    <xf numFmtId="4" fontId="48" fillId="67" borderId="425" applyNumberFormat="0" applyProtection="0">
      <alignment horizontal="left" vertical="center" indent="1"/>
    </xf>
    <xf numFmtId="4" fontId="48" fillId="67" borderId="425" applyNumberFormat="0" applyProtection="0">
      <alignment horizontal="left" vertical="center" indent="1"/>
    </xf>
    <xf numFmtId="4" fontId="110" fillId="67" borderId="425" applyNumberFormat="0" applyProtection="0">
      <alignment vertical="center"/>
    </xf>
    <xf numFmtId="4" fontId="48" fillId="67" borderId="425" applyNumberFormat="0" applyProtection="0">
      <alignmen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0" fontId="45" fillId="66" borderId="425" applyNumberFormat="0" applyProtection="0">
      <alignment horizontal="left" vertical="center" indent="1"/>
    </xf>
    <xf numFmtId="0" fontId="45" fillId="66" borderId="425" applyNumberFormat="0" applyProtection="0">
      <alignment horizontal="left" vertical="center" indent="1"/>
    </xf>
    <xf numFmtId="0" fontId="45" fillId="88" borderId="425" applyNumberFormat="0" applyProtection="0">
      <alignment horizontal="left" vertical="center" indent="1"/>
    </xf>
    <xf numFmtId="0" fontId="45" fillId="88" borderId="425" applyNumberFormat="0" applyProtection="0">
      <alignment horizontal="left" vertical="center" indent="1"/>
    </xf>
    <xf numFmtId="0" fontId="45" fillId="87" borderId="425" applyNumberFormat="0" applyProtection="0">
      <alignment horizontal="left" vertical="center" indent="1"/>
    </xf>
    <xf numFmtId="0" fontId="45" fillId="87" borderId="425" applyNumberFormat="0" applyProtection="0">
      <alignment horizontal="left" vertical="center" indent="1"/>
    </xf>
    <xf numFmtId="4" fontId="48" fillId="87" borderId="425" applyNumberFormat="0" applyProtection="0">
      <alignment horizontal="left" vertical="center" indent="1"/>
    </xf>
    <xf numFmtId="4" fontId="48" fillId="85" borderId="425" applyNumberFormat="0" applyProtection="0">
      <alignment horizontal="left" vertical="center" indent="1"/>
    </xf>
    <xf numFmtId="0" fontId="45" fillId="74" borderId="425" applyNumberFormat="0" applyProtection="0">
      <alignment horizontal="left" vertical="center" indent="1"/>
    </xf>
    <xf numFmtId="4" fontId="47" fillId="84" borderId="425" applyNumberFormat="0" applyProtection="0">
      <alignment horizontal="left" vertical="center" indent="1"/>
    </xf>
    <xf numFmtId="4" fontId="48" fillId="83" borderId="425" applyNumberFormat="0" applyProtection="0">
      <alignment horizontal="right" vertical="center"/>
    </xf>
    <xf numFmtId="4" fontId="48" fillId="82" borderId="425" applyNumberFormat="0" applyProtection="0">
      <alignment horizontal="right" vertical="center"/>
    </xf>
    <xf numFmtId="4" fontId="48" fillId="81" borderId="425" applyNumberFormat="0" applyProtection="0">
      <alignment horizontal="right" vertical="center"/>
    </xf>
    <xf numFmtId="4" fontId="48" fillId="80" borderId="425" applyNumberFormat="0" applyProtection="0">
      <alignment horizontal="right" vertical="center"/>
    </xf>
    <xf numFmtId="4" fontId="48" fillId="79" borderId="425" applyNumberFormat="0" applyProtection="0">
      <alignment horizontal="right" vertical="center"/>
    </xf>
    <xf numFmtId="4" fontId="48" fillId="78" borderId="425" applyNumberFormat="0" applyProtection="0">
      <alignment horizontal="right" vertical="center"/>
    </xf>
    <xf numFmtId="4" fontId="48" fillId="77" borderId="425" applyNumberFormat="0" applyProtection="0">
      <alignment horizontal="right" vertical="center"/>
    </xf>
    <xf numFmtId="4" fontId="48" fillId="76" borderId="425" applyNumberFormat="0" applyProtection="0">
      <alignment horizontal="right" vertical="center"/>
    </xf>
    <xf numFmtId="4" fontId="48" fillId="75" borderId="425" applyNumberFormat="0" applyProtection="0">
      <alignment horizontal="right" vertical="center"/>
    </xf>
    <xf numFmtId="0" fontId="45" fillId="74" borderId="425" applyNumberFormat="0" applyProtection="0">
      <alignment horizontal="left" vertical="center" indent="1"/>
    </xf>
    <xf numFmtId="4" fontId="48" fillId="73" borderId="425" applyNumberFormat="0" applyProtection="0">
      <alignment horizontal="left" vertical="center" indent="1"/>
    </xf>
    <xf numFmtId="4" fontId="48" fillId="73" borderId="425" applyNumberFormat="0" applyProtection="0">
      <alignment horizontal="left" vertical="center" indent="1"/>
    </xf>
    <xf numFmtId="4" fontId="110" fillId="73" borderId="425" applyNumberFormat="0" applyProtection="0">
      <alignment vertical="center"/>
    </xf>
    <xf numFmtId="4" fontId="48" fillId="73" borderId="425" applyNumberFormat="0" applyProtection="0">
      <alignment vertical="center"/>
    </xf>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37" fontId="113" fillId="90" borderId="423" applyBorder="0" applyProtection="0">
      <alignment horizontal="right"/>
    </xf>
    <xf numFmtId="37" fontId="113" fillId="90" borderId="423" applyBorder="0" applyProtection="0">
      <alignment horizontal="right"/>
    </xf>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0" fontId="81" fillId="49" borderId="423" applyNumberForma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70" fillId="53" borderId="424" applyNumberFormat="0" applyFon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4" fontId="48" fillId="73" borderId="425" applyNumberFormat="0" applyProtection="0">
      <alignment vertical="center"/>
    </xf>
    <xf numFmtId="4" fontId="110" fillId="73" borderId="425" applyNumberFormat="0" applyProtection="0">
      <alignment vertical="center"/>
    </xf>
    <xf numFmtId="4" fontId="48" fillId="73" borderId="425" applyNumberFormat="0" applyProtection="0">
      <alignment horizontal="left" vertical="center" indent="1"/>
    </xf>
    <xf numFmtId="4" fontId="48" fillId="73" borderId="425" applyNumberFormat="0" applyProtection="0">
      <alignment horizontal="left" vertical="center" indent="1"/>
    </xf>
    <xf numFmtId="0" fontId="45" fillId="74" borderId="425" applyNumberFormat="0" applyProtection="0">
      <alignment horizontal="left" vertical="center" indent="1"/>
    </xf>
    <xf numFmtId="4" fontId="48" fillId="75" borderId="425" applyNumberFormat="0" applyProtection="0">
      <alignment horizontal="right" vertical="center"/>
    </xf>
    <xf numFmtId="4" fontId="48" fillId="76" borderId="425" applyNumberFormat="0" applyProtection="0">
      <alignment horizontal="right" vertical="center"/>
    </xf>
    <xf numFmtId="4" fontId="48" fillId="77" borderId="425" applyNumberFormat="0" applyProtection="0">
      <alignment horizontal="right" vertical="center"/>
    </xf>
    <xf numFmtId="4" fontId="48" fillId="78" borderId="425" applyNumberFormat="0" applyProtection="0">
      <alignment horizontal="right" vertical="center"/>
    </xf>
    <xf numFmtId="4" fontId="48" fillId="79" borderId="425" applyNumberFormat="0" applyProtection="0">
      <alignment horizontal="right" vertical="center"/>
    </xf>
    <xf numFmtId="4" fontId="48" fillId="80" borderId="425" applyNumberFormat="0" applyProtection="0">
      <alignment horizontal="right" vertical="center"/>
    </xf>
    <xf numFmtId="4" fontId="48" fillId="81" borderId="425" applyNumberFormat="0" applyProtection="0">
      <alignment horizontal="right" vertical="center"/>
    </xf>
    <xf numFmtId="4" fontId="48" fillId="82" borderId="425" applyNumberFormat="0" applyProtection="0">
      <alignment horizontal="right" vertical="center"/>
    </xf>
    <xf numFmtId="4" fontId="48" fillId="83" borderId="425" applyNumberFormat="0" applyProtection="0">
      <alignment horizontal="right" vertical="center"/>
    </xf>
    <xf numFmtId="4" fontId="47" fillId="84" borderId="425" applyNumberFormat="0" applyProtection="0">
      <alignment horizontal="left" vertical="center" indent="1"/>
    </xf>
    <xf numFmtId="0" fontId="45" fillId="74" borderId="425" applyNumberFormat="0" applyProtection="0">
      <alignment horizontal="left" vertical="center" indent="1"/>
    </xf>
    <xf numFmtId="4" fontId="48" fillId="85" borderId="425" applyNumberFormat="0" applyProtection="0">
      <alignment horizontal="left" vertical="center" indent="1"/>
    </xf>
    <xf numFmtId="4" fontId="48" fillId="87" borderId="425" applyNumberFormat="0" applyProtection="0">
      <alignment horizontal="left" vertical="center" indent="1"/>
    </xf>
    <xf numFmtId="0" fontId="45" fillId="87" borderId="425" applyNumberFormat="0" applyProtection="0">
      <alignment horizontal="left" vertical="center" indent="1"/>
    </xf>
    <xf numFmtId="0" fontId="45" fillId="87" borderId="425" applyNumberFormat="0" applyProtection="0">
      <alignment horizontal="left" vertical="center" indent="1"/>
    </xf>
    <xf numFmtId="0" fontId="45" fillId="88" borderId="425" applyNumberFormat="0" applyProtection="0">
      <alignment horizontal="left" vertical="center" indent="1"/>
    </xf>
    <xf numFmtId="0" fontId="45" fillId="88" borderId="425" applyNumberFormat="0" applyProtection="0">
      <alignment horizontal="left" vertical="center" indent="1"/>
    </xf>
    <xf numFmtId="0" fontId="45" fillId="66" borderId="425" applyNumberFormat="0" applyProtection="0">
      <alignment horizontal="left" vertical="center" indent="1"/>
    </xf>
    <xf numFmtId="0" fontId="45" fillId="66" borderId="425" applyNumberFormat="0" applyProtection="0">
      <alignment horizontal="left" vertical="center" indent="1"/>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48" fillId="67" borderId="425" applyNumberFormat="0" applyProtection="0">
      <alignment vertical="center"/>
    </xf>
    <xf numFmtId="4" fontId="110" fillId="67" borderId="425" applyNumberFormat="0" applyProtection="0">
      <alignment vertical="center"/>
    </xf>
    <xf numFmtId="4" fontId="48" fillId="67" borderId="425" applyNumberFormat="0" applyProtection="0">
      <alignment horizontal="left" vertical="center" indent="1"/>
    </xf>
    <xf numFmtId="4" fontId="48" fillId="67" borderId="425" applyNumberFormat="0" applyProtection="0">
      <alignment horizontal="left" vertical="center" indent="1"/>
    </xf>
    <xf numFmtId="4" fontId="48" fillId="85" borderId="425" applyNumberFormat="0" applyProtection="0">
      <alignment horizontal="right" vertical="center"/>
    </xf>
    <xf numFmtId="4" fontId="110" fillId="85" borderId="425" applyNumberFormat="0" applyProtection="0">
      <alignment horizontal="right" vertical="center"/>
    </xf>
    <xf numFmtId="0" fontId="45" fillId="74" borderId="425" applyNumberFormat="0" applyProtection="0">
      <alignment horizontal="left" vertical="center" indent="1"/>
    </xf>
    <xf numFmtId="0" fontId="45" fillId="74" borderId="425" applyNumberFormat="0" applyProtection="0">
      <alignment horizontal="left" vertical="center" indent="1"/>
    </xf>
    <xf numFmtId="4" fontId="109" fillId="85" borderId="425" applyNumberFormat="0" applyProtection="0">
      <alignment horizontal="right" vertical="center"/>
    </xf>
    <xf numFmtId="0" fontId="101" fillId="0" borderId="426"/>
    <xf numFmtId="0" fontId="66" fillId="64" borderId="486" applyNumberFormat="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0" fontId="66" fillId="64" borderId="423" applyNumberFormat="0" applyAlignment="0" applyProtection="0"/>
    <xf numFmtId="37" fontId="113" fillId="91"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37" fontId="113" fillId="91" borderId="423" applyBorder="0" applyProtection="0">
      <alignment horizontal="right"/>
    </xf>
    <xf numFmtId="0" fontId="108" fillId="62" borderId="429" applyBorder="0"/>
    <xf numFmtId="0" fontId="45" fillId="87" borderId="513" applyNumberFormat="0" applyProtection="0">
      <alignment horizontal="left" vertical="center" indent="1"/>
    </xf>
    <xf numFmtId="0" fontId="45" fillId="66" borderId="513" applyNumberFormat="0" applyProtection="0">
      <alignment horizontal="left" vertical="center" indent="1"/>
    </xf>
    <xf numFmtId="0" fontId="70" fillId="53" borderId="503" applyNumberFormat="0" applyFont="0" applyAlignment="0" applyProtection="0"/>
    <xf numFmtId="4" fontId="48" fillId="67" borderId="504" applyNumberFormat="0" applyProtection="0">
      <alignment horizontal="left" vertical="center" indent="1"/>
    </xf>
    <xf numFmtId="0" fontId="108" fillId="62" borderId="508" applyBorder="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0" fontId="95" fillId="64" borderId="425" applyNumberFormat="0" applyAlignment="0" applyProtection="0"/>
    <xf numFmtId="4" fontId="109" fillId="85" borderId="488" applyNumberFormat="0" applyProtection="0">
      <alignment horizontal="right" vertical="center"/>
    </xf>
    <xf numFmtId="0" fontId="81" fillId="49" borderId="486" applyNumberFormat="0" applyAlignment="0" applyProtection="0"/>
    <xf numFmtId="0" fontId="105" fillId="0" borderId="490" applyNumberFormat="0" applyFill="0" applyAlignment="0" applyProtection="0"/>
    <xf numFmtId="0" fontId="108" fillId="62" borderId="492" applyBorder="0"/>
    <xf numFmtId="217" fontId="46" fillId="88" borderId="430" applyBorder="0">
      <alignment horizontal="center" vertical="center" wrapText="1"/>
    </xf>
    <xf numFmtId="217" fontId="46" fillId="67" borderId="428" applyBorder="0">
      <alignment horizontal="left" indent="1"/>
      <protection locked="0"/>
    </xf>
    <xf numFmtId="0" fontId="70" fillId="53" borderId="503" applyNumberFormat="0" applyFont="0" applyAlignment="0" applyProtection="0"/>
    <xf numFmtId="0" fontId="131" fillId="49" borderId="502" applyNumberFormat="0" applyAlignment="0" applyProtection="0"/>
    <xf numFmtId="0" fontId="105" fillId="0" borderId="427" applyNumberFormat="0" applyFill="0" applyAlignment="0" applyProtection="0"/>
    <xf numFmtId="0" fontId="126" fillId="64" borderId="423" applyNumberFormat="0" applyAlignment="0" applyProtection="0"/>
    <xf numFmtId="0" fontId="70" fillId="53" borderId="487" applyNumberFormat="0" applyFont="0" applyAlignment="0" applyProtection="0"/>
    <xf numFmtId="0" fontId="131" fillId="49" borderId="423" applyNumberFormat="0" applyAlignment="0" applyProtection="0"/>
    <xf numFmtId="0" fontId="45" fillId="53" borderId="424" applyNumberFormat="0" applyFont="0" applyAlignment="0" applyProtection="0"/>
    <xf numFmtId="0" fontId="134" fillId="64" borderId="425" applyNumberFormat="0" applyAlignment="0" applyProtection="0"/>
    <xf numFmtId="217" fontId="46" fillId="88" borderId="430" applyBorder="0">
      <alignment horizontal="center" vertical="center" wrapText="1"/>
    </xf>
    <xf numFmtId="217" fontId="46" fillId="67" borderId="428" applyBorder="0">
      <alignment horizontal="left" indent="1"/>
      <protection locked="0"/>
    </xf>
    <xf numFmtId="0" fontId="126" fillId="64" borderId="423" applyNumberFormat="0" applyAlignment="0" applyProtection="0"/>
    <xf numFmtId="0" fontId="131" fillId="49" borderId="423" applyNumberFormat="0" applyAlignment="0" applyProtection="0"/>
    <xf numFmtId="0" fontId="45" fillId="74" borderId="488" applyNumberFormat="0" applyProtection="0">
      <alignment horizontal="left" vertical="center" indent="1"/>
    </xf>
    <xf numFmtId="0" fontId="45" fillId="53" borderId="424" applyNumberFormat="0" applyFont="0" applyAlignment="0" applyProtection="0"/>
    <xf numFmtId="0" fontId="134" fillId="64" borderId="425" applyNumberFormat="0" applyAlignment="0" applyProtection="0"/>
    <xf numFmtId="0" fontId="131" fillId="49" borderId="423" applyNumberFormat="0" applyAlignment="0" applyProtection="0"/>
    <xf numFmtId="10" fontId="75" fillId="70" borderId="431" applyNumberFormat="0" applyBorder="0" applyAlignment="0" applyProtection="0"/>
    <xf numFmtId="0" fontId="126" fillId="64" borderId="432" applyNumberFormat="0" applyAlignment="0" applyProtection="0"/>
    <xf numFmtId="0" fontId="131" fillId="49" borderId="432" applyNumberFormat="0" applyAlignment="0" applyProtection="0"/>
    <xf numFmtId="0" fontId="45" fillId="53" borderId="433" applyNumberFormat="0" applyFont="0" applyAlignment="0" applyProtection="0"/>
    <xf numFmtId="0" fontId="134" fillId="64" borderId="434" applyNumberFormat="0" applyAlignment="0" applyProtection="0"/>
    <xf numFmtId="0" fontId="126" fillId="64" borderId="423" applyNumberFormat="0" applyAlignment="0" applyProtection="0"/>
    <xf numFmtId="0" fontId="45" fillId="74" borderId="488" applyNumberFormat="0" applyProtection="0">
      <alignment horizontal="left" vertical="center" indent="1"/>
    </xf>
    <xf numFmtId="0" fontId="131" fillId="49" borderId="423" applyNumberFormat="0" applyAlignment="0" applyProtection="0"/>
    <xf numFmtId="10" fontId="75" fillId="67" borderId="431" applyNumberFormat="0" applyBorder="0" applyAlignment="0" applyProtection="0"/>
    <xf numFmtId="0" fontId="45" fillId="53" borderId="433" applyNumberFormat="0" applyFont="0" applyAlignment="0" applyProtection="0"/>
    <xf numFmtId="0" fontId="131" fillId="49" borderId="423" applyNumberFormat="0" applyAlignment="0" applyProtection="0"/>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131" fillId="49" borderId="432" applyNumberFormat="0" applyAlignment="0" applyProtection="0"/>
    <xf numFmtId="0" fontId="134" fillId="64" borderId="434" applyNumberFormat="0" applyAlignment="0" applyProtection="0"/>
    <xf numFmtId="0" fontId="45" fillId="53" borderId="433" applyNumberFormat="0" applyFont="0" applyAlignment="0" applyProtection="0"/>
    <xf numFmtId="0" fontId="81" fillId="49" borderId="486" applyNumberFormat="0" applyAlignment="0" applyProtection="0"/>
    <xf numFmtId="0" fontId="131" fillId="49" borderId="432" applyNumberFormat="0" applyAlignment="0" applyProtection="0"/>
    <xf numFmtId="42" fontId="45" fillId="66" borderId="431">
      <alignment horizontal="center"/>
    </xf>
    <xf numFmtId="42" fontId="45" fillId="0" borderId="431">
      <alignment horizontal="center"/>
    </xf>
    <xf numFmtId="169" fontId="45" fillId="67" borderId="431">
      <alignment horizontal="center"/>
      <protection locked="0"/>
    </xf>
    <xf numFmtId="169" fontId="45" fillId="66" borderId="431">
      <alignment horizontal="center"/>
    </xf>
    <xf numFmtId="0" fontId="45" fillId="74" borderId="497" applyNumberFormat="0" applyProtection="0">
      <alignment horizontal="left" vertical="center" indent="1"/>
    </xf>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194" fontId="45" fillId="0" borderId="431"/>
    <xf numFmtId="4" fontId="48" fillId="85" borderId="497"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4" fontId="48" fillId="87" borderId="434" applyNumberFormat="0" applyProtection="0">
      <alignment horizontal="left" vertical="center" indent="1"/>
    </xf>
    <xf numFmtId="4" fontId="48" fillId="85" borderId="434" applyNumberFormat="0" applyProtection="0">
      <alignment horizontal="left" vertical="center" indent="1"/>
    </xf>
    <xf numFmtId="0" fontId="45" fillId="74" borderId="434" applyNumberFormat="0" applyProtection="0">
      <alignment horizontal="left" vertical="center" indent="1"/>
    </xf>
    <xf numFmtId="4" fontId="47" fillId="84" borderId="434" applyNumberFormat="0" applyProtection="0">
      <alignment horizontal="left" vertical="center" indent="1"/>
    </xf>
    <xf numFmtId="4" fontId="48" fillId="83" borderId="434" applyNumberFormat="0" applyProtection="0">
      <alignment horizontal="right" vertical="center"/>
    </xf>
    <xf numFmtId="4" fontId="48" fillId="82" borderId="434" applyNumberFormat="0" applyProtection="0">
      <alignment horizontal="right" vertical="center"/>
    </xf>
    <xf numFmtId="4" fontId="48" fillId="81" borderId="434" applyNumberFormat="0" applyProtection="0">
      <alignment horizontal="right" vertical="center"/>
    </xf>
    <xf numFmtId="4" fontId="48" fillId="80" borderId="434" applyNumberFormat="0" applyProtection="0">
      <alignment horizontal="right" vertical="center"/>
    </xf>
    <xf numFmtId="4" fontId="48" fillId="79" borderId="434" applyNumberFormat="0" applyProtection="0">
      <alignment horizontal="right" vertical="center"/>
    </xf>
    <xf numFmtId="4" fontId="48" fillId="78" borderId="434" applyNumberFormat="0" applyProtection="0">
      <alignment horizontal="right" vertical="center"/>
    </xf>
    <xf numFmtId="4" fontId="48" fillId="77" borderId="434" applyNumberFormat="0" applyProtection="0">
      <alignment horizontal="right" vertical="center"/>
    </xf>
    <xf numFmtId="4" fontId="48" fillId="76" borderId="434" applyNumberFormat="0" applyProtection="0">
      <alignment horizontal="right" vertical="center"/>
    </xf>
    <xf numFmtId="4" fontId="48" fillId="75" borderId="434" applyNumberFormat="0" applyProtection="0">
      <alignment horizontal="right" vertical="center"/>
    </xf>
    <xf numFmtId="0" fontId="45" fillId="74" borderId="434" applyNumberFormat="0" applyProtection="0">
      <alignment horizontal="left" vertical="center" indent="1"/>
    </xf>
    <xf numFmtId="4" fontId="48" fillId="73" borderId="434" applyNumberFormat="0" applyProtection="0">
      <alignment horizontal="left" vertical="center" indent="1"/>
    </xf>
    <xf numFmtId="4" fontId="48" fillId="73" borderId="434" applyNumberFormat="0" applyProtection="0">
      <alignment horizontal="left" vertical="center" indent="1"/>
    </xf>
    <xf numFmtId="4" fontId="110" fillId="73" borderId="434" applyNumberFormat="0" applyProtection="0">
      <alignment vertical="center"/>
    </xf>
    <xf numFmtId="4" fontId="48" fillId="73" borderId="434" applyNumberFormat="0" applyProtection="0">
      <alignment vertical="center"/>
    </xf>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37" fontId="113" fillId="90" borderId="432" applyBorder="0" applyProtection="0">
      <alignment horizontal="right"/>
    </xf>
    <xf numFmtId="0" fontId="81" fillId="49" borderId="432" applyNumberFormat="0" applyAlignment="0" applyProtection="0"/>
    <xf numFmtId="0" fontId="81" fillId="49" borderId="432" applyNumberFormat="0" applyAlignment="0" applyProtection="0"/>
    <xf numFmtId="0" fontId="95" fillId="64" borderId="497" applyNumberFormat="0" applyAlignment="0" applyProtection="0"/>
    <xf numFmtId="0" fontId="126" fillId="64" borderId="432" applyNumberFormat="0" applyAlignment="0" applyProtection="0"/>
    <xf numFmtId="169" fontId="45" fillId="67" borderId="431">
      <alignment horizontal="left" vertical="top"/>
      <protection locked="0"/>
    </xf>
    <xf numFmtId="217" fontId="46" fillId="66" borderId="431">
      <alignment horizontal="left" vertical="center" wrapText="1"/>
    </xf>
    <xf numFmtId="217" fontId="45" fillId="66" borderId="431">
      <alignment horizontal="left" indent="1"/>
    </xf>
    <xf numFmtId="217" fontId="121" fillId="0" borderId="431">
      <alignment horizontal="left" indent="1"/>
    </xf>
    <xf numFmtId="217" fontId="120" fillId="0" borderId="431">
      <alignment horizontal="left" vertical="top" wrapText="1"/>
    </xf>
    <xf numFmtId="217" fontId="45" fillId="67" borderId="431">
      <alignment horizontal="left" indent="1"/>
      <protection locked="0"/>
    </xf>
    <xf numFmtId="9" fontId="45" fillId="0" borderId="431">
      <alignment horizontal="center"/>
    </xf>
    <xf numFmtId="169" fontId="45" fillId="0" borderId="431">
      <alignment horizontal="center"/>
    </xf>
    <xf numFmtId="0" fontId="75" fillId="110" borderId="431"/>
    <xf numFmtId="217" fontId="46" fillId="88" borderId="437" applyBorder="0">
      <alignment horizontal="center" vertical="center" wrapText="1"/>
    </xf>
    <xf numFmtId="217" fontId="46" fillId="67" borderId="436" applyBorder="0">
      <alignment horizontal="left" indent="1"/>
      <protection locked="0"/>
    </xf>
    <xf numFmtId="0" fontId="126" fillId="64" borderId="432" applyNumberFormat="0" applyAlignment="0" applyProtection="0"/>
    <xf numFmtId="0" fontId="131" fillId="49" borderId="486" applyNumberFormat="0" applyAlignment="0" applyProtection="0"/>
    <xf numFmtId="0" fontId="131" fillId="49" borderId="432" applyNumberFormat="0" applyAlignment="0" applyProtection="0"/>
    <xf numFmtId="0" fontId="81" fillId="49" borderId="486" applyNumberFormat="0" applyAlignment="0" applyProtection="0"/>
    <xf numFmtId="0" fontId="45" fillId="53" borderId="433" applyNumberFormat="0" applyFont="0" applyAlignment="0" applyProtection="0"/>
    <xf numFmtId="0" fontId="134" fillId="64" borderId="434" applyNumberFormat="0" applyAlignment="0" applyProtection="0"/>
    <xf numFmtId="9" fontId="45" fillId="66" borderId="431">
      <alignment horizontal="center"/>
    </xf>
    <xf numFmtId="0" fontId="131" fillId="49"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4" fontId="48" fillId="73" borderId="497" applyNumberFormat="0" applyProtection="0">
      <alignment vertical="center"/>
    </xf>
    <xf numFmtId="217" fontId="46" fillId="67" borderId="499" applyBorder="0">
      <alignment horizontal="left" indent="1"/>
      <protection locked="0"/>
    </xf>
    <xf numFmtId="4" fontId="48" fillId="76" borderId="497" applyNumberFormat="0" applyProtection="0">
      <alignment horizontal="right" vertical="center"/>
    </xf>
    <xf numFmtId="0" fontId="70" fillId="53" borderId="503" applyNumberFormat="0" applyFont="0" applyAlignment="0" applyProtection="0"/>
    <xf numFmtId="0" fontId="95" fillId="64" borderId="497"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37" fontId="113" fillId="90" borderId="432" applyBorder="0" applyProtection="0">
      <alignment horizontal="right"/>
    </xf>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131" fillId="49"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62" borderId="439" applyBorder="0"/>
    <xf numFmtId="0" fontId="45" fillId="74" borderId="513" applyNumberFormat="0" applyProtection="0">
      <alignment horizontal="left" vertical="center" indent="1"/>
    </xf>
    <xf numFmtId="37" fontId="113" fillId="91" borderId="502" applyBorder="0" applyProtection="0">
      <alignment horizontal="right"/>
    </xf>
    <xf numFmtId="0" fontId="70" fillId="53" borderId="503" applyNumberFormat="0" applyFont="0" applyAlignment="0" applyProtection="0"/>
    <xf numFmtId="0" fontId="70" fillId="53" borderId="512" applyNumberFormat="0" applyFont="0" applyAlignment="0" applyProtection="0"/>
    <xf numFmtId="4" fontId="48" fillId="82" borderId="513" applyNumberFormat="0" applyProtection="0">
      <alignment horizontal="right" vertical="center"/>
    </xf>
    <xf numFmtId="0" fontId="81" fillId="49" borderId="432" applyNumberFormat="0" applyAlignment="0" applyProtection="0"/>
    <xf numFmtId="0" fontId="70" fillId="53" borderId="503" applyNumberFormat="0" applyFont="0" applyAlignment="0" applyProtection="0"/>
    <xf numFmtId="4" fontId="48" fillId="85" borderId="504" applyNumberFormat="0" applyProtection="0">
      <alignment horizontal="left" vertical="center" indent="1"/>
    </xf>
    <xf numFmtId="0" fontId="131" fillId="49" borderId="432" applyNumberFormat="0" applyAlignment="0" applyProtection="0"/>
    <xf numFmtId="0" fontId="131" fillId="49" borderId="432" applyNumberFormat="0" applyAlignment="0" applyProtection="0"/>
    <xf numFmtId="4" fontId="48" fillId="80" borderId="488" applyNumberFormat="0" applyProtection="0">
      <alignment horizontal="right" vertical="center"/>
    </xf>
    <xf numFmtId="0" fontId="70" fillId="53" borderId="487" applyNumberFormat="0" applyFont="0" applyAlignment="0" applyProtection="0"/>
    <xf numFmtId="0" fontId="45" fillId="66" borderId="488" applyNumberFormat="0" applyProtection="0">
      <alignment horizontal="left" vertical="center" indent="1"/>
    </xf>
    <xf numFmtId="0" fontId="131" fillId="49" borderId="432"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4" fontId="48" fillId="73" borderId="488" applyNumberFormat="0" applyProtection="0">
      <alignment horizontal="left" vertical="center" indent="1"/>
    </xf>
    <xf numFmtId="0" fontId="70" fillId="53" borderId="487" applyNumberFormat="0" applyFont="0" applyAlignment="0" applyProtection="0"/>
    <xf numFmtId="4" fontId="110" fillId="73" borderId="504" applyNumberFormat="0" applyProtection="0">
      <alignment vertical="center"/>
    </xf>
    <xf numFmtId="0" fontId="81" fillId="49" borderId="432" applyNumberFormat="0" applyAlignment="0" applyProtection="0"/>
    <xf numFmtId="4" fontId="48" fillId="80" borderId="504" applyNumberFormat="0" applyProtection="0">
      <alignment horizontal="right" vertical="center"/>
    </xf>
    <xf numFmtId="0" fontId="45" fillId="74" borderId="504" applyNumberFormat="0" applyProtection="0">
      <alignment horizontal="left" vertical="center" indent="1"/>
    </xf>
    <xf numFmtId="0" fontId="81" fillId="49" borderId="511" applyNumberFormat="0" applyAlignment="0" applyProtection="0"/>
    <xf numFmtId="0" fontId="108" fillId="62"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101" fillId="0" borderId="435"/>
    <xf numFmtId="4" fontId="109"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10" fillId="85" borderId="434" applyNumberFormat="0" applyProtection="0">
      <alignment horizontal="right" vertical="center"/>
    </xf>
    <xf numFmtId="4" fontId="48" fillId="85" borderId="434" applyNumberFormat="0" applyProtection="0">
      <alignment horizontal="righ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110" fillId="67" borderId="434" applyNumberFormat="0" applyProtection="0">
      <alignment vertical="center"/>
    </xf>
    <xf numFmtId="4" fontId="48" fillId="67" borderId="434" applyNumberFormat="0" applyProtection="0">
      <alignmen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4" fontId="48" fillId="87" borderId="434" applyNumberFormat="0" applyProtection="0">
      <alignment horizontal="left" vertical="center" indent="1"/>
    </xf>
    <xf numFmtId="4" fontId="48" fillId="85" borderId="434" applyNumberFormat="0" applyProtection="0">
      <alignment horizontal="left" vertical="center" indent="1"/>
    </xf>
    <xf numFmtId="0" fontId="45" fillId="74" borderId="434" applyNumberFormat="0" applyProtection="0">
      <alignment horizontal="left" vertical="center" indent="1"/>
    </xf>
    <xf numFmtId="4" fontId="47" fillId="84" borderId="434" applyNumberFormat="0" applyProtection="0">
      <alignment horizontal="left" vertical="center" indent="1"/>
    </xf>
    <xf numFmtId="4" fontId="48" fillId="83" borderId="434" applyNumberFormat="0" applyProtection="0">
      <alignment horizontal="right" vertical="center"/>
    </xf>
    <xf numFmtId="4" fontId="48" fillId="82" borderId="434" applyNumberFormat="0" applyProtection="0">
      <alignment horizontal="right" vertical="center"/>
    </xf>
    <xf numFmtId="4" fontId="48" fillId="81" borderId="434" applyNumberFormat="0" applyProtection="0">
      <alignment horizontal="right" vertical="center"/>
    </xf>
    <xf numFmtId="4" fontId="48" fillId="80" borderId="434" applyNumberFormat="0" applyProtection="0">
      <alignment horizontal="right" vertical="center"/>
    </xf>
    <xf numFmtId="4" fontId="48" fillId="79" borderId="434" applyNumberFormat="0" applyProtection="0">
      <alignment horizontal="right" vertical="center"/>
    </xf>
    <xf numFmtId="4" fontId="48" fillId="78" borderId="434" applyNumberFormat="0" applyProtection="0">
      <alignment horizontal="right" vertical="center"/>
    </xf>
    <xf numFmtId="4" fontId="48" fillId="77" borderId="434" applyNumberFormat="0" applyProtection="0">
      <alignment horizontal="right" vertical="center"/>
    </xf>
    <xf numFmtId="4" fontId="48" fillId="76" borderId="434" applyNumberFormat="0" applyProtection="0">
      <alignment horizontal="right" vertical="center"/>
    </xf>
    <xf numFmtId="4" fontId="48" fillId="75" borderId="434" applyNumberFormat="0" applyProtection="0">
      <alignment horizontal="right" vertical="center"/>
    </xf>
    <xf numFmtId="0" fontId="45" fillId="74" borderId="434" applyNumberFormat="0" applyProtection="0">
      <alignment horizontal="left" vertical="center" indent="1"/>
    </xf>
    <xf numFmtId="4" fontId="48" fillId="73" borderId="434" applyNumberFormat="0" applyProtection="0">
      <alignment horizontal="left" vertical="center" indent="1"/>
    </xf>
    <xf numFmtId="4" fontId="48" fillId="73" borderId="434" applyNumberFormat="0" applyProtection="0">
      <alignment horizontal="left" vertical="center" indent="1"/>
    </xf>
    <xf numFmtId="4" fontId="110" fillId="73" borderId="434" applyNumberFormat="0" applyProtection="0">
      <alignment vertical="center"/>
    </xf>
    <xf numFmtId="4" fontId="48" fillId="73" borderId="434" applyNumberFormat="0" applyProtection="0">
      <alignment vertical="center"/>
    </xf>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37" fontId="113" fillId="90" borderId="432" applyBorder="0" applyProtection="0">
      <alignment horizontal="right"/>
    </xf>
    <xf numFmtId="37" fontId="113" fillId="90" borderId="432" applyBorder="0" applyProtection="0">
      <alignment horizontal="right"/>
    </xf>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66" fillId="64" borderId="486" applyNumberFormat="0" applyAlignment="0" applyProtection="0"/>
    <xf numFmtId="0" fontId="81" fillId="49" borderId="486" applyNumberFormat="0" applyAlignment="0" applyProtection="0"/>
    <xf numFmtId="0" fontId="101" fillId="0" borderId="498"/>
    <xf numFmtId="4" fontId="48" fillId="85" borderId="497" applyNumberFormat="0" applyProtection="0">
      <alignment horizontal="right" vertical="center"/>
    </xf>
    <xf numFmtId="0" fontId="70" fillId="53" borderId="487" applyNumberFormat="0" applyFon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91" borderId="432" applyBorder="0" applyProtection="0">
      <alignment horizontal="right"/>
    </xf>
    <xf numFmtId="0" fontId="108" fillId="62" borderId="439" applyBorder="0"/>
    <xf numFmtId="4" fontId="48" fillId="87" borderId="513" applyNumberFormat="0" applyProtection="0">
      <alignment horizontal="left" vertical="center" indent="1"/>
    </xf>
    <xf numFmtId="0" fontId="45" fillId="66" borderId="513" applyNumberFormat="0" applyProtection="0">
      <alignment horizontal="left" vertical="center" indent="1"/>
    </xf>
    <xf numFmtId="0" fontId="70" fillId="53" borderId="503" applyNumberFormat="0" applyFont="0" applyAlignment="0" applyProtection="0"/>
    <xf numFmtId="4" fontId="48" fillId="67" borderId="504" applyNumberFormat="0" applyProtection="0">
      <alignment horizontal="left" vertical="center" indent="1"/>
    </xf>
    <xf numFmtId="0" fontId="81" fillId="49" borderId="502" applyNumberFormat="0" applyAlignment="0" applyProtection="0"/>
    <xf numFmtId="37" fontId="113" fillId="91" borderId="502" applyBorder="0" applyProtection="0">
      <alignment horizontal="right"/>
    </xf>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45" fillId="74" borderId="488" applyNumberFormat="0" applyProtection="0">
      <alignment horizontal="left" vertical="center" indent="1"/>
    </xf>
    <xf numFmtId="0" fontId="81" fillId="49" borderId="486" applyNumberFormat="0" applyAlignment="0" applyProtection="0"/>
    <xf numFmtId="37" fontId="113" fillId="91" borderId="486" applyBorder="0" applyProtection="0">
      <alignment horizontal="right"/>
    </xf>
    <xf numFmtId="217" fontId="46" fillId="88" borderId="437" applyBorder="0">
      <alignment horizontal="center" vertical="center" wrapText="1"/>
    </xf>
    <xf numFmtId="217" fontId="46" fillId="67" borderId="436" applyBorder="0">
      <alignment horizontal="left" indent="1"/>
      <protection locked="0"/>
    </xf>
    <xf numFmtId="0" fontId="70" fillId="53" borderId="503" applyNumberFormat="0" applyFont="0" applyAlignment="0" applyProtection="0"/>
    <xf numFmtId="0" fontId="105" fillId="0" borderId="438" applyNumberFormat="0" applyFill="0" applyAlignment="0" applyProtection="0"/>
    <xf numFmtId="0" fontId="126" fillId="64" borderId="432" applyNumberFormat="0" applyAlignment="0" applyProtection="0"/>
    <xf numFmtId="0" fontId="66" fillId="64" borderId="502" applyNumberFormat="0" applyAlignment="0" applyProtection="0"/>
    <xf numFmtId="0" fontId="70" fillId="53" borderId="487" applyNumberFormat="0" applyFont="0" applyAlignment="0" applyProtection="0"/>
    <xf numFmtId="0" fontId="131" fillId="49" borderId="432" applyNumberFormat="0" applyAlignment="0" applyProtection="0"/>
    <xf numFmtId="0" fontId="45" fillId="53" borderId="433" applyNumberFormat="0" applyFont="0" applyAlignment="0" applyProtection="0"/>
    <xf numFmtId="0" fontId="134" fillId="64" borderId="434"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0" fontId="126" fillId="64" borderId="432" applyNumberFormat="0" applyAlignment="0" applyProtection="0"/>
    <xf numFmtId="0" fontId="126" fillId="64" borderId="486" applyNumberFormat="0" applyAlignment="0" applyProtection="0"/>
    <xf numFmtId="0" fontId="131" fillId="49" borderId="432" applyNumberFormat="0" applyAlignment="0" applyProtection="0"/>
    <xf numFmtId="4" fontId="48" fillId="73" borderId="488" applyNumberFormat="0" applyProtection="0">
      <alignment horizontal="left" vertical="center" indent="1"/>
    </xf>
    <xf numFmtId="0" fontId="45" fillId="53" borderId="433" applyNumberFormat="0" applyFont="0" applyAlignment="0" applyProtection="0"/>
    <xf numFmtId="0" fontId="134" fillId="64" borderId="434" applyNumberFormat="0" applyAlignment="0" applyProtection="0"/>
    <xf numFmtId="0" fontId="131" fillId="49" borderId="432" applyNumberFormat="0" applyAlignment="0" applyProtection="0"/>
    <xf numFmtId="10" fontId="75" fillId="70" borderId="431" applyNumberFormat="0" applyBorder="0" applyAlignment="0" applyProtection="0"/>
    <xf numFmtId="0" fontId="126" fillId="64" borderId="432" applyNumberFormat="0" applyAlignment="0" applyProtection="0"/>
    <xf numFmtId="0" fontId="131" fillId="49" borderId="432" applyNumberFormat="0" applyAlignment="0" applyProtection="0"/>
    <xf numFmtId="0" fontId="45" fillId="53" borderId="433" applyNumberFormat="0" applyFont="0" applyAlignment="0" applyProtection="0"/>
    <xf numFmtId="0" fontId="134" fillId="64" borderId="434" applyNumberFormat="0" applyAlignment="0" applyProtection="0"/>
    <xf numFmtId="164" fontId="45" fillId="67" borderId="431">
      <alignment horizontal="center"/>
      <protection locked="0"/>
    </xf>
    <xf numFmtId="0" fontId="126" fillId="64" borderId="360" applyNumberFormat="0" applyAlignment="0" applyProtection="0"/>
    <xf numFmtId="4" fontId="48" fillId="73" borderId="488" applyNumberFormat="0" applyProtection="0">
      <alignment horizontal="left" vertical="center" indent="1"/>
    </xf>
    <xf numFmtId="0" fontId="131" fillId="49" borderId="360" applyNumberFormat="0" applyAlignment="0" applyProtection="0"/>
    <xf numFmtId="10" fontId="75" fillId="67" borderId="431" applyNumberFormat="0" applyBorder="0" applyAlignment="0" applyProtection="0"/>
    <xf numFmtId="0" fontId="45" fillId="53" borderId="433" applyNumberFormat="0" applyFont="0" applyAlignment="0" applyProtection="0"/>
    <xf numFmtId="0" fontId="131" fillId="49" borderId="360" applyNumberFormat="0" applyAlignment="0" applyProtection="0"/>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131" fillId="49"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62" borderId="439" applyBorder="0"/>
    <xf numFmtId="4" fontId="48" fillId="67" borderId="513" applyNumberFormat="0" applyProtection="0">
      <alignment vertical="center"/>
    </xf>
    <xf numFmtId="0" fontId="105" fillId="0" borderId="506" applyNumberFormat="0" applyFill="0" applyAlignment="0" applyProtection="0"/>
    <xf numFmtId="0" fontId="70" fillId="53" borderId="503" applyNumberFormat="0" applyFont="0" applyAlignment="0" applyProtection="0"/>
    <xf numFmtId="0" fontId="70" fillId="53" borderId="512" applyNumberFormat="0" applyFont="0" applyAlignment="0" applyProtection="0"/>
    <xf numFmtId="0" fontId="70" fillId="53" borderId="503" applyNumberFormat="0" applyFont="0" applyAlignment="0" applyProtection="0"/>
    <xf numFmtId="0" fontId="45" fillId="74" borderId="504" applyNumberFormat="0" applyProtection="0">
      <alignment horizontal="left" vertical="center" indent="1"/>
    </xf>
    <xf numFmtId="0" fontId="131" fillId="49" borderId="432" applyNumberFormat="0" applyAlignment="0" applyProtection="0"/>
    <xf numFmtId="0" fontId="131" fillId="49" borderId="432" applyNumberFormat="0" applyAlignment="0" applyProtection="0"/>
    <xf numFmtId="4" fontId="48" fillId="81" borderId="488" applyNumberFormat="0" applyProtection="0">
      <alignment horizontal="right" vertical="center"/>
    </xf>
    <xf numFmtId="0" fontId="70" fillId="53" borderId="487" applyNumberFormat="0" applyFont="0" applyAlignment="0" applyProtection="0"/>
    <xf numFmtId="0" fontId="45" fillId="88" borderId="488" applyNumberFormat="0" applyProtection="0">
      <alignment horizontal="left" vertical="center" indent="1"/>
    </xf>
    <xf numFmtId="0" fontId="131" fillId="49" borderId="432"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4" fontId="110" fillId="73" borderId="488" applyNumberFormat="0" applyProtection="0">
      <alignment vertical="center"/>
    </xf>
    <xf numFmtId="0" fontId="70" fillId="53" borderId="487" applyNumberFormat="0" applyFont="0" applyAlignment="0" applyProtection="0"/>
    <xf numFmtId="4" fontId="48" fillId="73" borderId="504" applyNumberFormat="0" applyProtection="0">
      <alignment vertical="center"/>
    </xf>
    <xf numFmtId="0" fontId="70" fillId="53" borderId="503" applyNumberFormat="0" applyFont="0" applyAlignment="0" applyProtection="0"/>
    <xf numFmtId="0" fontId="45" fillId="88" borderId="504" applyNumberFormat="0" applyProtection="0">
      <alignment horizontal="left" vertical="center" indent="1"/>
    </xf>
    <xf numFmtId="4" fontId="48" fillId="79" borderId="504" applyNumberFormat="0" applyProtection="0">
      <alignment horizontal="right" vertical="center"/>
    </xf>
    <xf numFmtId="4" fontId="48" fillId="75" borderId="504" applyNumberFormat="0" applyProtection="0">
      <alignment horizontal="right" vertical="center"/>
    </xf>
    <xf numFmtId="0" fontId="81" fillId="49" borderId="511" applyNumberFormat="0" applyAlignment="0" applyProtection="0"/>
    <xf numFmtId="0" fontId="108" fillId="62"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101" fillId="0" borderId="435"/>
    <xf numFmtId="4" fontId="109"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10" fillId="85" borderId="434" applyNumberFormat="0" applyProtection="0">
      <alignment horizontal="right" vertical="center"/>
    </xf>
    <xf numFmtId="4" fontId="48" fillId="85" borderId="434" applyNumberFormat="0" applyProtection="0">
      <alignment horizontal="righ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110" fillId="67" borderId="434" applyNumberFormat="0" applyProtection="0">
      <alignment vertical="center"/>
    </xf>
    <xf numFmtId="4" fontId="48" fillId="67" borderId="434" applyNumberFormat="0" applyProtection="0">
      <alignmen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4" fontId="48" fillId="87" borderId="434" applyNumberFormat="0" applyProtection="0">
      <alignment horizontal="left" vertical="center" indent="1"/>
    </xf>
    <xf numFmtId="4" fontId="48" fillId="85" borderId="434" applyNumberFormat="0" applyProtection="0">
      <alignment horizontal="left" vertical="center" indent="1"/>
    </xf>
    <xf numFmtId="0" fontId="45" fillId="74" borderId="434" applyNumberFormat="0" applyProtection="0">
      <alignment horizontal="left" vertical="center" indent="1"/>
    </xf>
    <xf numFmtId="4" fontId="47" fillId="84" borderId="434" applyNumberFormat="0" applyProtection="0">
      <alignment horizontal="left" vertical="center" indent="1"/>
    </xf>
    <xf numFmtId="4" fontId="48" fillId="83" borderId="434" applyNumberFormat="0" applyProtection="0">
      <alignment horizontal="right" vertical="center"/>
    </xf>
    <xf numFmtId="4" fontId="48" fillId="82" borderId="434" applyNumberFormat="0" applyProtection="0">
      <alignment horizontal="right" vertical="center"/>
    </xf>
    <xf numFmtId="4" fontId="48" fillId="81" borderId="434" applyNumberFormat="0" applyProtection="0">
      <alignment horizontal="right" vertical="center"/>
    </xf>
    <xf numFmtId="4" fontId="48" fillId="80" borderId="434" applyNumberFormat="0" applyProtection="0">
      <alignment horizontal="right" vertical="center"/>
    </xf>
    <xf numFmtId="4" fontId="48" fillId="79" borderId="434" applyNumberFormat="0" applyProtection="0">
      <alignment horizontal="right" vertical="center"/>
    </xf>
    <xf numFmtId="4" fontId="48" fillId="78" borderId="434" applyNumberFormat="0" applyProtection="0">
      <alignment horizontal="right" vertical="center"/>
    </xf>
    <xf numFmtId="4" fontId="48" fillId="77" borderId="434" applyNumberFormat="0" applyProtection="0">
      <alignment horizontal="right" vertical="center"/>
    </xf>
    <xf numFmtId="4" fontId="48" fillId="76" borderId="434" applyNumberFormat="0" applyProtection="0">
      <alignment horizontal="right" vertical="center"/>
    </xf>
    <xf numFmtId="4" fontId="48" fillId="75" borderId="434" applyNumberFormat="0" applyProtection="0">
      <alignment horizontal="right" vertical="center"/>
    </xf>
    <xf numFmtId="0" fontId="45" fillId="74" borderId="434" applyNumberFormat="0" applyProtection="0">
      <alignment horizontal="left" vertical="center" indent="1"/>
    </xf>
    <xf numFmtId="4" fontId="48" fillId="73" borderId="434" applyNumberFormat="0" applyProtection="0">
      <alignment horizontal="left" vertical="center" indent="1"/>
    </xf>
    <xf numFmtId="4" fontId="48" fillId="73" borderId="434" applyNumberFormat="0" applyProtection="0">
      <alignment horizontal="left" vertical="center" indent="1"/>
    </xf>
    <xf numFmtId="4" fontId="110" fillId="73" borderId="434" applyNumberFormat="0" applyProtection="0">
      <alignment vertical="center"/>
    </xf>
    <xf numFmtId="4" fontId="48" fillId="73" borderId="434" applyNumberFormat="0" applyProtection="0">
      <alignment vertical="center"/>
    </xf>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37" fontId="113" fillId="90" borderId="432" applyBorder="0" applyProtection="0">
      <alignment horizontal="right"/>
    </xf>
    <xf numFmtId="37" fontId="113" fillId="90" borderId="432" applyBorder="0" applyProtection="0">
      <alignment horizontal="right"/>
    </xf>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81" fillId="49" borderId="432" applyNumberFormat="0" applyAlignment="0" applyProtection="0"/>
    <xf numFmtId="0" fontId="95" fillId="64" borderId="488" applyNumberForma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70" fillId="53" borderId="433" applyNumberFormat="0" applyFon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4" fontId="48" fillId="73" borderId="434" applyNumberFormat="0" applyProtection="0">
      <alignment vertical="center"/>
    </xf>
    <xf numFmtId="4" fontId="110" fillId="73" borderId="434" applyNumberFormat="0" applyProtection="0">
      <alignment vertical="center"/>
    </xf>
    <xf numFmtId="4" fontId="48" fillId="73" borderId="434" applyNumberFormat="0" applyProtection="0">
      <alignment horizontal="left" vertical="center" indent="1"/>
    </xf>
    <xf numFmtId="4" fontId="48" fillId="73" borderId="434" applyNumberFormat="0" applyProtection="0">
      <alignment horizontal="left" vertical="center" indent="1"/>
    </xf>
    <xf numFmtId="0" fontId="45" fillId="74" borderId="434" applyNumberFormat="0" applyProtection="0">
      <alignment horizontal="left" vertical="center" indent="1"/>
    </xf>
    <xf numFmtId="4" fontId="48" fillId="75" borderId="434" applyNumberFormat="0" applyProtection="0">
      <alignment horizontal="right" vertical="center"/>
    </xf>
    <xf numFmtId="4" fontId="48" fillId="76" borderId="434" applyNumberFormat="0" applyProtection="0">
      <alignment horizontal="right" vertical="center"/>
    </xf>
    <xf numFmtId="4" fontId="48" fillId="77" borderId="434" applyNumberFormat="0" applyProtection="0">
      <alignment horizontal="right" vertical="center"/>
    </xf>
    <xf numFmtId="4" fontId="48" fillId="78" borderId="434" applyNumberFormat="0" applyProtection="0">
      <alignment horizontal="right" vertical="center"/>
    </xf>
    <xf numFmtId="4" fontId="48" fillId="79" borderId="434" applyNumberFormat="0" applyProtection="0">
      <alignment horizontal="right" vertical="center"/>
    </xf>
    <xf numFmtId="4" fontId="48" fillId="80" borderId="434" applyNumberFormat="0" applyProtection="0">
      <alignment horizontal="right" vertical="center"/>
    </xf>
    <xf numFmtId="4" fontId="48" fillId="81" borderId="434" applyNumberFormat="0" applyProtection="0">
      <alignment horizontal="right" vertical="center"/>
    </xf>
    <xf numFmtId="4" fontId="48" fillId="82" borderId="434" applyNumberFormat="0" applyProtection="0">
      <alignment horizontal="right" vertical="center"/>
    </xf>
    <xf numFmtId="4" fontId="48" fillId="83" borderId="434" applyNumberFormat="0" applyProtection="0">
      <alignment horizontal="right" vertical="center"/>
    </xf>
    <xf numFmtId="4" fontId="47" fillId="84" borderId="434" applyNumberFormat="0" applyProtection="0">
      <alignment horizontal="left" vertical="center" indent="1"/>
    </xf>
    <xf numFmtId="0" fontId="45" fillId="74" borderId="434" applyNumberFormat="0" applyProtection="0">
      <alignment horizontal="left" vertical="center" indent="1"/>
    </xf>
    <xf numFmtId="4" fontId="48" fillId="85" borderId="434" applyNumberFormat="0" applyProtection="0">
      <alignment horizontal="left" vertical="center" indent="1"/>
    </xf>
    <xf numFmtId="4" fontId="48" fillId="87" borderId="434" applyNumberFormat="0" applyProtection="0">
      <alignment horizontal="left" vertical="center" indent="1"/>
    </xf>
    <xf numFmtId="0" fontId="45" fillId="87" borderId="434" applyNumberFormat="0" applyProtection="0">
      <alignment horizontal="left" vertical="center" indent="1"/>
    </xf>
    <xf numFmtId="0" fontId="45" fillId="87" borderId="434" applyNumberFormat="0" applyProtection="0">
      <alignment horizontal="left" vertical="center" indent="1"/>
    </xf>
    <xf numFmtId="0" fontId="45" fillId="88" borderId="434" applyNumberFormat="0" applyProtection="0">
      <alignment horizontal="left" vertical="center" indent="1"/>
    </xf>
    <xf numFmtId="0" fontId="45" fillId="88" borderId="434" applyNumberFormat="0" applyProtection="0">
      <alignment horizontal="left" vertical="center" indent="1"/>
    </xf>
    <xf numFmtId="0" fontId="45" fillId="66" borderId="434" applyNumberFormat="0" applyProtection="0">
      <alignment horizontal="left" vertical="center" indent="1"/>
    </xf>
    <xf numFmtId="0" fontId="45" fillId="66" borderId="434" applyNumberFormat="0" applyProtection="0">
      <alignment horizontal="left" vertical="center" indent="1"/>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48" fillId="67" borderId="434" applyNumberFormat="0" applyProtection="0">
      <alignment vertical="center"/>
    </xf>
    <xf numFmtId="4" fontId="110" fillId="67" borderId="434" applyNumberFormat="0" applyProtection="0">
      <alignment vertical="center"/>
    </xf>
    <xf numFmtId="4" fontId="48" fillId="67" borderId="434" applyNumberFormat="0" applyProtection="0">
      <alignment horizontal="left" vertical="center" indent="1"/>
    </xf>
    <xf numFmtId="4" fontId="48" fillId="67" borderId="434" applyNumberFormat="0" applyProtection="0">
      <alignment horizontal="left" vertical="center" indent="1"/>
    </xf>
    <xf numFmtId="4" fontId="48" fillId="85" borderId="434" applyNumberFormat="0" applyProtection="0">
      <alignment horizontal="right" vertical="center"/>
    </xf>
    <xf numFmtId="4" fontId="110" fillId="85" borderId="434" applyNumberFormat="0" applyProtection="0">
      <alignment horizontal="right" vertical="center"/>
    </xf>
    <xf numFmtId="0" fontId="45" fillId="74" borderId="434" applyNumberFormat="0" applyProtection="0">
      <alignment horizontal="left" vertical="center" indent="1"/>
    </xf>
    <xf numFmtId="0" fontId="45" fillId="74" borderId="434" applyNumberFormat="0" applyProtection="0">
      <alignment horizontal="left" vertical="center" indent="1"/>
    </xf>
    <xf numFmtId="4" fontId="109" fillId="85" borderId="434" applyNumberFormat="0" applyProtection="0">
      <alignment horizontal="right" vertical="center"/>
    </xf>
    <xf numFmtId="0" fontId="101" fillId="0" borderId="435"/>
    <xf numFmtId="0" fontId="66" fillId="64" borderId="486"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0" fontId="66" fillId="64" borderId="432" applyNumberFormat="0" applyAlignment="0" applyProtection="0"/>
    <xf numFmtId="37" fontId="113" fillId="91"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91" borderId="432" applyBorder="0" applyProtection="0">
      <alignment horizontal="right"/>
    </xf>
    <xf numFmtId="0" fontId="108" fillId="62" borderId="439" applyBorder="0"/>
    <xf numFmtId="4" fontId="48" fillId="85" borderId="513" applyNumberFormat="0" applyProtection="0">
      <alignment horizontal="left" vertical="center" indent="1"/>
    </xf>
    <xf numFmtId="0" fontId="45" fillId="88" borderId="513" applyNumberFormat="0" applyProtection="0">
      <alignment horizontal="left" vertical="center" indent="1"/>
    </xf>
    <xf numFmtId="0" fontId="70" fillId="53" borderId="503" applyNumberFormat="0" applyFont="0" applyAlignment="0" applyProtection="0"/>
    <xf numFmtId="4" fontId="110" fillId="67" borderId="504" applyNumberFormat="0" applyProtection="0">
      <alignment vertical="center"/>
    </xf>
    <xf numFmtId="0" fontId="81" fillId="49" borderId="502" applyNumberFormat="0" applyAlignment="0" applyProtection="0"/>
    <xf numFmtId="0" fontId="105" fillId="0" borderId="506" applyNumberFormat="0" applyFill="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95" fillId="64" borderId="434" applyNumberFormat="0" applyAlignment="0" applyProtection="0"/>
    <xf numFmtId="0" fontId="45" fillId="74" borderId="488" applyNumberFormat="0" applyProtection="0">
      <alignment horizontal="left" vertical="center" indent="1"/>
    </xf>
    <xf numFmtId="0" fontId="81" fillId="49" borderId="486" applyNumberFormat="0" applyAlignment="0" applyProtection="0"/>
    <xf numFmtId="0" fontId="66" fillId="64" borderId="486"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0" fontId="70" fillId="53" borderId="503" applyNumberFormat="0" applyFont="0" applyAlignment="0" applyProtection="0"/>
    <xf numFmtId="0" fontId="134" fillId="64" borderId="504" applyNumberFormat="0" applyAlignment="0" applyProtection="0"/>
    <xf numFmtId="0" fontId="105" fillId="0" borderId="438" applyNumberFormat="0" applyFill="0" applyAlignment="0" applyProtection="0"/>
    <xf numFmtId="0" fontId="126" fillId="64" borderId="432" applyNumberFormat="0" applyAlignment="0" applyProtection="0"/>
    <xf numFmtId="4" fontId="48" fillId="73" borderId="488" applyNumberFormat="0" applyProtection="0">
      <alignment vertical="center"/>
    </xf>
    <xf numFmtId="0" fontId="131" fillId="49" borderId="432" applyNumberFormat="0" applyAlignment="0" applyProtection="0"/>
    <xf numFmtId="0" fontId="131" fillId="49" borderId="486" applyNumberFormat="0" applyAlignment="0" applyProtection="0"/>
    <xf numFmtId="0" fontId="45" fillId="53" borderId="433" applyNumberFormat="0" applyFont="0" applyAlignment="0" applyProtection="0"/>
    <xf numFmtId="0" fontId="134" fillId="64" borderId="434" applyNumberFormat="0" applyAlignment="0" applyProtection="0"/>
    <xf numFmtId="217" fontId="46" fillId="88" borderId="437" applyBorder="0">
      <alignment horizontal="center" vertical="center" wrapText="1"/>
    </xf>
    <xf numFmtId="217" fontId="46" fillId="67" borderId="436" applyBorder="0">
      <alignment horizontal="left" indent="1"/>
      <protection locked="0"/>
    </xf>
    <xf numFmtId="0" fontId="126" fillId="64" borderId="432" applyNumberFormat="0" applyAlignment="0" applyProtection="0"/>
    <xf numFmtId="0" fontId="131" fillId="49" borderId="432" applyNumberFormat="0" applyAlignment="0" applyProtection="0"/>
    <xf numFmtId="4" fontId="48" fillId="73" borderId="488" applyNumberFormat="0" applyProtection="0">
      <alignment horizontal="left" vertical="center" indent="1"/>
    </xf>
    <xf numFmtId="0" fontId="45" fillId="53" borderId="433" applyNumberFormat="0" applyFont="0" applyAlignment="0" applyProtection="0"/>
    <xf numFmtId="0" fontId="134" fillId="64" borderId="434" applyNumberFormat="0" applyAlignment="0" applyProtection="0"/>
    <xf numFmtId="0" fontId="131" fillId="49" borderId="432" applyNumberFormat="0" applyAlignment="0" applyProtection="0"/>
    <xf numFmtId="10" fontId="75" fillId="70" borderId="440" applyNumberFormat="0" applyBorder="0" applyAlignment="0" applyProtection="0"/>
    <xf numFmtId="0" fontId="126" fillId="64" borderId="441" applyNumberFormat="0" applyAlignment="0" applyProtection="0"/>
    <xf numFmtId="0" fontId="131" fillId="49" borderId="441" applyNumberFormat="0" applyAlignment="0" applyProtection="0"/>
    <xf numFmtId="0" fontId="45" fillId="53" borderId="442" applyNumberFormat="0" applyFont="0" applyAlignment="0" applyProtection="0"/>
    <xf numFmtId="0" fontId="134" fillId="64" borderId="443" applyNumberFormat="0" applyAlignment="0" applyProtection="0"/>
    <xf numFmtId="0" fontId="126" fillId="64" borderId="432" applyNumberFormat="0" applyAlignment="0" applyProtection="0"/>
    <xf numFmtId="4" fontId="48" fillId="73" borderId="488" applyNumberFormat="0" applyProtection="0">
      <alignment horizontal="left" vertical="center" indent="1"/>
    </xf>
    <xf numFmtId="0" fontId="131" fillId="49" borderId="432" applyNumberFormat="0" applyAlignment="0" applyProtection="0"/>
    <xf numFmtId="10" fontId="75" fillId="67" borderId="440" applyNumberFormat="0" applyBorder="0" applyAlignment="0" applyProtection="0"/>
    <xf numFmtId="0" fontId="45" fillId="53" borderId="442" applyNumberFormat="0" applyFont="0" applyAlignment="0" applyProtection="0"/>
    <xf numFmtId="0" fontId="131" fillId="49" borderId="432" applyNumberFormat="0" applyAlignment="0" applyProtection="0"/>
    <xf numFmtId="0" fontId="131" fillId="49" borderId="441" applyNumberFormat="0" applyAlignment="0" applyProtection="0"/>
    <xf numFmtId="4" fontId="48" fillId="77" borderId="443" applyNumberFormat="0" applyProtection="0">
      <alignment horizontal="right" vertical="center"/>
    </xf>
    <xf numFmtId="4" fontId="48" fillId="76" borderId="443" applyNumberFormat="0" applyProtection="0">
      <alignment horizontal="right" vertical="center"/>
    </xf>
    <xf numFmtId="4" fontId="48" fillId="75" borderId="443" applyNumberFormat="0" applyProtection="0">
      <alignment horizontal="right" vertical="center"/>
    </xf>
    <xf numFmtId="0" fontId="45" fillId="74" borderId="443" applyNumberFormat="0" applyProtection="0">
      <alignment horizontal="left" vertical="center" indent="1"/>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105" fillId="0" borderId="506" applyNumberFormat="0" applyFill="0" applyAlignment="0" applyProtection="0"/>
    <xf numFmtId="0" fontId="45" fillId="88" borderId="497" applyNumberFormat="0" applyProtection="0">
      <alignment horizontal="left" vertical="center" indent="1"/>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4" fontId="48" fillId="67" borderId="443" applyNumberFormat="0" applyProtection="0">
      <alignment horizontal="left" vertical="center" indent="1"/>
    </xf>
    <xf numFmtId="4" fontId="48" fillId="67" borderId="443" applyNumberFormat="0" applyProtection="0">
      <alignment vertical="center"/>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4" fontId="48"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7" fillId="84" borderId="443" applyNumberFormat="0" applyProtection="0">
      <alignment horizontal="left" vertical="center" indent="1"/>
    </xf>
    <xf numFmtId="4" fontId="48" fillId="83" borderId="443" applyNumberFormat="0" applyProtection="0">
      <alignment horizontal="right" vertical="center"/>
    </xf>
    <xf numFmtId="4" fontId="48" fillId="82" borderId="443" applyNumberFormat="0" applyProtection="0">
      <alignment horizontal="right" vertical="center"/>
    </xf>
    <xf numFmtId="4" fontId="48" fillId="81" borderId="443" applyNumberFormat="0" applyProtection="0">
      <alignment horizontal="right" vertical="center"/>
    </xf>
    <xf numFmtId="4" fontId="48" fillId="80" borderId="443" applyNumberFormat="0" applyProtection="0">
      <alignment horizontal="right" vertical="center"/>
    </xf>
    <xf numFmtId="4" fontId="48" fillId="79" borderId="443" applyNumberFormat="0" applyProtection="0">
      <alignment horizontal="righ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101" fillId="0" borderId="489"/>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101" fillId="0" borderId="444"/>
    <xf numFmtId="0" fontId="45" fillId="66" borderId="497" applyNumberFormat="0" applyProtection="0">
      <alignment horizontal="left" vertical="center" indent="1"/>
    </xf>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4" fontId="110" fillId="85" borderId="443" applyNumberFormat="0" applyProtection="0">
      <alignment horizontal="right" vertical="center"/>
    </xf>
    <xf numFmtId="0" fontId="45" fillId="88"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4" fontId="48" fillId="77" borderId="443" applyNumberFormat="0" applyProtection="0">
      <alignment horizontal="right" vertical="center"/>
    </xf>
    <xf numFmtId="0" fontId="131" fillId="49" borderId="441" applyNumberFormat="0" applyAlignment="0" applyProtection="0"/>
    <xf numFmtId="4" fontId="47" fillId="84" borderId="504" applyNumberFormat="0" applyProtection="0">
      <alignment horizontal="left" vertical="center" indent="1"/>
    </xf>
    <xf numFmtId="4" fontId="110" fillId="73" borderId="504" applyNumberFormat="0" applyProtection="0">
      <alignment vertical="center"/>
    </xf>
    <xf numFmtId="0" fontId="70" fillId="53" borderId="512" applyNumberFormat="0" applyFont="0" applyAlignment="0" applyProtection="0"/>
    <xf numFmtId="0" fontId="70" fillId="53" borderId="512" applyNumberFormat="0" applyFont="0" applyAlignment="0" applyProtection="0"/>
    <xf numFmtId="0" fontId="70" fillId="53" borderId="503" applyNumberFormat="0" applyFont="0" applyAlignment="0" applyProtection="0"/>
    <xf numFmtId="0" fontId="105" fillId="0" borderId="506" applyNumberFormat="0" applyFill="0" applyAlignment="0" applyProtection="0"/>
    <xf numFmtId="4" fontId="48" fillId="67" borderId="513" applyNumberFormat="0" applyProtection="0">
      <alignment horizontal="left" vertical="center" indent="1"/>
    </xf>
    <xf numFmtId="0" fontId="108" fillId="62"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0" fontId="131" fillId="49" borderId="441" applyNumberFormat="0" applyAlignment="0" applyProtection="0"/>
    <xf numFmtId="0" fontId="101" fillId="0" borderId="444"/>
    <xf numFmtId="4" fontId="109"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10" fillId="85" borderId="443" applyNumberFormat="0" applyProtection="0">
      <alignment horizontal="right" vertical="center"/>
    </xf>
    <xf numFmtId="4" fontId="48" fillId="85" borderId="443" applyNumberFormat="0" applyProtection="0">
      <alignment horizontal="righ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110" fillId="67" borderId="443" applyNumberFormat="0" applyProtection="0">
      <alignment vertical="center"/>
    </xf>
    <xf numFmtId="4" fontId="48" fillId="67" borderId="443" applyNumberFormat="0" applyProtection="0">
      <alignmen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8" fillId="82" borderId="443" applyNumberFormat="0" applyProtection="0">
      <alignment horizontal="right" vertical="center"/>
    </xf>
    <xf numFmtId="4" fontId="48" fillId="79" borderId="443" applyNumberFormat="0" applyProtection="0">
      <alignment horizontal="right" vertical="center"/>
    </xf>
    <xf numFmtId="4" fontId="48" fillId="78" borderId="443" applyNumberFormat="0" applyProtection="0">
      <alignment horizontal="right" vertical="center"/>
    </xf>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70" fillId="53" borderId="487" applyNumberFormat="0" applyFont="0" applyAlignment="0" applyProtection="0"/>
    <xf numFmtId="0" fontId="70" fillId="53" borderId="503" applyNumberFormat="0" applyFont="0" applyAlignment="0" applyProtection="0"/>
    <xf numFmtId="4" fontId="48" fillId="75" borderId="497" applyNumberFormat="0" applyProtection="0">
      <alignment horizontal="right" vertical="center"/>
    </xf>
    <xf numFmtId="4" fontId="110" fillId="73" borderId="497" applyNumberFormat="0" applyProtection="0">
      <alignment vertical="center"/>
    </xf>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131" fillId="49" borderId="441" applyNumberFormat="0" applyAlignment="0" applyProtection="0"/>
    <xf numFmtId="0" fontId="134" fillId="64" borderId="443" applyNumberFormat="0" applyAlignment="0" applyProtection="0"/>
    <xf numFmtId="0" fontId="45" fillId="53" borderId="442" applyNumberFormat="0" applyFont="0" applyAlignment="0" applyProtection="0"/>
    <xf numFmtId="0" fontId="131" fillId="49" borderId="441" applyNumberFormat="0" applyAlignment="0" applyProtection="0"/>
    <xf numFmtId="0" fontId="126" fillId="64" borderId="441" applyNumberFormat="0" applyAlignment="0" applyProtection="0"/>
    <xf numFmtId="217" fontId="46" fillId="67" borderId="445" applyBorder="0">
      <alignment horizontal="left" indent="1"/>
      <protection locked="0"/>
    </xf>
    <xf numFmtId="217" fontId="46" fillId="88" borderId="446" applyBorder="0">
      <alignment horizontal="center" vertical="center" wrapText="1"/>
    </xf>
    <xf numFmtId="0" fontId="108" fillId="62" borderId="448" applyBorder="0"/>
    <xf numFmtId="0" fontId="101" fillId="0" borderId="444"/>
    <xf numFmtId="0" fontId="45" fillId="74" borderId="443" applyNumberFormat="0" applyProtection="0">
      <alignment horizontal="left" vertical="center" indent="1"/>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126" fillId="64" borderId="441" applyNumberFormat="0" applyAlignment="0" applyProtection="0"/>
    <xf numFmtId="4" fontId="48" fillId="85" borderId="443" applyNumberFormat="0" applyProtection="0">
      <alignment horizontal="right" vertical="center"/>
    </xf>
    <xf numFmtId="4" fontId="48" fillId="78" borderId="443" applyNumberFormat="0" applyProtection="0">
      <alignment horizontal="right" vertical="center"/>
    </xf>
    <xf numFmtId="4" fontId="48" fillId="76" borderId="443" applyNumberFormat="0" applyProtection="0">
      <alignment horizontal="right" vertical="center"/>
    </xf>
    <xf numFmtId="0" fontId="131" fillId="49" borderId="441" applyNumberFormat="0" applyAlignment="0" applyProtection="0"/>
    <xf numFmtId="0" fontId="81" fillId="49" borderId="486" applyNumberFormat="0" applyAlignment="0" applyProtection="0"/>
    <xf numFmtId="0" fontId="70" fillId="53" borderId="442" applyNumberFormat="0" applyFont="0" applyAlignment="0" applyProtection="0"/>
    <xf numFmtId="0" fontId="45" fillId="53" borderId="442" applyNumberFormat="0" applyFont="0" applyAlignment="0" applyProtection="0"/>
    <xf numFmtId="0" fontId="134" fillId="64" borderId="443" applyNumberFormat="0" applyAlignment="0" applyProtection="0"/>
    <xf numFmtId="0" fontId="131" fillId="49"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95" fillId="64" borderId="497" applyNumberFormat="0" applyAlignment="0" applyProtection="0"/>
    <xf numFmtId="4" fontId="110" fillId="67" borderId="443" applyNumberFormat="0" applyProtection="0">
      <alignment vertical="center"/>
    </xf>
    <xf numFmtId="0" fontId="45" fillId="66" borderId="443" applyNumberFormat="0" applyProtection="0">
      <alignment horizontal="left" vertical="center" indent="1"/>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37" fontId="113" fillId="90" borderId="441" applyBorder="0" applyProtection="0">
      <alignment horizontal="right"/>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73" borderId="443" applyNumberFormat="0" applyProtection="0">
      <alignment vertical="center"/>
    </xf>
    <xf numFmtId="4" fontId="110" fillId="73" borderId="443" applyNumberFormat="0" applyProtection="0">
      <alignmen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0" fontId="45" fillId="74" borderId="443" applyNumberFormat="0" applyProtection="0">
      <alignment horizontal="left" vertical="center" indent="1"/>
    </xf>
    <xf numFmtId="4" fontId="48" fillId="75" borderId="443" applyNumberFormat="0" applyProtection="0">
      <alignment horizontal="right" vertical="center"/>
    </xf>
    <xf numFmtId="4" fontId="48" fillId="76" borderId="443" applyNumberFormat="0" applyProtection="0">
      <alignment horizontal="right" vertical="center"/>
    </xf>
    <xf numFmtId="4" fontId="48" fillId="77" borderId="443" applyNumberFormat="0" applyProtection="0">
      <alignment horizontal="right" vertical="center"/>
    </xf>
    <xf numFmtId="4" fontId="48" fillId="78" borderId="443" applyNumberFormat="0" applyProtection="0">
      <alignment horizontal="right" vertical="center"/>
    </xf>
    <xf numFmtId="4" fontId="48" fillId="79" borderId="443" applyNumberFormat="0" applyProtection="0">
      <alignment horizontal="right" vertical="center"/>
    </xf>
    <xf numFmtId="4" fontId="48" fillId="80" borderId="443" applyNumberFormat="0" applyProtection="0">
      <alignment horizontal="right" vertical="center"/>
    </xf>
    <xf numFmtId="4" fontId="48" fillId="81" borderId="443" applyNumberFormat="0" applyProtection="0">
      <alignment horizontal="right" vertical="center"/>
    </xf>
    <xf numFmtId="4" fontId="48" fillId="82" borderId="443" applyNumberFormat="0" applyProtection="0">
      <alignment horizontal="right" vertical="center"/>
    </xf>
    <xf numFmtId="4" fontId="48" fillId="83" borderId="443" applyNumberFormat="0" applyProtection="0">
      <alignment horizontal="right" vertical="center"/>
    </xf>
    <xf numFmtId="4" fontId="47" fillId="84" borderId="443" applyNumberFormat="0" applyProtection="0">
      <alignment horizontal="left" vertical="center" indent="1"/>
    </xf>
    <xf numFmtId="0" fontId="45" fillId="74" borderId="443" applyNumberFormat="0" applyProtection="0">
      <alignment horizontal="left" vertical="center" indent="1"/>
    </xf>
    <xf numFmtId="4" fontId="48" fillId="85" borderId="443" applyNumberFormat="0" applyProtection="0">
      <alignment horizontal="left" vertical="center" indent="1"/>
    </xf>
    <xf numFmtId="4" fontId="48" fillId="87"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48" fillId="67" borderId="443" applyNumberFormat="0" applyProtection="0">
      <alignment vertical="center"/>
    </xf>
    <xf numFmtId="4" fontId="110" fillId="67" borderId="443" applyNumberFormat="0" applyProtection="0">
      <alignmen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48" fillId="85" borderId="443" applyNumberFormat="0" applyProtection="0">
      <alignment horizontal="right" vertical="center"/>
    </xf>
    <xf numFmtId="4" fontId="110"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09" fillId="85" borderId="443" applyNumberFormat="0" applyProtection="0">
      <alignment horizontal="right" vertical="center"/>
    </xf>
    <xf numFmtId="0" fontId="101" fillId="0" borderId="444"/>
    <xf numFmtId="0" fontId="131" fillId="49" borderId="441" applyNumberFormat="0" applyAlignment="0" applyProtection="0"/>
    <xf numFmtId="37" fontId="113" fillId="91"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4" fontId="48" fillId="67" borderId="443" applyNumberFormat="0" applyProtection="0">
      <alignment horizontal="left" vertical="center" indent="1"/>
    </xf>
    <xf numFmtId="4" fontId="48" fillId="75" borderId="443" applyNumberFormat="0" applyProtection="0">
      <alignment horizontal="right" vertical="center"/>
    </xf>
    <xf numFmtId="0" fontId="108" fillId="62" borderId="448" applyBorder="0"/>
    <xf numFmtId="4" fontId="110" fillId="67" borderId="513" applyNumberFormat="0" applyProtection="0">
      <alignment vertical="center"/>
    </xf>
    <xf numFmtId="0" fontId="105" fillId="0" borderId="506" applyNumberFormat="0" applyFill="0" applyAlignment="0" applyProtection="0"/>
    <xf numFmtId="0" fontId="70" fillId="53" borderId="503" applyNumberFormat="0" applyFont="0" applyAlignment="0" applyProtection="0"/>
    <xf numFmtId="4" fontId="48" fillId="87" borderId="443" applyNumberFormat="0" applyProtection="0">
      <alignment horizontal="left" vertical="center" indent="1"/>
    </xf>
    <xf numFmtId="0" fontId="70" fillId="53" borderId="512" applyNumberFormat="0" applyFont="0" applyAlignment="0" applyProtection="0"/>
    <xf numFmtId="4" fontId="48" fillId="73" borderId="513" applyNumberFormat="0" applyProtection="0">
      <alignment horizontal="left" vertical="center" indent="1"/>
    </xf>
    <xf numFmtId="4" fontId="48" fillId="83" borderId="443" applyNumberFormat="0" applyProtection="0">
      <alignment horizontal="right" vertical="center"/>
    </xf>
    <xf numFmtId="4" fontId="48" fillId="80" borderId="443" applyNumberFormat="0" applyProtection="0">
      <alignment horizontal="right" vertical="center"/>
    </xf>
    <xf numFmtId="4" fontId="48" fillId="73" borderId="504" applyNumberFormat="0" applyProtection="0">
      <alignment vertical="center"/>
    </xf>
    <xf numFmtId="0" fontId="131" fillId="49" borderId="441" applyNumberFormat="0" applyAlignment="0" applyProtection="0"/>
    <xf numFmtId="0" fontId="131" fillId="49" borderId="441" applyNumberFormat="0" applyAlignment="0" applyProtection="0"/>
    <xf numFmtId="4" fontId="48" fillId="82" borderId="488" applyNumberFormat="0" applyProtection="0">
      <alignment horizontal="right" vertical="center"/>
    </xf>
    <xf numFmtId="0" fontId="70" fillId="53" borderId="487" applyNumberFormat="0" applyFont="0" applyAlignment="0" applyProtection="0"/>
    <xf numFmtId="0" fontId="45" fillId="88" borderId="488" applyNumberFormat="0" applyProtection="0">
      <alignment horizontal="left" vertical="center" indent="1"/>
    </xf>
    <xf numFmtId="0" fontId="131" fillId="49" borderId="441"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4" fontId="48" fillId="73" borderId="488" applyNumberFormat="0" applyProtection="0">
      <alignment vertical="center"/>
    </xf>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4" fontId="48" fillId="81" borderId="443" applyNumberFormat="0" applyProtection="0">
      <alignment horizontal="right" vertical="center"/>
    </xf>
    <xf numFmtId="4" fontId="47" fillId="84" borderId="443" applyNumberFormat="0" applyProtection="0">
      <alignment horizontal="left" vertical="center" indent="1"/>
    </xf>
    <xf numFmtId="0" fontId="45" fillId="87" borderId="443" applyNumberFormat="0" applyProtection="0">
      <alignment horizontal="left" vertical="center" indent="1"/>
    </xf>
    <xf numFmtId="4" fontId="48" fillId="78" borderId="504" applyNumberFormat="0" applyProtection="0">
      <alignment horizontal="right" vertical="center"/>
    </xf>
    <xf numFmtId="4" fontId="48" fillId="76" borderId="504" applyNumberFormat="0" applyProtection="0">
      <alignment horizontal="right" vertical="center"/>
    </xf>
    <xf numFmtId="0" fontId="81" fillId="49" borderId="511" applyNumberFormat="0" applyAlignment="0" applyProtection="0"/>
    <xf numFmtId="0" fontId="108" fillId="62"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126" fillId="64" borderId="486" applyNumberFormat="0" applyAlignment="0" applyProtection="0"/>
    <xf numFmtId="0" fontId="101" fillId="0" borderId="444"/>
    <xf numFmtId="4" fontId="109"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10" fillId="85" borderId="443" applyNumberFormat="0" applyProtection="0">
      <alignment horizontal="right" vertical="center"/>
    </xf>
    <xf numFmtId="4" fontId="48" fillId="85" borderId="443" applyNumberFormat="0" applyProtection="0">
      <alignment horizontal="righ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110" fillId="67" borderId="443" applyNumberFormat="0" applyProtection="0">
      <alignment vertical="center"/>
    </xf>
    <xf numFmtId="4" fontId="48" fillId="67" borderId="443" applyNumberFormat="0" applyProtection="0">
      <alignmen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4" fontId="48"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7" fillId="84" borderId="443" applyNumberFormat="0" applyProtection="0">
      <alignment horizontal="left" vertical="center" indent="1"/>
    </xf>
    <xf numFmtId="4" fontId="48" fillId="83" borderId="443" applyNumberFormat="0" applyProtection="0">
      <alignment horizontal="right" vertical="center"/>
    </xf>
    <xf numFmtId="4" fontId="48" fillId="82" borderId="443" applyNumberFormat="0" applyProtection="0">
      <alignment horizontal="right" vertical="center"/>
    </xf>
    <xf numFmtId="4" fontId="48" fillId="81" borderId="443" applyNumberFormat="0" applyProtection="0">
      <alignment horizontal="right" vertical="center"/>
    </xf>
    <xf numFmtId="4" fontId="48" fillId="80" borderId="443" applyNumberFormat="0" applyProtection="0">
      <alignment horizontal="right" vertical="center"/>
    </xf>
    <xf numFmtId="4" fontId="48" fillId="79" borderId="443" applyNumberFormat="0" applyProtection="0">
      <alignment horizontal="right" vertical="center"/>
    </xf>
    <xf numFmtId="4" fontId="48" fillId="78" borderId="443" applyNumberFormat="0" applyProtection="0">
      <alignment horizontal="right" vertical="center"/>
    </xf>
    <xf numFmtId="4" fontId="48" fillId="77" borderId="443" applyNumberFormat="0" applyProtection="0">
      <alignment horizontal="right" vertical="center"/>
    </xf>
    <xf numFmtId="4" fontId="48" fillId="76" borderId="443" applyNumberFormat="0" applyProtection="0">
      <alignment horizontal="right" vertical="center"/>
    </xf>
    <xf numFmtId="4" fontId="48" fillId="75" borderId="443" applyNumberFormat="0" applyProtection="0">
      <alignment horizontal="right" vertical="center"/>
    </xf>
    <xf numFmtId="0" fontId="45" fillId="74" borderId="443" applyNumberFormat="0" applyProtection="0">
      <alignment horizontal="left" vertical="center" indent="1"/>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37" fontId="113" fillId="90" borderId="441" applyBorder="0" applyProtection="0">
      <alignment horizontal="right"/>
    </xf>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45" fillId="74" borderId="443" applyNumberFormat="0" applyProtection="0">
      <alignment horizontal="left" vertical="center" indent="1"/>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73" borderId="443" applyNumberFormat="0" applyProtection="0">
      <alignment vertical="center"/>
    </xf>
    <xf numFmtId="4" fontId="110" fillId="73" borderId="443" applyNumberFormat="0" applyProtection="0">
      <alignmen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0" fontId="45" fillId="74" borderId="443" applyNumberFormat="0" applyProtection="0">
      <alignment horizontal="left" vertical="center" indent="1"/>
    </xf>
    <xf numFmtId="4" fontId="48" fillId="75" borderId="443" applyNumberFormat="0" applyProtection="0">
      <alignment horizontal="right" vertical="center"/>
    </xf>
    <xf numFmtId="4" fontId="48" fillId="76" borderId="443" applyNumberFormat="0" applyProtection="0">
      <alignment horizontal="right" vertical="center"/>
    </xf>
    <xf numFmtId="4" fontId="48" fillId="77" borderId="443" applyNumberFormat="0" applyProtection="0">
      <alignment horizontal="right" vertical="center"/>
    </xf>
    <xf numFmtId="4" fontId="48" fillId="78" borderId="443" applyNumberFormat="0" applyProtection="0">
      <alignment horizontal="right" vertical="center"/>
    </xf>
    <xf numFmtId="4" fontId="48" fillId="79" borderId="443" applyNumberFormat="0" applyProtection="0">
      <alignment horizontal="right" vertical="center"/>
    </xf>
    <xf numFmtId="4" fontId="48" fillId="80" borderId="443" applyNumberFormat="0" applyProtection="0">
      <alignment horizontal="right" vertical="center"/>
    </xf>
    <xf numFmtId="4" fontId="48" fillId="81" borderId="443" applyNumberFormat="0" applyProtection="0">
      <alignment horizontal="right" vertical="center"/>
    </xf>
    <xf numFmtId="4" fontId="48" fillId="82" borderId="443" applyNumberFormat="0" applyProtection="0">
      <alignment horizontal="right" vertical="center"/>
    </xf>
    <xf numFmtId="4" fontId="48" fillId="83" borderId="443" applyNumberFormat="0" applyProtection="0">
      <alignment horizontal="right" vertical="center"/>
    </xf>
    <xf numFmtId="4" fontId="47" fillId="84" borderId="443" applyNumberFormat="0" applyProtection="0">
      <alignment horizontal="left" vertical="center" indent="1"/>
    </xf>
    <xf numFmtId="0" fontId="45" fillId="74" borderId="443" applyNumberFormat="0" applyProtection="0">
      <alignment horizontal="left" vertical="center" indent="1"/>
    </xf>
    <xf numFmtId="4" fontId="48" fillId="85" borderId="443" applyNumberFormat="0" applyProtection="0">
      <alignment horizontal="left" vertical="center" indent="1"/>
    </xf>
    <xf numFmtId="4" fontId="48" fillId="87"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48" fillId="67" borderId="443" applyNumberFormat="0" applyProtection="0">
      <alignment vertical="center"/>
    </xf>
    <xf numFmtId="4" fontId="110" fillId="67" borderId="443" applyNumberFormat="0" applyProtection="0">
      <alignmen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48" fillId="85" borderId="443" applyNumberFormat="0" applyProtection="0">
      <alignment horizontal="right" vertical="center"/>
    </xf>
    <xf numFmtId="4" fontId="110"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09" fillId="85" borderId="443" applyNumberFormat="0" applyProtection="0">
      <alignment horizontal="right" vertical="center"/>
    </xf>
    <xf numFmtId="0" fontId="101" fillId="0" borderId="444"/>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37" fontId="113" fillId="91"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0" fontId="108" fillId="62" borderId="448" applyBorder="0"/>
    <xf numFmtId="0" fontId="45" fillId="74" borderId="513" applyNumberFormat="0" applyProtection="0">
      <alignment horizontal="left" vertical="center" indent="1"/>
    </xf>
    <xf numFmtId="0" fontId="45" fillId="88" borderId="513" applyNumberFormat="0" applyProtection="0">
      <alignment horizontal="left" vertical="center" indent="1"/>
    </xf>
    <xf numFmtId="0" fontId="70" fillId="53" borderId="503" applyNumberFormat="0" applyFont="0" applyAlignment="0" applyProtection="0"/>
    <xf numFmtId="4" fontId="48" fillId="67" borderId="504" applyNumberFormat="0" applyProtection="0">
      <alignment vertical="center"/>
    </xf>
    <xf numFmtId="0" fontId="81" fillId="49" borderId="502" applyNumberFormat="0" applyAlignment="0" applyProtection="0"/>
    <xf numFmtId="0" fontId="105" fillId="0" borderId="506" applyNumberFormat="0" applyFill="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110" fillId="85" borderId="488" applyNumberFormat="0" applyProtection="0">
      <alignment horizontal="right" vertical="center"/>
    </xf>
    <xf numFmtId="0" fontId="66" fillId="64" borderId="486"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70" fillId="53" borderId="503" applyNumberFormat="0" applyFont="0" applyAlignment="0" applyProtection="0"/>
    <xf numFmtId="0" fontId="45" fillId="53" borderId="503" applyNumberFormat="0" applyFont="0" applyAlignment="0" applyProtection="0"/>
    <xf numFmtId="0" fontId="105" fillId="0" borderId="447" applyNumberFormat="0" applyFill="0" applyAlignment="0" applyProtection="0"/>
    <xf numFmtId="0" fontId="126" fillId="64" borderId="441" applyNumberFormat="0" applyAlignment="0" applyProtection="0"/>
    <xf numFmtId="4" fontId="110" fillId="73" borderId="488" applyNumberFormat="0" applyProtection="0">
      <alignment vertical="center"/>
    </xf>
    <xf numFmtId="0" fontId="131" fillId="49" borderId="441" applyNumberFormat="0" applyAlignment="0" applyProtection="0"/>
    <xf numFmtId="0" fontId="131" fillId="49" borderId="486" applyNumberFormat="0" applyAlignment="0" applyProtection="0"/>
    <xf numFmtId="0" fontId="45" fillId="53" borderId="442" applyNumberFormat="0" applyFont="0" applyAlignment="0" applyProtection="0"/>
    <xf numFmtId="0" fontId="134" fillId="64" borderId="443"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126" fillId="64" borderId="441" applyNumberFormat="0" applyAlignment="0" applyProtection="0"/>
    <xf numFmtId="0" fontId="131" fillId="49" borderId="441" applyNumberFormat="0" applyAlignment="0" applyProtection="0"/>
    <xf numFmtId="4" fontId="110" fillId="73" borderId="488" applyNumberFormat="0" applyProtection="0">
      <alignment vertical="center"/>
    </xf>
    <xf numFmtId="0" fontId="45" fillId="53" borderId="442" applyNumberFormat="0" applyFont="0" applyAlignment="0" applyProtection="0"/>
    <xf numFmtId="0" fontId="134" fillId="64" borderId="443" applyNumberFormat="0" applyAlignment="0" applyProtection="0"/>
    <xf numFmtId="0" fontId="131" fillId="49" borderId="441" applyNumberFormat="0" applyAlignment="0" applyProtection="0"/>
    <xf numFmtId="10" fontId="75" fillId="70" borderId="440" applyNumberFormat="0" applyBorder="0" applyAlignment="0" applyProtection="0"/>
    <xf numFmtId="0" fontId="126" fillId="64" borderId="441" applyNumberFormat="0" applyAlignment="0" applyProtection="0"/>
    <xf numFmtId="4" fontId="109" fillId="85" borderId="443" applyNumberFormat="0" applyProtection="0">
      <alignment horizontal="right" vertical="center"/>
    </xf>
    <xf numFmtId="0" fontId="131" fillId="49" borderId="441" applyNumberFormat="0" applyAlignment="0" applyProtection="0"/>
    <xf numFmtId="0" fontId="45" fillId="53" borderId="442" applyNumberFormat="0" applyFont="0" applyAlignment="0" applyProtection="0"/>
    <xf numFmtId="0" fontId="134" fillId="64" borderId="443" applyNumberFormat="0" applyAlignment="0" applyProtection="0"/>
    <xf numFmtId="0" fontId="81" fillId="49" borderId="441" applyNumberFormat="0" applyAlignment="0" applyProtection="0"/>
    <xf numFmtId="0" fontId="45" fillId="74" borderId="443" applyNumberFormat="0" applyProtection="0">
      <alignment horizontal="left" vertical="center" indent="1"/>
    </xf>
    <xf numFmtId="4" fontId="110" fillId="73" borderId="488" applyNumberFormat="0" applyProtection="0">
      <alignment vertical="center"/>
    </xf>
    <xf numFmtId="10" fontId="75" fillId="67" borderId="440" applyNumberFormat="0" applyBorder="0" applyAlignment="0" applyProtection="0"/>
    <xf numFmtId="0" fontId="45" fillId="53" borderId="442" applyNumberFormat="0" applyFont="0" applyAlignment="0" applyProtection="0"/>
    <xf numFmtId="0" fontId="81" fillId="49" borderId="441" applyNumberFormat="0" applyAlignment="0" applyProtection="0"/>
    <xf numFmtId="0" fontId="45" fillId="74" borderId="443" applyNumberFormat="0" applyProtection="0">
      <alignment horizontal="left" vertical="center" indent="1"/>
    </xf>
    <xf numFmtId="4" fontId="48" fillId="83" borderId="488" applyNumberFormat="0" applyProtection="0">
      <alignment horizontal="right" vertical="center"/>
    </xf>
    <xf numFmtId="0" fontId="70" fillId="53" borderId="487" applyNumberFormat="0" applyFont="0" applyAlignment="0" applyProtection="0"/>
    <xf numFmtId="0" fontId="45" fillId="87" borderId="488" applyNumberFormat="0" applyProtection="0">
      <alignment horizontal="left" vertical="center" indent="1"/>
    </xf>
    <xf numFmtId="0" fontId="131" fillId="49" borderId="441"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0" fontId="131" fillId="49" borderId="502" applyNumberFormat="0" applyAlignment="0" applyProtection="0"/>
    <xf numFmtId="4" fontId="48" fillId="77" borderId="504" applyNumberFormat="0" applyProtection="0">
      <alignment horizontal="right" vertical="center"/>
    </xf>
    <xf numFmtId="4" fontId="48" fillId="77" borderId="504" applyNumberFormat="0" applyProtection="0">
      <alignment horizontal="right" vertical="center"/>
    </xf>
    <xf numFmtId="0" fontId="81" fillId="49" borderId="511" applyNumberFormat="0" applyAlignment="0" applyProtection="0"/>
    <xf numFmtId="0" fontId="108" fillId="62"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101" fillId="0" borderId="444"/>
    <xf numFmtId="4" fontId="109"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10" fillId="85" borderId="443" applyNumberFormat="0" applyProtection="0">
      <alignment horizontal="right" vertical="center"/>
    </xf>
    <xf numFmtId="4" fontId="48" fillId="85" borderId="443" applyNumberFormat="0" applyProtection="0">
      <alignment horizontal="righ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110" fillId="67" borderId="443" applyNumberFormat="0" applyProtection="0">
      <alignment vertical="center"/>
    </xf>
    <xf numFmtId="4" fontId="48" fillId="67" borderId="443" applyNumberFormat="0" applyProtection="0">
      <alignmen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4" fontId="48" fillId="87" borderId="443" applyNumberFormat="0" applyProtection="0">
      <alignment horizontal="left" vertical="center" indent="1"/>
    </xf>
    <xf numFmtId="4" fontId="48" fillId="85" borderId="443" applyNumberFormat="0" applyProtection="0">
      <alignment horizontal="left" vertical="center" indent="1"/>
    </xf>
    <xf numFmtId="0" fontId="45" fillId="74" borderId="443" applyNumberFormat="0" applyProtection="0">
      <alignment horizontal="left" vertical="center" indent="1"/>
    </xf>
    <xf numFmtId="4" fontId="47" fillId="84" borderId="443" applyNumberFormat="0" applyProtection="0">
      <alignment horizontal="left" vertical="center" indent="1"/>
    </xf>
    <xf numFmtId="4" fontId="48" fillId="83" borderId="443" applyNumberFormat="0" applyProtection="0">
      <alignment horizontal="right" vertical="center"/>
    </xf>
    <xf numFmtId="4" fontId="48" fillId="82" borderId="443" applyNumberFormat="0" applyProtection="0">
      <alignment horizontal="right" vertical="center"/>
    </xf>
    <xf numFmtId="4" fontId="48" fillId="81" borderId="443" applyNumberFormat="0" applyProtection="0">
      <alignment horizontal="right" vertical="center"/>
    </xf>
    <xf numFmtId="4" fontId="48" fillId="80" borderId="443" applyNumberFormat="0" applyProtection="0">
      <alignment horizontal="right" vertical="center"/>
    </xf>
    <xf numFmtId="4" fontId="48" fillId="79" borderId="443" applyNumberFormat="0" applyProtection="0">
      <alignment horizontal="right" vertical="center"/>
    </xf>
    <xf numFmtId="4" fontId="48" fillId="78" borderId="443" applyNumberFormat="0" applyProtection="0">
      <alignment horizontal="right" vertical="center"/>
    </xf>
    <xf numFmtId="4" fontId="48" fillId="77" borderId="443" applyNumberFormat="0" applyProtection="0">
      <alignment horizontal="right" vertical="center"/>
    </xf>
    <xf numFmtId="4" fontId="48" fillId="76" borderId="443" applyNumberFormat="0" applyProtection="0">
      <alignment horizontal="right" vertical="center"/>
    </xf>
    <xf numFmtId="4" fontId="48" fillId="75" borderId="443" applyNumberFormat="0" applyProtection="0">
      <alignment horizontal="right" vertical="center"/>
    </xf>
    <xf numFmtId="0" fontId="45" fillId="74" borderId="443" applyNumberFormat="0" applyProtection="0">
      <alignment horizontal="left" vertical="center" indent="1"/>
    </xf>
    <xf numFmtId="4" fontId="48" fillId="73" borderId="443" applyNumberFormat="0" applyProtection="0">
      <alignment horizontal="left" vertical="center" indent="1"/>
    </xf>
    <xf numFmtId="4" fontId="48" fillId="73" borderId="443" applyNumberFormat="0" applyProtection="0">
      <alignment horizontal="left" vertical="center" indent="1"/>
    </xf>
    <xf numFmtId="4" fontId="110" fillId="73" borderId="443" applyNumberFormat="0" applyProtection="0">
      <alignment vertical="center"/>
    </xf>
    <xf numFmtId="4" fontId="48" fillId="73" borderId="443" applyNumberFormat="0" applyProtection="0">
      <alignment vertical="center"/>
    </xf>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37" fontId="113" fillId="90" borderId="441" applyBorder="0" applyProtection="0">
      <alignment horizontal="right"/>
    </xf>
    <xf numFmtId="37" fontId="113" fillId="90" borderId="441" applyBorder="0" applyProtection="0">
      <alignment horizontal="right"/>
    </xf>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81" fillId="49" borderId="441" applyNumberForma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70" fillId="53" borderId="442" applyNumberFormat="0" applyFon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73" borderId="443" applyNumberFormat="0" applyProtection="0">
      <alignment vertical="center"/>
    </xf>
    <xf numFmtId="4" fontId="110" fillId="73" borderId="443" applyNumberFormat="0" applyProtection="0">
      <alignment vertical="center"/>
    </xf>
    <xf numFmtId="4" fontId="48" fillId="73" borderId="443" applyNumberFormat="0" applyProtection="0">
      <alignment horizontal="left" vertical="center" indent="1"/>
    </xf>
    <xf numFmtId="4" fontId="48" fillId="73" borderId="443" applyNumberFormat="0" applyProtection="0">
      <alignment horizontal="left" vertical="center" indent="1"/>
    </xf>
    <xf numFmtId="0" fontId="45" fillId="74" borderId="443" applyNumberFormat="0" applyProtection="0">
      <alignment horizontal="left" vertical="center" indent="1"/>
    </xf>
    <xf numFmtId="4" fontId="48" fillId="75" borderId="443" applyNumberFormat="0" applyProtection="0">
      <alignment horizontal="right" vertical="center"/>
    </xf>
    <xf numFmtId="4" fontId="48" fillId="76" borderId="443" applyNumberFormat="0" applyProtection="0">
      <alignment horizontal="right" vertical="center"/>
    </xf>
    <xf numFmtId="4" fontId="48" fillId="77" borderId="443" applyNumberFormat="0" applyProtection="0">
      <alignment horizontal="right" vertical="center"/>
    </xf>
    <xf numFmtId="4" fontId="48" fillId="78" borderId="443" applyNumberFormat="0" applyProtection="0">
      <alignment horizontal="right" vertical="center"/>
    </xf>
    <xf numFmtId="4" fontId="48" fillId="79" borderId="443" applyNumberFormat="0" applyProtection="0">
      <alignment horizontal="right" vertical="center"/>
    </xf>
    <xf numFmtId="4" fontId="48" fillId="80" borderId="443" applyNumberFormat="0" applyProtection="0">
      <alignment horizontal="right" vertical="center"/>
    </xf>
    <xf numFmtId="4" fontId="48" fillId="81" borderId="443" applyNumberFormat="0" applyProtection="0">
      <alignment horizontal="right" vertical="center"/>
    </xf>
    <xf numFmtId="4" fontId="48" fillId="82" borderId="443" applyNumberFormat="0" applyProtection="0">
      <alignment horizontal="right" vertical="center"/>
    </xf>
    <xf numFmtId="4" fontId="48" fillId="83" borderId="443" applyNumberFormat="0" applyProtection="0">
      <alignment horizontal="right" vertical="center"/>
    </xf>
    <xf numFmtId="4" fontId="47" fillId="84" borderId="443" applyNumberFormat="0" applyProtection="0">
      <alignment horizontal="left" vertical="center" indent="1"/>
    </xf>
    <xf numFmtId="0" fontId="45" fillId="74" borderId="443" applyNumberFormat="0" applyProtection="0">
      <alignment horizontal="left" vertical="center" indent="1"/>
    </xf>
    <xf numFmtId="4" fontId="48" fillId="85" borderId="443" applyNumberFormat="0" applyProtection="0">
      <alignment horizontal="left" vertical="center" indent="1"/>
    </xf>
    <xf numFmtId="4" fontId="48" fillId="87" borderId="443" applyNumberFormat="0" applyProtection="0">
      <alignment horizontal="left" vertical="center" indent="1"/>
    </xf>
    <xf numFmtId="0" fontId="45" fillId="87" borderId="443" applyNumberFormat="0" applyProtection="0">
      <alignment horizontal="left" vertical="center" indent="1"/>
    </xf>
    <xf numFmtId="0" fontId="45" fillId="87" borderId="443" applyNumberFormat="0" applyProtection="0">
      <alignment horizontal="left" vertical="center" indent="1"/>
    </xf>
    <xf numFmtId="0" fontId="45" fillId="88" borderId="443" applyNumberFormat="0" applyProtection="0">
      <alignment horizontal="left" vertical="center" indent="1"/>
    </xf>
    <xf numFmtId="0" fontId="45" fillId="88" borderId="443" applyNumberFormat="0" applyProtection="0">
      <alignment horizontal="left" vertical="center" indent="1"/>
    </xf>
    <xf numFmtId="0" fontId="45" fillId="66" borderId="443" applyNumberFormat="0" applyProtection="0">
      <alignment horizontal="left" vertical="center" indent="1"/>
    </xf>
    <xf numFmtId="0" fontId="45" fillId="66" borderId="443" applyNumberFormat="0" applyProtection="0">
      <alignment horizontal="left" vertical="center" indent="1"/>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48" fillId="67" borderId="443" applyNumberFormat="0" applyProtection="0">
      <alignment vertical="center"/>
    </xf>
    <xf numFmtId="4" fontId="110" fillId="67" borderId="443" applyNumberFormat="0" applyProtection="0">
      <alignment vertical="center"/>
    </xf>
    <xf numFmtId="4" fontId="48" fillId="67" borderId="443" applyNumberFormat="0" applyProtection="0">
      <alignment horizontal="left" vertical="center" indent="1"/>
    </xf>
    <xf numFmtId="4" fontId="48" fillId="67" borderId="443" applyNumberFormat="0" applyProtection="0">
      <alignment horizontal="left" vertical="center" indent="1"/>
    </xf>
    <xf numFmtId="4" fontId="48" fillId="85" borderId="443" applyNumberFormat="0" applyProtection="0">
      <alignment horizontal="right" vertical="center"/>
    </xf>
    <xf numFmtId="4" fontId="110" fillId="85" borderId="443" applyNumberFormat="0" applyProtection="0">
      <alignment horizontal="right" vertical="center"/>
    </xf>
    <xf numFmtId="0" fontId="45" fillId="74" borderId="443" applyNumberFormat="0" applyProtection="0">
      <alignment horizontal="left" vertical="center" indent="1"/>
    </xf>
    <xf numFmtId="0" fontId="45" fillId="74" borderId="443" applyNumberFormat="0" applyProtection="0">
      <alignment horizontal="left" vertical="center" indent="1"/>
    </xf>
    <xf numFmtId="4" fontId="109" fillId="85" borderId="443" applyNumberFormat="0" applyProtection="0">
      <alignment horizontal="right" vertical="center"/>
    </xf>
    <xf numFmtId="0" fontId="101" fillId="0" borderId="444"/>
    <xf numFmtId="4" fontId="48" fillId="67" borderId="504" applyNumberFormat="0" applyProtection="0">
      <alignment horizontal="left" vertical="center" indent="1"/>
    </xf>
    <xf numFmtId="4" fontId="109" fillId="85" borderId="497" applyNumberFormat="0" applyProtection="0">
      <alignment horizontal="right" vertical="center"/>
    </xf>
    <xf numFmtId="4" fontId="110" fillId="85" borderId="497" applyNumberFormat="0" applyProtection="0">
      <alignment horizontal="right" vertical="center"/>
    </xf>
    <xf numFmtId="0" fontId="70" fillId="53" borderId="487" applyNumberFormat="0" applyFon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0" fontId="66" fillId="64" borderId="441" applyNumberFormat="0" applyAlignment="0" applyProtection="0"/>
    <xf numFmtId="37" fontId="113" fillId="91"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91" borderId="441" applyBorder="0" applyProtection="0">
      <alignment horizontal="right"/>
    </xf>
    <xf numFmtId="0" fontId="108" fillId="62" borderId="448" applyBorder="0"/>
    <xf numFmtId="0" fontId="45" fillId="87" borderId="513" applyNumberFormat="0" applyProtection="0">
      <alignment horizontal="left" vertical="center" indent="1"/>
    </xf>
    <xf numFmtId="0" fontId="70" fillId="53" borderId="503" applyNumberFormat="0" applyFont="0" applyAlignment="0" applyProtection="0"/>
    <xf numFmtId="0" fontId="45" fillId="74" borderId="504" applyNumberFormat="0" applyProtection="0">
      <alignment horizontal="left" vertical="center" indent="1"/>
    </xf>
    <xf numFmtId="0" fontId="81" fillId="49" borderId="502" applyNumberFormat="0" applyAlignment="0" applyProtection="0"/>
    <xf numFmtId="0" fontId="105" fillId="0" borderId="506" applyNumberFormat="0" applyFill="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0" fontId="95" fillId="64" borderId="443" applyNumberFormat="0" applyAlignment="0" applyProtection="0"/>
    <xf numFmtId="4" fontId="48" fillId="85" borderId="488" applyNumberFormat="0" applyProtection="0">
      <alignment horizontal="right" vertical="center"/>
    </xf>
    <xf numFmtId="0" fontId="66" fillId="64" borderId="486"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37" fontId="113" fillId="90" borderId="502" applyBorder="0" applyProtection="0">
      <alignment horizontal="right"/>
    </xf>
    <xf numFmtId="0" fontId="105" fillId="0" borderId="447" applyNumberFormat="0" applyFill="0" applyAlignment="0" applyProtection="0"/>
    <xf numFmtId="0" fontId="126" fillId="64" borderId="441" applyNumberFormat="0" applyAlignment="0" applyProtection="0"/>
    <xf numFmtId="0" fontId="66" fillId="64" borderId="502" applyNumberFormat="0" applyAlignment="0" applyProtection="0"/>
    <xf numFmtId="4" fontId="48" fillId="73" borderId="488" applyNumberFormat="0" applyProtection="0">
      <alignment horizontal="left" vertical="center" indent="1"/>
    </xf>
    <xf numFmtId="0" fontId="131" fillId="49" borderId="441" applyNumberFormat="0" applyAlignment="0" applyProtection="0"/>
    <xf numFmtId="0" fontId="45" fillId="53" borderId="442" applyNumberFormat="0" applyFont="0" applyAlignment="0" applyProtection="0"/>
    <xf numFmtId="0" fontId="134" fillId="64" borderId="443" applyNumberFormat="0" applyAlignment="0" applyProtection="0"/>
    <xf numFmtId="217" fontId="46" fillId="88" borderId="446" applyBorder="0">
      <alignment horizontal="center" vertical="center" wrapText="1"/>
    </xf>
    <xf numFmtId="217" fontId="46" fillId="67" borderId="445" applyBorder="0">
      <alignment horizontal="left" indent="1"/>
      <protection locked="0"/>
    </xf>
    <xf numFmtId="0" fontId="126" fillId="64" borderId="441" applyNumberFormat="0" applyAlignment="0" applyProtection="0"/>
    <xf numFmtId="0" fontId="105" fillId="0" borderId="490" applyNumberFormat="0" applyFill="0" applyAlignment="0" applyProtection="0"/>
    <xf numFmtId="0" fontId="131" fillId="49" borderId="441" applyNumberFormat="0" applyAlignment="0" applyProtection="0"/>
    <xf numFmtId="4" fontId="48" fillId="73" borderId="488" applyNumberFormat="0" applyProtection="0">
      <alignment vertical="center"/>
    </xf>
    <xf numFmtId="0" fontId="45" fillId="53" borderId="442" applyNumberFormat="0" applyFont="0" applyAlignment="0" applyProtection="0"/>
    <xf numFmtId="0" fontId="134" fillId="64" borderId="443" applyNumberFormat="0" applyAlignment="0" applyProtection="0"/>
    <xf numFmtId="0" fontId="131" fillId="49" borderId="441" applyNumberFormat="0" applyAlignment="0" applyProtection="0"/>
    <xf numFmtId="10" fontId="75" fillId="70" borderId="449" applyNumberFormat="0" applyBorder="0" applyAlignment="0" applyProtection="0"/>
    <xf numFmtId="0" fontId="126" fillId="64" borderId="450" applyNumberFormat="0" applyAlignment="0" applyProtection="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0" fontId="126" fillId="64" borderId="441" applyNumberFormat="0" applyAlignment="0" applyProtection="0"/>
    <xf numFmtId="4" fontId="48" fillId="73" borderId="488" applyNumberFormat="0" applyProtection="0">
      <alignment vertical="center"/>
    </xf>
    <xf numFmtId="0" fontId="131" fillId="49" borderId="441" applyNumberFormat="0" applyAlignment="0" applyProtection="0"/>
    <xf numFmtId="10" fontId="75" fillId="67" borderId="449" applyNumberFormat="0" applyBorder="0" applyAlignment="0" applyProtection="0"/>
    <xf numFmtId="0" fontId="45" fillId="53" borderId="451" applyNumberFormat="0" applyFont="0" applyAlignment="0" applyProtection="0"/>
    <xf numFmtId="0" fontId="131" fillId="49" borderId="441" applyNumberFormat="0" applyAlignment="0" applyProtection="0"/>
    <xf numFmtId="0" fontId="81" fillId="49" borderId="502" applyNumberFormat="0" applyAlignment="0" applyProtection="0"/>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131" fillId="49" borderId="450" applyNumberFormat="0" applyAlignment="0" applyProtection="0"/>
    <xf numFmtId="0" fontId="45" fillId="66" borderId="461" applyNumberFormat="0" applyProtection="0">
      <alignment horizontal="left" vertical="center" indent="1"/>
    </xf>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45" fillId="87" borderId="470" applyNumberFormat="0" applyProtection="0">
      <alignment horizontal="left" vertical="center" indent="1"/>
    </xf>
    <xf numFmtId="4" fontId="48" fillId="67" borderId="470" applyNumberFormat="0" applyProtection="0">
      <alignment horizontal="left" vertical="center" indent="1"/>
    </xf>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0" fontId="45" fillId="74" borderId="452" applyNumberFormat="0" applyProtection="0">
      <alignment horizontal="left" vertical="center" indent="1"/>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217" fontId="46" fillId="67" borderId="473" applyBorder="0">
      <alignment horizontal="left" indent="1"/>
      <protection locked="0"/>
    </xf>
    <xf numFmtId="0" fontId="70" fillId="53" borderId="487" applyNumberFormat="0" applyFont="0" applyAlignment="0" applyProtection="0"/>
    <xf numFmtId="4" fontId="48" fillId="73" borderId="461" applyNumberFormat="0" applyProtection="0">
      <alignment vertical="center"/>
    </xf>
    <xf numFmtId="0" fontId="45" fillId="74" borderId="470" applyNumberFormat="0" applyProtection="0">
      <alignment horizontal="left" vertical="center" indent="1"/>
    </xf>
    <xf numFmtId="4" fontId="48" fillId="76" borderId="470" applyNumberFormat="0" applyProtection="0">
      <alignment horizontal="right" vertical="center"/>
    </xf>
    <xf numFmtId="4" fontId="48" fillId="77" borderId="470" applyNumberFormat="0" applyProtection="0">
      <alignment horizontal="right" vertical="center"/>
    </xf>
    <xf numFmtId="0" fontId="45" fillId="66" borderId="470" applyNumberFormat="0" applyProtection="0">
      <alignment horizontal="left" vertical="center" indent="1"/>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48" fillId="67" borderId="470" applyNumberFormat="0" applyProtection="0">
      <alignment horizontal="left" vertical="center" indent="1"/>
    </xf>
    <xf numFmtId="217" fontId="46" fillId="88" borderId="455" applyBorder="0">
      <alignment horizontal="center" vertical="center" wrapText="1"/>
    </xf>
    <xf numFmtId="217" fontId="46" fillId="67" borderId="454" applyBorder="0">
      <alignment horizontal="left" indent="1"/>
      <protection locked="0"/>
    </xf>
    <xf numFmtId="0" fontId="126" fillId="64" borderId="468" applyNumberFormat="0" applyAlignment="0" applyProtection="0"/>
    <xf numFmtId="0" fontId="105" fillId="0" borderId="463" applyNumberFormat="0" applyFill="0" applyAlignment="0" applyProtection="0"/>
    <xf numFmtId="0" fontId="45" fillId="87" borderId="504" applyNumberFormat="0" applyProtection="0">
      <alignment horizontal="left" vertical="center" indent="1"/>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45" fillId="66" borderId="497" applyNumberFormat="0" applyProtection="0">
      <alignment horizontal="left" vertical="center" indent="1"/>
    </xf>
    <xf numFmtId="0" fontId="70" fillId="53" borderId="460" applyNumberFormat="0" applyFont="0" applyAlignment="0" applyProtection="0"/>
    <xf numFmtId="0" fontId="70" fillId="53" borderId="460" applyNumberFormat="0" applyFont="0" applyAlignment="0" applyProtection="0"/>
    <xf numFmtId="0" fontId="45" fillId="53" borderId="460" applyNumberFormat="0" applyFont="0" applyAlignment="0" applyProtection="0"/>
    <xf numFmtId="0" fontId="131" fillId="49"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26" fillId="64" borderId="459" applyNumberFormat="0" applyAlignment="0" applyProtection="0"/>
    <xf numFmtId="0" fontId="95" fillId="64" borderId="488" applyNumberFormat="0" applyAlignment="0" applyProtection="0"/>
    <xf numFmtId="0" fontId="105" fillId="0" borderId="472" applyNumberFormat="0" applyFill="0" applyAlignment="0" applyProtection="0"/>
    <xf numFmtId="4" fontId="48" fillId="76" borderId="488" applyNumberFormat="0" applyProtection="0">
      <alignment horizontal="right" vertical="center"/>
    </xf>
    <xf numFmtId="0" fontId="105" fillId="0" borderId="490" applyNumberFormat="0" applyFill="0" applyAlignment="0" applyProtection="0"/>
    <xf numFmtId="4" fontId="48" fillId="85" borderId="488" applyNumberFormat="0" applyProtection="0">
      <alignment horizontal="left" vertical="center" indent="1"/>
    </xf>
    <xf numFmtId="217" fontId="46" fillId="88" borderId="475" applyBorder="0">
      <alignment horizontal="center" vertical="center" wrapText="1"/>
    </xf>
    <xf numFmtId="0" fontId="45" fillId="53" borderId="469" applyNumberFormat="0" applyFont="0" applyAlignment="0" applyProtection="0"/>
    <xf numFmtId="0" fontId="134" fillId="64" borderId="470" applyNumberFormat="0" applyAlignment="0" applyProtection="0"/>
    <xf numFmtId="0" fontId="131" fillId="49"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4" fontId="48" fillId="76" borderId="497" applyNumberFormat="0" applyProtection="0">
      <alignment horizontal="right" vertical="center"/>
    </xf>
    <xf numFmtId="4" fontId="48" fillId="73" borderId="497" applyNumberFormat="0" applyProtection="0">
      <alignment vertical="center"/>
    </xf>
    <xf numFmtId="4" fontId="48" fillId="73" borderId="504" applyNumberFormat="0" applyProtection="0">
      <alignment vertical="center"/>
    </xf>
    <xf numFmtId="0" fontId="70" fillId="53" borderId="487"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45" fillId="74" borderId="488" applyNumberFormat="0" applyProtection="0">
      <alignment horizontal="left" vertical="center" indent="1"/>
    </xf>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37" fontId="113" fillId="90" borderId="468" applyBorder="0" applyProtection="0">
      <alignment horizontal="right"/>
    </xf>
    <xf numFmtId="0" fontId="105" fillId="0" borderId="515" applyNumberFormat="0" applyFill="0" applyAlignment="0" applyProtection="0"/>
    <xf numFmtId="4" fontId="110" fillId="73" borderId="470" applyNumberFormat="0" applyProtection="0">
      <alignment vertical="center"/>
    </xf>
    <xf numFmtId="0" fontId="108" fillId="62" borderId="465" applyBorder="0"/>
    <xf numFmtId="0" fontId="45" fillId="74" borderId="497" applyNumberFormat="0" applyProtection="0">
      <alignment horizontal="left" vertical="center" indent="1"/>
    </xf>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4" fontId="110" fillId="67" borderId="497" applyNumberFormat="0" applyProtection="0">
      <alignment vertical="center"/>
    </xf>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79"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101" fillId="0" borderId="462"/>
    <xf numFmtId="4" fontId="109" fillId="85" borderId="461" applyNumberFormat="0" applyProtection="0">
      <alignment horizontal="right" vertical="center"/>
    </xf>
    <xf numFmtId="4" fontId="110" fillId="67" borderId="461" applyNumberFormat="0" applyProtection="0">
      <alignment vertical="center"/>
    </xf>
    <xf numFmtId="4" fontId="48" fillId="87" borderId="461" applyNumberFormat="0" applyProtection="0">
      <alignment horizontal="left" vertical="center" indent="1"/>
    </xf>
    <xf numFmtId="4" fontId="48" fillId="85" borderId="461" applyNumberFormat="0" applyProtection="0">
      <alignment horizontal="left" vertical="center" indent="1"/>
    </xf>
    <xf numFmtId="0" fontId="45" fillId="74" borderId="461" applyNumberFormat="0" applyProtection="0">
      <alignment horizontal="left" vertical="center" indent="1"/>
    </xf>
    <xf numFmtId="0" fontId="45" fillId="74" borderId="488" applyNumberFormat="0" applyProtection="0">
      <alignment horizontal="left" vertical="center" indent="1"/>
    </xf>
    <xf numFmtId="0" fontId="95" fillId="64" borderId="461" applyNumberFormat="0" applyAlignment="0" applyProtection="0"/>
    <xf numFmtId="0" fontId="95" fillId="64" borderId="461" applyNumberForma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0" fontId="131" fillId="49" borderId="486" applyNumberFormat="0" applyAlignment="0" applyProtection="0"/>
    <xf numFmtId="4" fontId="48" fillId="67" borderId="488" applyNumberFormat="0" applyProtection="0">
      <alignment horizontal="left" vertical="center" indent="1"/>
    </xf>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37" fontId="113" fillId="90" borderId="468" applyBorder="0" applyProtection="0">
      <alignment horizontal="right"/>
    </xf>
    <xf numFmtId="37" fontId="113" fillId="90" borderId="459" applyBorder="0" applyProtection="0">
      <alignment horizontal="right"/>
    </xf>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95" fillId="64" borderId="470" applyNumberFormat="0" applyAlignment="0" applyProtection="0"/>
    <xf numFmtId="4" fontId="110" fillId="85" borderId="488" applyNumberFormat="0" applyProtection="0">
      <alignment horizontal="right" vertical="center"/>
    </xf>
    <xf numFmtId="37" fontId="113" fillId="90" borderId="450" applyBorder="0" applyProtection="0">
      <alignment horizontal="right"/>
    </xf>
    <xf numFmtId="4" fontId="48" fillId="73" borderId="470" applyNumberFormat="0" applyProtection="0">
      <alignment horizontal="left" vertical="center" indent="1"/>
    </xf>
    <xf numFmtId="4" fontId="48" fillId="75" borderId="470" applyNumberFormat="0" applyProtection="0">
      <alignment horizontal="right" vertical="center"/>
    </xf>
    <xf numFmtId="4" fontId="48" fillId="80" borderId="470" applyNumberFormat="0" applyProtection="0">
      <alignment horizontal="right" vertical="center"/>
    </xf>
    <xf numFmtId="4" fontId="48" fillId="67" borderId="470" applyNumberFormat="0" applyProtection="0">
      <alignment vertical="center"/>
    </xf>
    <xf numFmtId="4" fontId="110" fillId="67" borderId="470" applyNumberFormat="0" applyProtection="0">
      <alignment vertical="center"/>
    </xf>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48" fillId="75" borderId="452" applyNumberFormat="0" applyProtection="0">
      <alignment horizontal="right" vertical="center"/>
    </xf>
    <xf numFmtId="4" fontId="47" fillId="84" borderId="452" applyNumberFormat="0" applyProtection="0">
      <alignment horizontal="left" vertical="center" indent="1"/>
    </xf>
    <xf numFmtId="4" fontId="109" fillId="85" borderId="488" applyNumberFormat="0" applyProtection="0">
      <alignment horizontal="right" vertical="center"/>
    </xf>
    <xf numFmtId="0" fontId="45" fillId="74" borderId="452" applyNumberFormat="0" applyProtection="0">
      <alignment horizontal="left" vertical="center" indent="1"/>
    </xf>
    <xf numFmtId="4" fontId="48" fillId="85"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101" fillId="0" borderId="453"/>
    <xf numFmtId="4" fontId="48" fillId="67" borderId="497" applyNumberFormat="0" applyProtection="0">
      <alignment vertical="center"/>
    </xf>
    <xf numFmtId="0" fontId="108" fillId="62" borderId="474" applyBorder="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105" fillId="0" borderId="515" applyNumberFormat="0" applyFill="0" applyAlignment="0" applyProtection="0"/>
    <xf numFmtId="0" fontId="45" fillId="74" borderId="497" applyNumberFormat="0" applyProtection="0">
      <alignment horizontal="left" vertical="center" indent="1"/>
    </xf>
    <xf numFmtId="0" fontId="95" fillId="64" borderId="504" applyNumberFormat="0" applyAlignment="0" applyProtection="0"/>
    <xf numFmtId="0" fontId="108" fillId="62" borderId="457" applyBorder="0"/>
    <xf numFmtId="4" fontId="48" fillId="80" borderId="461" applyNumberFormat="0" applyProtection="0">
      <alignment horizontal="right" vertical="center"/>
    </xf>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0" borderId="459" applyBorder="0" applyProtection="0">
      <alignment horizontal="right"/>
    </xf>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70" fillId="53" borderId="503" applyNumberFormat="0" applyFont="0" applyAlignment="0" applyProtection="0"/>
    <xf numFmtId="4" fontId="110" fillId="73" borderId="497" applyNumberFormat="0" applyProtection="0">
      <alignment vertical="center"/>
    </xf>
    <xf numFmtId="4" fontId="48" fillId="75" borderId="497" applyNumberFormat="0" applyProtection="0">
      <alignment horizontal="right" vertical="center"/>
    </xf>
    <xf numFmtId="0" fontId="131" fillId="49" borderId="459" applyNumberFormat="0" applyAlignment="0" applyProtection="0"/>
    <xf numFmtId="4" fontId="48" fillId="85" borderId="470" applyNumberFormat="0" applyProtection="0">
      <alignment horizontal="right" vertical="center"/>
    </xf>
    <xf numFmtId="217" fontId="46" fillId="67" borderId="464" applyBorder="0">
      <alignment horizontal="left" indent="1"/>
      <protection locked="0"/>
    </xf>
    <xf numFmtId="0" fontId="45" fillId="74" borderId="488" applyNumberFormat="0" applyProtection="0">
      <alignment horizontal="left" vertical="center" indent="1"/>
    </xf>
    <xf numFmtId="0" fontId="126" fillId="64" borderId="486" applyNumberFormat="0" applyAlignment="0" applyProtection="0"/>
    <xf numFmtId="4" fontId="48" fillId="77" borderId="488" applyNumberFormat="0" applyProtection="0">
      <alignment horizontal="right" vertical="center"/>
    </xf>
    <xf numFmtId="0" fontId="70" fillId="53" borderId="469" applyNumberFormat="0" applyFont="0" applyAlignment="0" applyProtection="0"/>
    <xf numFmtId="0" fontId="70" fillId="53" borderId="469" applyNumberFormat="0" applyFont="0" applyAlignment="0" applyProtection="0"/>
    <xf numFmtId="4" fontId="48" fillId="73" borderId="470" applyNumberFormat="0" applyProtection="0">
      <alignment vertical="center"/>
    </xf>
    <xf numFmtId="37" fontId="113" fillId="91"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61" applyNumberFormat="0" applyAlignment="0" applyProtection="0"/>
    <xf numFmtId="0" fontId="95" fillId="64" borderId="461" applyNumberFormat="0" applyAlignment="0" applyProtection="0"/>
    <xf numFmtId="0" fontId="45" fillId="74" borderId="470"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85" borderId="452" applyNumberFormat="0" applyProtection="0">
      <alignment horizontal="left" vertical="center" indent="1"/>
    </xf>
    <xf numFmtId="0" fontId="70" fillId="53" borderId="512" applyNumberFormat="0" applyFont="0" applyAlignment="0" applyProtection="0"/>
    <xf numFmtId="0" fontId="45" fillId="87" borderId="504" applyNumberFormat="0" applyProtection="0">
      <alignment horizontal="left" vertical="center" indent="1"/>
    </xf>
    <xf numFmtId="0" fontId="70" fillId="53" borderId="503" applyNumberFormat="0" applyFont="0" applyAlignment="0" applyProtection="0"/>
    <xf numFmtId="0" fontId="66" fillId="64" borderId="502" applyNumberFormat="0" applyAlignment="0" applyProtection="0"/>
    <xf numFmtId="4" fontId="110" fillId="85" borderId="513" applyNumberFormat="0" applyProtection="0">
      <alignment horizontal="right" vertical="center"/>
    </xf>
    <xf numFmtId="0" fontId="108" fillId="62" borderId="457" applyBorder="0"/>
    <xf numFmtId="0" fontId="66" fillId="64"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34" fillId="64" borderId="461" applyNumberFormat="0" applyAlignment="0" applyProtection="0"/>
    <xf numFmtId="0" fontId="105" fillId="0" borderId="456" applyNumberFormat="0" applyFill="0" applyAlignment="0" applyProtection="0"/>
    <xf numFmtId="0" fontId="131" fillId="49" borderId="450" applyNumberFormat="0" applyAlignment="0" applyProtection="0"/>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101" fillId="0" borderId="489"/>
    <xf numFmtId="0" fontId="70" fillId="53" borderId="487" applyNumberFormat="0" applyFont="0" applyAlignment="0" applyProtection="0"/>
    <xf numFmtId="0" fontId="70" fillId="53" borderId="503" applyNumberFormat="0" applyFont="0" applyAlignment="0" applyProtection="0"/>
    <xf numFmtId="4" fontId="48" fillId="73" borderId="497" applyNumberFormat="0" applyProtection="0">
      <alignment horizontal="left" vertical="center" indent="1"/>
    </xf>
    <xf numFmtId="0" fontId="131" fillId="49" borderId="486" applyNumberFormat="0" applyAlignment="0" applyProtection="0"/>
    <xf numFmtId="4" fontId="48" fillId="73" borderId="497" applyNumberFormat="0" applyProtection="0">
      <alignment horizontal="left" vertical="center" indent="1"/>
    </xf>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31" fillId="49" borderId="450" applyNumberFormat="0" applyAlignment="0" applyProtection="0"/>
    <xf numFmtId="0" fontId="105" fillId="0" borderId="456" applyNumberFormat="0" applyFill="0" applyAlignment="0" applyProtection="0"/>
    <xf numFmtId="0" fontId="134" fillId="64" borderId="452" applyNumberFormat="0" applyAlignment="0" applyProtection="0"/>
    <xf numFmtId="0" fontId="45" fillId="53" borderId="451" applyNumberFormat="0" applyFont="0" applyAlignment="0" applyProtection="0"/>
    <xf numFmtId="0" fontId="105" fillId="0" borderId="490" applyNumberFormat="0" applyFill="0" applyAlignment="0" applyProtection="0"/>
    <xf numFmtId="0" fontId="45" fillId="53" borderId="487" applyNumberFormat="0" applyFont="0" applyAlignment="0" applyProtection="0"/>
    <xf numFmtId="0" fontId="126" fillId="64" borderId="450" applyNumberFormat="0" applyAlignment="0" applyProtection="0"/>
    <xf numFmtId="0" fontId="105" fillId="0" borderId="490" applyNumberFormat="0" applyFill="0" applyAlignment="0" applyProtection="0"/>
    <xf numFmtId="0" fontId="95" fillId="64" borderId="470" applyNumberFormat="0" applyAlignment="0" applyProtection="0"/>
    <xf numFmtId="0" fontId="131" fillId="49" borderId="486" applyNumberFormat="0" applyAlignment="0" applyProtection="0"/>
    <xf numFmtId="217" fontId="46" fillId="67" borderId="454" applyBorder="0">
      <alignment horizontal="left" indent="1"/>
      <protection locked="0"/>
    </xf>
    <xf numFmtId="217" fontId="46" fillId="88" borderId="455" applyBorder="0">
      <alignment horizontal="center" vertical="center" wrapText="1"/>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10" fillId="85" borderId="461" applyNumberFormat="0" applyProtection="0">
      <alignment horizontal="right" vertical="center"/>
    </xf>
    <xf numFmtId="4" fontId="48" fillId="85" borderId="461" applyNumberFormat="0" applyProtection="0">
      <alignment horizontal="righ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48" fillId="67" borderId="461" applyNumberFormat="0" applyProtection="0">
      <alignmen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0" fontId="45" fillId="66"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87" borderId="461" applyNumberFormat="0" applyProtection="0">
      <alignment horizontal="left" vertical="center" indent="1"/>
    </xf>
    <xf numFmtId="0" fontId="45" fillId="74" borderId="461" applyNumberFormat="0" applyProtection="0">
      <alignment horizontal="left" vertical="center" indent="1"/>
    </xf>
    <xf numFmtId="4" fontId="47" fillId="84" borderId="461" applyNumberFormat="0" applyProtection="0">
      <alignment horizontal="left" vertical="center" indent="1"/>
    </xf>
    <xf numFmtId="4" fontId="48" fillId="82" borderId="461" applyNumberFormat="0" applyProtection="0">
      <alignment horizontal="right" vertical="center"/>
    </xf>
    <xf numFmtId="4" fontId="48" fillId="81" borderId="461" applyNumberFormat="0" applyProtection="0">
      <alignment horizontal="right" vertical="center"/>
    </xf>
    <xf numFmtId="0" fontId="81" fillId="49" borderId="459" applyNumberFormat="0" applyAlignment="0" applyProtection="0"/>
    <xf numFmtId="0" fontId="70" fillId="53" borderId="487"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45" fillId="74" borderId="504" applyNumberFormat="0" applyProtection="0">
      <alignment horizontal="left" vertical="center" indent="1"/>
    </xf>
    <xf numFmtId="0" fontId="105" fillId="0" borderId="463" applyNumberFormat="0" applyFill="0" applyAlignment="0" applyProtection="0"/>
    <xf numFmtId="0" fontId="13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108" fillId="62" borderId="457" applyBorder="0"/>
    <xf numFmtId="4" fontId="48" fillId="78" borderId="452" applyNumberFormat="0" applyProtection="0">
      <alignment horizontal="right" vertical="center"/>
    </xf>
    <xf numFmtId="4" fontId="48" fillId="75" borderId="452" applyNumberFormat="0" applyProtection="0">
      <alignment horizontal="righ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45" fillId="87" borderId="461" applyNumberFormat="0" applyProtection="0">
      <alignment horizontal="left" vertical="center" indent="1"/>
    </xf>
    <xf numFmtId="4" fontId="48" fillId="83" borderId="461" applyNumberFormat="0" applyProtection="0">
      <alignment horizontal="right" vertical="center"/>
    </xf>
    <xf numFmtId="4" fontId="48" fillId="73" borderId="461" applyNumberFormat="0" applyProtection="0">
      <alignment horizontal="left" vertical="center" indent="1"/>
    </xf>
    <xf numFmtId="4" fontId="110" fillId="73" borderId="461" applyNumberFormat="0" applyProtection="0">
      <alignment vertical="center"/>
    </xf>
    <xf numFmtId="0" fontId="81" fillId="49" borderId="450" applyNumberFormat="0" applyAlignment="0" applyProtection="0"/>
    <xf numFmtId="4" fontId="48" fillId="81" borderId="470" applyNumberFormat="0" applyProtection="0">
      <alignment horizontal="right" vertical="center"/>
    </xf>
    <xf numFmtId="4" fontId="48" fillId="82" borderId="470" applyNumberFormat="0" applyProtection="0">
      <alignment horizontal="right" vertical="center"/>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45" fillId="74" borderId="488" applyNumberFormat="0" applyProtection="0">
      <alignment horizontal="left" vertical="center" indent="1"/>
    </xf>
    <xf numFmtId="4" fontId="48" fillId="83" borderId="452" applyNumberFormat="0" applyProtection="0">
      <alignment horizontal="right" vertical="center"/>
    </xf>
    <xf numFmtId="217" fontId="46" fillId="88" borderId="455" applyBorder="0">
      <alignment horizontal="center" vertical="center" wrapText="1"/>
    </xf>
    <xf numFmtId="4" fontId="48" fillId="73" borderId="470" applyNumberFormat="0" applyProtection="0">
      <alignment horizontal="left" vertical="center" indent="1"/>
    </xf>
    <xf numFmtId="217" fontId="46" fillId="67" borderId="454" applyBorder="0">
      <alignment horizontal="left" indent="1"/>
      <protection locked="0"/>
    </xf>
    <xf numFmtId="0" fontId="105" fillId="0" borderId="490" applyNumberFormat="0" applyFill="0" applyAlignment="0" applyProtection="0"/>
    <xf numFmtId="0" fontId="131" fillId="49" borderId="450" applyNumberFormat="0" applyAlignment="0" applyProtection="0"/>
    <xf numFmtId="0" fontId="70" fillId="53" borderId="487" applyNumberFormat="0" applyFont="0" applyAlignment="0" applyProtection="0"/>
    <xf numFmtId="4" fontId="48" fillId="78" borderId="470" applyNumberFormat="0" applyProtection="0">
      <alignment horizontal="right" vertical="center"/>
    </xf>
    <xf numFmtId="0" fontId="45" fillId="74" borderId="470" applyNumberFormat="0" applyProtection="0">
      <alignment horizontal="left" vertical="center" indent="1"/>
    </xf>
    <xf numFmtId="0" fontId="126" fillId="64" borderId="450" applyNumberFormat="0" applyAlignment="0" applyProtection="0"/>
    <xf numFmtId="0" fontId="134" fillId="64" borderId="497" applyNumberFormat="0" applyAlignment="0" applyProtection="0"/>
    <xf numFmtId="0" fontId="66" fillId="64" borderId="468" applyNumberFormat="0" applyAlignment="0" applyProtection="0"/>
    <xf numFmtId="4" fontId="48" fillId="87" borderId="452" applyNumberFormat="0" applyProtection="0">
      <alignment horizontal="left" vertical="center" indent="1"/>
    </xf>
    <xf numFmtId="0" fontId="45" fillId="74" borderId="452" applyNumberFormat="0" applyProtection="0">
      <alignment horizontal="left" vertical="center" indent="1"/>
    </xf>
    <xf numFmtId="4" fontId="48" fillId="80" borderId="452" applyNumberFormat="0" applyProtection="0">
      <alignment horizontal="right" vertical="center"/>
    </xf>
    <xf numFmtId="0" fontId="108" fillId="62" borderId="492" applyBorder="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0" fontId="101" fillId="0" borderId="471"/>
    <xf numFmtId="4" fontId="48" fillId="79" borderId="470" applyNumberFormat="0" applyProtection="0">
      <alignment horizontal="right" vertical="center"/>
    </xf>
    <xf numFmtId="0" fontId="66" fillId="64" borderId="450" applyNumberFormat="0" applyAlignment="0" applyProtection="0"/>
    <xf numFmtId="0" fontId="131" fillId="49"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4" fontId="48" fillId="73" borderId="497" applyNumberFormat="0" applyProtection="0">
      <alignment horizontal="left" vertical="center" indent="1"/>
    </xf>
    <xf numFmtId="217" fontId="46" fillId="88" borderId="500" applyBorder="0">
      <alignment horizontal="center" vertical="center" wrapText="1"/>
    </xf>
    <xf numFmtId="0" fontId="45" fillId="74" borderId="497" applyNumberFormat="0" applyProtection="0">
      <alignment horizontal="left" vertical="center" indent="1"/>
    </xf>
    <xf numFmtId="0" fontId="70" fillId="53" borderId="503" applyNumberFormat="0" applyFont="0" applyAlignment="0" applyProtection="0"/>
    <xf numFmtId="4" fontId="48" fillId="81" borderId="452" applyNumberFormat="0" applyProtection="0">
      <alignment horizontal="right" vertical="center"/>
    </xf>
    <xf numFmtId="0" fontId="45" fillId="74" borderId="497" applyNumberFormat="0" applyProtection="0">
      <alignment horizontal="left" vertical="center" indent="1"/>
    </xf>
    <xf numFmtId="0" fontId="70" fillId="53" borderId="487" applyNumberFormat="0" applyFont="0" applyAlignment="0" applyProtection="0"/>
    <xf numFmtId="0" fontId="101" fillId="0" borderId="453"/>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4" fontId="48" fillId="85" borderId="470" applyNumberFormat="0" applyProtection="0">
      <alignment horizontal="left" vertical="center" indent="1"/>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82" borderId="452" applyNumberFormat="0" applyProtection="0">
      <alignment horizontal="right" vertical="center"/>
    </xf>
    <xf numFmtId="4" fontId="48" fillId="87" borderId="452" applyNumberFormat="0" applyProtection="0">
      <alignment horizontal="left" vertical="center" indent="1"/>
    </xf>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4" fontId="48" fillId="87" borderId="470" applyNumberFormat="0" applyProtection="0">
      <alignment horizontal="left" vertical="center" indent="1"/>
    </xf>
    <xf numFmtId="0" fontId="131" fillId="49" borderId="450" applyNumberFormat="0" applyAlignment="0" applyProtection="0"/>
    <xf numFmtId="0" fontId="66" fillId="64" borderId="450" applyNumberFormat="0" applyAlignment="0" applyProtection="0"/>
    <xf numFmtId="4" fontId="109" fillId="85" borderId="470" applyNumberFormat="0" applyProtection="0">
      <alignment horizontal="right" vertical="center"/>
    </xf>
    <xf numFmtId="4" fontId="48" fillId="83" borderId="470" applyNumberFormat="0" applyProtection="0">
      <alignment horizontal="right" vertical="center"/>
    </xf>
    <xf numFmtId="37" fontId="113" fillId="91" borderId="450" applyBorder="0" applyProtection="0">
      <alignment horizontal="right"/>
    </xf>
    <xf numFmtId="4" fontId="47" fillId="84" borderId="488" applyNumberFormat="0" applyProtection="0">
      <alignment horizontal="left" vertical="center" indent="1"/>
    </xf>
    <xf numFmtId="0" fontId="45" fillId="87" borderId="470" applyNumberFormat="0" applyProtection="0">
      <alignment horizontal="left" vertical="center" indent="1"/>
    </xf>
    <xf numFmtId="4" fontId="48" fillId="85" borderId="513" applyNumberFormat="0" applyProtection="0">
      <alignment horizontal="right" vertical="center"/>
    </xf>
    <xf numFmtId="37" fontId="113" fillId="91" borderId="502" applyBorder="0" applyProtection="0">
      <alignment horizontal="right"/>
    </xf>
    <xf numFmtId="0" fontId="70" fillId="53" borderId="503" applyNumberFormat="0" applyFont="0" applyAlignment="0" applyProtection="0"/>
    <xf numFmtId="0" fontId="70" fillId="53" borderId="512" applyNumberFormat="0" applyFont="0" applyAlignment="0" applyProtection="0"/>
    <xf numFmtId="0" fontId="81" fillId="49" borderId="502" applyNumberFormat="0" applyAlignment="0" applyProtection="0"/>
    <xf numFmtId="42" fontId="45" fillId="66" borderId="501">
      <alignment horizontal="center"/>
    </xf>
    <xf numFmtId="0" fontId="126" fillId="64" borderId="502" applyNumberFormat="0" applyAlignment="0" applyProtection="0"/>
    <xf numFmtId="4" fontId="48" fillId="73" borderId="504" applyNumberFormat="0" applyProtection="0">
      <alignment horizontal="left" vertical="center" indent="1"/>
    </xf>
    <xf numFmtId="4" fontId="48" fillId="82" borderId="504" applyNumberFormat="0" applyProtection="0">
      <alignment horizontal="right" vertical="center"/>
    </xf>
    <xf numFmtId="0" fontId="131" fillId="49" borderId="450" applyNumberFormat="0" applyAlignment="0" applyProtection="0"/>
    <xf numFmtId="0" fontId="131" fillId="49" borderId="450" applyNumberFormat="0" applyAlignment="0" applyProtection="0"/>
    <xf numFmtId="0" fontId="131" fillId="49" borderId="486" applyNumberFormat="0" applyAlignment="0" applyProtection="0"/>
    <xf numFmtId="4" fontId="48" fillId="87" borderId="488" applyNumberFormat="0" applyProtection="0">
      <alignment horizontal="left" vertical="center" indent="1"/>
    </xf>
    <xf numFmtId="0" fontId="131" fillId="49" borderId="450" applyNumberFormat="0" applyAlignment="0" applyProtection="0"/>
    <xf numFmtId="0" fontId="66" fillId="64" borderId="450" applyNumberFormat="0" applyAlignment="0" applyProtection="0"/>
    <xf numFmtId="0" fontId="70" fillId="53" borderId="460" applyNumberFormat="0" applyFont="0" applyAlignment="0" applyProtection="0"/>
    <xf numFmtId="4" fontId="48" fillId="79" borderId="461" applyNumberFormat="0" applyProtection="0">
      <alignment horizontal="right" vertical="center"/>
    </xf>
    <xf numFmtId="217" fontId="46" fillId="88" borderId="455" applyBorder="0">
      <alignment horizontal="center" vertical="center" wrapText="1"/>
    </xf>
    <xf numFmtId="217" fontId="46" fillId="67" borderId="454" applyBorder="0">
      <alignment horizontal="left" indent="1"/>
      <protection locked="0"/>
    </xf>
    <xf numFmtId="0" fontId="95" fillId="64" borderId="488" applyNumberFormat="0" applyAlignment="0" applyProtection="0"/>
    <xf numFmtId="0" fontId="70" fillId="53" borderId="487" applyNumberFormat="0" applyFont="0" applyAlignment="0" applyProtection="0"/>
    <xf numFmtId="0" fontId="95" fillId="64" borderId="504" applyNumberFormat="0" applyAlignment="0" applyProtection="0"/>
    <xf numFmtId="0" fontId="95" fillId="64" borderId="504" applyNumberFormat="0" applyAlignment="0" applyProtection="0"/>
    <xf numFmtId="0" fontId="70" fillId="53" borderId="503" applyNumberFormat="0" applyFont="0" applyAlignment="0" applyProtection="0"/>
    <xf numFmtId="0" fontId="45" fillId="87" borderId="504" applyNumberFormat="0" applyProtection="0">
      <alignment horizontal="left" vertical="center" indent="1"/>
    </xf>
    <xf numFmtId="4" fontId="48" fillId="85" borderId="504" applyNumberFormat="0" applyProtection="0">
      <alignment horizontal="right" vertical="center"/>
    </xf>
    <xf numFmtId="0" fontId="45" fillId="88" borderId="504" applyNumberFormat="0" applyProtection="0">
      <alignment horizontal="left" vertical="center" indent="1"/>
    </xf>
    <xf numFmtId="4" fontId="48" fillId="75" borderId="504" applyNumberFormat="0" applyProtection="0">
      <alignment horizontal="right" vertical="center"/>
    </xf>
    <xf numFmtId="4" fontId="48" fillId="79" borderId="504" applyNumberFormat="0" applyProtection="0">
      <alignment horizontal="right" vertical="center"/>
    </xf>
    <xf numFmtId="0" fontId="70" fillId="53" borderId="512"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95" fillId="64" borderId="488"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45" fillId="74" borderId="504" applyNumberFormat="0" applyProtection="0">
      <alignment horizontal="left" vertical="center" indent="1"/>
    </xf>
    <xf numFmtId="0" fontId="45" fillId="74" borderId="497" applyNumberFormat="0" applyProtection="0">
      <alignment horizontal="left" vertical="center" indent="1"/>
    </xf>
    <xf numFmtId="0" fontId="45" fillId="74" borderId="497" applyNumberFormat="0" applyProtection="0">
      <alignment horizontal="left" vertical="center" indent="1"/>
    </xf>
    <xf numFmtId="0" fontId="70" fillId="53" borderId="487" applyNumberFormat="0" applyFon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1" borderId="450" applyBorder="0" applyProtection="0">
      <alignment horizontal="right"/>
    </xf>
    <xf numFmtId="0" fontId="126" fillId="64" borderId="450" applyNumberFormat="0" applyAlignment="0" applyProtection="0"/>
    <xf numFmtId="37" fontId="113" fillId="91" borderId="450" applyBorder="0" applyProtection="0">
      <alignment horizontal="right"/>
    </xf>
    <xf numFmtId="4" fontId="48" fillId="83" borderId="513" applyNumberFormat="0" applyProtection="0">
      <alignment horizontal="right" vertical="center"/>
    </xf>
    <xf numFmtId="4" fontId="48" fillId="87" borderId="513" applyNumberFormat="0" applyProtection="0">
      <alignment horizontal="left" vertical="center" indent="1"/>
    </xf>
    <xf numFmtId="0" fontId="70" fillId="53" borderId="503" applyNumberFormat="0" applyFont="0" applyAlignment="0" applyProtection="0"/>
    <xf numFmtId="0" fontId="108" fillId="62" borderId="508" applyBorder="0"/>
    <xf numFmtId="0" fontId="45" fillId="66" borderId="504" applyNumberFormat="0" applyProtection="0">
      <alignment horizontal="left" vertical="center" indent="1"/>
    </xf>
    <xf numFmtId="4" fontId="48" fillId="78" borderId="504" applyNumberFormat="0" applyProtection="0">
      <alignment horizontal="right" vertical="center"/>
    </xf>
    <xf numFmtId="37" fontId="113" fillId="91" borderId="502" applyBorder="0" applyProtection="0">
      <alignment horizontal="right"/>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67" borderId="488" applyNumberFormat="0" applyProtection="0">
      <alignment horizontal="left" vertical="center" indent="1"/>
    </xf>
    <xf numFmtId="0" fontId="66" fillId="64" borderId="486"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81" fillId="49" borderId="502" applyNumberFormat="0" applyAlignment="0" applyProtection="0"/>
    <xf numFmtId="0" fontId="126" fillId="64" borderId="450" applyNumberFormat="0" applyAlignment="0" applyProtection="0"/>
    <xf numFmtId="0" fontId="66" fillId="64" borderId="502" applyNumberFormat="0" applyAlignment="0" applyProtection="0"/>
    <xf numFmtId="0" fontId="45" fillId="74" borderId="488" applyNumberFormat="0" applyProtection="0">
      <alignment horizontal="left" vertical="center" indent="1"/>
    </xf>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126" fillId="64" borderId="450" applyNumberFormat="0" applyAlignment="0" applyProtection="0"/>
    <xf numFmtId="0" fontId="131" fillId="49" borderId="450" applyNumberFormat="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131" fillId="49" borderId="450" applyNumberFormat="0" applyAlignment="0" applyProtection="0"/>
    <xf numFmtId="0" fontId="66" fillId="64" borderId="450" applyNumberFormat="0" applyAlignment="0" applyProtection="0"/>
    <xf numFmtId="4" fontId="47" fillId="84" borderId="470" applyNumberFormat="0" applyProtection="0">
      <alignment horizontal="left" vertical="center" indent="1"/>
    </xf>
    <xf numFmtId="4" fontId="48" fillId="78" borderId="461" applyNumberFormat="0" applyProtection="0">
      <alignment horizontal="right" vertical="center"/>
    </xf>
    <xf numFmtId="4" fontId="48" fillId="77" borderId="461" applyNumberFormat="0" applyProtection="0">
      <alignment horizontal="right" vertical="center"/>
    </xf>
    <xf numFmtId="4" fontId="48" fillId="73" borderId="497" applyNumberFormat="0" applyProtection="0">
      <alignment horizontal="left" vertical="center" indent="1"/>
    </xf>
    <xf numFmtId="0" fontId="70" fillId="53" borderId="503" applyNumberFormat="0" applyFont="0" applyAlignment="0" applyProtection="0"/>
    <xf numFmtId="4" fontId="109" fillId="85" borderId="488" applyNumberFormat="0" applyProtection="0">
      <alignment horizontal="right" vertical="center"/>
    </xf>
    <xf numFmtId="0" fontId="81" fillId="49" borderId="450" applyNumberFormat="0" applyAlignment="0" applyProtection="0"/>
    <xf numFmtId="10" fontId="75" fillId="70" borderId="449" applyNumberFormat="0" applyBorder="0" applyAlignment="0" applyProtection="0"/>
    <xf numFmtId="0" fontId="81" fillId="49" borderId="450" applyNumberFormat="0" applyAlignment="0" applyProtection="0"/>
    <xf numFmtId="4" fontId="48" fillId="76" borderId="461" applyNumberFormat="0" applyProtection="0">
      <alignment horizontal="right" vertical="center"/>
    </xf>
    <xf numFmtId="0" fontId="45" fillId="88" borderId="470" applyNumberFormat="0" applyProtection="0">
      <alignment horizontal="left" vertical="center" indent="1"/>
    </xf>
    <xf numFmtId="0" fontId="126" fillId="64" borderId="450" applyNumberFormat="0" applyAlignment="0" applyProtection="0"/>
    <xf numFmtId="0" fontId="81" fillId="49" borderId="450" applyNumberFormat="0" applyAlignment="0" applyProtection="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4" fontId="48" fillId="75" borderId="461" applyNumberFormat="0" applyProtection="0">
      <alignment horizontal="right" vertical="center"/>
    </xf>
    <xf numFmtId="0" fontId="45" fillId="88" borderId="470" applyNumberFormat="0" applyProtection="0">
      <alignment horizontal="left" vertical="center" indent="1"/>
    </xf>
    <xf numFmtId="0" fontId="81" fillId="49" borderId="450" applyNumberFormat="0" applyAlignment="0" applyProtection="0"/>
    <xf numFmtId="0" fontId="95" fillId="64" borderId="488" applyNumberFormat="0" applyAlignment="0" applyProtection="0"/>
    <xf numFmtId="10" fontId="75" fillId="67" borderId="449" applyNumberFormat="0" applyBorder="0" applyAlignment="0" applyProtection="0"/>
    <xf numFmtId="0" fontId="45" fillId="53" borderId="451" applyNumberFormat="0" applyFont="0" applyAlignment="0" applyProtection="0"/>
    <xf numFmtId="0" fontId="45" fillId="87" borderId="452" applyNumberFormat="0" applyProtection="0">
      <alignment horizontal="left" vertical="center" indent="1"/>
    </xf>
    <xf numFmtId="4" fontId="48" fillId="73" borderId="461" applyNumberFormat="0" applyProtection="0">
      <alignment horizontal="left" vertical="center" indent="1"/>
    </xf>
    <xf numFmtId="0" fontId="45" fillId="66" borderId="470" applyNumberFormat="0" applyProtection="0">
      <alignment horizontal="left" vertical="center" indent="1"/>
    </xf>
    <xf numFmtId="37" fontId="113" fillId="90" borderId="450" applyBorder="0" applyProtection="0">
      <alignment horizontal="right"/>
    </xf>
    <xf numFmtId="0" fontId="134" fillId="64" borderId="504" applyNumberFormat="0" applyAlignment="0" applyProtection="0"/>
    <xf numFmtId="0" fontId="45" fillId="74" borderId="504" applyNumberFormat="0" applyProtection="0">
      <alignment horizontal="left" vertical="center" indent="1"/>
    </xf>
    <xf numFmtId="4" fontId="48" fillId="81" borderId="504" applyNumberFormat="0" applyProtection="0">
      <alignment horizontal="right" vertical="center"/>
    </xf>
    <xf numFmtId="0" fontId="131" fillId="49" borderId="450" applyNumberFormat="0" applyAlignment="0" applyProtection="0"/>
    <xf numFmtId="0" fontId="131" fillId="49" borderId="450" applyNumberFormat="0" applyAlignment="0" applyProtection="0"/>
    <xf numFmtId="0" fontId="70" fillId="53" borderId="451" applyNumberFormat="0" applyFont="0" applyAlignment="0" applyProtection="0"/>
    <xf numFmtId="0" fontId="45" fillId="74" borderId="488" applyNumberFormat="0" applyProtection="0">
      <alignment horizontal="left" vertical="center" indent="1"/>
    </xf>
    <xf numFmtId="4" fontId="48" fillId="73" borderId="488" applyNumberFormat="0" applyProtection="0">
      <alignment vertical="center"/>
    </xf>
    <xf numFmtId="4" fontId="48" fillId="85" borderId="488" applyNumberFormat="0" applyProtection="0">
      <alignment horizontal="left" vertical="center" indent="1"/>
    </xf>
    <xf numFmtId="0" fontId="131" fillId="49" borderId="450"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70" fillId="53" borderId="469" applyNumberFormat="0" applyFont="0" applyAlignment="0" applyProtection="0"/>
    <xf numFmtId="0" fontId="95" fillId="64" borderId="488" applyNumberFormat="0" applyAlignment="0" applyProtection="0"/>
    <xf numFmtId="0" fontId="134" fillId="64" borderId="488" applyNumberFormat="0" applyAlignment="0" applyProtection="0"/>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4" fontId="110" fillId="85" borderId="504" applyNumberFormat="0" applyProtection="0">
      <alignment horizontal="right" vertical="center"/>
    </xf>
    <xf numFmtId="0" fontId="45" fillId="66" borderId="504" applyNumberFormat="0" applyProtection="0">
      <alignment horizontal="left" vertical="center" indent="1"/>
    </xf>
    <xf numFmtId="0" fontId="45" fillId="74" borderId="504" applyNumberFormat="0" applyProtection="0">
      <alignment horizontal="left" vertical="center" indent="1"/>
    </xf>
    <xf numFmtId="4" fontId="48" fillId="80" borderId="504" applyNumberFormat="0" applyProtection="0">
      <alignment horizontal="right" vertical="center"/>
    </xf>
    <xf numFmtId="0" fontId="70" fillId="53" borderId="512" applyNumberFormat="0" applyFont="0" applyAlignment="0" applyProtection="0"/>
    <xf numFmtId="0" fontId="108" fillId="62"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05" fillId="0" borderId="456" applyNumberFormat="0" applyFill="0" applyAlignment="0" applyProtection="0"/>
    <xf numFmtId="217" fontId="46" fillId="67" borderId="499" applyBorder="0">
      <alignment horizontal="left" indent="1"/>
      <protection locked="0"/>
    </xf>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95" fillId="64" borderId="488"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4" fontId="109" fillId="85" borderId="504" applyNumberFormat="0" applyProtection="0">
      <alignment horizontal="right" vertical="center"/>
    </xf>
    <xf numFmtId="0" fontId="105" fillId="0" borderId="456" applyNumberFormat="0" applyFill="0" applyAlignment="0" applyProtection="0"/>
    <xf numFmtId="0" fontId="45" fillId="74" borderId="497" applyNumberFormat="0" applyProtection="0">
      <alignment horizontal="left" vertical="center" indent="1"/>
    </xf>
    <xf numFmtId="0" fontId="45" fillId="74" borderId="497" applyNumberFormat="0" applyProtection="0">
      <alignment horizontal="left" vertical="center" indent="1"/>
    </xf>
    <xf numFmtId="4" fontId="48" fillId="85" borderId="504" applyNumberFormat="0" applyProtection="0">
      <alignment horizontal="right" vertical="center"/>
    </xf>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1"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08" fillId="62" borderId="457" applyBorder="0"/>
    <xf numFmtId="4" fontId="48" fillId="82" borderId="513" applyNumberFormat="0" applyProtection="0">
      <alignment horizontal="right" vertical="center"/>
    </xf>
    <xf numFmtId="4" fontId="48" fillId="85" borderId="513" applyNumberFormat="0" applyProtection="0">
      <alignment horizontal="left" vertical="center" indent="1"/>
    </xf>
    <xf numFmtId="0" fontId="70" fillId="53" borderId="503" applyNumberFormat="0" applyFont="0" applyAlignment="0" applyProtection="0"/>
    <xf numFmtId="37" fontId="113" fillId="91" borderId="502" applyBorder="0" applyProtection="0">
      <alignment horizontal="right"/>
    </xf>
    <xf numFmtId="0" fontId="45" fillId="66" borderId="504" applyNumberFormat="0" applyProtection="0">
      <alignment horizontal="left" vertical="center" indent="1"/>
    </xf>
    <xf numFmtId="4" fontId="48" fillId="79" borderId="504" applyNumberFormat="0" applyProtection="0">
      <alignment horizontal="right" vertical="center"/>
    </xf>
    <xf numFmtId="0" fontId="66" fillId="64" borderId="502" applyNumberFormat="0" applyAlignment="0" applyProtection="0"/>
    <xf numFmtId="217" fontId="46" fillId="67" borderId="507" applyBorder="0">
      <alignment horizontal="left" indent="1"/>
      <protection locked="0"/>
    </xf>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110" fillId="67" borderId="488" applyNumberFormat="0" applyProtection="0">
      <alignment vertical="center"/>
    </xf>
    <xf numFmtId="0" fontId="66" fillId="64" borderId="486"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81" fillId="49" borderId="502" applyNumberFormat="0" applyAlignment="0" applyProtection="0"/>
    <xf numFmtId="0" fontId="126" fillId="64" borderId="502" applyNumberFormat="0" applyAlignment="0" applyProtection="0"/>
    <xf numFmtId="0" fontId="105" fillId="0" borderId="456" applyNumberFormat="0" applyFill="0" applyAlignment="0" applyProtection="0"/>
    <xf numFmtId="0" fontId="126" fillId="64" borderId="450" applyNumberFormat="0" applyAlignment="0" applyProtection="0"/>
    <xf numFmtId="0" fontId="66" fillId="64" borderId="502" applyNumberFormat="0" applyAlignment="0" applyProtection="0"/>
    <xf numFmtId="4" fontId="48" fillId="75" borderId="488" applyNumberFormat="0" applyProtection="0">
      <alignment horizontal="right" vertical="center"/>
    </xf>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126" fillId="64" borderId="450" applyNumberFormat="0" applyAlignment="0" applyProtection="0"/>
    <xf numFmtId="0" fontId="131" fillId="49" borderId="450" applyNumberFormat="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131" fillId="49" borderId="450" applyNumberFormat="0" applyAlignment="0" applyProtection="0"/>
    <xf numFmtId="37" fontId="113" fillId="91" borderId="450" applyBorder="0" applyProtection="0">
      <alignment horizontal="right"/>
    </xf>
    <xf numFmtId="217" fontId="46" fillId="88" borderId="466" applyBorder="0">
      <alignment horizontal="center" vertical="center" wrapText="1"/>
    </xf>
    <xf numFmtId="10" fontId="75" fillId="70" borderId="449" applyNumberFormat="0" applyBorder="0" applyAlignment="0" applyProtection="0"/>
    <xf numFmtId="0" fontId="66" fillId="64" borderId="459" applyNumberFormat="0" applyAlignment="0" applyProtection="0"/>
    <xf numFmtId="0" fontId="126" fillId="64" borderId="450" applyNumberFormat="0" applyAlignment="0" applyProtection="0"/>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0" fontId="66" fillId="64" borderId="459" applyNumberFormat="0" applyAlignment="0" applyProtection="0"/>
    <xf numFmtId="0" fontId="45" fillId="74" borderId="488" applyNumberFormat="0" applyProtection="0">
      <alignment horizontal="left" vertical="center" indent="1"/>
    </xf>
    <xf numFmtId="0" fontId="126" fillId="64" borderId="450" applyNumberFormat="0" applyAlignment="0" applyProtection="0"/>
    <xf numFmtId="0" fontId="95" fillId="64" borderId="488" applyNumberFormat="0" applyAlignment="0" applyProtection="0"/>
    <xf numFmtId="0" fontId="70" fillId="53" borderId="451" applyNumberFormat="0" applyFont="0" applyAlignment="0" applyProtection="0"/>
    <xf numFmtId="0" fontId="131" fillId="49" borderId="450" applyNumberFormat="0" applyAlignment="0" applyProtection="0"/>
    <xf numFmtId="10" fontId="75" fillId="67" borderId="449" applyNumberFormat="0" applyBorder="0" applyAlignment="0" applyProtection="0"/>
    <xf numFmtId="0" fontId="45" fillId="53" borderId="451" applyNumberFormat="0" applyFont="0" applyAlignment="0" applyProtection="0"/>
    <xf numFmtId="0" fontId="66" fillId="64" borderId="459" applyNumberFormat="0" applyAlignment="0" applyProtection="0"/>
    <xf numFmtId="0" fontId="13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131" fillId="49" borderId="502" applyNumberFormat="0" applyAlignment="0" applyProtection="0"/>
    <xf numFmtId="0" fontId="131" fillId="49" borderId="450" applyNumberFormat="0" applyAlignment="0" applyProtection="0"/>
    <xf numFmtId="37" fontId="113" fillId="91" borderId="459" applyBorder="0" applyProtection="0">
      <alignment horizontal="right"/>
    </xf>
    <xf numFmtId="37" fontId="113" fillId="91"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8" fillId="62" borderId="457" applyBorder="0"/>
    <xf numFmtId="0" fontId="45" fillId="74" borderId="513" applyNumberFormat="0" applyProtection="0">
      <alignment horizontal="left" vertical="center" indent="1"/>
    </xf>
    <xf numFmtId="0" fontId="66" fillId="64" borderId="502" applyNumberFormat="0" applyAlignment="0" applyProtection="0"/>
    <xf numFmtId="0" fontId="70" fillId="53" borderId="503" applyNumberFormat="0" applyFont="0" applyAlignment="0" applyProtection="0"/>
    <xf numFmtId="0" fontId="81" fillId="49" borderId="502" applyNumberFormat="0" applyAlignment="0" applyProtection="0"/>
    <xf numFmtId="37" fontId="113" fillId="90" borderId="502" applyBorder="0" applyProtection="0">
      <alignment horizontal="right"/>
    </xf>
    <xf numFmtId="217" fontId="46" fillId="67" borderId="516" applyBorder="0">
      <alignment horizontal="left" indent="1"/>
      <protection locked="0"/>
    </xf>
    <xf numFmtId="0" fontId="45" fillId="53" borderId="503" applyNumberFormat="0" applyFont="0" applyAlignment="0" applyProtection="0"/>
    <xf numFmtId="4" fontId="48" fillId="75" borderId="504" applyNumberFormat="0" applyProtection="0">
      <alignment horizontal="right" vertical="center"/>
    </xf>
    <xf numFmtId="4" fontId="48" fillId="80" borderId="504" applyNumberFormat="0" applyProtection="0">
      <alignment horizontal="right" vertical="center"/>
    </xf>
    <xf numFmtId="0" fontId="131" fillId="49" borderId="450" applyNumberFormat="0" applyAlignment="0" applyProtection="0"/>
    <xf numFmtId="0" fontId="131" fillId="49" borderId="450" applyNumberFormat="0" applyAlignment="0" applyProtection="0"/>
    <xf numFmtId="0" fontId="70" fillId="53" borderId="460" applyNumberFormat="0" applyFont="0" applyAlignment="0" applyProtection="0"/>
    <xf numFmtId="4" fontId="48" fillId="85" borderId="488" applyNumberFormat="0" applyProtection="0">
      <alignment horizontal="left" vertical="center" indent="1"/>
    </xf>
    <xf numFmtId="0" fontId="134" fillId="64" borderId="488" applyNumberFormat="0" applyAlignment="0" applyProtection="0"/>
    <xf numFmtId="4" fontId="110" fillId="73" borderId="488" applyNumberFormat="0" applyProtection="0">
      <alignment vertical="center"/>
    </xf>
    <xf numFmtId="0" fontId="45" fillId="74" borderId="488" applyNumberFormat="0" applyProtection="0">
      <alignment horizontal="left" vertical="center" indent="1"/>
    </xf>
    <xf numFmtId="0" fontId="131" fillId="49" borderId="450" applyNumberFormat="0" applyAlignment="0" applyProtection="0"/>
    <xf numFmtId="0" fontId="105" fillId="0" borderId="490" applyNumberFormat="0" applyFill="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95" fillId="64" borderId="488" applyNumberFormat="0" applyAlignment="0" applyProtection="0"/>
    <xf numFmtId="0" fontId="45" fillId="53" borderId="487" applyNumberFormat="0" applyFont="0" applyAlignment="0" applyProtection="0"/>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88" borderId="504" applyNumberFormat="0" applyProtection="0">
      <alignment horizontal="left" vertical="center" indent="1"/>
    </xf>
    <xf numFmtId="0" fontId="45" fillId="74" borderId="504" applyNumberFormat="0" applyProtection="0">
      <alignment horizontal="left" vertical="center" indent="1"/>
    </xf>
    <xf numFmtId="0" fontId="45" fillId="66" borderId="504" applyNumberFormat="0" applyProtection="0">
      <alignment horizontal="left" vertical="center" indent="1"/>
    </xf>
    <xf numFmtId="4" fontId="48" fillId="73" borderId="504" applyNumberFormat="0" applyProtection="0">
      <alignment horizontal="left" vertical="center" indent="1"/>
    </xf>
    <xf numFmtId="4" fontId="48" fillId="81" borderId="504" applyNumberFormat="0" applyProtection="0">
      <alignment horizontal="right" vertical="center"/>
    </xf>
    <xf numFmtId="0" fontId="70" fillId="53" borderId="512" applyNumberFormat="0" applyFont="0" applyAlignment="0" applyProtection="0"/>
    <xf numFmtId="0" fontId="108" fillId="62"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105" fillId="0" borderId="463" applyNumberFormat="0" applyFill="0" applyAlignment="0" applyProtection="0"/>
    <xf numFmtId="0" fontId="101" fillId="0" borderId="453"/>
    <xf numFmtId="4" fontId="109"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10" fillId="85" borderId="452" applyNumberFormat="0" applyProtection="0">
      <alignment horizontal="right" vertical="center"/>
    </xf>
    <xf numFmtId="4" fontId="48" fillId="85" borderId="452" applyNumberFormat="0" applyProtection="0">
      <alignment horizontal="righ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110" fillId="67" borderId="452" applyNumberFormat="0" applyProtection="0">
      <alignment vertical="center"/>
    </xf>
    <xf numFmtId="4" fontId="48" fillId="67" borderId="452" applyNumberFormat="0" applyProtection="0">
      <alignmen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4" fontId="48" fillId="87" borderId="452" applyNumberFormat="0" applyProtection="0">
      <alignment horizontal="left" vertical="center" indent="1"/>
    </xf>
    <xf numFmtId="4" fontId="48" fillId="85" borderId="452" applyNumberFormat="0" applyProtection="0">
      <alignment horizontal="left" vertical="center" indent="1"/>
    </xf>
    <xf numFmtId="0" fontId="45" fillId="74" borderId="452" applyNumberFormat="0" applyProtection="0">
      <alignment horizontal="left" vertical="center" indent="1"/>
    </xf>
    <xf numFmtId="4" fontId="47" fillId="84" borderId="452" applyNumberFormat="0" applyProtection="0">
      <alignment horizontal="left" vertical="center" indent="1"/>
    </xf>
    <xf numFmtId="4" fontId="48" fillId="83" borderId="452" applyNumberFormat="0" applyProtection="0">
      <alignment horizontal="right" vertical="center"/>
    </xf>
    <xf numFmtId="4" fontId="48" fillId="82" borderId="452" applyNumberFormat="0" applyProtection="0">
      <alignment horizontal="right" vertical="center"/>
    </xf>
    <xf numFmtId="4" fontId="48" fillId="81" borderId="452" applyNumberFormat="0" applyProtection="0">
      <alignment horizontal="right" vertical="center"/>
    </xf>
    <xf numFmtId="4" fontId="48" fillId="80" borderId="452" applyNumberFormat="0" applyProtection="0">
      <alignment horizontal="right" vertical="center"/>
    </xf>
    <xf numFmtId="4" fontId="48" fillId="79" borderId="452" applyNumberFormat="0" applyProtection="0">
      <alignment horizontal="right" vertical="center"/>
    </xf>
    <xf numFmtId="4" fontId="48" fillId="78" borderId="452" applyNumberFormat="0" applyProtection="0">
      <alignment horizontal="right" vertical="center"/>
    </xf>
    <xf numFmtId="4" fontId="48" fillId="77" borderId="452" applyNumberFormat="0" applyProtection="0">
      <alignment horizontal="right" vertical="center"/>
    </xf>
    <xf numFmtId="4" fontId="48" fillId="76" borderId="452" applyNumberFormat="0" applyProtection="0">
      <alignment horizontal="right" vertical="center"/>
    </xf>
    <xf numFmtId="4" fontId="48" fillId="75" borderId="452" applyNumberFormat="0" applyProtection="0">
      <alignment horizontal="right" vertical="center"/>
    </xf>
    <xf numFmtId="0" fontId="45" fillId="74" borderId="452" applyNumberFormat="0" applyProtection="0">
      <alignment horizontal="left" vertical="center" indent="1"/>
    </xf>
    <xf numFmtId="4" fontId="48" fillId="73" borderId="452" applyNumberFormat="0" applyProtection="0">
      <alignment horizontal="left" vertical="center" indent="1"/>
    </xf>
    <xf numFmtId="4" fontId="48" fillId="73" borderId="452" applyNumberFormat="0" applyProtection="0">
      <alignment horizontal="left" vertical="center" indent="1"/>
    </xf>
    <xf numFmtId="4" fontId="110" fillId="73" borderId="452" applyNumberFormat="0" applyProtection="0">
      <alignment vertical="center"/>
    </xf>
    <xf numFmtId="4" fontId="48" fillId="73" borderId="452" applyNumberFormat="0" applyProtection="0">
      <alignment vertical="center"/>
    </xf>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37" fontId="113" fillId="90" borderId="450" applyBorder="0" applyProtection="0">
      <alignment horizontal="right"/>
    </xf>
    <xf numFmtId="37" fontId="113" fillId="90" borderId="450" applyBorder="0" applyProtection="0">
      <alignment horizontal="right"/>
    </xf>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81" fillId="49" borderId="450" applyNumberForma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70" fillId="53" borderId="451" applyNumberFormat="0" applyFon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73" borderId="452" applyNumberFormat="0" applyProtection="0">
      <alignment vertical="center"/>
    </xf>
    <xf numFmtId="4" fontId="110" fillId="73" borderId="452" applyNumberFormat="0" applyProtection="0">
      <alignment vertical="center"/>
    </xf>
    <xf numFmtId="4" fontId="48" fillId="73" borderId="452" applyNumberFormat="0" applyProtection="0">
      <alignment horizontal="left" vertical="center" indent="1"/>
    </xf>
    <xf numFmtId="4" fontId="48" fillId="73" borderId="452" applyNumberFormat="0" applyProtection="0">
      <alignment horizontal="left" vertical="center" indent="1"/>
    </xf>
    <xf numFmtId="0" fontId="45" fillId="74" borderId="452" applyNumberFormat="0" applyProtection="0">
      <alignment horizontal="left" vertical="center" indent="1"/>
    </xf>
    <xf numFmtId="4" fontId="48" fillId="75" borderId="452" applyNumberFormat="0" applyProtection="0">
      <alignment horizontal="right" vertical="center"/>
    </xf>
    <xf numFmtId="4" fontId="48" fillId="76" borderId="452" applyNumberFormat="0" applyProtection="0">
      <alignment horizontal="right" vertical="center"/>
    </xf>
    <xf numFmtId="4" fontId="48" fillId="77" borderId="452" applyNumberFormat="0" applyProtection="0">
      <alignment horizontal="right" vertical="center"/>
    </xf>
    <xf numFmtId="4" fontId="48" fillId="78" borderId="452" applyNumberFormat="0" applyProtection="0">
      <alignment horizontal="right" vertical="center"/>
    </xf>
    <xf numFmtId="4" fontId="48" fillId="79" borderId="452" applyNumberFormat="0" applyProtection="0">
      <alignment horizontal="right" vertical="center"/>
    </xf>
    <xf numFmtId="4" fontId="48" fillId="80" borderId="452" applyNumberFormat="0" applyProtection="0">
      <alignment horizontal="right" vertical="center"/>
    </xf>
    <xf numFmtId="4" fontId="48" fillId="81" borderId="452" applyNumberFormat="0" applyProtection="0">
      <alignment horizontal="right" vertical="center"/>
    </xf>
    <xf numFmtId="4" fontId="48" fillId="82" borderId="452" applyNumberFormat="0" applyProtection="0">
      <alignment horizontal="right" vertical="center"/>
    </xf>
    <xf numFmtId="4" fontId="48" fillId="83" borderId="452" applyNumberFormat="0" applyProtection="0">
      <alignment horizontal="right" vertical="center"/>
    </xf>
    <xf numFmtId="4" fontId="47" fillId="84" borderId="452" applyNumberFormat="0" applyProtection="0">
      <alignment horizontal="left" vertical="center" indent="1"/>
    </xf>
    <xf numFmtId="0" fontId="45" fillId="74" borderId="452" applyNumberFormat="0" applyProtection="0">
      <alignment horizontal="left" vertical="center" indent="1"/>
    </xf>
    <xf numFmtId="4" fontId="48" fillId="85" borderId="452" applyNumberFormat="0" applyProtection="0">
      <alignment horizontal="left" vertical="center" indent="1"/>
    </xf>
    <xf numFmtId="4" fontId="48" fillId="87" borderId="452" applyNumberFormat="0" applyProtection="0">
      <alignment horizontal="left" vertical="center" indent="1"/>
    </xf>
    <xf numFmtId="0" fontId="45" fillId="87" borderId="452" applyNumberFormat="0" applyProtection="0">
      <alignment horizontal="left" vertical="center" indent="1"/>
    </xf>
    <xf numFmtId="0" fontId="45" fillId="87" borderId="452" applyNumberFormat="0" applyProtection="0">
      <alignment horizontal="left" vertical="center" indent="1"/>
    </xf>
    <xf numFmtId="0" fontId="45" fillId="88" borderId="452" applyNumberFormat="0" applyProtection="0">
      <alignment horizontal="left" vertical="center" indent="1"/>
    </xf>
    <xf numFmtId="0" fontId="45" fillId="88" borderId="452" applyNumberFormat="0" applyProtection="0">
      <alignment horizontal="left" vertical="center" indent="1"/>
    </xf>
    <xf numFmtId="0" fontId="45" fillId="66" borderId="452" applyNumberFormat="0" applyProtection="0">
      <alignment horizontal="left" vertical="center" indent="1"/>
    </xf>
    <xf numFmtId="0" fontId="45" fillId="66" borderId="452" applyNumberFormat="0" applyProtection="0">
      <alignment horizontal="left" vertical="center" indent="1"/>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48" fillId="67" borderId="452" applyNumberFormat="0" applyProtection="0">
      <alignment vertical="center"/>
    </xf>
    <xf numFmtId="4" fontId="110" fillId="67" borderId="452" applyNumberFormat="0" applyProtection="0">
      <alignment vertical="center"/>
    </xf>
    <xf numFmtId="4" fontId="48" fillId="67" borderId="452" applyNumberFormat="0" applyProtection="0">
      <alignment horizontal="left" vertical="center" indent="1"/>
    </xf>
    <xf numFmtId="4" fontId="48" fillId="67" borderId="452" applyNumberFormat="0" applyProtection="0">
      <alignment horizontal="left" vertical="center" indent="1"/>
    </xf>
    <xf numFmtId="4" fontId="48" fillId="85" borderId="452" applyNumberFormat="0" applyProtection="0">
      <alignment horizontal="right" vertical="center"/>
    </xf>
    <xf numFmtId="4" fontId="110" fillId="85" borderId="452" applyNumberFormat="0" applyProtection="0">
      <alignment horizontal="right" vertical="center"/>
    </xf>
    <xf numFmtId="0" fontId="45" fillId="74" borderId="452" applyNumberFormat="0" applyProtection="0">
      <alignment horizontal="left" vertical="center" indent="1"/>
    </xf>
    <xf numFmtId="0" fontId="45" fillId="74" borderId="452" applyNumberFormat="0" applyProtection="0">
      <alignment horizontal="left" vertical="center" indent="1"/>
    </xf>
    <xf numFmtId="4" fontId="109" fillId="85" borderId="452" applyNumberFormat="0" applyProtection="0">
      <alignment horizontal="right" vertical="center"/>
    </xf>
    <xf numFmtId="0" fontId="101" fillId="0" borderId="453"/>
    <xf numFmtId="0" fontId="105" fillId="0" borderId="463" applyNumberFormat="0" applyFill="0" applyAlignment="0" applyProtection="0"/>
    <xf numFmtId="0" fontId="66" fillId="64" borderId="486" applyNumberFormat="0" applyAlignment="0" applyProtection="0"/>
    <xf numFmtId="4" fontId="110" fillId="85" borderId="497" applyNumberFormat="0" applyProtection="0">
      <alignment horizontal="right" vertical="center"/>
    </xf>
    <xf numFmtId="4" fontId="109" fillId="85" borderId="497" applyNumberFormat="0" applyProtection="0">
      <alignment horizontal="right" vertical="center"/>
    </xf>
    <xf numFmtId="0" fontId="81" fillId="49" borderId="486"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0" fontId="66" fillId="64" borderId="450" applyNumberFormat="0" applyAlignment="0" applyProtection="0"/>
    <xf numFmtId="37" fontId="113" fillId="91"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91" borderId="450" applyBorder="0" applyProtection="0">
      <alignment horizontal="right"/>
    </xf>
    <xf numFmtId="0" fontId="108" fillId="62" borderId="457" applyBorder="0"/>
    <xf numFmtId="4" fontId="48" fillId="81" borderId="513" applyNumberFormat="0" applyProtection="0">
      <alignment horizontal="right" vertical="center"/>
    </xf>
    <xf numFmtId="0" fontId="45" fillId="74" borderId="513" applyNumberFormat="0" applyProtection="0">
      <alignment horizontal="left" vertical="center" indent="1"/>
    </xf>
    <xf numFmtId="0" fontId="70" fillId="53" borderId="503" applyNumberFormat="0" applyFont="0" applyAlignment="0" applyProtection="0"/>
    <xf numFmtId="0" fontId="105" fillId="0" borderId="506" applyNumberFormat="0" applyFill="0" applyAlignment="0" applyProtection="0"/>
    <xf numFmtId="0" fontId="45" fillId="88" borderId="504" applyNumberFormat="0" applyProtection="0">
      <alignment horizontal="left" vertical="center" indent="1"/>
    </xf>
    <xf numFmtId="4" fontId="48" fillId="82" borderId="504" applyNumberFormat="0" applyProtection="0">
      <alignment horizontal="right" vertical="center"/>
    </xf>
    <xf numFmtId="0" fontId="66" fillId="64" borderId="50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0" fontId="95" fillId="64" borderId="452" applyNumberFormat="0" applyAlignment="0" applyProtection="0"/>
    <xf numFmtId="4" fontId="48" fillId="67" borderId="488" applyNumberFormat="0" applyProtection="0">
      <alignment vertical="center"/>
    </xf>
    <xf numFmtId="0" fontId="66" fillId="64" borderId="486"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81" fillId="49" borderId="502" applyNumberFormat="0" applyAlignment="0" applyProtection="0"/>
    <xf numFmtId="0" fontId="105" fillId="0" borderId="456" applyNumberFormat="0" applyFill="0" applyAlignment="0" applyProtection="0"/>
    <xf numFmtId="0" fontId="126" fillId="64" borderId="450" applyNumberFormat="0" applyAlignment="0" applyProtection="0"/>
    <xf numFmtId="4" fontId="48" fillId="76" borderId="488" applyNumberFormat="0" applyProtection="0">
      <alignment horizontal="right" vertical="center"/>
    </xf>
    <xf numFmtId="0" fontId="131" fillId="49" borderId="450" applyNumberFormat="0" applyAlignment="0" applyProtection="0"/>
    <xf numFmtId="0" fontId="45" fillId="53" borderId="451" applyNumberFormat="0" applyFont="0" applyAlignment="0" applyProtection="0"/>
    <xf numFmtId="0" fontId="134" fillId="64" borderId="452" applyNumberFormat="0" applyAlignment="0" applyProtection="0"/>
    <xf numFmtId="217" fontId="46" fillId="88" borderId="455" applyBorder="0">
      <alignment horizontal="center" vertical="center" wrapText="1"/>
    </xf>
    <xf numFmtId="217" fontId="46" fillId="67" borderId="454" applyBorder="0">
      <alignment horizontal="left" indent="1"/>
      <protection locked="0"/>
    </xf>
    <xf numFmtId="0" fontId="126" fillId="64" borderId="450" applyNumberFormat="0" applyAlignment="0" applyProtection="0"/>
    <xf numFmtId="0" fontId="131" fillId="49" borderId="450" applyNumberFormat="0" applyAlignment="0" applyProtection="0"/>
    <xf numFmtId="0" fontId="95" fillId="64" borderId="488" applyNumberFormat="0" applyAlignment="0" applyProtection="0"/>
    <xf numFmtId="0" fontId="45" fillId="53" borderId="451" applyNumberFormat="0" applyFont="0" applyAlignment="0" applyProtection="0"/>
    <xf numFmtId="0" fontId="134" fillId="64" borderId="452" applyNumberFormat="0" applyAlignment="0" applyProtection="0"/>
    <xf numFmtId="0" fontId="131" fillId="49" borderId="450" applyNumberFormat="0" applyAlignment="0" applyProtection="0"/>
    <xf numFmtId="10" fontId="75" fillId="70" borderId="458" applyNumberFormat="0" applyBorder="0" applyAlignment="0" applyProtection="0"/>
    <xf numFmtId="0" fontId="131" fillId="49" borderId="468" applyNumberFormat="0" applyAlignment="0" applyProtection="0"/>
    <xf numFmtId="0" fontId="126" fillId="64" borderId="459" applyNumberFormat="0" applyAlignment="0" applyProtection="0"/>
    <xf numFmtId="0" fontId="101" fillId="0" borderId="498"/>
    <xf numFmtId="0" fontId="131" fillId="49" borderId="459" applyNumberFormat="0" applyAlignment="0" applyProtection="0"/>
    <xf numFmtId="0" fontId="45" fillId="53" borderId="460" applyNumberFormat="0" applyFont="0" applyAlignment="0" applyProtection="0"/>
    <xf numFmtId="0" fontId="134" fillId="64" borderId="461" applyNumberFormat="0" applyAlignment="0" applyProtection="0"/>
    <xf numFmtId="0" fontId="126" fillId="64" borderId="450" applyNumberFormat="0" applyAlignment="0" applyProtection="0"/>
    <xf numFmtId="0" fontId="95" fillId="64" borderId="488" applyNumberFormat="0" applyAlignment="0" applyProtection="0"/>
    <xf numFmtId="0" fontId="70" fillId="53" borderId="460" applyNumberFormat="0" applyFont="0" applyAlignment="0" applyProtection="0"/>
    <xf numFmtId="0" fontId="131" fillId="49" borderId="450" applyNumberFormat="0" applyAlignment="0" applyProtection="0"/>
    <xf numFmtId="10" fontId="75" fillId="67" borderId="458" applyNumberFormat="0" applyBorder="0" applyAlignment="0" applyProtection="0"/>
    <xf numFmtId="0" fontId="45" fillId="53" borderId="460" applyNumberFormat="0" applyFont="0" applyAlignment="0" applyProtection="0"/>
    <xf numFmtId="0" fontId="131" fillId="49" borderId="450" applyNumberForma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4" fontId="48" fillId="73" borderId="461" applyNumberFormat="0" applyProtection="0">
      <alignment vertical="center"/>
    </xf>
    <xf numFmtId="4" fontId="110" fillId="73" borderId="461" applyNumberFormat="0" applyProtection="0">
      <alignment vertical="center"/>
    </xf>
    <xf numFmtId="4" fontId="48" fillId="73" borderId="461" applyNumberFormat="0" applyProtection="0">
      <alignment horizontal="left" vertical="center" indent="1"/>
    </xf>
    <xf numFmtId="4" fontId="48" fillId="73" borderId="461" applyNumberFormat="0" applyProtection="0">
      <alignment horizontal="left" vertical="center" indent="1"/>
    </xf>
    <xf numFmtId="0" fontId="45" fillId="74" borderId="461" applyNumberFormat="0" applyProtection="0">
      <alignment horizontal="left" vertical="center" indent="1"/>
    </xf>
    <xf numFmtId="4" fontId="48" fillId="75" borderId="461" applyNumberFormat="0" applyProtection="0">
      <alignment horizontal="right" vertical="center"/>
    </xf>
    <xf numFmtId="4" fontId="48" fillId="76" borderId="461" applyNumberFormat="0" applyProtection="0">
      <alignment horizontal="right" vertical="center"/>
    </xf>
    <xf numFmtId="4" fontId="48" fillId="77" borderId="461" applyNumberFormat="0" applyProtection="0">
      <alignment horizontal="right" vertical="center"/>
    </xf>
    <xf numFmtId="4" fontId="48" fillId="78" borderId="461" applyNumberFormat="0" applyProtection="0">
      <alignment horizontal="right" vertical="center"/>
    </xf>
    <xf numFmtId="4" fontId="48" fillId="79" borderId="461" applyNumberFormat="0" applyProtection="0">
      <alignment horizontal="right" vertical="center"/>
    </xf>
    <xf numFmtId="4" fontId="48" fillId="80" borderId="461" applyNumberFormat="0" applyProtection="0">
      <alignment horizontal="right" vertical="center"/>
    </xf>
    <xf numFmtId="4" fontId="48" fillId="81" borderId="461" applyNumberFormat="0" applyProtection="0">
      <alignment horizontal="right" vertical="center"/>
    </xf>
    <xf numFmtId="4" fontId="48" fillId="82" borderId="461" applyNumberFormat="0" applyProtection="0">
      <alignment horizontal="right" vertical="center"/>
    </xf>
    <xf numFmtId="4" fontId="48" fillId="83" borderId="461" applyNumberFormat="0" applyProtection="0">
      <alignment horizontal="right" vertical="center"/>
    </xf>
    <xf numFmtId="4" fontId="47" fillId="84" borderId="461" applyNumberFormat="0" applyProtection="0">
      <alignment horizontal="left" vertical="center" indent="1"/>
    </xf>
    <xf numFmtId="0" fontId="45" fillId="74" borderId="461" applyNumberFormat="0" applyProtection="0">
      <alignment horizontal="left" vertical="center" indent="1"/>
    </xf>
    <xf numFmtId="4" fontId="48" fillId="85" borderId="461" applyNumberFormat="0" applyProtection="0">
      <alignment horizontal="left" vertical="center" indent="1"/>
    </xf>
    <xf numFmtId="4" fontId="48" fillId="87" borderId="461" applyNumberFormat="0" applyProtection="0">
      <alignment horizontal="left" vertical="center" indent="1"/>
    </xf>
    <xf numFmtId="0" fontId="45" fillId="87" borderId="461" applyNumberFormat="0" applyProtection="0">
      <alignment horizontal="left" vertical="center" indent="1"/>
    </xf>
    <xf numFmtId="0" fontId="45" fillId="87"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66" borderId="461" applyNumberFormat="0" applyProtection="0">
      <alignment horizontal="left" vertical="center" indent="1"/>
    </xf>
    <xf numFmtId="0" fontId="45" fillId="66" borderId="461" applyNumberFormat="0" applyProtection="0">
      <alignment horizontal="left" vertical="center" indent="1"/>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48" fillId="67" borderId="461" applyNumberFormat="0" applyProtection="0">
      <alignment vertical="center"/>
    </xf>
    <xf numFmtId="4" fontId="110" fillId="67" borderId="461" applyNumberFormat="0" applyProtection="0">
      <alignmen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48" fillId="85" borderId="461" applyNumberFormat="0" applyProtection="0">
      <alignment horizontal="right" vertical="center"/>
    </xf>
    <xf numFmtId="4" fontId="110" fillId="85" borderId="461" applyNumberFormat="0" applyProtection="0">
      <alignment horizontal="righ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09" fillId="85" borderId="461" applyNumberFormat="0" applyProtection="0">
      <alignment horizontal="right" vertical="center"/>
    </xf>
    <xf numFmtId="0" fontId="101" fillId="0" borderId="462"/>
    <xf numFmtId="0" fontId="45" fillId="74" borderId="504" applyNumberFormat="0" applyProtection="0">
      <alignment horizontal="left" vertical="center" indent="1"/>
    </xf>
    <xf numFmtId="0" fontId="131" fillId="49" borderId="459" applyNumberFormat="0" applyAlignment="0" applyProtection="0"/>
    <xf numFmtId="37" fontId="113" fillId="91"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95" fillId="64" borderId="470" applyNumberFormat="0" applyAlignment="0" applyProtection="0"/>
    <xf numFmtId="0" fontId="108" fillId="62" borderId="465" applyBorder="0"/>
    <xf numFmtId="0" fontId="45" fillId="74" borderId="513" applyNumberFormat="0" applyProtection="0">
      <alignment horizontal="left" vertical="center" indent="1"/>
    </xf>
    <xf numFmtId="0" fontId="66" fillId="64" borderId="502" applyNumberFormat="0" applyAlignment="0" applyProtection="0"/>
    <xf numFmtId="0" fontId="70" fillId="53" borderId="503" applyNumberFormat="0" applyFont="0" applyAlignment="0" applyProtection="0"/>
    <xf numFmtId="4" fontId="47" fillId="84" borderId="504" applyNumberFormat="0" applyProtection="0">
      <alignment horizontal="left" vertical="center" indent="1"/>
    </xf>
    <xf numFmtId="0" fontId="81" fillId="49" borderId="511" applyNumberFormat="0" applyAlignment="0" applyProtection="0"/>
    <xf numFmtId="37" fontId="113" fillId="90" borderId="511" applyBorder="0" applyProtection="0">
      <alignment horizontal="right"/>
    </xf>
    <xf numFmtId="217" fontId="46" fillId="88" borderId="518" applyBorder="0">
      <alignment horizontal="center" vertical="center" wrapText="1"/>
    </xf>
    <xf numFmtId="0" fontId="131" fillId="49" borderId="502" applyNumberFormat="0" applyAlignment="0" applyProtection="0"/>
    <xf numFmtId="4" fontId="48" fillId="76" borderId="504" applyNumberFormat="0" applyProtection="0">
      <alignment horizontal="right" vertical="center"/>
    </xf>
    <xf numFmtId="4" fontId="48" fillId="79" borderId="504" applyNumberFormat="0" applyProtection="0">
      <alignment horizontal="right" vertical="center"/>
    </xf>
    <xf numFmtId="0" fontId="131" fillId="49" borderId="459" applyNumberFormat="0" applyAlignment="0" applyProtection="0"/>
    <xf numFmtId="0" fontId="131" fillId="49" borderId="459" applyNumberFormat="0" applyAlignment="0" applyProtection="0"/>
    <xf numFmtId="4" fontId="48" fillId="87" borderId="488" applyNumberFormat="0" applyProtection="0">
      <alignment horizontal="left" vertical="center" indent="1"/>
    </xf>
    <xf numFmtId="0" fontId="45" fillId="53" borderId="487" applyNumberFormat="0" applyFont="0" applyAlignment="0" applyProtection="0"/>
    <xf numFmtId="4" fontId="48" fillId="73" borderId="488" applyNumberFormat="0" applyProtection="0">
      <alignment horizontal="left" vertical="center" indent="1"/>
    </xf>
    <xf numFmtId="0" fontId="131" fillId="49" borderId="459" applyNumberFormat="0" applyAlignment="0" applyProtection="0"/>
    <xf numFmtId="217" fontId="46" fillId="88" borderId="466" applyBorder="0">
      <alignment horizontal="center" vertical="center" wrapText="1"/>
    </xf>
    <xf numFmtId="217" fontId="46" fillId="67" borderId="464" applyBorder="0">
      <alignment horizontal="left" indent="1"/>
      <protection locked="0"/>
    </xf>
    <xf numFmtId="0" fontId="108" fillId="62" borderId="492" applyBorder="0"/>
    <xf numFmtId="0" fontId="70" fillId="53" borderId="487" applyNumberFormat="0" applyFont="0" applyAlignment="0" applyProtection="0"/>
    <xf numFmtId="0" fontId="131" fillId="49" borderId="486" applyNumberFormat="0" applyAlignment="0" applyProtection="0"/>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66" borderId="504" applyNumberFormat="0" applyProtection="0">
      <alignment horizontal="left" vertical="center" indent="1"/>
    </xf>
    <xf numFmtId="0" fontId="70" fillId="53" borderId="512" applyNumberFormat="0" applyFont="0" applyAlignment="0" applyProtection="0"/>
    <xf numFmtId="0" fontId="45" fillId="74" borderId="504" applyNumberFormat="0" applyProtection="0">
      <alignment horizontal="left" vertical="center" indent="1"/>
    </xf>
    <xf numFmtId="4" fontId="48" fillId="73" borderId="504" applyNumberFormat="0" applyProtection="0">
      <alignment horizontal="left" vertical="center" indent="1"/>
    </xf>
    <xf numFmtId="4" fontId="48" fillId="82" borderId="504" applyNumberFormat="0" applyProtection="0">
      <alignment horizontal="right" vertical="center"/>
    </xf>
    <xf numFmtId="0" fontId="70" fillId="53" borderId="512" applyNumberFormat="0" applyFont="0" applyAlignment="0" applyProtection="0"/>
    <xf numFmtId="0" fontId="108" fillId="62" borderId="465" applyBorder="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45" fillId="74" borderId="470" applyNumberFormat="0" applyProtection="0">
      <alignment horizontal="left" vertical="center" indent="1"/>
    </xf>
    <xf numFmtId="217" fontId="46" fillId="88" borderId="500" applyBorder="0">
      <alignment horizontal="center" vertical="center" wrapText="1"/>
    </xf>
    <xf numFmtId="0" fontId="101" fillId="0" borderId="462"/>
    <xf numFmtId="4" fontId="109" fillId="85" borderId="461" applyNumberFormat="0" applyProtection="0">
      <alignment horizontal="righ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10" fillId="85" borderId="461" applyNumberFormat="0" applyProtection="0">
      <alignment horizontal="right" vertical="center"/>
    </xf>
    <xf numFmtId="4" fontId="48" fillId="85" borderId="461" applyNumberFormat="0" applyProtection="0">
      <alignment horizontal="righ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110" fillId="67" borderId="461" applyNumberFormat="0" applyProtection="0">
      <alignment vertical="center"/>
    </xf>
    <xf numFmtId="4" fontId="48" fillId="67" borderId="461" applyNumberFormat="0" applyProtection="0">
      <alignmen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0" fontId="45" fillId="66" borderId="461" applyNumberFormat="0" applyProtection="0">
      <alignment horizontal="left" vertical="center" indent="1"/>
    </xf>
    <xf numFmtId="0" fontId="45" fillId="66"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87" borderId="461" applyNumberFormat="0" applyProtection="0">
      <alignment horizontal="left" vertical="center" indent="1"/>
    </xf>
    <xf numFmtId="0" fontId="45" fillId="87" borderId="461" applyNumberFormat="0" applyProtection="0">
      <alignment horizontal="left" vertical="center" indent="1"/>
    </xf>
    <xf numFmtId="4" fontId="48" fillId="87" borderId="461" applyNumberFormat="0" applyProtection="0">
      <alignment horizontal="left" vertical="center" indent="1"/>
    </xf>
    <xf numFmtId="4" fontId="48" fillId="85" borderId="461" applyNumberFormat="0" applyProtection="0">
      <alignment horizontal="left" vertical="center" indent="1"/>
    </xf>
    <xf numFmtId="0" fontId="45" fillId="74" borderId="461" applyNumberFormat="0" applyProtection="0">
      <alignment horizontal="left" vertical="center" indent="1"/>
    </xf>
    <xf numFmtId="4" fontId="47" fillId="84" borderId="461" applyNumberFormat="0" applyProtection="0">
      <alignment horizontal="left" vertical="center" indent="1"/>
    </xf>
    <xf numFmtId="4" fontId="48" fillId="83" borderId="461" applyNumberFormat="0" applyProtection="0">
      <alignment horizontal="right" vertical="center"/>
    </xf>
    <xf numFmtId="4" fontId="48" fillId="82" borderId="461" applyNumberFormat="0" applyProtection="0">
      <alignment horizontal="right" vertical="center"/>
    </xf>
    <xf numFmtId="4" fontId="48" fillId="81" borderId="461" applyNumberFormat="0" applyProtection="0">
      <alignment horizontal="right" vertical="center"/>
    </xf>
    <xf numFmtId="4" fontId="48" fillId="80" borderId="461" applyNumberFormat="0" applyProtection="0">
      <alignment horizontal="right" vertical="center"/>
    </xf>
    <xf numFmtId="4" fontId="48" fillId="79" borderId="461" applyNumberFormat="0" applyProtection="0">
      <alignment horizontal="right" vertical="center"/>
    </xf>
    <xf numFmtId="4" fontId="48" fillId="78" borderId="461" applyNumberFormat="0" applyProtection="0">
      <alignment horizontal="right" vertical="center"/>
    </xf>
    <xf numFmtId="4" fontId="48" fillId="77" borderId="461" applyNumberFormat="0" applyProtection="0">
      <alignment horizontal="right" vertical="center"/>
    </xf>
    <xf numFmtId="4" fontId="48" fillId="76" borderId="461" applyNumberFormat="0" applyProtection="0">
      <alignment horizontal="right" vertical="center"/>
    </xf>
    <xf numFmtId="4" fontId="48" fillId="75" borderId="461" applyNumberFormat="0" applyProtection="0">
      <alignment horizontal="right" vertical="center"/>
    </xf>
    <xf numFmtId="0" fontId="45" fillId="74" borderId="461" applyNumberFormat="0" applyProtection="0">
      <alignment horizontal="left" vertical="center" indent="1"/>
    </xf>
    <xf numFmtId="4" fontId="48" fillId="73" borderId="461" applyNumberFormat="0" applyProtection="0">
      <alignment horizontal="left" vertical="center" indent="1"/>
    </xf>
    <xf numFmtId="4" fontId="48" fillId="73" borderId="461" applyNumberFormat="0" applyProtection="0">
      <alignment horizontal="left" vertical="center" indent="1"/>
    </xf>
    <xf numFmtId="4" fontId="110" fillId="73" borderId="461" applyNumberFormat="0" applyProtection="0">
      <alignment vertical="center"/>
    </xf>
    <xf numFmtId="4" fontId="48" fillId="73" borderId="461" applyNumberFormat="0" applyProtection="0">
      <alignment vertical="center"/>
    </xf>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37" fontId="113" fillId="90" borderId="459" applyBorder="0" applyProtection="0">
      <alignment horizontal="right"/>
    </xf>
    <xf numFmtId="37" fontId="113" fillId="90" borderId="459" applyBorder="0" applyProtection="0">
      <alignment horizontal="right"/>
    </xf>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81" fillId="49" borderId="459" applyNumberForma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70" fillId="53" borderId="460" applyNumberFormat="0" applyFon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4" fontId="48" fillId="73" borderId="461" applyNumberFormat="0" applyProtection="0">
      <alignment vertical="center"/>
    </xf>
    <xf numFmtId="4" fontId="110" fillId="73" borderId="461" applyNumberFormat="0" applyProtection="0">
      <alignment vertical="center"/>
    </xf>
    <xf numFmtId="4" fontId="48" fillId="73" borderId="461" applyNumberFormat="0" applyProtection="0">
      <alignment horizontal="left" vertical="center" indent="1"/>
    </xf>
    <xf numFmtId="4" fontId="48" fillId="73" borderId="461" applyNumberFormat="0" applyProtection="0">
      <alignment horizontal="left" vertical="center" indent="1"/>
    </xf>
    <xf numFmtId="0" fontId="45" fillId="74" borderId="461" applyNumberFormat="0" applyProtection="0">
      <alignment horizontal="left" vertical="center" indent="1"/>
    </xf>
    <xf numFmtId="4" fontId="48" fillId="75" borderId="461" applyNumberFormat="0" applyProtection="0">
      <alignment horizontal="right" vertical="center"/>
    </xf>
    <xf numFmtId="4" fontId="48" fillId="76" borderId="461" applyNumberFormat="0" applyProtection="0">
      <alignment horizontal="right" vertical="center"/>
    </xf>
    <xf numFmtId="4" fontId="48" fillId="77" borderId="461" applyNumberFormat="0" applyProtection="0">
      <alignment horizontal="right" vertical="center"/>
    </xf>
    <xf numFmtId="4" fontId="48" fillId="78" borderId="461" applyNumberFormat="0" applyProtection="0">
      <alignment horizontal="right" vertical="center"/>
    </xf>
    <xf numFmtId="4" fontId="48" fillId="79" borderId="461" applyNumberFormat="0" applyProtection="0">
      <alignment horizontal="right" vertical="center"/>
    </xf>
    <xf numFmtId="4" fontId="48" fillId="80" borderId="461" applyNumberFormat="0" applyProtection="0">
      <alignment horizontal="right" vertical="center"/>
    </xf>
    <xf numFmtId="4" fontId="48" fillId="81" borderId="461" applyNumberFormat="0" applyProtection="0">
      <alignment horizontal="right" vertical="center"/>
    </xf>
    <xf numFmtId="4" fontId="48" fillId="82" borderId="461" applyNumberFormat="0" applyProtection="0">
      <alignment horizontal="right" vertical="center"/>
    </xf>
    <xf numFmtId="4" fontId="48" fillId="83" borderId="461" applyNumberFormat="0" applyProtection="0">
      <alignment horizontal="right" vertical="center"/>
    </xf>
    <xf numFmtId="4" fontId="47" fillId="84" borderId="461" applyNumberFormat="0" applyProtection="0">
      <alignment horizontal="left" vertical="center" indent="1"/>
    </xf>
    <xf numFmtId="0" fontId="45" fillId="74" borderId="461" applyNumberFormat="0" applyProtection="0">
      <alignment horizontal="left" vertical="center" indent="1"/>
    </xf>
    <xf numFmtId="4" fontId="48" fillId="85" borderId="461" applyNumberFormat="0" applyProtection="0">
      <alignment horizontal="left" vertical="center" indent="1"/>
    </xf>
    <xf numFmtId="4" fontId="48" fillId="87" borderId="461" applyNumberFormat="0" applyProtection="0">
      <alignment horizontal="left" vertical="center" indent="1"/>
    </xf>
    <xf numFmtId="0" fontId="45" fillId="87" borderId="461" applyNumberFormat="0" applyProtection="0">
      <alignment horizontal="left" vertical="center" indent="1"/>
    </xf>
    <xf numFmtId="0" fontId="45" fillId="87" borderId="461" applyNumberFormat="0" applyProtection="0">
      <alignment horizontal="left" vertical="center" indent="1"/>
    </xf>
    <xf numFmtId="0" fontId="45" fillId="88" borderId="461" applyNumberFormat="0" applyProtection="0">
      <alignment horizontal="left" vertical="center" indent="1"/>
    </xf>
    <xf numFmtId="0" fontId="45" fillId="88" borderId="461" applyNumberFormat="0" applyProtection="0">
      <alignment horizontal="left" vertical="center" indent="1"/>
    </xf>
    <xf numFmtId="0" fontId="45" fillId="66" borderId="461" applyNumberFormat="0" applyProtection="0">
      <alignment horizontal="left" vertical="center" indent="1"/>
    </xf>
    <xf numFmtId="0" fontId="45" fillId="66" borderId="461" applyNumberFormat="0" applyProtection="0">
      <alignment horizontal="left" vertical="center" indent="1"/>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48" fillId="67" borderId="461" applyNumberFormat="0" applyProtection="0">
      <alignment vertical="center"/>
    </xf>
    <xf numFmtId="4" fontId="110" fillId="67" borderId="461" applyNumberFormat="0" applyProtection="0">
      <alignment vertical="center"/>
    </xf>
    <xf numFmtId="4" fontId="48" fillId="67" borderId="461" applyNumberFormat="0" applyProtection="0">
      <alignment horizontal="left" vertical="center" indent="1"/>
    </xf>
    <xf numFmtId="4" fontId="48" fillId="67" borderId="461" applyNumberFormat="0" applyProtection="0">
      <alignment horizontal="left" vertical="center" indent="1"/>
    </xf>
    <xf numFmtId="4" fontId="48" fillId="85" borderId="461" applyNumberFormat="0" applyProtection="0">
      <alignment horizontal="right" vertical="center"/>
    </xf>
    <xf numFmtId="4" fontId="110" fillId="85" borderId="461" applyNumberFormat="0" applyProtection="0">
      <alignment horizontal="right" vertical="center"/>
    </xf>
    <xf numFmtId="0" fontId="45" fillId="74" borderId="461" applyNumberFormat="0" applyProtection="0">
      <alignment horizontal="left" vertical="center" indent="1"/>
    </xf>
    <xf numFmtId="0" fontId="45" fillId="74" borderId="461" applyNumberFormat="0" applyProtection="0">
      <alignment horizontal="left" vertical="center" indent="1"/>
    </xf>
    <xf numFmtId="4" fontId="109" fillId="85" borderId="461" applyNumberFormat="0" applyProtection="0">
      <alignment horizontal="right" vertical="center"/>
    </xf>
    <xf numFmtId="0" fontId="101" fillId="0" borderId="462"/>
    <xf numFmtId="0" fontId="101" fillId="0" borderId="498"/>
    <xf numFmtId="4" fontId="110" fillId="85" borderId="470" applyNumberFormat="0" applyProtection="0">
      <alignment horizontal="right" vertical="center"/>
    </xf>
    <xf numFmtId="0" fontId="66" fillId="64" borderId="486" applyNumberFormat="0" applyAlignment="0" applyProtection="0"/>
    <xf numFmtId="4" fontId="48" fillId="85" borderId="497" applyNumberFormat="0" applyProtection="0">
      <alignment horizontal="right" vertical="center"/>
    </xf>
    <xf numFmtId="0" fontId="101" fillId="0" borderId="498"/>
    <xf numFmtId="0" fontId="81" fillId="49" borderId="486"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0" fontId="66" fillId="64" borderId="459" applyNumberFormat="0" applyAlignment="0" applyProtection="0"/>
    <xf numFmtId="37" fontId="113" fillId="91"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37" fontId="113" fillId="91" borderId="459" applyBorder="0" applyProtection="0">
      <alignment horizontal="right"/>
    </xf>
    <xf numFmtId="0" fontId="108" fillId="62" borderId="465" applyBorder="0"/>
    <xf numFmtId="4" fontId="48" fillId="80" borderId="513" applyNumberFormat="0" applyProtection="0">
      <alignment horizontal="right" vertical="center"/>
    </xf>
    <xf numFmtId="0" fontId="70" fillId="53" borderId="503" applyNumberFormat="0" applyFont="0" applyAlignment="0" applyProtection="0"/>
    <xf numFmtId="0" fontId="105" fillId="0" borderId="506" applyNumberFormat="0" applyFill="0" applyAlignment="0" applyProtection="0"/>
    <xf numFmtId="0" fontId="45" fillId="88" borderId="504" applyNumberFormat="0" applyProtection="0">
      <alignment horizontal="left" vertical="center" indent="1"/>
    </xf>
    <xf numFmtId="0" fontId="66" fillId="64" borderId="502" applyNumberFormat="0" applyAlignment="0" applyProtection="0"/>
    <xf numFmtId="217" fontId="46" fillId="88" borderId="509" applyBorder="0">
      <alignment horizontal="center" vertical="center" wrapText="1"/>
    </xf>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95" fillId="64" borderId="461" applyNumberFormat="0" applyAlignment="0" applyProtection="0"/>
    <xf numFmtId="0" fontId="45" fillId="74" borderId="488" applyNumberFormat="0" applyProtection="0">
      <alignment horizontal="left" vertical="center" indent="1"/>
    </xf>
    <xf numFmtId="0" fontId="66" fillId="64" borderId="486" applyNumberFormat="0" applyAlignment="0" applyProtection="0"/>
    <xf numFmtId="217" fontId="46" fillId="88" borderId="466" applyBorder="0">
      <alignment horizontal="center" vertical="center" wrapText="1"/>
    </xf>
    <xf numFmtId="217" fontId="46" fillId="67" borderId="464" applyBorder="0">
      <alignment horizontal="left" indent="1"/>
      <protection locked="0"/>
    </xf>
    <xf numFmtId="4" fontId="109" fillId="85" borderId="504" applyNumberFormat="0" applyProtection="0">
      <alignment horizontal="right" vertical="center"/>
    </xf>
    <xf numFmtId="0" fontId="105" fillId="0" borderId="463" applyNumberFormat="0" applyFill="0" applyAlignment="0" applyProtection="0"/>
    <xf numFmtId="0" fontId="126" fillId="64" borderId="459" applyNumberFormat="0" applyAlignment="0" applyProtection="0"/>
    <xf numFmtId="4" fontId="48" fillId="77" borderId="488" applyNumberFormat="0" applyProtection="0">
      <alignment horizontal="right" vertical="center"/>
    </xf>
    <xf numFmtId="0" fontId="131" fillId="49" borderId="459" applyNumberFormat="0" applyAlignment="0" applyProtection="0"/>
    <xf numFmtId="0" fontId="45" fillId="53" borderId="460" applyNumberFormat="0" applyFont="0" applyAlignment="0" applyProtection="0"/>
    <xf numFmtId="0" fontId="134" fillId="64" borderId="461" applyNumberFormat="0" applyAlignment="0" applyProtection="0"/>
    <xf numFmtId="217" fontId="46" fillId="88" borderId="466" applyBorder="0">
      <alignment horizontal="center" vertical="center" wrapText="1"/>
    </xf>
    <xf numFmtId="217" fontId="46" fillId="67" borderId="464" applyBorder="0">
      <alignment horizontal="left" indent="1"/>
      <protection locked="0"/>
    </xf>
    <xf numFmtId="0" fontId="126" fillId="64" borderId="459" applyNumberFormat="0" applyAlignment="0" applyProtection="0"/>
    <xf numFmtId="217" fontId="46" fillId="67" borderId="499" applyBorder="0">
      <alignment horizontal="left" indent="1"/>
      <protection locked="0"/>
    </xf>
    <xf numFmtId="217" fontId="46" fillId="67" borderId="491" applyBorder="0">
      <alignment horizontal="left" indent="1"/>
      <protection locked="0"/>
    </xf>
    <xf numFmtId="0" fontId="131" fillId="49" borderId="459" applyNumberFormat="0" applyAlignment="0" applyProtection="0"/>
    <xf numFmtId="0" fontId="70" fillId="53" borderId="487" applyNumberFormat="0" applyFont="0" applyAlignment="0" applyProtection="0"/>
    <xf numFmtId="0" fontId="45" fillId="53" borderId="460" applyNumberFormat="0" applyFont="0" applyAlignment="0" applyProtection="0"/>
    <xf numFmtId="0" fontId="134" fillId="64" borderId="461" applyNumberFormat="0" applyAlignment="0" applyProtection="0"/>
    <xf numFmtId="0" fontId="131" fillId="49" borderId="459" applyNumberFormat="0" applyAlignment="0" applyProtection="0"/>
    <xf numFmtId="0" fontId="134" fillId="64" borderId="504" applyNumberFormat="0" applyAlignment="0" applyProtection="0"/>
    <xf numFmtId="0" fontId="45" fillId="88" borderId="504" applyNumberFormat="0" applyProtection="0">
      <alignment horizontal="left" vertical="center" indent="1"/>
    </xf>
    <xf numFmtId="10" fontId="75" fillId="70" borderId="467" applyNumberFormat="0" applyBorder="0" applyAlignment="0" applyProtection="0"/>
    <xf numFmtId="0" fontId="126" fillId="64" borderId="468" applyNumberFormat="0" applyAlignment="0" applyProtection="0"/>
    <xf numFmtId="4" fontId="109" fillId="85" borderId="497" applyNumberFormat="0" applyProtection="0">
      <alignment horizontal="right" vertical="center"/>
    </xf>
    <xf numFmtId="0" fontId="131" fillId="49" borderId="468" applyNumberFormat="0" applyAlignment="0" applyProtection="0"/>
    <xf numFmtId="0" fontId="45" fillId="53" borderId="469" applyNumberFormat="0" applyFont="0" applyAlignment="0" applyProtection="0"/>
    <xf numFmtId="0" fontId="134" fillId="64" borderId="470" applyNumberFormat="0" applyAlignment="0" applyProtection="0"/>
    <xf numFmtId="0" fontId="126" fillId="64" borderId="459" applyNumberFormat="0" applyAlignment="0" applyProtection="0"/>
    <xf numFmtId="0" fontId="95" fillId="64" borderId="470" applyNumberFormat="0" applyAlignment="0" applyProtection="0"/>
    <xf numFmtId="0" fontId="70" fillId="53" borderId="487" applyNumberFormat="0" applyFont="0" applyAlignment="0" applyProtection="0"/>
    <xf numFmtId="0" fontId="131" fillId="49" borderId="459" applyNumberFormat="0" applyAlignment="0" applyProtection="0"/>
    <xf numFmtId="10" fontId="75" fillId="67" borderId="467" applyNumberFormat="0" applyBorder="0" applyAlignment="0" applyProtection="0"/>
    <xf numFmtId="0" fontId="45" fillId="53" borderId="469" applyNumberFormat="0" applyFont="0" applyAlignment="0" applyProtection="0"/>
    <xf numFmtId="4" fontId="48" fillId="76" borderId="504" applyNumberFormat="0" applyProtection="0">
      <alignment horizontal="right" vertical="center"/>
    </xf>
    <xf numFmtId="0" fontId="131" fillId="49" borderId="459" applyNumberForma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4" fontId="48" fillId="73" borderId="470" applyNumberFormat="0" applyProtection="0">
      <alignment vertical="center"/>
    </xf>
    <xf numFmtId="4" fontId="110" fillId="73" borderId="470" applyNumberFormat="0" applyProtection="0">
      <alignment vertical="center"/>
    </xf>
    <xf numFmtId="4" fontId="48" fillId="73" borderId="470" applyNumberFormat="0" applyProtection="0">
      <alignment horizontal="left" vertical="center" indent="1"/>
    </xf>
    <xf numFmtId="4" fontId="48" fillId="73" borderId="470" applyNumberFormat="0" applyProtection="0">
      <alignment horizontal="left" vertical="center" indent="1"/>
    </xf>
    <xf numFmtId="0" fontId="45" fillId="74" borderId="470" applyNumberFormat="0" applyProtection="0">
      <alignment horizontal="left" vertical="center" indent="1"/>
    </xf>
    <xf numFmtId="4" fontId="48" fillId="75" borderId="470" applyNumberFormat="0" applyProtection="0">
      <alignment horizontal="right" vertical="center"/>
    </xf>
    <xf numFmtId="4" fontId="48" fillId="76" borderId="470" applyNumberFormat="0" applyProtection="0">
      <alignment horizontal="right" vertical="center"/>
    </xf>
    <xf numFmtId="4" fontId="48" fillId="77" borderId="470" applyNumberFormat="0" applyProtection="0">
      <alignment horizontal="right" vertical="center"/>
    </xf>
    <xf numFmtId="4" fontId="48" fillId="78" borderId="470" applyNumberFormat="0" applyProtection="0">
      <alignment horizontal="right" vertical="center"/>
    </xf>
    <xf numFmtId="4" fontId="48" fillId="79" borderId="470" applyNumberFormat="0" applyProtection="0">
      <alignment horizontal="right" vertical="center"/>
    </xf>
    <xf numFmtId="4" fontId="48" fillId="80" borderId="470" applyNumberFormat="0" applyProtection="0">
      <alignment horizontal="right" vertical="center"/>
    </xf>
    <xf numFmtId="4" fontId="48" fillId="81" borderId="470" applyNumberFormat="0" applyProtection="0">
      <alignment horizontal="right" vertical="center"/>
    </xf>
    <xf numFmtId="4" fontId="48" fillId="82" borderId="470" applyNumberFormat="0" applyProtection="0">
      <alignment horizontal="right" vertical="center"/>
    </xf>
    <xf numFmtId="4" fontId="48" fillId="83" borderId="470" applyNumberFormat="0" applyProtection="0">
      <alignment horizontal="right" vertical="center"/>
    </xf>
    <xf numFmtId="4" fontId="47" fillId="84" borderId="470" applyNumberFormat="0" applyProtection="0">
      <alignment horizontal="left" vertical="center" indent="1"/>
    </xf>
    <xf numFmtId="0" fontId="45" fillId="74" borderId="470" applyNumberFormat="0" applyProtection="0">
      <alignment horizontal="left" vertical="center" indent="1"/>
    </xf>
    <xf numFmtId="4" fontId="48" fillId="85" borderId="470" applyNumberFormat="0" applyProtection="0">
      <alignment horizontal="left" vertical="center" indent="1"/>
    </xf>
    <xf numFmtId="4" fontId="48" fillId="87" borderId="470" applyNumberFormat="0" applyProtection="0">
      <alignment horizontal="left" vertical="center" indent="1"/>
    </xf>
    <xf numFmtId="0" fontId="45" fillId="87" borderId="470" applyNumberFormat="0" applyProtection="0">
      <alignment horizontal="left" vertical="center" indent="1"/>
    </xf>
    <xf numFmtId="0" fontId="45" fillId="87" borderId="470" applyNumberFormat="0" applyProtection="0">
      <alignment horizontal="left" vertical="center" indent="1"/>
    </xf>
    <xf numFmtId="0" fontId="45" fillId="88" borderId="470" applyNumberFormat="0" applyProtection="0">
      <alignment horizontal="left" vertical="center" indent="1"/>
    </xf>
    <xf numFmtId="0" fontId="45" fillId="88" borderId="470" applyNumberFormat="0" applyProtection="0">
      <alignment horizontal="left" vertical="center" indent="1"/>
    </xf>
    <xf numFmtId="0" fontId="45" fillId="66" borderId="470" applyNumberFormat="0" applyProtection="0">
      <alignment horizontal="left" vertical="center" indent="1"/>
    </xf>
    <xf numFmtId="0" fontId="45" fillId="66" borderId="470" applyNumberFormat="0" applyProtection="0">
      <alignment horizontal="left" vertical="center" indent="1"/>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48" fillId="67" borderId="470" applyNumberFormat="0" applyProtection="0">
      <alignment vertical="center"/>
    </xf>
    <xf numFmtId="4" fontId="110" fillId="67" borderId="470" applyNumberFormat="0" applyProtection="0">
      <alignment vertical="center"/>
    </xf>
    <xf numFmtId="4" fontId="48" fillId="67" borderId="470" applyNumberFormat="0" applyProtection="0">
      <alignment horizontal="left" vertical="center" indent="1"/>
    </xf>
    <xf numFmtId="4" fontId="48" fillId="67" borderId="470" applyNumberFormat="0" applyProtection="0">
      <alignment horizontal="left" vertical="center" indent="1"/>
    </xf>
    <xf numFmtId="4" fontId="48" fillId="85" borderId="470" applyNumberFormat="0" applyProtection="0">
      <alignment horizontal="right" vertical="center"/>
    </xf>
    <xf numFmtId="4" fontId="110" fillId="85" borderId="470" applyNumberFormat="0" applyProtection="0">
      <alignment horizontal="righ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109" fillId="85" borderId="470" applyNumberFormat="0" applyProtection="0">
      <alignment horizontal="right" vertical="center"/>
    </xf>
    <xf numFmtId="0" fontId="101" fillId="0" borderId="471"/>
    <xf numFmtId="0" fontId="131" fillId="49" borderId="468" applyNumberFormat="0" applyAlignment="0" applyProtection="0"/>
    <xf numFmtId="37" fontId="113" fillId="91"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8" fillId="62" borderId="474" applyBorder="0"/>
    <xf numFmtId="4" fontId="109" fillId="85" borderId="513" applyNumberFormat="0" applyProtection="0">
      <alignment horizontal="right" vertical="center"/>
    </xf>
    <xf numFmtId="0" fontId="66" fillId="64" borderId="502" applyNumberFormat="0" applyAlignment="0" applyProtection="0"/>
    <xf numFmtId="0" fontId="70" fillId="53" borderId="503" applyNumberFormat="0" applyFont="0" applyAlignment="0" applyProtection="0"/>
    <xf numFmtId="4" fontId="48" fillId="81" borderId="504" applyNumberFormat="0" applyProtection="0">
      <alignment horizontal="right" vertical="center"/>
    </xf>
    <xf numFmtId="0" fontId="70" fillId="53" borderId="503" applyNumberFormat="0" applyFont="0" applyAlignment="0" applyProtection="0"/>
    <xf numFmtId="0" fontId="81" fillId="49" borderId="511" applyNumberFormat="0" applyAlignment="0" applyProtection="0"/>
    <xf numFmtId="4" fontId="48" fillId="80" borderId="513" applyNumberFormat="0" applyProtection="0">
      <alignment horizontal="right" vertical="center"/>
    </xf>
    <xf numFmtId="0" fontId="126" fillId="64" borderId="502" applyNumberFormat="0" applyAlignment="0" applyProtection="0"/>
    <xf numFmtId="4" fontId="48" fillId="77" borderId="504" applyNumberFormat="0" applyProtection="0">
      <alignment horizontal="right" vertical="center"/>
    </xf>
    <xf numFmtId="4" fontId="48" fillId="78" borderId="504" applyNumberFormat="0" applyProtection="0">
      <alignment horizontal="right" vertical="center"/>
    </xf>
    <xf numFmtId="0" fontId="131" fillId="49" borderId="468" applyNumberFormat="0" applyAlignment="0" applyProtection="0"/>
    <xf numFmtId="0" fontId="131" fillId="49" borderId="468" applyNumberFormat="0" applyAlignment="0" applyProtection="0"/>
    <xf numFmtId="0" fontId="45" fillId="87" borderId="488" applyNumberFormat="0" applyProtection="0">
      <alignment horizontal="left" vertical="center" indent="1"/>
    </xf>
    <xf numFmtId="4" fontId="48" fillId="73" borderId="488" applyNumberFormat="0" applyProtection="0">
      <alignment horizontal="left" vertical="center" indent="1"/>
    </xf>
    <xf numFmtId="4" fontId="47" fillId="84" borderId="488" applyNumberFormat="0" applyProtection="0">
      <alignment horizontal="left" vertical="center" indent="1"/>
    </xf>
    <xf numFmtId="0" fontId="131" fillId="49" borderId="468" applyNumberFormat="0" applyAlignment="0" applyProtection="0"/>
    <xf numFmtId="217" fontId="46" fillId="88" borderId="475" applyBorder="0">
      <alignment horizontal="center" vertical="center" wrapText="1"/>
    </xf>
    <xf numFmtId="217" fontId="46" fillId="67" borderId="473" applyBorder="0">
      <alignment horizontal="left" indent="1"/>
      <protection locked="0"/>
    </xf>
    <xf numFmtId="0" fontId="70" fillId="53" borderId="487" applyNumberFormat="0" applyFont="0" applyAlignment="0" applyProtection="0"/>
    <xf numFmtId="0" fontId="70" fillId="53" borderId="503" applyNumberFormat="0" applyFont="0" applyAlignment="0" applyProtection="0"/>
    <xf numFmtId="0" fontId="70" fillId="53" borderId="503" applyNumberFormat="0" applyFont="0" applyAlignment="0" applyProtection="0"/>
    <xf numFmtId="0" fontId="45" fillId="66" borderId="504" applyNumberFormat="0" applyProtection="0">
      <alignment horizontal="left" vertical="center" indent="1"/>
    </xf>
    <xf numFmtId="0" fontId="70" fillId="53" borderId="512" applyNumberFormat="0" applyFont="0" applyAlignment="0" applyProtection="0"/>
    <xf numFmtId="0" fontId="45" fillId="74" borderId="504" applyNumberFormat="0" applyProtection="0">
      <alignment horizontal="left" vertical="center" indent="1"/>
    </xf>
    <xf numFmtId="4" fontId="110" fillId="73" borderId="504" applyNumberFormat="0" applyProtection="0">
      <alignment vertical="center"/>
    </xf>
    <xf numFmtId="4" fontId="48" fillId="83" borderId="504" applyNumberFormat="0" applyProtection="0">
      <alignment horizontal="right" vertical="center"/>
    </xf>
    <xf numFmtId="0" fontId="70" fillId="53" borderId="512" applyNumberFormat="0" applyFont="0" applyAlignment="0" applyProtection="0"/>
    <xf numFmtId="0" fontId="108" fillId="62" borderId="474" applyBorder="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101" fillId="0" borderId="471"/>
    <xf numFmtId="4" fontId="109" fillId="85" borderId="470" applyNumberFormat="0" applyProtection="0">
      <alignment horizontal="righ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110" fillId="85" borderId="470" applyNumberFormat="0" applyProtection="0">
      <alignment horizontal="right" vertical="center"/>
    </xf>
    <xf numFmtId="4" fontId="48" fillId="85" borderId="470" applyNumberFormat="0" applyProtection="0">
      <alignment horizontal="right" vertical="center"/>
    </xf>
    <xf numFmtId="4" fontId="48" fillId="67" borderId="470" applyNumberFormat="0" applyProtection="0">
      <alignment horizontal="left" vertical="center" indent="1"/>
    </xf>
    <xf numFmtId="4" fontId="48" fillId="67" borderId="470" applyNumberFormat="0" applyProtection="0">
      <alignment horizontal="left" vertical="center" indent="1"/>
    </xf>
    <xf numFmtId="4" fontId="110" fillId="67" borderId="470" applyNumberFormat="0" applyProtection="0">
      <alignment vertical="center"/>
    </xf>
    <xf numFmtId="4" fontId="48" fillId="67" borderId="470" applyNumberFormat="0" applyProtection="0">
      <alignmen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0" fontId="45" fillId="66" borderId="470" applyNumberFormat="0" applyProtection="0">
      <alignment horizontal="left" vertical="center" indent="1"/>
    </xf>
    <xf numFmtId="0" fontId="45" fillId="66" borderId="470" applyNumberFormat="0" applyProtection="0">
      <alignment horizontal="left" vertical="center" indent="1"/>
    </xf>
    <xf numFmtId="0" fontId="45" fillId="88" borderId="470" applyNumberFormat="0" applyProtection="0">
      <alignment horizontal="left" vertical="center" indent="1"/>
    </xf>
    <xf numFmtId="0" fontId="45" fillId="88" borderId="470" applyNumberFormat="0" applyProtection="0">
      <alignment horizontal="left" vertical="center" indent="1"/>
    </xf>
    <xf numFmtId="0" fontId="45" fillId="87" borderId="470" applyNumberFormat="0" applyProtection="0">
      <alignment horizontal="left" vertical="center" indent="1"/>
    </xf>
    <xf numFmtId="0" fontId="45" fillId="87" borderId="470" applyNumberFormat="0" applyProtection="0">
      <alignment horizontal="left" vertical="center" indent="1"/>
    </xf>
    <xf numFmtId="4" fontId="48" fillId="87" borderId="470" applyNumberFormat="0" applyProtection="0">
      <alignment horizontal="left" vertical="center" indent="1"/>
    </xf>
    <xf numFmtId="4" fontId="48" fillId="85" borderId="470" applyNumberFormat="0" applyProtection="0">
      <alignment horizontal="left" vertical="center" indent="1"/>
    </xf>
    <xf numFmtId="0" fontId="45" fillId="74" borderId="470" applyNumberFormat="0" applyProtection="0">
      <alignment horizontal="left" vertical="center" indent="1"/>
    </xf>
    <xf numFmtId="4" fontId="47" fillId="84" borderId="470" applyNumberFormat="0" applyProtection="0">
      <alignment horizontal="left" vertical="center" indent="1"/>
    </xf>
    <xf numFmtId="4" fontId="48" fillId="83" borderId="470" applyNumberFormat="0" applyProtection="0">
      <alignment horizontal="right" vertical="center"/>
    </xf>
    <xf numFmtId="4" fontId="48" fillId="82" borderId="470" applyNumberFormat="0" applyProtection="0">
      <alignment horizontal="right" vertical="center"/>
    </xf>
    <xf numFmtId="4" fontId="48" fillId="81" borderId="470" applyNumberFormat="0" applyProtection="0">
      <alignment horizontal="right" vertical="center"/>
    </xf>
    <xf numFmtId="4" fontId="48" fillId="80" borderId="470" applyNumberFormat="0" applyProtection="0">
      <alignment horizontal="right" vertical="center"/>
    </xf>
    <xf numFmtId="4" fontId="48" fillId="79" borderId="470" applyNumberFormat="0" applyProtection="0">
      <alignment horizontal="right" vertical="center"/>
    </xf>
    <xf numFmtId="4" fontId="48" fillId="78" borderId="470" applyNumberFormat="0" applyProtection="0">
      <alignment horizontal="right" vertical="center"/>
    </xf>
    <xf numFmtId="4" fontId="48" fillId="77" borderId="470" applyNumberFormat="0" applyProtection="0">
      <alignment horizontal="right" vertical="center"/>
    </xf>
    <xf numFmtId="4" fontId="48" fillId="76" borderId="470" applyNumberFormat="0" applyProtection="0">
      <alignment horizontal="right" vertical="center"/>
    </xf>
    <xf numFmtId="4" fontId="48" fillId="75" borderId="470" applyNumberFormat="0" applyProtection="0">
      <alignment horizontal="right" vertical="center"/>
    </xf>
    <xf numFmtId="0" fontId="45" fillId="74" borderId="470" applyNumberFormat="0" applyProtection="0">
      <alignment horizontal="left" vertical="center" indent="1"/>
    </xf>
    <xf numFmtId="4" fontId="48" fillId="73" borderId="470" applyNumberFormat="0" applyProtection="0">
      <alignment horizontal="left" vertical="center" indent="1"/>
    </xf>
    <xf numFmtId="4" fontId="48" fillId="73" borderId="470" applyNumberFormat="0" applyProtection="0">
      <alignment horizontal="left" vertical="center" indent="1"/>
    </xf>
    <xf numFmtId="4" fontId="110" fillId="73" borderId="470" applyNumberFormat="0" applyProtection="0">
      <alignment vertical="center"/>
    </xf>
    <xf numFmtId="4" fontId="48" fillId="73" borderId="470" applyNumberFormat="0" applyProtection="0">
      <alignment vertical="center"/>
    </xf>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37" fontId="113" fillId="90" borderId="468" applyBorder="0" applyProtection="0">
      <alignment horizontal="right"/>
    </xf>
    <xf numFmtId="37" fontId="113" fillId="90" borderId="468" applyBorder="0" applyProtection="0">
      <alignment horizontal="right"/>
    </xf>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81" fillId="49" borderId="468" applyNumberForma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70" fillId="53" borderId="469" applyNumberFormat="0" applyFon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4" fontId="48" fillId="73" borderId="470" applyNumberFormat="0" applyProtection="0">
      <alignment vertical="center"/>
    </xf>
    <xf numFmtId="4" fontId="110" fillId="73" borderId="470" applyNumberFormat="0" applyProtection="0">
      <alignment vertical="center"/>
    </xf>
    <xf numFmtId="4" fontId="48" fillId="73" borderId="470" applyNumberFormat="0" applyProtection="0">
      <alignment horizontal="left" vertical="center" indent="1"/>
    </xf>
    <xf numFmtId="4" fontId="48" fillId="73" borderId="470" applyNumberFormat="0" applyProtection="0">
      <alignment horizontal="left" vertical="center" indent="1"/>
    </xf>
    <xf numFmtId="0" fontId="45" fillId="74" borderId="470" applyNumberFormat="0" applyProtection="0">
      <alignment horizontal="left" vertical="center" indent="1"/>
    </xf>
    <xf numFmtId="4" fontId="48" fillId="75" borderId="470" applyNumberFormat="0" applyProtection="0">
      <alignment horizontal="right" vertical="center"/>
    </xf>
    <xf numFmtId="4" fontId="48" fillId="76" borderId="470" applyNumberFormat="0" applyProtection="0">
      <alignment horizontal="right" vertical="center"/>
    </xf>
    <xf numFmtId="4" fontId="48" fillId="77" borderId="470" applyNumberFormat="0" applyProtection="0">
      <alignment horizontal="right" vertical="center"/>
    </xf>
    <xf numFmtId="4" fontId="48" fillId="78" borderId="470" applyNumberFormat="0" applyProtection="0">
      <alignment horizontal="right" vertical="center"/>
    </xf>
    <xf numFmtId="4" fontId="48" fillId="79" borderId="470" applyNumberFormat="0" applyProtection="0">
      <alignment horizontal="right" vertical="center"/>
    </xf>
    <xf numFmtId="4" fontId="48" fillId="80" borderId="470" applyNumberFormat="0" applyProtection="0">
      <alignment horizontal="right" vertical="center"/>
    </xf>
    <xf numFmtId="4" fontId="48" fillId="81" borderId="470" applyNumberFormat="0" applyProtection="0">
      <alignment horizontal="right" vertical="center"/>
    </xf>
    <xf numFmtId="4" fontId="48" fillId="82" borderId="470" applyNumberFormat="0" applyProtection="0">
      <alignment horizontal="right" vertical="center"/>
    </xf>
    <xf numFmtId="4" fontId="48" fillId="83" borderId="470" applyNumberFormat="0" applyProtection="0">
      <alignment horizontal="right" vertical="center"/>
    </xf>
    <xf numFmtId="4" fontId="47" fillId="84" borderId="470" applyNumberFormat="0" applyProtection="0">
      <alignment horizontal="left" vertical="center" indent="1"/>
    </xf>
    <xf numFmtId="0" fontId="45" fillId="74" borderId="470" applyNumberFormat="0" applyProtection="0">
      <alignment horizontal="left" vertical="center" indent="1"/>
    </xf>
    <xf numFmtId="4" fontId="48" fillId="85" borderId="470" applyNumberFormat="0" applyProtection="0">
      <alignment horizontal="left" vertical="center" indent="1"/>
    </xf>
    <xf numFmtId="4" fontId="48" fillId="87" borderId="470" applyNumberFormat="0" applyProtection="0">
      <alignment horizontal="left" vertical="center" indent="1"/>
    </xf>
    <xf numFmtId="0" fontId="45" fillId="87" borderId="470" applyNumberFormat="0" applyProtection="0">
      <alignment horizontal="left" vertical="center" indent="1"/>
    </xf>
    <xf numFmtId="0" fontId="45" fillId="87" borderId="470" applyNumberFormat="0" applyProtection="0">
      <alignment horizontal="left" vertical="center" indent="1"/>
    </xf>
    <xf numFmtId="0" fontId="45" fillId="88" borderId="470" applyNumberFormat="0" applyProtection="0">
      <alignment horizontal="left" vertical="center" indent="1"/>
    </xf>
    <xf numFmtId="0" fontId="45" fillId="88" borderId="470" applyNumberFormat="0" applyProtection="0">
      <alignment horizontal="left" vertical="center" indent="1"/>
    </xf>
    <xf numFmtId="0" fontId="45" fillId="66" borderId="470" applyNumberFormat="0" applyProtection="0">
      <alignment horizontal="left" vertical="center" indent="1"/>
    </xf>
    <xf numFmtId="0" fontId="45" fillId="66" borderId="470" applyNumberFormat="0" applyProtection="0">
      <alignment horizontal="left" vertical="center" indent="1"/>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48" fillId="67" borderId="470" applyNumberFormat="0" applyProtection="0">
      <alignment vertical="center"/>
    </xf>
    <xf numFmtId="4" fontId="110" fillId="67" borderId="470" applyNumberFormat="0" applyProtection="0">
      <alignment vertical="center"/>
    </xf>
    <xf numFmtId="4" fontId="48" fillId="67" borderId="470" applyNumberFormat="0" applyProtection="0">
      <alignment horizontal="left" vertical="center" indent="1"/>
    </xf>
    <xf numFmtId="4" fontId="48" fillId="67" borderId="470" applyNumberFormat="0" applyProtection="0">
      <alignment horizontal="left" vertical="center" indent="1"/>
    </xf>
    <xf numFmtId="4" fontId="48" fillId="85" borderId="470" applyNumberFormat="0" applyProtection="0">
      <alignment horizontal="right" vertical="center"/>
    </xf>
    <xf numFmtId="4" fontId="110" fillId="85" borderId="470" applyNumberFormat="0" applyProtection="0">
      <alignment horizontal="right" vertical="center"/>
    </xf>
    <xf numFmtId="0" fontId="45" fillId="74" borderId="470" applyNumberFormat="0" applyProtection="0">
      <alignment horizontal="left" vertical="center" indent="1"/>
    </xf>
    <xf numFmtId="0" fontId="45" fillId="74" borderId="470" applyNumberFormat="0" applyProtection="0">
      <alignment horizontal="left" vertical="center" indent="1"/>
    </xf>
    <xf numFmtId="4" fontId="109" fillId="85" borderId="470" applyNumberFormat="0" applyProtection="0">
      <alignment horizontal="right" vertical="center"/>
    </xf>
    <xf numFmtId="0" fontId="101" fillId="0" borderId="471"/>
    <xf numFmtId="4" fontId="109" fillId="85" borderId="497" applyNumberFormat="0" applyProtection="0">
      <alignment horizontal="right" vertical="center"/>
    </xf>
    <xf numFmtId="0" fontId="66" fillId="64" borderId="486" applyNumberFormat="0" applyAlignment="0" applyProtection="0"/>
    <xf numFmtId="4" fontId="48" fillId="67" borderId="497" applyNumberFormat="0" applyProtection="0">
      <alignment horizontal="left" vertical="center" indent="1"/>
    </xf>
    <xf numFmtId="0" fontId="81" fillId="49" borderId="486"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0" fontId="66" fillId="64" borderId="468" applyNumberFormat="0" applyAlignment="0" applyProtection="0"/>
    <xf numFmtId="37" fontId="113" fillId="91"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37" fontId="113" fillId="91" borderId="468" applyBorder="0" applyProtection="0">
      <alignment horizontal="right"/>
    </xf>
    <xf numFmtId="0" fontId="108" fillId="62" borderId="474" applyBorder="0"/>
    <xf numFmtId="4" fontId="48" fillId="79" borderId="513" applyNumberFormat="0" applyProtection="0">
      <alignment horizontal="right" vertical="center"/>
    </xf>
    <xf numFmtId="4" fontId="47" fillId="84" borderId="513" applyNumberFormat="0" applyProtection="0">
      <alignment horizontal="left" vertical="center" indent="1"/>
    </xf>
    <xf numFmtId="0" fontId="70" fillId="53" borderId="503" applyNumberFormat="0" applyFont="0" applyAlignment="0" applyProtection="0"/>
    <xf numFmtId="0" fontId="105" fillId="0" borderId="506" applyNumberFormat="0" applyFill="0" applyAlignment="0" applyProtection="0"/>
    <xf numFmtId="0" fontId="45" fillId="87" borderId="504" applyNumberFormat="0" applyProtection="0">
      <alignment horizontal="left" vertical="center" indent="1"/>
    </xf>
    <xf numFmtId="0" fontId="45" fillId="74" borderId="504" applyNumberFormat="0" applyProtection="0">
      <alignment horizontal="left" vertical="center" indent="1"/>
    </xf>
    <xf numFmtId="0" fontId="66" fillId="64" borderId="502"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95" fillId="64" borderId="470" applyNumberFormat="0" applyAlignment="0" applyProtection="0"/>
    <xf numFmtId="0" fontId="45" fillId="74" borderId="488" applyNumberFormat="0" applyProtection="0">
      <alignment horizontal="left" vertical="center" indent="1"/>
    </xf>
    <xf numFmtId="0" fontId="126" fillId="64" borderId="486" applyNumberFormat="0" applyAlignment="0" applyProtection="0"/>
    <xf numFmtId="217" fontId="46" fillId="88" borderId="475" applyBorder="0">
      <alignment horizontal="center" vertical="center" wrapText="1"/>
    </xf>
    <xf numFmtId="217" fontId="46" fillId="67" borderId="473" applyBorder="0">
      <alignment horizontal="left" indent="1"/>
      <protection locked="0"/>
    </xf>
    <xf numFmtId="0" fontId="105" fillId="0" borderId="472" applyNumberFormat="0" applyFill="0" applyAlignment="0" applyProtection="0"/>
    <xf numFmtId="0" fontId="126" fillId="64" borderId="468" applyNumberFormat="0" applyAlignment="0" applyProtection="0"/>
    <xf numFmtId="4" fontId="48" fillId="78" borderId="488" applyNumberFormat="0" applyProtection="0">
      <alignment horizontal="right" vertical="center"/>
    </xf>
    <xf numFmtId="0" fontId="131" fillId="49" borderId="468" applyNumberFormat="0" applyAlignment="0" applyProtection="0"/>
    <xf numFmtId="0" fontId="45" fillId="53" borderId="469" applyNumberFormat="0" applyFont="0" applyAlignment="0" applyProtection="0"/>
    <xf numFmtId="0" fontId="134" fillId="64" borderId="470" applyNumberFormat="0" applyAlignment="0" applyProtection="0"/>
    <xf numFmtId="217" fontId="46" fillId="88" borderId="475" applyBorder="0">
      <alignment horizontal="center" vertical="center" wrapText="1"/>
    </xf>
    <xf numFmtId="217" fontId="46" fillId="67" borderId="473" applyBorder="0">
      <alignment horizontal="left" indent="1"/>
      <protection locked="0"/>
    </xf>
    <xf numFmtId="0" fontId="126" fillId="64" borderId="468" applyNumberFormat="0" applyAlignment="0" applyProtection="0"/>
    <xf numFmtId="0" fontId="131" fillId="49" borderId="468" applyNumberFormat="0" applyAlignment="0" applyProtection="0"/>
    <xf numFmtId="0" fontId="70" fillId="53" borderId="487" applyNumberFormat="0" applyFont="0" applyAlignment="0" applyProtection="0"/>
    <xf numFmtId="0" fontId="45" fillId="53" borderId="469" applyNumberFormat="0" applyFont="0" applyAlignment="0" applyProtection="0"/>
    <xf numFmtId="0" fontId="134" fillId="64" borderId="470" applyNumberFormat="0" applyAlignment="0" applyProtection="0"/>
    <xf numFmtId="0" fontId="131" fillId="49" borderId="468" applyNumberFormat="0" applyAlignment="0" applyProtection="0"/>
    <xf numFmtId="10" fontId="75" fillId="70" borderId="476" applyNumberFormat="0" applyBorder="0" applyAlignment="0" applyProtection="0"/>
    <xf numFmtId="0" fontId="126" fillId="64" borderId="477" applyNumberFormat="0" applyAlignment="0" applyProtection="0"/>
    <xf numFmtId="0" fontId="45" fillId="74" borderId="497" applyNumberFormat="0" applyProtection="0">
      <alignment horizontal="left" vertical="center" indent="1"/>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0" fontId="126" fillId="64" borderId="468" applyNumberFormat="0" applyAlignment="0" applyProtection="0"/>
    <xf numFmtId="0" fontId="70" fillId="53" borderId="487" applyNumberFormat="0" applyFont="0" applyAlignment="0" applyProtection="0"/>
    <xf numFmtId="0" fontId="131" fillId="49" borderId="468" applyNumberFormat="0" applyAlignment="0" applyProtection="0"/>
    <xf numFmtId="10" fontId="75" fillId="67" borderId="476" applyNumberFormat="0" applyBorder="0" applyAlignment="0" applyProtection="0"/>
    <xf numFmtId="0" fontId="45" fillId="53" borderId="478" applyNumberFormat="0" applyFont="0" applyAlignment="0" applyProtection="0"/>
    <xf numFmtId="0" fontId="131" fillId="49" borderId="468"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45" fillId="53" borderId="478" applyNumberFormat="0" applyFont="0" applyAlignment="0" applyProtection="0"/>
    <xf numFmtId="0" fontId="66" fillId="64" borderId="486" applyNumberFormat="0" applyAlignment="0" applyProtection="0"/>
    <xf numFmtId="0" fontId="131" fillId="49" borderId="477" applyNumberFormat="0" applyAlignment="0" applyProtection="0"/>
    <xf numFmtId="0" fontId="126" fillId="64" borderId="477" applyNumberFormat="0" applyAlignment="0" applyProtection="0"/>
    <xf numFmtId="0" fontId="95" fillId="64" borderId="488"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105" fillId="0" borderId="515" applyNumberFormat="0" applyFill="0" applyAlignment="0" applyProtection="0"/>
    <xf numFmtId="4" fontId="48" fillId="67" borderId="497" applyNumberFormat="0" applyProtection="0">
      <alignment horizontal="left" vertical="center" indent="1"/>
    </xf>
    <xf numFmtId="4" fontId="48" fillId="67" borderId="488" applyNumberFormat="0" applyProtection="0">
      <alignment horizontal="left" vertical="center" indent="1"/>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85" borderId="488" applyNumberFormat="0" applyProtection="0">
      <alignment horizontal="right" vertical="center"/>
    </xf>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4" fontId="48" fillId="67" borderId="497" applyNumberFormat="0" applyProtection="0">
      <alignment horizontal="left" vertical="center" indent="1"/>
    </xf>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4" fontId="48" fillId="79" borderId="504" applyNumberFormat="0" applyProtection="0">
      <alignment horizontal="right" vertical="center"/>
    </xf>
    <xf numFmtId="0" fontId="108" fillId="62" borderId="483" applyBorder="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37" fontId="113" fillId="90" borderId="477" applyBorder="0" applyProtection="0">
      <alignment horizontal="right"/>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4" fontId="48" fillId="85" borderId="488" applyNumberFormat="0" applyProtection="0">
      <alignment horizontal="right" vertical="center"/>
    </xf>
    <xf numFmtId="0" fontId="70" fillId="53" borderId="487" applyNumberFormat="0" applyFont="0" applyAlignment="0" applyProtection="0"/>
    <xf numFmtId="0" fontId="108" fillId="62" borderId="508" applyBorder="0"/>
    <xf numFmtId="0" fontId="95" fillId="64" borderId="497" applyNumberFormat="0" applyAlignment="0" applyProtection="0"/>
    <xf numFmtId="0" fontId="131" fillId="49" borderId="486" applyNumberFormat="0" applyAlignment="0" applyProtection="0"/>
    <xf numFmtId="4" fontId="48" fillId="79" borderId="497" applyNumberFormat="0" applyProtection="0">
      <alignment horizontal="right" vertical="center"/>
    </xf>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131" fillId="49" borderId="477" applyNumberFormat="0" applyAlignment="0" applyProtection="0"/>
    <xf numFmtId="0" fontId="134" fillId="64" borderId="479" applyNumberFormat="0" applyAlignment="0" applyProtection="0"/>
    <xf numFmtId="4" fontId="48" fillId="83" borderId="488" applyNumberFormat="0" applyProtection="0">
      <alignment horizontal="right" vertical="center"/>
    </xf>
    <xf numFmtId="4" fontId="48" fillId="87" borderId="488" applyNumberFormat="0" applyProtection="0">
      <alignment horizontal="left" vertical="center" indent="1"/>
    </xf>
    <xf numFmtId="4" fontId="48" fillId="75" borderId="488" applyNumberFormat="0" applyProtection="0">
      <alignment horizontal="right" vertical="center"/>
    </xf>
    <xf numFmtId="217" fontId="46" fillId="88" borderId="484" applyBorder="0">
      <alignment horizontal="center" vertical="center" wrapText="1"/>
    </xf>
    <xf numFmtId="217" fontId="46" fillId="67" borderId="482" applyBorder="0">
      <alignment horizontal="left" indent="1"/>
      <protection locked="0"/>
    </xf>
    <xf numFmtId="0" fontId="126" fillId="64" borderId="477" applyNumberFormat="0" applyAlignment="0" applyProtection="0"/>
    <xf numFmtId="37" fontId="113" fillId="91" borderId="486" applyBorder="0" applyProtection="0">
      <alignment horizontal="right"/>
    </xf>
    <xf numFmtId="0" fontId="131" fillId="49" borderId="477" applyNumberFormat="0" applyAlignment="0" applyProtection="0"/>
    <xf numFmtId="0" fontId="66" fillId="64" borderId="486" applyNumberFormat="0" applyAlignment="0" applyProtection="0"/>
    <xf numFmtId="0" fontId="45" fillId="53" borderId="478" applyNumberFormat="0" applyFont="0" applyAlignment="0" applyProtection="0"/>
    <xf numFmtId="0" fontId="134" fillId="64" borderId="479" applyNumberFormat="0" applyAlignment="0" applyProtection="0"/>
    <xf numFmtId="0" fontId="45" fillId="88" borderId="504" applyNumberFormat="0" applyProtection="0">
      <alignment horizontal="left" vertical="center" indent="1"/>
    </xf>
    <xf numFmtId="0" fontId="45" fillId="66" borderId="504" applyNumberFormat="0" applyProtection="0">
      <alignment horizontal="left" vertical="center" indent="1"/>
    </xf>
    <xf numFmtId="0" fontId="131" fillId="49"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4" fontId="48" fillId="77" borderId="497" applyNumberFormat="0" applyProtection="0">
      <alignment horizontal="right" vertical="center"/>
    </xf>
    <xf numFmtId="0" fontId="95" fillId="64" borderId="497" applyNumberFormat="0" applyAlignment="0" applyProtection="0"/>
    <xf numFmtId="4" fontId="48" fillId="73" borderId="504" applyNumberFormat="0" applyProtection="0">
      <alignment horizontal="left" vertical="center" indent="1"/>
    </xf>
    <xf numFmtId="0" fontId="70" fillId="53" borderId="487" applyNumberFormat="0" applyFont="0" applyAlignment="0" applyProtection="0"/>
    <xf numFmtId="4" fontId="110" fillId="85" borderId="488" applyNumberFormat="0" applyProtection="0">
      <alignment horizontal="right" vertical="center"/>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131" fillId="49" borderId="477" applyNumberFormat="0" applyAlignment="0" applyProtection="0"/>
    <xf numFmtId="0" fontId="45" fillId="53" borderId="503" applyNumberFormat="0" applyFon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62" borderId="483" applyBorder="0"/>
    <xf numFmtId="0" fontId="101" fillId="0" borderId="514"/>
    <xf numFmtId="0" fontId="105" fillId="0" borderId="515" applyNumberFormat="0" applyFill="0" applyAlignment="0" applyProtection="0"/>
    <xf numFmtId="0" fontId="70" fillId="53" borderId="503" applyNumberFormat="0" applyFont="0" applyAlignment="0" applyProtection="0"/>
    <xf numFmtId="0" fontId="70" fillId="53" borderId="503" applyNumberFormat="0" applyFont="0" applyAlignment="0" applyProtection="0"/>
    <xf numFmtId="0" fontId="81" fillId="49" borderId="511" applyNumberFormat="0" applyAlignment="0" applyProtection="0"/>
    <xf numFmtId="4" fontId="48" fillId="78" borderId="513" applyNumberFormat="0" applyProtection="0">
      <alignment horizontal="right" vertical="center"/>
    </xf>
    <xf numFmtId="4" fontId="48" fillId="78" borderId="504" applyNumberFormat="0" applyProtection="0">
      <alignment horizontal="right" vertical="center"/>
    </xf>
    <xf numFmtId="4" fontId="48" fillId="77" borderId="504" applyNumberFormat="0" applyProtection="0">
      <alignment horizontal="right" vertical="center"/>
    </xf>
    <xf numFmtId="0" fontId="131" fillId="49" borderId="477" applyNumberFormat="0" applyAlignment="0" applyProtection="0"/>
    <xf numFmtId="0" fontId="131" fillId="49" borderId="477" applyNumberFormat="0" applyAlignment="0" applyProtection="0"/>
    <xf numFmtId="0" fontId="45" fillId="87" borderId="488" applyNumberFormat="0" applyProtection="0">
      <alignment horizontal="left" vertical="center" indent="1"/>
    </xf>
    <xf numFmtId="0" fontId="131" fillId="49" borderId="486" applyNumberFormat="0" applyAlignment="0" applyProtection="0"/>
    <xf numFmtId="0" fontId="45" fillId="74" borderId="488" applyNumberFormat="0" applyProtection="0">
      <alignment horizontal="left" vertical="center" indent="1"/>
    </xf>
    <xf numFmtId="4" fontId="48" fillId="83" borderId="488" applyNumberFormat="0" applyProtection="0">
      <alignment horizontal="right" vertical="center"/>
    </xf>
    <xf numFmtId="0" fontId="131" fillId="49" borderId="477"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70" fillId="53" borderId="487" applyNumberFormat="0" applyFont="0" applyAlignment="0" applyProtection="0"/>
    <xf numFmtId="0" fontId="81" fillId="49" borderId="486" applyNumberFormat="0" applyAlignment="0" applyProtection="0"/>
    <xf numFmtId="0" fontId="70" fillId="53" borderId="503" applyNumberFormat="0" applyFont="0" applyAlignment="0" applyProtection="0"/>
    <xf numFmtId="0" fontId="70" fillId="53" borderId="503" applyNumberFormat="0" applyFont="0" applyAlignment="0" applyProtection="0"/>
    <xf numFmtId="0" fontId="45" fillId="74" borderId="504" applyNumberFormat="0" applyProtection="0">
      <alignment horizontal="left" vertical="center" indent="1"/>
    </xf>
    <xf numFmtId="0" fontId="134" fillId="64" borderId="513" applyNumberFormat="0" applyAlignment="0" applyProtection="0"/>
    <xf numFmtId="4" fontId="48" fillId="67" borderId="504" applyNumberFormat="0" applyProtection="0">
      <alignment vertical="center"/>
    </xf>
    <xf numFmtId="4" fontId="48" fillId="73" borderId="504" applyNumberFormat="0" applyProtection="0">
      <alignment vertical="center"/>
    </xf>
    <xf numFmtId="4" fontId="47" fillId="84" borderId="504" applyNumberFormat="0" applyProtection="0">
      <alignment horizontal="left" vertical="center" indent="1"/>
    </xf>
    <xf numFmtId="0" fontId="70" fillId="53" borderId="512" applyNumberFormat="0" applyFont="0" applyAlignment="0" applyProtection="0"/>
    <xf numFmtId="0" fontId="108" fillId="62"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134" fillId="64" borderId="497" applyNumberFormat="0" applyAlignment="0" applyProtection="0"/>
    <xf numFmtId="0" fontId="101" fillId="0" borderId="480"/>
    <xf numFmtId="4" fontId="109"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10" fillId="85" borderId="479" applyNumberFormat="0" applyProtection="0">
      <alignment horizontal="right" vertical="center"/>
    </xf>
    <xf numFmtId="4" fontId="48" fillId="85" borderId="479" applyNumberFormat="0" applyProtection="0">
      <alignment horizontal="righ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110" fillId="67" borderId="479" applyNumberFormat="0" applyProtection="0">
      <alignment vertical="center"/>
    </xf>
    <xf numFmtId="4" fontId="48" fillId="67" borderId="479" applyNumberFormat="0" applyProtection="0">
      <alignmen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4" fontId="48" fillId="87" borderId="479" applyNumberFormat="0" applyProtection="0">
      <alignment horizontal="left" vertical="center" indent="1"/>
    </xf>
    <xf numFmtId="4" fontId="48" fillId="85" borderId="479" applyNumberFormat="0" applyProtection="0">
      <alignment horizontal="left" vertical="center" indent="1"/>
    </xf>
    <xf numFmtId="0" fontId="45" fillId="74" borderId="479" applyNumberFormat="0" applyProtection="0">
      <alignment horizontal="left" vertical="center" indent="1"/>
    </xf>
    <xf numFmtId="4" fontId="47" fillId="84" borderId="479" applyNumberFormat="0" applyProtection="0">
      <alignment horizontal="left" vertical="center" indent="1"/>
    </xf>
    <xf numFmtId="4" fontId="48" fillId="83" borderId="479" applyNumberFormat="0" applyProtection="0">
      <alignment horizontal="right" vertical="center"/>
    </xf>
    <xf numFmtId="4" fontId="48" fillId="82" borderId="479" applyNumberFormat="0" applyProtection="0">
      <alignment horizontal="right" vertical="center"/>
    </xf>
    <xf numFmtId="4" fontId="48" fillId="81" borderId="479" applyNumberFormat="0" applyProtection="0">
      <alignment horizontal="right" vertical="center"/>
    </xf>
    <xf numFmtId="4" fontId="48" fillId="80" borderId="479" applyNumberFormat="0" applyProtection="0">
      <alignment horizontal="right" vertical="center"/>
    </xf>
    <xf numFmtId="4" fontId="48" fillId="79" borderId="479" applyNumberFormat="0" applyProtection="0">
      <alignment horizontal="right" vertical="center"/>
    </xf>
    <xf numFmtId="4" fontId="48" fillId="78" borderId="479" applyNumberFormat="0" applyProtection="0">
      <alignment horizontal="right" vertical="center"/>
    </xf>
    <xf numFmtId="4" fontId="48" fillId="77" borderId="479" applyNumberFormat="0" applyProtection="0">
      <alignment horizontal="right" vertical="center"/>
    </xf>
    <xf numFmtId="4" fontId="48" fillId="76" borderId="479" applyNumberFormat="0" applyProtection="0">
      <alignment horizontal="right" vertical="center"/>
    </xf>
    <xf numFmtId="4" fontId="48" fillId="75" borderId="479" applyNumberFormat="0" applyProtection="0">
      <alignment horizontal="right" vertical="center"/>
    </xf>
    <xf numFmtId="0" fontId="45" fillId="74" borderId="479" applyNumberFormat="0" applyProtection="0">
      <alignment horizontal="left" vertical="center" indent="1"/>
    </xf>
    <xf numFmtId="4" fontId="48" fillId="73" borderId="479" applyNumberFormat="0" applyProtection="0">
      <alignment horizontal="left" vertical="center" indent="1"/>
    </xf>
    <xf numFmtId="4" fontId="48" fillId="73" borderId="479" applyNumberFormat="0" applyProtection="0">
      <alignment horizontal="left" vertical="center" indent="1"/>
    </xf>
    <xf numFmtId="4" fontId="110" fillId="73" borderId="479" applyNumberFormat="0" applyProtection="0">
      <alignment vertical="center"/>
    </xf>
    <xf numFmtId="4" fontId="48" fillId="73" borderId="479" applyNumberFormat="0" applyProtection="0">
      <alignment vertical="center"/>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37" fontId="113" fillId="90" borderId="477" applyBorder="0" applyProtection="0">
      <alignment horizontal="right"/>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45" fillId="74" borderId="497" applyNumberFormat="0" applyProtection="0">
      <alignment horizontal="left" vertical="center" indent="1"/>
    </xf>
    <xf numFmtId="0" fontId="66" fillId="64" borderId="486" applyNumberFormat="0" applyAlignment="0" applyProtection="0"/>
    <xf numFmtId="4" fontId="48" fillId="67" borderId="497" applyNumberFormat="0" applyProtection="0">
      <alignment horizontal="left" vertical="center" indent="1"/>
    </xf>
    <xf numFmtId="0" fontId="66" fillId="64" borderId="486" applyNumberFormat="0" applyAlignment="0" applyProtection="0"/>
    <xf numFmtId="0" fontId="81" fillId="49" borderId="486"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91" borderId="477" applyBorder="0" applyProtection="0">
      <alignment horizontal="right"/>
    </xf>
    <xf numFmtId="0" fontId="108" fillId="62" borderId="483" applyBorder="0"/>
    <xf numFmtId="4" fontId="48" fillId="78" borderId="513" applyNumberFormat="0" applyProtection="0">
      <alignment horizontal="right" vertical="center"/>
    </xf>
    <xf numFmtId="4" fontId="48" fillId="83" borderId="513" applyNumberFormat="0" applyProtection="0">
      <alignment horizontal="right" vertical="center"/>
    </xf>
    <xf numFmtId="0" fontId="70" fillId="53" borderId="503" applyNumberFormat="0" applyFont="0" applyAlignment="0" applyProtection="0"/>
    <xf numFmtId="0" fontId="105" fillId="0" borderId="506" applyNumberFormat="0" applyFill="0" applyAlignment="0" applyProtection="0"/>
    <xf numFmtId="0" fontId="45" fillId="87" borderId="504" applyNumberFormat="0" applyProtection="0">
      <alignment horizontal="left" vertical="center" indent="1"/>
    </xf>
    <xf numFmtId="4" fontId="48" fillId="85" borderId="504" applyNumberFormat="0" applyProtection="0">
      <alignment horizontal="left" vertical="center" indent="1"/>
    </xf>
    <xf numFmtId="0" fontId="45" fillId="53" borderId="503"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45" fillId="66" borderId="488" applyNumberFormat="0" applyProtection="0">
      <alignment horizontal="left" vertical="center" indent="1"/>
    </xf>
    <xf numFmtId="217" fontId="46" fillId="88" borderId="484" applyBorder="0">
      <alignment horizontal="center" vertical="center" wrapText="1"/>
    </xf>
    <xf numFmtId="217" fontId="46" fillId="67" borderId="482" applyBorder="0">
      <alignment horizontal="left" indent="1"/>
      <protection locked="0"/>
    </xf>
    <xf numFmtId="217" fontId="46" fillId="67" borderId="507" applyBorder="0">
      <alignment horizontal="left" indent="1"/>
      <protection locked="0"/>
    </xf>
    <xf numFmtId="0" fontId="105" fillId="0" borderId="481" applyNumberFormat="0" applyFill="0" applyAlignment="0" applyProtection="0"/>
    <xf numFmtId="0" fontId="126" fillId="64" borderId="477" applyNumberFormat="0" applyAlignment="0" applyProtection="0"/>
    <xf numFmtId="0" fontId="45" fillId="53" borderId="487" applyNumberFormat="0" applyFont="0" applyAlignment="0" applyProtection="0"/>
    <xf numFmtId="4" fontId="48" fillId="79" borderId="488" applyNumberFormat="0" applyProtection="0">
      <alignment horizontal="right" vertical="center"/>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126" fillId="64" borderId="477" applyNumberFormat="0" applyAlignment="0" applyProtection="0"/>
    <xf numFmtId="217" fontId="46" fillId="88" borderId="500" applyBorder="0">
      <alignment horizontal="center" vertical="center" wrapText="1"/>
    </xf>
    <xf numFmtId="217" fontId="46" fillId="88" borderId="493" applyBorder="0">
      <alignment horizontal="center" vertical="center" wrapText="1"/>
    </xf>
    <xf numFmtId="0" fontId="131" fillId="49" borderId="477" applyNumberFormat="0" applyAlignment="0" applyProtection="0"/>
    <xf numFmtId="0" fontId="70" fillId="53" borderId="487" applyNumberFormat="0" applyFont="0" applyAlignment="0" applyProtection="0"/>
    <xf numFmtId="0" fontId="45" fillId="53" borderId="478" applyNumberFormat="0" applyFont="0" applyAlignment="0" applyProtection="0"/>
    <xf numFmtId="0" fontId="134" fillId="64" borderId="479" applyNumberFormat="0" applyAlignment="0" applyProtection="0"/>
    <xf numFmtId="0" fontId="131" fillId="49" borderId="477" applyNumberFormat="0" applyAlignment="0" applyProtection="0"/>
    <xf numFmtId="0" fontId="66" fillId="64" borderId="486" applyNumberFormat="0" applyAlignment="0" applyProtection="0"/>
    <xf numFmtId="0" fontId="126" fillId="64" borderId="477" applyNumberFormat="0" applyAlignment="0" applyProtection="0"/>
    <xf numFmtId="0" fontId="45" fillId="74" borderId="497" applyNumberFormat="0" applyProtection="0">
      <alignment horizontal="left" vertical="center" indent="1"/>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0" fontId="126" fillId="64" borderId="477" applyNumberFormat="0" applyAlignment="0" applyProtection="0"/>
    <xf numFmtId="0" fontId="131" fillId="49" borderId="486" applyNumberFormat="0" applyAlignment="0" applyProtection="0"/>
    <xf numFmtId="0" fontId="131" fillId="49" borderId="477" applyNumberFormat="0" applyAlignment="0" applyProtection="0"/>
    <xf numFmtId="37" fontId="113" fillId="90" borderId="486" applyBorder="0" applyProtection="0">
      <alignment horizontal="right"/>
    </xf>
    <xf numFmtId="0" fontId="45" fillId="53" borderId="478" applyNumberFormat="0" applyFont="0" applyAlignment="0" applyProtection="0"/>
    <xf numFmtId="0" fontId="131" fillId="49" borderId="477"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131" fillId="49" borderId="477" applyNumberForma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62" borderId="483" applyBorder="0"/>
    <xf numFmtId="4" fontId="48" fillId="73" borderId="504" applyNumberFormat="0" applyProtection="0">
      <alignment vertical="center"/>
    </xf>
    <xf numFmtId="0" fontId="70" fillId="53" borderId="503" applyNumberFormat="0" applyFont="0" applyAlignment="0" applyProtection="0"/>
    <xf numFmtId="0" fontId="81" fillId="49" borderId="511" applyNumberFormat="0" applyAlignment="0" applyProtection="0"/>
    <xf numFmtId="4" fontId="48" fillId="77" borderId="513" applyNumberFormat="0" applyProtection="0">
      <alignment horizontal="right" vertical="center"/>
    </xf>
    <xf numFmtId="0" fontId="131" fillId="49" borderId="502" applyNumberFormat="0" applyAlignment="0" applyProtection="0"/>
    <xf numFmtId="4" fontId="48" fillId="79" borderId="504" applyNumberFormat="0" applyProtection="0">
      <alignment horizontal="right" vertical="center"/>
    </xf>
    <xf numFmtId="4" fontId="48" fillId="76" borderId="504" applyNumberFormat="0" applyProtection="0">
      <alignment horizontal="right" vertical="center"/>
    </xf>
    <xf numFmtId="0" fontId="131" fillId="49" borderId="477" applyNumberFormat="0" applyAlignment="0" applyProtection="0"/>
    <xf numFmtId="0" fontId="131" fillId="49" borderId="477" applyNumberFormat="0" applyAlignment="0" applyProtection="0"/>
    <xf numFmtId="0" fontId="45" fillId="88" borderId="488" applyNumberFormat="0" applyProtection="0">
      <alignment horizontal="left" vertical="center" indent="1"/>
    </xf>
    <xf numFmtId="4" fontId="48" fillId="75" borderId="488" applyNumberFormat="0" applyProtection="0">
      <alignment horizontal="right" vertical="center"/>
    </xf>
    <xf numFmtId="4" fontId="48" fillId="82" borderId="488" applyNumberFormat="0" applyProtection="0">
      <alignment horizontal="right" vertical="center"/>
    </xf>
    <xf numFmtId="0" fontId="131" fillId="49" borderId="477"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70" fillId="53" borderId="487" applyNumberFormat="0" applyFont="0" applyAlignment="0" applyProtection="0"/>
    <xf numFmtId="0" fontId="81" fillId="49" borderId="486" applyNumberFormat="0" applyAlignment="0" applyProtection="0"/>
    <xf numFmtId="0" fontId="70" fillId="53" borderId="503" applyNumberFormat="0" applyFont="0" applyAlignment="0" applyProtection="0"/>
    <xf numFmtId="0" fontId="95" fillId="64" borderId="504" applyNumberFormat="0" applyAlignment="0" applyProtection="0"/>
    <xf numFmtId="0" fontId="45" fillId="74" borderId="504" applyNumberFormat="0" applyProtection="0">
      <alignment horizontal="left" vertical="center" indent="1"/>
    </xf>
    <xf numFmtId="0" fontId="45" fillId="53" borderId="512" applyNumberFormat="0" applyFont="0" applyAlignment="0" applyProtection="0"/>
    <xf numFmtId="4" fontId="110" fillId="67" borderId="504" applyNumberFormat="0" applyProtection="0">
      <alignment vertical="center"/>
    </xf>
    <xf numFmtId="0" fontId="95" fillId="64" borderId="504" applyNumberFormat="0" applyAlignment="0" applyProtection="0"/>
    <xf numFmtId="0" fontId="70" fillId="53" borderId="512" applyNumberFormat="0" applyFont="0" applyAlignment="0" applyProtection="0"/>
    <xf numFmtId="0" fontId="108" fillId="62"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45" fillId="53" borderId="487" applyNumberFormat="0" applyFont="0" applyAlignment="0" applyProtection="0"/>
    <xf numFmtId="0" fontId="101" fillId="0" borderId="480"/>
    <xf numFmtId="4" fontId="109"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10" fillId="85" borderId="479" applyNumberFormat="0" applyProtection="0">
      <alignment horizontal="right" vertical="center"/>
    </xf>
    <xf numFmtId="4" fontId="48" fillId="85" borderId="479" applyNumberFormat="0" applyProtection="0">
      <alignment horizontal="righ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110" fillId="67" borderId="479" applyNumberFormat="0" applyProtection="0">
      <alignment vertical="center"/>
    </xf>
    <xf numFmtId="4" fontId="48" fillId="67" borderId="479" applyNumberFormat="0" applyProtection="0">
      <alignmen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4" fontId="48" fillId="87" borderId="479" applyNumberFormat="0" applyProtection="0">
      <alignment horizontal="left" vertical="center" indent="1"/>
    </xf>
    <xf numFmtId="4" fontId="48" fillId="85" borderId="479" applyNumberFormat="0" applyProtection="0">
      <alignment horizontal="left" vertical="center" indent="1"/>
    </xf>
    <xf numFmtId="0" fontId="45" fillId="74" borderId="479" applyNumberFormat="0" applyProtection="0">
      <alignment horizontal="left" vertical="center" indent="1"/>
    </xf>
    <xf numFmtId="4" fontId="47" fillId="84" borderId="479" applyNumberFormat="0" applyProtection="0">
      <alignment horizontal="left" vertical="center" indent="1"/>
    </xf>
    <xf numFmtId="4" fontId="48" fillId="83" borderId="479" applyNumberFormat="0" applyProtection="0">
      <alignment horizontal="right" vertical="center"/>
    </xf>
    <xf numFmtId="4" fontId="48" fillId="82" borderId="479" applyNumberFormat="0" applyProtection="0">
      <alignment horizontal="right" vertical="center"/>
    </xf>
    <xf numFmtId="4" fontId="48" fillId="81" borderId="479" applyNumberFormat="0" applyProtection="0">
      <alignment horizontal="right" vertical="center"/>
    </xf>
    <xf numFmtId="4" fontId="48" fillId="80" borderId="479" applyNumberFormat="0" applyProtection="0">
      <alignment horizontal="right" vertical="center"/>
    </xf>
    <xf numFmtId="4" fontId="48" fillId="79" borderId="479" applyNumberFormat="0" applyProtection="0">
      <alignment horizontal="right" vertical="center"/>
    </xf>
    <xf numFmtId="4" fontId="48" fillId="78" borderId="479" applyNumberFormat="0" applyProtection="0">
      <alignment horizontal="right" vertical="center"/>
    </xf>
    <xf numFmtId="4" fontId="48" fillId="77" borderId="479" applyNumberFormat="0" applyProtection="0">
      <alignment horizontal="right" vertical="center"/>
    </xf>
    <xf numFmtId="4" fontId="48" fillId="76" borderId="479" applyNumberFormat="0" applyProtection="0">
      <alignment horizontal="right" vertical="center"/>
    </xf>
    <xf numFmtId="4" fontId="48" fillId="75" borderId="479" applyNumberFormat="0" applyProtection="0">
      <alignment horizontal="right" vertical="center"/>
    </xf>
    <xf numFmtId="0" fontId="45" fillId="74" borderId="479" applyNumberFormat="0" applyProtection="0">
      <alignment horizontal="left" vertical="center" indent="1"/>
    </xf>
    <xf numFmtId="4" fontId="48" fillId="73" borderId="479" applyNumberFormat="0" applyProtection="0">
      <alignment horizontal="left" vertical="center" indent="1"/>
    </xf>
    <xf numFmtId="4" fontId="48" fillId="73" borderId="479" applyNumberFormat="0" applyProtection="0">
      <alignment horizontal="left" vertical="center" indent="1"/>
    </xf>
    <xf numFmtId="4" fontId="110" fillId="73" borderId="479" applyNumberFormat="0" applyProtection="0">
      <alignment vertical="center"/>
    </xf>
    <xf numFmtId="4" fontId="48" fillId="73" borderId="479" applyNumberFormat="0" applyProtection="0">
      <alignment vertical="center"/>
    </xf>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37" fontId="113" fillId="90" borderId="477" applyBorder="0" applyProtection="0">
      <alignment horizontal="right"/>
    </xf>
    <xf numFmtId="37" fontId="113" fillId="90" borderId="477" applyBorder="0" applyProtection="0">
      <alignment horizontal="right"/>
    </xf>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81" fillId="49" borderId="477" applyNumberForma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70" fillId="53" borderId="478" applyNumberFormat="0" applyFon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4" fontId="48" fillId="73" borderId="479" applyNumberFormat="0" applyProtection="0">
      <alignment vertical="center"/>
    </xf>
    <xf numFmtId="4" fontId="110" fillId="73" borderId="479" applyNumberFormat="0" applyProtection="0">
      <alignment vertical="center"/>
    </xf>
    <xf numFmtId="4" fontId="48" fillId="73" borderId="479" applyNumberFormat="0" applyProtection="0">
      <alignment horizontal="left" vertical="center" indent="1"/>
    </xf>
    <xf numFmtId="4" fontId="48" fillId="73" borderId="479" applyNumberFormat="0" applyProtection="0">
      <alignment horizontal="left" vertical="center" indent="1"/>
    </xf>
    <xf numFmtId="0" fontId="45" fillId="74" borderId="479" applyNumberFormat="0" applyProtection="0">
      <alignment horizontal="left" vertical="center" indent="1"/>
    </xf>
    <xf numFmtId="4" fontId="48" fillId="75" borderId="479" applyNumberFormat="0" applyProtection="0">
      <alignment horizontal="right" vertical="center"/>
    </xf>
    <xf numFmtId="4" fontId="48" fillId="76" borderId="479" applyNumberFormat="0" applyProtection="0">
      <alignment horizontal="right" vertical="center"/>
    </xf>
    <xf numFmtId="4" fontId="48" fillId="77" borderId="479" applyNumberFormat="0" applyProtection="0">
      <alignment horizontal="right" vertical="center"/>
    </xf>
    <xf numFmtId="4" fontId="48" fillId="78" borderId="479" applyNumberFormat="0" applyProtection="0">
      <alignment horizontal="right" vertical="center"/>
    </xf>
    <xf numFmtId="4" fontId="48" fillId="79" borderId="479" applyNumberFormat="0" applyProtection="0">
      <alignment horizontal="right" vertical="center"/>
    </xf>
    <xf numFmtId="4" fontId="48" fillId="80" borderId="479" applyNumberFormat="0" applyProtection="0">
      <alignment horizontal="right" vertical="center"/>
    </xf>
    <xf numFmtId="4" fontId="48" fillId="81" borderId="479" applyNumberFormat="0" applyProtection="0">
      <alignment horizontal="right" vertical="center"/>
    </xf>
    <xf numFmtId="4" fontId="48" fillId="82" borderId="479" applyNumberFormat="0" applyProtection="0">
      <alignment horizontal="right" vertical="center"/>
    </xf>
    <xf numFmtId="4" fontId="48" fillId="83" borderId="479" applyNumberFormat="0" applyProtection="0">
      <alignment horizontal="right" vertical="center"/>
    </xf>
    <xf numFmtId="4" fontId="47" fillId="84" borderId="479" applyNumberFormat="0" applyProtection="0">
      <alignment horizontal="left" vertical="center" indent="1"/>
    </xf>
    <xf numFmtId="0" fontId="45" fillId="74" borderId="479" applyNumberFormat="0" applyProtection="0">
      <alignment horizontal="left" vertical="center" indent="1"/>
    </xf>
    <xf numFmtId="4" fontId="48" fillId="85" borderId="479" applyNumberFormat="0" applyProtection="0">
      <alignment horizontal="left" vertical="center" indent="1"/>
    </xf>
    <xf numFmtId="4" fontId="48" fillId="87" borderId="479" applyNumberFormat="0" applyProtection="0">
      <alignment horizontal="left" vertical="center" indent="1"/>
    </xf>
    <xf numFmtId="0" fontId="45" fillId="87" borderId="479" applyNumberFormat="0" applyProtection="0">
      <alignment horizontal="left" vertical="center" indent="1"/>
    </xf>
    <xf numFmtId="0" fontId="45" fillId="87" borderId="479" applyNumberFormat="0" applyProtection="0">
      <alignment horizontal="left" vertical="center" indent="1"/>
    </xf>
    <xf numFmtId="0" fontId="45" fillId="88" borderId="479" applyNumberFormat="0" applyProtection="0">
      <alignment horizontal="left" vertical="center" indent="1"/>
    </xf>
    <xf numFmtId="0" fontId="45" fillId="88" borderId="479" applyNumberFormat="0" applyProtection="0">
      <alignment horizontal="left" vertical="center" indent="1"/>
    </xf>
    <xf numFmtId="0" fontId="45" fillId="66" borderId="479" applyNumberFormat="0" applyProtection="0">
      <alignment horizontal="left" vertical="center" indent="1"/>
    </xf>
    <xf numFmtId="0" fontId="45" fillId="66" borderId="479" applyNumberFormat="0" applyProtection="0">
      <alignment horizontal="left" vertical="center" indent="1"/>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48" fillId="67" borderId="479" applyNumberFormat="0" applyProtection="0">
      <alignment vertical="center"/>
    </xf>
    <xf numFmtId="4" fontId="110" fillId="67" borderId="479" applyNumberFormat="0" applyProtection="0">
      <alignment vertical="center"/>
    </xf>
    <xf numFmtId="4" fontId="48" fillId="67" borderId="479" applyNumberFormat="0" applyProtection="0">
      <alignment horizontal="left" vertical="center" indent="1"/>
    </xf>
    <xf numFmtId="4" fontId="48" fillId="67" borderId="479" applyNumberFormat="0" applyProtection="0">
      <alignment horizontal="left" vertical="center" indent="1"/>
    </xf>
    <xf numFmtId="4" fontId="48" fillId="85" borderId="479" applyNumberFormat="0" applyProtection="0">
      <alignment horizontal="right" vertical="center"/>
    </xf>
    <xf numFmtId="4" fontId="110" fillId="85" borderId="479" applyNumberFormat="0" applyProtection="0">
      <alignment horizontal="right" vertical="center"/>
    </xf>
    <xf numFmtId="0" fontId="45" fillId="74" borderId="479" applyNumberFormat="0" applyProtection="0">
      <alignment horizontal="left" vertical="center" indent="1"/>
    </xf>
    <xf numFmtId="0" fontId="45" fillId="74" borderId="479" applyNumberFormat="0" applyProtection="0">
      <alignment horizontal="left" vertical="center" indent="1"/>
    </xf>
    <xf numFmtId="4" fontId="109" fillId="85" borderId="479" applyNumberFormat="0" applyProtection="0">
      <alignment horizontal="right" vertical="center"/>
    </xf>
    <xf numFmtId="0" fontId="101" fillId="0" borderId="480"/>
    <xf numFmtId="0" fontId="45" fillId="74" borderId="497" applyNumberFormat="0" applyProtection="0">
      <alignment horizontal="left" vertical="center" indent="1"/>
    </xf>
    <xf numFmtId="4" fontId="48" fillId="67" borderId="497" applyNumberFormat="0" applyProtection="0">
      <alignment vertical="center"/>
    </xf>
    <xf numFmtId="0" fontId="66" fillId="64" borderId="486" applyNumberFormat="0" applyAlignment="0" applyProtection="0"/>
    <xf numFmtId="37" fontId="113" fillId="90" borderId="486" applyBorder="0" applyProtection="0">
      <alignment horizontal="right"/>
    </xf>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0" fontId="66" fillId="64" borderId="477" applyNumberFormat="0" applyAlignment="0" applyProtection="0"/>
    <xf numFmtId="37" fontId="113" fillId="91"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91" borderId="477" applyBorder="0" applyProtection="0">
      <alignment horizontal="right"/>
    </xf>
    <xf numFmtId="0" fontId="108" fillId="62" borderId="483" applyBorder="0"/>
    <xf numFmtId="4" fontId="48" fillId="77" borderId="513" applyNumberFormat="0" applyProtection="0">
      <alignment horizontal="right" vertical="center"/>
    </xf>
    <xf numFmtId="4" fontId="48" fillId="82" borderId="513" applyNumberFormat="0" applyProtection="0">
      <alignment horizontal="right" vertical="center"/>
    </xf>
    <xf numFmtId="0" fontId="70" fillId="53" borderId="503" applyNumberFormat="0" applyFont="0" applyAlignment="0" applyProtection="0"/>
    <xf numFmtId="37" fontId="113" fillId="91" borderId="502" applyBorder="0" applyProtection="0">
      <alignment horizontal="right"/>
    </xf>
    <xf numFmtId="4" fontId="48" fillId="87" borderId="504" applyNumberFormat="0" applyProtection="0">
      <alignment horizontal="left" vertical="center" indent="1"/>
    </xf>
    <xf numFmtId="0" fontId="45" fillId="87" borderId="504" applyNumberFormat="0" applyProtection="0">
      <alignment horizontal="left" vertical="center" indent="1"/>
    </xf>
    <xf numFmtId="0" fontId="101" fillId="0" borderId="505"/>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95" fillId="64" borderId="479" applyNumberFormat="0" applyAlignment="0" applyProtection="0"/>
    <xf numFmtId="0" fontId="45" fillId="66" borderId="488" applyNumberFormat="0" applyProtection="0">
      <alignment horizontal="left" vertical="center" indent="1"/>
    </xf>
    <xf numFmtId="217" fontId="46" fillId="88" borderId="484" applyBorder="0">
      <alignment horizontal="center" vertical="center" wrapText="1"/>
    </xf>
    <xf numFmtId="217" fontId="46" fillId="67" borderId="482" applyBorder="0">
      <alignment horizontal="left" indent="1"/>
      <protection locked="0"/>
    </xf>
    <xf numFmtId="0" fontId="70" fillId="53" borderId="512" applyNumberFormat="0" applyFont="0" applyAlignment="0" applyProtection="0"/>
    <xf numFmtId="0" fontId="105" fillId="0" borderId="481" applyNumberFormat="0" applyFill="0" applyAlignment="0" applyProtection="0"/>
    <xf numFmtId="0" fontId="126" fillId="64" borderId="477" applyNumberFormat="0" applyAlignment="0" applyProtection="0"/>
    <xf numFmtId="4" fontId="48" fillId="80" borderId="488" applyNumberFormat="0" applyProtection="0">
      <alignment horizontal="right" vertical="center"/>
    </xf>
    <xf numFmtId="0" fontId="131" fillId="49" borderId="477" applyNumberFormat="0" applyAlignment="0" applyProtection="0"/>
    <xf numFmtId="0" fontId="45" fillId="53" borderId="478" applyNumberFormat="0" applyFont="0" applyAlignment="0" applyProtection="0"/>
    <xf numFmtId="0" fontId="134" fillId="64" borderId="479" applyNumberFormat="0" applyAlignment="0" applyProtection="0"/>
    <xf numFmtId="217" fontId="46" fillId="88" borderId="484" applyBorder="0">
      <alignment horizontal="center" vertical="center" wrapText="1"/>
    </xf>
    <xf numFmtId="217" fontId="46" fillId="67" borderId="482" applyBorder="0">
      <alignment horizontal="left" indent="1"/>
      <protection locked="0"/>
    </xf>
    <xf numFmtId="0" fontId="126" fillId="64" borderId="477" applyNumberFormat="0" applyAlignment="0" applyProtection="0"/>
    <xf numFmtId="0" fontId="131" fillId="49" borderId="486" applyNumberFormat="0" applyAlignment="0" applyProtection="0"/>
    <xf numFmtId="0" fontId="131" fillId="49" borderId="477" applyNumberFormat="0" applyAlignment="0" applyProtection="0"/>
    <xf numFmtId="0" fontId="70" fillId="53" borderId="487" applyNumberFormat="0" applyFont="0" applyAlignment="0" applyProtection="0"/>
    <xf numFmtId="0" fontId="45" fillId="53" borderId="478" applyNumberFormat="0" applyFont="0" applyAlignment="0" applyProtection="0"/>
    <xf numFmtId="0" fontId="134" fillId="64" borderId="479" applyNumberFormat="0" applyAlignment="0" applyProtection="0"/>
    <xf numFmtId="0" fontId="131" fillId="49" borderId="477" applyNumberFormat="0" applyAlignment="0" applyProtection="0"/>
    <xf numFmtId="10" fontId="75" fillId="70" borderId="485" applyNumberFormat="0" applyBorder="0" applyAlignment="0" applyProtection="0"/>
    <xf numFmtId="0" fontId="126" fillId="64" borderId="486" applyNumberFormat="0" applyAlignment="0" applyProtection="0"/>
    <xf numFmtId="4" fontId="110" fillId="85" borderId="497" applyNumberFormat="0" applyProtection="0">
      <alignment horizontal="right" vertical="center"/>
    </xf>
    <xf numFmtId="0" fontId="131" fillId="49" borderId="486" applyNumberFormat="0" applyAlignment="0" applyProtection="0"/>
    <xf numFmtId="0" fontId="45" fillId="53" borderId="487" applyNumberFormat="0" applyFont="0" applyAlignment="0" applyProtection="0"/>
    <xf numFmtId="0" fontId="134" fillId="64" borderId="488" applyNumberFormat="0" applyAlignment="0" applyProtection="0"/>
    <xf numFmtId="10" fontId="75" fillId="67" borderId="485" applyNumberFormat="0" applyBorder="0" applyAlignment="0" applyProtection="0"/>
    <xf numFmtId="0" fontId="45" fillId="53" borderId="487" applyNumberFormat="0" applyFont="0" applyAlignment="0" applyProtection="0"/>
    <xf numFmtId="0" fontId="124" fillId="0" borderId="0"/>
    <xf numFmtId="0" fontId="124" fillId="0" borderId="0"/>
    <xf numFmtId="9" fontId="124" fillId="0" borderId="0" applyFont="0" applyFill="0" applyBorder="0" applyAlignment="0" applyProtection="0"/>
    <xf numFmtId="43" fontId="124" fillId="0" borderId="0" applyFont="0" applyFill="0" applyBorder="0" applyAlignment="0" applyProtection="0"/>
    <xf numFmtId="0" fontId="124" fillId="0" borderId="0"/>
    <xf numFmtId="0" fontId="124" fillId="0" borderId="0"/>
    <xf numFmtId="0" fontId="124" fillId="0" borderId="0"/>
    <xf numFmtId="0" fontId="45" fillId="0" borderId="0"/>
    <xf numFmtId="0" fontId="124" fillId="0" borderId="0"/>
    <xf numFmtId="0" fontId="124" fillId="0" borderId="0"/>
    <xf numFmtId="0" fontId="124" fillId="0" borderId="0"/>
    <xf numFmtId="44" fontId="124"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5" fillId="64" borderId="513" applyNumberFormat="0" applyAlignment="0" applyProtection="0"/>
    <xf numFmtId="0" fontId="95" fillId="64" borderId="513" applyNumberFormat="0" applyAlignment="0" applyProtection="0"/>
    <xf numFmtId="0" fontId="95" fillId="64" borderId="513" applyNumberFormat="0" applyAlignment="0" applyProtection="0"/>
    <xf numFmtId="0" fontId="95" fillId="64" borderId="513" applyNumberFormat="0" applyAlignment="0" applyProtection="0"/>
    <xf numFmtId="217" fontId="46" fillId="88" borderId="518" applyBorder="0">
      <alignment horizontal="center" vertical="center" wrapText="1"/>
    </xf>
    <xf numFmtId="217" fontId="46" fillId="67" borderId="516" applyBorder="0">
      <alignment horizontal="left" indent="1"/>
      <protection locked="0"/>
    </xf>
    <xf numFmtId="0" fontId="105" fillId="0" borderId="515" applyNumberFormat="0" applyFill="0" applyAlignment="0" applyProtection="0"/>
    <xf numFmtId="0" fontId="126" fillId="64" borderId="511" applyNumberFormat="0" applyAlignment="0" applyProtection="0"/>
    <xf numFmtId="0" fontId="131" fillId="49" borderId="511" applyNumberFormat="0" applyAlignment="0" applyProtection="0"/>
    <xf numFmtId="0" fontId="45" fillId="53" borderId="512" applyNumberFormat="0" applyFont="0" applyAlignment="0" applyProtection="0"/>
    <xf numFmtId="0" fontId="134" fillId="64" borderId="513" applyNumberFormat="0" applyAlignment="0" applyProtection="0"/>
    <xf numFmtId="217" fontId="46" fillId="88" borderId="518" applyBorder="0">
      <alignment horizontal="center" vertical="center" wrapText="1"/>
    </xf>
    <xf numFmtId="217" fontId="46" fillId="67" borderId="516" applyBorder="0">
      <alignment horizontal="left" indent="1"/>
      <protection locked="0"/>
    </xf>
    <xf numFmtId="0" fontId="126" fillId="64" borderId="511" applyNumberFormat="0" applyAlignment="0" applyProtection="0"/>
    <xf numFmtId="0" fontId="131" fillId="49" borderId="511" applyNumberFormat="0" applyAlignment="0" applyProtection="0"/>
    <xf numFmtId="0" fontId="45" fillId="53" borderId="512" applyNumberFormat="0" applyFont="0" applyAlignment="0" applyProtection="0"/>
    <xf numFmtId="0" fontId="134" fillId="64" borderId="513" applyNumberFormat="0" applyAlignment="0" applyProtection="0"/>
    <xf numFmtId="0" fontId="131" fillId="49" borderId="511" applyNumberFormat="0" applyAlignment="0" applyProtection="0"/>
    <xf numFmtId="10" fontId="75" fillId="70" borderId="519" applyNumberFormat="0" applyBorder="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26" fillId="64" borderId="511" applyNumberFormat="0" applyAlignment="0" applyProtection="0"/>
    <xf numFmtId="0" fontId="131" fillId="49" borderId="511" applyNumberFormat="0" applyAlignment="0" applyProtection="0"/>
    <xf numFmtId="10" fontId="75" fillId="67" borderId="519" applyNumberFormat="0" applyBorder="0" applyAlignment="0" applyProtection="0"/>
    <xf numFmtId="0" fontId="45" fillId="53" borderId="521" applyNumberFormat="0" applyFont="0" applyAlignment="0" applyProtection="0"/>
    <xf numFmtId="0" fontId="131" fillId="49" borderId="511"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131" fillId="49" borderId="520" applyNumberFormat="0" applyAlignment="0" applyProtection="0"/>
    <xf numFmtId="37" fontId="113" fillId="91" borderId="520" applyBorder="0" applyProtection="0">
      <alignment horizontal="right"/>
    </xf>
    <xf numFmtId="0" fontId="131" fillId="49" borderId="520" applyNumberFormat="0" applyAlignment="0" applyProtection="0"/>
    <xf numFmtId="0" fontId="131" fillId="49" borderId="520" applyNumberFormat="0" applyAlignment="0" applyProtection="0"/>
    <xf numFmtId="0" fontId="131" fillId="49" borderId="520"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01" fillId="0" borderId="523"/>
    <xf numFmtId="4" fontId="109"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10" fillId="85" borderId="522" applyNumberFormat="0" applyProtection="0">
      <alignment horizontal="right" vertical="center"/>
    </xf>
    <xf numFmtId="4" fontId="48" fillId="85" borderId="522" applyNumberFormat="0" applyProtection="0">
      <alignment horizontal="righ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110" fillId="67" borderId="522" applyNumberFormat="0" applyProtection="0">
      <alignment vertical="center"/>
    </xf>
    <xf numFmtId="4" fontId="48" fillId="67" borderId="522" applyNumberFormat="0" applyProtection="0">
      <alignmen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4" fontId="48" fillId="87" borderId="522" applyNumberFormat="0" applyProtection="0">
      <alignment horizontal="left" vertical="center" indent="1"/>
    </xf>
    <xf numFmtId="4" fontId="48" fillId="85" borderId="522" applyNumberFormat="0" applyProtection="0">
      <alignment horizontal="left" vertical="center" indent="1"/>
    </xf>
    <xf numFmtId="0" fontId="45" fillId="74" borderId="522" applyNumberFormat="0" applyProtection="0">
      <alignment horizontal="left" vertical="center" indent="1"/>
    </xf>
    <xf numFmtId="4" fontId="47" fillId="84" borderId="522" applyNumberFormat="0" applyProtection="0">
      <alignment horizontal="left" vertical="center" indent="1"/>
    </xf>
    <xf numFmtId="4" fontId="48" fillId="83" borderId="522" applyNumberFormat="0" applyProtection="0">
      <alignment horizontal="right" vertical="center"/>
    </xf>
    <xf numFmtId="4" fontId="48" fillId="82" borderId="522" applyNumberFormat="0" applyProtection="0">
      <alignment horizontal="right" vertical="center"/>
    </xf>
    <xf numFmtId="4" fontId="48" fillId="81" borderId="522" applyNumberFormat="0" applyProtection="0">
      <alignment horizontal="right" vertical="center"/>
    </xf>
    <xf numFmtId="4" fontId="48" fillId="80" borderId="522" applyNumberFormat="0" applyProtection="0">
      <alignment horizontal="right" vertical="center"/>
    </xf>
    <xf numFmtId="4" fontId="48" fillId="79" borderId="522" applyNumberFormat="0" applyProtection="0">
      <alignment horizontal="right" vertical="center"/>
    </xf>
    <xf numFmtId="4" fontId="48" fillId="78" borderId="522" applyNumberFormat="0" applyProtection="0">
      <alignment horizontal="right" vertical="center"/>
    </xf>
    <xf numFmtId="4" fontId="48" fillId="77" borderId="522" applyNumberFormat="0" applyProtection="0">
      <alignment horizontal="right" vertical="center"/>
    </xf>
    <xf numFmtId="4" fontId="48" fillId="76" borderId="522" applyNumberFormat="0" applyProtection="0">
      <alignment horizontal="right" vertical="center"/>
    </xf>
    <xf numFmtId="4" fontId="48" fillId="75" borderId="522" applyNumberFormat="0" applyProtection="0">
      <alignment horizontal="right" vertical="center"/>
    </xf>
    <xf numFmtId="0" fontId="45" fillId="74" borderId="522" applyNumberFormat="0" applyProtection="0">
      <alignment horizontal="left" vertical="center" indent="1"/>
    </xf>
    <xf numFmtId="4" fontId="48" fillId="73" borderId="522" applyNumberFormat="0" applyProtection="0">
      <alignment horizontal="left" vertical="center" indent="1"/>
    </xf>
    <xf numFmtId="4" fontId="48" fillId="73" borderId="522" applyNumberFormat="0" applyProtection="0">
      <alignment horizontal="left" vertical="center" indent="1"/>
    </xf>
    <xf numFmtId="4" fontId="110" fillId="73" borderId="522" applyNumberFormat="0" applyProtection="0">
      <alignment vertical="center"/>
    </xf>
    <xf numFmtId="4" fontId="48" fillId="73" borderId="522" applyNumberFormat="0" applyProtection="0">
      <alignment vertical="center"/>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37" fontId="113" fillId="91" borderId="520" applyBorder="0" applyProtection="0">
      <alignment horizontal="right"/>
    </xf>
    <xf numFmtId="37" fontId="113" fillId="91" borderId="520" applyBorder="0" applyProtection="0">
      <alignment horizontal="right"/>
    </xf>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45" fillId="53" borderId="521" applyNumberFormat="0" applyFont="0" applyAlignment="0" applyProtection="0"/>
    <xf numFmtId="0" fontId="131" fillId="49" borderId="520" applyNumberFormat="0" applyAlignment="0" applyProtection="0"/>
    <xf numFmtId="0" fontId="126" fillId="64" borderId="520" applyNumberFormat="0" applyAlignment="0" applyProtection="0"/>
    <xf numFmtId="169" fontId="45" fillId="0" borderId="519">
      <alignment horizontal="center"/>
    </xf>
    <xf numFmtId="0" fontId="75" fillId="110" borderId="519"/>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194" fontId="45" fillId="0" borderId="519"/>
    <xf numFmtId="164" fontId="45" fillId="67" borderId="519">
      <alignment horizontal="center"/>
      <protection locked="0"/>
    </xf>
    <xf numFmtId="42" fontId="45" fillId="66" borderId="519">
      <alignment horizontal="center"/>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31" fillId="49" borderId="520" applyNumberFormat="0" applyAlignment="0" applyProtection="0"/>
    <xf numFmtId="0" fontId="134" fillId="64" borderId="522" applyNumberFormat="0" applyAlignment="0" applyProtection="0"/>
    <xf numFmtId="0" fontId="45" fillId="53" borderId="521" applyNumberFormat="0" applyFont="0" applyAlignment="0" applyProtection="0"/>
    <xf numFmtId="169" fontId="45" fillId="67" borderId="519">
      <alignment horizontal="left" vertical="top"/>
      <protection locked="0"/>
    </xf>
    <xf numFmtId="217" fontId="46" fillId="66" borderId="519">
      <alignment horizontal="left" vertical="center" wrapText="1"/>
    </xf>
    <xf numFmtId="217" fontId="45" fillId="66" borderId="519">
      <alignment horizontal="left" indent="1"/>
    </xf>
    <xf numFmtId="217" fontId="121" fillId="0" borderId="519">
      <alignment horizontal="left" indent="1"/>
    </xf>
    <xf numFmtId="217" fontId="120" fillId="0" borderId="519">
      <alignment horizontal="left" vertical="top" wrapText="1"/>
    </xf>
    <xf numFmtId="217" fontId="45" fillId="67" borderId="519">
      <alignment horizontal="left" indent="1"/>
      <protection locked="0"/>
    </xf>
    <xf numFmtId="217" fontId="46" fillId="88" borderId="525" applyBorder="0">
      <alignment horizontal="center" vertical="center" wrapText="1"/>
    </xf>
    <xf numFmtId="217" fontId="46" fillId="67" borderId="524" applyBorder="0">
      <alignment horizontal="left" indent="1"/>
      <protection locked="0"/>
    </xf>
    <xf numFmtId="9" fontId="45" fillId="66" borderId="519">
      <alignment horizontal="center"/>
    </xf>
    <xf numFmtId="169" fontId="45" fillId="67" borderId="519">
      <alignment horizontal="center"/>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9" fontId="45" fillId="0" borderId="519">
      <alignment horizontal="center"/>
    </xf>
    <xf numFmtId="169" fontId="45" fillId="66" borderId="519">
      <alignment horizontal="center"/>
    </xf>
    <xf numFmtId="0" fontId="131" fillId="49"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131" fillId="49"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62" borderId="527" applyBorder="0"/>
    <xf numFmtId="0" fontId="131" fillId="49" borderId="520" applyNumberFormat="0" applyAlignment="0" applyProtection="0"/>
    <xf numFmtId="0" fontId="131" fillId="49" borderId="520" applyNumberFormat="0" applyAlignment="0" applyProtection="0"/>
    <xf numFmtId="0" fontId="131" fillId="49" borderId="520" applyNumberFormat="0" applyAlignment="0" applyProtection="0"/>
    <xf numFmtId="42" fontId="45" fillId="0" borderId="519">
      <alignment horizontal="center"/>
    </xf>
    <xf numFmtId="217" fontId="46" fillId="88" borderId="525" applyBorder="0">
      <alignment horizontal="center" vertical="center" wrapText="1"/>
    </xf>
    <xf numFmtId="217" fontId="46" fillId="67" borderId="524" applyBorder="0">
      <alignment horizontal="left" indent="1"/>
      <protection locked="0"/>
    </xf>
    <xf numFmtId="0" fontId="108" fillId="62"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01" fillId="0" borderId="523"/>
    <xf numFmtId="4" fontId="109"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10" fillId="85" borderId="522" applyNumberFormat="0" applyProtection="0">
      <alignment horizontal="right" vertical="center"/>
    </xf>
    <xf numFmtId="4" fontId="48" fillId="85" borderId="522" applyNumberFormat="0" applyProtection="0">
      <alignment horizontal="righ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110" fillId="67" borderId="522" applyNumberFormat="0" applyProtection="0">
      <alignment vertical="center"/>
    </xf>
    <xf numFmtId="4" fontId="48" fillId="67" borderId="522" applyNumberFormat="0" applyProtection="0">
      <alignmen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4" fontId="48" fillId="87" borderId="522" applyNumberFormat="0" applyProtection="0">
      <alignment horizontal="left" vertical="center" indent="1"/>
    </xf>
    <xf numFmtId="4" fontId="48" fillId="85" borderId="522" applyNumberFormat="0" applyProtection="0">
      <alignment horizontal="left" vertical="center" indent="1"/>
    </xf>
    <xf numFmtId="0" fontId="45" fillId="74" borderId="522" applyNumberFormat="0" applyProtection="0">
      <alignment horizontal="left" vertical="center" indent="1"/>
    </xf>
    <xf numFmtId="4" fontId="47" fillId="84" borderId="522" applyNumberFormat="0" applyProtection="0">
      <alignment horizontal="left" vertical="center" indent="1"/>
    </xf>
    <xf numFmtId="4" fontId="48" fillId="83" borderId="522" applyNumberFormat="0" applyProtection="0">
      <alignment horizontal="right" vertical="center"/>
    </xf>
    <xf numFmtId="4" fontId="48" fillId="82" borderId="522" applyNumberFormat="0" applyProtection="0">
      <alignment horizontal="right" vertical="center"/>
    </xf>
    <xf numFmtId="4" fontId="48" fillId="81" borderId="522" applyNumberFormat="0" applyProtection="0">
      <alignment horizontal="right" vertical="center"/>
    </xf>
    <xf numFmtId="4" fontId="48" fillId="80" borderId="522" applyNumberFormat="0" applyProtection="0">
      <alignment horizontal="right" vertical="center"/>
    </xf>
    <xf numFmtId="4" fontId="48" fillId="79" borderId="522" applyNumberFormat="0" applyProtection="0">
      <alignment horizontal="right" vertical="center"/>
    </xf>
    <xf numFmtId="4" fontId="48" fillId="78" borderId="522" applyNumberFormat="0" applyProtection="0">
      <alignment horizontal="right" vertical="center"/>
    </xf>
    <xf numFmtId="4" fontId="48" fillId="77" borderId="522" applyNumberFormat="0" applyProtection="0">
      <alignment horizontal="right" vertical="center"/>
    </xf>
    <xf numFmtId="4" fontId="48" fillId="76" borderId="522" applyNumberFormat="0" applyProtection="0">
      <alignment horizontal="right" vertical="center"/>
    </xf>
    <xf numFmtId="4" fontId="48" fillId="75" borderId="522" applyNumberFormat="0" applyProtection="0">
      <alignment horizontal="right" vertical="center"/>
    </xf>
    <xf numFmtId="0" fontId="45" fillId="74" borderId="522" applyNumberFormat="0" applyProtection="0">
      <alignment horizontal="left" vertical="center" indent="1"/>
    </xf>
    <xf numFmtId="4" fontId="48" fillId="73" borderId="522" applyNumberFormat="0" applyProtection="0">
      <alignment horizontal="left" vertical="center" indent="1"/>
    </xf>
    <xf numFmtId="4" fontId="48" fillId="73" borderId="522" applyNumberFormat="0" applyProtection="0">
      <alignment horizontal="left" vertical="center" indent="1"/>
    </xf>
    <xf numFmtId="4" fontId="110" fillId="73" borderId="522" applyNumberFormat="0" applyProtection="0">
      <alignment vertical="center"/>
    </xf>
    <xf numFmtId="4" fontId="48" fillId="73" borderId="522" applyNumberFormat="0" applyProtection="0">
      <alignment vertical="center"/>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91" borderId="520" applyBorder="0" applyProtection="0">
      <alignment horizontal="right"/>
    </xf>
    <xf numFmtId="0" fontId="108" fillId="62" borderId="527" applyBorder="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05" fillId="0" borderId="526" applyNumberFormat="0" applyFill="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10" fontId="75" fillId="70" borderId="519" applyNumberFormat="0" applyBorder="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10" fontId="75" fillId="67" borderId="519" applyNumberFormat="0" applyBorder="0" applyAlignment="0" applyProtection="0"/>
    <xf numFmtId="0" fontId="45"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131" fillId="49"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62" borderId="527" applyBorder="0"/>
    <xf numFmtId="0" fontId="131" fillId="49" borderId="520" applyNumberFormat="0" applyAlignment="0" applyProtection="0"/>
    <xf numFmtId="0" fontId="131" fillId="49" borderId="520" applyNumberFormat="0" applyAlignment="0" applyProtection="0"/>
    <xf numFmtId="0" fontId="131" fillId="49" borderId="520"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08" fillId="62"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101" fillId="0" borderId="523"/>
    <xf numFmtId="4" fontId="109"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10" fillId="85" borderId="522" applyNumberFormat="0" applyProtection="0">
      <alignment horizontal="right" vertical="center"/>
    </xf>
    <xf numFmtId="4" fontId="48" fillId="85" borderId="522" applyNumberFormat="0" applyProtection="0">
      <alignment horizontal="righ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110" fillId="67" borderId="522" applyNumberFormat="0" applyProtection="0">
      <alignment vertical="center"/>
    </xf>
    <xf numFmtId="4" fontId="48" fillId="67" borderId="522" applyNumberFormat="0" applyProtection="0">
      <alignmen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4" fontId="48" fillId="87" borderId="522" applyNumberFormat="0" applyProtection="0">
      <alignment horizontal="left" vertical="center" indent="1"/>
    </xf>
    <xf numFmtId="4" fontId="48" fillId="85" borderId="522" applyNumberFormat="0" applyProtection="0">
      <alignment horizontal="left" vertical="center" indent="1"/>
    </xf>
    <xf numFmtId="0" fontId="45" fillId="74" borderId="522" applyNumberFormat="0" applyProtection="0">
      <alignment horizontal="left" vertical="center" indent="1"/>
    </xf>
    <xf numFmtId="4" fontId="47" fillId="84" borderId="522" applyNumberFormat="0" applyProtection="0">
      <alignment horizontal="left" vertical="center" indent="1"/>
    </xf>
    <xf numFmtId="4" fontId="48" fillId="83" borderId="522" applyNumberFormat="0" applyProtection="0">
      <alignment horizontal="right" vertical="center"/>
    </xf>
    <xf numFmtId="4" fontId="48" fillId="82" borderId="522" applyNumberFormat="0" applyProtection="0">
      <alignment horizontal="right" vertical="center"/>
    </xf>
    <xf numFmtId="4" fontId="48" fillId="81" borderId="522" applyNumberFormat="0" applyProtection="0">
      <alignment horizontal="right" vertical="center"/>
    </xf>
    <xf numFmtId="4" fontId="48" fillId="80" borderId="522" applyNumberFormat="0" applyProtection="0">
      <alignment horizontal="right" vertical="center"/>
    </xf>
    <xf numFmtId="4" fontId="48" fillId="79" borderId="522" applyNumberFormat="0" applyProtection="0">
      <alignment horizontal="right" vertical="center"/>
    </xf>
    <xf numFmtId="4" fontId="48" fillId="78" borderId="522" applyNumberFormat="0" applyProtection="0">
      <alignment horizontal="right" vertical="center"/>
    </xf>
    <xf numFmtId="4" fontId="48" fillId="77" borderId="522" applyNumberFormat="0" applyProtection="0">
      <alignment horizontal="right" vertical="center"/>
    </xf>
    <xf numFmtId="4" fontId="48" fillId="76" borderId="522" applyNumberFormat="0" applyProtection="0">
      <alignment horizontal="right" vertical="center"/>
    </xf>
    <xf numFmtId="4" fontId="48" fillId="75" borderId="522" applyNumberFormat="0" applyProtection="0">
      <alignment horizontal="right" vertical="center"/>
    </xf>
    <xf numFmtId="0" fontId="45" fillId="74" borderId="522" applyNumberFormat="0" applyProtection="0">
      <alignment horizontal="left" vertical="center" indent="1"/>
    </xf>
    <xf numFmtId="4" fontId="48" fillId="73" borderId="522" applyNumberFormat="0" applyProtection="0">
      <alignment horizontal="left" vertical="center" indent="1"/>
    </xf>
    <xf numFmtId="4" fontId="48" fillId="73" borderId="522" applyNumberFormat="0" applyProtection="0">
      <alignment horizontal="left" vertical="center" indent="1"/>
    </xf>
    <xf numFmtId="4" fontId="110" fillId="73" borderId="522" applyNumberFormat="0" applyProtection="0">
      <alignment vertical="center"/>
    </xf>
    <xf numFmtId="4" fontId="48" fillId="73" borderId="522" applyNumberFormat="0" applyProtection="0">
      <alignment vertical="center"/>
    </xf>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37" fontId="113" fillId="90" borderId="520" applyBorder="0" applyProtection="0">
      <alignment horizontal="right"/>
    </xf>
    <xf numFmtId="37" fontId="113" fillId="90" borderId="520" applyBorder="0" applyProtection="0">
      <alignment horizontal="right"/>
    </xf>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81" fillId="49" borderId="520" applyNumberForma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70" fillId="53" borderId="521" applyNumberFormat="0" applyFon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4" fontId="48" fillId="73" borderId="522" applyNumberFormat="0" applyProtection="0">
      <alignment vertical="center"/>
    </xf>
    <xf numFmtId="4" fontId="110" fillId="73" borderId="522" applyNumberFormat="0" applyProtection="0">
      <alignment vertical="center"/>
    </xf>
    <xf numFmtId="4" fontId="48" fillId="73" borderId="522" applyNumberFormat="0" applyProtection="0">
      <alignment horizontal="left" vertical="center" indent="1"/>
    </xf>
    <xf numFmtId="4" fontId="48" fillId="73" borderId="522" applyNumberFormat="0" applyProtection="0">
      <alignment horizontal="left" vertical="center" indent="1"/>
    </xf>
    <xf numFmtId="0" fontId="45" fillId="74" borderId="522" applyNumberFormat="0" applyProtection="0">
      <alignment horizontal="left" vertical="center" indent="1"/>
    </xf>
    <xf numFmtId="4" fontId="48" fillId="75" borderId="522" applyNumberFormat="0" applyProtection="0">
      <alignment horizontal="right" vertical="center"/>
    </xf>
    <xf numFmtId="4" fontId="48" fillId="76" borderId="522" applyNumberFormat="0" applyProtection="0">
      <alignment horizontal="right" vertical="center"/>
    </xf>
    <xf numFmtId="4" fontId="48" fillId="77" borderId="522" applyNumberFormat="0" applyProtection="0">
      <alignment horizontal="right" vertical="center"/>
    </xf>
    <xf numFmtId="4" fontId="48" fillId="78" borderId="522" applyNumberFormat="0" applyProtection="0">
      <alignment horizontal="right" vertical="center"/>
    </xf>
    <xf numFmtId="4" fontId="48" fillId="79" borderId="522" applyNumberFormat="0" applyProtection="0">
      <alignment horizontal="right" vertical="center"/>
    </xf>
    <xf numFmtId="4" fontId="48" fillId="80" borderId="522" applyNumberFormat="0" applyProtection="0">
      <alignment horizontal="right" vertical="center"/>
    </xf>
    <xf numFmtId="4" fontId="48" fillId="81" borderId="522" applyNumberFormat="0" applyProtection="0">
      <alignment horizontal="right" vertical="center"/>
    </xf>
    <xf numFmtId="4" fontId="48" fillId="82" borderId="522" applyNumberFormat="0" applyProtection="0">
      <alignment horizontal="right" vertical="center"/>
    </xf>
    <xf numFmtId="4" fontId="48" fillId="83" borderId="522" applyNumberFormat="0" applyProtection="0">
      <alignment horizontal="right" vertical="center"/>
    </xf>
    <xf numFmtId="4" fontId="47" fillId="84" borderId="522" applyNumberFormat="0" applyProtection="0">
      <alignment horizontal="left" vertical="center" indent="1"/>
    </xf>
    <xf numFmtId="0" fontId="45" fillId="74" borderId="522" applyNumberFormat="0" applyProtection="0">
      <alignment horizontal="left" vertical="center" indent="1"/>
    </xf>
    <xf numFmtId="4" fontId="48" fillId="85" borderId="522" applyNumberFormat="0" applyProtection="0">
      <alignment horizontal="left" vertical="center" indent="1"/>
    </xf>
    <xf numFmtId="4" fontId="48" fillId="87" borderId="522" applyNumberFormat="0" applyProtection="0">
      <alignment horizontal="left" vertical="center" indent="1"/>
    </xf>
    <xf numFmtId="0" fontId="45" fillId="87" borderId="522" applyNumberFormat="0" applyProtection="0">
      <alignment horizontal="left" vertical="center" indent="1"/>
    </xf>
    <xf numFmtId="0" fontId="45" fillId="87" borderId="522" applyNumberFormat="0" applyProtection="0">
      <alignment horizontal="left" vertical="center" indent="1"/>
    </xf>
    <xf numFmtId="0" fontId="45" fillId="88" borderId="522" applyNumberFormat="0" applyProtection="0">
      <alignment horizontal="left" vertical="center" indent="1"/>
    </xf>
    <xf numFmtId="0" fontId="45" fillId="88" borderId="522" applyNumberFormat="0" applyProtection="0">
      <alignment horizontal="left" vertical="center" indent="1"/>
    </xf>
    <xf numFmtId="0" fontId="45" fillId="66" borderId="522" applyNumberFormat="0" applyProtection="0">
      <alignment horizontal="left" vertical="center" indent="1"/>
    </xf>
    <xf numFmtId="0" fontId="45" fillId="66" borderId="522" applyNumberFormat="0" applyProtection="0">
      <alignment horizontal="left" vertical="center" indent="1"/>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48" fillId="67" borderId="522" applyNumberFormat="0" applyProtection="0">
      <alignment vertical="center"/>
    </xf>
    <xf numFmtId="4" fontId="110" fillId="67" borderId="522" applyNumberFormat="0" applyProtection="0">
      <alignment vertical="center"/>
    </xf>
    <xf numFmtId="4" fontId="48" fillId="67" borderId="522" applyNumberFormat="0" applyProtection="0">
      <alignment horizontal="left" vertical="center" indent="1"/>
    </xf>
    <xf numFmtId="4" fontId="48" fillId="67" borderId="522" applyNumberFormat="0" applyProtection="0">
      <alignment horizontal="left" vertical="center" indent="1"/>
    </xf>
    <xf numFmtId="4" fontId="48" fillId="85" borderId="522" applyNumberFormat="0" applyProtection="0">
      <alignment horizontal="right" vertical="center"/>
    </xf>
    <xf numFmtId="4" fontId="110" fillId="85" borderId="522" applyNumberFormat="0" applyProtection="0">
      <alignment horizontal="right" vertical="center"/>
    </xf>
    <xf numFmtId="0" fontId="45" fillId="74" borderId="522" applyNumberFormat="0" applyProtection="0">
      <alignment horizontal="left" vertical="center" indent="1"/>
    </xf>
    <xf numFmtId="0" fontId="45" fillId="74" borderId="522" applyNumberFormat="0" applyProtection="0">
      <alignment horizontal="left" vertical="center" indent="1"/>
    </xf>
    <xf numFmtId="4" fontId="109" fillId="85" borderId="522" applyNumberFormat="0" applyProtection="0">
      <alignment horizontal="right" vertical="center"/>
    </xf>
    <xf numFmtId="0" fontId="101" fillId="0" borderId="523"/>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0" fontId="66" fillId="64" borderId="520" applyNumberFormat="0" applyAlignment="0" applyProtection="0"/>
    <xf numFmtId="37" fontId="113" fillId="91"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91" borderId="520" applyBorder="0" applyProtection="0">
      <alignment horizontal="right"/>
    </xf>
    <xf numFmtId="0" fontId="108" fillId="62" borderId="527" applyBorder="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0" fontId="95"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05" fillId="0" borderId="526" applyNumberFormat="0" applyFill="0" applyAlignment="0" applyProtection="0"/>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217" fontId="46" fillId="88" borderId="525" applyBorder="0">
      <alignment horizontal="center" vertical="center" wrapText="1"/>
    </xf>
    <xf numFmtId="217" fontId="46" fillId="67" borderId="524" applyBorder="0">
      <alignment horizontal="left" indent="1"/>
      <protection locked="0"/>
    </xf>
    <xf numFmtId="0" fontId="126" fillId="64" borderId="520" applyNumberFormat="0" applyAlignment="0" applyProtection="0"/>
    <xf numFmtId="0" fontId="131" fillId="49" borderId="520" applyNumberFormat="0" applyAlignment="0" applyProtection="0"/>
    <xf numFmtId="0" fontId="45" fillId="53" borderId="521" applyNumberFormat="0" applyFont="0" applyAlignment="0" applyProtection="0"/>
    <xf numFmtId="0" fontId="134" fillId="64" borderId="522" applyNumberFormat="0" applyAlignment="0" applyProtection="0"/>
    <xf numFmtId="0" fontId="131" fillId="49" borderId="520" applyNumberFormat="0" applyAlignment="0" applyProtection="0"/>
    <xf numFmtId="10" fontId="75" fillId="70" borderId="528" applyNumberFormat="0" applyBorder="0" applyAlignment="0" applyProtection="0"/>
    <xf numFmtId="0" fontId="126" fillId="64" borderId="529" applyNumberFormat="0" applyAlignment="0" applyProtection="0"/>
    <xf numFmtId="0" fontId="131" fillId="49" borderId="529" applyNumberFormat="0" applyAlignment="0" applyProtection="0"/>
    <xf numFmtId="0" fontId="45" fillId="53" borderId="530" applyNumberFormat="0" applyFont="0" applyAlignment="0" applyProtection="0"/>
    <xf numFmtId="0" fontId="134" fillId="64" borderId="531" applyNumberFormat="0" applyAlignment="0" applyProtection="0"/>
    <xf numFmtId="0" fontId="126" fillId="64" borderId="520" applyNumberFormat="0" applyAlignment="0" applyProtection="0"/>
    <xf numFmtId="0" fontId="131" fillId="49" borderId="520" applyNumberFormat="0" applyAlignment="0" applyProtection="0"/>
    <xf numFmtId="10" fontId="75" fillId="67" borderId="528" applyNumberFormat="0" applyBorder="0" applyAlignment="0" applyProtection="0"/>
    <xf numFmtId="0" fontId="45" fillId="53" borderId="530" applyNumberFormat="0" applyFont="0" applyAlignment="0" applyProtection="0"/>
    <xf numFmtId="0" fontId="131" fillId="49" borderId="520"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37" fontId="113" fillId="90" borderId="538" applyBorder="0" applyProtection="0">
      <alignment horizontal="right"/>
    </xf>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4" fontId="48" fillId="73" borderId="549" applyNumberFormat="0" applyProtection="0">
      <alignment vertical="center"/>
    </xf>
    <xf numFmtId="4" fontId="110" fillId="73" borderId="549" applyNumberFormat="0" applyProtection="0">
      <alignment vertical="center"/>
    </xf>
    <xf numFmtId="0" fontId="45" fillId="74" borderId="549" applyNumberFormat="0" applyProtection="0">
      <alignment horizontal="left" vertical="center" indent="1"/>
    </xf>
    <xf numFmtId="4" fontId="48" fillId="76" borderId="549" applyNumberFormat="0" applyProtection="0">
      <alignment horizontal="right" vertical="center"/>
    </xf>
    <xf numFmtId="4" fontId="48" fillId="77" borderId="549" applyNumberFormat="0" applyProtection="0">
      <alignment horizontal="right" vertical="center"/>
    </xf>
    <xf numFmtId="4" fontId="48" fillId="78" borderId="549" applyNumberFormat="0" applyProtection="0">
      <alignment horizontal="right" vertical="center"/>
    </xf>
    <xf numFmtId="4" fontId="48" fillId="79" borderId="549" applyNumberFormat="0" applyProtection="0">
      <alignment horizontal="right" vertical="center"/>
    </xf>
    <xf numFmtId="4" fontId="48" fillId="80" borderId="549" applyNumberFormat="0" applyProtection="0">
      <alignment horizontal="right" vertical="center"/>
    </xf>
    <xf numFmtId="217" fontId="46" fillId="88" borderId="554" applyBorder="0">
      <alignment horizontal="center" vertical="center" wrapText="1"/>
    </xf>
    <xf numFmtId="0" fontId="131" fillId="49"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81" fillId="49" borderId="547"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0" fontId="95" fillId="64" borderId="549" applyNumberFormat="0" applyAlignment="0" applyProtection="0"/>
    <xf numFmtId="4" fontId="48" fillId="81" borderId="549" applyNumberFormat="0" applyProtection="0">
      <alignment horizontal="righ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91" borderId="538" applyBorder="0" applyProtection="0">
      <alignment horizontal="right"/>
    </xf>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4" fontId="109" fillId="85" borderId="540" applyNumberFormat="0" applyProtection="0">
      <alignment horizontal="right" vertical="center"/>
    </xf>
    <xf numFmtId="0" fontId="45" fillId="74" borderId="540" applyNumberFormat="0" applyProtection="0">
      <alignment horizontal="left" vertical="center" indent="1"/>
    </xf>
    <xf numFmtId="4" fontId="110" fillId="85" borderId="540" applyNumberFormat="0" applyProtection="0">
      <alignment horizontal="right" vertical="center"/>
    </xf>
    <xf numFmtId="0" fontId="45" fillId="66" borderId="540" applyNumberFormat="0" applyProtection="0">
      <alignment horizontal="left" vertical="center" indent="1"/>
    </xf>
    <xf numFmtId="0" fontId="45" fillId="88" borderId="540" applyNumberFormat="0" applyProtection="0">
      <alignment horizontal="left" vertical="center" indent="1"/>
    </xf>
    <xf numFmtId="0" fontId="45" fillId="87" borderId="540" applyNumberFormat="0" applyProtection="0">
      <alignment horizontal="left" vertical="center" indent="1"/>
    </xf>
    <xf numFmtId="4" fontId="48" fillId="85" borderId="540" applyNumberFormat="0" applyProtection="0">
      <alignment horizontal="left" vertical="center" indent="1"/>
    </xf>
    <xf numFmtId="0" fontId="45" fillId="74" borderId="540" applyNumberFormat="0" applyProtection="0">
      <alignment horizontal="left" vertical="center" indent="1"/>
    </xf>
    <xf numFmtId="4" fontId="48" fillId="83" borderId="540" applyNumberFormat="0" applyProtection="0">
      <alignment horizontal="right" vertical="center"/>
    </xf>
    <xf numFmtId="4" fontId="48" fillId="82" borderId="540" applyNumberFormat="0" applyProtection="0">
      <alignment horizontal="right" vertical="center"/>
    </xf>
    <xf numFmtId="4" fontId="48" fillId="81" borderId="540" applyNumberFormat="0" applyProtection="0">
      <alignment horizontal="right" vertical="center"/>
    </xf>
    <xf numFmtId="4" fontId="48" fillId="80" borderId="540" applyNumberFormat="0" applyProtection="0">
      <alignment horizontal="right" vertical="center"/>
    </xf>
    <xf numFmtId="4" fontId="48" fillId="79" borderId="540" applyNumberFormat="0" applyProtection="0">
      <alignment horizontal="right" vertical="center"/>
    </xf>
    <xf numFmtId="4" fontId="48" fillId="78" borderId="540" applyNumberFormat="0" applyProtection="0">
      <alignment horizontal="right" vertical="center"/>
    </xf>
    <xf numFmtId="4" fontId="48" fillId="77" borderId="540" applyNumberFormat="0" applyProtection="0">
      <alignment horizontal="right" vertical="center"/>
    </xf>
    <xf numFmtId="4" fontId="48" fillId="76" borderId="540" applyNumberFormat="0" applyProtection="0">
      <alignment horizontal="right" vertical="center"/>
    </xf>
    <xf numFmtId="4" fontId="48" fillId="75" borderId="540" applyNumberFormat="0" applyProtection="0">
      <alignment horizontal="right" vertical="center"/>
    </xf>
    <xf numFmtId="0" fontId="45" fillId="74" borderId="540" applyNumberFormat="0" applyProtection="0">
      <alignment horizontal="left" vertical="center" indent="1"/>
    </xf>
    <xf numFmtId="4" fontId="48" fillId="73" borderId="540" applyNumberFormat="0" applyProtection="0">
      <alignment horizontal="left" vertical="center" indent="1"/>
    </xf>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37" fontId="113" fillId="90" borderId="547" applyBorder="0" applyProtection="0">
      <alignment horizontal="right"/>
    </xf>
    <xf numFmtId="37" fontId="113" fillId="90" borderId="538" applyBorder="0" applyProtection="0">
      <alignment horizontal="right"/>
    </xf>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4" fontId="48" fillId="73" borderId="549" applyNumberFormat="0" applyProtection="0">
      <alignment horizontal="left" vertical="center" indent="1"/>
    </xf>
    <xf numFmtId="4" fontId="48" fillId="73" borderId="549" applyNumberFormat="0" applyProtection="0">
      <alignment horizontal="left" vertical="center" indent="1"/>
    </xf>
    <xf numFmtId="4" fontId="48" fillId="75" borderId="549" applyNumberFormat="0" applyProtection="0">
      <alignment horizontal="right" vertical="center"/>
    </xf>
    <xf numFmtId="4" fontId="48" fillId="82" borderId="549" applyNumberFormat="0" applyProtection="0">
      <alignment horizontal="right" vertical="center"/>
    </xf>
    <xf numFmtId="4" fontId="48" fillId="83" borderId="549" applyNumberFormat="0" applyProtection="0">
      <alignment horizontal="right" vertical="center"/>
    </xf>
    <xf numFmtId="4" fontId="47" fillId="84" borderId="549" applyNumberFormat="0" applyProtection="0">
      <alignment horizontal="left" vertical="center" indent="1"/>
    </xf>
    <xf numFmtId="4" fontId="48" fillId="85" borderId="549" applyNumberFormat="0" applyProtection="0">
      <alignment horizontal="left" vertical="center" indent="1"/>
    </xf>
    <xf numFmtId="4" fontId="48" fillId="87"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4" fontId="48" fillId="67" borderId="549" applyNumberFormat="0" applyProtection="0">
      <alignmen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48" fillId="85" borderId="549" applyNumberFormat="0" applyProtection="0">
      <alignment horizontal="right" vertical="center"/>
    </xf>
    <xf numFmtId="0" fontId="45" fillId="74" borderId="549" applyNumberFormat="0" applyProtection="0">
      <alignment horizontal="left" vertical="center" indent="1"/>
    </xf>
    <xf numFmtId="4" fontId="109" fillId="85" borderId="549" applyNumberFormat="0" applyProtection="0">
      <alignment horizontal="right" vertical="center"/>
    </xf>
    <xf numFmtId="0" fontId="101" fillId="0" borderId="550"/>
    <xf numFmtId="0" fontId="101" fillId="0" borderId="532"/>
    <xf numFmtId="0" fontId="108" fillId="62" borderId="553" applyBorder="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131" fillId="49" borderId="547" applyNumberFormat="0" applyAlignment="0" applyProtection="0"/>
    <xf numFmtId="0" fontId="95" fillId="64" borderId="549" applyNumberFormat="0" applyAlignment="0" applyProtection="0"/>
    <xf numFmtId="0" fontId="45" fillId="74" borderId="540" applyNumberFormat="0" applyProtection="0">
      <alignment horizontal="left" vertical="center" indent="1"/>
    </xf>
    <xf numFmtId="4" fontId="47" fillId="84" borderId="540" applyNumberFormat="0" applyProtection="0">
      <alignment horizontal="left" vertical="center" indent="1"/>
    </xf>
    <xf numFmtId="4" fontId="110" fillId="73" borderId="540" applyNumberFormat="0" applyProtection="0">
      <alignmen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91" borderId="538" applyBorder="0" applyProtection="0">
      <alignment horizontal="right"/>
    </xf>
    <xf numFmtId="0" fontId="105" fillId="0" borderId="551" applyNumberFormat="0" applyFill="0" applyAlignment="0" applyProtection="0"/>
    <xf numFmtId="0" fontId="131" fillId="49" borderId="538" applyNumberFormat="0" applyAlignment="0" applyProtection="0"/>
    <xf numFmtId="0" fontId="101" fillId="0" borderId="541"/>
    <xf numFmtId="4" fontId="109" fillId="85" borderId="540" applyNumberFormat="0" applyProtection="0">
      <alignment horizontal="righ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110" fillId="85" borderId="540" applyNumberFormat="0" applyProtection="0">
      <alignment horizontal="right" vertical="center"/>
    </xf>
    <xf numFmtId="4" fontId="48" fillId="85" borderId="540" applyNumberFormat="0" applyProtection="0">
      <alignment horizontal="right" vertical="center"/>
    </xf>
    <xf numFmtId="4" fontId="48" fillId="67" borderId="540" applyNumberFormat="0" applyProtection="0">
      <alignment horizontal="left" vertical="center" indent="1"/>
    </xf>
    <xf numFmtId="4" fontId="48" fillId="67" borderId="540" applyNumberFormat="0" applyProtection="0">
      <alignment horizontal="left" vertical="center" indent="1"/>
    </xf>
    <xf numFmtId="4" fontId="110" fillId="67" borderId="540" applyNumberFormat="0" applyProtection="0">
      <alignment vertical="center"/>
    </xf>
    <xf numFmtId="4" fontId="48" fillId="67" borderId="540" applyNumberFormat="0" applyProtection="0">
      <alignmen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0" fontId="45" fillId="66" borderId="540" applyNumberFormat="0" applyProtection="0">
      <alignment horizontal="left" vertical="center" indent="1"/>
    </xf>
    <xf numFmtId="0" fontId="45" fillId="66" borderId="540" applyNumberFormat="0" applyProtection="0">
      <alignment horizontal="left" vertical="center" indent="1"/>
    </xf>
    <xf numFmtId="0" fontId="45" fillId="88" borderId="540" applyNumberFormat="0" applyProtection="0">
      <alignment horizontal="left" vertical="center" indent="1"/>
    </xf>
    <xf numFmtId="0" fontId="45" fillId="88" borderId="540" applyNumberFormat="0" applyProtection="0">
      <alignment horizontal="left" vertical="center" indent="1"/>
    </xf>
    <xf numFmtId="0" fontId="45" fillId="87" borderId="540" applyNumberFormat="0" applyProtection="0">
      <alignment horizontal="left" vertical="center" indent="1"/>
    </xf>
    <xf numFmtId="0" fontId="45" fillId="87" borderId="540" applyNumberFormat="0" applyProtection="0">
      <alignment horizontal="left" vertical="center" indent="1"/>
    </xf>
    <xf numFmtId="4" fontId="48" fillId="87" borderId="540" applyNumberFormat="0" applyProtection="0">
      <alignment horizontal="left" vertical="center" indent="1"/>
    </xf>
    <xf numFmtId="4" fontId="48" fillId="85" borderId="540" applyNumberFormat="0" applyProtection="0">
      <alignment horizontal="left" vertical="center" indent="1"/>
    </xf>
    <xf numFmtId="0" fontId="45" fillId="74" borderId="540" applyNumberFormat="0" applyProtection="0">
      <alignment horizontal="left" vertical="center" indent="1"/>
    </xf>
    <xf numFmtId="4" fontId="47" fillId="84" borderId="540" applyNumberFormat="0" applyProtection="0">
      <alignment horizontal="left" vertical="center" indent="1"/>
    </xf>
    <xf numFmtId="4" fontId="48" fillId="83" borderId="540" applyNumberFormat="0" applyProtection="0">
      <alignment horizontal="right" vertical="center"/>
    </xf>
    <xf numFmtId="4" fontId="48" fillId="82" borderId="540" applyNumberFormat="0" applyProtection="0">
      <alignment horizontal="right" vertical="center"/>
    </xf>
    <xf numFmtId="4" fontId="48" fillId="81" borderId="540" applyNumberFormat="0" applyProtection="0">
      <alignment horizontal="right" vertical="center"/>
    </xf>
    <xf numFmtId="4" fontId="48" fillId="80" borderId="540" applyNumberFormat="0" applyProtection="0">
      <alignment horizontal="right" vertical="center"/>
    </xf>
    <xf numFmtId="4" fontId="48" fillId="79" borderId="540" applyNumberFormat="0" applyProtection="0">
      <alignment horizontal="right" vertical="center"/>
    </xf>
    <xf numFmtId="4" fontId="48" fillId="78" borderId="540" applyNumberFormat="0" applyProtection="0">
      <alignment horizontal="right" vertical="center"/>
    </xf>
    <xf numFmtId="4" fontId="48" fillId="77" borderId="540" applyNumberFormat="0" applyProtection="0">
      <alignment horizontal="right" vertical="center"/>
    </xf>
    <xf numFmtId="4" fontId="48" fillId="76" borderId="540" applyNumberFormat="0" applyProtection="0">
      <alignment horizontal="right" vertical="center"/>
    </xf>
    <xf numFmtId="4" fontId="48" fillId="75" borderId="540" applyNumberFormat="0" applyProtection="0">
      <alignment horizontal="right" vertical="center"/>
    </xf>
    <xf numFmtId="0" fontId="45" fillId="74" borderId="540" applyNumberFormat="0" applyProtection="0">
      <alignment horizontal="left" vertical="center" indent="1"/>
    </xf>
    <xf numFmtId="4" fontId="48" fillId="73" borderId="540" applyNumberFormat="0" applyProtection="0">
      <alignment horizontal="left" vertical="center" indent="1"/>
    </xf>
    <xf numFmtId="4" fontId="48" fillId="73" borderId="540" applyNumberFormat="0" applyProtection="0">
      <alignment horizontal="left" vertical="center" indent="1"/>
    </xf>
    <xf numFmtId="0" fontId="95" fillId="64" borderId="540" applyNumberFormat="0" applyAlignment="0" applyProtection="0"/>
    <xf numFmtId="0" fontId="95" fillId="64" borderId="540" applyNumberFormat="0" applyAlignment="0" applyProtection="0"/>
    <xf numFmtId="0" fontId="70" fillId="53" borderId="539" applyNumberFormat="0" applyFon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131" fillId="49" borderId="538" applyNumberFormat="0" applyAlignment="0" applyProtection="0"/>
    <xf numFmtId="0" fontId="105" fillId="0" borderId="551" applyNumberFormat="0" applyFill="0" applyAlignment="0" applyProtection="0"/>
    <xf numFmtId="0" fontId="134" fillId="64" borderId="540" applyNumberFormat="0" applyAlignment="0" applyProtection="0"/>
    <xf numFmtId="0" fontId="45" fillId="53" borderId="539" applyNumberFormat="0" applyFont="0" applyAlignment="0" applyProtection="0"/>
    <xf numFmtId="0" fontId="131" fillId="49" borderId="538" applyNumberFormat="0" applyAlignment="0" applyProtection="0"/>
    <xf numFmtId="0" fontId="126" fillId="64" borderId="538" applyNumberFormat="0" applyAlignment="0" applyProtection="0"/>
    <xf numFmtId="217" fontId="46" fillId="67" borderId="543" applyBorder="0">
      <alignment horizontal="left" indent="1"/>
      <protection locked="0"/>
    </xf>
    <xf numFmtId="217" fontId="46" fillId="88" borderId="545" applyBorder="0">
      <alignment horizontal="center" vertical="center" wrapText="1"/>
    </xf>
    <xf numFmtId="217" fontId="46" fillId="67" borderId="552" applyBorder="0">
      <alignment horizontal="left" indent="1"/>
      <protection locked="0"/>
    </xf>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37" fontId="113" fillId="90" borderId="547" applyBorder="0" applyProtection="0">
      <alignment horizontal="right"/>
    </xf>
    <xf numFmtId="0" fontId="95" fillId="64" borderId="549" applyNumberFormat="0" applyAlignment="0" applyProtection="0"/>
    <xf numFmtId="0" fontId="108" fillId="62" borderId="544" applyBorder="0"/>
    <xf numFmtId="0" fontId="45" fillId="74" borderId="540" applyNumberFormat="0" applyProtection="0">
      <alignment horizontal="left" vertical="center" indent="1"/>
    </xf>
    <xf numFmtId="4" fontId="48" fillId="85" borderId="540" applyNumberFormat="0" applyProtection="0">
      <alignment horizontal="right" vertical="center"/>
    </xf>
    <xf numFmtId="4" fontId="48" fillId="67" borderId="540" applyNumberFormat="0" applyProtection="0">
      <alignment vertical="center"/>
    </xf>
    <xf numFmtId="0" fontId="70" fillId="53" borderId="539" applyNumberFormat="0" applyFont="0" applyAlignment="0" applyProtection="0"/>
    <xf numFmtId="0" fontId="70" fillId="53" borderId="539"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10" fillId="67" borderId="549" applyNumberFormat="0" applyProtection="0">
      <alignment vertical="center"/>
    </xf>
    <xf numFmtId="0" fontId="126" fillId="64" borderId="547" applyNumberFormat="0" applyAlignment="0" applyProtection="0"/>
    <xf numFmtId="0" fontId="45" fillId="53" borderId="548" applyNumberFormat="0" applyFont="0" applyAlignment="0" applyProtection="0"/>
    <xf numFmtId="0" fontId="70" fillId="53" borderId="548" applyNumberFormat="0" applyFont="0" applyAlignment="0" applyProtection="0"/>
    <xf numFmtId="0" fontId="126" fillId="64" borderId="529" applyNumberFormat="0" applyAlignment="0" applyProtection="0"/>
    <xf numFmtId="0" fontId="45" fillId="74" borderId="540" applyNumberFormat="0" applyProtection="0">
      <alignment horizontal="left" vertical="center" indent="1"/>
    </xf>
    <xf numFmtId="4" fontId="48" fillId="73" borderId="540" applyNumberFormat="0" applyProtection="0">
      <alignment horizontal="left" vertical="center" indent="1"/>
    </xf>
    <xf numFmtId="4" fontId="48" fillId="73" borderId="540" applyNumberFormat="0" applyProtection="0">
      <alignment vertical="center"/>
    </xf>
    <xf numFmtId="0" fontId="131" fillId="49" borderId="529"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45" fillId="53" borderId="530" applyNumberFormat="0" applyFont="0" applyAlignment="0" applyProtection="0"/>
    <xf numFmtId="0" fontId="134" fillId="64" borderId="531" applyNumberFormat="0" applyAlignment="0" applyProtection="0"/>
    <xf numFmtId="0" fontId="131" fillId="49" borderId="529" applyNumberFormat="0" applyAlignment="0" applyProtection="0"/>
    <xf numFmtId="0" fontId="101" fillId="0" borderId="541"/>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45" fillId="88" borderId="540" applyNumberFormat="0" applyProtection="0">
      <alignment horizontal="left" vertical="center" indent="1"/>
    </xf>
    <xf numFmtId="4" fontId="48" fillId="87" borderId="540" applyNumberFormat="0" applyProtection="0">
      <alignment horizontal="left" vertical="center" indent="1"/>
    </xf>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37" fontId="113" fillId="90" borderId="529" applyBorder="0" applyProtection="0">
      <alignment horizontal="right"/>
    </xf>
    <xf numFmtId="0" fontId="70" fillId="53" borderId="539"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45" fillId="74" borderId="549" applyNumberFormat="0" applyProtection="0">
      <alignment horizontal="left" vertical="center" indent="1"/>
    </xf>
    <xf numFmtId="4" fontId="110" fillId="85" borderId="549" applyNumberFormat="0" applyProtection="0">
      <alignment horizontal="right" vertical="center"/>
    </xf>
    <xf numFmtId="4" fontId="48" fillId="73" borderId="531" applyNumberFormat="0" applyProtection="0">
      <alignment vertical="center"/>
    </xf>
    <xf numFmtId="4" fontId="110" fillId="73" borderId="531" applyNumberFormat="0" applyProtection="0">
      <alignment vertical="center"/>
    </xf>
    <xf numFmtId="4" fontId="48" fillId="73" borderId="531" applyNumberFormat="0" applyProtection="0">
      <alignment horizontal="left" vertical="center" indent="1"/>
    </xf>
    <xf numFmtId="4" fontId="48" fillId="73" borderId="531" applyNumberFormat="0" applyProtection="0">
      <alignment horizontal="left" vertical="center" indent="1"/>
    </xf>
    <xf numFmtId="0" fontId="45" fillId="74" borderId="531" applyNumberFormat="0" applyProtection="0">
      <alignment horizontal="left" vertical="center" indent="1"/>
    </xf>
    <xf numFmtId="4" fontId="48" fillId="75" borderId="531" applyNumberFormat="0" applyProtection="0">
      <alignment horizontal="right" vertical="center"/>
    </xf>
    <xf numFmtId="4" fontId="48" fillId="76" borderId="531" applyNumberFormat="0" applyProtection="0">
      <alignment horizontal="right" vertical="center"/>
    </xf>
    <xf numFmtId="4" fontId="48" fillId="77" borderId="531" applyNumberFormat="0" applyProtection="0">
      <alignment horizontal="right" vertical="center"/>
    </xf>
    <xf numFmtId="4" fontId="48" fillId="78" borderId="531" applyNumberFormat="0" applyProtection="0">
      <alignment horizontal="right" vertical="center"/>
    </xf>
    <xf numFmtId="4" fontId="48" fillId="79" borderId="531" applyNumberFormat="0" applyProtection="0">
      <alignment horizontal="right" vertical="center"/>
    </xf>
    <xf numFmtId="4" fontId="48" fillId="80" borderId="531" applyNumberFormat="0" applyProtection="0">
      <alignment horizontal="right" vertical="center"/>
    </xf>
    <xf numFmtId="4" fontId="48" fillId="81" borderId="531" applyNumberFormat="0" applyProtection="0">
      <alignment horizontal="right" vertical="center"/>
    </xf>
    <xf numFmtId="4" fontId="48" fillId="82" borderId="531" applyNumberFormat="0" applyProtection="0">
      <alignment horizontal="right" vertical="center"/>
    </xf>
    <xf numFmtId="4" fontId="48" fillId="83" borderId="531" applyNumberFormat="0" applyProtection="0">
      <alignment horizontal="right" vertical="center"/>
    </xf>
    <xf numFmtId="4" fontId="47" fillId="84" borderId="531" applyNumberFormat="0" applyProtection="0">
      <alignment horizontal="left" vertical="center" indent="1"/>
    </xf>
    <xf numFmtId="0" fontId="45" fillId="74" borderId="531" applyNumberFormat="0" applyProtection="0">
      <alignment horizontal="left" vertical="center" indent="1"/>
    </xf>
    <xf numFmtId="4" fontId="48" fillId="85" borderId="531" applyNumberFormat="0" applyProtection="0">
      <alignment horizontal="left" vertical="center" indent="1"/>
    </xf>
    <xf numFmtId="4" fontId="48" fillId="87" borderId="531" applyNumberFormat="0" applyProtection="0">
      <alignment horizontal="left" vertical="center" indent="1"/>
    </xf>
    <xf numFmtId="0" fontId="45" fillId="87" borderId="531" applyNumberFormat="0" applyProtection="0">
      <alignment horizontal="left" vertical="center" indent="1"/>
    </xf>
    <xf numFmtId="0" fontId="45" fillId="87" borderId="531" applyNumberFormat="0" applyProtection="0">
      <alignment horizontal="left" vertical="center" indent="1"/>
    </xf>
    <xf numFmtId="0" fontId="45" fillId="88" borderId="531" applyNumberFormat="0" applyProtection="0">
      <alignment horizontal="left" vertical="center" indent="1"/>
    </xf>
    <xf numFmtId="0" fontId="45" fillId="88" borderId="531" applyNumberFormat="0" applyProtection="0">
      <alignment horizontal="left" vertical="center" indent="1"/>
    </xf>
    <xf numFmtId="0" fontId="45" fillId="66" borderId="531" applyNumberFormat="0" applyProtection="0">
      <alignment horizontal="left" vertical="center" indent="1"/>
    </xf>
    <xf numFmtId="0" fontId="45" fillId="66" borderId="531" applyNumberFormat="0" applyProtection="0">
      <alignment horizontal="left" vertical="center" indent="1"/>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48" fillId="67" borderId="531" applyNumberFormat="0" applyProtection="0">
      <alignment vertical="center"/>
    </xf>
    <xf numFmtId="4" fontId="110" fillId="67" borderId="531" applyNumberFormat="0" applyProtection="0">
      <alignment vertical="center"/>
    </xf>
    <xf numFmtId="4" fontId="48" fillId="67" borderId="531" applyNumberFormat="0" applyProtection="0">
      <alignment horizontal="left" vertical="center" indent="1"/>
    </xf>
    <xf numFmtId="4" fontId="48" fillId="67" borderId="531" applyNumberFormat="0" applyProtection="0">
      <alignment horizontal="left" vertical="center" indent="1"/>
    </xf>
    <xf numFmtId="4" fontId="48" fillId="85" borderId="531" applyNumberFormat="0" applyProtection="0">
      <alignment horizontal="right" vertical="center"/>
    </xf>
    <xf numFmtId="4" fontId="110" fillId="85" borderId="531" applyNumberFormat="0" applyProtection="0">
      <alignment horizontal="righ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109" fillId="85" borderId="531" applyNumberFormat="0" applyProtection="0">
      <alignment horizontal="right" vertical="center"/>
    </xf>
    <xf numFmtId="0" fontId="101" fillId="0" borderId="532"/>
    <xf numFmtId="0" fontId="131" fillId="49" borderId="529" applyNumberFormat="0" applyAlignment="0" applyProtection="0"/>
    <xf numFmtId="37" fontId="113" fillId="91"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45" fillId="66" borderId="540" applyNumberFormat="0" applyProtection="0">
      <alignment horizontal="left" vertical="center" indent="1"/>
    </xf>
    <xf numFmtId="0" fontId="108" fillId="62" borderId="535" applyBorder="0"/>
    <xf numFmtId="4" fontId="48" fillId="73" borderId="540" applyNumberFormat="0" applyProtection="0">
      <alignment vertical="center"/>
    </xf>
    <xf numFmtId="0" fontId="95" fillId="64" borderId="540" applyNumberFormat="0" applyAlignment="0" applyProtection="0"/>
    <xf numFmtId="0" fontId="131" fillId="49" borderId="529" applyNumberFormat="0" applyAlignment="0" applyProtection="0"/>
    <xf numFmtId="0" fontId="131" fillId="49" borderId="529" applyNumberFormat="0" applyAlignment="0" applyProtection="0"/>
    <xf numFmtId="0" fontId="131" fillId="49" borderId="529" applyNumberFormat="0" applyAlignment="0" applyProtection="0"/>
    <xf numFmtId="217" fontId="46" fillId="88" borderId="536" applyBorder="0">
      <alignment horizontal="center" vertical="center" wrapText="1"/>
    </xf>
    <xf numFmtId="217" fontId="46" fillId="67" borderId="534" applyBorder="0">
      <alignment horizontal="left" indent="1"/>
      <protection locked="0"/>
    </xf>
    <xf numFmtId="0" fontId="95" fillId="64" borderId="540" applyNumberFormat="0" applyAlignment="0" applyProtection="0"/>
    <xf numFmtId="4" fontId="110" fillId="73" borderId="540" applyNumberFormat="0" applyProtection="0">
      <alignment vertical="center"/>
    </xf>
    <xf numFmtId="0" fontId="108" fillId="62" borderId="535" applyBorder="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101" fillId="0" borderId="532"/>
    <xf numFmtId="4" fontId="109" fillId="85" borderId="531" applyNumberFormat="0" applyProtection="0">
      <alignment horizontal="righ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110" fillId="85" borderId="531" applyNumberFormat="0" applyProtection="0">
      <alignment horizontal="right" vertical="center"/>
    </xf>
    <xf numFmtId="4" fontId="48" fillId="85" borderId="531" applyNumberFormat="0" applyProtection="0">
      <alignment horizontal="right" vertical="center"/>
    </xf>
    <xf numFmtId="4" fontId="48" fillId="67" borderId="531" applyNumberFormat="0" applyProtection="0">
      <alignment horizontal="left" vertical="center" indent="1"/>
    </xf>
    <xf numFmtId="4" fontId="48" fillId="67" borderId="531" applyNumberFormat="0" applyProtection="0">
      <alignment horizontal="left" vertical="center" indent="1"/>
    </xf>
    <xf numFmtId="4" fontId="110" fillId="67" borderId="531" applyNumberFormat="0" applyProtection="0">
      <alignment vertical="center"/>
    </xf>
    <xf numFmtId="4" fontId="48" fillId="67" borderId="531" applyNumberFormat="0" applyProtection="0">
      <alignmen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0" fontId="45" fillId="66" borderId="531" applyNumberFormat="0" applyProtection="0">
      <alignment horizontal="left" vertical="center" indent="1"/>
    </xf>
    <xf numFmtId="0" fontId="45" fillId="66" borderId="531" applyNumberFormat="0" applyProtection="0">
      <alignment horizontal="left" vertical="center" indent="1"/>
    </xf>
    <xf numFmtId="0" fontId="45" fillId="88" borderId="531" applyNumberFormat="0" applyProtection="0">
      <alignment horizontal="left" vertical="center" indent="1"/>
    </xf>
    <xf numFmtId="0" fontId="45" fillId="88" borderId="531" applyNumberFormat="0" applyProtection="0">
      <alignment horizontal="left" vertical="center" indent="1"/>
    </xf>
    <xf numFmtId="0" fontId="45" fillId="87" borderId="531" applyNumberFormat="0" applyProtection="0">
      <alignment horizontal="left" vertical="center" indent="1"/>
    </xf>
    <xf numFmtId="0" fontId="45" fillId="87" borderId="531" applyNumberFormat="0" applyProtection="0">
      <alignment horizontal="left" vertical="center" indent="1"/>
    </xf>
    <xf numFmtId="4" fontId="48" fillId="87" borderId="531" applyNumberFormat="0" applyProtection="0">
      <alignment horizontal="left" vertical="center" indent="1"/>
    </xf>
    <xf numFmtId="4" fontId="48" fillId="85" borderId="531" applyNumberFormat="0" applyProtection="0">
      <alignment horizontal="left" vertical="center" indent="1"/>
    </xf>
    <xf numFmtId="0" fontId="45" fillId="74" borderId="531" applyNumberFormat="0" applyProtection="0">
      <alignment horizontal="left" vertical="center" indent="1"/>
    </xf>
    <xf numFmtId="4" fontId="47" fillId="84" borderId="531" applyNumberFormat="0" applyProtection="0">
      <alignment horizontal="left" vertical="center" indent="1"/>
    </xf>
    <xf numFmtId="4" fontId="48" fillId="83" borderId="531" applyNumberFormat="0" applyProtection="0">
      <alignment horizontal="right" vertical="center"/>
    </xf>
    <xf numFmtId="4" fontId="48" fillId="82" borderId="531" applyNumberFormat="0" applyProtection="0">
      <alignment horizontal="right" vertical="center"/>
    </xf>
    <xf numFmtId="4" fontId="48" fillId="81" borderId="531" applyNumberFormat="0" applyProtection="0">
      <alignment horizontal="right" vertical="center"/>
    </xf>
    <xf numFmtId="4" fontId="48" fillId="80" borderId="531" applyNumberFormat="0" applyProtection="0">
      <alignment horizontal="right" vertical="center"/>
    </xf>
    <xf numFmtId="4" fontId="48" fillId="79" borderId="531" applyNumberFormat="0" applyProtection="0">
      <alignment horizontal="right" vertical="center"/>
    </xf>
    <xf numFmtId="4" fontId="48" fillId="78" borderId="531" applyNumberFormat="0" applyProtection="0">
      <alignment horizontal="right" vertical="center"/>
    </xf>
    <xf numFmtId="4" fontId="48" fillId="77" borderId="531" applyNumberFormat="0" applyProtection="0">
      <alignment horizontal="right" vertical="center"/>
    </xf>
    <xf numFmtId="4" fontId="48" fillId="76" borderId="531" applyNumberFormat="0" applyProtection="0">
      <alignment horizontal="right" vertical="center"/>
    </xf>
    <xf numFmtId="4" fontId="48" fillId="75" borderId="531" applyNumberFormat="0" applyProtection="0">
      <alignment horizontal="right" vertical="center"/>
    </xf>
    <xf numFmtId="0" fontId="45" fillId="74" borderId="531" applyNumberFormat="0" applyProtection="0">
      <alignment horizontal="left" vertical="center" indent="1"/>
    </xf>
    <xf numFmtId="4" fontId="48" fillId="73" borderId="531" applyNumberFormat="0" applyProtection="0">
      <alignment horizontal="left" vertical="center" indent="1"/>
    </xf>
    <xf numFmtId="4" fontId="48" fillId="73" borderId="531" applyNumberFormat="0" applyProtection="0">
      <alignment horizontal="left" vertical="center" indent="1"/>
    </xf>
    <xf numFmtId="4" fontId="110" fillId="73" borderId="531" applyNumberFormat="0" applyProtection="0">
      <alignment vertical="center"/>
    </xf>
    <xf numFmtId="4" fontId="48" fillId="73" borderId="531" applyNumberFormat="0" applyProtection="0">
      <alignment vertical="center"/>
    </xf>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37" fontId="113" fillId="90" borderId="529" applyBorder="0" applyProtection="0">
      <alignment horizontal="right"/>
    </xf>
    <xf numFmtId="37" fontId="113" fillId="90" borderId="529" applyBorder="0" applyProtection="0">
      <alignment horizontal="right"/>
    </xf>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81" fillId="49" borderId="529" applyNumberFormat="0" applyAlignment="0" applyProtection="0"/>
    <xf numFmtId="0" fontId="45" fillId="87" borderId="540" applyNumberFormat="0" applyProtection="0">
      <alignment horizontal="left" vertical="center" indent="1"/>
    </xf>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70" fillId="53" borderId="530" applyNumberFormat="0" applyFon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4" fontId="48" fillId="73" borderId="531" applyNumberFormat="0" applyProtection="0">
      <alignment vertical="center"/>
    </xf>
    <xf numFmtId="4" fontId="110" fillId="73" borderId="531" applyNumberFormat="0" applyProtection="0">
      <alignment vertical="center"/>
    </xf>
    <xf numFmtId="4" fontId="48" fillId="73" borderId="531" applyNumberFormat="0" applyProtection="0">
      <alignment horizontal="left" vertical="center" indent="1"/>
    </xf>
    <xf numFmtId="4" fontId="48" fillId="73" borderId="531" applyNumberFormat="0" applyProtection="0">
      <alignment horizontal="left" vertical="center" indent="1"/>
    </xf>
    <xf numFmtId="0" fontId="45" fillId="74" borderId="531" applyNumberFormat="0" applyProtection="0">
      <alignment horizontal="left" vertical="center" indent="1"/>
    </xf>
    <xf numFmtId="4" fontId="48" fillId="75" borderId="531" applyNumberFormat="0" applyProtection="0">
      <alignment horizontal="right" vertical="center"/>
    </xf>
    <xf numFmtId="4" fontId="48" fillId="76" borderId="531" applyNumberFormat="0" applyProtection="0">
      <alignment horizontal="right" vertical="center"/>
    </xf>
    <xf numFmtId="4" fontId="48" fillId="77" borderId="531" applyNumberFormat="0" applyProtection="0">
      <alignment horizontal="right" vertical="center"/>
    </xf>
    <xf numFmtId="4" fontId="48" fillId="78" borderId="531" applyNumberFormat="0" applyProtection="0">
      <alignment horizontal="right" vertical="center"/>
    </xf>
    <xf numFmtId="4" fontId="48" fillId="79" borderId="531" applyNumberFormat="0" applyProtection="0">
      <alignment horizontal="right" vertical="center"/>
    </xf>
    <xf numFmtId="4" fontId="48" fillId="80" borderId="531" applyNumberFormat="0" applyProtection="0">
      <alignment horizontal="right" vertical="center"/>
    </xf>
    <xf numFmtId="4" fontId="48" fillId="81" borderId="531" applyNumberFormat="0" applyProtection="0">
      <alignment horizontal="right" vertical="center"/>
    </xf>
    <xf numFmtId="4" fontId="48" fillId="82" borderId="531" applyNumberFormat="0" applyProtection="0">
      <alignment horizontal="right" vertical="center"/>
    </xf>
    <xf numFmtId="4" fontId="48" fillId="83" borderId="531" applyNumberFormat="0" applyProtection="0">
      <alignment horizontal="right" vertical="center"/>
    </xf>
    <xf numFmtId="4" fontId="47" fillId="84" borderId="531" applyNumberFormat="0" applyProtection="0">
      <alignment horizontal="left" vertical="center" indent="1"/>
    </xf>
    <xf numFmtId="0" fontId="45" fillId="74" borderId="531" applyNumberFormat="0" applyProtection="0">
      <alignment horizontal="left" vertical="center" indent="1"/>
    </xf>
    <xf numFmtId="4" fontId="48" fillId="85" borderId="531" applyNumberFormat="0" applyProtection="0">
      <alignment horizontal="left" vertical="center" indent="1"/>
    </xf>
    <xf numFmtId="4" fontId="48" fillId="87" borderId="531" applyNumberFormat="0" applyProtection="0">
      <alignment horizontal="left" vertical="center" indent="1"/>
    </xf>
    <xf numFmtId="0" fontId="45" fillId="87" borderId="531" applyNumberFormat="0" applyProtection="0">
      <alignment horizontal="left" vertical="center" indent="1"/>
    </xf>
    <xf numFmtId="0" fontId="45" fillId="87" borderId="531" applyNumberFormat="0" applyProtection="0">
      <alignment horizontal="left" vertical="center" indent="1"/>
    </xf>
    <xf numFmtId="0" fontId="45" fillId="88" borderId="531" applyNumberFormat="0" applyProtection="0">
      <alignment horizontal="left" vertical="center" indent="1"/>
    </xf>
    <xf numFmtId="0" fontId="45" fillId="88" borderId="531" applyNumberFormat="0" applyProtection="0">
      <alignment horizontal="left" vertical="center" indent="1"/>
    </xf>
    <xf numFmtId="0" fontId="45" fillId="66" borderId="531" applyNumberFormat="0" applyProtection="0">
      <alignment horizontal="left" vertical="center" indent="1"/>
    </xf>
    <xf numFmtId="0" fontId="45" fillId="66" borderId="531" applyNumberFormat="0" applyProtection="0">
      <alignment horizontal="left" vertical="center" indent="1"/>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48" fillId="67" borderId="531" applyNumberFormat="0" applyProtection="0">
      <alignment vertical="center"/>
    </xf>
    <xf numFmtId="4" fontId="110" fillId="67" borderId="531" applyNumberFormat="0" applyProtection="0">
      <alignment vertical="center"/>
    </xf>
    <xf numFmtId="4" fontId="48" fillId="67" borderId="531" applyNumberFormat="0" applyProtection="0">
      <alignment horizontal="left" vertical="center" indent="1"/>
    </xf>
    <xf numFmtId="4" fontId="48" fillId="67" borderId="531" applyNumberFormat="0" applyProtection="0">
      <alignment horizontal="left" vertical="center" indent="1"/>
    </xf>
    <xf numFmtId="4" fontId="48" fillId="85" borderId="531" applyNumberFormat="0" applyProtection="0">
      <alignment horizontal="right" vertical="center"/>
    </xf>
    <xf numFmtId="4" fontId="110" fillId="85" borderId="531" applyNumberFormat="0" applyProtection="0">
      <alignment horizontal="right" vertical="center"/>
    </xf>
    <xf numFmtId="0" fontId="45" fillId="74" borderId="531" applyNumberFormat="0" applyProtection="0">
      <alignment horizontal="left" vertical="center" indent="1"/>
    </xf>
    <xf numFmtId="0" fontId="45" fillId="74" borderId="531" applyNumberFormat="0" applyProtection="0">
      <alignment horizontal="left" vertical="center" indent="1"/>
    </xf>
    <xf numFmtId="4" fontId="109" fillId="85" borderId="531" applyNumberFormat="0" applyProtection="0">
      <alignment horizontal="right" vertical="center"/>
    </xf>
    <xf numFmtId="0" fontId="101" fillId="0" borderId="532"/>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0" fontId="66" fillId="64" borderId="529" applyNumberFormat="0" applyAlignment="0" applyProtection="0"/>
    <xf numFmtId="37" fontId="113" fillId="91"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37" fontId="113" fillId="91" borderId="529" applyBorder="0" applyProtection="0">
      <alignment horizontal="right"/>
    </xf>
    <xf numFmtId="0" fontId="108" fillId="62" borderId="535" applyBorder="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0" fontId="95" fillId="64" borderId="531" applyNumberFormat="0" applyAlignment="0" applyProtection="0"/>
    <xf numFmtId="217" fontId="46" fillId="88" borderId="536" applyBorder="0">
      <alignment horizontal="center" vertical="center" wrapText="1"/>
    </xf>
    <xf numFmtId="217" fontId="46" fillId="67" borderId="534" applyBorder="0">
      <alignment horizontal="left" indent="1"/>
      <protection locked="0"/>
    </xf>
    <xf numFmtId="0" fontId="105" fillId="0" borderId="533" applyNumberFormat="0" applyFill="0" applyAlignment="0" applyProtection="0"/>
    <xf numFmtId="0" fontId="126" fillId="64" borderId="529" applyNumberFormat="0" applyAlignment="0" applyProtection="0"/>
    <xf numFmtId="0" fontId="131" fillId="49" borderId="529" applyNumberFormat="0" applyAlignment="0" applyProtection="0"/>
    <xf numFmtId="0" fontId="45" fillId="53" borderId="530" applyNumberFormat="0" applyFont="0" applyAlignment="0" applyProtection="0"/>
    <xf numFmtId="0" fontId="134" fillId="64" borderId="531" applyNumberFormat="0" applyAlignment="0" applyProtection="0"/>
    <xf numFmtId="217" fontId="46" fillId="88" borderId="536" applyBorder="0">
      <alignment horizontal="center" vertical="center" wrapText="1"/>
    </xf>
    <xf numFmtId="217" fontId="46" fillId="67" borderId="534" applyBorder="0">
      <alignment horizontal="left" indent="1"/>
      <protection locked="0"/>
    </xf>
    <xf numFmtId="0" fontId="134" fillId="64" borderId="549" applyNumberFormat="0" applyAlignment="0" applyProtection="0"/>
    <xf numFmtId="0" fontId="126" fillId="64" borderId="529" applyNumberFormat="0" applyAlignment="0" applyProtection="0"/>
    <xf numFmtId="0" fontId="131" fillId="49" borderId="529" applyNumberFormat="0" applyAlignment="0" applyProtection="0"/>
    <xf numFmtId="0" fontId="45" fillId="53" borderId="530" applyNumberFormat="0" applyFont="0" applyAlignment="0" applyProtection="0"/>
    <xf numFmtId="0" fontId="134" fillId="64" borderId="531" applyNumberFormat="0" applyAlignment="0" applyProtection="0"/>
    <xf numFmtId="0" fontId="131" fillId="49" borderId="529"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10" fontId="75" fillId="70" borderId="537" applyNumberFormat="0" applyBorder="0" applyAlignment="0" applyProtection="0"/>
    <xf numFmtId="0" fontId="70" fillId="53" borderId="548" applyNumberFormat="0" applyFont="0" applyAlignment="0" applyProtection="0"/>
    <xf numFmtId="0" fontId="126" fillId="64" borderId="538" applyNumberFormat="0" applyAlignment="0" applyProtection="0"/>
    <xf numFmtId="0" fontId="70" fillId="53" borderId="548" applyNumberFormat="0" applyFont="0" applyAlignment="0" applyProtection="0"/>
    <xf numFmtId="4" fontId="48" fillId="67" borderId="540" applyNumberFormat="0" applyProtection="0">
      <alignment horizontal="left" vertical="center" indent="1"/>
    </xf>
    <xf numFmtId="0" fontId="131" fillId="49" borderId="538" applyNumberFormat="0" applyAlignment="0" applyProtection="0"/>
    <xf numFmtId="0" fontId="45" fillId="53" borderId="539" applyNumberFormat="0" applyFont="0" applyAlignment="0" applyProtection="0"/>
    <xf numFmtId="0" fontId="134" fillId="64" borderId="540" applyNumberFormat="0" applyAlignment="0" applyProtection="0"/>
    <xf numFmtId="0" fontId="126" fillId="64" borderId="520" applyNumberFormat="0" applyAlignment="0" applyProtection="0"/>
    <xf numFmtId="0" fontId="70" fillId="53" borderId="548" applyNumberFormat="0" applyFont="0" applyAlignment="0" applyProtection="0"/>
    <xf numFmtId="4" fontId="48" fillId="67" borderId="540" applyNumberFormat="0" applyProtection="0">
      <alignment horizontal="left" vertical="center" indent="1"/>
    </xf>
    <xf numFmtId="0" fontId="131" fillId="49" borderId="520" applyNumberFormat="0" applyAlignment="0" applyProtection="0"/>
    <xf numFmtId="10" fontId="75" fillId="67" borderId="537" applyNumberFormat="0" applyBorder="0" applyAlignment="0" applyProtection="0"/>
    <xf numFmtId="0" fontId="45" fillId="53" borderId="539" applyNumberFormat="0" applyFont="0" applyAlignment="0" applyProtection="0"/>
    <xf numFmtId="0" fontId="45" fillId="74" borderId="549" applyNumberFormat="0" applyProtection="0">
      <alignment horizontal="left" vertical="center" indent="1"/>
    </xf>
    <xf numFmtId="0" fontId="70" fillId="53" borderId="548" applyNumberFormat="0" applyFont="0" applyAlignment="0" applyProtection="0"/>
    <xf numFmtId="4" fontId="110" fillId="67" borderId="540" applyNumberFormat="0" applyProtection="0">
      <alignment vertical="center"/>
    </xf>
    <xf numFmtId="0" fontId="131" fillId="49" borderId="520" applyNumberFormat="0" applyAlignment="0" applyProtection="0"/>
    <xf numFmtId="0" fontId="108" fillId="62" borderId="544" applyBorder="0"/>
    <xf numFmtId="0" fontId="131" fillId="49" borderId="538" applyNumberFormat="0" applyAlignment="0" applyProtection="0"/>
    <xf numFmtId="0" fontId="131" fillId="49" borderId="538" applyNumberFormat="0" applyAlignment="0" applyProtection="0"/>
    <xf numFmtId="0" fontId="70" fillId="53" borderId="548" applyNumberFormat="0" applyFont="0" applyAlignment="0" applyProtection="0"/>
    <xf numFmtId="0" fontId="131" fillId="49" borderId="538" applyNumberFormat="0" applyAlignment="0" applyProtection="0"/>
    <xf numFmtId="217" fontId="46" fillId="88" borderId="545" applyBorder="0">
      <alignment horizontal="center" vertical="center" wrapText="1"/>
    </xf>
    <xf numFmtId="217" fontId="46" fillId="67" borderId="543" applyBorder="0">
      <alignment horizontal="left" indent="1"/>
      <protection locked="0"/>
    </xf>
    <xf numFmtId="0" fontId="108" fillId="62" borderId="544" applyBorder="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105" fillId="0" borderId="551" applyNumberFormat="0" applyFill="0" applyAlignment="0" applyProtection="0"/>
    <xf numFmtId="0" fontId="101" fillId="0" borderId="541"/>
    <xf numFmtId="4" fontId="109" fillId="85" borderId="540" applyNumberFormat="0" applyProtection="0">
      <alignment horizontal="righ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110" fillId="85" borderId="540" applyNumberFormat="0" applyProtection="0">
      <alignment horizontal="right" vertical="center"/>
    </xf>
    <xf numFmtId="4" fontId="48" fillId="85" borderId="540" applyNumberFormat="0" applyProtection="0">
      <alignment horizontal="right" vertical="center"/>
    </xf>
    <xf numFmtId="4" fontId="48" fillId="67" borderId="540" applyNumberFormat="0" applyProtection="0">
      <alignment horizontal="left" vertical="center" indent="1"/>
    </xf>
    <xf numFmtId="4" fontId="48" fillId="67" borderId="540" applyNumberFormat="0" applyProtection="0">
      <alignment horizontal="left" vertical="center" indent="1"/>
    </xf>
    <xf numFmtId="4" fontId="110" fillId="67" borderId="540" applyNumberFormat="0" applyProtection="0">
      <alignment vertical="center"/>
    </xf>
    <xf numFmtId="4" fontId="48" fillId="67" borderId="540" applyNumberFormat="0" applyProtection="0">
      <alignmen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0" fontId="45" fillId="66" borderId="540" applyNumberFormat="0" applyProtection="0">
      <alignment horizontal="left" vertical="center" indent="1"/>
    </xf>
    <xf numFmtId="0" fontId="45" fillId="66" borderId="540" applyNumberFormat="0" applyProtection="0">
      <alignment horizontal="left" vertical="center" indent="1"/>
    </xf>
    <xf numFmtId="0" fontId="45" fillId="88" borderId="540" applyNumberFormat="0" applyProtection="0">
      <alignment horizontal="left" vertical="center" indent="1"/>
    </xf>
    <xf numFmtId="0" fontId="45" fillId="88" borderId="540" applyNumberFormat="0" applyProtection="0">
      <alignment horizontal="left" vertical="center" indent="1"/>
    </xf>
    <xf numFmtId="0" fontId="45" fillId="87" borderId="540" applyNumberFormat="0" applyProtection="0">
      <alignment horizontal="left" vertical="center" indent="1"/>
    </xf>
    <xf numFmtId="0" fontId="45" fillId="87" borderId="540" applyNumberFormat="0" applyProtection="0">
      <alignment horizontal="left" vertical="center" indent="1"/>
    </xf>
    <xf numFmtId="4" fontId="48" fillId="87" borderId="540" applyNumberFormat="0" applyProtection="0">
      <alignment horizontal="left" vertical="center" indent="1"/>
    </xf>
    <xf numFmtId="4" fontId="48" fillId="85" borderId="540" applyNumberFormat="0" applyProtection="0">
      <alignment horizontal="left" vertical="center" indent="1"/>
    </xf>
    <xf numFmtId="0" fontId="45" fillId="74" borderId="540" applyNumberFormat="0" applyProtection="0">
      <alignment horizontal="left" vertical="center" indent="1"/>
    </xf>
    <xf numFmtId="4" fontId="47" fillId="84" borderId="540" applyNumberFormat="0" applyProtection="0">
      <alignment horizontal="left" vertical="center" indent="1"/>
    </xf>
    <xf numFmtId="4" fontId="48" fillId="83" borderId="540" applyNumberFormat="0" applyProtection="0">
      <alignment horizontal="right" vertical="center"/>
    </xf>
    <xf numFmtId="4" fontId="48" fillId="82" borderId="540" applyNumberFormat="0" applyProtection="0">
      <alignment horizontal="right" vertical="center"/>
    </xf>
    <xf numFmtId="4" fontId="48" fillId="81" borderId="540" applyNumberFormat="0" applyProtection="0">
      <alignment horizontal="right" vertical="center"/>
    </xf>
    <xf numFmtId="4" fontId="48" fillId="80" borderId="540" applyNumberFormat="0" applyProtection="0">
      <alignment horizontal="right" vertical="center"/>
    </xf>
    <xf numFmtId="4" fontId="48" fillId="79" borderId="540" applyNumberFormat="0" applyProtection="0">
      <alignment horizontal="right" vertical="center"/>
    </xf>
    <xf numFmtId="4" fontId="48" fillId="78" borderId="540" applyNumberFormat="0" applyProtection="0">
      <alignment horizontal="right" vertical="center"/>
    </xf>
    <xf numFmtId="4" fontId="48" fillId="77" borderId="540" applyNumberFormat="0" applyProtection="0">
      <alignment horizontal="right" vertical="center"/>
    </xf>
    <xf numFmtId="4" fontId="48" fillId="76" borderId="540" applyNumberFormat="0" applyProtection="0">
      <alignment horizontal="right" vertical="center"/>
    </xf>
    <xf numFmtId="4" fontId="48" fillId="75" borderId="540" applyNumberFormat="0" applyProtection="0">
      <alignment horizontal="right" vertical="center"/>
    </xf>
    <xf numFmtId="0" fontId="45" fillId="74" borderId="540" applyNumberFormat="0" applyProtection="0">
      <alignment horizontal="left" vertical="center" indent="1"/>
    </xf>
    <xf numFmtId="4" fontId="48" fillId="73" borderId="540" applyNumberFormat="0" applyProtection="0">
      <alignment horizontal="left" vertical="center" indent="1"/>
    </xf>
    <xf numFmtId="4" fontId="48" fillId="73" borderId="540" applyNumberFormat="0" applyProtection="0">
      <alignment horizontal="left" vertical="center" indent="1"/>
    </xf>
    <xf numFmtId="4" fontId="110" fillId="73" borderId="540" applyNumberFormat="0" applyProtection="0">
      <alignment vertical="center"/>
    </xf>
    <xf numFmtId="4" fontId="48" fillId="73" borderId="540" applyNumberFormat="0" applyProtection="0">
      <alignment vertical="center"/>
    </xf>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37" fontId="113" fillId="90" borderId="538" applyBorder="0" applyProtection="0">
      <alignment horizontal="right"/>
    </xf>
    <xf numFmtId="37" fontId="113" fillId="90" borderId="538" applyBorder="0" applyProtection="0">
      <alignment horizontal="right"/>
    </xf>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81" fillId="49" borderId="538" applyNumberForma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70" fillId="53" borderId="539" applyNumberFormat="0" applyFon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4" fontId="48" fillId="73" borderId="540" applyNumberFormat="0" applyProtection="0">
      <alignment vertical="center"/>
    </xf>
    <xf numFmtId="4" fontId="110" fillId="73" borderId="540" applyNumberFormat="0" applyProtection="0">
      <alignment vertical="center"/>
    </xf>
    <xf numFmtId="4" fontId="48" fillId="73" borderId="540" applyNumberFormat="0" applyProtection="0">
      <alignment horizontal="left" vertical="center" indent="1"/>
    </xf>
    <xf numFmtId="4" fontId="48" fillId="73" borderId="540" applyNumberFormat="0" applyProtection="0">
      <alignment horizontal="left" vertical="center" indent="1"/>
    </xf>
    <xf numFmtId="0" fontId="45" fillId="74" borderId="540" applyNumberFormat="0" applyProtection="0">
      <alignment horizontal="left" vertical="center" indent="1"/>
    </xf>
    <xf numFmtId="4" fontId="48" fillId="75" borderId="540" applyNumberFormat="0" applyProtection="0">
      <alignment horizontal="right" vertical="center"/>
    </xf>
    <xf numFmtId="4" fontId="48" fillId="76" borderId="540" applyNumberFormat="0" applyProtection="0">
      <alignment horizontal="right" vertical="center"/>
    </xf>
    <xf numFmtId="4" fontId="48" fillId="77" borderId="540" applyNumberFormat="0" applyProtection="0">
      <alignment horizontal="right" vertical="center"/>
    </xf>
    <xf numFmtId="4" fontId="48" fillId="78" borderId="540" applyNumberFormat="0" applyProtection="0">
      <alignment horizontal="right" vertical="center"/>
    </xf>
    <xf numFmtId="4" fontId="48" fillId="79" borderId="540" applyNumberFormat="0" applyProtection="0">
      <alignment horizontal="right" vertical="center"/>
    </xf>
    <xf numFmtId="4" fontId="48" fillId="80" borderId="540" applyNumberFormat="0" applyProtection="0">
      <alignment horizontal="right" vertical="center"/>
    </xf>
    <xf numFmtId="4" fontId="48" fillId="81" borderId="540" applyNumberFormat="0" applyProtection="0">
      <alignment horizontal="right" vertical="center"/>
    </xf>
    <xf numFmtId="4" fontId="48" fillId="82" borderId="540" applyNumberFormat="0" applyProtection="0">
      <alignment horizontal="right" vertical="center"/>
    </xf>
    <xf numFmtId="4" fontId="48" fillId="83" borderId="540" applyNumberFormat="0" applyProtection="0">
      <alignment horizontal="right" vertical="center"/>
    </xf>
    <xf numFmtId="4" fontId="47" fillId="84" borderId="540" applyNumberFormat="0" applyProtection="0">
      <alignment horizontal="left" vertical="center" indent="1"/>
    </xf>
    <xf numFmtId="0" fontId="45" fillId="74" borderId="540" applyNumberFormat="0" applyProtection="0">
      <alignment horizontal="left" vertical="center" indent="1"/>
    </xf>
    <xf numFmtId="4" fontId="48" fillId="85" borderId="540" applyNumberFormat="0" applyProtection="0">
      <alignment horizontal="left" vertical="center" indent="1"/>
    </xf>
    <xf numFmtId="4" fontId="48" fillId="87" borderId="540" applyNumberFormat="0" applyProtection="0">
      <alignment horizontal="left" vertical="center" indent="1"/>
    </xf>
    <xf numFmtId="0" fontId="45" fillId="87" borderId="540" applyNumberFormat="0" applyProtection="0">
      <alignment horizontal="left" vertical="center" indent="1"/>
    </xf>
    <xf numFmtId="0" fontId="45" fillId="87" borderId="540" applyNumberFormat="0" applyProtection="0">
      <alignment horizontal="left" vertical="center" indent="1"/>
    </xf>
    <xf numFmtId="0" fontId="45" fillId="88" borderId="540" applyNumberFormat="0" applyProtection="0">
      <alignment horizontal="left" vertical="center" indent="1"/>
    </xf>
    <xf numFmtId="0" fontId="45" fillId="88" borderId="540" applyNumberFormat="0" applyProtection="0">
      <alignment horizontal="left" vertical="center" indent="1"/>
    </xf>
    <xf numFmtId="0" fontId="45" fillId="66" borderId="540" applyNumberFormat="0" applyProtection="0">
      <alignment horizontal="left" vertical="center" indent="1"/>
    </xf>
    <xf numFmtId="0" fontId="45" fillId="66" borderId="540" applyNumberFormat="0" applyProtection="0">
      <alignment horizontal="left" vertical="center" indent="1"/>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48" fillId="67" borderId="540" applyNumberFormat="0" applyProtection="0">
      <alignment vertical="center"/>
    </xf>
    <xf numFmtId="4" fontId="110" fillId="67" borderId="540" applyNumberFormat="0" applyProtection="0">
      <alignment vertical="center"/>
    </xf>
    <xf numFmtId="4" fontId="48" fillId="67" borderId="540" applyNumberFormat="0" applyProtection="0">
      <alignment horizontal="left" vertical="center" indent="1"/>
    </xf>
    <xf numFmtId="4" fontId="48" fillId="67" borderId="540" applyNumberFormat="0" applyProtection="0">
      <alignment horizontal="left" vertical="center" indent="1"/>
    </xf>
    <xf numFmtId="4" fontId="48" fillId="85" borderId="540" applyNumberFormat="0" applyProtection="0">
      <alignment horizontal="right" vertical="center"/>
    </xf>
    <xf numFmtId="4" fontId="110" fillId="85" borderId="540" applyNumberFormat="0" applyProtection="0">
      <alignment horizontal="right" vertical="center"/>
    </xf>
    <xf numFmtId="0" fontId="45" fillId="74" borderId="540" applyNumberFormat="0" applyProtection="0">
      <alignment horizontal="left" vertical="center" indent="1"/>
    </xf>
    <xf numFmtId="0" fontId="45" fillId="74" borderId="540" applyNumberFormat="0" applyProtection="0">
      <alignment horizontal="left" vertical="center" indent="1"/>
    </xf>
    <xf numFmtId="4" fontId="109" fillId="85" borderId="540" applyNumberFormat="0" applyProtection="0">
      <alignment horizontal="right" vertical="center"/>
    </xf>
    <xf numFmtId="0" fontId="101" fillId="0" borderId="541"/>
    <xf numFmtId="0" fontId="105" fillId="0" borderId="551" applyNumberFormat="0" applyFill="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0" fontId="66" fillId="64" borderId="538" applyNumberFormat="0" applyAlignment="0" applyProtection="0"/>
    <xf numFmtId="37" fontId="113" fillId="91" borderId="538" applyBorder="0" applyProtection="0">
      <alignment horizontal="right"/>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91" borderId="538" applyBorder="0" applyProtection="0">
      <alignment horizontal="right"/>
    </xf>
    <xf numFmtId="0" fontId="108" fillId="62" borderId="544" applyBorder="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0" fontId="95" fillId="64" borderId="540" applyNumberFormat="0" applyAlignment="0" applyProtection="0"/>
    <xf numFmtId="217" fontId="46" fillId="88" borderId="545" applyBorder="0">
      <alignment horizontal="center" vertical="center" wrapText="1"/>
    </xf>
    <xf numFmtId="217" fontId="46" fillId="67" borderId="543" applyBorder="0">
      <alignment horizontal="left" indent="1"/>
      <protection locked="0"/>
    </xf>
    <xf numFmtId="0" fontId="105" fillId="0" borderId="542" applyNumberFormat="0" applyFill="0" applyAlignment="0" applyProtection="0"/>
    <xf numFmtId="0" fontId="126" fillId="64" borderId="538" applyNumberFormat="0" applyAlignment="0" applyProtection="0"/>
    <xf numFmtId="0" fontId="131" fillId="49" borderId="538" applyNumberFormat="0" applyAlignment="0" applyProtection="0"/>
    <xf numFmtId="0" fontId="45" fillId="53" borderId="539" applyNumberFormat="0" applyFont="0" applyAlignment="0" applyProtection="0"/>
    <xf numFmtId="0" fontId="134" fillId="64" borderId="540" applyNumberFormat="0" applyAlignment="0" applyProtection="0"/>
    <xf numFmtId="217" fontId="46" fillId="88" borderId="545" applyBorder="0">
      <alignment horizontal="center" vertical="center" wrapText="1"/>
    </xf>
    <xf numFmtId="217" fontId="46" fillId="67" borderId="543" applyBorder="0">
      <alignment horizontal="left" indent="1"/>
      <protection locked="0"/>
    </xf>
    <xf numFmtId="0" fontId="126" fillId="64" borderId="538" applyNumberFormat="0" applyAlignment="0" applyProtection="0"/>
    <xf numFmtId="0" fontId="131" fillId="49" borderId="538" applyNumberFormat="0" applyAlignment="0" applyProtection="0"/>
    <xf numFmtId="0" fontId="45" fillId="53" borderId="539" applyNumberFormat="0" applyFont="0" applyAlignment="0" applyProtection="0"/>
    <xf numFmtId="0" fontId="134" fillId="64" borderId="540" applyNumberFormat="0" applyAlignment="0" applyProtection="0"/>
    <xf numFmtId="0" fontId="131" fillId="49" borderId="538" applyNumberFormat="0" applyAlignment="0" applyProtection="0"/>
    <xf numFmtId="37" fontId="113" fillId="91" borderId="547" applyBorder="0" applyProtection="0">
      <alignment horizontal="right"/>
    </xf>
    <xf numFmtId="10" fontId="75" fillId="70" borderId="546" applyNumberFormat="0" applyBorder="0" applyAlignment="0" applyProtection="0"/>
    <xf numFmtId="0" fontId="126" fillId="64" borderId="547" applyNumberFormat="0" applyAlignment="0" applyProtection="0"/>
    <xf numFmtId="0" fontId="131" fillId="49" borderId="547" applyNumberFormat="0" applyAlignment="0" applyProtection="0"/>
    <xf numFmtId="0" fontId="45" fillId="53" borderId="548" applyNumberFormat="0" applyFont="0" applyAlignment="0" applyProtection="0"/>
    <xf numFmtId="0" fontId="134" fillId="64" borderId="549" applyNumberFormat="0" applyAlignment="0" applyProtection="0"/>
    <xf numFmtId="0" fontId="126" fillId="64" borderId="538" applyNumberFormat="0" applyAlignment="0" applyProtection="0"/>
    <xf numFmtId="0" fontId="70" fillId="53" borderId="548" applyNumberFormat="0" applyFont="0" applyAlignment="0" applyProtection="0"/>
    <xf numFmtId="0" fontId="131" fillId="49" borderId="538" applyNumberFormat="0" applyAlignment="0" applyProtection="0"/>
    <xf numFmtId="10" fontId="75" fillId="67" borderId="546" applyNumberFormat="0" applyBorder="0" applyAlignment="0" applyProtection="0"/>
    <xf numFmtId="0" fontId="45" fillId="53" borderId="548" applyNumberFormat="0" applyFont="0" applyAlignment="0" applyProtection="0"/>
    <xf numFmtId="0" fontId="131" fillId="49" borderId="538" applyNumberFormat="0" applyAlignment="0" applyProtection="0"/>
    <xf numFmtId="4" fontId="48" fillId="73" borderId="549" applyNumberFormat="0" applyProtection="0">
      <alignment vertical="center"/>
    </xf>
    <xf numFmtId="4" fontId="110" fillId="73" borderId="549" applyNumberFormat="0" applyProtection="0">
      <alignment vertical="center"/>
    </xf>
    <xf numFmtId="4" fontId="48" fillId="73" borderId="549" applyNumberFormat="0" applyProtection="0">
      <alignment horizontal="left" vertical="center" indent="1"/>
    </xf>
    <xf numFmtId="4" fontId="48" fillId="73" borderId="549" applyNumberFormat="0" applyProtection="0">
      <alignment horizontal="left" vertical="center" indent="1"/>
    </xf>
    <xf numFmtId="0" fontId="45" fillId="74" borderId="549" applyNumberFormat="0" applyProtection="0">
      <alignment horizontal="left" vertical="center" indent="1"/>
    </xf>
    <xf numFmtId="4" fontId="48" fillId="75" borderId="549" applyNumberFormat="0" applyProtection="0">
      <alignment horizontal="right" vertical="center"/>
    </xf>
    <xf numFmtId="4" fontId="48" fillId="76" borderId="549" applyNumberFormat="0" applyProtection="0">
      <alignment horizontal="right" vertical="center"/>
    </xf>
    <xf numFmtId="4" fontId="48" fillId="77" borderId="549" applyNumberFormat="0" applyProtection="0">
      <alignment horizontal="right" vertical="center"/>
    </xf>
    <xf numFmtId="4" fontId="48" fillId="78" borderId="549" applyNumberFormat="0" applyProtection="0">
      <alignment horizontal="right" vertical="center"/>
    </xf>
    <xf numFmtId="4" fontId="48" fillId="79" borderId="549" applyNumberFormat="0" applyProtection="0">
      <alignment horizontal="right" vertical="center"/>
    </xf>
    <xf numFmtId="4" fontId="48" fillId="80" borderId="549" applyNumberFormat="0" applyProtection="0">
      <alignment horizontal="right" vertical="center"/>
    </xf>
    <xf numFmtId="4" fontId="48" fillId="81" borderId="549" applyNumberFormat="0" applyProtection="0">
      <alignment horizontal="right" vertical="center"/>
    </xf>
    <xf numFmtId="4" fontId="48" fillId="82" borderId="549" applyNumberFormat="0" applyProtection="0">
      <alignment horizontal="right" vertical="center"/>
    </xf>
    <xf numFmtId="4" fontId="48" fillId="83" borderId="549" applyNumberFormat="0" applyProtection="0">
      <alignment horizontal="right" vertical="center"/>
    </xf>
    <xf numFmtId="4" fontId="47" fillId="84" borderId="549" applyNumberFormat="0" applyProtection="0">
      <alignment horizontal="left" vertical="center" indent="1"/>
    </xf>
    <xf numFmtId="0" fontId="45" fillId="74" borderId="549" applyNumberFormat="0" applyProtection="0">
      <alignment horizontal="left" vertical="center" indent="1"/>
    </xf>
    <xf numFmtId="4" fontId="48" fillId="85" borderId="549" applyNumberFormat="0" applyProtection="0">
      <alignment horizontal="left" vertical="center" indent="1"/>
    </xf>
    <xf numFmtId="4" fontId="48" fillId="87"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48" fillId="67" borderId="549" applyNumberFormat="0" applyProtection="0">
      <alignment vertical="center"/>
    </xf>
    <xf numFmtId="4" fontId="110" fillId="67" borderId="549" applyNumberFormat="0" applyProtection="0">
      <alignmen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48" fillId="85" borderId="549" applyNumberFormat="0" applyProtection="0">
      <alignment horizontal="right" vertical="center"/>
    </xf>
    <xf numFmtId="4" fontId="110" fillId="85" borderId="549" applyNumberFormat="0" applyProtection="0">
      <alignment horizontal="righ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09" fillId="85" borderId="549" applyNumberFormat="0" applyProtection="0">
      <alignment horizontal="right" vertical="center"/>
    </xf>
    <xf numFmtId="0" fontId="101" fillId="0" borderId="550"/>
    <xf numFmtId="0" fontId="131" fillId="49" borderId="547" applyNumberFormat="0" applyAlignment="0" applyProtection="0"/>
    <xf numFmtId="37" fontId="113" fillId="91"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8" fillId="62" borderId="553" applyBorder="0"/>
    <xf numFmtId="0" fontId="131" fillId="49" borderId="547" applyNumberFormat="0" applyAlignment="0" applyProtection="0"/>
    <xf numFmtId="0" fontId="131" fillId="49" borderId="547" applyNumberFormat="0" applyAlignment="0" applyProtection="0"/>
    <xf numFmtId="0" fontId="131" fillId="49" borderId="547" applyNumberFormat="0" applyAlignment="0" applyProtection="0"/>
    <xf numFmtId="217" fontId="46" fillId="88" borderId="554" applyBorder="0">
      <alignment horizontal="center" vertical="center" wrapText="1"/>
    </xf>
    <xf numFmtId="217" fontId="46" fillId="67" borderId="552" applyBorder="0">
      <alignment horizontal="left" indent="1"/>
      <protection locked="0"/>
    </xf>
    <xf numFmtId="0" fontId="108" fillId="62" borderId="553" applyBorder="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101" fillId="0" borderId="550"/>
    <xf numFmtId="4" fontId="109" fillId="85" borderId="549" applyNumberFormat="0" applyProtection="0">
      <alignment horizontal="righ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10" fillId="85" borderId="549" applyNumberFormat="0" applyProtection="0">
      <alignment horizontal="right" vertical="center"/>
    </xf>
    <xf numFmtId="4" fontId="48" fillId="85" borderId="549" applyNumberFormat="0" applyProtection="0">
      <alignment horizontal="righ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110" fillId="67" borderId="549" applyNumberFormat="0" applyProtection="0">
      <alignment vertical="center"/>
    </xf>
    <xf numFmtId="4" fontId="48" fillId="67" borderId="549" applyNumberFormat="0" applyProtection="0">
      <alignmen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4" fontId="48" fillId="87" borderId="549" applyNumberFormat="0" applyProtection="0">
      <alignment horizontal="left" vertical="center" indent="1"/>
    </xf>
    <xf numFmtId="4" fontId="48" fillId="85" borderId="549" applyNumberFormat="0" applyProtection="0">
      <alignment horizontal="left" vertical="center" indent="1"/>
    </xf>
    <xf numFmtId="0" fontId="45" fillId="74" borderId="549" applyNumberFormat="0" applyProtection="0">
      <alignment horizontal="left" vertical="center" indent="1"/>
    </xf>
    <xf numFmtId="4" fontId="47" fillId="84" borderId="549" applyNumberFormat="0" applyProtection="0">
      <alignment horizontal="left" vertical="center" indent="1"/>
    </xf>
    <xf numFmtId="4" fontId="48" fillId="83" borderId="549" applyNumberFormat="0" applyProtection="0">
      <alignment horizontal="right" vertical="center"/>
    </xf>
    <xf numFmtId="4" fontId="48" fillId="82" borderId="549" applyNumberFormat="0" applyProtection="0">
      <alignment horizontal="right" vertical="center"/>
    </xf>
    <xf numFmtId="4" fontId="48" fillId="81" borderId="549" applyNumberFormat="0" applyProtection="0">
      <alignment horizontal="right" vertical="center"/>
    </xf>
    <xf numFmtId="4" fontId="48" fillId="80" borderId="549" applyNumberFormat="0" applyProtection="0">
      <alignment horizontal="right" vertical="center"/>
    </xf>
    <xf numFmtId="4" fontId="48" fillId="79" borderId="549" applyNumberFormat="0" applyProtection="0">
      <alignment horizontal="right" vertical="center"/>
    </xf>
    <xf numFmtId="4" fontId="48" fillId="78" borderId="549" applyNumberFormat="0" applyProtection="0">
      <alignment horizontal="right" vertical="center"/>
    </xf>
    <xf numFmtId="4" fontId="48" fillId="77" borderId="549" applyNumberFormat="0" applyProtection="0">
      <alignment horizontal="right" vertical="center"/>
    </xf>
    <xf numFmtId="4" fontId="48" fillId="76" borderId="549" applyNumberFormat="0" applyProtection="0">
      <alignment horizontal="right" vertical="center"/>
    </xf>
    <xf numFmtId="4" fontId="48" fillId="75" borderId="549" applyNumberFormat="0" applyProtection="0">
      <alignment horizontal="right" vertical="center"/>
    </xf>
    <xf numFmtId="0" fontId="45" fillId="74" borderId="549" applyNumberFormat="0" applyProtection="0">
      <alignment horizontal="left" vertical="center" indent="1"/>
    </xf>
    <xf numFmtId="4" fontId="48" fillId="73" borderId="549" applyNumberFormat="0" applyProtection="0">
      <alignment horizontal="left" vertical="center" indent="1"/>
    </xf>
    <xf numFmtId="4" fontId="48" fillId="73" borderId="549" applyNumberFormat="0" applyProtection="0">
      <alignment horizontal="left" vertical="center" indent="1"/>
    </xf>
    <xf numFmtId="4" fontId="110" fillId="73" borderId="549" applyNumberFormat="0" applyProtection="0">
      <alignment vertical="center"/>
    </xf>
    <xf numFmtId="4" fontId="48" fillId="73" borderId="549" applyNumberFormat="0" applyProtection="0">
      <alignment vertical="center"/>
    </xf>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37" fontId="113" fillId="90" borderId="547" applyBorder="0" applyProtection="0">
      <alignment horizontal="right"/>
    </xf>
    <xf numFmtId="37" fontId="113" fillId="90" borderId="547" applyBorder="0" applyProtection="0">
      <alignment horizontal="right"/>
    </xf>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81" fillId="49" borderId="547" applyNumberForma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70" fillId="53" borderId="548" applyNumberFormat="0" applyFon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4" fontId="48" fillId="73" borderId="549" applyNumberFormat="0" applyProtection="0">
      <alignment vertical="center"/>
    </xf>
    <xf numFmtId="4" fontId="110" fillId="73" borderId="549" applyNumberFormat="0" applyProtection="0">
      <alignment vertical="center"/>
    </xf>
    <xf numFmtId="4" fontId="48" fillId="73" borderId="549" applyNumberFormat="0" applyProtection="0">
      <alignment horizontal="left" vertical="center" indent="1"/>
    </xf>
    <xf numFmtId="4" fontId="48" fillId="73" borderId="549" applyNumberFormat="0" applyProtection="0">
      <alignment horizontal="left" vertical="center" indent="1"/>
    </xf>
    <xf numFmtId="0" fontId="45" fillId="74" borderId="549" applyNumberFormat="0" applyProtection="0">
      <alignment horizontal="left" vertical="center" indent="1"/>
    </xf>
    <xf numFmtId="4" fontId="48" fillId="75" borderId="549" applyNumberFormat="0" applyProtection="0">
      <alignment horizontal="right" vertical="center"/>
    </xf>
    <xf numFmtId="4" fontId="48" fillId="76" borderId="549" applyNumberFormat="0" applyProtection="0">
      <alignment horizontal="right" vertical="center"/>
    </xf>
    <xf numFmtId="4" fontId="48" fillId="77" borderId="549" applyNumberFormat="0" applyProtection="0">
      <alignment horizontal="right" vertical="center"/>
    </xf>
    <xf numFmtId="4" fontId="48" fillId="78" borderId="549" applyNumberFormat="0" applyProtection="0">
      <alignment horizontal="right" vertical="center"/>
    </xf>
    <xf numFmtId="4" fontId="48" fillId="79" borderId="549" applyNumberFormat="0" applyProtection="0">
      <alignment horizontal="right" vertical="center"/>
    </xf>
    <xf numFmtId="4" fontId="48" fillId="80" borderId="549" applyNumberFormat="0" applyProtection="0">
      <alignment horizontal="right" vertical="center"/>
    </xf>
    <xf numFmtId="4" fontId="48" fillId="81" borderId="549" applyNumberFormat="0" applyProtection="0">
      <alignment horizontal="right" vertical="center"/>
    </xf>
    <xf numFmtId="4" fontId="48" fillId="82" borderId="549" applyNumberFormat="0" applyProtection="0">
      <alignment horizontal="right" vertical="center"/>
    </xf>
    <xf numFmtId="4" fontId="48" fillId="83" borderId="549" applyNumberFormat="0" applyProtection="0">
      <alignment horizontal="right" vertical="center"/>
    </xf>
    <xf numFmtId="4" fontId="47" fillId="84" borderId="549" applyNumberFormat="0" applyProtection="0">
      <alignment horizontal="left" vertical="center" indent="1"/>
    </xf>
    <xf numFmtId="0" fontId="45" fillId="74" borderId="549" applyNumberFormat="0" applyProtection="0">
      <alignment horizontal="left" vertical="center" indent="1"/>
    </xf>
    <xf numFmtId="4" fontId="48" fillId="85" borderId="549" applyNumberFormat="0" applyProtection="0">
      <alignment horizontal="left" vertical="center" indent="1"/>
    </xf>
    <xf numFmtId="4" fontId="48" fillId="87" borderId="549" applyNumberFormat="0" applyProtection="0">
      <alignment horizontal="left" vertical="center" indent="1"/>
    </xf>
    <xf numFmtId="0" fontId="45" fillId="87" borderId="549" applyNumberFormat="0" applyProtection="0">
      <alignment horizontal="left" vertical="center" indent="1"/>
    </xf>
    <xf numFmtId="0" fontId="45" fillId="87" borderId="549" applyNumberFormat="0" applyProtection="0">
      <alignment horizontal="left" vertical="center" indent="1"/>
    </xf>
    <xf numFmtId="0" fontId="45" fillId="88" borderId="549" applyNumberFormat="0" applyProtection="0">
      <alignment horizontal="left" vertical="center" indent="1"/>
    </xf>
    <xf numFmtId="0" fontId="45" fillId="88" borderId="549" applyNumberFormat="0" applyProtection="0">
      <alignment horizontal="left" vertical="center" indent="1"/>
    </xf>
    <xf numFmtId="0" fontId="45" fillId="66" borderId="549" applyNumberFormat="0" applyProtection="0">
      <alignment horizontal="left" vertical="center" indent="1"/>
    </xf>
    <xf numFmtId="0" fontId="45" fillId="66" borderId="549" applyNumberFormat="0" applyProtection="0">
      <alignment horizontal="left" vertical="center" indent="1"/>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48" fillId="67" borderId="549" applyNumberFormat="0" applyProtection="0">
      <alignment vertical="center"/>
    </xf>
    <xf numFmtId="4" fontId="110" fillId="67" borderId="549" applyNumberFormat="0" applyProtection="0">
      <alignment vertical="center"/>
    </xf>
    <xf numFmtId="4" fontId="48" fillId="67" borderId="549" applyNumberFormat="0" applyProtection="0">
      <alignment horizontal="left" vertical="center" indent="1"/>
    </xf>
    <xf numFmtId="4" fontId="48" fillId="67" borderId="549" applyNumberFormat="0" applyProtection="0">
      <alignment horizontal="left" vertical="center" indent="1"/>
    </xf>
    <xf numFmtId="4" fontId="48" fillId="85" borderId="549" applyNumberFormat="0" applyProtection="0">
      <alignment horizontal="right" vertical="center"/>
    </xf>
    <xf numFmtId="4" fontId="110" fillId="85" borderId="549" applyNumberFormat="0" applyProtection="0">
      <alignment horizontal="right" vertical="center"/>
    </xf>
    <xf numFmtId="0" fontId="45" fillId="74" borderId="549" applyNumberFormat="0" applyProtection="0">
      <alignment horizontal="left" vertical="center" indent="1"/>
    </xf>
    <xf numFmtId="0" fontId="45" fillId="74" borderId="549" applyNumberFormat="0" applyProtection="0">
      <alignment horizontal="left" vertical="center" indent="1"/>
    </xf>
    <xf numFmtId="4" fontId="109" fillId="85" borderId="549" applyNumberFormat="0" applyProtection="0">
      <alignment horizontal="right" vertical="center"/>
    </xf>
    <xf numFmtId="0" fontId="101" fillId="0" borderId="55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0" fontId="66" fillId="64" borderId="547" applyNumberFormat="0" applyAlignment="0" applyProtection="0"/>
    <xf numFmtId="37" fontId="113" fillId="91"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37" fontId="113" fillId="91" borderId="547" applyBorder="0" applyProtection="0">
      <alignment horizontal="right"/>
    </xf>
    <xf numFmtId="0" fontId="108" fillId="62" borderId="553" applyBorder="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0" fontId="95" fillId="64" borderId="549" applyNumberFormat="0" applyAlignment="0" applyProtection="0"/>
    <xf numFmtId="217" fontId="46" fillId="88" borderId="554" applyBorder="0">
      <alignment horizontal="center" vertical="center" wrapText="1"/>
    </xf>
    <xf numFmtId="217" fontId="46" fillId="67" borderId="552" applyBorder="0">
      <alignment horizontal="left" indent="1"/>
      <protection locked="0"/>
    </xf>
    <xf numFmtId="0" fontId="105" fillId="0" borderId="551" applyNumberFormat="0" applyFill="0" applyAlignment="0" applyProtection="0"/>
    <xf numFmtId="0" fontId="126" fillId="64" borderId="547" applyNumberFormat="0" applyAlignment="0" applyProtection="0"/>
    <xf numFmtId="0" fontId="131" fillId="49" borderId="547" applyNumberFormat="0" applyAlignment="0" applyProtection="0"/>
    <xf numFmtId="0" fontId="45" fillId="53" borderId="548" applyNumberFormat="0" applyFont="0" applyAlignment="0" applyProtection="0"/>
    <xf numFmtId="0" fontId="134" fillId="64" borderId="549" applyNumberFormat="0" applyAlignment="0" applyProtection="0"/>
    <xf numFmtId="217" fontId="46" fillId="88" borderId="554" applyBorder="0">
      <alignment horizontal="center" vertical="center" wrapText="1"/>
    </xf>
    <xf numFmtId="217" fontId="46" fillId="67" borderId="552" applyBorder="0">
      <alignment horizontal="left" indent="1"/>
      <protection locked="0"/>
    </xf>
    <xf numFmtId="0" fontId="126" fillId="64" borderId="547" applyNumberFormat="0" applyAlignment="0" applyProtection="0"/>
    <xf numFmtId="0" fontId="131" fillId="49" borderId="547" applyNumberFormat="0" applyAlignment="0" applyProtection="0"/>
    <xf numFmtId="0" fontId="45" fillId="53" borderId="548" applyNumberFormat="0" applyFont="0" applyAlignment="0" applyProtection="0"/>
    <xf numFmtId="0" fontId="134" fillId="64" borderId="549" applyNumberFormat="0" applyAlignment="0" applyProtection="0"/>
    <xf numFmtId="0" fontId="131" fillId="49" borderId="547" applyNumberFormat="0" applyAlignment="0" applyProtection="0"/>
    <xf numFmtId="10" fontId="75" fillId="70" borderId="555" applyNumberFormat="0" applyBorder="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26" fillId="64" borderId="547" applyNumberFormat="0" applyAlignment="0" applyProtection="0"/>
    <xf numFmtId="0" fontId="131" fillId="49" borderId="547" applyNumberFormat="0" applyAlignment="0" applyProtection="0"/>
    <xf numFmtId="10" fontId="75" fillId="67" borderId="555" applyNumberFormat="0" applyBorder="0" applyAlignment="0" applyProtection="0"/>
    <xf numFmtId="0" fontId="45" fillId="53" borderId="557" applyNumberFormat="0" applyFont="0" applyAlignment="0" applyProtection="0"/>
    <xf numFmtId="0" fontId="131" fillId="49" borderId="547" applyNumberFormat="0" applyAlignment="0" applyProtection="0"/>
    <xf numFmtId="217" fontId="46" fillId="88" borderId="561" applyBorder="0">
      <alignment horizontal="center" vertical="center" wrapTex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42" fontId="45" fillId="66" borderId="582">
      <alignment horizontal="center"/>
    </xf>
    <xf numFmtId="4" fontId="48" fillId="76" borderId="612" applyNumberFormat="0" applyProtection="0">
      <alignment horizontal="right" vertical="center"/>
    </xf>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75" applyNumberFormat="0" applyFont="0" applyAlignment="0" applyProtection="0"/>
    <xf numFmtId="0" fontId="126" fillId="64" borderId="556" applyNumberFormat="0" applyAlignment="0" applyProtection="0"/>
    <xf numFmtId="0" fontId="45" fillId="74" borderId="621" applyNumberFormat="0" applyProtection="0">
      <alignment horizontal="left" vertical="center" indent="1"/>
    </xf>
    <xf numFmtId="4" fontId="48" fillId="78"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4" fontId="48" fillId="67" borderId="567" applyNumberFormat="0" applyProtection="0">
      <alignment vertical="center"/>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53" borderId="602" applyNumberFormat="0" applyFont="0" applyAlignment="0" applyProtection="0"/>
    <xf numFmtId="0" fontId="131" fillId="49" borderId="601" applyNumberFormat="0" applyAlignment="0" applyProtection="0"/>
    <xf numFmtId="217" fontId="45" fillId="66" borderId="24">
      <alignment horizontal="left" indent="1"/>
    </xf>
    <xf numFmtId="217" fontId="121" fillId="0" borderId="24">
      <alignment horizontal="left" indent="1"/>
    </xf>
    <xf numFmtId="217" fontId="120" fillId="0" borderId="24">
      <alignment horizontal="left" vertical="top" wrapText="1"/>
    </xf>
    <xf numFmtId="217" fontId="45" fillId="67" borderId="24">
      <alignment horizontal="left" indent="1"/>
      <protection locked="0"/>
    </xf>
    <xf numFmtId="0" fontId="95" fillId="64" borderId="558" applyNumberFormat="0" applyAlignment="0" applyProtection="0"/>
    <xf numFmtId="0" fontId="95" fillId="64" borderId="558" applyNumberFormat="0" applyAlignment="0" applyProtection="0"/>
    <xf numFmtId="4" fontId="48" fillId="85" borderId="585" applyNumberFormat="0" applyProtection="0">
      <alignment horizontal="right" vertical="center"/>
    </xf>
    <xf numFmtId="4" fontId="48" fillId="73" borderId="558" applyNumberFormat="0" applyProtection="0">
      <alignment vertical="center"/>
    </xf>
    <xf numFmtId="4" fontId="48"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101" fillId="0" borderId="559"/>
    <xf numFmtId="4" fontId="48" fillId="73" borderId="585" applyNumberFormat="0" applyProtection="0">
      <alignment horizontal="left" vertical="center" indent="1"/>
    </xf>
    <xf numFmtId="0" fontId="81" fillId="49" borderId="583" applyNumberFormat="0" applyAlignment="0" applyProtection="0"/>
    <xf numFmtId="0" fontId="81" fillId="49" borderId="583" applyNumberFormat="0" applyAlignment="0" applyProtection="0"/>
    <xf numFmtId="0" fontId="95" fillId="64" borderId="594" applyNumberFormat="0" applyAlignment="0" applyProtection="0"/>
    <xf numFmtId="0" fontId="70" fillId="53" borderId="620" applyNumberFormat="0" applyFont="0" applyAlignment="0" applyProtection="0"/>
    <xf numFmtId="4" fontId="48" fillId="73" borderId="621" applyNumberFormat="0" applyProtection="0">
      <alignment horizontal="left" vertical="center" indent="1"/>
    </xf>
    <xf numFmtId="0" fontId="105" fillId="0" borderId="641" applyNumberFormat="0" applyFill="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105" fillId="0" borderId="562" applyNumberFormat="0" applyFill="0" applyAlignment="0" applyProtection="0"/>
    <xf numFmtId="0" fontId="105" fillId="0" borderId="562" applyNumberFormat="0" applyFill="0" applyAlignment="0" applyProtection="0"/>
    <xf numFmtId="0" fontId="70" fillId="53" borderId="566" applyNumberFormat="0" applyFont="0" applyAlignment="0" applyProtection="0"/>
    <xf numFmtId="0" fontId="70" fillId="53" borderId="566" applyNumberFormat="0" applyFont="0" applyAlignment="0" applyProtection="0"/>
    <xf numFmtId="4" fontId="48" fillId="82" borderId="585" applyNumberFormat="0" applyProtection="0">
      <alignment horizontal="right" vertical="center"/>
    </xf>
    <xf numFmtId="0" fontId="108" fillId="62" borderId="563" applyBorder="0"/>
    <xf numFmtId="4" fontId="48" fillId="75" borderId="585" applyNumberFormat="0" applyProtection="0">
      <alignment horizontal="right" vertical="center"/>
    </xf>
    <xf numFmtId="0" fontId="45" fillId="74" borderId="621" applyNumberFormat="0" applyProtection="0">
      <alignment horizontal="left" vertical="center" indent="1"/>
    </xf>
    <xf numFmtId="0" fontId="95" fillId="64" borderId="567" applyNumberFormat="0" applyAlignment="0" applyProtection="0"/>
    <xf numFmtId="0" fontId="95" fillId="64" borderId="567" applyNumberForma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602" applyNumberFormat="0" applyFont="0" applyAlignment="0" applyProtection="0"/>
    <xf numFmtId="0" fontId="131" fillId="49" borderId="646" applyNumberFormat="0" applyAlignment="0" applyProtection="0"/>
    <xf numFmtId="4" fontId="48" fillId="67" borderId="621" applyNumberFormat="0" applyProtection="0">
      <alignment horizontal="left" vertical="center" indent="1"/>
    </xf>
    <xf numFmtId="4" fontId="110" fillId="67" borderId="621" applyNumberFormat="0" applyProtection="0">
      <alignment vertical="center"/>
    </xf>
    <xf numFmtId="0" fontId="45" fillId="87" borderId="621" applyNumberFormat="0" applyProtection="0">
      <alignment horizontal="left" vertical="center" indent="1"/>
    </xf>
    <xf numFmtId="0" fontId="108" fillId="62" borderId="643" applyBorder="0"/>
    <xf numFmtId="0" fontId="81" fillId="49" borderId="646" applyNumberFormat="0" applyAlignment="0" applyProtection="0"/>
    <xf numFmtId="0" fontId="66" fillId="64" borderId="628" applyNumberFormat="0" applyAlignment="0" applyProtection="0"/>
    <xf numFmtId="0" fontId="66" fillId="64" borderId="628" applyNumberFormat="0" applyAlignment="0" applyProtection="0"/>
    <xf numFmtId="0" fontId="105" fillId="0" borderId="623" applyNumberFormat="0" applyFill="0" applyAlignment="0" applyProtection="0"/>
    <xf numFmtId="0" fontId="105" fillId="0" borderId="623" applyNumberFormat="0" applyFill="0" applyAlignment="0" applyProtection="0"/>
    <xf numFmtId="0" fontId="70" fillId="53" borderId="593" applyNumberFormat="0" applyFont="0" applyAlignment="0" applyProtection="0"/>
    <xf numFmtId="0" fontId="66" fillId="64" borderId="601" applyNumberFormat="0" applyAlignment="0" applyProtection="0"/>
    <xf numFmtId="4" fontId="109" fillId="85" borderId="585" applyNumberFormat="0" applyProtection="0">
      <alignment horizontal="right" vertical="center"/>
    </xf>
    <xf numFmtId="0" fontId="45" fillId="74" borderId="585" applyNumberFormat="0" applyProtection="0">
      <alignment horizontal="left" vertical="center" indent="1"/>
    </xf>
    <xf numFmtId="217" fontId="46" fillId="67" borderId="560" applyBorder="0">
      <alignment horizontal="left" indent="1"/>
      <protection locked="0"/>
    </xf>
    <xf numFmtId="0" fontId="70" fillId="53" borderId="566"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70" fillId="53" borderId="611" applyNumberFormat="0" applyFont="0" applyAlignment="0" applyProtection="0"/>
    <xf numFmtId="0" fontId="70" fillId="53" borderId="611" applyNumberFormat="0" applyFont="0" applyAlignment="0" applyProtection="0"/>
    <xf numFmtId="4" fontId="48" fillId="78" borderId="612" applyNumberFormat="0" applyProtection="0">
      <alignment horizontal="right" vertical="center"/>
    </xf>
    <xf numFmtId="0" fontId="108" fillId="62" borderId="598" applyBorder="0"/>
    <xf numFmtId="0" fontId="66" fillId="64" borderId="601" applyNumberFormat="0" applyAlignment="0" applyProtection="0"/>
    <xf numFmtId="0" fontId="70" fillId="53" borderId="575" applyNumberFormat="0" applyFont="0" applyAlignment="0" applyProtection="0"/>
    <xf numFmtId="0" fontId="70" fillId="53" borderId="593" applyNumberFormat="0" applyFont="0" applyAlignment="0" applyProtection="0"/>
    <xf numFmtId="4" fontId="48" fillId="73" borderId="621" applyNumberFormat="0" applyProtection="0">
      <alignment vertical="center"/>
    </xf>
    <xf numFmtId="0" fontId="45" fillId="53" borderId="593" applyNumberFormat="0" applyFont="0" applyAlignment="0" applyProtection="0"/>
    <xf numFmtId="4" fontId="110" fillId="85" borderId="576" applyNumberFormat="0" applyProtection="0">
      <alignment horizontal="right" vertical="center"/>
    </xf>
    <xf numFmtId="4" fontId="48" fillId="79" borderId="567" applyNumberFormat="0" applyProtection="0">
      <alignment horizontal="right" vertical="center"/>
    </xf>
    <xf numFmtId="4" fontId="48" fillId="87" borderId="612" applyNumberFormat="0" applyProtection="0">
      <alignment horizontal="left" vertical="center" indent="1"/>
    </xf>
    <xf numFmtId="4" fontId="48" fillId="82" borderId="603" applyNumberFormat="0" applyProtection="0">
      <alignment horizontal="right" vertical="center"/>
    </xf>
    <xf numFmtId="0" fontId="81" fillId="49" borderId="556" applyNumberFormat="0" applyAlignment="0" applyProtection="0"/>
    <xf numFmtId="0" fontId="131" fillId="49" borderId="574"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9" borderId="558" applyNumberFormat="0" applyProtection="0">
      <alignment horizontal="right" vertical="center"/>
    </xf>
    <xf numFmtId="4" fontId="48" fillId="81" borderId="558" applyNumberFormat="0" applyProtection="0">
      <alignment horizontal="right" vertical="center"/>
    </xf>
    <xf numFmtId="4" fontId="48" fillId="83" borderId="558" applyNumberFormat="0" applyProtection="0">
      <alignment horizontal="right" vertical="center"/>
    </xf>
    <xf numFmtId="37" fontId="113" fillId="91" borderId="628" applyBorder="0" applyProtection="0">
      <alignment horizontal="right"/>
    </xf>
    <xf numFmtId="0" fontId="75" fillId="110" borderId="24"/>
    <xf numFmtId="37" fontId="113" fillId="90" borderId="592" applyBorder="0" applyProtection="0">
      <alignment horizontal="right"/>
    </xf>
    <xf numFmtId="0" fontId="108" fillId="62" borderId="589" applyBorder="0"/>
    <xf numFmtId="0" fontId="70" fillId="53" borderId="638" applyNumberFormat="0" applyFont="0" applyAlignment="0" applyProtection="0"/>
    <xf numFmtId="0" fontId="81" fillId="49" borderId="646" applyNumberFormat="0" applyAlignment="0" applyProtection="0"/>
    <xf numFmtId="0" fontId="81" fillId="49" borderId="637" applyNumberFormat="0" applyAlignment="0" applyProtection="0"/>
    <xf numFmtId="0" fontId="81" fillId="49" borderId="619" applyNumberFormat="0" applyAlignment="0" applyProtection="0"/>
    <xf numFmtId="0" fontId="81" fillId="49" borderId="619" applyNumberFormat="0" applyAlignment="0" applyProtection="0"/>
    <xf numFmtId="0" fontId="70" fillId="53" borderId="638" applyNumberFormat="0" applyFont="0" applyAlignment="0" applyProtection="0"/>
    <xf numFmtId="0" fontId="95" fillId="64" borderId="567" applyNumberFormat="0" applyAlignment="0" applyProtection="0"/>
    <xf numFmtId="0" fontId="101" fillId="0" borderId="604"/>
    <xf numFmtId="0" fontId="134" fillId="64" borderId="567" applyNumberFormat="0" applyAlignment="0" applyProtection="0"/>
    <xf numFmtId="0" fontId="45" fillId="74" borderId="567" applyNumberFormat="0" applyProtection="0">
      <alignment horizontal="left" vertical="center" indent="1"/>
    </xf>
    <xf numFmtId="4" fontId="48" fillId="81" borderId="567" applyNumberFormat="0" applyProtection="0">
      <alignment horizontal="right" vertical="center"/>
    </xf>
    <xf numFmtId="4" fontId="48" fillId="83" borderId="567" applyNumberFormat="0" applyProtection="0">
      <alignment horizontal="right" vertical="center"/>
    </xf>
    <xf numFmtId="4" fontId="109" fillId="85" borderId="567" applyNumberFormat="0" applyProtection="0">
      <alignment horizontal="right" vertical="center"/>
    </xf>
    <xf numFmtId="0" fontId="126" fillId="64" borderId="565" applyNumberFormat="0" applyAlignment="0" applyProtection="0"/>
    <xf numFmtId="0" fontId="95" fillId="64" borderId="585" applyNumberFormat="0" applyAlignment="0" applyProtection="0"/>
    <xf numFmtId="0" fontId="70" fillId="53" borderId="593" applyNumberFormat="0" applyFont="0" applyAlignment="0" applyProtection="0"/>
    <xf numFmtId="4" fontId="48" fillId="80" borderId="648" applyNumberFormat="0" applyProtection="0">
      <alignment horizontal="right" vertical="center"/>
    </xf>
    <xf numFmtId="0" fontId="81" fillId="49" borderId="592" applyNumberFormat="0" applyAlignment="0" applyProtection="0"/>
    <xf numFmtId="0" fontId="66" fillId="64" borderId="628" applyNumberFormat="0" applyAlignment="0" applyProtection="0"/>
    <xf numFmtId="0" fontId="70" fillId="53" borderId="647" applyNumberFormat="0" applyFont="0" applyAlignment="0" applyProtection="0"/>
    <xf numFmtId="0" fontId="105" fillId="0" borderId="641" applyNumberFormat="0" applyFill="0" applyAlignment="0" applyProtection="0"/>
    <xf numFmtId="0" fontId="101" fillId="0" borderId="622"/>
    <xf numFmtId="0" fontId="66" fillId="64" borderId="601" applyNumberFormat="0" applyAlignment="0" applyProtection="0"/>
    <xf numFmtId="0" fontId="108" fillId="62" borderId="607" applyBorder="0"/>
    <xf numFmtId="4" fontId="48" fillId="67" borderId="603" applyNumberFormat="0" applyProtection="0">
      <alignment horizontal="left" vertical="center" indent="1"/>
    </xf>
    <xf numFmtId="4" fontId="110" fillId="67" borderId="603" applyNumberFormat="0" applyProtection="0">
      <alignment vertical="center"/>
    </xf>
    <xf numFmtId="0" fontId="66" fillId="64" borderId="601" applyNumberFormat="0" applyAlignment="0" applyProtection="0"/>
    <xf numFmtId="0" fontId="95" fillId="64" borderId="648" applyNumberFormat="0" applyAlignment="0" applyProtection="0"/>
    <xf numFmtId="0" fontId="70" fillId="53" borderId="647" applyNumberFormat="0" applyFont="0" applyAlignment="0" applyProtection="0"/>
    <xf numFmtId="0" fontId="66" fillId="64" borderId="628" applyNumberFormat="0" applyAlignment="0" applyProtection="0"/>
    <xf numFmtId="0" fontId="45" fillId="74" borderId="630" applyNumberFormat="0" applyProtection="0">
      <alignment horizontal="left" vertical="center" indent="1"/>
    </xf>
    <xf numFmtId="0" fontId="45" fillId="74" borderId="612" applyNumberFormat="0" applyProtection="0">
      <alignment horizontal="left" vertical="center" indent="1"/>
    </xf>
    <xf numFmtId="0" fontId="70" fillId="53" borderId="620" applyNumberFormat="0" applyFont="0" applyAlignment="0" applyProtection="0"/>
    <xf numFmtId="0" fontId="105" fillId="0" borderId="641" applyNumberFormat="0" applyFill="0" applyAlignment="0" applyProtection="0"/>
    <xf numFmtId="0" fontId="81" fillId="49" borderId="601" applyNumberFormat="0" applyAlignment="0" applyProtection="0"/>
    <xf numFmtId="4" fontId="48" fillId="85" borderId="594" applyNumberFormat="0" applyProtection="0">
      <alignment horizontal="left" vertical="center" indent="1"/>
    </xf>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646" applyNumberFormat="0" applyAlignment="0" applyProtection="0"/>
    <xf numFmtId="0" fontId="66" fillId="64" borderId="628" applyNumberFormat="0" applyAlignment="0" applyProtection="0"/>
    <xf numFmtId="0" fontId="81" fillId="49" borderId="628" applyNumberFormat="0" applyAlignment="0" applyProtection="0"/>
    <xf numFmtId="4" fontId="48" fillId="87" borderId="639" applyNumberFormat="0" applyProtection="0">
      <alignment horizontal="left" vertical="center" indent="1"/>
    </xf>
    <xf numFmtId="0" fontId="70" fillId="53" borderId="647" applyNumberFormat="0" applyFont="0" applyAlignment="0" applyProtection="0"/>
    <xf numFmtId="0" fontId="45" fillId="87" borderId="612" applyNumberFormat="0" applyProtection="0">
      <alignment horizontal="left" vertical="center" indent="1"/>
    </xf>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81" fillId="49" borderId="565" applyNumberFormat="0" applyAlignment="0" applyProtection="0"/>
    <xf numFmtId="4" fontId="48" fillId="73" borderId="567" applyNumberFormat="0" applyProtection="0">
      <alignment horizontal="left" vertical="center" indent="1"/>
    </xf>
    <xf numFmtId="4" fontId="48" fillId="73" borderId="567" applyNumberFormat="0" applyProtection="0">
      <alignment horizontal="left" vertical="center" indent="1"/>
    </xf>
    <xf numFmtId="4" fontId="48" fillId="76" borderId="567" applyNumberFormat="0" applyProtection="0">
      <alignment horizontal="right" vertical="center"/>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0" fontId="101" fillId="0" borderId="568"/>
    <xf numFmtId="164" fontId="45" fillId="67" borderId="573">
      <alignment horizontal="center"/>
      <protection locked="0"/>
    </xf>
    <xf numFmtId="0" fontId="70" fillId="53" borderId="593" applyNumberFormat="0" applyFont="0" applyAlignment="0" applyProtection="0"/>
    <xf numFmtId="4" fontId="48" fillId="85" borderId="630" applyNumberFormat="0" applyProtection="0">
      <alignment horizontal="right" vertical="center"/>
    </xf>
    <xf numFmtId="4" fontId="48" fillId="82" borderId="621" applyNumberFormat="0" applyProtection="0">
      <alignment horizontal="right" vertical="center"/>
    </xf>
    <xf numFmtId="0" fontId="95" fillId="64" borderId="621" applyNumberFormat="0" applyAlignment="0" applyProtection="0"/>
    <xf numFmtId="0" fontId="70" fillId="53" borderId="584" applyNumberFormat="0" applyFont="0" applyAlignment="0" applyProtection="0"/>
    <xf numFmtId="4" fontId="48" fillId="77" borderId="576" applyNumberFormat="0" applyProtection="0">
      <alignment horizontal="right" vertical="center"/>
    </xf>
    <xf numFmtId="4" fontId="48" fillId="82" borderId="594" applyNumberFormat="0" applyProtection="0">
      <alignment horizontal="right" vertical="center"/>
    </xf>
    <xf numFmtId="0" fontId="131" fillId="49" borderId="574"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105" fillId="0" borderId="569" applyNumberFormat="0" applyFill="0" applyAlignment="0" applyProtection="0"/>
    <xf numFmtId="0" fontId="105" fillId="0" borderId="569" applyNumberFormat="0" applyFill="0" applyAlignment="0" applyProtection="0"/>
    <xf numFmtId="4" fontId="48" fillId="82" borderId="567" applyNumberFormat="0" applyProtection="0">
      <alignment horizontal="right" vertical="center"/>
    </xf>
    <xf numFmtId="0" fontId="45" fillId="66" borderId="567" applyNumberFormat="0" applyProtection="0">
      <alignment horizontal="left" vertical="center" indent="1"/>
    </xf>
    <xf numFmtId="0" fontId="45" fillId="74" borderId="567" applyNumberFormat="0" applyProtection="0">
      <alignment horizontal="left" vertical="center" indent="1"/>
    </xf>
    <xf numFmtId="42" fontId="45" fillId="66" borderId="609">
      <alignment horizontal="center"/>
    </xf>
    <xf numFmtId="217" fontId="121" fillId="0" borderId="609">
      <alignment horizontal="left" indent="1"/>
    </xf>
    <xf numFmtId="0" fontId="70" fillId="53" borderId="611" applyNumberFormat="0" applyFont="0" applyAlignment="0" applyProtection="0"/>
    <xf numFmtId="0" fontId="70" fillId="53" borderId="647" applyNumberFormat="0" applyFont="0" applyAlignment="0" applyProtection="0"/>
    <xf numFmtId="0" fontId="126" fillId="64" borderId="574" applyNumberFormat="0" applyAlignment="0" applyProtection="0"/>
    <xf numFmtId="0" fontId="45" fillId="87" borderId="585" applyNumberFormat="0" applyProtection="0">
      <alignment horizontal="left" vertical="center" indent="1"/>
    </xf>
    <xf numFmtId="0" fontId="45" fillId="87" borderId="585" applyNumberFormat="0" applyProtection="0">
      <alignment horizontal="left" vertical="center" indent="1"/>
    </xf>
    <xf numFmtId="4" fontId="48" fillId="85" borderId="585" applyNumberFormat="0" applyProtection="0">
      <alignment horizontal="left" vertical="center" indent="1"/>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4" fontId="48" fillId="73" borderId="594" applyNumberFormat="0" applyProtection="0">
      <alignment vertical="center"/>
    </xf>
    <xf numFmtId="4" fontId="110" fillId="73" borderId="594" applyNumberFormat="0" applyProtection="0">
      <alignment vertical="center"/>
    </xf>
    <xf numFmtId="4" fontId="48" fillId="77" borderId="594" applyNumberFormat="0" applyProtection="0">
      <alignment horizontal="right" vertical="center"/>
    </xf>
    <xf numFmtId="4" fontId="48" fillId="81" borderId="594" applyNumberFormat="0" applyProtection="0">
      <alignment horizontal="right" vertical="center"/>
    </xf>
    <xf numFmtId="4" fontId="48" fillId="82" borderId="594" applyNumberFormat="0" applyProtection="0">
      <alignment horizontal="right" vertical="center"/>
    </xf>
    <xf numFmtId="4" fontId="48" fillId="83" borderId="594" applyNumberFormat="0" applyProtection="0">
      <alignment horizontal="right" vertical="center"/>
    </xf>
    <xf numFmtId="0" fontId="45" fillId="66" borderId="594" applyNumberFormat="0" applyProtection="0">
      <alignment horizontal="left" vertical="center" indent="1"/>
    </xf>
    <xf numFmtId="0" fontId="126" fillId="64" borderId="637" applyNumberFormat="0" applyAlignment="0" applyProtection="0"/>
    <xf numFmtId="0" fontId="45" fillId="74" borderId="639" applyNumberFormat="0" applyProtection="0">
      <alignment horizontal="left" vertical="center" indent="1"/>
    </xf>
    <xf numFmtId="0" fontId="81" fillId="49" borderId="637" applyNumberFormat="0" applyAlignment="0" applyProtection="0"/>
    <xf numFmtId="0" fontId="70" fillId="53" borderId="647" applyNumberFormat="0" applyFont="0" applyAlignment="0" applyProtection="0"/>
    <xf numFmtId="0" fontId="134" fillId="64" borderId="630" applyNumberFormat="0" applyAlignment="0" applyProtection="0"/>
    <xf numFmtId="0" fontId="70" fillId="53" borderId="593" applyNumberFormat="0" applyFont="0" applyAlignment="0" applyProtection="0"/>
    <xf numFmtId="4" fontId="48" fillId="80" borderId="621" applyNumberFormat="0" applyProtection="0">
      <alignment horizontal="right" vertical="center"/>
    </xf>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4" fontId="110" fillId="73" borderId="576" applyNumberFormat="0" applyProtection="0">
      <alignment vertical="center"/>
    </xf>
    <xf numFmtId="4" fontId="48" fillId="73" borderId="576" applyNumberFormat="0" applyProtection="0">
      <alignment horizontal="left" vertical="center" indent="1"/>
    </xf>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169" fontId="45" fillId="67" borderId="573">
      <alignment horizontal="center"/>
      <protection locked="0"/>
    </xf>
    <xf numFmtId="169" fontId="45" fillId="66" borderId="573">
      <alignment horizontal="center"/>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0" fontId="45" fillId="74" borderId="576" applyNumberFormat="0" applyProtection="0">
      <alignment horizontal="left" vertical="center" indent="1"/>
    </xf>
    <xf numFmtId="0" fontId="101" fillId="0" borderId="577"/>
    <xf numFmtId="217" fontId="46" fillId="67" borderId="597" applyBorder="0">
      <alignment horizontal="left" indent="1"/>
      <protection locked="0"/>
    </xf>
    <xf numFmtId="169" fontId="45" fillId="0" borderId="573">
      <alignment horizontal="center"/>
    </xf>
    <xf numFmtId="0" fontId="66" fillId="64" borderId="601" applyNumberFormat="0" applyAlignment="0" applyProtection="0"/>
    <xf numFmtId="0" fontId="70" fillId="53" borderId="593" applyNumberFormat="0" applyFont="0" applyAlignment="0" applyProtection="0"/>
    <xf numFmtId="0" fontId="75" fillId="110" borderId="573"/>
    <xf numFmtId="0" fontId="45" fillId="66" borderId="603" applyNumberFormat="0" applyProtection="0">
      <alignment horizontal="left" vertical="center" indent="1"/>
    </xf>
    <xf numFmtId="0" fontId="70" fillId="53" borderId="602"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45" fillId="87" borderId="594" applyNumberFormat="0" applyProtection="0">
      <alignment horizontal="left" vertical="center" indent="1"/>
    </xf>
    <xf numFmtId="4" fontId="48" fillId="73" borderId="639" applyNumberFormat="0" applyProtection="0">
      <alignment vertical="center"/>
    </xf>
    <xf numFmtId="0" fontId="105" fillId="0" borderId="596" applyNumberFormat="0" applyFill="0" applyAlignment="0" applyProtection="0"/>
    <xf numFmtId="0" fontId="95" fillId="64" borderId="612" applyNumberFormat="0" applyAlignment="0" applyProtection="0"/>
    <xf numFmtId="0" fontId="95" fillId="64" borderId="612" applyNumberFormat="0" applyAlignment="0" applyProtection="0"/>
    <xf numFmtId="37" fontId="113" fillId="91" borderId="619" applyBorder="0" applyProtection="0">
      <alignment horizontal="right"/>
    </xf>
    <xf numFmtId="0" fontId="70" fillId="53" borderId="602" applyNumberFormat="0" applyFont="0" applyAlignment="0" applyProtection="0"/>
    <xf numFmtId="37" fontId="113" fillId="90" borderId="646" applyBorder="0" applyProtection="0">
      <alignment horizontal="right"/>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8" fillId="83"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217" fontId="46" fillId="88" borderId="599" applyBorder="0">
      <alignment horizontal="center" vertical="center" wrapText="1"/>
    </xf>
    <xf numFmtId="4" fontId="48" fillId="76" borderId="621" applyNumberFormat="0" applyProtection="0">
      <alignment horizontal="right" vertical="center"/>
    </xf>
    <xf numFmtId="4" fontId="48" fillId="79" borderId="603" applyNumberFormat="0" applyProtection="0">
      <alignment horizontal="right" vertical="center"/>
    </xf>
    <xf numFmtId="0" fontId="70" fillId="53" borderId="602" applyNumberFormat="0" applyFont="0" applyAlignment="0" applyProtection="0"/>
    <xf numFmtId="9" fontId="45" fillId="66" borderId="582">
      <alignment horizontal="center"/>
    </xf>
    <xf numFmtId="9" fontId="45" fillId="0" borderId="582">
      <alignment horizontal="center"/>
    </xf>
    <xf numFmtId="0" fontId="70" fillId="53" borderId="593" applyNumberFormat="0" applyFont="0" applyAlignment="0" applyProtection="0"/>
    <xf numFmtId="164" fontId="45" fillId="67" borderId="582">
      <alignment horizontal="center"/>
      <protection locked="0"/>
    </xf>
    <xf numFmtId="0" fontId="70" fillId="53" borderId="593" applyNumberFormat="0" applyFont="0" applyAlignment="0" applyProtection="0"/>
    <xf numFmtId="0" fontId="70" fillId="53" borderId="593" applyNumberFormat="0" applyFont="0" applyAlignment="0" applyProtection="0"/>
    <xf numFmtId="0" fontId="45" fillId="88" borderId="594" applyNumberFormat="0" applyProtection="0">
      <alignment horizontal="left" vertical="center" indent="1"/>
    </xf>
    <xf numFmtId="0" fontId="45" fillId="88" borderId="594" applyNumberFormat="0" applyProtection="0">
      <alignment horizontal="left" vertical="center" indent="1"/>
    </xf>
    <xf numFmtId="0" fontId="95" fillId="64" borderId="648" applyNumberFormat="0" applyAlignment="0" applyProtection="0"/>
    <xf numFmtId="4" fontId="48" fillId="73" borderId="621" applyNumberFormat="0" applyProtection="0">
      <alignment horizontal="left" vertical="center" indent="1"/>
    </xf>
    <xf numFmtId="0" fontId="70" fillId="53" borderId="611" applyNumberFormat="0" applyFont="0" applyAlignment="0" applyProtection="0"/>
    <xf numFmtId="0" fontId="70" fillId="53" borderId="647" applyNumberFormat="0" applyFont="0" applyAlignment="0" applyProtection="0"/>
    <xf numFmtId="0" fontId="95" fillId="64" borderId="639" applyNumberFormat="0" applyAlignment="0" applyProtection="0"/>
    <xf numFmtId="0" fontId="70" fillId="53" borderId="647" applyNumberFormat="0" applyFont="0" applyAlignment="0" applyProtection="0"/>
    <xf numFmtId="37" fontId="113" fillId="90" borderId="610" applyBorder="0" applyProtection="0">
      <alignment horizontal="right"/>
    </xf>
    <xf numFmtId="4" fontId="48" fillId="77" borderId="612" applyNumberFormat="0" applyProtection="0">
      <alignment horizontal="right" vertical="center"/>
    </xf>
    <xf numFmtId="4" fontId="48" fillId="79" borderId="612" applyNumberFormat="0" applyProtection="0">
      <alignment horizontal="right" vertical="center"/>
    </xf>
    <xf numFmtId="0" fontId="95" fillId="64" borderId="558" applyNumberFormat="0" applyAlignment="0" applyProtection="0"/>
    <xf numFmtId="4" fontId="48" fillId="80" borderId="612" applyNumberFormat="0" applyProtection="0">
      <alignment horizontal="right" vertical="center"/>
    </xf>
    <xf numFmtId="0" fontId="45" fillId="87" borderId="612" applyNumberFormat="0" applyProtection="0">
      <alignment horizontal="left" vertical="center" indent="1"/>
    </xf>
    <xf numFmtId="0" fontId="105" fillId="0" borderId="614" applyNumberFormat="0" applyFill="0" applyAlignment="0" applyProtection="0"/>
    <xf numFmtId="4" fontId="48" fillId="79" borderId="648" applyNumberFormat="0" applyProtection="0">
      <alignment horizontal="right" vertical="center"/>
    </xf>
    <xf numFmtId="0" fontId="131" fillId="49" borderId="601" applyNumberFormat="0" applyAlignment="0" applyProtection="0"/>
    <xf numFmtId="0" fontId="108" fillId="62" borderId="652" applyBorder="0"/>
    <xf numFmtId="0" fontId="70" fillId="53" borderId="611" applyNumberFormat="0" applyFont="0" applyAlignment="0" applyProtection="0"/>
    <xf numFmtId="0" fontId="95" fillId="64" borderId="603" applyNumberFormat="0" applyAlignment="0" applyProtection="0"/>
    <xf numFmtId="0" fontId="70" fillId="53" borderId="602" applyNumberFormat="0" applyFont="0" applyAlignment="0" applyProtection="0"/>
    <xf numFmtId="0" fontId="66" fillId="64" borderId="601" applyNumberFormat="0" applyAlignment="0" applyProtection="0"/>
    <xf numFmtId="4" fontId="48" fillId="73" borderId="630" applyNumberFormat="0" applyProtection="0">
      <alignment horizontal="left" vertical="center" indent="1"/>
    </xf>
    <xf numFmtId="0" fontId="126" fillId="64" borderId="628" applyNumberFormat="0" applyAlignment="0" applyProtection="0"/>
    <xf numFmtId="0" fontId="95" fillId="64" borderId="621" applyNumberForma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217" fontId="45" fillId="66" borderId="609">
      <alignment horizontal="left" indent="1"/>
    </xf>
    <xf numFmtId="4" fontId="48" fillId="82" borderId="639" applyNumberFormat="0" applyProtection="0">
      <alignment horizontal="right" vertical="center"/>
    </xf>
    <xf numFmtId="4" fontId="48" fillId="79" borderId="639" applyNumberFormat="0" applyProtection="0">
      <alignment horizontal="right" vertical="center"/>
    </xf>
    <xf numFmtId="4" fontId="48" fillId="73" borderId="639" applyNumberFormat="0" applyProtection="0">
      <alignment horizontal="left" vertical="center" indent="1"/>
    </xf>
    <xf numFmtId="4" fontId="48" fillId="83" borderId="612" applyNumberFormat="0" applyProtection="0">
      <alignment horizontal="right" vertical="center"/>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126" fillId="64" borderId="646" applyNumberFormat="0" applyAlignment="0" applyProtection="0"/>
    <xf numFmtId="217" fontId="46" fillId="88" borderId="635" applyBorder="0">
      <alignment horizontal="center" vertical="center" wrapText="1"/>
    </xf>
    <xf numFmtId="0" fontId="131" fillId="49" borderId="628" applyNumberFormat="0" applyAlignment="0" applyProtection="0"/>
    <xf numFmtId="0" fontId="101" fillId="0" borderId="604"/>
    <xf numFmtId="0" fontId="45" fillId="74" borderId="603" applyNumberFormat="0" applyProtection="0">
      <alignment horizontal="left" vertical="center" indent="1"/>
    </xf>
    <xf numFmtId="4" fontId="48" fillId="67" borderId="603" applyNumberFormat="0" applyProtection="0">
      <alignment horizontal="left" vertical="center" indent="1"/>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37" fontId="113" fillId="90" borderId="556" applyBorder="0" applyProtection="0">
      <alignment horizontal="right"/>
    </xf>
    <xf numFmtId="0" fontId="45" fillId="66"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8" fillId="81" borderId="603" applyNumberFormat="0" applyProtection="0">
      <alignment horizontal="right" vertical="center"/>
    </xf>
    <xf numFmtId="4" fontId="48" fillId="73" borderId="603" applyNumberFormat="0" applyProtection="0">
      <alignment horizontal="left" vertical="center" indent="1"/>
    </xf>
    <xf numFmtId="217" fontId="46" fillId="67" borderId="642" applyBorder="0">
      <alignment horizontal="left" indent="1"/>
      <protection locked="0"/>
    </xf>
    <xf numFmtId="37" fontId="113" fillId="90" borderId="592" applyBorder="0" applyProtection="0">
      <alignment horizontal="right"/>
    </xf>
    <xf numFmtId="4" fontId="110" fillId="85" borderId="621" applyNumberFormat="0" applyProtection="0">
      <alignment horizontal="right" vertical="center"/>
    </xf>
    <xf numFmtId="4" fontId="48" fillId="67" borderId="621" applyNumberFormat="0" applyProtection="0">
      <alignment vertical="center"/>
    </xf>
    <xf numFmtId="0" fontId="95" fillId="64" borderId="621" applyNumberFormat="0" applyAlignment="0" applyProtection="0"/>
    <xf numFmtId="0" fontId="95" fillId="64" borderId="621" applyNumberForma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45" fillId="88" borderId="639" applyNumberFormat="0" applyProtection="0">
      <alignment horizontal="left" vertical="center" indent="1"/>
    </xf>
    <xf numFmtId="0" fontId="45" fillId="87" borderId="639" applyNumberFormat="0" applyProtection="0">
      <alignment horizontal="left" vertical="center" indent="1"/>
    </xf>
    <xf numFmtId="4" fontId="48" fillId="81" borderId="639" applyNumberFormat="0" applyProtection="0">
      <alignment horizontal="right" vertical="center"/>
    </xf>
    <xf numFmtId="4" fontId="48" fillId="80" borderId="639" applyNumberFormat="0" applyProtection="0">
      <alignment horizontal="right" vertical="center"/>
    </xf>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37" fontId="113" fillId="90" borderId="628" applyBorder="0" applyProtection="0">
      <alignment horizontal="right"/>
    </xf>
    <xf numFmtId="37" fontId="113" fillId="90" borderId="637" applyBorder="0" applyProtection="0">
      <alignment horizontal="right"/>
    </xf>
    <xf numFmtId="4" fontId="48" fillId="67" borderId="648" applyNumberFormat="0" applyProtection="0">
      <alignment horizontal="left" vertical="center" indent="1"/>
    </xf>
    <xf numFmtId="0" fontId="70" fillId="53" borderId="629" applyNumberFormat="0" applyFont="0" applyAlignment="0" applyProtection="0"/>
    <xf numFmtId="0" fontId="70" fillId="53" borderId="629" applyNumberFormat="0" applyFont="0" applyAlignment="0" applyProtection="0"/>
    <xf numFmtId="4" fontId="48" fillId="73" borderId="630" applyNumberFormat="0" applyProtection="0">
      <alignment horizontal="left" vertical="center" indent="1"/>
    </xf>
    <xf numFmtId="4" fontId="48" fillId="78" borderId="630" applyNumberFormat="0" applyProtection="0">
      <alignment horizontal="right" vertical="center"/>
    </xf>
    <xf numFmtId="0" fontId="70" fillId="53" borderId="611" applyNumberFormat="0" applyFont="0" applyAlignment="0" applyProtection="0"/>
    <xf numFmtId="0" fontId="70" fillId="53" borderId="611" applyNumberFormat="0" applyFont="0" applyAlignment="0" applyProtection="0"/>
    <xf numFmtId="37" fontId="113" fillId="90" borderId="601" applyBorder="0" applyProtection="0">
      <alignment horizontal="right"/>
    </xf>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4" fontId="48" fillId="79" borderId="630" applyNumberFormat="0" applyProtection="0">
      <alignment horizontal="right" vertical="center"/>
    </xf>
    <xf numFmtId="4" fontId="48" fillId="82" borderId="630" applyNumberFormat="0" applyProtection="0">
      <alignment horizontal="right" vertical="center"/>
    </xf>
    <xf numFmtId="4" fontId="48" fillId="83" borderId="630" applyNumberFormat="0" applyProtection="0">
      <alignment horizontal="right" vertical="center"/>
    </xf>
    <xf numFmtId="4" fontId="47" fillId="84" borderId="630" applyNumberFormat="0" applyProtection="0">
      <alignment horizontal="left" vertical="center" indent="1"/>
    </xf>
    <xf numFmtId="4" fontId="48" fillId="85" borderId="630" applyNumberFormat="0" applyProtection="0">
      <alignment horizontal="left" vertical="center" indent="1"/>
    </xf>
    <xf numFmtId="0" fontId="81" fillId="49" borderId="601" applyNumberFormat="0" applyAlignment="0" applyProtection="0"/>
    <xf numFmtId="4" fontId="109" fillId="85" borderId="630" applyNumberFormat="0" applyProtection="0">
      <alignment horizontal="right" vertical="center"/>
    </xf>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0" fontId="108" fillId="62" borderId="634" applyBorder="0"/>
    <xf numFmtId="0" fontId="66" fillId="64" borderId="619" applyNumberFormat="0" applyAlignment="0" applyProtection="0"/>
    <xf numFmtId="4" fontId="109" fillId="85" borderId="594" applyNumberFormat="0" applyProtection="0">
      <alignment horizontal="right" vertical="center"/>
    </xf>
    <xf numFmtId="4" fontId="48" fillId="77" borderId="648" applyNumberFormat="0" applyProtection="0">
      <alignment horizontal="right" vertical="center"/>
    </xf>
    <xf numFmtId="0" fontId="105" fillId="0" borderId="650" applyNumberFormat="0" applyFill="0" applyAlignment="0" applyProtection="0"/>
    <xf numFmtId="0" fontId="81" fillId="49" borderId="646" applyNumberFormat="0" applyAlignment="0" applyProtection="0"/>
    <xf numFmtId="4" fontId="110" fillId="85" borderId="648" applyNumberFormat="0" applyProtection="0">
      <alignment horizontal="right" vertical="center"/>
    </xf>
    <xf numFmtId="4" fontId="48" fillId="85" borderId="648" applyNumberFormat="0" applyProtection="0">
      <alignment horizontal="left" vertical="center" indent="1"/>
    </xf>
    <xf numFmtId="0" fontId="75" fillId="110" borderId="609"/>
    <xf numFmtId="4" fontId="48" fillId="83" borderId="621" applyNumberFormat="0" applyProtection="0">
      <alignment horizontal="right" vertical="center"/>
    </xf>
    <xf numFmtId="4" fontId="48" fillId="81" borderId="621" applyNumberFormat="0" applyProtection="0">
      <alignment horizontal="right" vertical="center"/>
    </xf>
    <xf numFmtId="0" fontId="45" fillId="88" borderId="639" applyNumberFormat="0" applyProtection="0">
      <alignment horizontal="left" vertical="center" indent="1"/>
    </xf>
    <xf numFmtId="0" fontId="81" fillId="49" borderId="637" applyNumberForma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4" fontId="48" fillId="82" borderId="648" applyNumberFormat="0" applyProtection="0">
      <alignment horizontal="right" vertical="center"/>
    </xf>
    <xf numFmtId="0" fontId="101" fillId="0" borderId="649"/>
    <xf numFmtId="0" fontId="70" fillId="53" borderId="629" applyNumberFormat="0" applyFont="0" applyAlignment="0" applyProtection="0"/>
    <xf numFmtId="4" fontId="48" fillId="80" borderId="621" applyNumberFormat="0" applyProtection="0">
      <alignment horizontal="right" vertical="center"/>
    </xf>
    <xf numFmtId="4" fontId="48" fillId="76" borderId="621" applyNumberFormat="0" applyProtection="0">
      <alignment horizontal="right" vertical="center"/>
    </xf>
    <xf numFmtId="217" fontId="120" fillId="0" borderId="609">
      <alignment horizontal="left" vertical="top" wrapText="1"/>
    </xf>
    <xf numFmtId="0" fontId="45" fillId="87" borderId="630" applyNumberFormat="0" applyProtection="0">
      <alignment horizontal="left" vertical="center" indent="1"/>
    </xf>
    <xf numFmtId="0" fontId="66" fillId="64" borderId="601" applyNumberFormat="0" applyAlignment="0" applyProtection="0"/>
    <xf numFmtId="0" fontId="66" fillId="64" borderId="601" applyNumberFormat="0" applyAlignment="0" applyProtection="0"/>
    <xf numFmtId="0" fontId="70" fillId="53" borderId="647"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81" fillId="49" borderId="637" applyNumberFormat="0" applyAlignment="0" applyProtection="0"/>
    <xf numFmtId="0" fontId="95" fillId="64" borderId="567" applyNumberFormat="0" applyAlignment="0" applyProtection="0"/>
    <xf numFmtId="0" fontId="95" fillId="64" borderId="567" applyNumberFormat="0" applyAlignment="0" applyProtection="0"/>
    <xf numFmtId="4" fontId="48" fillId="73" borderId="630" applyNumberFormat="0" applyProtection="0">
      <alignment vertical="center"/>
    </xf>
    <xf numFmtId="0" fontId="105" fillId="0" borderId="623" applyNumberFormat="0" applyFill="0" applyAlignment="0" applyProtection="0"/>
    <xf numFmtId="4" fontId="47" fillId="84" borderId="621" applyNumberFormat="0" applyProtection="0">
      <alignment horizontal="left" vertical="center" indent="1"/>
    </xf>
    <xf numFmtId="37" fontId="113" fillId="90" borderId="619" applyBorder="0" applyProtection="0">
      <alignment horizontal="right"/>
    </xf>
    <xf numFmtId="0" fontId="81" fillId="49" borderId="619" applyNumberFormat="0" applyAlignment="0" applyProtection="0"/>
    <xf numFmtId="0" fontId="81" fillId="49" borderId="619" applyNumberFormat="0" applyAlignment="0" applyProtection="0"/>
    <xf numFmtId="0" fontId="66" fillId="64" borderId="619" applyNumberFormat="0" applyAlignment="0" applyProtection="0"/>
    <xf numFmtId="0" fontId="70" fillId="53" borderId="620" applyNumberFormat="0" applyFont="0" applyAlignment="0" applyProtection="0"/>
    <xf numFmtId="0" fontId="45" fillId="87" borderId="639" applyNumberFormat="0" applyProtection="0">
      <alignment horizontal="left" vertical="center" indent="1"/>
    </xf>
    <xf numFmtId="37" fontId="113" fillId="91"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26" fillId="64" borderId="601" applyNumberFormat="0" applyAlignment="0" applyProtection="0"/>
    <xf numFmtId="194" fontId="45" fillId="0" borderId="582"/>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0" fontId="45" fillId="87" borderId="567" applyNumberFormat="0" applyProtection="0">
      <alignment horizontal="left" vertical="center" indent="1"/>
    </xf>
    <xf numFmtId="4" fontId="110" fillId="67" borderId="567" applyNumberFormat="0" applyProtection="0">
      <alignment vertical="center"/>
    </xf>
    <xf numFmtId="217" fontId="46" fillId="88" borderId="608" applyBorder="0">
      <alignment horizontal="center" vertical="center" wrapText="1"/>
    </xf>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37" fontId="113" fillId="91" borderId="601" applyBorder="0" applyProtection="0">
      <alignment horizontal="right"/>
    </xf>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101" fillId="0" borderId="595"/>
    <xf numFmtId="0" fontId="45" fillId="66" borderId="585"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horizontal="left" vertical="center" indent="1"/>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7" fillId="84" borderId="585" applyNumberFormat="0" applyProtection="0">
      <alignment horizontal="left" vertical="center" indent="1"/>
    </xf>
    <xf numFmtId="4" fontId="48" fillId="83" borderId="585" applyNumberFormat="0" applyProtection="0">
      <alignment horizontal="right" vertical="center"/>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4" fontId="48" fillId="67" borderId="594" applyNumberFormat="0" applyProtection="0">
      <alignment horizontal="left" vertical="center" indent="1"/>
    </xf>
    <xf numFmtId="4" fontId="48" fillId="67" borderId="648" applyNumberFormat="0" applyProtection="0">
      <alignment vertical="center"/>
    </xf>
    <xf numFmtId="4" fontId="48" fillId="67" borderId="648" applyNumberFormat="0" applyProtection="0">
      <alignment horizontal="left" vertical="center" indent="1"/>
    </xf>
    <xf numFmtId="0" fontId="81" fillId="49" borderId="646" applyNumberFormat="0" applyAlignment="0" applyProtection="0"/>
    <xf numFmtId="0" fontId="134" fillId="64" borderId="585" applyNumberFormat="0" applyAlignment="0" applyProtection="0"/>
    <xf numFmtId="0" fontId="45" fillId="53" borderId="584" applyNumberFormat="0" applyFont="0" applyAlignment="0" applyProtection="0"/>
    <xf numFmtId="0" fontId="45" fillId="88"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0" fontId="95" fillId="64" borderId="603" applyNumberFormat="0" applyAlignment="0" applyProtection="0"/>
    <xf numFmtId="0" fontId="70" fillId="53" borderId="602" applyNumberFormat="0" applyFont="0" applyAlignment="0" applyProtection="0"/>
    <xf numFmtId="0" fontId="95" fillId="64" borderId="594" applyNumberFormat="0" applyAlignment="0" applyProtection="0"/>
    <xf numFmtId="0" fontId="95" fillId="64" borderId="594" applyNumberFormat="0" applyAlignment="0" applyProtection="0"/>
    <xf numFmtId="4" fontId="110" fillId="73" borderId="594" applyNumberFormat="0" applyProtection="0">
      <alignment vertical="center"/>
    </xf>
    <xf numFmtId="4" fontId="48" fillId="73" borderId="594" applyNumberFormat="0" applyProtection="0">
      <alignment horizontal="left" vertical="center" indent="1"/>
    </xf>
    <xf numFmtId="4" fontId="48" fillId="73" borderId="594" applyNumberFormat="0" applyProtection="0">
      <alignment horizontal="left" vertical="center" indent="1"/>
    </xf>
    <xf numFmtId="4" fontId="48" fillId="75" borderId="594" applyNumberFormat="0" applyProtection="0">
      <alignment horizontal="right" vertical="center"/>
    </xf>
    <xf numFmtId="4" fontId="48" fillId="77" borderId="594" applyNumberFormat="0" applyProtection="0">
      <alignment horizontal="right" vertical="center"/>
    </xf>
    <xf numFmtId="0" fontId="66" fillId="64" borderId="619" applyNumberFormat="0" applyAlignment="0" applyProtection="0"/>
    <xf numFmtId="0" fontId="75" fillId="110" borderId="582"/>
    <xf numFmtId="4" fontId="48" fillId="79" borderId="594" applyNumberFormat="0" applyProtection="0">
      <alignment horizontal="right" vertical="center"/>
    </xf>
    <xf numFmtId="4" fontId="48" fillId="80" borderId="594" applyNumberFormat="0" applyProtection="0">
      <alignment horizontal="right" vertical="center"/>
    </xf>
    <xf numFmtId="4" fontId="48" fillId="87" borderId="594" applyNumberFormat="0" applyProtection="0">
      <alignment horizontal="left" vertical="center" indent="1"/>
    </xf>
    <xf numFmtId="0" fontId="45" fillId="88" borderId="621" applyNumberFormat="0" applyProtection="0">
      <alignment horizontal="left" vertical="center" indent="1"/>
    </xf>
    <xf numFmtId="0" fontId="81" fillId="49" borderId="619" applyNumberFormat="0" applyAlignment="0" applyProtection="0"/>
    <xf numFmtId="4" fontId="48" fillId="76" borderId="594" applyNumberFormat="0" applyProtection="0">
      <alignment horizontal="right" vertical="center"/>
    </xf>
    <xf numFmtId="4" fontId="48" fillId="85" borderId="639" applyNumberFormat="0" applyProtection="0">
      <alignment horizontal="left" vertical="center" indent="1"/>
    </xf>
    <xf numFmtId="0" fontId="95" fillId="64" borderId="648" applyNumberFormat="0" applyAlignment="0" applyProtection="0"/>
    <xf numFmtId="0" fontId="70" fillId="53" borderId="611" applyNumberFormat="0" applyFont="0" applyAlignment="0" applyProtection="0"/>
    <xf numFmtId="0" fontId="70" fillId="53" borderId="593" applyNumberFormat="0" applyFont="0" applyAlignment="0" applyProtection="0"/>
    <xf numFmtId="0" fontId="101" fillId="0" borderId="559"/>
    <xf numFmtId="4" fontId="110" fillId="67" borderId="594" applyNumberFormat="0" applyProtection="0">
      <alignment vertical="center"/>
    </xf>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37" fontId="113" fillId="90" borderId="574" applyBorder="0" applyProtection="0">
      <alignment horizontal="right"/>
    </xf>
    <xf numFmtId="4" fontId="48" fillId="75" borderId="603" applyNumberFormat="0" applyProtection="0">
      <alignment horizontal="right" vertical="center"/>
    </xf>
    <xf numFmtId="0" fontId="45" fillId="74" borderId="594" applyNumberFormat="0" applyProtection="0">
      <alignment horizontal="left" vertical="center" indent="1"/>
    </xf>
    <xf numFmtId="4" fontId="48" fillId="67" borderId="594" applyNumberFormat="0" applyProtection="0">
      <alignment vertical="center"/>
    </xf>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70" fillId="53" borderId="575" applyNumberFormat="0" applyFont="0" applyAlignment="0" applyProtection="0"/>
    <xf numFmtId="0" fontId="70" fillId="53" borderId="575" applyNumberFormat="0" applyFont="0" applyAlignment="0" applyProtection="0"/>
    <xf numFmtId="37" fontId="113" fillId="91" borderId="574" applyBorder="0" applyProtection="0">
      <alignment horizontal="right"/>
    </xf>
    <xf numFmtId="4" fontId="48" fillId="80" borderId="603" applyNumberFormat="0" applyProtection="0">
      <alignment horizontal="right" vertical="center"/>
    </xf>
    <xf numFmtId="0" fontId="131" fillId="49" borderId="574" applyNumberFormat="0" applyAlignment="0" applyProtection="0"/>
    <xf numFmtId="9" fontId="45" fillId="66" borderId="573">
      <alignment horizontal="center"/>
    </xf>
    <xf numFmtId="9" fontId="45" fillId="0" borderId="573">
      <alignment horizontal="center"/>
    </xf>
    <xf numFmtId="0" fontId="95" fillId="64" borderId="576" applyNumberFormat="0" applyAlignment="0" applyProtection="0"/>
    <xf numFmtId="0" fontId="108" fillId="62" borderId="571" applyBorder="0"/>
    <xf numFmtId="37" fontId="113" fillId="91" borderId="610" applyBorder="0" applyProtection="0">
      <alignment horizontal="right"/>
    </xf>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574" applyNumberFormat="0" applyAlignment="0" applyProtection="0"/>
    <xf numFmtId="4" fontId="48" fillId="81" borderId="585" applyNumberFormat="0" applyProtection="0">
      <alignment horizontal="right" vertical="center"/>
    </xf>
    <xf numFmtId="0" fontId="70" fillId="53" borderId="602" applyNumberFormat="0" applyFont="0" applyAlignment="0" applyProtection="0"/>
    <xf numFmtId="0" fontId="66" fillId="64" borderId="637" applyNumberFormat="0" applyAlignment="0" applyProtection="0"/>
    <xf numFmtId="0" fontId="95" fillId="64" borderId="594" applyNumberFormat="0" applyAlignment="0" applyProtection="0"/>
    <xf numFmtId="0" fontId="45" fillId="74" borderId="594" applyNumberFormat="0" applyProtection="0">
      <alignment horizontal="left" vertical="center" indent="1"/>
    </xf>
    <xf numFmtId="169" fontId="45" fillId="0" borderId="582">
      <alignment horizontal="center"/>
    </xf>
    <xf numFmtId="0" fontId="134" fillId="64" borderId="612" applyNumberFormat="0" applyAlignment="0" applyProtection="0"/>
    <xf numFmtId="0" fontId="101" fillId="0" borderId="586"/>
    <xf numFmtId="4" fontId="48" fillId="79" borderId="585" applyNumberFormat="0" applyProtection="0">
      <alignment horizontal="right" vertical="center"/>
    </xf>
    <xf numFmtId="4" fontId="48" fillId="78" borderId="585" applyNumberFormat="0" applyProtection="0">
      <alignment horizontal="right" vertical="center"/>
    </xf>
    <xf numFmtId="0" fontId="126" fillId="64" borderId="601" applyNumberFormat="0" applyAlignment="0" applyProtection="0"/>
    <xf numFmtId="4" fontId="48" fillId="77" borderId="585" applyNumberFormat="0" applyProtection="0">
      <alignment horizontal="right" vertical="center"/>
    </xf>
    <xf numFmtId="0" fontId="95" fillId="64" borderId="585" applyNumberFormat="0" applyAlignment="0" applyProtection="0"/>
    <xf numFmtId="0" fontId="95" fillId="64" borderId="585" applyNumberFormat="0" applyAlignment="0" applyProtection="0"/>
    <xf numFmtId="0" fontId="70" fillId="53" borderId="584" applyNumberFormat="0" applyFont="0" applyAlignment="0" applyProtection="0"/>
    <xf numFmtId="0" fontId="70" fillId="53" borderId="584" applyNumberFormat="0" applyFont="0" applyAlignment="0" applyProtection="0"/>
    <xf numFmtId="169" fontId="45" fillId="67" borderId="573">
      <alignment horizontal="left" vertical="top"/>
      <protection locked="0"/>
    </xf>
    <xf numFmtId="37" fontId="113" fillId="90" borderId="583" applyBorder="0" applyProtection="0">
      <alignment horizontal="right"/>
    </xf>
    <xf numFmtId="0" fontId="105" fillId="0" borderId="632" applyNumberFormat="0" applyFill="0" applyAlignment="0" applyProtection="0"/>
    <xf numFmtId="0" fontId="66" fillId="64" borderId="619" applyNumberFormat="0" applyAlignment="0" applyProtection="0"/>
    <xf numFmtId="0" fontId="45" fillId="74" borderId="648" applyNumberFormat="0" applyProtection="0">
      <alignment horizontal="left" vertical="center" indent="1"/>
    </xf>
    <xf numFmtId="4" fontId="48" fillId="75" borderId="648" applyNumberFormat="0" applyProtection="0">
      <alignment horizontal="right" vertical="center"/>
    </xf>
    <xf numFmtId="4" fontId="48" fillId="78" borderId="648" applyNumberFormat="0" applyProtection="0">
      <alignment horizontal="right" vertical="center"/>
    </xf>
    <xf numFmtId="0" fontId="70" fillId="53" borderId="593" applyNumberFormat="0" applyFont="0" applyAlignment="0" applyProtection="0"/>
    <xf numFmtId="0" fontId="70" fillId="53" borderId="593" applyNumberFormat="0" applyFont="0" applyAlignment="0" applyProtection="0"/>
    <xf numFmtId="0" fontId="105" fillId="0" borderId="632" applyNumberFormat="0" applyFill="0" applyAlignment="0" applyProtection="0"/>
    <xf numFmtId="0" fontId="105" fillId="0" borderId="632" applyNumberFormat="0" applyFill="0" applyAlignment="0" applyProtection="0"/>
    <xf numFmtId="4" fontId="110" fillId="85" borderId="585" applyNumberFormat="0" applyProtection="0">
      <alignment horizontal="right" vertical="center"/>
    </xf>
    <xf numFmtId="4" fontId="48" fillId="67" borderId="585" applyNumberFormat="0" applyProtection="0">
      <alignment horizontal="left" vertical="center" indent="1"/>
    </xf>
    <xf numFmtId="4" fontId="48" fillId="67" borderId="585" applyNumberFormat="0" applyProtection="0">
      <alignment horizontal="left" vertical="center" indent="1"/>
    </xf>
    <xf numFmtId="4" fontId="110" fillId="67" borderId="585" applyNumberFormat="0" applyProtection="0">
      <alignmen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0" fontId="45" fillId="66" borderId="585" applyNumberFormat="0" applyProtection="0">
      <alignment horizontal="left" vertical="center" indent="1"/>
    </xf>
    <xf numFmtId="0" fontId="45" fillId="88" borderId="585" applyNumberFormat="0" applyProtection="0">
      <alignment horizontal="left" vertical="center" indent="1"/>
    </xf>
    <xf numFmtId="4" fontId="48" fillId="79" borderId="576" applyNumberFormat="0" applyProtection="0">
      <alignment horizontal="right" vertical="center"/>
    </xf>
    <xf numFmtId="169" fontId="45" fillId="67" borderId="582">
      <alignment horizontal="left" vertical="top"/>
      <protection locked="0"/>
    </xf>
    <xf numFmtId="4" fontId="110" fillId="73" borderId="585" applyNumberFormat="0" applyProtection="0">
      <alignment vertical="center"/>
    </xf>
    <xf numFmtId="4" fontId="48" fillId="73" borderId="585" applyNumberFormat="0" applyProtection="0">
      <alignment vertical="center"/>
    </xf>
    <xf numFmtId="217" fontId="45" fillId="66" borderId="582">
      <alignment horizontal="left" indent="1"/>
    </xf>
    <xf numFmtId="217" fontId="121" fillId="0" borderId="582">
      <alignment horizontal="left" indent="1"/>
    </xf>
    <xf numFmtId="217" fontId="120" fillId="0" borderId="582">
      <alignment horizontal="left" vertical="top" wrapText="1"/>
    </xf>
    <xf numFmtId="0" fontId="70" fillId="53" borderId="638" applyNumberFormat="0" applyFont="0" applyAlignment="0" applyProtection="0"/>
    <xf numFmtId="0" fontId="45" fillId="74" borderId="594" applyNumberFormat="0" applyProtection="0">
      <alignment horizontal="left" vertical="center" indent="1"/>
    </xf>
    <xf numFmtId="0" fontId="95" fillId="64" borderId="621" applyNumberFormat="0" applyAlignment="0" applyProtection="0"/>
    <xf numFmtId="0" fontId="126" fillId="64" borderId="610" applyNumberFormat="0" applyAlignment="0" applyProtection="0"/>
    <xf numFmtId="0" fontId="131" fillId="49" borderId="619" applyNumberFormat="0" applyAlignment="0" applyProtection="0"/>
    <xf numFmtId="0" fontId="105" fillId="0" borderId="650" applyNumberFormat="0" applyFill="0" applyAlignment="0" applyProtection="0"/>
    <xf numFmtId="0" fontId="81" fillId="49" borderId="637" applyNumberFormat="0" applyAlignment="0" applyProtection="0"/>
    <xf numFmtId="0" fontId="70" fillId="53" borderId="575" applyNumberFormat="0" applyFont="0" applyAlignment="0" applyProtection="0"/>
    <xf numFmtId="0" fontId="101" fillId="0" borderId="613"/>
    <xf numFmtId="0" fontId="81" fillId="49" borderId="565" applyNumberFormat="0" applyAlignment="0" applyProtection="0"/>
    <xf numFmtId="0" fontId="81" fillId="49" borderId="565" applyNumberFormat="0" applyAlignment="0" applyProtection="0"/>
    <xf numFmtId="37" fontId="113" fillId="90" borderId="565" applyBorder="0" applyProtection="0">
      <alignment horizontal="right"/>
    </xf>
    <xf numFmtId="194" fontId="45" fillId="0" borderId="24"/>
    <xf numFmtId="0" fontId="70" fillId="53" borderId="584"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37" fontId="113" fillId="91" borderId="556" applyBorder="0" applyProtection="0">
      <alignment horizontal="right"/>
    </xf>
    <xf numFmtId="0" fontId="105" fillId="0" borderId="562" applyNumberFormat="0" applyFill="0" applyAlignment="0" applyProtection="0"/>
    <xf numFmtId="4" fontId="48" fillId="73" borderId="567" applyNumberFormat="0" applyProtection="0">
      <alignment vertical="center"/>
    </xf>
    <xf numFmtId="4" fontId="110" fillId="73" borderId="567" applyNumberFormat="0" applyProtection="0">
      <alignment vertical="center"/>
    </xf>
    <xf numFmtId="0" fontId="45" fillId="74" borderId="603" applyNumberFormat="0" applyProtection="0">
      <alignment horizontal="left" vertical="center" indent="1"/>
    </xf>
    <xf numFmtId="0" fontId="45" fillId="53" borderId="566" applyNumberFormat="0" applyFont="0" applyAlignment="0" applyProtection="0"/>
    <xf numFmtId="0" fontId="131" fillId="49" borderId="565" applyNumberFormat="0" applyAlignment="0" applyProtection="0"/>
    <xf numFmtId="4" fontId="47" fillId="84" borderId="621" applyNumberFormat="0" applyProtection="0">
      <alignment horizontal="left" vertical="center" indent="1"/>
    </xf>
    <xf numFmtId="4" fontId="48" fillId="73" borderId="585" applyNumberFormat="0" applyProtection="0">
      <alignment horizontal="left" vertical="center" indent="1"/>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194" fontId="45" fillId="0" borderId="609"/>
    <xf numFmtId="0" fontId="81" fillId="49" borderId="601" applyNumberFormat="0" applyAlignment="0" applyProtection="0"/>
    <xf numFmtId="0" fontId="81" fillId="49" borderId="601" applyNumberFormat="0" applyAlignment="0" applyProtection="0"/>
    <xf numFmtId="0" fontId="45" fillId="87" borderId="648" applyNumberFormat="0" applyProtection="0">
      <alignment horizontal="left" vertical="center" indent="1"/>
    </xf>
    <xf numFmtId="37" fontId="113" fillId="90" borderId="565" applyBorder="0" applyProtection="0">
      <alignment horizontal="right"/>
    </xf>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4" fontId="48" fillId="67" borderId="567" applyNumberFormat="0" applyProtection="0">
      <alignment horizontal="left" vertical="center" indent="1"/>
    </xf>
    <xf numFmtId="0" fontId="45" fillId="74" borderId="567" applyNumberFormat="0" applyProtection="0">
      <alignment horizontal="left" vertical="center" indent="1"/>
    </xf>
    <xf numFmtId="217" fontId="46" fillId="66" borderId="582">
      <alignment horizontal="left" vertical="center" wrapText="1"/>
    </xf>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4" fontId="48" fillId="73" borderId="594" applyNumberFormat="0" applyProtection="0">
      <alignment horizontal="left" vertical="center" indent="1"/>
    </xf>
    <xf numFmtId="0" fontId="45" fillId="74" borderId="594" applyNumberFormat="0" applyProtection="0">
      <alignment horizontal="left" vertical="center" indent="1"/>
    </xf>
    <xf numFmtId="0" fontId="70" fillId="53" borderId="638" applyNumberFormat="0" applyFont="0" applyAlignment="0" applyProtection="0"/>
    <xf numFmtId="0" fontId="45" fillId="88" borderId="585" applyNumberFormat="0" applyProtection="0">
      <alignment horizontal="left" vertical="center" indent="1"/>
    </xf>
    <xf numFmtId="0" fontId="70" fillId="53" borderId="611" applyNumberFormat="0" applyFont="0" applyAlignment="0" applyProtection="0"/>
    <xf numFmtId="4" fontId="110" fillId="67" borderId="639" applyNumberFormat="0" applyProtection="0">
      <alignment vertical="center"/>
    </xf>
    <xf numFmtId="0" fontId="81" fillId="49" borderId="637" applyNumberFormat="0" applyAlignment="0" applyProtection="0"/>
    <xf numFmtId="4" fontId="48" fillId="75" borderId="621" applyNumberFormat="0" applyProtection="0">
      <alignment horizontal="right" vertical="center"/>
    </xf>
    <xf numFmtId="0" fontId="70" fillId="53" borderId="611" applyNumberFormat="0" applyFont="0" applyAlignment="0" applyProtection="0"/>
    <xf numFmtId="4" fontId="48" fillId="67" borderId="603" applyNumberFormat="0" applyProtection="0">
      <alignment vertical="center"/>
    </xf>
    <xf numFmtId="0" fontId="131" fillId="49" borderId="601" applyNumberFormat="0" applyAlignment="0" applyProtection="0"/>
    <xf numFmtId="0" fontId="45" fillId="53" borderId="620"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66" fillId="64" borderId="637" applyNumberFormat="0" applyAlignment="0" applyProtection="0"/>
    <xf numFmtId="4" fontId="48" fillId="73" borderId="567" applyNumberFormat="0" applyProtection="0">
      <alignment horizontal="left" vertical="center" indent="1"/>
    </xf>
    <xf numFmtId="0" fontId="81" fillId="49" borderId="601" applyNumberFormat="0" applyAlignment="0" applyProtection="0"/>
    <xf numFmtId="4" fontId="48" fillId="75" borderId="603" applyNumberFormat="0" applyProtection="0">
      <alignment horizontal="right" vertical="center"/>
    </xf>
    <xf numFmtId="217" fontId="46" fillId="67" borderId="606" applyBorder="0">
      <alignment horizontal="left" indent="1"/>
      <protection locked="0"/>
    </xf>
    <xf numFmtId="0" fontId="70" fillId="53" borderId="593" applyNumberFormat="0" applyFont="0" applyAlignment="0" applyProtection="0"/>
    <xf numFmtId="169" fontId="45" fillId="66" borderId="609">
      <alignment horizontal="center"/>
    </xf>
    <xf numFmtId="4" fontId="48" fillId="76" borderId="603" applyNumberFormat="0" applyProtection="0">
      <alignment horizontal="right" vertical="center"/>
    </xf>
    <xf numFmtId="0" fontId="70" fillId="53" borderId="620" applyNumberFormat="0" applyFont="0" applyAlignment="0" applyProtection="0"/>
    <xf numFmtId="0" fontId="45" fillId="66" borderId="612" applyNumberFormat="0" applyProtection="0">
      <alignment horizontal="left" vertical="center" indent="1"/>
    </xf>
    <xf numFmtId="0" fontId="70" fillId="53" borderId="620" applyNumberFormat="0" applyFon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70" fillId="53" borderId="575" applyNumberFormat="0" applyFont="0" applyAlignment="0" applyProtection="0"/>
    <xf numFmtId="0" fontId="81" fillId="49" borderId="574" applyNumberFormat="0" applyAlignment="0" applyProtection="0"/>
    <xf numFmtId="0" fontId="81" fillId="49" borderId="574" applyNumberFormat="0" applyAlignment="0" applyProtection="0"/>
    <xf numFmtId="0" fontId="81" fillId="49" borderId="637"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217" fontId="46" fillId="66" borderId="573">
      <alignment horizontal="left" vertical="center" wrapText="1"/>
    </xf>
    <xf numFmtId="4" fontId="110" fillId="85" borderId="567" applyNumberFormat="0" applyProtection="0">
      <alignment horizontal="right" vertical="center"/>
    </xf>
    <xf numFmtId="0" fontId="45" fillId="74" borderId="594" applyNumberFormat="0" applyProtection="0">
      <alignment horizontal="left" vertical="center" indent="1"/>
    </xf>
    <xf numFmtId="0" fontId="101" fillId="0" borderId="595"/>
    <xf numFmtId="164" fontId="45" fillId="67" borderId="609">
      <alignment horizontal="center"/>
      <protection locked="0"/>
    </xf>
    <xf numFmtId="4" fontId="48" fillId="79" borderId="603" applyNumberFormat="0" applyProtection="0">
      <alignment horizontal="right" vertical="center"/>
    </xf>
    <xf numFmtId="4" fontId="48" fillId="73" borderId="576" applyNumberFormat="0" applyProtection="0">
      <alignment horizontal="left" vertical="center" indent="1"/>
    </xf>
    <xf numFmtId="4" fontId="110" fillId="73" borderId="576" applyNumberFormat="0" applyProtection="0">
      <alignment vertical="center"/>
    </xf>
    <xf numFmtId="0" fontId="70" fillId="53" borderId="620" applyNumberFormat="0" applyFont="0" applyAlignment="0" applyProtection="0"/>
    <xf numFmtId="4" fontId="48" fillId="87" borderId="585" applyNumberFormat="0" applyProtection="0">
      <alignment horizontal="left" vertical="center" indent="1"/>
    </xf>
    <xf numFmtId="0" fontId="45" fillId="74" borderId="585" applyNumberFormat="0" applyProtection="0">
      <alignment horizontal="left" vertical="center" indent="1"/>
    </xf>
    <xf numFmtId="0" fontId="45" fillId="74" borderId="567" applyNumberFormat="0" applyProtection="0">
      <alignment horizontal="left" vertical="center" indent="1"/>
    </xf>
    <xf numFmtId="0" fontId="45" fillId="53" borderId="557" applyNumberFormat="0" applyFont="0" applyAlignment="0" applyProtection="0"/>
    <xf numFmtId="0" fontId="134" fillId="64" borderId="558" applyNumberFormat="0" applyAlignment="0" applyProtection="0"/>
    <xf numFmtId="4" fontId="48" fillId="85" borderId="567" applyNumberFormat="0" applyProtection="0">
      <alignment horizontal="right" vertical="center"/>
    </xf>
    <xf numFmtId="0" fontId="131" fillId="49" borderId="565" applyNumberFormat="0" applyAlignment="0" applyProtection="0"/>
    <xf numFmtId="4" fontId="48" fillId="67" borderId="567" applyNumberFormat="0" applyProtection="0">
      <alignment horizontal="left" vertical="center" indent="1"/>
    </xf>
    <xf numFmtId="0" fontId="66" fillId="64" borderId="556" applyNumberFormat="0" applyAlignment="0" applyProtection="0"/>
    <xf numFmtId="0" fontId="66" fillId="64" borderId="556" applyNumberFormat="0" applyAlignment="0" applyProtection="0"/>
    <xf numFmtId="4" fontId="48" fillId="85" borderId="558" applyNumberFormat="0" applyProtection="0">
      <alignment horizontal="left" vertical="center" indent="1"/>
    </xf>
    <xf numFmtId="4" fontId="48" fillId="87" borderId="558" applyNumberFormat="0" applyProtection="0">
      <alignment horizontal="left" vertical="center" indent="1"/>
    </xf>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88" borderId="558" applyNumberFormat="0" applyProtection="0">
      <alignment horizontal="left" vertical="center" indent="1"/>
    </xf>
    <xf numFmtId="4" fontId="110" fillId="73" borderId="639" applyNumberFormat="0" applyProtection="0">
      <alignment vertical="center"/>
    </xf>
    <xf numFmtId="0" fontId="45" fillId="74" borderId="594" applyNumberFormat="0" applyProtection="0">
      <alignment horizontal="left" vertical="center" indent="1"/>
    </xf>
    <xf numFmtId="0" fontId="66" fillId="64" borderId="601" applyNumberFormat="0" applyAlignment="0" applyProtection="0"/>
    <xf numFmtId="0" fontId="66" fillId="64" borderId="619" applyNumberFormat="0" applyAlignment="0" applyProtection="0"/>
    <xf numFmtId="4" fontId="48" fillId="78" borderId="603" applyNumberFormat="0" applyProtection="0">
      <alignment horizontal="right" vertical="center"/>
    </xf>
    <xf numFmtId="4" fontId="48" fillId="75" borderId="558" applyNumberFormat="0" applyProtection="0">
      <alignment horizontal="right" vertical="center"/>
    </xf>
    <xf numFmtId="0" fontId="131" fillId="49" borderId="556" applyNumberFormat="0" applyAlignment="0" applyProtection="0"/>
    <xf numFmtId="4" fontId="48" fillId="81" borderId="648" applyNumberFormat="0" applyProtection="0">
      <alignment horizontal="right" vertical="center"/>
    </xf>
    <xf numFmtId="0" fontId="70" fillId="53" borderId="629" applyNumberFormat="0" applyFont="0" applyAlignment="0" applyProtection="0"/>
    <xf numFmtId="0" fontId="131" fillId="49" borderId="556" applyNumberFormat="0" applyAlignment="0" applyProtection="0"/>
    <xf numFmtId="0" fontId="131" fillId="49" borderId="565" applyNumberFormat="0" applyAlignment="0" applyProtection="0"/>
    <xf numFmtId="0" fontId="131" fillId="49" borderId="556" applyNumberFormat="0" applyAlignment="0" applyProtection="0"/>
    <xf numFmtId="0" fontId="45" fillId="74" borderId="558" applyNumberFormat="0" applyProtection="0">
      <alignment horizontal="left" vertical="center" indent="1"/>
    </xf>
    <xf numFmtId="0" fontId="134" fillId="64" borderId="603" applyNumberFormat="0" applyAlignment="0" applyProtection="0"/>
    <xf numFmtId="0" fontId="81" fillId="49" borderId="556" applyNumberFormat="0" applyAlignment="0" applyProtection="0"/>
    <xf numFmtId="37" fontId="113" fillId="90" borderId="556" applyBorder="0" applyProtection="0">
      <alignment horizontal="right"/>
    </xf>
    <xf numFmtId="0" fontId="108" fillId="62"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91" borderId="556" applyBorder="0" applyProtection="0">
      <alignment horizontal="right"/>
    </xf>
    <xf numFmtId="0" fontId="70" fillId="53" borderId="620" applyNumberFormat="0" applyFont="0" applyAlignment="0" applyProtection="0"/>
    <xf numFmtId="4" fontId="48" fillId="73" borderId="648" applyNumberFormat="0" applyProtection="0">
      <alignment horizontal="left" vertical="center" indent="1"/>
    </xf>
    <xf numFmtId="0" fontId="81" fillId="49" borderId="610" applyNumberFormat="0" applyAlignment="0" applyProtection="0"/>
    <xf numFmtId="0" fontId="81" fillId="49" borderId="574" applyNumberFormat="0" applyAlignment="0" applyProtection="0"/>
    <xf numFmtId="4" fontId="48" fillId="85" borderId="567" applyNumberFormat="0" applyProtection="0">
      <alignment horizontal="left" vertical="center" indent="1"/>
    </xf>
    <xf numFmtId="0" fontId="45" fillId="74" borderId="558" applyNumberFormat="0" applyProtection="0">
      <alignment horizontal="left" vertical="center" indent="1"/>
    </xf>
    <xf numFmtId="0" fontId="131" fillId="49" borderId="556" applyNumberFormat="0" applyAlignment="0" applyProtection="0"/>
    <xf numFmtId="4" fontId="110" fillId="73" borderId="648" applyNumberFormat="0" applyProtection="0">
      <alignment vertical="center"/>
    </xf>
    <xf numFmtId="0" fontId="126" fillId="64" borderId="583" applyNumberFormat="0" applyAlignment="0" applyProtection="0"/>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66" fillId="64" borderId="592" applyNumberFormat="0" applyAlignment="0" applyProtection="0"/>
    <xf numFmtId="0" fontId="70" fillId="53" borderId="593" applyNumberFormat="0" applyFont="0" applyAlignment="0" applyProtection="0"/>
    <xf numFmtId="0" fontId="70" fillId="53" borderId="593" applyNumberFormat="0" applyFont="0" applyAlignment="0" applyProtection="0"/>
    <xf numFmtId="0" fontId="95" fillId="64" borderId="594" applyNumberFormat="0" applyAlignment="0" applyProtection="0"/>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84"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4" fontId="48" fillId="73" borderId="558" applyNumberFormat="0" applyProtection="0">
      <alignment horizontal="left" vertical="center" indent="1"/>
    </xf>
    <xf numFmtId="0" fontId="81" fillId="49" borderId="619" applyNumberFormat="0" applyAlignment="0" applyProtection="0"/>
    <xf numFmtId="4" fontId="47" fillId="84" borderId="558" applyNumberFormat="0" applyProtection="0">
      <alignment horizontal="left" vertical="center" indent="1"/>
    </xf>
    <xf numFmtId="0" fontId="131" fillId="49" borderId="556" applyNumberFormat="0" applyAlignment="0" applyProtection="0"/>
    <xf numFmtId="0" fontId="70" fillId="53" borderId="593" applyNumberFormat="0" applyFont="0" applyAlignment="0" applyProtection="0"/>
    <xf numFmtId="0" fontId="45" fillId="74" borderId="603" applyNumberFormat="0" applyProtection="0">
      <alignment horizontal="left" vertical="center" indent="1"/>
    </xf>
    <xf numFmtId="0" fontId="45" fillId="74" borderId="585" applyNumberFormat="0" applyProtection="0">
      <alignment horizontal="left" vertical="center" indent="1"/>
    </xf>
    <xf numFmtId="0" fontId="95" fillId="64" borderId="639" applyNumberFormat="0" applyAlignment="0" applyProtection="0"/>
    <xf numFmtId="4" fontId="48" fillId="77" borderId="603" applyNumberFormat="0" applyProtection="0">
      <alignment horizontal="right" vertical="center"/>
    </xf>
    <xf numFmtId="0" fontId="105" fillId="0" borderId="632" applyNumberFormat="0" applyFill="0" applyAlignment="0" applyProtection="0"/>
    <xf numFmtId="0" fontId="134" fillId="64" borderId="558" applyNumberFormat="0" applyAlignment="0" applyProtection="0"/>
    <xf numFmtId="0" fontId="45" fillId="53" borderId="557" applyNumberFormat="0" applyFont="0" applyAlignment="0" applyProtection="0"/>
    <xf numFmtId="0" fontId="45" fillId="87" borderId="630" applyNumberFormat="0" applyProtection="0">
      <alignment horizontal="left" vertical="center" indent="1"/>
    </xf>
    <xf numFmtId="0" fontId="131" fillId="49" borderId="556" applyNumberFormat="0" applyAlignment="0" applyProtection="0"/>
    <xf numFmtId="0" fontId="70" fillId="53" borderId="566" applyNumberFormat="0" applyFont="0" applyAlignment="0" applyProtection="0"/>
    <xf numFmtId="4" fontId="48" fillId="67" borderId="585" applyNumberFormat="0" applyProtection="0">
      <alignment vertical="center"/>
    </xf>
    <xf numFmtId="37" fontId="113" fillId="90" borderId="574" applyBorder="0" applyProtection="0">
      <alignment horizontal="right"/>
    </xf>
    <xf numFmtId="0" fontId="70" fillId="53" borderId="593" applyNumberFormat="0" applyFont="0" applyAlignment="0" applyProtection="0"/>
    <xf numFmtId="0" fontId="45" fillId="74" borderId="603" applyNumberFormat="0" applyProtection="0">
      <alignment horizontal="left" vertical="center" indent="1"/>
    </xf>
    <xf numFmtId="0" fontId="70" fillId="53" borderId="566" applyNumberFormat="0" applyFont="0" applyAlignment="0" applyProtection="0"/>
    <xf numFmtId="0" fontId="70" fillId="53" borderId="566" applyNumberFormat="0" applyFont="0" applyAlignment="0" applyProtection="0"/>
    <xf numFmtId="0" fontId="66" fillId="64" borderId="610" applyNumberFormat="0" applyAlignment="0" applyProtection="0"/>
    <xf numFmtId="4" fontId="48" fillId="73" borderId="576" applyNumberFormat="0" applyProtection="0">
      <alignment vertical="center"/>
    </xf>
    <xf numFmtId="0" fontId="95" fillId="64" borderId="576" applyNumberFormat="0" applyAlignment="0" applyProtection="0"/>
    <xf numFmtId="0" fontId="81" fillId="49" borderId="574" applyNumberFormat="0" applyAlignment="0" applyProtection="0"/>
    <xf numFmtId="4" fontId="48" fillId="78" borderId="594" applyNumberFormat="0" applyProtection="0">
      <alignment horizontal="right" vertical="center"/>
    </xf>
    <xf numFmtId="0" fontId="45" fillId="74" borderId="585" applyNumberFormat="0" applyProtection="0">
      <alignment horizontal="left" vertical="center" indent="1"/>
    </xf>
    <xf numFmtId="4" fontId="47" fillId="84" borderId="603" applyNumberFormat="0" applyProtection="0">
      <alignment horizontal="left" vertical="center" indent="1"/>
    </xf>
    <xf numFmtId="0" fontId="70" fillId="53" borderId="602"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131" fillId="49" borderId="565" applyNumberFormat="0" applyAlignment="0" applyProtection="0"/>
    <xf numFmtId="169" fontId="45" fillId="67" borderId="24">
      <alignment horizontal="left" vertical="top"/>
      <protection locked="0"/>
    </xf>
    <xf numFmtId="217" fontId="46" fillId="66" borderId="24">
      <alignment horizontal="left" vertical="center" wrapText="1"/>
    </xf>
    <xf numFmtId="4" fontId="48" fillId="85" borderId="621" applyNumberFormat="0" applyProtection="0">
      <alignment horizontal="right" vertical="center"/>
    </xf>
    <xf numFmtId="0" fontId="126" fillId="64" borderId="592" applyNumberFormat="0" applyAlignment="0" applyProtection="0"/>
    <xf numFmtId="0" fontId="95" fillId="64" borderId="603" applyNumberFormat="0" applyAlignment="0" applyProtection="0"/>
    <xf numFmtId="0" fontId="131" fillId="49" borderId="592" applyNumberFormat="0" applyAlignment="0" applyProtection="0"/>
    <xf numFmtId="0" fontId="134" fillId="64" borderId="594" applyNumberFormat="0" applyAlignment="0" applyProtection="0"/>
    <xf numFmtId="4" fontId="48" fillId="85" borderId="603" applyNumberFormat="0" applyProtection="0">
      <alignment horizontal="right" vertical="center"/>
    </xf>
    <xf numFmtId="4" fontId="48" fillId="75" borderId="612" applyNumberFormat="0" applyProtection="0">
      <alignment horizontal="right" vertical="center"/>
    </xf>
    <xf numFmtId="4" fontId="48" fillId="82" borderId="612" applyNumberFormat="0" applyProtection="0">
      <alignment horizontal="right" vertical="center"/>
    </xf>
    <xf numFmtId="4" fontId="47" fillId="84" borderId="612" applyNumberFormat="0" applyProtection="0">
      <alignment horizontal="left" vertical="center" indent="1"/>
    </xf>
    <xf numFmtId="0" fontId="66" fillId="64" borderId="646" applyNumberFormat="0" applyAlignment="0" applyProtection="0"/>
    <xf numFmtId="0" fontId="66" fillId="64" borderId="646" applyNumberFormat="0" applyAlignment="0" applyProtection="0"/>
    <xf numFmtId="4" fontId="109" fillId="85" borderId="621" applyNumberFormat="0" applyProtection="0">
      <alignment horizontal="right" vertical="center"/>
    </xf>
    <xf numFmtId="0" fontId="45" fillId="53" borderId="602" applyNumberFormat="0" applyFont="0" applyAlignment="0" applyProtection="0"/>
    <xf numFmtId="37" fontId="113" fillId="90" borderId="601" applyBorder="0" applyProtection="0">
      <alignment horizontal="right"/>
    </xf>
    <xf numFmtId="0" fontId="45" fillId="66" borderId="630" applyNumberFormat="0" applyProtection="0">
      <alignment horizontal="left" vertical="center" indent="1"/>
    </xf>
    <xf numFmtId="0" fontId="45" fillId="74" borderId="630" applyNumberFormat="0" applyProtection="0">
      <alignment horizontal="left" vertical="center" indent="1"/>
    </xf>
    <xf numFmtId="4" fontId="110" fillId="67" borderId="630" applyNumberFormat="0" applyProtection="0">
      <alignmen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0" fontId="81" fillId="49" borderId="601" applyNumberFormat="0" applyAlignment="0" applyProtection="0"/>
    <xf numFmtId="0" fontId="105" fillId="0" borderId="596" applyNumberFormat="0" applyFill="0" applyAlignment="0" applyProtection="0"/>
    <xf numFmtId="0" fontId="131" fillId="49" borderId="556" applyNumberFormat="0" applyAlignment="0" applyProtection="0"/>
    <xf numFmtId="9" fontId="45" fillId="66" borderId="24">
      <alignment horizontal="center"/>
    </xf>
    <xf numFmtId="9" fontId="45" fillId="0" borderId="24">
      <alignment horizontal="center"/>
    </xf>
    <xf numFmtId="0" fontId="81" fillId="49" borderId="556" applyNumberFormat="0" applyAlignment="0" applyProtection="0"/>
    <xf numFmtId="164" fontId="45" fillId="67" borderId="24">
      <alignment horizontal="center"/>
      <protection locked="0"/>
    </xf>
    <xf numFmtId="42" fontId="45" fillId="66" borderId="24">
      <alignment horizontal="center"/>
    </xf>
    <xf numFmtId="42" fontId="45" fillId="0" borderId="24">
      <alignment horizontal="center"/>
    </xf>
    <xf numFmtId="0" fontId="45" fillId="74" borderId="630" applyNumberFormat="0" applyProtection="0">
      <alignment horizontal="left" vertical="center" indent="1"/>
    </xf>
    <xf numFmtId="0" fontId="70" fillId="53" borderId="611" applyNumberFormat="0" applyFont="0" applyAlignment="0" applyProtection="0"/>
    <xf numFmtId="0" fontId="81" fillId="49" borderId="619"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80"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169" fontId="45" fillId="0" borderId="24">
      <alignment horizontal="center"/>
    </xf>
    <xf numFmtId="0" fontId="81" fillId="49" borderId="592" applyNumberFormat="0" applyAlignment="0" applyProtection="0"/>
    <xf numFmtId="4" fontId="109" fillId="85" borderId="603" applyNumberFormat="0" applyProtection="0">
      <alignment horizontal="right" vertical="center"/>
    </xf>
    <xf numFmtId="4" fontId="48" fillId="80" borderId="585" applyNumberFormat="0" applyProtection="0">
      <alignment horizontal="right" vertical="center"/>
    </xf>
    <xf numFmtId="0" fontId="66" fillId="64" borderId="601" applyNumberFormat="0" applyAlignment="0" applyProtection="0"/>
    <xf numFmtId="0" fontId="66" fillId="64" borderId="601" applyNumberFormat="0" applyAlignment="0" applyProtection="0"/>
    <xf numFmtId="0" fontId="131" fillId="49" borderId="601" applyNumberFormat="0" applyAlignment="0" applyProtection="0"/>
    <xf numFmtId="0" fontId="45" fillId="74" borderId="639" applyNumberFormat="0" applyProtection="0">
      <alignment horizontal="left" vertical="center" indent="1"/>
    </xf>
    <xf numFmtId="0" fontId="95" fillId="64" borderId="621" applyNumberFormat="0" applyAlignment="0" applyProtection="0"/>
    <xf numFmtId="4" fontId="48" fillId="82" borderId="558" applyNumberFormat="0" applyProtection="0">
      <alignment horizontal="right" vertical="center"/>
    </xf>
    <xf numFmtId="4" fontId="48" fillId="79" borderId="558" applyNumberFormat="0" applyProtection="0">
      <alignment horizontal="right" vertical="center"/>
    </xf>
    <xf numFmtId="0" fontId="70" fillId="53" borderId="602" applyNumberFormat="0" applyFont="0" applyAlignment="0" applyProtection="0"/>
    <xf numFmtId="0" fontId="131" fillId="49" borderId="592" applyNumberFormat="0" applyAlignment="0" applyProtection="0"/>
    <xf numFmtId="0" fontId="70" fillId="53" borderId="593" applyNumberFormat="0" applyFont="0" applyAlignment="0" applyProtection="0"/>
    <xf numFmtId="0" fontId="45" fillId="66" borderId="594" applyNumberFormat="0" applyProtection="0">
      <alignment horizontal="left" vertical="center" indent="1"/>
    </xf>
    <xf numFmtId="0" fontId="45" fillId="74" borderId="594" applyNumberFormat="0" applyProtection="0">
      <alignment horizontal="left" vertical="center" indent="1"/>
    </xf>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4" fontId="48" fillId="81" borderId="612" applyNumberFormat="0" applyProtection="0">
      <alignment horizontal="right" vertical="center"/>
    </xf>
    <xf numFmtId="0" fontId="45" fillId="74" borderId="612" applyNumberFormat="0" applyProtection="0">
      <alignment horizontal="left" vertical="center" indent="1"/>
    </xf>
    <xf numFmtId="4" fontId="48" fillId="85" borderId="612" applyNumberFormat="0" applyProtection="0">
      <alignment horizontal="left" vertical="center" indent="1"/>
    </xf>
    <xf numFmtId="0" fontId="45" fillId="88" borderId="612" applyNumberFormat="0" applyProtection="0">
      <alignment horizontal="left" vertical="center" indent="1"/>
    </xf>
    <xf numFmtId="0" fontId="45" fillId="88" borderId="612" applyNumberFormat="0" applyProtection="0">
      <alignment horizontal="left" vertical="center" indent="1"/>
    </xf>
    <xf numFmtId="0" fontId="45" fillId="66" borderId="612" applyNumberFormat="0" applyProtection="0">
      <alignment horizontal="left" vertical="center" indent="1"/>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4" fontId="48" fillId="67" borderId="639" applyNumberFormat="0" applyProtection="0">
      <alignment horizontal="left" vertical="center" indent="1"/>
    </xf>
    <xf numFmtId="0" fontId="134" fillId="64" borderId="603" applyNumberFormat="0" applyAlignment="0" applyProtection="0"/>
    <xf numFmtId="4" fontId="109" fillId="85" borderId="603" applyNumberFormat="0" applyProtection="0">
      <alignment horizontal="righ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70" fillId="53" borderId="602" applyNumberFormat="0" applyFont="0" applyAlignment="0" applyProtection="0"/>
    <xf numFmtId="0" fontId="45" fillId="87" borderId="621" applyNumberFormat="0" applyProtection="0">
      <alignment horizontal="left" vertical="center" indent="1"/>
    </xf>
    <xf numFmtId="4" fontId="48" fillId="77" borderId="621"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0" fontId="45" fillId="66" borderId="558" applyNumberFormat="0" applyProtection="0">
      <alignment horizontal="left" vertical="center" indent="1"/>
    </xf>
    <xf numFmtId="0" fontId="45" fillId="74" borderId="558" applyNumberFormat="0" applyProtection="0">
      <alignment horizontal="left" vertical="center" indent="1"/>
    </xf>
    <xf numFmtId="217" fontId="46" fillId="88" borderId="561" applyBorder="0">
      <alignment horizontal="center" vertical="center" wrapText="1"/>
    </xf>
    <xf numFmtId="4" fontId="48" fillId="73" borderId="594" applyNumberFormat="0" applyProtection="0">
      <alignment vertical="center"/>
    </xf>
    <xf numFmtId="4" fontId="48" fillId="78" borderId="594" applyNumberFormat="0" applyProtection="0">
      <alignment horizontal="right" vertical="center"/>
    </xf>
    <xf numFmtId="4" fontId="48" fillId="79" borderId="594" applyNumberFormat="0" applyProtection="0">
      <alignment horizontal="right" vertical="center"/>
    </xf>
    <xf numFmtId="217" fontId="46" fillId="67" borderId="560" applyBorder="0">
      <alignment horizontal="left" indent="1"/>
      <protection locked="0"/>
    </xf>
    <xf numFmtId="0" fontId="126" fillId="64" borderId="565" applyNumberFormat="0" applyAlignment="0" applyProtection="0"/>
    <xf numFmtId="0" fontId="66" fillId="64" borderId="556" applyNumberFormat="0" applyAlignment="0" applyProtection="0"/>
    <xf numFmtId="37" fontId="113" fillId="91" borderId="565" applyBorder="0" applyProtection="0">
      <alignment horizontal="right"/>
    </xf>
    <xf numFmtId="0" fontId="45" fillId="74" borderId="621" applyNumberFormat="0" applyProtection="0">
      <alignment horizontal="left" vertical="center" indent="1"/>
    </xf>
    <xf numFmtId="4" fontId="110" fillId="67" borderId="567" applyNumberFormat="0" applyProtection="0">
      <alignment vertical="center"/>
    </xf>
    <xf numFmtId="0" fontId="45" fillId="74" borderId="567" applyNumberFormat="0" applyProtection="0">
      <alignment horizontal="left" vertical="center" indent="1"/>
    </xf>
    <xf numFmtId="0" fontId="131" fillId="49" borderId="565" applyNumberFormat="0" applyAlignment="0" applyProtection="0"/>
    <xf numFmtId="0" fontId="70" fillId="53" borderId="557" applyNumberFormat="0" applyFont="0" applyAlignment="0" applyProtection="0"/>
    <xf numFmtId="4" fontId="48" fillId="76" borderId="648" applyNumberFormat="0" applyProtection="0">
      <alignment horizontal="right" vertical="center"/>
    </xf>
    <xf numFmtId="4" fontId="110" fillId="67" borderId="558" applyNumberFormat="0" applyProtection="0">
      <alignment vertical="center"/>
    </xf>
    <xf numFmtId="4" fontId="48" fillId="76" borderId="585" applyNumberFormat="0" applyProtection="0">
      <alignment horizontal="right" vertical="center"/>
    </xf>
    <xf numFmtId="4" fontId="48" fillId="73" borderId="603" applyNumberFormat="0" applyProtection="0">
      <alignment horizontal="left" vertical="center" indent="1"/>
    </xf>
    <xf numFmtId="0" fontId="70" fillId="53" borderId="566" applyNumberFormat="0" applyFont="0" applyAlignment="0" applyProtection="0"/>
    <xf numFmtId="0" fontId="105" fillId="0" borderId="562" applyNumberFormat="0" applyFill="0" applyAlignment="0" applyProtection="0"/>
    <xf numFmtId="0" fontId="70" fillId="53" borderId="566" applyNumberFormat="0" applyFont="0" applyAlignment="0" applyProtection="0"/>
    <xf numFmtId="0" fontId="95" fillId="64" borderId="567" applyNumberFormat="0" applyAlignment="0" applyProtection="0"/>
    <xf numFmtId="0" fontId="70" fillId="53" borderId="566" applyNumberFormat="0" applyFont="0" applyAlignment="0" applyProtection="0"/>
    <xf numFmtId="0" fontId="45" fillId="74" borderId="621" applyNumberFormat="0" applyProtection="0">
      <alignment horizontal="left" vertical="center" indent="1"/>
    </xf>
    <xf numFmtId="0" fontId="70" fillId="53" borderId="566" applyNumberFormat="0" applyFont="0" applyAlignment="0" applyProtection="0"/>
    <xf numFmtId="0" fontId="126" fillId="64" borderId="556" applyNumberFormat="0" applyAlignment="0" applyProtection="0"/>
    <xf numFmtId="4" fontId="48" fillId="73" borderId="621" applyNumberFormat="0" applyProtection="0">
      <alignment horizontal="left" vertical="center" indent="1"/>
    </xf>
    <xf numFmtId="0" fontId="126" fillId="64" borderId="556" applyNumberFormat="0" applyAlignment="0" applyProtection="0"/>
    <xf numFmtId="4" fontId="48" fillId="75" borderId="630" applyNumberFormat="0" applyProtection="0">
      <alignment horizontal="right" vertical="center"/>
    </xf>
    <xf numFmtId="0" fontId="45" fillId="88" borderId="558" applyNumberFormat="0" applyProtection="0">
      <alignment horizontal="left" vertical="center" indent="1"/>
    </xf>
    <xf numFmtId="0" fontId="45" fillId="87" borderId="558" applyNumberFormat="0" applyProtection="0">
      <alignment horizontal="left" vertical="center" indent="1"/>
    </xf>
    <xf numFmtId="4" fontId="47" fillId="84" borderId="558" applyNumberFormat="0" applyProtection="0">
      <alignment horizontal="left" vertical="center" indent="1"/>
    </xf>
    <xf numFmtId="0" fontId="131" fillId="49" borderId="556" applyNumberFormat="0" applyAlignment="0" applyProtection="0"/>
    <xf numFmtId="0" fontId="45" fillId="66" borderId="639" applyNumberFormat="0" applyProtection="0">
      <alignment horizontal="left" vertical="center" indent="1"/>
    </xf>
    <xf numFmtId="217" fontId="45" fillId="67" borderId="609">
      <alignment horizontal="left" indent="1"/>
      <protection locked="0"/>
    </xf>
    <xf numFmtId="0" fontId="45" fillId="53" borderId="557" applyNumberFormat="0" applyFont="0" applyAlignment="0" applyProtection="0"/>
    <xf numFmtId="0" fontId="134" fillId="64" borderId="558" applyNumberFormat="0" applyAlignment="0" applyProtection="0"/>
    <xf numFmtId="0" fontId="81" fillId="49" borderId="646" applyNumberFormat="0" applyAlignment="0" applyProtection="0"/>
    <xf numFmtId="194" fontId="45" fillId="0" borderId="573"/>
    <xf numFmtId="4" fontId="48" fillId="87" borderId="567" applyNumberFormat="0" applyProtection="0">
      <alignment horizontal="left" vertical="center" indent="1"/>
    </xf>
    <xf numFmtId="0" fontId="131" fillId="49" borderId="556" applyNumberFormat="0" applyAlignment="0" applyProtection="0"/>
    <xf numFmtId="0" fontId="134" fillId="64" borderId="603"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4" fontId="48" fillId="82" borderId="558" applyNumberFormat="0" applyProtection="0">
      <alignment horizontal="right" vertical="center"/>
    </xf>
    <xf numFmtId="0" fontId="70" fillId="53" borderId="557" applyNumberFormat="0" applyFont="0" applyAlignment="0" applyProtection="0"/>
    <xf numFmtId="4" fontId="48" fillId="85" borderId="594" applyNumberFormat="0" applyProtection="0">
      <alignment horizontal="left" vertical="center" indent="1"/>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0" fontId="70" fillId="53" borderId="557" applyNumberFormat="0" applyFont="0" applyAlignment="0" applyProtection="0"/>
    <xf numFmtId="0" fontId="134" fillId="64" borderId="648"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45" fillId="88" borderId="558" applyNumberFormat="0" applyProtection="0">
      <alignment horizontal="left" vertical="center" indent="1"/>
    </xf>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66" borderId="621"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4" fontId="48" fillId="82" borderId="621" applyNumberFormat="0" applyProtection="0">
      <alignment horizontal="right" vertical="center"/>
    </xf>
    <xf numFmtId="0" fontId="131" fillId="49" borderId="556" applyNumberFormat="0" applyAlignment="0" applyProtection="0"/>
    <xf numFmtId="4" fontId="48" fillId="85" borderId="603" applyNumberFormat="0" applyProtection="0">
      <alignment horizontal="right" vertical="center"/>
    </xf>
    <xf numFmtId="0" fontId="70" fillId="53" borderId="557" applyNumberFormat="0" applyFont="0" applyAlignment="0" applyProtection="0"/>
    <xf numFmtId="0" fontId="95" fillId="64" borderId="621" applyNumberFormat="0" applyAlignment="0" applyProtection="0"/>
    <xf numFmtId="37" fontId="113" fillId="91" borderId="556" applyBorder="0" applyProtection="0">
      <alignment horizontal="right"/>
    </xf>
    <xf numFmtId="4" fontId="48" fillId="80" borderId="567" applyNumberFormat="0" applyProtection="0">
      <alignment horizontal="right" vertical="center"/>
    </xf>
    <xf numFmtId="0" fontId="131" fillId="49" borderId="556" applyNumberFormat="0" applyAlignment="0" applyProtection="0"/>
    <xf numFmtId="0" fontId="45" fillId="87" borderId="558" applyNumberFormat="0" applyProtection="0">
      <alignment horizontal="left" vertical="center" indent="1"/>
    </xf>
    <xf numFmtId="0" fontId="70" fillId="53" borderId="602" applyNumberFormat="0" applyFont="0" applyAlignment="0" applyProtection="0"/>
    <xf numFmtId="4" fontId="110" fillId="85" borderId="558" applyNumberFormat="0" applyProtection="0">
      <alignment horizontal="right" vertical="center"/>
    </xf>
    <xf numFmtId="4" fontId="48" fillId="67" borderId="558" applyNumberFormat="0" applyProtection="0">
      <alignment vertical="center"/>
    </xf>
    <xf numFmtId="0" fontId="45" fillId="66" borderId="558" applyNumberFormat="0" applyProtection="0">
      <alignment horizontal="left" vertical="center" indent="1"/>
    </xf>
    <xf numFmtId="0" fontId="131" fillId="49" borderId="556" applyNumberFormat="0" applyAlignment="0" applyProtection="0"/>
    <xf numFmtId="217" fontId="46" fillId="88" borderId="561" applyBorder="0">
      <alignment horizontal="center" vertical="center" wrapText="1"/>
    </xf>
    <xf numFmtId="0" fontId="131" fillId="49" borderId="556" applyNumberFormat="0" applyAlignment="0" applyProtection="0"/>
    <xf numFmtId="0" fontId="131" fillId="49" borderId="556" applyNumberFormat="0" applyAlignment="0" applyProtection="0"/>
    <xf numFmtId="0" fontId="70" fillId="53" borderId="557" applyNumberFormat="0" applyFon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66" fillId="64" borderId="556" applyNumberFormat="0" applyAlignment="0" applyProtection="0"/>
    <xf numFmtId="0" fontId="105" fillId="0" borderId="569" applyNumberFormat="0" applyFill="0" applyAlignment="0" applyProtection="0"/>
    <xf numFmtId="0" fontId="45" fillId="74" borderId="558" applyNumberFormat="0" applyProtection="0">
      <alignment horizontal="left" vertical="center" indent="1"/>
    </xf>
    <xf numFmtId="4" fontId="110" fillId="67" borderId="558" applyNumberFormat="0" applyProtection="0">
      <alignment vertical="center"/>
    </xf>
    <xf numFmtId="0" fontId="45" fillId="74" borderId="558" applyNumberFormat="0" applyProtection="0">
      <alignment horizontal="left" vertical="center" indent="1"/>
    </xf>
    <xf numFmtId="0" fontId="66" fillId="64" borderId="619" applyNumberFormat="0" applyAlignment="0" applyProtection="0"/>
    <xf numFmtId="4" fontId="109" fillId="85" borderId="576" applyNumberFormat="0" applyProtection="0">
      <alignment horizontal="right" vertical="center"/>
    </xf>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4" fontId="48" fillId="73" borderId="603" applyNumberFormat="0" applyProtection="0">
      <alignment vertical="center"/>
    </xf>
    <xf numFmtId="4" fontId="110" fillId="67" borderId="603" applyNumberFormat="0" applyProtection="0">
      <alignment vertical="center"/>
    </xf>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81" fillId="49" borderId="619"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70" fillId="53" borderId="584" applyNumberFormat="0" applyFont="0" applyAlignment="0" applyProtection="0"/>
    <xf numFmtId="0" fontId="131" fillId="49" borderId="601"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37" fontId="113" fillId="91" borderId="556" applyBorder="0" applyProtection="0">
      <alignment horizontal="right"/>
    </xf>
    <xf numFmtId="4" fontId="48" fillId="76" borderId="576" applyNumberFormat="0" applyProtection="0">
      <alignment horizontal="right" vertical="center"/>
    </xf>
    <xf numFmtId="0" fontId="45" fillId="53" borderId="575" applyNumberFormat="0" applyFont="0" applyAlignment="0" applyProtection="0"/>
    <xf numFmtId="0" fontId="45" fillId="74" borderId="630" applyNumberFormat="0" applyProtection="0">
      <alignment horizontal="left" vertical="center" indent="1"/>
    </xf>
    <xf numFmtId="37" fontId="113" fillId="91" borderId="556" applyBorder="0" applyProtection="0">
      <alignment horizontal="right"/>
    </xf>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95" fillId="64" borderId="567" applyNumberFormat="0" applyAlignment="0" applyProtection="0"/>
    <xf numFmtId="0" fontId="126" fillId="64" borderId="556" applyNumberFormat="0" applyAlignment="0" applyProtection="0"/>
    <xf numFmtId="0" fontId="66" fillId="64" borderId="601"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4" fontId="48" fillId="87" borderId="576" applyNumberFormat="0" applyProtection="0">
      <alignment horizontal="left" vertical="center" indent="1"/>
    </xf>
    <xf numFmtId="4" fontId="110" fillId="85" borderId="612" applyNumberFormat="0" applyProtection="0">
      <alignment horizontal="right" vertical="center"/>
    </xf>
    <xf numFmtId="0" fontId="126" fillId="64" borderId="556" applyNumberFormat="0" applyAlignment="0" applyProtection="0"/>
    <xf numFmtId="0" fontId="45" fillId="66" borderId="630" applyNumberFormat="0" applyProtection="0">
      <alignment horizontal="left" vertical="center" indent="1"/>
    </xf>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31" fillId="49" borderId="556" applyNumberFormat="0" applyAlignment="0" applyProtection="0"/>
    <xf numFmtId="0" fontId="66" fillId="64" borderId="592"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602" applyNumberFormat="0" applyFont="0" applyAlignment="0" applyProtection="0"/>
    <xf numFmtId="0" fontId="70" fillId="53" borderId="557" applyNumberFormat="0" applyFont="0" applyAlignment="0" applyProtection="0"/>
    <xf numFmtId="0" fontId="70" fillId="53" borderId="602" applyNumberFormat="0" applyFont="0" applyAlignment="0" applyProtection="0"/>
    <xf numFmtId="10" fontId="75" fillId="70" borderId="24" applyNumberFormat="0" applyBorder="0" applyAlignment="0" applyProtection="0"/>
    <xf numFmtId="169" fontId="45" fillId="67" borderId="24">
      <alignment horizontal="center"/>
      <protection locked="0"/>
    </xf>
    <xf numFmtId="0" fontId="70" fillId="53" borderId="602" applyNumberFormat="0" applyFont="0" applyAlignment="0" applyProtection="0"/>
    <xf numFmtId="0" fontId="66" fillId="64" borderId="610" applyNumberFormat="0" applyAlignment="0" applyProtection="0"/>
    <xf numFmtId="0" fontId="126" fillId="64" borderId="556" applyNumberFormat="0" applyAlignment="0" applyProtection="0"/>
    <xf numFmtId="169" fontId="45" fillId="66" borderId="24">
      <alignment horizontal="center"/>
    </xf>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70" fillId="53" borderId="602" applyNumberFormat="0" applyFont="0" applyAlignment="0" applyProtection="0"/>
    <xf numFmtId="0" fontId="70" fillId="53" borderId="611" applyNumberFormat="0" applyFont="0" applyAlignment="0" applyProtection="0"/>
    <xf numFmtId="4" fontId="110" fillId="73" borderId="612" applyNumberFormat="0" applyProtection="0">
      <alignment vertical="center"/>
    </xf>
    <xf numFmtId="0" fontId="126" fillId="64" borderId="502" applyNumberFormat="0" applyAlignment="0" applyProtection="0"/>
    <xf numFmtId="0" fontId="95" fillId="64" borderId="558" applyNumberFormat="0" applyAlignment="0" applyProtection="0"/>
    <xf numFmtId="4" fontId="48" fillId="87" borderId="558" applyNumberFormat="0" applyProtection="0">
      <alignment horizontal="left" vertical="center" indent="1"/>
    </xf>
    <xf numFmtId="0" fontId="131" fillId="49" borderId="502" applyNumberFormat="0" applyAlignment="0" applyProtection="0"/>
    <xf numFmtId="10" fontId="75" fillId="67" borderId="24" applyNumberFormat="0" applyBorder="0" applyAlignment="0" applyProtection="0"/>
    <xf numFmtId="0" fontId="45" fillId="53" borderId="557" applyNumberFormat="0" applyFont="0" applyAlignment="0" applyProtection="0"/>
    <xf numFmtId="0" fontId="108" fillId="62" borderId="616" applyBorder="0"/>
    <xf numFmtId="0" fontId="95" fillId="64" borderId="558" applyNumberFormat="0" applyAlignment="0" applyProtection="0"/>
    <xf numFmtId="0" fontId="131" fillId="49" borderId="502" applyNumberFormat="0" applyAlignment="0" applyProtection="0"/>
    <xf numFmtId="217" fontId="46" fillId="67" borderId="560" applyBorder="0">
      <alignment horizontal="left" indent="1"/>
      <protection locked="0"/>
    </xf>
    <xf numFmtId="0" fontId="45" fillId="53" borderId="566" applyNumberFormat="0" applyFont="0" applyAlignment="0" applyProtection="0"/>
    <xf numFmtId="0" fontId="70" fillId="53" borderId="638" applyNumberFormat="0" applyFont="0" applyAlignment="0" applyProtection="0"/>
    <xf numFmtId="0" fontId="81" fillId="49" borderId="556" applyNumberFormat="0" applyAlignment="0" applyProtection="0"/>
    <xf numFmtId="0" fontId="108" fillId="62"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70" fillId="53" borderId="602" applyNumberFormat="0" applyFont="0" applyAlignment="0" applyProtection="0"/>
    <xf numFmtId="0" fontId="131" fillId="49" borderId="637" applyNumberFormat="0" applyAlignment="0" applyProtection="0"/>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70" fillId="53" borderId="593" applyNumberFormat="0" applyFont="0" applyAlignment="0" applyProtection="0"/>
    <xf numFmtId="0" fontId="95" fillId="64" borderId="603"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37" fontId="113" fillId="91"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91" borderId="556" applyBorder="0" applyProtection="0">
      <alignment horizontal="right"/>
    </xf>
    <xf numFmtId="0" fontId="108" fillId="62" borderId="563" applyBorder="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105" fillId="0" borderId="562" applyNumberFormat="0" applyFill="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70" fillId="53" borderId="629" applyNumberFormat="0" applyFont="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31" fillId="49" borderId="556" applyNumberFormat="0" applyAlignment="0" applyProtection="0"/>
    <xf numFmtId="0" fontId="45" fillId="74" borderId="567" applyNumberFormat="0" applyProtection="0">
      <alignment horizontal="left" vertical="center" indent="1"/>
    </xf>
    <xf numFmtId="4" fontId="48" fillId="67" borderId="603" applyNumberFormat="0" applyProtection="0">
      <alignment horizontal="left" vertical="center" indent="1"/>
    </xf>
    <xf numFmtId="217" fontId="46" fillId="88" borderId="626" applyBorder="0">
      <alignment horizontal="center" vertical="center" wrapText="1"/>
    </xf>
    <xf numFmtId="4" fontId="48" fillId="75" borderId="576" applyNumberFormat="0" applyProtection="0">
      <alignment horizontal="right" vertical="center"/>
    </xf>
    <xf numFmtId="0" fontId="66" fillId="64" borderId="628" applyNumberFormat="0" applyAlignment="0" applyProtection="0"/>
    <xf numFmtId="4" fontId="109" fillId="85" borderId="594" applyNumberFormat="0" applyProtection="0">
      <alignment horizontal="right" vertical="center"/>
    </xf>
    <xf numFmtId="0" fontId="66" fillId="64" borderId="574" applyNumberFormat="0" applyAlignment="0" applyProtection="0"/>
    <xf numFmtId="0" fontId="45" fillId="74" borderId="594" applyNumberFormat="0" applyProtection="0">
      <alignment horizontal="left" vertical="center" indent="1"/>
    </xf>
    <xf numFmtId="0" fontId="45" fillId="87" borderId="594" applyNumberFormat="0" applyProtection="0">
      <alignment horizontal="left" vertical="center" indent="1"/>
    </xf>
    <xf numFmtId="4" fontId="48" fillId="76" borderId="630" applyNumberFormat="0" applyProtection="0">
      <alignment horizontal="right" vertical="center"/>
    </xf>
    <xf numFmtId="169" fontId="45" fillId="67" borderId="582">
      <alignment horizontal="center"/>
      <protection locked="0"/>
    </xf>
    <xf numFmtId="10" fontId="75" fillId="70" borderId="555" applyNumberFormat="0" applyBorder="0" applyAlignment="0" applyProtection="0"/>
    <xf numFmtId="4" fontId="48" fillId="76" borderId="594" applyNumberFormat="0" applyProtection="0">
      <alignment horizontal="right" vertical="center"/>
    </xf>
    <xf numFmtId="0" fontId="70" fillId="53" borderId="611" applyNumberFormat="0" applyFont="0" applyAlignment="0" applyProtection="0"/>
    <xf numFmtId="0" fontId="45" fillId="66" borderId="594" applyNumberFormat="0" applyProtection="0">
      <alignment horizontal="left" vertical="center" indent="1"/>
    </xf>
    <xf numFmtId="0" fontId="126" fillId="64" borderId="556" applyNumberFormat="0" applyAlignment="0" applyProtection="0"/>
    <xf numFmtId="0" fontId="81" fillId="49" borderId="565"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70" fillId="53" borderId="602" applyNumberFormat="0" applyFont="0" applyAlignment="0" applyProtection="0"/>
    <xf numFmtId="0" fontId="70" fillId="53" borderId="647" applyNumberFormat="0" applyFont="0" applyAlignment="0" applyProtection="0"/>
    <xf numFmtId="0" fontId="131" fillId="49" borderId="574" applyNumberFormat="0" applyAlignment="0" applyProtection="0"/>
    <xf numFmtId="217" fontId="45" fillId="67" borderId="582">
      <alignment horizontal="left" indent="1"/>
      <protection locked="0"/>
    </xf>
    <xf numFmtId="4" fontId="48" fillId="87" borderId="630" applyNumberFormat="0" applyProtection="0">
      <alignment horizontal="left" vertical="center" indent="1"/>
    </xf>
    <xf numFmtId="0" fontId="70" fillId="53" borderId="629" applyNumberFormat="0" applyFont="0" applyAlignment="0" applyProtection="0"/>
    <xf numFmtId="4" fontId="48" fillId="73" borderId="648" applyNumberFormat="0" applyProtection="0">
      <alignment vertical="center"/>
    </xf>
    <xf numFmtId="0" fontId="95" fillId="64" borderId="558" applyNumberFormat="0" applyAlignment="0" applyProtection="0"/>
    <xf numFmtId="10" fontId="75" fillId="67" borderId="555" applyNumberFormat="0" applyBorder="0" applyAlignment="0" applyProtection="0"/>
    <xf numFmtId="0" fontId="45" fillId="53" borderId="557" applyNumberFormat="0" applyFont="0" applyAlignment="0" applyProtection="0"/>
    <xf numFmtId="0" fontId="70" fillId="53" borderId="593" applyNumberFormat="0" applyFont="0" applyAlignment="0" applyProtection="0"/>
    <xf numFmtId="0" fontId="70" fillId="53" borderId="602" applyNumberFormat="0" applyFont="0" applyAlignment="0" applyProtection="0"/>
    <xf numFmtId="0" fontId="70" fillId="53" borderId="647" applyNumberFormat="0" applyFont="0" applyAlignment="0" applyProtection="0"/>
    <xf numFmtId="4" fontId="48" fillId="67" borderId="639" applyNumberFormat="0" applyProtection="0">
      <alignment vertical="center"/>
    </xf>
    <xf numFmtId="0" fontId="66" fillId="64" borderId="610" applyNumberFormat="0" applyAlignment="0" applyProtection="0"/>
    <xf numFmtId="0" fontId="70" fillId="53" borderId="593" applyNumberFormat="0" applyFont="0" applyAlignment="0" applyProtection="0"/>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45" fillId="87" borderId="567" applyNumberFormat="0" applyProtection="0">
      <alignment horizontal="left" vertical="center" indent="1"/>
    </xf>
    <xf numFmtId="0" fontId="131" fillId="49" borderId="556" applyNumberFormat="0" applyAlignment="0" applyProtection="0"/>
    <xf numFmtId="4" fontId="48" fillId="67" borderId="567" applyNumberFormat="0" applyProtection="0">
      <alignment horizontal="left" vertical="center" indent="1"/>
    </xf>
    <xf numFmtId="4" fontId="48" fillId="81" borderId="567" applyNumberFormat="0" applyProtection="0">
      <alignment horizontal="right" vertical="center"/>
    </xf>
    <xf numFmtId="0" fontId="70" fillId="53" borderId="584" applyNumberFormat="0" applyFont="0" applyAlignment="0" applyProtection="0"/>
    <xf numFmtId="0" fontId="70" fillId="53" borderId="566" applyNumberFormat="0" applyFont="0" applyAlignment="0" applyProtection="0"/>
    <xf numFmtId="37" fontId="113" fillId="91"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45" fillId="87" borderId="567" applyNumberFormat="0" applyProtection="0">
      <alignment horizontal="left" vertical="center" indent="1"/>
    </xf>
    <xf numFmtId="4" fontId="48" fillId="81" borderId="603" applyNumberFormat="0" applyProtection="0">
      <alignment horizontal="right" vertical="center"/>
    </xf>
    <xf numFmtId="0" fontId="108" fillId="62" borderId="563" applyBorder="0"/>
    <xf numFmtId="0" fontId="131" fillId="49" borderId="556" applyNumberFormat="0" applyAlignment="0" applyProtection="0"/>
    <xf numFmtId="0" fontId="45" fillId="74" borderId="567" applyNumberFormat="0" applyProtection="0">
      <alignment horizontal="left" vertical="center" indent="1"/>
    </xf>
    <xf numFmtId="0" fontId="131" fillId="49" borderId="556" applyNumberFormat="0" applyAlignment="0" applyProtection="0"/>
    <xf numFmtId="0" fontId="131" fillId="49" borderId="556" applyNumberFormat="0" applyAlignment="0" applyProtection="0"/>
    <xf numFmtId="4" fontId="48" fillId="73" borderId="612" applyNumberFormat="0" applyProtection="0">
      <alignment vertical="center"/>
    </xf>
    <xf numFmtId="0" fontId="70" fillId="53" borderId="602" applyNumberFormat="0" applyFont="0" applyAlignment="0" applyProtection="0"/>
    <xf numFmtId="0" fontId="134" fillId="64" borderId="567" applyNumberFormat="0" applyAlignment="0" applyProtection="0"/>
    <xf numFmtId="4" fontId="48" fillId="80" borderId="576" applyNumberFormat="0" applyProtection="0">
      <alignment horizontal="right" vertical="center"/>
    </xf>
    <xf numFmtId="217" fontId="46" fillId="88" borderId="561" applyBorder="0">
      <alignment horizontal="center" vertical="center" wrapText="1"/>
    </xf>
    <xf numFmtId="217" fontId="46" fillId="67" borderId="560" applyBorder="0">
      <alignment horizontal="left" indent="1"/>
      <protection locked="0"/>
    </xf>
    <xf numFmtId="0" fontId="95" fillId="64" borderId="567" applyNumberFormat="0" applyAlignment="0" applyProtection="0"/>
    <xf numFmtId="0" fontId="108" fillId="62"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45" fillId="53" borderId="611" applyNumberFormat="0" applyFont="0" applyAlignment="0" applyProtection="0"/>
    <xf numFmtId="4" fontId="48" fillId="73" borderId="621" applyNumberFormat="0" applyProtection="0">
      <alignment horizontal="left" vertical="center" indent="1"/>
    </xf>
    <xf numFmtId="0" fontId="101" fillId="0" borderId="559"/>
    <xf numFmtId="4" fontId="109"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10" fillId="85" borderId="558" applyNumberFormat="0" applyProtection="0">
      <alignment horizontal="right" vertical="center"/>
    </xf>
    <xf numFmtId="4" fontId="48" fillId="85" borderId="558" applyNumberFormat="0" applyProtection="0">
      <alignment horizontal="righ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110" fillId="67" borderId="558" applyNumberFormat="0" applyProtection="0">
      <alignment vertical="center"/>
    </xf>
    <xf numFmtId="4" fontId="48" fillId="67" borderId="558" applyNumberFormat="0" applyProtection="0">
      <alignmen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4" fontId="48" fillId="87" borderId="558" applyNumberFormat="0" applyProtection="0">
      <alignment horizontal="left" vertical="center" indent="1"/>
    </xf>
    <xf numFmtId="4" fontId="48" fillId="85" borderId="558" applyNumberFormat="0" applyProtection="0">
      <alignment horizontal="left" vertical="center" indent="1"/>
    </xf>
    <xf numFmtId="0" fontId="45" fillId="74" borderId="558" applyNumberFormat="0" applyProtection="0">
      <alignment horizontal="left" vertical="center" indent="1"/>
    </xf>
    <xf numFmtId="4" fontId="47" fillId="84" borderId="558" applyNumberFormat="0" applyProtection="0">
      <alignment horizontal="left" vertical="center" indent="1"/>
    </xf>
    <xf numFmtId="4" fontId="48" fillId="83" borderId="558" applyNumberFormat="0" applyProtection="0">
      <alignment horizontal="right" vertical="center"/>
    </xf>
    <xf numFmtId="4" fontId="48" fillId="82" borderId="558" applyNumberFormat="0" applyProtection="0">
      <alignment horizontal="right" vertical="center"/>
    </xf>
    <xf numFmtId="4" fontId="48" fillId="81" borderId="558" applyNumberFormat="0" applyProtection="0">
      <alignment horizontal="right" vertical="center"/>
    </xf>
    <xf numFmtId="4" fontId="48" fillId="80" borderId="558" applyNumberFormat="0" applyProtection="0">
      <alignment horizontal="right" vertical="center"/>
    </xf>
    <xf numFmtId="4" fontId="48" fillId="79" borderId="558" applyNumberFormat="0" applyProtection="0">
      <alignment horizontal="right" vertical="center"/>
    </xf>
    <xf numFmtId="4" fontId="48" fillId="78" borderId="558" applyNumberFormat="0" applyProtection="0">
      <alignment horizontal="right" vertical="center"/>
    </xf>
    <xf numFmtId="4" fontId="48" fillId="77" borderId="558" applyNumberFormat="0" applyProtection="0">
      <alignment horizontal="right" vertical="center"/>
    </xf>
    <xf numFmtId="4" fontId="48" fillId="76" borderId="558" applyNumberFormat="0" applyProtection="0">
      <alignment horizontal="right" vertical="center"/>
    </xf>
    <xf numFmtId="4" fontId="48" fillId="75" borderId="558" applyNumberFormat="0" applyProtection="0">
      <alignment horizontal="right" vertical="center"/>
    </xf>
    <xf numFmtId="0" fontId="45" fillId="74" borderId="558" applyNumberFormat="0" applyProtection="0">
      <alignment horizontal="left" vertical="center" indent="1"/>
    </xf>
    <xf numFmtId="4" fontId="48" fillId="73" borderId="558" applyNumberFormat="0" applyProtection="0">
      <alignment horizontal="left" vertical="center" indent="1"/>
    </xf>
    <xf numFmtId="4" fontId="48" fillId="73" borderId="558" applyNumberFormat="0" applyProtection="0">
      <alignment horizontal="left" vertical="center" indent="1"/>
    </xf>
    <xf numFmtId="4" fontId="110" fillId="73" borderId="558" applyNumberFormat="0" applyProtection="0">
      <alignment vertical="center"/>
    </xf>
    <xf numFmtId="4" fontId="48" fillId="73" borderId="558" applyNumberFormat="0" applyProtection="0">
      <alignment vertical="center"/>
    </xf>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37" fontId="113" fillId="90" borderId="556" applyBorder="0" applyProtection="0">
      <alignment horizontal="right"/>
    </xf>
    <xf numFmtId="37" fontId="113" fillId="90" borderId="556" applyBorder="0" applyProtection="0">
      <alignment horizontal="right"/>
    </xf>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81" fillId="49" borderId="556" applyNumberForma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70" fillId="53" borderId="557" applyNumberFormat="0" applyFon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4" fontId="48" fillId="73" borderId="558" applyNumberFormat="0" applyProtection="0">
      <alignment vertical="center"/>
    </xf>
    <xf numFmtId="4" fontId="110" fillId="73" borderId="558" applyNumberFormat="0" applyProtection="0">
      <alignment vertical="center"/>
    </xf>
    <xf numFmtId="4" fontId="48" fillId="73" borderId="558" applyNumberFormat="0" applyProtection="0">
      <alignment horizontal="left" vertical="center" indent="1"/>
    </xf>
    <xf numFmtId="4" fontId="48" fillId="73" borderId="558" applyNumberFormat="0" applyProtection="0">
      <alignment horizontal="left" vertical="center" indent="1"/>
    </xf>
    <xf numFmtId="0" fontId="45" fillId="74" borderId="558" applyNumberFormat="0" applyProtection="0">
      <alignment horizontal="left" vertical="center" indent="1"/>
    </xf>
    <xf numFmtId="4" fontId="48" fillId="75" borderId="558" applyNumberFormat="0" applyProtection="0">
      <alignment horizontal="right" vertical="center"/>
    </xf>
    <xf numFmtId="4" fontId="48" fillId="76" borderId="558" applyNumberFormat="0" applyProtection="0">
      <alignment horizontal="right" vertical="center"/>
    </xf>
    <xf numFmtId="4" fontId="48" fillId="77" borderId="558" applyNumberFormat="0" applyProtection="0">
      <alignment horizontal="right" vertical="center"/>
    </xf>
    <xf numFmtId="4" fontId="48" fillId="78" borderId="558" applyNumberFormat="0" applyProtection="0">
      <alignment horizontal="right" vertical="center"/>
    </xf>
    <xf numFmtId="4" fontId="48" fillId="79" borderId="558" applyNumberFormat="0" applyProtection="0">
      <alignment horizontal="right" vertical="center"/>
    </xf>
    <xf numFmtId="4" fontId="48" fillId="80" borderId="558" applyNumberFormat="0" applyProtection="0">
      <alignment horizontal="right" vertical="center"/>
    </xf>
    <xf numFmtId="4" fontId="48" fillId="81" borderId="558" applyNumberFormat="0" applyProtection="0">
      <alignment horizontal="right" vertical="center"/>
    </xf>
    <xf numFmtId="4" fontId="48" fillId="82" borderId="558" applyNumberFormat="0" applyProtection="0">
      <alignment horizontal="right" vertical="center"/>
    </xf>
    <xf numFmtId="4" fontId="48" fillId="83" borderId="558" applyNumberFormat="0" applyProtection="0">
      <alignment horizontal="right" vertical="center"/>
    </xf>
    <xf numFmtId="4" fontId="47" fillId="84" borderId="558" applyNumberFormat="0" applyProtection="0">
      <alignment horizontal="left" vertical="center" indent="1"/>
    </xf>
    <xf numFmtId="0" fontId="45" fillId="74" borderId="558" applyNumberFormat="0" applyProtection="0">
      <alignment horizontal="left" vertical="center" indent="1"/>
    </xf>
    <xf numFmtId="4" fontId="48" fillId="85" borderId="558" applyNumberFormat="0" applyProtection="0">
      <alignment horizontal="left" vertical="center" indent="1"/>
    </xf>
    <xf numFmtId="4" fontId="48" fillId="87" borderId="558" applyNumberFormat="0" applyProtection="0">
      <alignment horizontal="left" vertical="center" indent="1"/>
    </xf>
    <xf numFmtId="0" fontId="45" fillId="87" borderId="558" applyNumberFormat="0" applyProtection="0">
      <alignment horizontal="left" vertical="center" indent="1"/>
    </xf>
    <xf numFmtId="0" fontId="45" fillId="87" borderId="558" applyNumberFormat="0" applyProtection="0">
      <alignment horizontal="left" vertical="center" indent="1"/>
    </xf>
    <xf numFmtId="0" fontId="45" fillId="88" borderId="558" applyNumberFormat="0" applyProtection="0">
      <alignment horizontal="left" vertical="center" indent="1"/>
    </xf>
    <xf numFmtId="0" fontId="45" fillId="88" borderId="558" applyNumberFormat="0" applyProtection="0">
      <alignment horizontal="left" vertical="center" indent="1"/>
    </xf>
    <xf numFmtId="0" fontId="45" fillId="66" borderId="558" applyNumberFormat="0" applyProtection="0">
      <alignment horizontal="left" vertical="center" indent="1"/>
    </xf>
    <xf numFmtId="0" fontId="45" fillId="66" borderId="558" applyNumberFormat="0" applyProtection="0">
      <alignment horizontal="left" vertical="center" indent="1"/>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48" fillId="67" borderId="558" applyNumberFormat="0" applyProtection="0">
      <alignment vertical="center"/>
    </xf>
    <xf numFmtId="4" fontId="110" fillId="67" borderId="558" applyNumberFormat="0" applyProtection="0">
      <alignment vertical="center"/>
    </xf>
    <xf numFmtId="4" fontId="48" fillId="67" borderId="558" applyNumberFormat="0" applyProtection="0">
      <alignment horizontal="left" vertical="center" indent="1"/>
    </xf>
    <xf numFmtId="4" fontId="48" fillId="67" borderId="558" applyNumberFormat="0" applyProtection="0">
      <alignment horizontal="left" vertical="center" indent="1"/>
    </xf>
    <xf numFmtId="4" fontId="48" fillId="85" borderId="558" applyNumberFormat="0" applyProtection="0">
      <alignment horizontal="right" vertical="center"/>
    </xf>
    <xf numFmtId="4" fontId="110" fillId="85" borderId="558" applyNumberFormat="0" applyProtection="0">
      <alignment horizontal="right" vertical="center"/>
    </xf>
    <xf numFmtId="0" fontId="45" fillId="74" borderId="558" applyNumberFormat="0" applyProtection="0">
      <alignment horizontal="left" vertical="center" indent="1"/>
    </xf>
    <xf numFmtId="0" fontId="45" fillId="74" borderId="558" applyNumberFormat="0" applyProtection="0">
      <alignment horizontal="left" vertical="center" indent="1"/>
    </xf>
    <xf numFmtId="4" fontId="109" fillId="85" borderId="558" applyNumberFormat="0" applyProtection="0">
      <alignment horizontal="right" vertical="center"/>
    </xf>
    <xf numFmtId="0" fontId="101" fillId="0" borderId="559"/>
    <xf numFmtId="0" fontId="134" fillId="64" borderId="576" applyNumberFormat="0" applyAlignment="0" applyProtection="0"/>
    <xf numFmtId="0" fontId="108" fillId="62" borderId="571" applyBorder="0"/>
    <xf numFmtId="42" fontId="45" fillId="66" borderId="573">
      <alignment horizontal="center"/>
    </xf>
    <xf numFmtId="0" fontId="105" fillId="0" borderId="569" applyNumberFormat="0" applyFill="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0" fontId="66" fillId="64" borderId="556" applyNumberFormat="0" applyAlignment="0" applyProtection="0"/>
    <xf numFmtId="37" fontId="113" fillId="91"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91" borderId="556" applyBorder="0" applyProtection="0">
      <alignment horizontal="right"/>
    </xf>
    <xf numFmtId="0" fontId="108" fillId="62" borderId="563" applyBorder="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0" fontId="95"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105" fillId="0" borderId="562" applyNumberFormat="0" applyFill="0" applyAlignment="0" applyProtection="0"/>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217" fontId="46" fillId="88" borderId="561" applyBorder="0">
      <alignment horizontal="center" vertical="center" wrapText="1"/>
    </xf>
    <xf numFmtId="217" fontId="46" fillId="67" borderId="560" applyBorder="0">
      <alignment horizontal="left" indent="1"/>
      <protection locked="0"/>
    </xf>
    <xf numFmtId="0" fontId="126" fillId="64" borderId="556" applyNumberFormat="0" applyAlignment="0" applyProtection="0"/>
    <xf numFmtId="0" fontId="131" fillId="49" borderId="556" applyNumberFormat="0" applyAlignment="0" applyProtection="0"/>
    <xf numFmtId="0" fontId="45" fillId="53" borderId="557" applyNumberFormat="0" applyFont="0" applyAlignment="0" applyProtection="0"/>
    <xf numFmtId="0" fontId="134" fillId="64" borderId="558" applyNumberFormat="0" applyAlignment="0" applyProtection="0"/>
    <xf numFmtId="0" fontId="131" fillId="49" borderId="556" applyNumberFormat="0" applyAlignment="0" applyProtection="0"/>
    <xf numFmtId="0" fontId="131" fillId="49" borderId="574" applyNumberFormat="0" applyAlignment="0" applyProtection="0"/>
    <xf numFmtId="0" fontId="70" fillId="53" borderId="611" applyNumberFormat="0" applyFont="0" applyAlignment="0" applyProtection="0"/>
    <xf numFmtId="4" fontId="47" fillId="84" borderId="567" applyNumberFormat="0" applyProtection="0">
      <alignment horizontal="left" vertical="center" indent="1"/>
    </xf>
    <xf numFmtId="0" fontId="45" fillId="53" borderId="629" applyNumberFormat="0" applyFont="0" applyAlignment="0" applyProtection="0"/>
    <xf numFmtId="4" fontId="48" fillId="81" borderId="621" applyNumberFormat="0" applyProtection="0">
      <alignment horizontal="right" vertical="center"/>
    </xf>
    <xf numFmtId="4" fontId="48" fillId="73" borderId="594" applyNumberFormat="0" applyProtection="0">
      <alignment horizontal="left" vertical="center" indent="1"/>
    </xf>
    <xf numFmtId="4" fontId="48" fillId="78" borderId="576" applyNumberFormat="0" applyProtection="0">
      <alignment horizontal="right" vertical="center"/>
    </xf>
    <xf numFmtId="0" fontId="81" fillId="49" borderId="628" applyNumberFormat="0" applyAlignment="0" applyProtection="0"/>
    <xf numFmtId="10" fontId="75" fillId="70" borderId="564" applyNumberFormat="0" applyBorder="0" applyAlignment="0" applyProtection="0"/>
    <xf numFmtId="4" fontId="47" fillId="84" borderId="594" applyNumberFormat="0" applyProtection="0">
      <alignment horizontal="left" vertical="center" indent="1"/>
    </xf>
    <xf numFmtId="217" fontId="46" fillId="67" borderId="633" applyBorder="0">
      <alignment horizontal="left" indent="1"/>
      <protection locked="0"/>
    </xf>
    <xf numFmtId="0" fontId="45" fillId="88" borderId="567" applyNumberFormat="0" applyProtection="0">
      <alignment horizontal="left" vertical="center" indent="1"/>
    </xf>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66" fillId="64" borderId="592" applyNumberFormat="0" applyAlignment="0" applyProtection="0"/>
    <xf numFmtId="0" fontId="70" fillId="53" borderId="602" applyNumberFormat="0" applyFont="0" applyAlignment="0" applyProtection="0"/>
    <xf numFmtId="0" fontId="45" fillId="88" borderId="567" applyNumberFormat="0" applyProtection="0">
      <alignment horizontal="left" vertical="center" indent="1"/>
    </xf>
    <xf numFmtId="4" fontId="109" fillId="85" borderId="567" applyNumberFormat="0" applyProtection="0">
      <alignment horizontal="right" vertical="center"/>
    </xf>
    <xf numFmtId="0" fontId="126" fillId="64" borderId="556" applyNumberFormat="0" applyAlignment="0" applyProtection="0"/>
    <xf numFmtId="0" fontId="131" fillId="49" borderId="556" applyNumberFormat="0" applyAlignment="0" applyProtection="0"/>
    <xf numFmtId="10" fontId="75" fillId="67" borderId="564" applyNumberFormat="0" applyBorder="0" applyAlignment="0" applyProtection="0"/>
    <xf numFmtId="0" fontId="45" fillId="53" borderId="566" applyNumberFormat="0" applyFont="0" applyAlignment="0" applyProtection="0"/>
    <xf numFmtId="0" fontId="66" fillId="64" borderId="592" applyNumberFormat="0" applyAlignment="0" applyProtection="0"/>
    <xf numFmtId="0" fontId="45" fillId="88" borderId="648" applyNumberFormat="0" applyProtection="0">
      <alignment horizontal="left" vertical="center" indent="1"/>
    </xf>
    <xf numFmtId="4" fontId="48" fillId="80" borderId="603" applyNumberFormat="0" applyProtection="0">
      <alignment horizontal="right" vertical="center"/>
    </xf>
    <xf numFmtId="0" fontId="81" fillId="49" borderId="565" applyNumberFormat="0" applyAlignment="0" applyProtection="0"/>
    <xf numFmtId="0" fontId="45" fillId="66" borderId="567" applyNumberFormat="0" applyProtection="0">
      <alignment horizontal="left" vertical="center" indent="1"/>
    </xf>
    <xf numFmtId="0" fontId="108" fillId="62" borderId="607" applyBorder="0"/>
    <xf numFmtId="0" fontId="131" fillId="49" borderId="556" applyNumberFormat="0" applyAlignment="0" applyProtection="0"/>
    <xf numFmtId="0" fontId="66" fillId="64" borderId="592" applyNumberFormat="0" applyAlignment="0" applyProtection="0"/>
    <xf numFmtId="0" fontId="81" fillId="49" borderId="601" applyNumberFormat="0" applyAlignment="0" applyProtection="0"/>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3" borderId="567" applyNumberFormat="0" applyProtection="0">
      <alignment horizontal="left" vertical="center" indent="1"/>
    </xf>
    <xf numFmtId="0" fontId="45" fillId="74"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4" fontId="48" fillId="78" borderId="567" applyNumberFormat="0" applyProtection="0">
      <alignment horizontal="right" vertical="center"/>
    </xf>
    <xf numFmtId="4" fontId="48" fillId="79" borderId="567" applyNumberFormat="0" applyProtection="0">
      <alignment horizontal="right" vertical="center"/>
    </xf>
    <xf numFmtId="4" fontId="48" fillId="80" borderId="567" applyNumberFormat="0" applyProtection="0">
      <alignment horizontal="right" vertical="center"/>
    </xf>
    <xf numFmtId="4" fontId="48" fillId="81" borderId="567" applyNumberFormat="0" applyProtection="0">
      <alignment horizontal="right" vertical="center"/>
    </xf>
    <xf numFmtId="4" fontId="48" fillId="82" borderId="567" applyNumberFormat="0" applyProtection="0">
      <alignment horizontal="right" vertical="center"/>
    </xf>
    <xf numFmtId="4" fontId="48" fillId="83"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4" fontId="110" fillId="67" borderId="567" applyNumberFormat="0" applyProtection="0">
      <alignmen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09" fillId="85" borderId="567" applyNumberFormat="0" applyProtection="0">
      <alignment horizontal="right" vertical="center"/>
    </xf>
    <xf numFmtId="0" fontId="101" fillId="0" borderId="568"/>
    <xf numFmtId="0" fontId="131" fillId="49" borderId="565" applyNumberFormat="0" applyAlignment="0" applyProtection="0"/>
    <xf numFmtId="0" fontId="70" fillId="53" borderId="638" applyNumberFormat="0" applyFont="0" applyAlignment="0" applyProtection="0"/>
    <xf numFmtId="0" fontId="131" fillId="49" borderId="583" applyNumberFormat="0" applyAlignment="0" applyProtection="0"/>
    <xf numFmtId="37" fontId="113" fillId="91"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4" fontId="48" fillId="80" borderId="567" applyNumberFormat="0" applyProtection="0">
      <alignment horizontal="right" vertical="center"/>
    </xf>
    <xf numFmtId="0" fontId="108" fillId="62" borderId="571" applyBorder="0"/>
    <xf numFmtId="4" fontId="48" fillId="82" borderId="567" applyNumberFormat="0" applyProtection="0">
      <alignment horizontal="right" vertical="center"/>
    </xf>
    <xf numFmtId="4" fontId="48" fillId="77" borderId="567" applyNumberFormat="0" applyProtection="0">
      <alignment horizontal="right" vertical="center"/>
    </xf>
    <xf numFmtId="0" fontId="45" fillId="74" borderId="567" applyNumberFormat="0" applyProtection="0">
      <alignment horizontal="left" vertical="center" indent="1"/>
    </xf>
    <xf numFmtId="0" fontId="70" fillId="53" borderId="629" applyNumberFormat="0" applyFont="0" applyAlignment="0" applyProtection="0"/>
    <xf numFmtId="0" fontId="131" fillId="49" borderId="565" applyNumberFormat="0" applyAlignment="0" applyProtection="0"/>
    <xf numFmtId="0" fontId="70" fillId="53" borderId="620" applyNumberFormat="0" applyFont="0" applyAlignment="0" applyProtection="0"/>
    <xf numFmtId="0" fontId="131" fillId="49" borderId="565" applyNumberFormat="0" applyAlignment="0" applyProtection="0"/>
    <xf numFmtId="4" fontId="48" fillId="67" borderId="621" applyNumberFormat="0" applyProtection="0">
      <alignment horizontal="left" vertical="center" indent="1"/>
    </xf>
    <xf numFmtId="0" fontId="131" fillId="49" borderId="565" applyNumberFormat="0" applyAlignment="0" applyProtection="0"/>
    <xf numFmtId="0" fontId="70" fillId="53" borderId="611" applyNumberFormat="0" applyFont="0" applyAlignment="0" applyProtection="0"/>
    <xf numFmtId="4" fontId="48" fillId="75" borderId="594" applyNumberFormat="0" applyProtection="0">
      <alignment horizontal="right" vertical="center"/>
    </xf>
    <xf numFmtId="217" fontId="46" fillId="88" borderId="572" applyBorder="0">
      <alignment horizontal="center" vertical="center" wrapText="1"/>
    </xf>
    <xf numFmtId="217" fontId="46" fillId="67" borderId="570" applyBorder="0">
      <alignment horizontal="left" indent="1"/>
      <protection locked="0"/>
    </xf>
    <xf numFmtId="0" fontId="70" fillId="53" borderId="620" applyNumberFormat="0" applyFont="0" applyAlignment="0" applyProtection="0"/>
    <xf numFmtId="0" fontId="70" fillId="53" borderId="638" applyNumberFormat="0" applyFont="0" applyAlignment="0" applyProtection="0"/>
    <xf numFmtId="4" fontId="48" fillId="75" borderId="567" applyNumberFormat="0" applyProtection="0">
      <alignment horizontal="right" vertical="center"/>
    </xf>
    <xf numFmtId="4" fontId="48" fillId="78" borderId="567" applyNumberFormat="0" applyProtection="0">
      <alignment horizontal="right" vertical="center"/>
    </xf>
    <xf numFmtId="4" fontId="48" fillId="83" borderId="567" applyNumberFormat="0" applyProtection="0">
      <alignment horizontal="right" vertical="center"/>
    </xf>
    <xf numFmtId="0" fontId="108" fillId="62"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105" fillId="0" borderId="623" applyNumberFormat="0" applyFill="0" applyAlignment="0" applyProtection="0"/>
    <xf numFmtId="0" fontId="101" fillId="0" borderId="568"/>
    <xf numFmtId="4" fontId="109"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10" fillId="85" borderId="567" applyNumberFormat="0" applyProtection="0">
      <alignment horizontal="right" vertical="center"/>
    </xf>
    <xf numFmtId="4" fontId="48" fillId="85" borderId="567" applyNumberFormat="0" applyProtection="0">
      <alignment horizontal="righ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110" fillId="67" borderId="567" applyNumberFormat="0" applyProtection="0">
      <alignment vertical="center"/>
    </xf>
    <xf numFmtId="4" fontId="48" fillId="67" borderId="567" applyNumberFormat="0" applyProtection="0">
      <alignmen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4" fontId="48" fillId="87" borderId="567" applyNumberFormat="0" applyProtection="0">
      <alignment horizontal="left" vertical="center" indent="1"/>
    </xf>
    <xf numFmtId="4" fontId="48" fillId="85" borderId="567" applyNumberFormat="0" applyProtection="0">
      <alignment horizontal="left" vertical="center" indent="1"/>
    </xf>
    <xf numFmtId="0" fontId="45" fillId="74" borderId="567" applyNumberFormat="0" applyProtection="0">
      <alignment horizontal="left" vertical="center" indent="1"/>
    </xf>
    <xf numFmtId="4" fontId="47" fillId="84" borderId="567" applyNumberFormat="0" applyProtection="0">
      <alignment horizontal="left" vertical="center" indent="1"/>
    </xf>
    <xf numFmtId="4" fontId="48" fillId="83" borderId="567" applyNumberFormat="0" applyProtection="0">
      <alignment horizontal="right" vertical="center"/>
    </xf>
    <xf numFmtId="4" fontId="48" fillId="82" borderId="567" applyNumberFormat="0" applyProtection="0">
      <alignment horizontal="right" vertical="center"/>
    </xf>
    <xf numFmtId="4" fontId="48" fillId="81" borderId="567" applyNumberFormat="0" applyProtection="0">
      <alignment horizontal="right" vertical="center"/>
    </xf>
    <xf numFmtId="4" fontId="48" fillId="80" borderId="567" applyNumberFormat="0" applyProtection="0">
      <alignment horizontal="right" vertical="center"/>
    </xf>
    <xf numFmtId="4" fontId="48" fillId="79" borderId="567" applyNumberFormat="0" applyProtection="0">
      <alignment horizontal="right" vertical="center"/>
    </xf>
    <xf numFmtId="4" fontId="48" fillId="78" borderId="567" applyNumberFormat="0" applyProtection="0">
      <alignment horizontal="right" vertical="center"/>
    </xf>
    <xf numFmtId="4" fontId="48" fillId="77" borderId="567" applyNumberFormat="0" applyProtection="0">
      <alignment horizontal="right" vertical="center"/>
    </xf>
    <xf numFmtId="4" fontId="48" fillId="76" borderId="567" applyNumberFormat="0" applyProtection="0">
      <alignment horizontal="right" vertical="center"/>
    </xf>
    <xf numFmtId="4" fontId="48" fillId="75" borderId="567" applyNumberFormat="0" applyProtection="0">
      <alignment horizontal="right" vertical="center"/>
    </xf>
    <xf numFmtId="0" fontId="45" fillId="74" borderId="567" applyNumberFormat="0" applyProtection="0">
      <alignment horizontal="left" vertical="center" indent="1"/>
    </xf>
    <xf numFmtId="4" fontId="48" fillId="73" borderId="567" applyNumberFormat="0" applyProtection="0">
      <alignment horizontal="left" vertical="center" indent="1"/>
    </xf>
    <xf numFmtId="4" fontId="48" fillId="73" borderId="567" applyNumberFormat="0" applyProtection="0">
      <alignment horizontal="left" vertical="center" indent="1"/>
    </xf>
    <xf numFmtId="4" fontId="110" fillId="73" borderId="567" applyNumberFormat="0" applyProtection="0">
      <alignment vertical="center"/>
    </xf>
    <xf numFmtId="4" fontId="48" fillId="73" borderId="567" applyNumberFormat="0" applyProtection="0">
      <alignment vertical="center"/>
    </xf>
    <xf numFmtId="37" fontId="113" fillId="91" borderId="601" applyBorder="0" applyProtection="0">
      <alignment horizontal="right"/>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37" fontId="113" fillId="90" borderId="565" applyBorder="0" applyProtection="0">
      <alignment horizontal="right"/>
    </xf>
    <xf numFmtId="37" fontId="113" fillId="90" borderId="565" applyBorder="0" applyProtection="0">
      <alignment horizontal="right"/>
    </xf>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4" fontId="48" fillId="67" borderId="567" applyNumberFormat="0" applyProtection="0">
      <alignment horizontal="left" vertical="center" indent="1"/>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3" borderId="567" applyNumberFormat="0" applyProtection="0">
      <alignment horizontal="left" vertical="center" indent="1"/>
    </xf>
    <xf numFmtId="0" fontId="45" fillId="74"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4" fontId="48" fillId="78" borderId="567" applyNumberFormat="0" applyProtection="0">
      <alignment horizontal="right" vertical="center"/>
    </xf>
    <xf numFmtId="4" fontId="48" fillId="79" borderId="567" applyNumberFormat="0" applyProtection="0">
      <alignment horizontal="right" vertical="center"/>
    </xf>
    <xf numFmtId="4" fontId="48" fillId="80" borderId="567" applyNumberFormat="0" applyProtection="0">
      <alignment horizontal="right" vertical="center"/>
    </xf>
    <xf numFmtId="4" fontId="48" fillId="81" borderId="567" applyNumberFormat="0" applyProtection="0">
      <alignment horizontal="right" vertical="center"/>
    </xf>
    <xf numFmtId="4" fontId="48" fillId="82" borderId="567" applyNumberFormat="0" applyProtection="0">
      <alignment horizontal="right" vertical="center"/>
    </xf>
    <xf numFmtId="4" fontId="48" fillId="83"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4" fontId="110" fillId="67" borderId="567" applyNumberFormat="0" applyProtection="0">
      <alignmen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09" fillId="85" borderId="567" applyNumberFormat="0" applyProtection="0">
      <alignment horizontal="right" vertical="center"/>
    </xf>
    <xf numFmtId="0" fontId="101" fillId="0" borderId="568"/>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37" fontId="113" fillId="91"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91" borderId="565" applyBorder="0" applyProtection="0">
      <alignment horizontal="right"/>
    </xf>
    <xf numFmtId="0" fontId="45" fillId="88" borderId="630" applyNumberFormat="0" applyProtection="0">
      <alignment horizontal="left" vertical="center" indent="1"/>
    </xf>
    <xf numFmtId="0" fontId="108" fillId="62" borderId="571" applyBorder="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05" fillId="0" borderId="569" applyNumberFormat="0" applyFill="0" applyAlignment="0" applyProtection="0"/>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70" fillId="53" borderId="638" applyNumberFormat="0" applyFon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131" fillId="49" borderId="565" applyNumberFormat="0" applyAlignment="0" applyProtection="0"/>
    <xf numFmtId="4" fontId="48" fillId="75" borderId="639" applyNumberFormat="0" applyProtection="0">
      <alignment horizontal="right" vertical="center"/>
    </xf>
    <xf numFmtId="0" fontId="45" fillId="74" borderId="639" applyNumberFormat="0" applyProtection="0">
      <alignment horizontal="left" vertical="center" indent="1"/>
    </xf>
    <xf numFmtId="217" fontId="45" fillId="67" borderId="573">
      <alignment horizontal="left" indent="1"/>
      <protection locked="0"/>
    </xf>
    <xf numFmtId="217" fontId="120" fillId="0" borderId="573">
      <alignment horizontal="left" vertical="top" wrapText="1"/>
    </xf>
    <xf numFmtId="0" fontId="70" fillId="53" borderId="575" applyNumberFormat="0" applyFont="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0" fontId="70" fillId="53" borderId="575" applyNumberFormat="0" applyFont="0" applyAlignment="0" applyProtection="0"/>
    <xf numFmtId="0" fontId="70" fillId="53" borderId="575" applyNumberFormat="0" applyFont="0" applyAlignment="0" applyProtection="0"/>
    <xf numFmtId="4" fontId="48" fillId="76" borderId="603" applyNumberFormat="0" applyProtection="0">
      <alignment horizontal="right" vertical="center"/>
    </xf>
    <xf numFmtId="0" fontId="45" fillId="74" borderId="612" applyNumberFormat="0" applyProtection="0">
      <alignment horizontal="left" vertical="center" indent="1"/>
    </xf>
    <xf numFmtId="0" fontId="70" fillId="53" borderId="575" applyNumberFormat="0" applyFont="0" applyAlignment="0" applyProtection="0"/>
    <xf numFmtId="0" fontId="70" fillId="53" borderId="575" applyNumberFormat="0" applyFont="0" applyAlignment="0" applyProtection="0"/>
    <xf numFmtId="217" fontId="121" fillId="0" borderId="573">
      <alignment horizontal="left" indent="1"/>
    </xf>
    <xf numFmtId="4" fontId="48" fillId="77" borderId="639" applyNumberFormat="0" applyProtection="0">
      <alignment horizontal="right" vertical="center"/>
    </xf>
    <xf numFmtId="0" fontId="70" fillId="53" borderId="647" applyNumberFormat="0" applyFont="0" applyAlignment="0" applyProtection="0"/>
    <xf numFmtId="0" fontId="126" fillId="64" borderId="565" applyNumberFormat="0" applyAlignment="0" applyProtection="0"/>
    <xf numFmtId="0" fontId="70" fillId="53" borderId="575" applyNumberFormat="0" applyFon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4" fontId="48" fillId="76" borderId="639" applyNumberFormat="0" applyProtection="0">
      <alignment horizontal="right" vertical="center"/>
    </xf>
    <xf numFmtId="217" fontId="45" fillId="66" borderId="573">
      <alignment horizontal="left" indent="1"/>
    </xf>
    <xf numFmtId="0" fontId="70" fillId="53" borderId="647" applyNumberFormat="0" applyFont="0" applyAlignment="0" applyProtection="0"/>
    <xf numFmtId="4" fontId="48" fillId="77" borderId="630" applyNumberFormat="0" applyProtection="0">
      <alignment horizontal="right" vertical="center"/>
    </xf>
    <xf numFmtId="0" fontId="70" fillId="53" borderId="575" applyNumberFormat="0" applyFont="0" applyAlignment="0" applyProtection="0"/>
    <xf numFmtId="0" fontId="66" fillId="64" borderId="601" applyNumberFormat="0" applyAlignment="0" applyProtection="0"/>
    <xf numFmtId="4" fontId="48" fillId="79" borderId="567" applyNumberFormat="0" applyProtection="0">
      <alignment horizontal="right" vertical="center"/>
    </xf>
    <xf numFmtId="0" fontId="45" fillId="53" borderId="566" applyNumberFormat="0" applyFont="0" applyAlignment="0" applyProtection="0"/>
    <xf numFmtId="0" fontId="70" fillId="53" borderId="575" applyNumberFormat="0" applyFont="0" applyAlignment="0" applyProtection="0"/>
    <xf numFmtId="0" fontId="131" fillId="49" borderId="565" applyNumberFormat="0" applyAlignment="0" applyProtection="0"/>
    <xf numFmtId="4" fontId="48" fillId="81" borderId="576" applyNumberFormat="0" applyProtection="0">
      <alignment horizontal="right" vertical="center"/>
    </xf>
    <xf numFmtId="0" fontId="131" fillId="49" borderId="565" applyNumberFormat="0" applyAlignment="0" applyProtection="0"/>
    <xf numFmtId="0" fontId="131" fillId="49" borderId="565" applyNumberFormat="0" applyAlignment="0" applyProtection="0"/>
    <xf numFmtId="0" fontId="70" fillId="53" borderId="584" applyNumberFormat="0" applyFont="0" applyAlignment="0" applyProtection="0"/>
    <xf numFmtId="0" fontId="70" fillId="53" borderId="647" applyNumberFormat="0" applyFont="0" applyAlignment="0" applyProtection="0"/>
    <xf numFmtId="0" fontId="45" fillId="53" borderId="575" applyNumberFormat="0" applyFont="0" applyAlignment="0" applyProtection="0"/>
    <xf numFmtId="0" fontId="81" fillId="49" borderId="610" applyNumberForma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70" fillId="53" borderId="575" applyNumberFormat="0" applyFont="0" applyAlignment="0" applyProtection="0"/>
    <xf numFmtId="0" fontId="108" fillId="62"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45" fillId="88" borderId="603" applyNumberFormat="0" applyProtection="0">
      <alignment horizontal="left" vertical="center" indent="1"/>
    </xf>
    <xf numFmtId="0" fontId="45" fillId="53" borderId="602" applyNumberFormat="0" applyFont="0" applyAlignment="0" applyProtection="0"/>
    <xf numFmtId="0" fontId="101" fillId="0" borderId="568"/>
    <xf numFmtId="4" fontId="109"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10" fillId="85" borderId="567" applyNumberFormat="0" applyProtection="0">
      <alignment horizontal="right" vertical="center"/>
    </xf>
    <xf numFmtId="4" fontId="48" fillId="85" borderId="567" applyNumberFormat="0" applyProtection="0">
      <alignment horizontal="righ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110" fillId="67" borderId="567" applyNumberFormat="0" applyProtection="0">
      <alignment vertical="center"/>
    </xf>
    <xf numFmtId="4" fontId="48" fillId="67" borderId="567" applyNumberFormat="0" applyProtection="0">
      <alignmen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4" fontId="48" fillId="87" borderId="567" applyNumberFormat="0" applyProtection="0">
      <alignment horizontal="left" vertical="center" indent="1"/>
    </xf>
    <xf numFmtId="4" fontId="48" fillId="85" borderId="567" applyNumberFormat="0" applyProtection="0">
      <alignment horizontal="left" vertical="center" indent="1"/>
    </xf>
    <xf numFmtId="0" fontId="45" fillId="74" borderId="567" applyNumberFormat="0" applyProtection="0">
      <alignment horizontal="left" vertical="center" indent="1"/>
    </xf>
    <xf numFmtId="4" fontId="47" fillId="84" borderId="567" applyNumberFormat="0" applyProtection="0">
      <alignment horizontal="left" vertical="center" indent="1"/>
    </xf>
    <xf numFmtId="4" fontId="48" fillId="83" borderId="567" applyNumberFormat="0" applyProtection="0">
      <alignment horizontal="right" vertical="center"/>
    </xf>
    <xf numFmtId="4" fontId="48" fillId="82" borderId="567" applyNumberFormat="0" applyProtection="0">
      <alignment horizontal="right" vertical="center"/>
    </xf>
    <xf numFmtId="4" fontId="48" fillId="81" borderId="567" applyNumberFormat="0" applyProtection="0">
      <alignment horizontal="right" vertical="center"/>
    </xf>
    <xf numFmtId="4" fontId="48" fillId="80" borderId="567" applyNumberFormat="0" applyProtection="0">
      <alignment horizontal="right" vertical="center"/>
    </xf>
    <xf numFmtId="4" fontId="48" fillId="79" borderId="567" applyNumberFormat="0" applyProtection="0">
      <alignment horizontal="right" vertical="center"/>
    </xf>
    <xf numFmtId="4" fontId="48" fillId="78" borderId="567" applyNumberFormat="0" applyProtection="0">
      <alignment horizontal="right" vertical="center"/>
    </xf>
    <xf numFmtId="4" fontId="48" fillId="77" borderId="567" applyNumberFormat="0" applyProtection="0">
      <alignment horizontal="right" vertical="center"/>
    </xf>
    <xf numFmtId="4" fontId="48" fillId="76" borderId="567" applyNumberFormat="0" applyProtection="0">
      <alignment horizontal="right" vertical="center"/>
    </xf>
    <xf numFmtId="4" fontId="48" fillId="75" borderId="567" applyNumberFormat="0" applyProtection="0">
      <alignment horizontal="right" vertical="center"/>
    </xf>
    <xf numFmtId="0" fontId="45" fillId="74" borderId="567" applyNumberFormat="0" applyProtection="0">
      <alignment horizontal="left" vertical="center" indent="1"/>
    </xf>
    <xf numFmtId="4" fontId="48" fillId="73" borderId="567" applyNumberFormat="0" applyProtection="0">
      <alignment horizontal="left" vertical="center" indent="1"/>
    </xf>
    <xf numFmtId="4" fontId="48" fillId="73" borderId="567" applyNumberFormat="0" applyProtection="0">
      <alignment horizontal="left" vertical="center" indent="1"/>
    </xf>
    <xf numFmtId="4" fontId="110" fillId="73" borderId="567" applyNumberFormat="0" applyProtection="0">
      <alignment vertical="center"/>
    </xf>
    <xf numFmtId="4" fontId="48" fillId="73" borderId="567" applyNumberFormat="0" applyProtection="0">
      <alignment vertical="center"/>
    </xf>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37" fontId="113" fillId="90" borderId="565" applyBorder="0" applyProtection="0">
      <alignment horizontal="right"/>
    </xf>
    <xf numFmtId="37" fontId="113" fillId="90" borderId="565" applyBorder="0" applyProtection="0">
      <alignment horizontal="right"/>
    </xf>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81" fillId="49" borderId="565" applyNumberForma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70" fillId="53" borderId="566" applyNumberFormat="0" applyFon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4" fontId="48" fillId="87" borderId="621" applyNumberFormat="0" applyProtection="0">
      <alignment horizontal="left" vertical="center" indent="1"/>
    </xf>
    <xf numFmtId="4" fontId="48" fillId="73" borderId="567" applyNumberFormat="0" applyProtection="0">
      <alignment vertical="center"/>
    </xf>
    <xf numFmtId="4" fontId="110" fillId="73" borderId="567" applyNumberFormat="0" applyProtection="0">
      <alignment vertical="center"/>
    </xf>
    <xf numFmtId="4" fontId="48" fillId="73" borderId="567" applyNumberFormat="0" applyProtection="0">
      <alignment horizontal="left" vertical="center" indent="1"/>
    </xf>
    <xf numFmtId="4" fontId="48" fillId="73" borderId="567" applyNumberFormat="0" applyProtection="0">
      <alignment horizontal="left" vertical="center" indent="1"/>
    </xf>
    <xf numFmtId="0" fontId="45" fillId="74" borderId="567" applyNumberFormat="0" applyProtection="0">
      <alignment horizontal="left" vertical="center" indent="1"/>
    </xf>
    <xf numFmtId="4" fontId="48" fillId="75" borderId="567" applyNumberFormat="0" applyProtection="0">
      <alignment horizontal="right" vertical="center"/>
    </xf>
    <xf numFmtId="4" fontId="48" fillId="76" borderId="567" applyNumberFormat="0" applyProtection="0">
      <alignment horizontal="right" vertical="center"/>
    </xf>
    <xf numFmtId="4" fontId="48" fillId="77" borderId="567" applyNumberFormat="0" applyProtection="0">
      <alignment horizontal="right" vertical="center"/>
    </xf>
    <xf numFmtId="4" fontId="48" fillId="78" borderId="567" applyNumberFormat="0" applyProtection="0">
      <alignment horizontal="right" vertical="center"/>
    </xf>
    <xf numFmtId="4" fontId="48" fillId="79" borderId="567" applyNumberFormat="0" applyProtection="0">
      <alignment horizontal="right" vertical="center"/>
    </xf>
    <xf numFmtId="4" fontId="48" fillId="80" borderId="567" applyNumberFormat="0" applyProtection="0">
      <alignment horizontal="right" vertical="center"/>
    </xf>
    <xf numFmtId="4" fontId="48" fillId="81" borderId="567" applyNumberFormat="0" applyProtection="0">
      <alignment horizontal="right" vertical="center"/>
    </xf>
    <xf numFmtId="4" fontId="48" fillId="82" borderId="567" applyNumberFormat="0" applyProtection="0">
      <alignment horizontal="right" vertical="center"/>
    </xf>
    <xf numFmtId="4" fontId="48" fillId="83" borderId="567" applyNumberFormat="0" applyProtection="0">
      <alignment horizontal="right" vertical="center"/>
    </xf>
    <xf numFmtId="4" fontId="47" fillId="84" borderId="567" applyNumberFormat="0" applyProtection="0">
      <alignment horizontal="left" vertical="center" indent="1"/>
    </xf>
    <xf numFmtId="0" fontId="45" fillId="74" borderId="567" applyNumberFormat="0" applyProtection="0">
      <alignment horizontal="left" vertical="center" indent="1"/>
    </xf>
    <xf numFmtId="4" fontId="48" fillId="85" borderId="567" applyNumberFormat="0" applyProtection="0">
      <alignment horizontal="left" vertical="center" indent="1"/>
    </xf>
    <xf numFmtId="4" fontId="48" fillId="87" borderId="567" applyNumberFormat="0" applyProtection="0">
      <alignment horizontal="left" vertical="center" indent="1"/>
    </xf>
    <xf numFmtId="0" fontId="45" fillId="87" borderId="567" applyNumberFormat="0" applyProtection="0">
      <alignment horizontal="left" vertical="center" indent="1"/>
    </xf>
    <xf numFmtId="0" fontId="45" fillId="87" borderId="567" applyNumberFormat="0" applyProtection="0">
      <alignment horizontal="left" vertical="center" indent="1"/>
    </xf>
    <xf numFmtId="0" fontId="45" fillId="88" borderId="567" applyNumberFormat="0" applyProtection="0">
      <alignment horizontal="left" vertical="center" indent="1"/>
    </xf>
    <xf numFmtId="0" fontId="45" fillId="88" borderId="567" applyNumberFormat="0" applyProtection="0">
      <alignment horizontal="left" vertical="center" indent="1"/>
    </xf>
    <xf numFmtId="0" fontId="45" fillId="66" borderId="567" applyNumberFormat="0" applyProtection="0">
      <alignment horizontal="left" vertical="center" indent="1"/>
    </xf>
    <xf numFmtId="0" fontId="45" fillId="66" borderId="567" applyNumberFormat="0" applyProtection="0">
      <alignment horizontal="left" vertical="center" indent="1"/>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48" fillId="67" borderId="567" applyNumberFormat="0" applyProtection="0">
      <alignment vertical="center"/>
    </xf>
    <xf numFmtId="4" fontId="110" fillId="67" borderId="567" applyNumberFormat="0" applyProtection="0">
      <alignment vertical="center"/>
    </xf>
    <xf numFmtId="4" fontId="48" fillId="67" borderId="567" applyNumberFormat="0" applyProtection="0">
      <alignment horizontal="left" vertical="center" indent="1"/>
    </xf>
    <xf numFmtId="4" fontId="48" fillId="67" borderId="567" applyNumberFormat="0" applyProtection="0">
      <alignment horizontal="left" vertical="center" indent="1"/>
    </xf>
    <xf numFmtId="4" fontId="48" fillId="85" borderId="567" applyNumberFormat="0" applyProtection="0">
      <alignment horizontal="right" vertical="center"/>
    </xf>
    <xf numFmtId="4" fontId="110" fillId="85" borderId="567" applyNumberFormat="0" applyProtection="0">
      <alignment horizontal="right" vertical="center"/>
    </xf>
    <xf numFmtId="0" fontId="45" fillId="74" borderId="567" applyNumberFormat="0" applyProtection="0">
      <alignment horizontal="left" vertical="center" indent="1"/>
    </xf>
    <xf numFmtId="0" fontId="45" fillId="74" borderId="567" applyNumberFormat="0" applyProtection="0">
      <alignment horizontal="left" vertical="center" indent="1"/>
    </xf>
    <xf numFmtId="4" fontId="109" fillId="85" borderId="567" applyNumberFormat="0" applyProtection="0">
      <alignment horizontal="right" vertical="center"/>
    </xf>
    <xf numFmtId="0" fontId="101" fillId="0" borderId="568"/>
    <xf numFmtId="0" fontId="70" fillId="53" borderId="584" applyNumberFormat="0" applyFont="0" applyAlignment="0" applyProtection="0"/>
    <xf numFmtId="0" fontId="70" fillId="53" borderId="620" applyNumberFormat="0" applyFont="0" applyAlignment="0" applyProtection="0"/>
    <xf numFmtId="0" fontId="45" fillId="74" borderId="576" applyNumberFormat="0" applyProtection="0">
      <alignment horizontal="left" vertical="center" indent="1"/>
    </xf>
    <xf numFmtId="4" fontId="48" fillId="85" borderId="576" applyNumberFormat="0" applyProtection="0">
      <alignment horizontal="right" vertical="center"/>
    </xf>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0" fontId="66" fillId="64" borderId="565" applyNumberFormat="0" applyAlignment="0" applyProtection="0"/>
    <xf numFmtId="37" fontId="113" fillId="91"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91" borderId="565" applyBorder="0" applyProtection="0">
      <alignment horizontal="right"/>
    </xf>
    <xf numFmtId="0" fontId="108" fillId="62" borderId="571" applyBorder="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0" fontId="95" fillId="64" borderId="567" applyNumberFormat="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05" fillId="0" borderId="569" applyNumberFormat="0" applyFill="0" applyAlignment="0" applyProtection="0"/>
    <xf numFmtId="0" fontId="126" fillId="64" borderId="565" applyNumberFormat="0" applyAlignment="0" applyProtection="0"/>
    <xf numFmtId="4" fontId="48" fillId="83" borderId="594" applyNumberFormat="0" applyProtection="0">
      <alignment horizontal="right" vertical="center"/>
    </xf>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105" fillId="0" borderId="650" applyNumberFormat="0" applyFill="0" applyAlignment="0" applyProtection="0"/>
    <xf numFmtId="217" fontId="46" fillId="88" borderId="572" applyBorder="0">
      <alignment horizontal="center" vertical="center" wrapText="1"/>
    </xf>
    <xf numFmtId="217" fontId="46" fillId="67" borderId="570" applyBorder="0">
      <alignment horizontal="left" indent="1"/>
      <protection locked="0"/>
    </xf>
    <xf numFmtId="0" fontId="126" fillId="64" borderId="565" applyNumberFormat="0" applyAlignment="0" applyProtection="0"/>
    <xf numFmtId="0" fontId="131" fillId="49" borderId="565" applyNumberFormat="0" applyAlignment="0" applyProtection="0"/>
    <xf numFmtId="0" fontId="45" fillId="53" borderId="566" applyNumberFormat="0" applyFont="0" applyAlignment="0" applyProtection="0"/>
    <xf numFmtId="0" fontId="134" fillId="64" borderId="567" applyNumberFormat="0" applyAlignment="0" applyProtection="0"/>
    <xf numFmtId="0" fontId="131" fillId="49" borderId="565" applyNumberFormat="0" applyAlignment="0" applyProtection="0"/>
    <xf numFmtId="0" fontId="45" fillId="74" borderId="612" applyNumberFormat="0" applyProtection="0">
      <alignment horizontal="left" vertical="center" indent="1"/>
    </xf>
    <xf numFmtId="0" fontId="70" fillId="53" borderId="620" applyNumberFormat="0" applyFont="0" applyAlignment="0" applyProtection="0"/>
    <xf numFmtId="0" fontId="70" fillId="53" borderId="584" applyNumberFormat="0" applyFont="0" applyAlignment="0" applyProtection="0"/>
    <xf numFmtId="0" fontId="70" fillId="53" borderId="629" applyNumberFormat="0" applyFont="0" applyAlignment="0" applyProtection="0"/>
    <xf numFmtId="0" fontId="134" fillId="64" borderId="576" applyNumberFormat="0" applyAlignment="0" applyProtection="0"/>
    <xf numFmtId="42" fontId="45" fillId="0" borderId="582">
      <alignment horizontal="center"/>
    </xf>
    <xf numFmtId="0" fontId="81" fillId="49" borderId="601" applyNumberFormat="0" applyAlignment="0" applyProtection="0"/>
    <xf numFmtId="0" fontId="70" fillId="53" borderId="593" applyNumberFormat="0" applyFont="0" applyAlignment="0" applyProtection="0"/>
    <xf numFmtId="0" fontId="126" fillId="64" borderId="574" applyNumberForma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93" applyNumberFormat="0" applyFont="0" applyAlignment="0" applyProtection="0"/>
    <xf numFmtId="0" fontId="81" fillId="49" borderId="583" applyNumberFormat="0" applyAlignment="0" applyProtection="0"/>
    <xf numFmtId="10" fontId="75" fillId="70" borderId="573" applyNumberFormat="0" applyBorder="0" applyAlignment="0" applyProtection="0"/>
    <xf numFmtId="0" fontId="81" fillId="49" borderId="583" applyNumberFormat="0" applyAlignment="0" applyProtection="0"/>
    <xf numFmtId="0" fontId="70" fillId="53" borderId="611" applyNumberFormat="0" applyFont="0" applyAlignment="0" applyProtection="0"/>
    <xf numFmtId="169" fontId="45" fillId="66" borderId="582">
      <alignment horizontal="center"/>
    </xf>
    <xf numFmtId="0" fontId="45" fillId="74" borderId="648" applyNumberFormat="0" applyProtection="0">
      <alignment horizontal="left" vertical="center" indent="1"/>
    </xf>
    <xf numFmtId="0" fontId="66" fillId="64" borderId="637" applyNumberFormat="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45" fillId="66" borderId="594" applyNumberFormat="0" applyProtection="0">
      <alignment horizontal="left" vertical="center" indent="1"/>
    </xf>
    <xf numFmtId="0" fontId="70" fillId="53" borderId="593" applyNumberFormat="0" applyFont="0" applyAlignment="0" applyProtection="0"/>
    <xf numFmtId="42" fontId="45" fillId="0" borderId="609">
      <alignment horizontal="center"/>
    </xf>
    <xf numFmtId="42" fontId="45" fillId="0" borderId="573">
      <alignment horizontal="center"/>
    </xf>
    <xf numFmtId="4" fontId="48" fillId="82" borderId="576" applyNumberFormat="0" applyProtection="0">
      <alignment horizontal="right" vertical="center"/>
    </xf>
    <xf numFmtId="0" fontId="126" fillId="64" borderId="565" applyNumberFormat="0" applyAlignment="0" applyProtection="0"/>
    <xf numFmtId="0" fontId="131" fillId="49" borderId="565" applyNumberFormat="0" applyAlignment="0" applyProtection="0"/>
    <xf numFmtId="10" fontId="75" fillId="67" borderId="573" applyNumberFormat="0" applyBorder="0" applyAlignment="0" applyProtection="0"/>
    <xf numFmtId="0" fontId="45" fillId="53" borderId="575" applyNumberFormat="0" applyFont="0" applyAlignment="0" applyProtection="0"/>
    <xf numFmtId="4" fontId="48" fillId="81" borderId="630" applyNumberFormat="0" applyProtection="0">
      <alignment horizontal="right" vertical="center"/>
    </xf>
    <xf numFmtId="0" fontId="70" fillId="53" borderId="629" applyNumberFormat="0" applyFont="0" applyAlignment="0" applyProtection="0"/>
    <xf numFmtId="0" fontId="66" fillId="64" borderId="610" applyNumberFormat="0" applyAlignment="0" applyProtection="0"/>
    <xf numFmtId="4" fontId="48" fillId="73" borderId="576" applyNumberFormat="0" applyProtection="0">
      <alignment vertical="center"/>
    </xf>
    <xf numFmtId="0" fontId="131" fillId="49" borderId="565" applyNumberFormat="0" applyAlignment="0" applyProtection="0"/>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75" borderId="576" applyNumberFormat="0" applyProtection="0">
      <alignment horizontal="right" vertical="center"/>
    </xf>
    <xf numFmtId="4" fontId="48" fillId="76" borderId="576" applyNumberFormat="0" applyProtection="0">
      <alignment horizontal="right" vertical="center"/>
    </xf>
    <xf numFmtId="4" fontId="48" fillId="77" borderId="576" applyNumberFormat="0" applyProtection="0">
      <alignment horizontal="right" vertical="center"/>
    </xf>
    <xf numFmtId="4" fontId="48" fillId="78" borderId="576" applyNumberFormat="0" applyProtection="0">
      <alignment horizontal="right" vertical="center"/>
    </xf>
    <xf numFmtId="4" fontId="48" fillId="79" borderId="576" applyNumberFormat="0" applyProtection="0">
      <alignment horizontal="right" vertical="center"/>
    </xf>
    <xf numFmtId="4" fontId="48" fillId="80" borderId="576" applyNumberFormat="0" applyProtection="0">
      <alignment horizontal="right" vertical="center"/>
    </xf>
    <xf numFmtId="4" fontId="48" fillId="81" borderId="576" applyNumberFormat="0" applyProtection="0">
      <alignment horizontal="right" vertical="center"/>
    </xf>
    <xf numFmtId="4" fontId="48" fillId="82" borderId="576" applyNumberFormat="0" applyProtection="0">
      <alignment horizontal="right" vertical="center"/>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4" fontId="48" fillId="87"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48" fillId="85" borderId="576" applyNumberFormat="0" applyProtection="0">
      <alignment horizontal="right" vertical="center"/>
    </xf>
    <xf numFmtId="4" fontId="110"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09" fillId="85" borderId="576" applyNumberFormat="0" applyProtection="0">
      <alignment horizontal="right" vertical="center"/>
    </xf>
    <xf numFmtId="0" fontId="101" fillId="0" borderId="577"/>
    <xf numFmtId="0" fontId="131" fillId="49" borderId="610" applyNumberFormat="0" applyAlignment="0" applyProtection="0"/>
    <xf numFmtId="0" fontId="131" fillId="49" borderId="574" applyNumberFormat="0" applyAlignment="0" applyProtection="0"/>
    <xf numFmtId="0" fontId="45" fillId="88" borderId="630" applyNumberFormat="0" applyProtection="0">
      <alignment horizontal="left" vertical="center" indent="1"/>
    </xf>
    <xf numFmtId="4" fontId="110" fillId="67" borderId="648" applyNumberFormat="0" applyProtection="0">
      <alignment vertical="center"/>
    </xf>
    <xf numFmtId="0" fontId="70" fillId="53" borderId="611" applyNumberFormat="0" applyFont="0" applyAlignment="0" applyProtection="0"/>
    <xf numFmtId="0" fontId="81" fillId="49" borderId="601" applyNumberFormat="0" applyAlignment="0" applyProtection="0"/>
    <xf numFmtId="0" fontId="70" fillId="53" borderId="620" applyNumberFormat="0" applyFont="0" applyAlignment="0" applyProtection="0"/>
    <xf numFmtId="37" fontId="113" fillId="91"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62" borderId="580" applyBorder="0"/>
    <xf numFmtId="169" fontId="45" fillId="67" borderId="609">
      <alignment horizontal="center"/>
      <protection locked="0"/>
    </xf>
    <xf numFmtId="0" fontId="95" fillId="64" borderId="576" applyNumberFormat="0" applyAlignment="0" applyProtection="0"/>
    <xf numFmtId="0" fontId="95" fillId="64" borderId="576" applyNumberFormat="0" applyAlignment="0" applyProtection="0"/>
    <xf numFmtId="0" fontId="131" fillId="49" borderId="574" applyNumberFormat="0" applyAlignment="0" applyProtection="0"/>
    <xf numFmtId="37" fontId="113" fillId="90" borderId="619" applyBorder="0" applyProtection="0">
      <alignment horizontal="right"/>
    </xf>
    <xf numFmtId="0" fontId="131" fillId="49" borderId="574" applyNumberFormat="0" applyAlignment="0" applyProtection="0"/>
    <xf numFmtId="0" fontId="126" fillId="64" borderId="619" applyNumberFormat="0" applyAlignment="0" applyProtection="0"/>
    <xf numFmtId="0" fontId="131" fillId="49" borderId="574"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70" fillId="53" borderId="584" applyNumberFormat="0" applyFont="0" applyAlignment="0" applyProtection="0"/>
    <xf numFmtId="0" fontId="70" fillId="53" borderId="584" applyNumberFormat="0" applyFont="0" applyAlignment="0" applyProtection="0"/>
    <xf numFmtId="0" fontId="95" fillId="64" borderId="585" applyNumberFormat="0" applyAlignment="0" applyProtection="0"/>
    <xf numFmtId="0" fontId="70" fillId="53" borderId="620" applyNumberFormat="0" applyFont="0" applyAlignment="0" applyProtection="0"/>
    <xf numFmtId="0" fontId="95" fillId="64" borderId="576" applyNumberFormat="0" applyAlignment="0" applyProtection="0"/>
    <xf numFmtId="0" fontId="108" fillId="62"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81" fillId="49" borderId="601" applyNumberFormat="0" applyAlignment="0" applyProtection="0"/>
    <xf numFmtId="0" fontId="101" fillId="0" borderId="577"/>
    <xf numFmtId="4" fontId="109"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10" fillId="85" borderId="576" applyNumberFormat="0" applyProtection="0">
      <alignment horizontal="right" vertical="center"/>
    </xf>
    <xf numFmtId="4" fontId="48" fillId="85" borderId="576" applyNumberFormat="0" applyProtection="0">
      <alignment horizontal="righ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110" fillId="67" borderId="576" applyNumberFormat="0" applyProtection="0">
      <alignment vertical="center"/>
    </xf>
    <xf numFmtId="4" fontId="48" fillId="67" borderId="576" applyNumberFormat="0" applyProtection="0">
      <alignmen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4" fontId="48" fillId="87" borderId="576" applyNumberFormat="0" applyProtection="0">
      <alignment horizontal="left" vertical="center" indent="1"/>
    </xf>
    <xf numFmtId="4" fontId="48" fillId="85" borderId="576" applyNumberFormat="0" applyProtection="0">
      <alignment horizontal="left" vertical="center" indent="1"/>
    </xf>
    <xf numFmtId="0" fontId="45" fillId="74" borderId="576" applyNumberFormat="0" applyProtection="0">
      <alignment horizontal="left" vertical="center" indent="1"/>
    </xf>
    <xf numFmtId="4" fontId="47" fillId="84" borderId="576" applyNumberFormat="0" applyProtection="0">
      <alignment horizontal="left" vertical="center" indent="1"/>
    </xf>
    <xf numFmtId="4" fontId="48" fillId="83" borderId="576" applyNumberFormat="0" applyProtection="0">
      <alignment horizontal="right" vertical="center"/>
    </xf>
    <xf numFmtId="4" fontId="48" fillId="82" borderId="576" applyNumberFormat="0" applyProtection="0">
      <alignment horizontal="right" vertical="center"/>
    </xf>
    <xf numFmtId="4" fontId="48" fillId="81" borderId="576" applyNumberFormat="0" applyProtection="0">
      <alignment horizontal="right" vertical="center"/>
    </xf>
    <xf numFmtId="4" fontId="48" fillId="80" borderId="576" applyNumberFormat="0" applyProtection="0">
      <alignment horizontal="right" vertical="center"/>
    </xf>
    <xf numFmtId="4" fontId="48" fillId="79" borderId="576" applyNumberFormat="0" applyProtection="0">
      <alignment horizontal="right" vertical="center"/>
    </xf>
    <xf numFmtId="4" fontId="48" fillId="78" borderId="576" applyNumberFormat="0" applyProtection="0">
      <alignment horizontal="right" vertical="center"/>
    </xf>
    <xf numFmtId="4" fontId="48" fillId="77" borderId="576" applyNumberFormat="0" applyProtection="0">
      <alignment horizontal="right" vertical="center"/>
    </xf>
    <xf numFmtId="4" fontId="48" fillId="76" borderId="576" applyNumberFormat="0" applyProtection="0">
      <alignment horizontal="right" vertical="center"/>
    </xf>
    <xf numFmtId="4" fontId="48" fillId="75" borderId="576" applyNumberFormat="0" applyProtection="0">
      <alignment horizontal="right" vertical="center"/>
    </xf>
    <xf numFmtId="0" fontId="45" fillId="74" borderId="576" applyNumberFormat="0" applyProtection="0">
      <alignment horizontal="left" vertical="center" indent="1"/>
    </xf>
    <xf numFmtId="4" fontId="48" fillId="73" borderId="576" applyNumberFormat="0" applyProtection="0">
      <alignment horizontal="left" vertical="center" indent="1"/>
    </xf>
    <xf numFmtId="4" fontId="48" fillId="73" borderId="576" applyNumberFormat="0" applyProtection="0">
      <alignment horizontal="left" vertical="center" indent="1"/>
    </xf>
    <xf numFmtId="4" fontId="110" fillId="73" borderId="576" applyNumberFormat="0" applyProtection="0">
      <alignment vertical="center"/>
    </xf>
    <xf numFmtId="4" fontId="48" fillId="73" borderId="576" applyNumberFormat="0" applyProtection="0">
      <alignment vertical="center"/>
    </xf>
    <xf numFmtId="0" fontId="70" fillId="53" borderId="620"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37" fontId="113" fillId="90" borderId="574" applyBorder="0" applyProtection="0">
      <alignment horizontal="right"/>
    </xf>
    <xf numFmtId="37" fontId="113" fillId="90" borderId="574" applyBorder="0" applyProtection="0">
      <alignment horizontal="right"/>
    </xf>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4" fontId="48" fillId="73" borderId="576" applyNumberFormat="0" applyProtection="0">
      <alignment vertical="center"/>
    </xf>
    <xf numFmtId="4" fontId="110" fillId="73" borderId="576" applyNumberFormat="0" applyProtection="0">
      <alignment vertical="center"/>
    </xf>
    <xf numFmtId="4" fontId="48" fillId="73" borderId="576" applyNumberFormat="0" applyProtection="0">
      <alignment horizontal="left" vertical="center" indent="1"/>
    </xf>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75" borderId="576" applyNumberFormat="0" applyProtection="0">
      <alignment horizontal="right" vertical="center"/>
    </xf>
    <xf numFmtId="4" fontId="48" fillId="76" borderId="576" applyNumberFormat="0" applyProtection="0">
      <alignment horizontal="right" vertical="center"/>
    </xf>
    <xf numFmtId="4" fontId="48" fillId="77" borderId="576" applyNumberFormat="0" applyProtection="0">
      <alignment horizontal="right" vertical="center"/>
    </xf>
    <xf numFmtId="4" fontId="48" fillId="78" borderId="576" applyNumberFormat="0" applyProtection="0">
      <alignment horizontal="right" vertical="center"/>
    </xf>
    <xf numFmtId="4" fontId="48" fillId="79" borderId="576" applyNumberFormat="0" applyProtection="0">
      <alignment horizontal="right" vertical="center"/>
    </xf>
    <xf numFmtId="4" fontId="48" fillId="80" borderId="576" applyNumberFormat="0" applyProtection="0">
      <alignment horizontal="right" vertical="center"/>
    </xf>
    <xf numFmtId="4" fontId="48" fillId="81" borderId="576" applyNumberFormat="0" applyProtection="0">
      <alignment horizontal="right" vertical="center"/>
    </xf>
    <xf numFmtId="4" fontId="48" fillId="82" borderId="576" applyNumberFormat="0" applyProtection="0">
      <alignment horizontal="right" vertical="center"/>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4" fontId="48" fillId="87"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48" fillId="85" borderId="576" applyNumberFormat="0" applyProtection="0">
      <alignment horizontal="right" vertical="center"/>
    </xf>
    <xf numFmtId="4" fontId="110"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09" fillId="85" borderId="576" applyNumberFormat="0" applyProtection="0">
      <alignment horizontal="right" vertical="center"/>
    </xf>
    <xf numFmtId="0" fontId="101" fillId="0" borderId="577"/>
    <xf numFmtId="37" fontId="113" fillId="90" borderId="601" applyBorder="0" applyProtection="0">
      <alignment horizontal="right"/>
    </xf>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37" fontId="113" fillId="91"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91" borderId="574" applyBorder="0" applyProtection="0">
      <alignment horizontal="right"/>
    </xf>
    <xf numFmtId="0" fontId="108" fillId="62" borderId="580" applyBorder="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105" fillId="0" borderId="578" applyNumberFormat="0" applyFill="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70" fillId="53" borderId="620" applyNumberFormat="0" applyFon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70" fillId="53" borderId="584" applyNumberFormat="0" applyFont="0" applyAlignment="0" applyProtection="0"/>
    <xf numFmtId="0" fontId="70" fillId="53" borderId="584" applyNumberFormat="0" applyFont="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131" fillId="49" borderId="574" applyNumberFormat="0" applyAlignment="0" applyProtection="0"/>
    <xf numFmtId="4" fontId="48" fillId="83" borderId="621" applyNumberFormat="0" applyProtection="0">
      <alignment horizontal="right" vertical="center"/>
    </xf>
    <xf numFmtId="0" fontId="131" fillId="49" borderId="583" applyNumberFormat="0" applyAlignment="0" applyProtection="0"/>
    <xf numFmtId="0" fontId="45" fillId="87" borderId="648" applyNumberFormat="0" applyProtection="0">
      <alignment horizontal="left" vertical="center" indent="1"/>
    </xf>
    <xf numFmtId="0" fontId="95" fillId="64" borderId="639" applyNumberFormat="0" applyAlignment="0" applyProtection="0"/>
    <xf numFmtId="0" fontId="105" fillId="0" borderId="587" applyNumberFormat="0" applyFill="0" applyAlignment="0" applyProtection="0"/>
    <xf numFmtId="37" fontId="113" fillId="91"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95" fillId="64" borderId="639" applyNumberFormat="0" applyAlignment="0" applyProtection="0"/>
    <xf numFmtId="0" fontId="126" fillId="64" borderId="601" applyNumberFormat="0" applyAlignment="0" applyProtection="0"/>
    <xf numFmtId="0" fontId="105" fillId="0" borderId="605" applyNumberFormat="0" applyFill="0" applyAlignment="0" applyProtection="0"/>
    <xf numFmtId="0" fontId="45" fillId="74" borderId="630" applyNumberFormat="0" applyProtection="0">
      <alignment horizontal="left" vertical="center" indent="1"/>
    </xf>
    <xf numFmtId="0" fontId="131" fillId="49" borderId="583" applyNumberFormat="0" applyAlignment="0" applyProtection="0"/>
    <xf numFmtId="0" fontId="126" fillId="64" borderId="574" applyNumberFormat="0" applyAlignment="0" applyProtection="0"/>
    <xf numFmtId="0" fontId="105" fillId="0" borderId="587" applyNumberFormat="0" applyFill="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126" fillId="64" borderId="565" applyNumberFormat="0" applyAlignment="0" applyProtection="0"/>
    <xf numFmtId="0" fontId="70" fillId="53" borderId="647" applyNumberFormat="0" applyFont="0" applyAlignment="0" applyProtection="0"/>
    <xf numFmtId="0" fontId="131" fillId="49" borderId="565" applyNumberFormat="0" applyAlignment="0" applyProtection="0"/>
    <xf numFmtId="0" fontId="45" fillId="53" borderId="575" applyNumberFormat="0" applyFont="0" applyAlignment="0" applyProtection="0"/>
    <xf numFmtId="0" fontId="131" fillId="49" borderId="646" applyNumberFormat="0" applyAlignment="0" applyProtection="0"/>
    <xf numFmtId="0" fontId="45" fillId="74" borderId="594" applyNumberFormat="0" applyProtection="0">
      <alignment horizontal="left" vertical="center" indent="1"/>
    </xf>
    <xf numFmtId="0" fontId="131" fillId="49" borderId="565" applyNumberFormat="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62" borderId="580" applyBorder="0"/>
    <xf numFmtId="0" fontId="131" fillId="49" borderId="574" applyNumberFormat="0" applyAlignment="0" applyProtection="0"/>
    <xf numFmtId="0" fontId="131" fillId="49" borderId="574" applyNumberFormat="0" applyAlignment="0" applyProtection="0"/>
    <xf numFmtId="0" fontId="131" fillId="49" borderId="574"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66" fillId="64" borderId="601" applyNumberFormat="0" applyAlignment="0" applyProtection="0"/>
    <xf numFmtId="4" fontId="110" fillId="85" borderId="594" applyNumberFormat="0" applyProtection="0">
      <alignment horizontal="right" vertical="center"/>
    </xf>
    <xf numFmtId="0" fontId="108" fillId="62"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4" fontId="48" fillId="80" borderId="594" applyNumberFormat="0" applyProtection="0">
      <alignment horizontal="right" vertical="center"/>
    </xf>
    <xf numFmtId="4" fontId="48" fillId="73" borderId="612" applyNumberFormat="0" applyProtection="0">
      <alignment horizontal="left" vertical="center" indent="1"/>
    </xf>
    <xf numFmtId="0" fontId="101" fillId="0" borderId="577"/>
    <xf numFmtId="4" fontId="109"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10" fillId="85" borderId="576" applyNumberFormat="0" applyProtection="0">
      <alignment horizontal="right" vertical="center"/>
    </xf>
    <xf numFmtId="4" fontId="48" fillId="85" borderId="576" applyNumberFormat="0" applyProtection="0">
      <alignment horizontal="righ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110" fillId="67" borderId="576" applyNumberFormat="0" applyProtection="0">
      <alignment vertical="center"/>
    </xf>
    <xf numFmtId="4" fontId="48" fillId="67" borderId="576" applyNumberFormat="0" applyProtection="0">
      <alignmen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4" fontId="48" fillId="87" borderId="576" applyNumberFormat="0" applyProtection="0">
      <alignment horizontal="left" vertical="center" indent="1"/>
    </xf>
    <xf numFmtId="4" fontId="48" fillId="85" borderId="576" applyNumberFormat="0" applyProtection="0">
      <alignment horizontal="left" vertical="center" indent="1"/>
    </xf>
    <xf numFmtId="0" fontId="45" fillId="74" borderId="576" applyNumberFormat="0" applyProtection="0">
      <alignment horizontal="left" vertical="center" indent="1"/>
    </xf>
    <xf numFmtId="4" fontId="47" fillId="84" borderId="576" applyNumberFormat="0" applyProtection="0">
      <alignment horizontal="left" vertical="center" indent="1"/>
    </xf>
    <xf numFmtId="4" fontId="48" fillId="83" borderId="576" applyNumberFormat="0" applyProtection="0">
      <alignment horizontal="right" vertical="center"/>
    </xf>
    <xf numFmtId="4" fontId="48" fillId="82" borderId="576" applyNumberFormat="0" applyProtection="0">
      <alignment horizontal="right" vertical="center"/>
    </xf>
    <xf numFmtId="4" fontId="48" fillId="81" borderId="576" applyNumberFormat="0" applyProtection="0">
      <alignment horizontal="right" vertical="center"/>
    </xf>
    <xf numFmtId="4" fontId="48" fillId="80" borderId="576" applyNumberFormat="0" applyProtection="0">
      <alignment horizontal="right" vertical="center"/>
    </xf>
    <xf numFmtId="4" fontId="48" fillId="79" borderId="576" applyNumberFormat="0" applyProtection="0">
      <alignment horizontal="right" vertical="center"/>
    </xf>
    <xf numFmtId="4" fontId="48" fillId="78" borderId="576" applyNumberFormat="0" applyProtection="0">
      <alignment horizontal="right" vertical="center"/>
    </xf>
    <xf numFmtId="4" fontId="48" fillId="77" borderId="576" applyNumberFormat="0" applyProtection="0">
      <alignment horizontal="right" vertical="center"/>
    </xf>
    <xf numFmtId="4" fontId="48" fillId="76" borderId="576" applyNumberFormat="0" applyProtection="0">
      <alignment horizontal="right" vertical="center"/>
    </xf>
    <xf numFmtId="4" fontId="48" fillId="75" borderId="576" applyNumberFormat="0" applyProtection="0">
      <alignment horizontal="right" vertical="center"/>
    </xf>
    <xf numFmtId="0" fontId="45" fillId="74" borderId="576" applyNumberFormat="0" applyProtection="0">
      <alignment horizontal="left" vertical="center" indent="1"/>
    </xf>
    <xf numFmtId="4" fontId="48" fillId="73" borderId="576" applyNumberFormat="0" applyProtection="0">
      <alignment horizontal="left" vertical="center" indent="1"/>
    </xf>
    <xf numFmtId="4" fontId="48" fillId="73" borderId="576" applyNumberFormat="0" applyProtection="0">
      <alignment horizontal="left" vertical="center" indent="1"/>
    </xf>
    <xf numFmtId="4" fontId="110" fillId="73" borderId="576" applyNumberFormat="0" applyProtection="0">
      <alignment vertical="center"/>
    </xf>
    <xf numFmtId="4" fontId="48" fillId="73" borderId="576" applyNumberFormat="0" applyProtection="0">
      <alignment vertical="center"/>
    </xf>
    <xf numFmtId="0" fontId="70" fillId="53" borderId="620"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37" fontId="113" fillId="90" borderId="574" applyBorder="0" applyProtection="0">
      <alignment horizontal="right"/>
    </xf>
    <xf numFmtId="37" fontId="113" fillId="90" borderId="574" applyBorder="0" applyProtection="0">
      <alignment horizontal="right"/>
    </xf>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81" fillId="49" borderId="574" applyNumberForma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70" fillId="53" borderId="575" applyNumberFormat="0" applyFon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70" fillId="53" borderId="620" applyNumberFormat="0" applyFont="0" applyAlignment="0" applyProtection="0"/>
    <xf numFmtId="4" fontId="48" fillId="73" borderId="576" applyNumberFormat="0" applyProtection="0">
      <alignment vertical="center"/>
    </xf>
    <xf numFmtId="4" fontId="110" fillId="73" borderId="576" applyNumberFormat="0" applyProtection="0">
      <alignment vertical="center"/>
    </xf>
    <xf numFmtId="4" fontId="48" fillId="73" borderId="576" applyNumberFormat="0" applyProtection="0">
      <alignment horizontal="left" vertical="center" indent="1"/>
    </xf>
    <xf numFmtId="4" fontId="48" fillId="73" borderId="576" applyNumberFormat="0" applyProtection="0">
      <alignment horizontal="left" vertical="center" indent="1"/>
    </xf>
    <xf numFmtId="0" fontId="45" fillId="74" borderId="576" applyNumberFormat="0" applyProtection="0">
      <alignment horizontal="left" vertical="center" indent="1"/>
    </xf>
    <xf numFmtId="4" fontId="48" fillId="75" borderId="576" applyNumberFormat="0" applyProtection="0">
      <alignment horizontal="right" vertical="center"/>
    </xf>
    <xf numFmtId="4" fontId="48" fillId="76" borderId="576" applyNumberFormat="0" applyProtection="0">
      <alignment horizontal="right" vertical="center"/>
    </xf>
    <xf numFmtId="4" fontId="48" fillId="77" borderId="576" applyNumberFormat="0" applyProtection="0">
      <alignment horizontal="right" vertical="center"/>
    </xf>
    <xf numFmtId="4" fontId="48" fillId="78" borderId="576" applyNumberFormat="0" applyProtection="0">
      <alignment horizontal="right" vertical="center"/>
    </xf>
    <xf numFmtId="4" fontId="48" fillId="79" borderId="576" applyNumberFormat="0" applyProtection="0">
      <alignment horizontal="right" vertical="center"/>
    </xf>
    <xf numFmtId="4" fontId="48" fillId="80" borderId="576" applyNumberFormat="0" applyProtection="0">
      <alignment horizontal="right" vertical="center"/>
    </xf>
    <xf numFmtId="4" fontId="48" fillId="81" borderId="576" applyNumberFormat="0" applyProtection="0">
      <alignment horizontal="right" vertical="center"/>
    </xf>
    <xf numFmtId="4" fontId="48" fillId="82" borderId="576" applyNumberFormat="0" applyProtection="0">
      <alignment horizontal="right" vertical="center"/>
    </xf>
    <xf numFmtId="4" fontId="48" fillId="83" borderId="576" applyNumberFormat="0" applyProtection="0">
      <alignment horizontal="right" vertical="center"/>
    </xf>
    <xf numFmtId="4" fontId="47" fillId="84" borderId="576" applyNumberFormat="0" applyProtection="0">
      <alignment horizontal="left" vertical="center" indent="1"/>
    </xf>
    <xf numFmtId="0" fontId="45" fillId="74" borderId="576" applyNumberFormat="0" applyProtection="0">
      <alignment horizontal="left" vertical="center" indent="1"/>
    </xf>
    <xf numFmtId="4" fontId="48" fillId="85" borderId="576" applyNumberFormat="0" applyProtection="0">
      <alignment horizontal="left" vertical="center" indent="1"/>
    </xf>
    <xf numFmtId="4" fontId="48" fillId="87" borderId="576" applyNumberFormat="0" applyProtection="0">
      <alignment horizontal="left" vertical="center" indent="1"/>
    </xf>
    <xf numFmtId="0" fontId="45" fillId="87" borderId="576" applyNumberFormat="0" applyProtection="0">
      <alignment horizontal="left" vertical="center" indent="1"/>
    </xf>
    <xf numFmtId="0" fontId="45" fillId="87" borderId="576" applyNumberFormat="0" applyProtection="0">
      <alignment horizontal="left" vertical="center" indent="1"/>
    </xf>
    <xf numFmtId="0" fontId="45" fillId="88" borderId="576" applyNumberFormat="0" applyProtection="0">
      <alignment horizontal="left" vertical="center" indent="1"/>
    </xf>
    <xf numFmtId="0" fontId="45" fillId="88" borderId="576" applyNumberFormat="0" applyProtection="0">
      <alignment horizontal="left" vertical="center" indent="1"/>
    </xf>
    <xf numFmtId="0" fontId="45" fillId="66" borderId="576" applyNumberFormat="0" applyProtection="0">
      <alignment horizontal="left" vertical="center" indent="1"/>
    </xf>
    <xf numFmtId="0" fontId="45" fillId="66" borderId="576" applyNumberFormat="0" applyProtection="0">
      <alignment horizontal="left" vertical="center" indent="1"/>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48" fillId="67" borderId="576" applyNumberFormat="0" applyProtection="0">
      <alignment vertical="center"/>
    </xf>
    <xf numFmtId="4" fontId="110" fillId="67" borderId="576" applyNumberFormat="0" applyProtection="0">
      <alignment vertical="center"/>
    </xf>
    <xf numFmtId="4" fontId="48" fillId="67" borderId="576" applyNumberFormat="0" applyProtection="0">
      <alignment horizontal="left" vertical="center" indent="1"/>
    </xf>
    <xf numFmtId="4" fontId="48" fillId="67" borderId="576" applyNumberFormat="0" applyProtection="0">
      <alignment horizontal="left" vertical="center" indent="1"/>
    </xf>
    <xf numFmtId="4" fontId="48" fillId="85" borderId="576" applyNumberFormat="0" applyProtection="0">
      <alignment horizontal="right" vertical="center"/>
    </xf>
    <xf numFmtId="4" fontId="110" fillId="85" borderId="576" applyNumberFormat="0" applyProtection="0">
      <alignment horizontal="right" vertical="center"/>
    </xf>
    <xf numFmtId="0" fontId="45" fillId="74" borderId="576" applyNumberFormat="0" applyProtection="0">
      <alignment horizontal="left" vertical="center" indent="1"/>
    </xf>
    <xf numFmtId="0" fontId="45" fillId="74" borderId="576" applyNumberFormat="0" applyProtection="0">
      <alignment horizontal="left" vertical="center" indent="1"/>
    </xf>
    <xf numFmtId="4" fontId="109" fillId="85" borderId="576" applyNumberFormat="0" applyProtection="0">
      <alignment horizontal="right" vertical="center"/>
    </xf>
    <xf numFmtId="0" fontId="101" fillId="0" borderId="577"/>
    <xf numFmtId="4" fontId="48" fillId="73" borderId="612" applyNumberFormat="0" applyProtection="0">
      <alignment horizontal="left" vertical="center" indent="1"/>
    </xf>
    <xf numFmtId="4" fontId="48" fillId="81" borderId="594" applyNumberFormat="0" applyProtection="0">
      <alignment horizontal="right" vertical="center"/>
    </xf>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0" fontId="66" fillId="64" borderId="574" applyNumberFormat="0" applyAlignment="0" applyProtection="0"/>
    <xf numFmtId="37" fontId="113" fillId="91"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91" borderId="574" applyBorder="0" applyProtection="0">
      <alignment horizontal="right"/>
    </xf>
    <xf numFmtId="0" fontId="108" fillId="62" borderId="580" applyBorder="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0" fontId="95" fillId="64" borderId="576"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105" fillId="0" borderId="578" applyNumberFormat="0" applyFill="0" applyAlignment="0" applyProtection="0"/>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217" fontId="46" fillId="88" borderId="581" applyBorder="0">
      <alignment horizontal="center" vertical="center" wrapText="1"/>
    </xf>
    <xf numFmtId="217" fontId="46" fillId="67" borderId="579" applyBorder="0">
      <alignment horizontal="left" indent="1"/>
      <protection locked="0"/>
    </xf>
    <xf numFmtId="0" fontId="126" fillId="64" borderId="574" applyNumberFormat="0" applyAlignment="0" applyProtection="0"/>
    <xf numFmtId="0" fontId="131" fillId="49" borderId="574" applyNumberFormat="0" applyAlignment="0" applyProtection="0"/>
    <xf numFmtId="0" fontId="45" fillId="53" borderId="575" applyNumberFormat="0" applyFont="0" applyAlignment="0" applyProtection="0"/>
    <xf numFmtId="0" fontId="134" fillId="64" borderId="576" applyNumberFormat="0" applyAlignment="0" applyProtection="0"/>
    <xf numFmtId="0" fontId="131" fillId="49" borderId="574" applyNumberFormat="0" applyAlignment="0" applyProtection="0"/>
    <xf numFmtId="0" fontId="70" fillId="53" borderId="647" applyNumberFormat="0" applyFont="0" applyAlignment="0" applyProtection="0"/>
    <xf numFmtId="0" fontId="45" fillId="74" borderId="594" applyNumberFormat="0" applyProtection="0">
      <alignment horizontal="left" vertical="center" indent="1"/>
    </xf>
    <xf numFmtId="4" fontId="47" fillId="84" borderId="594" applyNumberFormat="0" applyProtection="0">
      <alignment horizontal="left" vertical="center" indent="1"/>
    </xf>
    <xf numFmtId="0" fontId="45" fillId="74" borderId="594" applyNumberFormat="0" applyProtection="0">
      <alignment horizontal="left" vertical="center" indent="1"/>
    </xf>
    <xf numFmtId="4" fontId="48" fillId="87" borderId="594" applyNumberFormat="0" applyProtection="0">
      <alignment horizontal="left" vertical="center" indent="1"/>
    </xf>
    <xf numFmtId="9" fontId="45" fillId="0" borderId="609">
      <alignment horizontal="center"/>
    </xf>
    <xf numFmtId="0" fontId="45" fillId="87" borderId="594" applyNumberFormat="0" applyProtection="0">
      <alignment horizontal="left" vertical="center" indent="1"/>
    </xf>
    <xf numFmtId="9" fontId="45" fillId="66" borderId="609">
      <alignment horizontal="center"/>
    </xf>
    <xf numFmtId="4" fontId="48" fillId="67" borderId="594" applyNumberFormat="0" applyProtection="0">
      <alignment vertical="center"/>
    </xf>
    <xf numFmtId="0" fontId="45" fillId="74" borderId="594" applyNumberFormat="0" applyProtection="0">
      <alignment horizontal="left" vertical="center" indent="1"/>
    </xf>
    <xf numFmtId="4" fontId="110" fillId="67" borderId="594" applyNumberFormat="0" applyProtection="0">
      <alignment vertical="center"/>
    </xf>
    <xf numFmtId="0" fontId="95" fillId="64" borderId="630" applyNumberFormat="0" applyAlignment="0" applyProtection="0"/>
    <xf numFmtId="10" fontId="75" fillId="70" borderId="582" applyNumberFormat="0" applyBorder="0" applyAlignment="0" applyProtection="0"/>
    <xf numFmtId="0" fontId="66" fillId="64" borderId="619" applyNumberFormat="0" applyAlignment="0" applyProtection="0"/>
    <xf numFmtId="4" fontId="48" fillId="67" borderId="594" applyNumberFormat="0" applyProtection="0">
      <alignment horizontal="left" vertical="center" indent="1"/>
    </xf>
    <xf numFmtId="0" fontId="66" fillId="64" borderId="619" applyNumberFormat="0" applyAlignment="0" applyProtection="0"/>
    <xf numFmtId="0" fontId="126" fillId="64" borderId="583" applyNumberFormat="0" applyAlignment="0" applyProtection="0"/>
    <xf numFmtId="4" fontId="48" fillId="73" borderId="603" applyNumberFormat="0" applyProtection="0">
      <alignment horizontal="left" vertical="center" indent="1"/>
    </xf>
    <xf numFmtId="4" fontId="48" fillId="67" borderId="594" applyNumberFormat="0" applyProtection="0">
      <alignment horizontal="left" vertical="center" indent="1"/>
    </xf>
    <xf numFmtId="0" fontId="131" fillId="49" borderId="583" applyNumberFormat="0" applyAlignment="0" applyProtection="0"/>
    <xf numFmtId="0" fontId="45" fillId="53" borderId="584" applyNumberFormat="0" applyFont="0" applyAlignment="0" applyProtection="0"/>
    <xf numFmtId="0" fontId="134" fillId="64" borderId="585" applyNumberFormat="0" applyAlignment="0" applyProtection="0"/>
    <xf numFmtId="4" fontId="48" fillId="78" borderId="639" applyNumberFormat="0" applyProtection="0">
      <alignment horizontal="right" vertical="center"/>
    </xf>
    <xf numFmtId="0" fontId="126" fillId="64" borderId="574" applyNumberFormat="0" applyAlignment="0" applyProtection="0"/>
    <xf numFmtId="4" fontId="48" fillId="85" borderId="594" applyNumberFormat="0" applyProtection="0">
      <alignment horizontal="right" vertical="center"/>
    </xf>
    <xf numFmtId="0" fontId="131" fillId="49" borderId="574" applyNumberFormat="0" applyAlignment="0" applyProtection="0"/>
    <xf numFmtId="10" fontId="75" fillId="67" borderId="582" applyNumberFormat="0" applyBorder="0" applyAlignment="0" applyProtection="0"/>
    <xf numFmtId="0" fontId="45" fillId="53" borderId="584" applyNumberFormat="0" applyFont="0" applyAlignment="0" applyProtection="0"/>
    <xf numFmtId="0" fontId="70" fillId="53" borderId="638" applyNumberFormat="0" applyFont="0" applyAlignment="0" applyProtection="0"/>
    <xf numFmtId="4" fontId="110" fillId="85" borderId="594" applyNumberFormat="0" applyProtection="0">
      <alignment horizontal="right" vertical="center"/>
    </xf>
    <xf numFmtId="0" fontId="131" fillId="49" borderId="574" applyNumberFormat="0" applyAlignment="0" applyProtection="0"/>
    <xf numFmtId="4" fontId="48" fillId="67" borderId="594" applyNumberFormat="0" applyProtection="0">
      <alignment horizontal="left" vertical="center" indent="1"/>
    </xf>
    <xf numFmtId="0" fontId="131" fillId="49" borderId="583" applyNumberFormat="0" applyAlignment="0" applyProtection="0"/>
    <xf numFmtId="0" fontId="70" fillId="53" borderId="638" applyNumberFormat="0" applyFont="0" applyAlignment="0" applyProtection="0"/>
    <xf numFmtId="0" fontId="131" fillId="49" borderId="583" applyNumberFormat="0" applyAlignment="0" applyProtection="0"/>
    <xf numFmtId="0" fontId="131" fillId="49" borderId="583" applyNumberFormat="0" applyAlignment="0" applyProtection="0"/>
    <xf numFmtId="4" fontId="48" fillId="85" borderId="594" applyNumberFormat="0" applyProtection="0">
      <alignment horizontal="right" vertical="center"/>
    </xf>
    <xf numFmtId="0" fontId="95" fillId="64" borderId="648" applyNumberFormat="0" applyAlignment="0" applyProtection="0"/>
    <xf numFmtId="217" fontId="46" fillId="88" borderId="590" applyBorder="0">
      <alignment horizontal="center" vertical="center" wrapText="1"/>
    </xf>
    <xf numFmtId="217" fontId="46" fillId="67" borderId="588" applyBorder="0">
      <alignment horizontal="left" indent="1"/>
      <protection locked="0"/>
    </xf>
    <xf numFmtId="0" fontId="131" fillId="49" borderId="601" applyNumberFormat="0" applyAlignment="0" applyProtection="0"/>
    <xf numFmtId="0" fontId="70" fillId="53" borderId="638" applyNumberFormat="0" applyFont="0" applyAlignment="0" applyProtection="0"/>
    <xf numFmtId="0" fontId="108" fillId="62" borderId="589" applyBorder="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101" fillId="0" borderId="586"/>
    <xf numFmtId="4" fontId="109" fillId="85" borderId="585" applyNumberFormat="0" applyProtection="0">
      <alignment horizontal="righ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4" fontId="110" fillId="85" borderId="585" applyNumberFormat="0" applyProtection="0">
      <alignment horizontal="right" vertical="center"/>
    </xf>
    <xf numFmtId="4" fontId="48" fillId="85" borderId="585" applyNumberFormat="0" applyProtection="0">
      <alignment horizontal="right" vertical="center"/>
    </xf>
    <xf numFmtId="4" fontId="48" fillId="67" borderId="585" applyNumberFormat="0" applyProtection="0">
      <alignment horizontal="left" vertical="center" indent="1"/>
    </xf>
    <xf numFmtId="4" fontId="48" fillId="67" borderId="585" applyNumberFormat="0" applyProtection="0">
      <alignment horizontal="left" vertical="center" indent="1"/>
    </xf>
    <xf numFmtId="4" fontId="110" fillId="67" borderId="585" applyNumberFormat="0" applyProtection="0">
      <alignment vertical="center"/>
    </xf>
    <xf numFmtId="4" fontId="48" fillId="67" borderId="585" applyNumberFormat="0" applyProtection="0">
      <alignmen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0" fontId="45" fillId="66" borderId="585" applyNumberFormat="0" applyProtection="0">
      <alignment horizontal="left" vertical="center" indent="1"/>
    </xf>
    <xf numFmtId="0" fontId="45" fillId="66" borderId="585" applyNumberFormat="0" applyProtection="0">
      <alignment horizontal="left" vertical="center" indent="1"/>
    </xf>
    <xf numFmtId="0" fontId="45" fillId="88" borderId="585" applyNumberFormat="0" applyProtection="0">
      <alignment horizontal="left" vertical="center" indent="1"/>
    </xf>
    <xf numFmtId="0" fontId="45" fillId="88" borderId="585" applyNumberFormat="0" applyProtection="0">
      <alignment horizontal="left" vertical="center" indent="1"/>
    </xf>
    <xf numFmtId="0" fontId="45" fillId="87" borderId="585" applyNumberFormat="0" applyProtection="0">
      <alignment horizontal="left" vertical="center" indent="1"/>
    </xf>
    <xf numFmtId="0" fontId="45" fillId="87" borderId="585" applyNumberFormat="0" applyProtection="0">
      <alignment horizontal="left" vertical="center" indent="1"/>
    </xf>
    <xf numFmtId="4" fontId="48" fillId="87" borderId="585" applyNumberFormat="0" applyProtection="0">
      <alignment horizontal="left" vertical="center" indent="1"/>
    </xf>
    <xf numFmtId="4" fontId="48" fillId="85" borderId="585" applyNumberFormat="0" applyProtection="0">
      <alignment horizontal="left" vertical="center" indent="1"/>
    </xf>
    <xf numFmtId="0" fontId="45" fillId="74" borderId="585" applyNumberFormat="0" applyProtection="0">
      <alignment horizontal="left" vertical="center" indent="1"/>
    </xf>
    <xf numFmtId="4" fontId="47" fillId="84" borderId="585" applyNumberFormat="0" applyProtection="0">
      <alignment horizontal="left" vertical="center" indent="1"/>
    </xf>
    <xf numFmtId="4" fontId="48" fillId="83" borderId="585" applyNumberFormat="0" applyProtection="0">
      <alignment horizontal="right" vertical="center"/>
    </xf>
    <xf numFmtId="4" fontId="48" fillId="82" borderId="585" applyNumberFormat="0" applyProtection="0">
      <alignment horizontal="right" vertical="center"/>
    </xf>
    <xf numFmtId="4" fontId="48" fillId="81" borderId="585" applyNumberFormat="0" applyProtection="0">
      <alignment horizontal="right" vertical="center"/>
    </xf>
    <xf numFmtId="4" fontId="48" fillId="80" borderId="585" applyNumberFormat="0" applyProtection="0">
      <alignment horizontal="right" vertical="center"/>
    </xf>
    <xf numFmtId="4" fontId="48" fillId="79" borderId="585" applyNumberFormat="0" applyProtection="0">
      <alignment horizontal="right" vertical="center"/>
    </xf>
    <xf numFmtId="4" fontId="48" fillId="78" borderId="585" applyNumberFormat="0" applyProtection="0">
      <alignment horizontal="right" vertical="center"/>
    </xf>
    <xf numFmtId="4" fontId="48" fillId="77" borderId="585" applyNumberFormat="0" applyProtection="0">
      <alignment horizontal="right" vertical="center"/>
    </xf>
    <xf numFmtId="4" fontId="48" fillId="76" borderId="585" applyNumberFormat="0" applyProtection="0">
      <alignment horizontal="right" vertical="center"/>
    </xf>
    <xf numFmtId="4" fontId="48" fillId="75" borderId="585" applyNumberFormat="0" applyProtection="0">
      <alignment horizontal="right" vertical="center"/>
    </xf>
    <xf numFmtId="0" fontId="45" fillId="74" borderId="585" applyNumberFormat="0" applyProtection="0">
      <alignment horizontal="left" vertical="center" indent="1"/>
    </xf>
    <xf numFmtId="4" fontId="48" fillId="73" borderId="585" applyNumberFormat="0" applyProtection="0">
      <alignment horizontal="left" vertical="center" indent="1"/>
    </xf>
    <xf numFmtId="4" fontId="48" fillId="73" borderId="585" applyNumberFormat="0" applyProtection="0">
      <alignment horizontal="left" vertical="center" indent="1"/>
    </xf>
    <xf numFmtId="4" fontId="110" fillId="73" borderId="585" applyNumberFormat="0" applyProtection="0">
      <alignment vertical="center"/>
    </xf>
    <xf numFmtId="4" fontId="48" fillId="73" borderId="585" applyNumberFormat="0" applyProtection="0">
      <alignment vertical="center"/>
    </xf>
    <xf numFmtId="4" fontId="48" fillId="85" borderId="648" applyNumberFormat="0" applyProtection="0">
      <alignment horizontal="right" vertical="center"/>
    </xf>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37" fontId="113" fillId="90" borderId="583" applyBorder="0" applyProtection="0">
      <alignment horizontal="right"/>
    </xf>
    <xf numFmtId="37" fontId="113" fillId="90" borderId="583" applyBorder="0" applyProtection="0">
      <alignment horizontal="right"/>
    </xf>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0" fontId="81" fillId="49" borderId="583" applyNumberForma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70" fillId="53" borderId="584" applyNumberFormat="0" applyFont="0" applyAlignment="0" applyProtection="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4" fontId="48" fillId="73" borderId="585" applyNumberFormat="0" applyProtection="0">
      <alignment vertical="center"/>
    </xf>
    <xf numFmtId="4" fontId="110" fillId="73" borderId="585" applyNumberFormat="0" applyProtection="0">
      <alignment vertical="center"/>
    </xf>
    <xf numFmtId="4" fontId="48" fillId="73" borderId="585" applyNumberFormat="0" applyProtection="0">
      <alignment horizontal="left" vertical="center" indent="1"/>
    </xf>
    <xf numFmtId="4" fontId="48" fillId="73" borderId="585" applyNumberFormat="0" applyProtection="0">
      <alignment horizontal="left" vertical="center" indent="1"/>
    </xf>
    <xf numFmtId="0" fontId="45" fillId="74" borderId="585" applyNumberFormat="0" applyProtection="0">
      <alignment horizontal="left" vertical="center" indent="1"/>
    </xf>
    <xf numFmtId="4" fontId="48" fillId="75" borderId="585" applyNumberFormat="0" applyProtection="0">
      <alignment horizontal="right" vertical="center"/>
    </xf>
    <xf numFmtId="4" fontId="48" fillId="76" borderId="585" applyNumberFormat="0" applyProtection="0">
      <alignment horizontal="right" vertical="center"/>
    </xf>
    <xf numFmtId="4" fontId="48" fillId="77" borderId="585" applyNumberFormat="0" applyProtection="0">
      <alignment horizontal="right" vertical="center"/>
    </xf>
    <xf numFmtId="4" fontId="48" fillId="78" borderId="585" applyNumberFormat="0" applyProtection="0">
      <alignment horizontal="right" vertical="center"/>
    </xf>
    <xf numFmtId="4" fontId="48" fillId="79" borderId="585" applyNumberFormat="0" applyProtection="0">
      <alignment horizontal="right" vertical="center"/>
    </xf>
    <xf numFmtId="4" fontId="48" fillId="80" borderId="585" applyNumberFormat="0" applyProtection="0">
      <alignment horizontal="right" vertical="center"/>
    </xf>
    <xf numFmtId="4" fontId="48" fillId="81" borderId="585" applyNumberFormat="0" applyProtection="0">
      <alignment horizontal="right" vertical="center"/>
    </xf>
    <xf numFmtId="4" fontId="48" fillId="82" borderId="585" applyNumberFormat="0" applyProtection="0">
      <alignment horizontal="right" vertical="center"/>
    </xf>
    <xf numFmtId="4" fontId="48" fillId="83" borderId="585" applyNumberFormat="0" applyProtection="0">
      <alignment horizontal="right" vertical="center"/>
    </xf>
    <xf numFmtId="4" fontId="47" fillId="84" borderId="585" applyNumberFormat="0" applyProtection="0">
      <alignment horizontal="left" vertical="center" indent="1"/>
    </xf>
    <xf numFmtId="0" fontId="45" fillId="74" borderId="585" applyNumberFormat="0" applyProtection="0">
      <alignment horizontal="left" vertical="center" indent="1"/>
    </xf>
    <xf numFmtId="4" fontId="48" fillId="85" borderId="585" applyNumberFormat="0" applyProtection="0">
      <alignment horizontal="left" vertical="center" indent="1"/>
    </xf>
    <xf numFmtId="4" fontId="48" fillId="87" borderId="585" applyNumberFormat="0" applyProtection="0">
      <alignment horizontal="left" vertical="center" indent="1"/>
    </xf>
    <xf numFmtId="0" fontId="45" fillId="87" borderId="585" applyNumberFormat="0" applyProtection="0">
      <alignment horizontal="left" vertical="center" indent="1"/>
    </xf>
    <xf numFmtId="0" fontId="45" fillId="87" borderId="585" applyNumberFormat="0" applyProtection="0">
      <alignment horizontal="left" vertical="center" indent="1"/>
    </xf>
    <xf numFmtId="0" fontId="45" fillId="88" borderId="585" applyNumberFormat="0" applyProtection="0">
      <alignment horizontal="left" vertical="center" indent="1"/>
    </xf>
    <xf numFmtId="0" fontId="45" fillId="88" borderId="585" applyNumberFormat="0" applyProtection="0">
      <alignment horizontal="left" vertical="center" indent="1"/>
    </xf>
    <xf numFmtId="0" fontId="45" fillId="66" borderId="585" applyNumberFormat="0" applyProtection="0">
      <alignment horizontal="left" vertical="center" indent="1"/>
    </xf>
    <xf numFmtId="0" fontId="45" fillId="66" borderId="585" applyNumberFormat="0" applyProtection="0">
      <alignment horizontal="left" vertical="center" indent="1"/>
    </xf>
    <xf numFmtId="0" fontId="45" fillId="74" borderId="585" applyNumberFormat="0" applyProtection="0">
      <alignment horizontal="left" vertical="center" indent="1"/>
    </xf>
    <xf numFmtId="0" fontId="45" fillId="74" borderId="585" applyNumberFormat="0" applyProtection="0">
      <alignment horizontal="left" vertical="center" indent="1"/>
    </xf>
    <xf numFmtId="4" fontId="48" fillId="67" borderId="585" applyNumberFormat="0" applyProtection="0">
      <alignment vertical="center"/>
    </xf>
    <xf numFmtId="4" fontId="110" fillId="67" borderId="585" applyNumberFormat="0" applyProtection="0">
      <alignment vertical="center"/>
    </xf>
    <xf numFmtId="4" fontId="48" fillId="67" borderId="585" applyNumberFormat="0" applyProtection="0">
      <alignment horizontal="left" vertical="center" indent="1"/>
    </xf>
    <xf numFmtId="4" fontId="48" fillId="67" borderId="585" applyNumberFormat="0" applyProtection="0">
      <alignment horizontal="left" vertical="center" indent="1"/>
    </xf>
    <xf numFmtId="4" fontId="48" fillId="85" borderId="585" applyNumberFormat="0" applyProtection="0">
      <alignment horizontal="right" vertical="center"/>
    </xf>
    <xf numFmtId="4" fontId="110" fillId="85" borderId="585" applyNumberFormat="0" applyProtection="0">
      <alignment horizontal="right" vertical="center"/>
    </xf>
    <xf numFmtId="0" fontId="45" fillId="74" borderId="585" applyNumberFormat="0" applyProtection="0">
      <alignment horizontal="left" vertical="center" indent="1"/>
    </xf>
    <xf numFmtId="0" fontId="45" fillId="74" borderId="585" applyNumberFormat="0" applyProtection="0">
      <alignment horizontal="left" vertical="center" indent="1"/>
    </xf>
    <xf numFmtId="4" fontId="109" fillId="85" borderId="585" applyNumberFormat="0" applyProtection="0">
      <alignment horizontal="right" vertical="center"/>
    </xf>
    <xf numFmtId="0" fontId="101" fillId="0" borderId="586"/>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0" fontId="66" fillId="64" borderId="583" applyNumberFormat="0" applyAlignment="0" applyProtection="0"/>
    <xf numFmtId="37" fontId="113" fillId="91"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37" fontId="113" fillId="91" borderId="583" applyBorder="0" applyProtection="0">
      <alignment horizontal="right"/>
    </xf>
    <xf numFmtId="0" fontId="108" fillId="62" borderId="589" applyBorder="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0" fontId="95" fillId="64" borderId="585" applyNumberFormat="0" applyAlignment="0" applyProtection="0"/>
    <xf numFmtId="217" fontId="46" fillId="88" borderId="590" applyBorder="0">
      <alignment horizontal="center" vertical="center" wrapText="1"/>
    </xf>
    <xf numFmtId="217" fontId="46" fillId="67" borderId="588" applyBorder="0">
      <alignment horizontal="left" indent="1"/>
      <protection locked="0"/>
    </xf>
    <xf numFmtId="0" fontId="105" fillId="0" borderId="587" applyNumberFormat="0" applyFill="0" applyAlignment="0" applyProtection="0"/>
    <xf numFmtId="0" fontId="126" fillId="64" borderId="583" applyNumberFormat="0" applyAlignment="0" applyProtection="0"/>
    <xf numFmtId="0" fontId="131" fillId="49" borderId="583" applyNumberFormat="0" applyAlignment="0" applyProtection="0"/>
    <xf numFmtId="0" fontId="45" fillId="53" borderId="584" applyNumberFormat="0" applyFont="0" applyAlignment="0" applyProtection="0"/>
    <xf numFmtId="0" fontId="134" fillId="64" borderId="585" applyNumberFormat="0" applyAlignment="0" applyProtection="0"/>
    <xf numFmtId="0" fontId="70" fillId="53" borderId="638" applyNumberFormat="0" applyFont="0" applyAlignment="0" applyProtection="0"/>
    <xf numFmtId="217" fontId="46" fillId="88" borderId="590" applyBorder="0">
      <alignment horizontal="center" vertical="center" wrapText="1"/>
    </xf>
    <xf numFmtId="217" fontId="46" fillId="67" borderId="588" applyBorder="0">
      <alignment horizontal="left" indent="1"/>
      <protection locked="0"/>
    </xf>
    <xf numFmtId="0" fontId="126" fillId="64" borderId="583" applyNumberFormat="0" applyAlignment="0" applyProtection="0"/>
    <xf numFmtId="0" fontId="131" fillId="49" borderId="583" applyNumberFormat="0" applyAlignment="0" applyProtection="0"/>
    <xf numFmtId="0" fontId="45" fillId="53" borderId="584" applyNumberFormat="0" applyFont="0" applyAlignment="0" applyProtection="0"/>
    <xf numFmtId="0" fontId="134" fillId="64" borderId="585" applyNumberFormat="0" applyAlignment="0" applyProtection="0"/>
    <xf numFmtId="0" fontId="131" fillId="49" borderId="583" applyNumberFormat="0" applyAlignment="0" applyProtection="0"/>
    <xf numFmtId="4" fontId="48" fillId="73" borderId="648" applyNumberFormat="0" applyProtection="0">
      <alignment horizontal="left" vertical="center" indent="1"/>
    </xf>
    <xf numFmtId="0" fontId="70" fillId="53" borderId="647" applyNumberFormat="0" applyFont="0" applyAlignment="0" applyProtection="0"/>
    <xf numFmtId="0" fontId="81" fillId="49" borderId="601" applyNumberFormat="0" applyAlignment="0" applyProtection="0"/>
    <xf numFmtId="37" fontId="113" fillId="90" borderId="601" applyBorder="0" applyProtection="0">
      <alignment horizontal="right"/>
    </xf>
    <xf numFmtId="0" fontId="81" fillId="49" borderId="592" applyNumberFormat="0" applyAlignment="0" applyProtection="0"/>
    <xf numFmtId="4" fontId="110" fillId="73" borderId="603" applyNumberFormat="0" applyProtection="0">
      <alignment vertical="center"/>
    </xf>
    <xf numFmtId="10" fontId="75" fillId="70" borderId="591" applyNumberFormat="0" applyBorder="0" applyAlignment="0" applyProtection="0"/>
    <xf numFmtId="0" fontId="81" fillId="49" borderId="592" applyNumberFormat="0" applyAlignment="0" applyProtection="0"/>
    <xf numFmtId="0" fontId="70" fillId="53" borderId="638" applyNumberFormat="0" applyFont="0" applyAlignment="0" applyProtection="0"/>
    <xf numFmtId="0" fontId="81" fillId="49" borderId="592" applyNumberFormat="0" applyAlignment="0" applyProtection="0"/>
    <xf numFmtId="0" fontId="126" fillId="64" borderId="592" applyNumberFormat="0" applyAlignment="0" applyProtection="0"/>
    <xf numFmtId="0" fontId="45" fillId="88" borderId="594" applyNumberFormat="0" applyProtection="0">
      <alignment horizontal="left" vertical="center" indent="1"/>
    </xf>
    <xf numFmtId="0" fontId="131" fillId="49" borderId="592" applyNumberFormat="0" applyAlignment="0" applyProtection="0"/>
    <xf numFmtId="0" fontId="45" fillId="53" borderId="593" applyNumberFormat="0" applyFont="0" applyAlignment="0" applyProtection="0"/>
    <xf numFmtId="0" fontId="134" fillId="64" borderId="594" applyNumberFormat="0" applyAlignment="0" applyProtection="0"/>
    <xf numFmtId="0" fontId="70" fillId="53" borderId="638" applyNumberFormat="0" applyFont="0" applyAlignment="0" applyProtection="0"/>
    <xf numFmtId="0" fontId="126" fillId="64" borderId="574" applyNumberFormat="0" applyAlignment="0" applyProtection="0"/>
    <xf numFmtId="0" fontId="45" fillId="88" borderId="594" applyNumberFormat="0" applyProtection="0">
      <alignment horizontal="left" vertical="center" indent="1"/>
    </xf>
    <xf numFmtId="0" fontId="131" fillId="49" borderId="574" applyNumberFormat="0" applyAlignment="0" applyProtection="0"/>
    <xf numFmtId="10" fontId="75" fillId="67" borderId="591" applyNumberFormat="0" applyBorder="0" applyAlignment="0" applyProtection="0"/>
    <xf numFmtId="0" fontId="45" fillId="53" borderId="593" applyNumberFormat="0" applyFont="0" applyAlignment="0" applyProtection="0"/>
    <xf numFmtId="4" fontId="48" fillId="67" borderId="603" applyNumberFormat="0" applyProtection="0">
      <alignment horizontal="left" vertical="center" indent="1"/>
    </xf>
    <xf numFmtId="0" fontId="45" fillId="87" borderId="594" applyNumberFormat="0" applyProtection="0">
      <alignment horizontal="left" vertical="center" indent="1"/>
    </xf>
    <xf numFmtId="0" fontId="131" fillId="49" borderId="574" applyNumberFormat="0" applyAlignment="0" applyProtection="0"/>
    <xf numFmtId="0" fontId="131" fillId="49" borderId="592" applyNumberFormat="0" applyAlignment="0" applyProtection="0"/>
    <xf numFmtId="4" fontId="48" fillId="73" borderId="603" applyNumberFormat="0" applyProtection="0">
      <alignment vertical="center"/>
    </xf>
    <xf numFmtId="0" fontId="70" fillId="53" borderId="611" applyNumberFormat="0" applyFont="0" applyAlignment="0" applyProtection="0"/>
    <xf numFmtId="0" fontId="95" fillId="64" borderId="621" applyNumberFormat="0" applyAlignment="0" applyProtection="0"/>
    <xf numFmtId="37" fontId="113" fillId="91"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64" borderId="601" applyNumberFormat="0" applyAlignment="0" applyProtection="0"/>
    <xf numFmtId="0" fontId="95" fillId="64" borderId="603" applyNumberFormat="0" applyAlignment="0" applyProtection="0"/>
    <xf numFmtId="0" fontId="108" fillId="62" borderId="598" applyBorder="0"/>
    <xf numFmtId="0" fontId="131" fillId="49" borderId="592" applyNumberFormat="0" applyAlignment="0" applyProtection="0"/>
    <xf numFmtId="0" fontId="81" fillId="49" borderId="601" applyNumberFormat="0" applyAlignment="0" applyProtection="0"/>
    <xf numFmtId="0" fontId="131" fillId="49" borderId="592" applyNumberFormat="0" applyAlignment="0" applyProtection="0"/>
    <xf numFmtId="0" fontId="131" fillId="49" borderId="592" applyNumberFormat="0" applyAlignment="0" applyProtection="0"/>
    <xf numFmtId="217" fontId="46" fillId="88" borderId="599" applyBorder="0">
      <alignment horizontal="center" vertical="center" wrapText="1"/>
    </xf>
    <xf numFmtId="217" fontId="46" fillId="67" borderId="597" applyBorder="0">
      <alignment horizontal="left" indent="1"/>
      <protection locked="0"/>
    </xf>
    <xf numFmtId="0" fontId="108" fillId="62" borderId="598" applyBorder="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4" fontId="48" fillId="77" borderId="603" applyNumberFormat="0" applyProtection="0">
      <alignment horizontal="right" vertical="center"/>
    </xf>
    <xf numFmtId="0" fontId="45" fillId="74" borderId="603" applyNumberFormat="0" applyProtection="0">
      <alignment horizontal="left" vertical="center" indent="1"/>
    </xf>
    <xf numFmtId="0" fontId="101" fillId="0" borderId="595"/>
    <xf numFmtId="4" fontId="109" fillId="85" borderId="594" applyNumberFormat="0" applyProtection="0">
      <alignment horizontal="right" vertical="center"/>
    </xf>
    <xf numFmtId="0" fontId="45" fillId="74" borderId="594" applyNumberFormat="0" applyProtection="0">
      <alignment horizontal="left" vertical="center" indent="1"/>
    </xf>
    <xf numFmtId="0" fontId="45" fillId="74" borderId="594" applyNumberFormat="0" applyProtection="0">
      <alignment horizontal="left" vertical="center" indent="1"/>
    </xf>
    <xf numFmtId="4" fontId="110" fillId="85" borderId="594" applyNumberFormat="0" applyProtection="0">
      <alignment horizontal="right" vertical="center"/>
    </xf>
    <xf numFmtId="4" fontId="48" fillId="85" borderId="594" applyNumberFormat="0" applyProtection="0">
      <alignment horizontal="right" vertical="center"/>
    </xf>
    <xf numFmtId="4" fontId="48" fillId="67" borderId="594" applyNumberFormat="0" applyProtection="0">
      <alignment horizontal="left" vertical="center" indent="1"/>
    </xf>
    <xf numFmtId="4" fontId="48" fillId="67" borderId="594" applyNumberFormat="0" applyProtection="0">
      <alignment horizontal="left" vertical="center" indent="1"/>
    </xf>
    <xf numFmtId="4" fontId="110" fillId="67" borderId="594" applyNumberFormat="0" applyProtection="0">
      <alignment vertical="center"/>
    </xf>
    <xf numFmtId="4" fontId="48" fillId="67" borderId="594" applyNumberFormat="0" applyProtection="0">
      <alignment vertical="center"/>
    </xf>
    <xf numFmtId="0" fontId="45" fillId="74" borderId="594" applyNumberFormat="0" applyProtection="0">
      <alignment horizontal="left" vertical="center" indent="1"/>
    </xf>
    <xf numFmtId="0" fontId="45" fillId="74" borderId="594" applyNumberFormat="0" applyProtection="0">
      <alignment horizontal="left" vertical="center" indent="1"/>
    </xf>
    <xf numFmtId="0" fontId="45" fillId="66" borderId="594" applyNumberFormat="0" applyProtection="0">
      <alignment horizontal="left" vertical="center" indent="1"/>
    </xf>
    <xf numFmtId="0" fontId="45" fillId="66" borderId="594" applyNumberFormat="0" applyProtection="0">
      <alignment horizontal="left" vertical="center" indent="1"/>
    </xf>
    <xf numFmtId="0" fontId="45" fillId="88" borderId="594" applyNumberFormat="0" applyProtection="0">
      <alignment horizontal="left" vertical="center" indent="1"/>
    </xf>
    <xf numFmtId="0" fontId="45" fillId="88" borderId="594" applyNumberFormat="0" applyProtection="0">
      <alignment horizontal="left" vertical="center" indent="1"/>
    </xf>
    <xf numFmtId="0" fontId="45" fillId="87" borderId="594" applyNumberFormat="0" applyProtection="0">
      <alignment horizontal="left" vertical="center" indent="1"/>
    </xf>
    <xf numFmtId="0" fontId="45" fillId="87" borderId="594" applyNumberFormat="0" applyProtection="0">
      <alignment horizontal="left" vertical="center" indent="1"/>
    </xf>
    <xf numFmtId="4" fontId="48" fillId="87" borderId="594" applyNumberFormat="0" applyProtection="0">
      <alignment horizontal="left" vertical="center" indent="1"/>
    </xf>
    <xf numFmtId="4" fontId="48" fillId="85" borderId="594" applyNumberFormat="0" applyProtection="0">
      <alignment horizontal="left" vertical="center" indent="1"/>
    </xf>
    <xf numFmtId="0" fontId="45" fillId="74" borderId="594" applyNumberFormat="0" applyProtection="0">
      <alignment horizontal="left" vertical="center" indent="1"/>
    </xf>
    <xf numFmtId="4" fontId="47" fillId="84" borderId="594" applyNumberFormat="0" applyProtection="0">
      <alignment horizontal="left" vertical="center" indent="1"/>
    </xf>
    <xf numFmtId="4" fontId="48" fillId="83" borderId="594" applyNumberFormat="0" applyProtection="0">
      <alignment horizontal="right" vertical="center"/>
    </xf>
    <xf numFmtId="4" fontId="48" fillId="82" borderId="594" applyNumberFormat="0" applyProtection="0">
      <alignment horizontal="right" vertical="center"/>
    </xf>
    <xf numFmtId="4" fontId="48" fillId="81" borderId="594" applyNumberFormat="0" applyProtection="0">
      <alignment horizontal="right" vertical="center"/>
    </xf>
    <xf numFmtId="4" fontId="48" fillId="80" borderId="594" applyNumberFormat="0" applyProtection="0">
      <alignment horizontal="right" vertical="center"/>
    </xf>
    <xf numFmtId="4" fontId="48" fillId="79" borderId="594" applyNumberFormat="0" applyProtection="0">
      <alignment horizontal="right" vertical="center"/>
    </xf>
    <xf numFmtId="4" fontId="48" fillId="78" borderId="594" applyNumberFormat="0" applyProtection="0">
      <alignment horizontal="right" vertical="center"/>
    </xf>
    <xf numFmtId="4" fontId="48" fillId="77" borderId="594" applyNumberFormat="0" applyProtection="0">
      <alignment horizontal="right" vertical="center"/>
    </xf>
    <xf numFmtId="4" fontId="48" fillId="76" borderId="594" applyNumberFormat="0" applyProtection="0">
      <alignment horizontal="right" vertical="center"/>
    </xf>
    <xf numFmtId="4" fontId="48" fillId="75" borderId="594" applyNumberFormat="0" applyProtection="0">
      <alignment horizontal="right" vertical="center"/>
    </xf>
    <xf numFmtId="0" fontId="45" fillId="74" borderId="594" applyNumberFormat="0" applyProtection="0">
      <alignment horizontal="left" vertical="center" indent="1"/>
    </xf>
    <xf numFmtId="4" fontId="48" fillId="73" borderId="594" applyNumberFormat="0" applyProtection="0">
      <alignment horizontal="left" vertical="center" indent="1"/>
    </xf>
    <xf numFmtId="4" fontId="48" fillId="73" borderId="594" applyNumberFormat="0" applyProtection="0">
      <alignment horizontal="left" vertical="center" indent="1"/>
    </xf>
    <xf numFmtId="4" fontId="110" fillId="73" borderId="594" applyNumberFormat="0" applyProtection="0">
      <alignment vertical="center"/>
    </xf>
    <xf numFmtId="4" fontId="48" fillId="73" borderId="594" applyNumberFormat="0" applyProtection="0">
      <alignment vertical="center"/>
    </xf>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37" fontId="113" fillId="90" borderId="592" applyBorder="0" applyProtection="0">
      <alignment horizontal="right"/>
    </xf>
    <xf numFmtId="37" fontId="113" fillId="90" borderId="592" applyBorder="0" applyProtection="0">
      <alignment horizontal="right"/>
    </xf>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81" fillId="49" borderId="592" applyNumberForma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70" fillId="53" borderId="593" applyNumberFormat="0" applyFon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4" fontId="48" fillId="73" borderId="594" applyNumberFormat="0" applyProtection="0">
      <alignment vertical="center"/>
    </xf>
    <xf numFmtId="4" fontId="110" fillId="73" borderId="594" applyNumberFormat="0" applyProtection="0">
      <alignment vertical="center"/>
    </xf>
    <xf numFmtId="4" fontId="48" fillId="73" borderId="594" applyNumberFormat="0" applyProtection="0">
      <alignment horizontal="left" vertical="center" indent="1"/>
    </xf>
    <xf numFmtId="4" fontId="48" fillId="73" borderId="594" applyNumberFormat="0" applyProtection="0">
      <alignment horizontal="left" vertical="center" indent="1"/>
    </xf>
    <xf numFmtId="0" fontId="45" fillId="74" borderId="594" applyNumberFormat="0" applyProtection="0">
      <alignment horizontal="left" vertical="center" indent="1"/>
    </xf>
    <xf numFmtId="4" fontId="48" fillId="75" borderId="594" applyNumberFormat="0" applyProtection="0">
      <alignment horizontal="right" vertical="center"/>
    </xf>
    <xf numFmtId="4" fontId="48" fillId="76" borderId="594" applyNumberFormat="0" applyProtection="0">
      <alignment horizontal="right" vertical="center"/>
    </xf>
    <xf numFmtId="4" fontId="48" fillId="77" borderId="594" applyNumberFormat="0" applyProtection="0">
      <alignment horizontal="right" vertical="center"/>
    </xf>
    <xf numFmtId="4" fontId="48" fillId="78" borderId="594" applyNumberFormat="0" applyProtection="0">
      <alignment horizontal="right" vertical="center"/>
    </xf>
    <xf numFmtId="4" fontId="48" fillId="79" borderId="594" applyNumberFormat="0" applyProtection="0">
      <alignment horizontal="right" vertical="center"/>
    </xf>
    <xf numFmtId="4" fontId="48" fillId="80" borderId="594" applyNumberFormat="0" applyProtection="0">
      <alignment horizontal="right" vertical="center"/>
    </xf>
    <xf numFmtId="4" fontId="48" fillId="81" borderId="594" applyNumberFormat="0" applyProtection="0">
      <alignment horizontal="right" vertical="center"/>
    </xf>
    <xf numFmtId="4" fontId="48" fillId="82" borderId="594" applyNumberFormat="0" applyProtection="0">
      <alignment horizontal="right" vertical="center"/>
    </xf>
    <xf numFmtId="4" fontId="48" fillId="83" borderId="594" applyNumberFormat="0" applyProtection="0">
      <alignment horizontal="right" vertical="center"/>
    </xf>
    <xf numFmtId="4" fontId="47" fillId="84" borderId="594" applyNumberFormat="0" applyProtection="0">
      <alignment horizontal="left" vertical="center" indent="1"/>
    </xf>
    <xf numFmtId="0" fontId="45" fillId="74" borderId="594" applyNumberFormat="0" applyProtection="0">
      <alignment horizontal="left" vertical="center" indent="1"/>
    </xf>
    <xf numFmtId="4" fontId="48" fillId="85" borderId="594" applyNumberFormat="0" applyProtection="0">
      <alignment horizontal="left" vertical="center" indent="1"/>
    </xf>
    <xf numFmtId="4" fontId="48" fillId="87" borderId="594" applyNumberFormat="0" applyProtection="0">
      <alignment horizontal="left" vertical="center" indent="1"/>
    </xf>
    <xf numFmtId="0" fontId="45" fillId="87" borderId="594" applyNumberFormat="0" applyProtection="0">
      <alignment horizontal="left" vertical="center" indent="1"/>
    </xf>
    <xf numFmtId="0" fontId="45" fillId="87" borderId="594" applyNumberFormat="0" applyProtection="0">
      <alignment horizontal="left" vertical="center" indent="1"/>
    </xf>
    <xf numFmtId="0" fontId="45" fillId="88" borderId="594" applyNumberFormat="0" applyProtection="0">
      <alignment horizontal="left" vertical="center" indent="1"/>
    </xf>
    <xf numFmtId="0" fontId="45" fillId="88" borderId="594" applyNumberFormat="0" applyProtection="0">
      <alignment horizontal="left" vertical="center" indent="1"/>
    </xf>
    <xf numFmtId="0" fontId="45" fillId="66" borderId="594" applyNumberFormat="0" applyProtection="0">
      <alignment horizontal="left" vertical="center" indent="1"/>
    </xf>
    <xf numFmtId="0" fontId="45" fillId="66" borderId="594" applyNumberFormat="0" applyProtection="0">
      <alignment horizontal="left" vertical="center" indent="1"/>
    </xf>
    <xf numFmtId="0" fontId="45" fillId="74" borderId="594" applyNumberFormat="0" applyProtection="0">
      <alignment horizontal="left" vertical="center" indent="1"/>
    </xf>
    <xf numFmtId="0" fontId="45" fillId="74" borderId="594" applyNumberFormat="0" applyProtection="0">
      <alignment horizontal="left" vertical="center" indent="1"/>
    </xf>
    <xf numFmtId="4" fontId="48" fillId="67" borderId="594" applyNumberFormat="0" applyProtection="0">
      <alignment vertical="center"/>
    </xf>
    <xf numFmtId="4" fontId="110" fillId="67" borderId="594" applyNumberFormat="0" applyProtection="0">
      <alignment vertical="center"/>
    </xf>
    <xf numFmtId="4" fontId="48" fillId="67" borderId="594" applyNumberFormat="0" applyProtection="0">
      <alignment horizontal="left" vertical="center" indent="1"/>
    </xf>
    <xf numFmtId="4" fontId="48" fillId="67" borderId="594" applyNumberFormat="0" applyProtection="0">
      <alignment horizontal="left" vertical="center" indent="1"/>
    </xf>
    <xf numFmtId="4" fontId="48" fillId="85" borderId="594" applyNumberFormat="0" applyProtection="0">
      <alignment horizontal="right" vertical="center"/>
    </xf>
    <xf numFmtId="4" fontId="110" fillId="85" borderId="594" applyNumberFormat="0" applyProtection="0">
      <alignment horizontal="right" vertical="center"/>
    </xf>
    <xf numFmtId="0" fontId="45" fillId="74" borderId="594" applyNumberFormat="0" applyProtection="0">
      <alignment horizontal="left" vertical="center" indent="1"/>
    </xf>
    <xf numFmtId="0" fontId="45" fillId="74" borderId="594" applyNumberFormat="0" applyProtection="0">
      <alignment horizontal="left" vertical="center" indent="1"/>
    </xf>
    <xf numFmtId="4" fontId="109" fillId="85" borderId="594" applyNumberFormat="0" applyProtection="0">
      <alignment horizontal="right" vertical="center"/>
    </xf>
    <xf numFmtId="0" fontId="101" fillId="0" borderId="595"/>
    <xf numFmtId="4" fontId="110" fillId="85" borderId="603" applyNumberFormat="0" applyProtection="0">
      <alignment horizontal="right" vertical="center"/>
    </xf>
    <xf numFmtId="0" fontId="45" fillId="74" borderId="603" applyNumberFormat="0" applyProtection="0">
      <alignment horizontal="left" vertical="center" indent="1"/>
    </xf>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0" fontId="66" fillId="64" borderId="592" applyNumberFormat="0" applyAlignment="0" applyProtection="0"/>
    <xf numFmtId="37" fontId="113" fillId="91"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37" fontId="113" fillId="91" borderId="592" applyBorder="0" applyProtection="0">
      <alignment horizontal="right"/>
    </xf>
    <xf numFmtId="0" fontId="108" fillId="62" borderId="598" applyBorder="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0" fontId="95" fillId="64" borderId="594" applyNumberFormat="0" applyAlignment="0" applyProtection="0"/>
    <xf numFmtId="217" fontId="46" fillId="88" borderId="599" applyBorder="0">
      <alignment horizontal="center" vertical="center" wrapText="1"/>
    </xf>
    <xf numFmtId="217" fontId="46" fillId="67" borderId="597" applyBorder="0">
      <alignment horizontal="left" indent="1"/>
      <protection locked="0"/>
    </xf>
    <xf numFmtId="0" fontId="105" fillId="0" borderId="596" applyNumberFormat="0" applyFill="0" applyAlignment="0" applyProtection="0"/>
    <xf numFmtId="0" fontId="126" fillId="64" borderId="592" applyNumberFormat="0" applyAlignment="0" applyProtection="0"/>
    <xf numFmtId="0" fontId="131" fillId="49" borderId="592" applyNumberFormat="0" applyAlignment="0" applyProtection="0"/>
    <xf numFmtId="0" fontId="45" fillId="53" borderId="593" applyNumberFormat="0" applyFont="0" applyAlignment="0" applyProtection="0"/>
    <xf numFmtId="0" fontId="134" fillId="64" borderId="594" applyNumberFormat="0" applyAlignment="0" applyProtection="0"/>
    <xf numFmtId="217" fontId="46" fillId="88" borderId="599" applyBorder="0">
      <alignment horizontal="center" vertical="center" wrapText="1"/>
    </xf>
    <xf numFmtId="217" fontId="46" fillId="67" borderId="597" applyBorder="0">
      <alignment horizontal="left" indent="1"/>
      <protection locked="0"/>
    </xf>
    <xf numFmtId="0" fontId="126" fillId="64" borderId="592" applyNumberFormat="0" applyAlignment="0" applyProtection="0"/>
    <xf numFmtId="0" fontId="131" fillId="49" borderId="592" applyNumberFormat="0" applyAlignment="0" applyProtection="0"/>
    <xf numFmtId="0" fontId="45" fillId="53" borderId="593" applyNumberFormat="0" applyFont="0" applyAlignment="0" applyProtection="0"/>
    <xf numFmtId="0" fontId="134" fillId="64" borderId="594" applyNumberFormat="0" applyAlignment="0" applyProtection="0"/>
    <xf numFmtId="0" fontId="131" fillId="49" borderId="592" applyNumberFormat="0" applyAlignment="0" applyProtection="0"/>
    <xf numFmtId="0" fontId="95" fillId="64" borderId="612" applyNumberFormat="0" applyAlignment="0" applyProtection="0"/>
    <xf numFmtId="0" fontId="70" fillId="53" borderId="602" applyNumberFormat="0" applyFont="0" applyAlignment="0" applyProtection="0"/>
    <xf numFmtId="0" fontId="95" fillId="64" borderId="603" applyNumberFormat="0" applyAlignment="0" applyProtection="0"/>
    <xf numFmtId="217" fontId="46" fillId="88" borderId="644" applyBorder="0">
      <alignment horizontal="center" vertical="center" wrapText="1"/>
    </xf>
    <xf numFmtId="0" fontId="95" fillId="64" borderId="603"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10" fontId="75" fillId="70" borderId="600" applyNumberFormat="0" applyBorder="0" applyAlignment="0" applyProtection="0"/>
    <xf numFmtId="0" fontId="70" fillId="53" borderId="602" applyNumberFormat="0" applyFont="0" applyAlignment="0" applyProtection="0"/>
    <xf numFmtId="0" fontId="126" fillId="64" borderId="601" applyNumberFormat="0" applyAlignment="0" applyProtection="0"/>
    <xf numFmtId="0" fontId="70" fillId="53" borderId="602" applyNumberFormat="0" applyFon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4" fontId="110" fillId="67" borderId="612" applyNumberFormat="0" applyProtection="0">
      <alignment vertical="center"/>
    </xf>
    <xf numFmtId="0" fontId="81" fillId="49" borderId="601" applyNumberFormat="0" applyAlignment="0" applyProtection="0"/>
    <xf numFmtId="0" fontId="126" fillId="64" borderId="592" applyNumberFormat="0" applyAlignment="0" applyProtection="0"/>
    <xf numFmtId="0" fontId="70" fillId="53" borderId="602" applyNumberFormat="0" applyFont="0" applyAlignment="0" applyProtection="0"/>
    <xf numFmtId="0" fontId="95" fillId="64" borderId="603" applyNumberFormat="0" applyAlignment="0" applyProtection="0"/>
    <xf numFmtId="0" fontId="131" fillId="49" borderId="592" applyNumberFormat="0" applyAlignment="0" applyProtection="0"/>
    <xf numFmtId="10" fontId="75" fillId="67" borderId="600" applyNumberFormat="0" applyBorder="0" applyAlignment="0" applyProtection="0"/>
    <xf numFmtId="0" fontId="45" fillId="53" borderId="602" applyNumberFormat="0" applyFont="0" applyAlignment="0" applyProtection="0"/>
    <xf numFmtId="0" fontId="131" fillId="49" borderId="601" applyNumberFormat="0" applyAlignment="0" applyProtection="0"/>
    <xf numFmtId="0" fontId="131" fillId="49" borderId="610" applyNumberFormat="0" applyAlignment="0" applyProtection="0"/>
    <xf numFmtId="0" fontId="70" fillId="53" borderId="602" applyNumberFormat="0" applyFont="0" applyAlignment="0" applyProtection="0"/>
    <xf numFmtId="0" fontId="131" fillId="49" borderId="592" applyNumberFormat="0" applyAlignment="0" applyProtection="0"/>
    <xf numFmtId="0" fontId="105" fillId="0" borderId="605" applyNumberFormat="0" applyFill="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70" fillId="53" borderId="620" applyNumberFormat="0" applyFon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0" fontId="105" fillId="0" borderId="605" applyNumberFormat="0" applyFill="0" applyAlignment="0" applyProtection="0"/>
    <xf numFmtId="0" fontId="70" fillId="53" borderId="620" applyNumberFormat="0" applyFont="0" applyAlignment="0" applyProtection="0"/>
    <xf numFmtId="0" fontId="131" fillId="49" borderId="601" applyNumberFormat="0" applyAlignment="0" applyProtection="0"/>
    <xf numFmtId="4" fontId="110" fillId="85" borderId="603" applyNumberFormat="0" applyProtection="0">
      <alignment horizontal="right" vertical="center"/>
    </xf>
    <xf numFmtId="0" fontId="45" fillId="66" borderId="621" applyNumberFormat="0" applyProtection="0">
      <alignment horizontal="left" vertical="center" indent="1"/>
    </xf>
    <xf numFmtId="0" fontId="70" fillId="53" borderId="620" applyNumberFormat="0" applyFont="0" applyAlignment="0" applyProtection="0"/>
    <xf numFmtId="0" fontId="131" fillId="49" borderId="601" applyNumberFormat="0" applyAlignment="0" applyProtection="0"/>
    <xf numFmtId="4" fontId="48" fillId="73" borderId="603" applyNumberFormat="0" applyProtection="0">
      <alignment horizontal="left" vertical="center" indent="1"/>
    </xf>
    <xf numFmtId="4" fontId="48" fillId="78" borderId="603" applyNumberFormat="0" applyProtection="0">
      <alignment horizontal="right" vertical="center"/>
    </xf>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62" borderId="607" applyBorder="0"/>
    <xf numFmtId="0" fontId="131" fillId="49" borderId="601" applyNumberFormat="0" applyAlignment="0" applyProtection="0"/>
    <xf numFmtId="0" fontId="131" fillId="49" borderId="601" applyNumberFormat="0" applyAlignment="0" applyProtection="0"/>
    <xf numFmtId="0" fontId="131" fillId="49" borderId="601" applyNumberFormat="0" applyAlignment="0" applyProtection="0"/>
    <xf numFmtId="37" fontId="113" fillId="90" borderId="628" applyBorder="0" applyProtection="0">
      <alignment horizontal="right"/>
    </xf>
    <xf numFmtId="4" fontId="48" fillId="87" borderId="603" applyNumberFormat="0" applyProtection="0">
      <alignment horizontal="left" vertical="center" indent="1"/>
    </xf>
    <xf numFmtId="0" fontId="45" fillId="88" borderId="621" applyNumberFormat="0" applyProtection="0">
      <alignment horizontal="left" vertical="center" indent="1"/>
    </xf>
    <xf numFmtId="217" fontId="46" fillId="88" borderId="608" applyBorder="0">
      <alignment horizontal="center" vertical="center" wrapText="1"/>
    </xf>
    <xf numFmtId="217" fontId="46" fillId="67" borderId="606" applyBorder="0">
      <alignment horizontal="left" indent="1"/>
      <protection locked="0"/>
    </xf>
    <xf numFmtId="4" fontId="48" fillId="67" borderId="639" applyNumberFormat="0" applyProtection="0">
      <alignment horizontal="left" vertical="center" indent="1"/>
    </xf>
    <xf numFmtId="0" fontId="108" fillId="62"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81" fillId="49" borderId="610" applyNumberFormat="0" applyAlignment="0" applyProtection="0"/>
    <xf numFmtId="0" fontId="101" fillId="0" borderId="604"/>
    <xf numFmtId="4" fontId="109"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10" fillId="85" borderId="603" applyNumberFormat="0" applyProtection="0">
      <alignment horizontal="right" vertical="center"/>
    </xf>
    <xf numFmtId="4" fontId="48" fillId="85" borderId="603" applyNumberFormat="0" applyProtection="0">
      <alignment horizontal="righ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110" fillId="67" borderId="603" applyNumberFormat="0" applyProtection="0">
      <alignment vertical="center"/>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7" fillId="84"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4" fontId="48" fillId="81" borderId="603" applyNumberFormat="0" applyProtection="0">
      <alignment horizontal="right" vertical="center"/>
    </xf>
    <xf numFmtId="4" fontId="48" fillId="80" borderId="603" applyNumberFormat="0" applyProtection="0">
      <alignment horizontal="right" vertical="center"/>
    </xf>
    <xf numFmtId="4" fontId="48" fillId="79" borderId="603" applyNumberFormat="0" applyProtection="0">
      <alignment horizontal="right" vertical="center"/>
    </xf>
    <xf numFmtId="4" fontId="48" fillId="78" borderId="603" applyNumberFormat="0" applyProtection="0">
      <alignment horizontal="right" vertical="center"/>
    </xf>
    <xf numFmtId="4" fontId="48" fillId="77" borderId="603" applyNumberFormat="0" applyProtection="0">
      <alignment horizontal="right" vertical="center"/>
    </xf>
    <xf numFmtId="4" fontId="48" fillId="76" borderId="603" applyNumberFormat="0" applyProtection="0">
      <alignment horizontal="right" vertical="center"/>
    </xf>
    <xf numFmtId="4" fontId="48" fillId="75" borderId="603" applyNumberFormat="0" applyProtection="0">
      <alignment horizontal="right" vertical="center"/>
    </xf>
    <xf numFmtId="0" fontId="45" fillId="74" borderId="603" applyNumberFormat="0" applyProtection="0">
      <alignment horizontal="left" vertical="center" indent="1"/>
    </xf>
    <xf numFmtId="4" fontId="48" fillId="73" borderId="603" applyNumberFormat="0" applyProtection="0">
      <alignment horizontal="left" vertical="center" indent="1"/>
    </xf>
    <xf numFmtId="4" fontId="48" fillId="73" borderId="603" applyNumberFormat="0" applyProtection="0">
      <alignment horizontal="left" vertical="center" indent="1"/>
    </xf>
    <xf numFmtId="4" fontId="110" fillId="73" borderId="603" applyNumberFormat="0" applyProtection="0">
      <alignment vertical="center"/>
    </xf>
    <xf numFmtId="4" fontId="48" fillId="73" borderId="603" applyNumberFormat="0" applyProtection="0">
      <alignment vertical="center"/>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37" fontId="113" fillId="90" borderId="601" applyBorder="0" applyProtection="0">
      <alignment horizontal="right"/>
    </xf>
    <xf numFmtId="37" fontId="113" fillId="90" borderId="601" applyBorder="0" applyProtection="0">
      <alignment horizontal="right"/>
    </xf>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0" fontId="81" fillId="49" borderId="610"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91" borderId="601" applyBorder="0" applyProtection="0">
      <alignment horizontal="right"/>
    </xf>
    <xf numFmtId="4" fontId="110" fillId="73" borderId="603" applyNumberFormat="0" applyProtection="0">
      <alignment vertical="center"/>
    </xf>
    <xf numFmtId="0" fontId="108" fillId="62" borderId="607" applyBorder="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05" fillId="0" borderId="605" applyNumberFormat="0" applyFill="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01" fillId="0" borderId="640"/>
    <xf numFmtId="217" fontId="46" fillId="88" borderId="608" applyBorder="0">
      <alignment horizontal="center" vertical="center" wrapText="1"/>
    </xf>
    <xf numFmtId="217" fontId="46" fillId="67" borderId="606" applyBorder="0">
      <alignment horizontal="left" indent="1"/>
      <protection locked="0"/>
    </xf>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31" fillId="49" borderId="601" applyNumberFormat="0" applyAlignment="0" applyProtection="0"/>
    <xf numFmtId="0" fontId="45" fillId="74" borderId="603" applyNumberFormat="0" applyProtection="0">
      <alignment horizontal="left" vertical="center" indent="1"/>
    </xf>
    <xf numFmtId="4" fontId="110" fillId="73" borderId="621" applyNumberFormat="0" applyProtection="0">
      <alignment vertical="center"/>
    </xf>
    <xf numFmtId="0" fontId="45" fillId="74" borderId="648"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66" fillId="64" borderId="628" applyNumberFormat="0" applyAlignment="0" applyProtection="0"/>
    <xf numFmtId="0" fontId="66" fillId="64" borderId="628" applyNumberFormat="0" applyAlignment="0" applyProtection="0"/>
    <xf numFmtId="0" fontId="81" fillId="49" borderId="601" applyNumberFormat="0" applyAlignment="0" applyProtection="0"/>
    <xf numFmtId="0" fontId="45" fillId="66" borderId="603" applyNumberFormat="0" applyProtection="0">
      <alignment horizontal="left" vertical="center" indent="1"/>
    </xf>
    <xf numFmtId="0" fontId="105" fillId="0" borderId="605" applyNumberFormat="0" applyFill="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81" fillId="49" borderId="601" applyNumberFormat="0" applyAlignment="0" applyProtection="0"/>
    <xf numFmtId="0" fontId="45" fillId="66" borderId="603" applyNumberFormat="0" applyProtection="0">
      <alignment horizontal="left" vertical="center" indent="1"/>
    </xf>
    <xf numFmtId="0" fontId="131" fillId="49" borderId="601" applyNumberFormat="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45" fillId="66" borderId="639" applyNumberFormat="0" applyProtection="0">
      <alignment horizontal="left" vertical="center" indent="1"/>
    </xf>
    <xf numFmtId="0" fontId="66" fillId="64" borderId="601" applyNumberFormat="0" applyAlignment="0" applyProtection="0"/>
    <xf numFmtId="0" fontId="81" fillId="49" borderId="601" applyNumberFormat="0" applyAlignment="0" applyProtection="0"/>
    <xf numFmtId="0" fontId="45" fillId="74" borderId="603" applyNumberFormat="0" applyProtection="0">
      <alignment horizontal="left" vertical="center" indent="1"/>
    </xf>
    <xf numFmtId="0" fontId="13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0" fontId="81" fillId="49" borderId="628" applyNumberFormat="0" applyAlignment="0" applyProtection="0"/>
    <xf numFmtId="0" fontId="131" fillId="49" borderId="601" applyNumberFormat="0" applyAlignment="0" applyProtection="0"/>
    <xf numFmtId="4" fontId="48" fillId="67" borderId="612" applyNumberFormat="0" applyProtection="0">
      <alignment horizontal="left" vertical="center" indent="1"/>
    </xf>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62" borderId="607" applyBorder="0"/>
    <xf numFmtId="0" fontId="45" fillId="88" borderId="603" applyNumberFormat="0" applyProtection="0">
      <alignment horizontal="left" vertical="center" indent="1"/>
    </xf>
    <xf numFmtId="0" fontId="45" fillId="74" borderId="603" applyNumberFormat="0" applyProtection="0">
      <alignment horizontal="left" vertical="center" indent="1"/>
    </xf>
    <xf numFmtId="4" fontId="48" fillId="83" borderId="603" applyNumberFormat="0" applyProtection="0">
      <alignment horizontal="right" vertical="center"/>
    </xf>
    <xf numFmtId="0" fontId="131" fillId="49" borderId="601" applyNumberFormat="0" applyAlignment="0" applyProtection="0"/>
    <xf numFmtId="0" fontId="131" fillId="49" borderId="601" applyNumberFormat="0" applyAlignment="0" applyProtection="0"/>
    <xf numFmtId="0" fontId="131" fillId="49" borderId="601" applyNumberFormat="0" applyAlignment="0" applyProtection="0"/>
    <xf numFmtId="4" fontId="48" fillId="85" borderId="612" applyNumberFormat="0" applyProtection="0">
      <alignment horizontal="right" vertical="center"/>
    </xf>
    <xf numFmtId="217" fontId="46" fillId="66" borderId="609">
      <alignment horizontal="left" vertical="center" wrapText="1"/>
    </xf>
    <xf numFmtId="217" fontId="46" fillId="88" borderId="608" applyBorder="0">
      <alignment horizontal="center" vertical="center" wrapText="1"/>
    </xf>
    <xf numFmtId="217" fontId="46" fillId="67" borderId="606" applyBorder="0">
      <alignment horizontal="left" indent="1"/>
      <protection locked="0"/>
    </xf>
    <xf numFmtId="0" fontId="70" fillId="53" borderId="611" applyNumberFormat="0" applyFont="0" applyAlignment="0" applyProtection="0"/>
    <xf numFmtId="0" fontId="70" fillId="53" borderId="611" applyNumberFormat="0" applyFont="0" applyAlignment="0" applyProtection="0"/>
    <xf numFmtId="0" fontId="95" fillId="64" borderId="612" applyNumberFormat="0" applyAlignment="0" applyProtection="0"/>
    <xf numFmtId="0" fontId="101" fillId="0" borderId="631"/>
    <xf numFmtId="4" fontId="47" fillId="84" borderId="603" applyNumberFormat="0" applyProtection="0">
      <alignment horizontal="left" vertical="center" indent="1"/>
    </xf>
    <xf numFmtId="4" fontId="48" fillId="85" borderId="603" applyNumberFormat="0" applyProtection="0">
      <alignment horizontal="left" vertical="center" indent="1"/>
    </xf>
    <xf numFmtId="0" fontId="45" fillId="88" borderId="603" applyNumberFormat="0" applyProtection="0">
      <alignment horizontal="left" vertical="center" indent="1"/>
    </xf>
    <xf numFmtId="0" fontId="108" fillId="62"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45" fillId="74" borderId="612" applyNumberFormat="0" applyProtection="0">
      <alignment horizontal="left" vertical="center" indent="1"/>
    </xf>
    <xf numFmtId="0" fontId="101" fillId="0" borderId="604"/>
    <xf numFmtId="4" fontId="109"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10" fillId="85" borderId="603" applyNumberFormat="0" applyProtection="0">
      <alignment horizontal="right" vertical="center"/>
    </xf>
    <xf numFmtId="4" fontId="48" fillId="85" borderId="603" applyNumberFormat="0" applyProtection="0">
      <alignment horizontal="righ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110" fillId="67" borderId="603" applyNumberFormat="0" applyProtection="0">
      <alignment vertical="center"/>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7" fillId="84"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4" fontId="48" fillId="81" borderId="603" applyNumberFormat="0" applyProtection="0">
      <alignment horizontal="right" vertical="center"/>
    </xf>
    <xf numFmtId="4" fontId="48" fillId="80" borderId="603" applyNumberFormat="0" applyProtection="0">
      <alignment horizontal="right" vertical="center"/>
    </xf>
    <xf numFmtId="4" fontId="48" fillId="79" borderId="603" applyNumberFormat="0" applyProtection="0">
      <alignment horizontal="right" vertical="center"/>
    </xf>
    <xf numFmtId="4" fontId="48" fillId="78" borderId="603" applyNumberFormat="0" applyProtection="0">
      <alignment horizontal="right" vertical="center"/>
    </xf>
    <xf numFmtId="4" fontId="48" fillId="77" borderId="603" applyNumberFormat="0" applyProtection="0">
      <alignment horizontal="right" vertical="center"/>
    </xf>
    <xf numFmtId="4" fontId="48" fillId="76" borderId="603" applyNumberFormat="0" applyProtection="0">
      <alignment horizontal="right" vertical="center"/>
    </xf>
    <xf numFmtId="4" fontId="48" fillId="75" borderId="603" applyNumberFormat="0" applyProtection="0">
      <alignment horizontal="right" vertical="center"/>
    </xf>
    <xf numFmtId="0" fontId="45" fillId="74" borderId="603" applyNumberFormat="0" applyProtection="0">
      <alignment horizontal="left" vertical="center" indent="1"/>
    </xf>
    <xf numFmtId="4" fontId="48" fillId="73" borderId="603" applyNumberFormat="0" applyProtection="0">
      <alignment horizontal="left" vertical="center" indent="1"/>
    </xf>
    <xf numFmtId="4" fontId="48" fillId="73" borderId="603" applyNumberFormat="0" applyProtection="0">
      <alignment horizontal="left" vertical="center" indent="1"/>
    </xf>
    <xf numFmtId="4" fontId="110" fillId="73" borderId="603" applyNumberFormat="0" applyProtection="0">
      <alignment vertical="center"/>
    </xf>
    <xf numFmtId="4" fontId="48" fillId="73" borderId="603" applyNumberFormat="0" applyProtection="0">
      <alignment vertical="center"/>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37" fontId="113" fillId="90" borderId="601" applyBorder="0" applyProtection="0">
      <alignment horizontal="right"/>
    </xf>
    <xf numFmtId="37" fontId="113" fillId="90" borderId="601" applyBorder="0" applyProtection="0">
      <alignment horizontal="right"/>
    </xf>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4" fontId="48" fillId="67" borderId="612" applyNumberFormat="0" applyProtection="0">
      <alignment vertical="center"/>
    </xf>
    <xf numFmtId="0" fontId="45" fillId="74" borderId="648" applyNumberFormat="0" applyProtection="0">
      <alignment horizontal="left" vertical="center" indent="1"/>
    </xf>
    <xf numFmtId="0" fontId="81" fillId="49" borderId="646"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91" borderId="601" applyBorder="0" applyProtection="0">
      <alignment horizontal="right"/>
    </xf>
    <xf numFmtId="0" fontId="108" fillId="62" borderId="607" applyBorder="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05" fillId="0" borderId="605" applyNumberFormat="0" applyFill="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70" fillId="53" borderId="611" applyNumberFormat="0" applyFont="0" applyAlignment="0" applyProtection="0"/>
    <xf numFmtId="0" fontId="70" fillId="53" borderId="611" applyNumberFormat="0" applyFont="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31" fillId="49" borderId="601" applyNumberFormat="0" applyAlignment="0" applyProtection="0"/>
    <xf numFmtId="0" fontId="131" fillId="49" borderId="628" applyNumberFormat="0" applyAlignment="0" applyProtection="0"/>
    <xf numFmtId="4" fontId="48" fillId="67" borderId="612" applyNumberFormat="0" applyProtection="0">
      <alignment horizontal="left" vertical="center" indent="1"/>
    </xf>
    <xf numFmtId="4" fontId="48" fillId="80" borderId="630" applyNumberFormat="0" applyProtection="0">
      <alignment horizontal="right" vertical="center"/>
    </xf>
    <xf numFmtId="0" fontId="131" fillId="49" borderId="610" applyNumberFormat="0" applyAlignment="0" applyProtection="0"/>
    <xf numFmtId="0" fontId="45" fillId="74" borderId="612" applyNumberFormat="0" applyProtection="0">
      <alignment horizontal="left" vertical="center" indent="1"/>
    </xf>
    <xf numFmtId="4" fontId="109" fillId="85" borderId="612" applyNumberFormat="0" applyProtection="0">
      <alignment horizontal="right" vertical="center"/>
    </xf>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95" fillId="64" borderId="630" applyNumberFormat="0" applyAlignment="0" applyProtection="0"/>
    <xf numFmtId="4" fontId="48" fillId="83" borderId="648" applyNumberFormat="0" applyProtection="0">
      <alignment horizontal="right" vertical="center"/>
    </xf>
    <xf numFmtId="0" fontId="45" fillId="53" borderId="602" applyNumberFormat="0" applyFont="0" applyAlignment="0" applyProtection="0"/>
    <xf numFmtId="169" fontId="45" fillId="67" borderId="609">
      <alignment horizontal="left" vertical="top"/>
      <protection locked="0"/>
    </xf>
    <xf numFmtId="4" fontId="48" fillId="73" borderId="639" applyNumberFormat="0" applyProtection="0">
      <alignment horizontal="left" vertical="center" indent="1"/>
    </xf>
    <xf numFmtId="0" fontId="131" fillId="49" borderId="601" applyNumberFormat="0" applyAlignment="0" applyProtection="0"/>
    <xf numFmtId="4" fontId="48" fillId="75" borderId="621" applyNumberFormat="0" applyProtection="0">
      <alignment horizontal="right" vertical="center"/>
    </xf>
    <xf numFmtId="4" fontId="48" fillId="85" borderId="639" applyNumberFormat="0" applyProtection="0">
      <alignment horizontal="right" vertical="center"/>
    </xf>
    <xf numFmtId="217" fontId="46" fillId="88" borderId="608" applyBorder="0">
      <alignment horizontal="center" vertical="center" wrapText="1"/>
    </xf>
    <xf numFmtId="217" fontId="46" fillId="67" borderId="606" applyBorder="0">
      <alignment horizontal="left" indent="1"/>
      <protection locked="0"/>
    </xf>
    <xf numFmtId="0" fontId="45" fillId="88" borderId="621" applyNumberFormat="0" applyProtection="0">
      <alignment horizontal="left" vertical="center" indent="1"/>
    </xf>
    <xf numFmtId="0" fontId="108" fillId="62"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4" fontId="48" fillId="73" borderId="621" applyNumberFormat="0" applyProtection="0">
      <alignment vertical="center"/>
    </xf>
    <xf numFmtId="0" fontId="101" fillId="0" borderId="604"/>
    <xf numFmtId="4" fontId="109"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10" fillId="85" borderId="603" applyNumberFormat="0" applyProtection="0">
      <alignment horizontal="right" vertical="center"/>
    </xf>
    <xf numFmtId="4" fontId="48" fillId="85" borderId="603" applyNumberFormat="0" applyProtection="0">
      <alignment horizontal="righ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110" fillId="67" borderId="603" applyNumberFormat="0" applyProtection="0">
      <alignment vertical="center"/>
    </xf>
    <xf numFmtId="4" fontId="48" fillId="67" borderId="603" applyNumberFormat="0" applyProtection="0">
      <alignmen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4" fontId="48" fillId="87" borderId="603" applyNumberFormat="0" applyProtection="0">
      <alignment horizontal="left" vertical="center" indent="1"/>
    </xf>
    <xf numFmtId="4" fontId="48" fillId="85" borderId="603" applyNumberFormat="0" applyProtection="0">
      <alignment horizontal="left" vertical="center" indent="1"/>
    </xf>
    <xf numFmtId="0" fontId="45" fillId="74" borderId="603" applyNumberFormat="0" applyProtection="0">
      <alignment horizontal="left" vertical="center" indent="1"/>
    </xf>
    <xf numFmtId="4" fontId="47" fillId="84" borderId="603" applyNumberFormat="0" applyProtection="0">
      <alignment horizontal="left" vertical="center" indent="1"/>
    </xf>
    <xf numFmtId="4" fontId="48" fillId="83" borderId="603" applyNumberFormat="0" applyProtection="0">
      <alignment horizontal="right" vertical="center"/>
    </xf>
    <xf numFmtId="4" fontId="48" fillId="82" borderId="603" applyNumberFormat="0" applyProtection="0">
      <alignment horizontal="right" vertical="center"/>
    </xf>
    <xf numFmtId="4" fontId="48" fillId="81" borderId="603" applyNumberFormat="0" applyProtection="0">
      <alignment horizontal="right" vertical="center"/>
    </xf>
    <xf numFmtId="4" fontId="48" fillId="80" borderId="603" applyNumberFormat="0" applyProtection="0">
      <alignment horizontal="right" vertical="center"/>
    </xf>
    <xf numFmtId="4" fontId="48" fillId="79" borderId="603" applyNumberFormat="0" applyProtection="0">
      <alignment horizontal="right" vertical="center"/>
    </xf>
    <xf numFmtId="4" fontId="48" fillId="78" borderId="603" applyNumberFormat="0" applyProtection="0">
      <alignment horizontal="right" vertical="center"/>
    </xf>
    <xf numFmtId="4" fontId="48" fillId="77" borderId="603" applyNumberFormat="0" applyProtection="0">
      <alignment horizontal="right" vertical="center"/>
    </xf>
    <xf numFmtId="4" fontId="48" fillId="76" borderId="603" applyNumberFormat="0" applyProtection="0">
      <alignment horizontal="right" vertical="center"/>
    </xf>
    <xf numFmtId="4" fontId="48" fillId="75" borderId="603" applyNumberFormat="0" applyProtection="0">
      <alignment horizontal="right" vertical="center"/>
    </xf>
    <xf numFmtId="0" fontId="45" fillId="74" borderId="603" applyNumberFormat="0" applyProtection="0">
      <alignment horizontal="left" vertical="center" indent="1"/>
    </xf>
    <xf numFmtId="4" fontId="48" fillId="73" borderId="603" applyNumberFormat="0" applyProtection="0">
      <alignment horizontal="left" vertical="center" indent="1"/>
    </xf>
    <xf numFmtId="4" fontId="48" fillId="73" borderId="603" applyNumberFormat="0" applyProtection="0">
      <alignment horizontal="left" vertical="center" indent="1"/>
    </xf>
    <xf numFmtId="4" fontId="110" fillId="73" borderId="603" applyNumberFormat="0" applyProtection="0">
      <alignment vertical="center"/>
    </xf>
    <xf numFmtId="4" fontId="48" fillId="73" borderId="603" applyNumberFormat="0" applyProtection="0">
      <alignment vertical="center"/>
    </xf>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37" fontId="113" fillId="90" borderId="601" applyBorder="0" applyProtection="0">
      <alignment horizontal="right"/>
    </xf>
    <xf numFmtId="37" fontId="113" fillId="90" borderId="601" applyBorder="0" applyProtection="0">
      <alignment horizontal="right"/>
    </xf>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81" fillId="49" borderId="601" applyNumberForma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70" fillId="53" borderId="602" applyNumberFormat="0" applyFon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4" fontId="48" fillId="73" borderId="603" applyNumberFormat="0" applyProtection="0">
      <alignment vertical="center"/>
    </xf>
    <xf numFmtId="4" fontId="110" fillId="73" borderId="603" applyNumberFormat="0" applyProtection="0">
      <alignment vertical="center"/>
    </xf>
    <xf numFmtId="4" fontId="48" fillId="73" borderId="603" applyNumberFormat="0" applyProtection="0">
      <alignment horizontal="left" vertical="center" indent="1"/>
    </xf>
    <xf numFmtId="4" fontId="48" fillId="73" borderId="603" applyNumberFormat="0" applyProtection="0">
      <alignment horizontal="left" vertical="center" indent="1"/>
    </xf>
    <xf numFmtId="0" fontId="45" fillId="74" borderId="603" applyNumberFormat="0" applyProtection="0">
      <alignment horizontal="left" vertical="center" indent="1"/>
    </xf>
    <xf numFmtId="4" fontId="48" fillId="75" borderId="603" applyNumberFormat="0" applyProtection="0">
      <alignment horizontal="right" vertical="center"/>
    </xf>
    <xf numFmtId="4" fontId="48" fillId="76" borderId="603" applyNumberFormat="0" applyProtection="0">
      <alignment horizontal="right" vertical="center"/>
    </xf>
    <xf numFmtId="4" fontId="48" fillId="77" borderId="603" applyNumberFormat="0" applyProtection="0">
      <alignment horizontal="right" vertical="center"/>
    </xf>
    <xf numFmtId="4" fontId="48" fillId="78" borderId="603" applyNumberFormat="0" applyProtection="0">
      <alignment horizontal="right" vertical="center"/>
    </xf>
    <xf numFmtId="4" fontId="48" fillId="79" borderId="603" applyNumberFormat="0" applyProtection="0">
      <alignment horizontal="right" vertical="center"/>
    </xf>
    <xf numFmtId="4" fontId="48" fillId="80" borderId="603" applyNumberFormat="0" applyProtection="0">
      <alignment horizontal="right" vertical="center"/>
    </xf>
    <xf numFmtId="4" fontId="48" fillId="81" borderId="603" applyNumberFormat="0" applyProtection="0">
      <alignment horizontal="right" vertical="center"/>
    </xf>
    <xf numFmtId="4" fontId="48" fillId="82" borderId="603" applyNumberFormat="0" applyProtection="0">
      <alignment horizontal="right" vertical="center"/>
    </xf>
    <xf numFmtId="4" fontId="48" fillId="83" borderId="603" applyNumberFormat="0" applyProtection="0">
      <alignment horizontal="right" vertical="center"/>
    </xf>
    <xf numFmtId="4" fontId="47" fillId="84" borderId="603" applyNumberFormat="0" applyProtection="0">
      <alignment horizontal="left" vertical="center" indent="1"/>
    </xf>
    <xf numFmtId="0" fontId="45" fillId="74" borderId="603" applyNumberFormat="0" applyProtection="0">
      <alignment horizontal="left" vertical="center" indent="1"/>
    </xf>
    <xf numFmtId="4" fontId="48" fillId="85" borderId="603" applyNumberFormat="0" applyProtection="0">
      <alignment horizontal="left" vertical="center" indent="1"/>
    </xf>
    <xf numFmtId="4" fontId="48" fillId="87" borderId="603" applyNumberFormat="0" applyProtection="0">
      <alignment horizontal="left" vertical="center" indent="1"/>
    </xf>
    <xf numFmtId="0" fontId="45" fillId="87" borderId="603" applyNumberFormat="0" applyProtection="0">
      <alignment horizontal="left" vertical="center" indent="1"/>
    </xf>
    <xf numFmtId="0" fontId="45" fillId="87" borderId="603" applyNumberFormat="0" applyProtection="0">
      <alignment horizontal="left" vertical="center" indent="1"/>
    </xf>
    <xf numFmtId="0" fontId="45" fillId="88" borderId="603" applyNumberFormat="0" applyProtection="0">
      <alignment horizontal="left" vertical="center" indent="1"/>
    </xf>
    <xf numFmtId="0" fontId="45" fillId="88" borderId="603" applyNumberFormat="0" applyProtection="0">
      <alignment horizontal="left" vertical="center" indent="1"/>
    </xf>
    <xf numFmtId="0" fontId="45" fillId="66" borderId="603" applyNumberFormat="0" applyProtection="0">
      <alignment horizontal="left" vertical="center" indent="1"/>
    </xf>
    <xf numFmtId="0" fontId="45" fillId="66" borderId="603" applyNumberFormat="0" applyProtection="0">
      <alignment horizontal="left" vertical="center" indent="1"/>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48" fillId="67" borderId="603" applyNumberFormat="0" applyProtection="0">
      <alignment vertical="center"/>
    </xf>
    <xf numFmtId="4" fontId="110" fillId="67" borderId="603" applyNumberFormat="0" applyProtection="0">
      <alignment vertical="center"/>
    </xf>
    <xf numFmtId="4" fontId="48" fillId="67" borderId="603" applyNumberFormat="0" applyProtection="0">
      <alignment horizontal="left" vertical="center" indent="1"/>
    </xf>
    <xf numFmtId="4" fontId="48" fillId="67" borderId="603" applyNumberFormat="0" applyProtection="0">
      <alignment horizontal="left" vertical="center" indent="1"/>
    </xf>
    <xf numFmtId="4" fontId="48" fillId="85" borderId="603" applyNumberFormat="0" applyProtection="0">
      <alignment horizontal="right" vertical="center"/>
    </xf>
    <xf numFmtId="4" fontId="110" fillId="85" borderId="603" applyNumberFormat="0" applyProtection="0">
      <alignment horizontal="right" vertical="center"/>
    </xf>
    <xf numFmtId="0" fontId="45" fillId="74" borderId="603" applyNumberFormat="0" applyProtection="0">
      <alignment horizontal="left" vertical="center" indent="1"/>
    </xf>
    <xf numFmtId="0" fontId="45" fillId="74" borderId="603" applyNumberFormat="0" applyProtection="0">
      <alignment horizontal="left" vertical="center" indent="1"/>
    </xf>
    <xf numFmtId="4" fontId="109" fillId="85" borderId="603" applyNumberFormat="0" applyProtection="0">
      <alignment horizontal="right" vertical="center"/>
    </xf>
    <xf numFmtId="0" fontId="101" fillId="0" borderId="604"/>
    <xf numFmtId="4" fontId="110" fillId="73" borderId="621" applyNumberFormat="0" applyProtection="0">
      <alignment vertical="center"/>
    </xf>
    <xf numFmtId="0" fontId="131" fillId="49" borderId="619" applyNumberFormat="0" applyAlignment="0" applyProtection="0"/>
    <xf numFmtId="0" fontId="70" fillId="53" borderId="629" applyNumberFormat="0" applyFon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0" fontId="66" fillId="64" borderId="601" applyNumberFormat="0" applyAlignment="0" applyProtection="0"/>
    <xf numFmtId="37" fontId="113" fillId="91"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91" borderId="601" applyBorder="0" applyProtection="0">
      <alignment horizontal="right"/>
    </xf>
    <xf numFmtId="0" fontId="108" fillId="62" borderId="607" applyBorder="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0" fontId="95"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05" fillId="0" borderId="605" applyNumberFormat="0" applyFill="0" applyAlignment="0" applyProtection="0"/>
    <xf numFmtId="0" fontId="126" fillId="64" borderId="601" applyNumberFormat="0" applyAlignment="0" applyProtection="0"/>
    <xf numFmtId="0" fontId="134" fillId="64" borderId="62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217" fontId="46" fillId="88" borderId="608" applyBorder="0">
      <alignment horizontal="center" vertical="center" wrapText="1"/>
    </xf>
    <xf numFmtId="217" fontId="46" fillId="67" borderId="606" applyBorder="0">
      <alignment horizontal="left" indent="1"/>
      <protection locked="0"/>
    </xf>
    <xf numFmtId="0" fontId="126" fillId="64" borderId="601" applyNumberFormat="0" applyAlignment="0" applyProtection="0"/>
    <xf numFmtId="0" fontId="131" fillId="49" borderId="601" applyNumberFormat="0" applyAlignment="0" applyProtection="0"/>
    <xf numFmtId="0" fontId="45" fillId="53" borderId="602" applyNumberFormat="0" applyFont="0" applyAlignment="0" applyProtection="0"/>
    <xf numFmtId="0" fontId="134" fillId="64" borderId="603" applyNumberFormat="0" applyAlignment="0" applyProtection="0"/>
    <xf numFmtId="0" fontId="131" fillId="49" borderId="601" applyNumberFormat="0" applyAlignment="0" applyProtection="0"/>
    <xf numFmtId="0" fontId="45" fillId="74" borderId="621" applyNumberFormat="0" applyProtection="0">
      <alignment horizontal="left" vertical="center" indent="1"/>
    </xf>
    <xf numFmtId="0" fontId="45" fillId="66" borderId="621" applyNumberFormat="0" applyProtection="0">
      <alignment horizontal="left" vertical="center" indent="1"/>
    </xf>
    <xf numFmtId="0" fontId="45" fillId="74" borderId="621" applyNumberFormat="0" applyProtection="0">
      <alignment horizontal="left" vertical="center" indent="1"/>
    </xf>
    <xf numFmtId="0" fontId="45" fillId="74" borderId="639" applyNumberFormat="0" applyProtection="0">
      <alignment horizontal="left" vertical="center" indent="1"/>
    </xf>
    <xf numFmtId="4" fontId="110" fillId="85" borderId="639" applyNumberFormat="0" applyProtection="0">
      <alignment horizontal="right" vertical="center"/>
    </xf>
    <xf numFmtId="0" fontId="45" fillId="74" borderId="639" applyNumberFormat="0" applyProtection="0">
      <alignment horizontal="left" vertical="center" indent="1"/>
    </xf>
    <xf numFmtId="4" fontId="48" fillId="78" borderId="621" applyNumberFormat="0" applyProtection="0">
      <alignment horizontal="right" vertical="center"/>
    </xf>
    <xf numFmtId="4" fontId="48" fillId="79" borderId="621" applyNumberFormat="0" applyProtection="0">
      <alignment horizontal="right" vertical="center"/>
    </xf>
    <xf numFmtId="4" fontId="48" fillId="85" borderId="621" applyNumberFormat="0" applyProtection="0">
      <alignment horizontal="left" vertical="center" indent="1"/>
    </xf>
    <xf numFmtId="0" fontId="45" fillId="74" borderId="621" applyNumberFormat="0" applyProtection="0">
      <alignment horizontal="left" vertical="center" indent="1"/>
    </xf>
    <xf numFmtId="0" fontId="66" fillId="64" borderId="646" applyNumberFormat="0" applyAlignment="0" applyProtection="0"/>
    <xf numFmtId="4" fontId="48" fillId="87" borderId="621" applyNumberFormat="0" applyProtection="0">
      <alignment horizontal="left" vertical="center" indent="1"/>
    </xf>
    <xf numFmtId="0" fontId="66" fillId="64" borderId="646" applyNumberFormat="0" applyAlignment="0" applyProtection="0"/>
    <xf numFmtId="10" fontId="75" fillId="70" borderId="609" applyNumberFormat="0" applyBorder="0" applyAlignment="0" applyProtection="0"/>
    <xf numFmtId="0" fontId="45" fillId="87" borderId="621" applyNumberFormat="0" applyProtection="0">
      <alignment horizontal="left" vertical="center" indent="1"/>
    </xf>
    <xf numFmtId="4" fontId="48" fillId="83" borderId="639" applyNumberFormat="0" applyProtection="0">
      <alignment horizontal="right" vertical="center"/>
    </xf>
    <xf numFmtId="0" fontId="45" fillId="74" borderId="639" applyNumberFormat="0" applyProtection="0">
      <alignment horizontal="left" vertical="center" indent="1"/>
    </xf>
    <xf numFmtId="0" fontId="126" fillId="64" borderId="610" applyNumberFormat="0" applyAlignment="0" applyProtection="0"/>
    <xf numFmtId="37" fontId="113" fillId="90" borderId="637" applyBorder="0" applyProtection="0">
      <alignment horizontal="right"/>
    </xf>
    <xf numFmtId="0" fontId="45" fillId="87" borderId="621" applyNumberFormat="0" applyProtection="0">
      <alignment horizontal="left" vertical="center" indent="1"/>
    </xf>
    <xf numFmtId="0" fontId="131" fillId="49" borderId="610" applyNumberFormat="0" applyAlignment="0" applyProtection="0"/>
    <xf numFmtId="0" fontId="45" fillId="53" borderId="611" applyNumberFormat="0" applyFont="0" applyAlignment="0" applyProtection="0"/>
    <xf numFmtId="0" fontId="134" fillId="64" borderId="612" applyNumberFormat="0" applyAlignment="0" applyProtection="0"/>
    <xf numFmtId="4" fontId="47" fillId="84" borderId="639" applyNumberFormat="0" applyProtection="0">
      <alignment horizontal="left" vertical="center" indent="1"/>
    </xf>
    <xf numFmtId="217" fontId="46" fillId="67" borderId="624" applyBorder="0">
      <alignment horizontal="left" indent="1"/>
      <protection locked="0"/>
    </xf>
    <xf numFmtId="0" fontId="126" fillId="64" borderId="601" applyNumberFormat="0" applyAlignment="0" applyProtection="0"/>
    <xf numFmtId="0" fontId="45" fillId="88" borderId="621" applyNumberFormat="0" applyProtection="0">
      <alignment horizontal="left" vertical="center" indent="1"/>
    </xf>
    <xf numFmtId="0" fontId="131" fillId="49" borderId="601" applyNumberFormat="0" applyAlignment="0" applyProtection="0"/>
    <xf numFmtId="10" fontId="75" fillId="67" borderId="609" applyNumberFormat="0" applyBorder="0" applyAlignment="0" applyProtection="0"/>
    <xf numFmtId="0" fontId="45" fillId="53" borderId="611" applyNumberFormat="0" applyFont="0" applyAlignment="0" applyProtection="0"/>
    <xf numFmtId="4" fontId="109" fillId="85" borderId="639" applyNumberFormat="0" applyProtection="0">
      <alignment horizontal="right" vertical="center"/>
    </xf>
    <xf numFmtId="169" fontId="45" fillId="0" borderId="609">
      <alignment horizontal="center"/>
    </xf>
    <xf numFmtId="0" fontId="131" fillId="49" borderId="601" applyNumberFormat="0" applyAlignment="0" applyProtection="0"/>
    <xf numFmtId="0" fontId="45" fillId="74" borderId="621" applyNumberFormat="0" applyProtection="0">
      <alignment horizontal="left" vertical="center" indent="1"/>
    </xf>
    <xf numFmtId="0" fontId="131" fillId="49" borderId="610" applyNumberFormat="0" applyAlignment="0" applyProtection="0"/>
    <xf numFmtId="0" fontId="131" fillId="49" borderId="610" applyNumberFormat="0" applyAlignment="0" applyProtection="0"/>
    <xf numFmtId="0" fontId="131" fillId="49" borderId="610" applyNumberFormat="0" applyAlignment="0" applyProtection="0"/>
    <xf numFmtId="4" fontId="48" fillId="85" borderId="621" applyNumberFormat="0" applyProtection="0">
      <alignment horizontal="left" vertical="center" indent="1"/>
    </xf>
    <xf numFmtId="4" fontId="48" fillId="87" borderId="648" applyNumberFormat="0" applyProtection="0">
      <alignment horizontal="left" vertical="center" indent="1"/>
    </xf>
    <xf numFmtId="217" fontId="46" fillId="88" borderId="617" applyBorder="0">
      <alignment horizontal="center" vertical="center" wrapText="1"/>
    </xf>
    <xf numFmtId="217" fontId="46" fillId="67" borderId="615" applyBorder="0">
      <alignment horizontal="left" indent="1"/>
      <protection locked="0"/>
    </xf>
    <xf numFmtId="0" fontId="70" fillId="53" borderId="629" applyNumberFormat="0" applyFont="0" applyAlignment="0" applyProtection="0"/>
    <xf numFmtId="0" fontId="108" fillId="62" borderId="616" applyBorder="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0" fontId="81" fillId="49" borderId="628" applyNumberFormat="0" applyAlignment="0" applyProtection="0"/>
    <xf numFmtId="0" fontId="101" fillId="0" borderId="613"/>
    <xf numFmtId="4" fontId="109" fillId="85" borderId="612" applyNumberFormat="0" applyProtection="0">
      <alignment horizontal="right" vertical="center"/>
    </xf>
    <xf numFmtId="0" fontId="45" fillId="74" borderId="612" applyNumberFormat="0" applyProtection="0">
      <alignment horizontal="left" vertical="center" indent="1"/>
    </xf>
    <xf numFmtId="0" fontId="45" fillId="74" borderId="612" applyNumberFormat="0" applyProtection="0">
      <alignment horizontal="left" vertical="center" indent="1"/>
    </xf>
    <xf numFmtId="4" fontId="110" fillId="85" borderId="612" applyNumberFormat="0" applyProtection="0">
      <alignment horizontal="right" vertical="center"/>
    </xf>
    <xf numFmtId="4" fontId="48" fillId="85" borderId="612" applyNumberFormat="0" applyProtection="0">
      <alignment horizontal="right" vertical="center"/>
    </xf>
    <xf numFmtId="4" fontId="48" fillId="67" borderId="612" applyNumberFormat="0" applyProtection="0">
      <alignment horizontal="left" vertical="center" indent="1"/>
    </xf>
    <xf numFmtId="4" fontId="48" fillId="67" borderId="612" applyNumberFormat="0" applyProtection="0">
      <alignment horizontal="left" vertical="center" indent="1"/>
    </xf>
    <xf numFmtId="4" fontId="110" fillId="67" borderId="612" applyNumberFormat="0" applyProtection="0">
      <alignment vertical="center"/>
    </xf>
    <xf numFmtId="4" fontId="48" fillId="67" borderId="612" applyNumberFormat="0" applyProtection="0">
      <alignment vertical="center"/>
    </xf>
    <xf numFmtId="0" fontId="45" fillId="74" borderId="612" applyNumberFormat="0" applyProtection="0">
      <alignment horizontal="left" vertical="center" indent="1"/>
    </xf>
    <xf numFmtId="0" fontId="45" fillId="74" borderId="612" applyNumberFormat="0" applyProtection="0">
      <alignment horizontal="left" vertical="center" indent="1"/>
    </xf>
    <xf numFmtId="0" fontId="45" fillId="66" borderId="612" applyNumberFormat="0" applyProtection="0">
      <alignment horizontal="left" vertical="center" indent="1"/>
    </xf>
    <xf numFmtId="0" fontId="45" fillId="66" borderId="612" applyNumberFormat="0" applyProtection="0">
      <alignment horizontal="left" vertical="center" indent="1"/>
    </xf>
    <xf numFmtId="0" fontId="45" fillId="88" borderId="612" applyNumberFormat="0" applyProtection="0">
      <alignment horizontal="left" vertical="center" indent="1"/>
    </xf>
    <xf numFmtId="0" fontId="45" fillId="88" borderId="612" applyNumberFormat="0" applyProtection="0">
      <alignment horizontal="left" vertical="center" indent="1"/>
    </xf>
    <xf numFmtId="0" fontId="45" fillId="87" borderId="612" applyNumberFormat="0" applyProtection="0">
      <alignment horizontal="left" vertical="center" indent="1"/>
    </xf>
    <xf numFmtId="0" fontId="45" fillId="87" borderId="612" applyNumberFormat="0" applyProtection="0">
      <alignment horizontal="left" vertical="center" indent="1"/>
    </xf>
    <xf numFmtId="4" fontId="48" fillId="87" borderId="612" applyNumberFormat="0" applyProtection="0">
      <alignment horizontal="left" vertical="center" indent="1"/>
    </xf>
    <xf numFmtId="4" fontId="48" fillId="85" borderId="612" applyNumberFormat="0" applyProtection="0">
      <alignment horizontal="left" vertical="center" indent="1"/>
    </xf>
    <xf numFmtId="0" fontId="45" fillId="74" borderId="612" applyNumberFormat="0" applyProtection="0">
      <alignment horizontal="left" vertical="center" indent="1"/>
    </xf>
    <xf numFmtId="4" fontId="47" fillId="84" borderId="612" applyNumberFormat="0" applyProtection="0">
      <alignment horizontal="left" vertical="center" indent="1"/>
    </xf>
    <xf numFmtId="4" fontId="48" fillId="83" borderId="612" applyNumberFormat="0" applyProtection="0">
      <alignment horizontal="right" vertical="center"/>
    </xf>
    <xf numFmtId="4" fontId="48" fillId="82" borderId="612" applyNumberFormat="0" applyProtection="0">
      <alignment horizontal="right" vertical="center"/>
    </xf>
    <xf numFmtId="4" fontId="48" fillId="81" borderId="612" applyNumberFormat="0" applyProtection="0">
      <alignment horizontal="right" vertical="center"/>
    </xf>
    <xf numFmtId="4" fontId="48" fillId="80" borderId="612" applyNumberFormat="0" applyProtection="0">
      <alignment horizontal="right" vertical="center"/>
    </xf>
    <xf numFmtId="4" fontId="48" fillId="79" borderId="612" applyNumberFormat="0" applyProtection="0">
      <alignment horizontal="right" vertical="center"/>
    </xf>
    <xf numFmtId="4" fontId="48" fillId="78" borderId="612" applyNumberFormat="0" applyProtection="0">
      <alignment horizontal="right" vertical="center"/>
    </xf>
    <xf numFmtId="4" fontId="48" fillId="77" borderId="612" applyNumberFormat="0" applyProtection="0">
      <alignment horizontal="right" vertical="center"/>
    </xf>
    <xf numFmtId="4" fontId="48" fillId="76" borderId="612" applyNumberFormat="0" applyProtection="0">
      <alignment horizontal="right" vertical="center"/>
    </xf>
    <xf numFmtId="4" fontId="48" fillId="75" borderId="612" applyNumberFormat="0" applyProtection="0">
      <alignment horizontal="right" vertical="center"/>
    </xf>
    <xf numFmtId="0" fontId="45" fillId="74" borderId="612" applyNumberFormat="0" applyProtection="0">
      <alignment horizontal="left" vertical="center" indent="1"/>
    </xf>
    <xf numFmtId="4" fontId="48" fillId="73" borderId="612" applyNumberFormat="0" applyProtection="0">
      <alignment horizontal="left" vertical="center" indent="1"/>
    </xf>
    <xf numFmtId="4" fontId="48" fillId="73" borderId="612" applyNumberFormat="0" applyProtection="0">
      <alignment horizontal="left" vertical="center" indent="1"/>
    </xf>
    <xf numFmtId="4" fontId="110" fillId="73" borderId="612" applyNumberFormat="0" applyProtection="0">
      <alignment vertical="center"/>
    </xf>
    <xf numFmtId="4" fontId="48" fillId="73" borderId="612" applyNumberFormat="0" applyProtection="0">
      <alignment vertical="center"/>
    </xf>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37" fontId="113" fillId="90" borderId="610" applyBorder="0" applyProtection="0">
      <alignment horizontal="right"/>
    </xf>
    <xf numFmtId="37" fontId="113" fillId="90" borderId="610" applyBorder="0" applyProtection="0">
      <alignment horizontal="right"/>
    </xf>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0" fontId="81" fillId="49" borderId="610" applyNumberForma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70" fillId="53" borderId="611" applyNumberFormat="0" applyFont="0" applyAlignment="0" applyProtection="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4" fontId="48" fillId="73" borderId="612" applyNumberFormat="0" applyProtection="0">
      <alignment vertical="center"/>
    </xf>
    <xf numFmtId="4" fontId="110" fillId="73" borderId="612" applyNumberFormat="0" applyProtection="0">
      <alignment vertical="center"/>
    </xf>
    <xf numFmtId="4" fontId="48" fillId="73" borderId="612" applyNumberFormat="0" applyProtection="0">
      <alignment horizontal="left" vertical="center" indent="1"/>
    </xf>
    <xf numFmtId="4" fontId="48" fillId="73" borderId="612" applyNumberFormat="0" applyProtection="0">
      <alignment horizontal="left" vertical="center" indent="1"/>
    </xf>
    <xf numFmtId="0" fontId="45" fillId="74" borderId="612" applyNumberFormat="0" applyProtection="0">
      <alignment horizontal="left" vertical="center" indent="1"/>
    </xf>
    <xf numFmtId="4" fontId="48" fillId="75" borderId="612" applyNumberFormat="0" applyProtection="0">
      <alignment horizontal="right" vertical="center"/>
    </xf>
    <xf numFmtId="4" fontId="48" fillId="76" borderId="612" applyNumberFormat="0" applyProtection="0">
      <alignment horizontal="right" vertical="center"/>
    </xf>
    <xf numFmtId="4" fontId="48" fillId="77" borderId="612" applyNumberFormat="0" applyProtection="0">
      <alignment horizontal="right" vertical="center"/>
    </xf>
    <xf numFmtId="4" fontId="48" fillId="78" borderId="612" applyNumberFormat="0" applyProtection="0">
      <alignment horizontal="right" vertical="center"/>
    </xf>
    <xf numFmtId="4" fontId="48" fillId="79" borderId="612" applyNumberFormat="0" applyProtection="0">
      <alignment horizontal="right" vertical="center"/>
    </xf>
    <xf numFmtId="4" fontId="48" fillId="80" borderId="612" applyNumberFormat="0" applyProtection="0">
      <alignment horizontal="right" vertical="center"/>
    </xf>
    <xf numFmtId="4" fontId="48" fillId="81" borderId="612" applyNumberFormat="0" applyProtection="0">
      <alignment horizontal="right" vertical="center"/>
    </xf>
    <xf numFmtId="4" fontId="48" fillId="82" borderId="612" applyNumberFormat="0" applyProtection="0">
      <alignment horizontal="right" vertical="center"/>
    </xf>
    <xf numFmtId="4" fontId="48" fillId="83" borderId="612" applyNumberFormat="0" applyProtection="0">
      <alignment horizontal="right" vertical="center"/>
    </xf>
    <xf numFmtId="4" fontId="47" fillId="84" borderId="612" applyNumberFormat="0" applyProtection="0">
      <alignment horizontal="left" vertical="center" indent="1"/>
    </xf>
    <xf numFmtId="0" fontId="45" fillId="74" borderId="612" applyNumberFormat="0" applyProtection="0">
      <alignment horizontal="left" vertical="center" indent="1"/>
    </xf>
    <xf numFmtId="4" fontId="48" fillId="85" borderId="612" applyNumberFormat="0" applyProtection="0">
      <alignment horizontal="left" vertical="center" indent="1"/>
    </xf>
    <xf numFmtId="4" fontId="48" fillId="87" borderId="612" applyNumberFormat="0" applyProtection="0">
      <alignment horizontal="left" vertical="center" indent="1"/>
    </xf>
    <xf numFmtId="0" fontId="45" fillId="87" borderId="612" applyNumberFormat="0" applyProtection="0">
      <alignment horizontal="left" vertical="center" indent="1"/>
    </xf>
    <xf numFmtId="0" fontId="45" fillId="87" borderId="612" applyNumberFormat="0" applyProtection="0">
      <alignment horizontal="left" vertical="center" indent="1"/>
    </xf>
    <xf numFmtId="0" fontId="45" fillId="88" borderId="612" applyNumberFormat="0" applyProtection="0">
      <alignment horizontal="left" vertical="center" indent="1"/>
    </xf>
    <xf numFmtId="0" fontId="45" fillId="88" borderId="612" applyNumberFormat="0" applyProtection="0">
      <alignment horizontal="left" vertical="center" indent="1"/>
    </xf>
    <xf numFmtId="0" fontId="45" fillId="66" borderId="612" applyNumberFormat="0" applyProtection="0">
      <alignment horizontal="left" vertical="center" indent="1"/>
    </xf>
    <xf numFmtId="0" fontId="45" fillId="66" borderId="612" applyNumberFormat="0" applyProtection="0">
      <alignment horizontal="left" vertical="center" indent="1"/>
    </xf>
    <xf numFmtId="0" fontId="45" fillId="74" borderId="612" applyNumberFormat="0" applyProtection="0">
      <alignment horizontal="left" vertical="center" indent="1"/>
    </xf>
    <xf numFmtId="0" fontId="45" fillId="74" borderId="612" applyNumberFormat="0" applyProtection="0">
      <alignment horizontal="left" vertical="center" indent="1"/>
    </xf>
    <xf numFmtId="4" fontId="48" fillId="67" borderId="612" applyNumberFormat="0" applyProtection="0">
      <alignment vertical="center"/>
    </xf>
    <xf numFmtId="4" fontId="110" fillId="67" borderId="612" applyNumberFormat="0" applyProtection="0">
      <alignment vertical="center"/>
    </xf>
    <xf numFmtId="4" fontId="48" fillId="67" borderId="612" applyNumberFormat="0" applyProtection="0">
      <alignment horizontal="left" vertical="center" indent="1"/>
    </xf>
    <xf numFmtId="4" fontId="48" fillId="67" borderId="612" applyNumberFormat="0" applyProtection="0">
      <alignment horizontal="left" vertical="center" indent="1"/>
    </xf>
    <xf numFmtId="4" fontId="48" fillId="85" borderId="612" applyNumberFormat="0" applyProtection="0">
      <alignment horizontal="right" vertical="center"/>
    </xf>
    <xf numFmtId="4" fontId="110" fillId="85" borderId="612" applyNumberFormat="0" applyProtection="0">
      <alignment horizontal="right" vertical="center"/>
    </xf>
    <xf numFmtId="0" fontId="45" fillId="74" borderId="612" applyNumberFormat="0" applyProtection="0">
      <alignment horizontal="left" vertical="center" indent="1"/>
    </xf>
    <xf numFmtId="0" fontId="45" fillId="74" borderId="612" applyNumberFormat="0" applyProtection="0">
      <alignment horizontal="left" vertical="center" indent="1"/>
    </xf>
    <xf numFmtId="4" fontId="109" fillId="85" borderId="612" applyNumberFormat="0" applyProtection="0">
      <alignment horizontal="right" vertical="center"/>
    </xf>
    <xf numFmtId="0" fontId="101" fillId="0" borderId="613"/>
    <xf numFmtId="0" fontId="81" fillId="49" borderId="628" applyNumberFormat="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0" fontId="66" fillId="64" borderId="610" applyNumberFormat="0" applyAlignment="0" applyProtection="0"/>
    <xf numFmtId="37" fontId="113" fillId="91" borderId="610" applyBorder="0" applyProtection="0">
      <alignment horizontal="right"/>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37" fontId="113" fillId="91" borderId="610" applyBorder="0" applyProtection="0">
      <alignment horizontal="right"/>
    </xf>
    <xf numFmtId="0" fontId="108" fillId="62" borderId="616" applyBorder="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0" fontId="95" fillId="64" borderId="612" applyNumberFormat="0" applyAlignment="0" applyProtection="0"/>
    <xf numFmtId="217" fontId="46" fillId="88" borderId="617" applyBorder="0">
      <alignment horizontal="center" vertical="center" wrapText="1"/>
    </xf>
    <xf numFmtId="217" fontId="46" fillId="67" borderId="615" applyBorder="0">
      <alignment horizontal="left" indent="1"/>
      <protection locked="0"/>
    </xf>
    <xf numFmtId="0" fontId="105" fillId="0" borderId="614" applyNumberFormat="0" applyFill="0" applyAlignment="0" applyProtection="0"/>
    <xf numFmtId="0" fontId="126" fillId="64" borderId="610" applyNumberFormat="0" applyAlignment="0" applyProtection="0"/>
    <xf numFmtId="0" fontId="131" fillId="49" borderId="610" applyNumberFormat="0" applyAlignment="0" applyProtection="0"/>
    <xf numFmtId="0" fontId="45" fillId="53" borderId="611" applyNumberFormat="0" applyFont="0" applyAlignment="0" applyProtection="0"/>
    <xf numFmtId="0" fontId="134" fillId="64" borderId="612" applyNumberFormat="0" applyAlignment="0" applyProtection="0"/>
    <xf numFmtId="217" fontId="46" fillId="88" borderId="617" applyBorder="0">
      <alignment horizontal="center" vertical="center" wrapText="1"/>
    </xf>
    <xf numFmtId="217" fontId="46" fillId="67" borderId="615" applyBorder="0">
      <alignment horizontal="left" indent="1"/>
      <protection locked="0"/>
    </xf>
    <xf numFmtId="0" fontId="126" fillId="64" borderId="610" applyNumberFormat="0" applyAlignment="0" applyProtection="0"/>
    <xf numFmtId="0" fontId="131" fillId="49" borderId="610" applyNumberFormat="0" applyAlignment="0" applyProtection="0"/>
    <xf numFmtId="0" fontId="45" fillId="53" borderId="611" applyNumberFormat="0" applyFont="0" applyAlignment="0" applyProtection="0"/>
    <xf numFmtId="0" fontId="134" fillId="64" borderId="612" applyNumberFormat="0" applyAlignment="0" applyProtection="0"/>
    <xf numFmtId="0" fontId="131" fillId="49" borderId="610" applyNumberFormat="0" applyAlignment="0" applyProtection="0"/>
    <xf numFmtId="4" fontId="47" fillId="84" borderId="648" applyNumberFormat="0" applyProtection="0">
      <alignment horizontal="left" vertical="center" indent="1"/>
    </xf>
    <xf numFmtId="4" fontId="109" fillId="85" borderId="648" applyNumberFormat="0" applyProtection="0">
      <alignment horizontal="right" vertical="center"/>
    </xf>
    <xf numFmtId="4" fontId="110" fillId="73" borderId="630" applyNumberFormat="0" applyProtection="0">
      <alignment vertical="center"/>
    </xf>
    <xf numFmtId="0" fontId="81" fillId="49" borderId="646" applyNumberFormat="0" applyAlignment="0" applyProtection="0"/>
    <xf numFmtId="0" fontId="45" fillId="66" borderId="648" applyNumberFormat="0" applyProtection="0">
      <alignment horizontal="left" vertical="center" indent="1"/>
    </xf>
    <xf numFmtId="0" fontId="45" fillId="88" borderId="648" applyNumberFormat="0" applyProtection="0">
      <alignment horizontal="left" vertical="center" indent="1"/>
    </xf>
    <xf numFmtId="0" fontId="108" fillId="62" borderId="625" applyBorder="0"/>
    <xf numFmtId="0" fontId="70" fillId="53" borderId="629" applyNumberFormat="0" applyFont="0" applyAlignment="0" applyProtection="0"/>
    <xf numFmtId="10" fontId="75" fillId="70" borderId="618" applyNumberFormat="0" applyBorder="0" applyAlignment="0" applyProtection="0"/>
    <xf numFmtId="0" fontId="70" fillId="53" borderId="629" applyNumberFormat="0" applyFont="0" applyAlignment="0" applyProtection="0"/>
    <xf numFmtId="0" fontId="70" fillId="53" borderId="629" applyNumberFormat="0" applyFont="0" applyAlignment="0" applyProtection="0"/>
    <xf numFmtId="0" fontId="45" fillId="66" borderId="648" applyNumberFormat="0" applyProtection="0">
      <alignment horizontal="left" vertical="center" indent="1"/>
    </xf>
    <xf numFmtId="0" fontId="126" fillId="64" borderId="619" applyNumberFormat="0" applyAlignment="0" applyProtection="0"/>
    <xf numFmtId="4" fontId="48" fillId="79" borderId="621" applyNumberFormat="0" applyProtection="0">
      <alignment horizontal="right" vertical="center"/>
    </xf>
    <xf numFmtId="0" fontId="131" fillId="49" borderId="619" applyNumberFormat="0" applyAlignment="0" applyProtection="0"/>
    <xf numFmtId="0" fontId="45" fillId="53" borderId="620" applyNumberFormat="0" applyFont="0" applyAlignment="0" applyProtection="0"/>
    <xf numFmtId="0" fontId="134" fillId="64" borderId="621" applyNumberFormat="0" applyAlignment="0" applyProtection="0"/>
    <xf numFmtId="0" fontId="70" fillId="53" borderId="629" applyNumberFormat="0" applyFont="0" applyAlignment="0" applyProtection="0"/>
    <xf numFmtId="0" fontId="45" fillId="74" borderId="648" applyNumberFormat="0" applyProtection="0">
      <alignment horizontal="left" vertical="center" indent="1"/>
    </xf>
    <xf numFmtId="0" fontId="126" fillId="64" borderId="601" applyNumberFormat="0" applyAlignment="0" applyProtection="0"/>
    <xf numFmtId="4" fontId="48" fillId="78" borderId="621" applyNumberFormat="0" applyProtection="0">
      <alignment horizontal="right" vertical="center"/>
    </xf>
    <xf numFmtId="0" fontId="131" fillId="49" borderId="601" applyNumberFormat="0" applyAlignment="0" applyProtection="0"/>
    <xf numFmtId="10" fontId="75" fillId="67" borderId="618" applyNumberFormat="0" applyBorder="0" applyAlignment="0" applyProtection="0"/>
    <xf numFmtId="0" fontId="45" fillId="53" borderId="620" applyNumberFormat="0" applyFont="0" applyAlignment="0" applyProtection="0"/>
    <xf numFmtId="4" fontId="48" fillId="67" borderId="630" applyNumberFormat="0" applyProtection="0">
      <alignment vertical="center"/>
    </xf>
    <xf numFmtId="0" fontId="70" fillId="53" borderId="629" applyNumberFormat="0" applyFont="0" applyAlignment="0" applyProtection="0"/>
    <xf numFmtId="37" fontId="113" fillId="90" borderId="646" applyBorder="0" applyProtection="0">
      <alignment horizontal="right"/>
    </xf>
    <xf numFmtId="0" fontId="45" fillId="74" borderId="648" applyNumberFormat="0" applyProtection="0">
      <alignment horizontal="left" vertical="center" indent="1"/>
    </xf>
    <xf numFmtId="4" fontId="48" fillId="77" borderId="621" applyNumberFormat="0" applyProtection="0">
      <alignment horizontal="right" vertical="center"/>
    </xf>
    <xf numFmtId="0" fontId="131" fillId="49" borderId="601" applyNumberFormat="0" applyAlignment="0" applyProtection="0"/>
    <xf numFmtId="0" fontId="45" fillId="66" borderId="621" applyNumberFormat="0" applyProtection="0">
      <alignment horizontal="left" vertical="center" indent="1"/>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48" fillId="67" borderId="621" applyNumberFormat="0" applyProtection="0">
      <alignment vertical="center"/>
    </xf>
    <xf numFmtId="4" fontId="110" fillId="67" borderId="621" applyNumberFormat="0" applyProtection="0">
      <alignment vertical="center"/>
    </xf>
    <xf numFmtId="4" fontId="48" fillId="67" borderId="621" applyNumberFormat="0" applyProtection="0">
      <alignment horizontal="left" vertical="center" indent="1"/>
    </xf>
    <xf numFmtId="4" fontId="48" fillId="67" borderId="621" applyNumberFormat="0" applyProtection="0">
      <alignment horizontal="left" vertical="center" indent="1"/>
    </xf>
    <xf numFmtId="4" fontId="48" fillId="85" borderId="621" applyNumberFormat="0" applyProtection="0">
      <alignment horizontal="right" vertical="center"/>
    </xf>
    <xf numFmtId="4" fontId="110" fillId="85" borderId="621" applyNumberFormat="0" applyProtection="0">
      <alignment horizontal="righ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109" fillId="85" borderId="621" applyNumberFormat="0" applyProtection="0">
      <alignment horizontal="right" vertical="center"/>
    </xf>
    <xf numFmtId="0" fontId="101" fillId="0" borderId="622"/>
    <xf numFmtId="0" fontId="131" fillId="49" borderId="619" applyNumberFormat="0" applyAlignment="0" applyProtection="0"/>
    <xf numFmtId="0" fontId="81" fillId="49" borderId="637" applyNumberFormat="0" applyAlignment="0" applyProtection="0"/>
    <xf numFmtId="0" fontId="66" fillId="64" borderId="637" applyNumberFormat="0" applyAlignment="0" applyProtection="0"/>
    <xf numFmtId="37" fontId="113" fillId="91"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95" fillId="64" borderId="630" applyNumberFormat="0" applyAlignment="0" applyProtection="0"/>
    <xf numFmtId="0" fontId="108" fillId="62" borderId="625" applyBorder="0"/>
    <xf numFmtId="0" fontId="131" fillId="49" borderId="619" applyNumberFormat="0" applyAlignment="0" applyProtection="0"/>
    <xf numFmtId="0" fontId="131" fillId="49" borderId="619" applyNumberFormat="0" applyAlignment="0" applyProtection="0"/>
    <xf numFmtId="0" fontId="131" fillId="49" borderId="619" applyNumberFormat="0" applyAlignment="0" applyProtection="0"/>
    <xf numFmtId="0" fontId="131" fillId="49" borderId="637" applyNumberFormat="0" applyAlignment="0" applyProtection="0"/>
    <xf numFmtId="217" fontId="46" fillId="88" borderId="626" applyBorder="0">
      <alignment horizontal="center" vertical="center" wrapText="1"/>
    </xf>
    <xf numFmtId="217" fontId="46" fillId="67" borderId="624" applyBorder="0">
      <alignment horizontal="left" indent="1"/>
      <protection locked="0"/>
    </xf>
    <xf numFmtId="0" fontId="108" fillId="62" borderId="625" applyBorder="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0" fontId="45" fillId="74" borderId="630" applyNumberFormat="0" applyProtection="0">
      <alignment horizontal="left" vertical="center" indent="1"/>
    </xf>
    <xf numFmtId="0" fontId="101" fillId="0" borderId="622"/>
    <xf numFmtId="4" fontId="109" fillId="85" borderId="621" applyNumberFormat="0" applyProtection="0">
      <alignment horizontal="righ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110" fillId="85" borderId="621" applyNumberFormat="0" applyProtection="0">
      <alignment horizontal="right" vertical="center"/>
    </xf>
    <xf numFmtId="4" fontId="48" fillId="85" borderId="621" applyNumberFormat="0" applyProtection="0">
      <alignment horizontal="right" vertical="center"/>
    </xf>
    <xf numFmtId="4" fontId="48" fillId="67" borderId="621" applyNumberFormat="0" applyProtection="0">
      <alignment horizontal="left" vertical="center" indent="1"/>
    </xf>
    <xf numFmtId="4" fontId="48" fillId="67" borderId="621" applyNumberFormat="0" applyProtection="0">
      <alignment horizontal="left" vertical="center" indent="1"/>
    </xf>
    <xf numFmtId="4" fontId="110" fillId="67" borderId="621" applyNumberFormat="0" applyProtection="0">
      <alignment vertical="center"/>
    </xf>
    <xf numFmtId="4" fontId="48" fillId="67" borderId="621" applyNumberFormat="0" applyProtection="0">
      <alignmen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0" fontId="45" fillId="66" borderId="621" applyNumberFormat="0" applyProtection="0">
      <alignment horizontal="left" vertical="center" indent="1"/>
    </xf>
    <xf numFmtId="0" fontId="45" fillId="66" borderId="621" applyNumberFormat="0" applyProtection="0">
      <alignment horizontal="left" vertical="center" indent="1"/>
    </xf>
    <xf numFmtId="0" fontId="45" fillId="88" borderId="621" applyNumberFormat="0" applyProtection="0">
      <alignment horizontal="left" vertical="center" indent="1"/>
    </xf>
    <xf numFmtId="0" fontId="45" fillId="88" borderId="621" applyNumberFormat="0" applyProtection="0">
      <alignment horizontal="left" vertical="center" indent="1"/>
    </xf>
    <xf numFmtId="0" fontId="45" fillId="87" borderId="621" applyNumberFormat="0" applyProtection="0">
      <alignment horizontal="left" vertical="center" indent="1"/>
    </xf>
    <xf numFmtId="0" fontId="45" fillId="87" borderId="621" applyNumberFormat="0" applyProtection="0">
      <alignment horizontal="left" vertical="center" indent="1"/>
    </xf>
    <xf numFmtId="4" fontId="48" fillId="87" borderId="621" applyNumberFormat="0" applyProtection="0">
      <alignment horizontal="left" vertical="center" indent="1"/>
    </xf>
    <xf numFmtId="4" fontId="48" fillId="85" borderId="621" applyNumberFormat="0" applyProtection="0">
      <alignment horizontal="left" vertical="center" indent="1"/>
    </xf>
    <xf numFmtId="0" fontId="45" fillId="74" borderId="621" applyNumberFormat="0" applyProtection="0">
      <alignment horizontal="left" vertical="center" indent="1"/>
    </xf>
    <xf numFmtId="4" fontId="47" fillId="84" borderId="621" applyNumberFormat="0" applyProtection="0">
      <alignment horizontal="left" vertical="center" indent="1"/>
    </xf>
    <xf numFmtId="4" fontId="48" fillId="83" borderId="621" applyNumberFormat="0" applyProtection="0">
      <alignment horizontal="right" vertical="center"/>
    </xf>
    <xf numFmtId="4" fontId="48" fillId="82" borderId="621" applyNumberFormat="0" applyProtection="0">
      <alignment horizontal="right" vertical="center"/>
    </xf>
    <xf numFmtId="4" fontId="48" fillId="81" borderId="621" applyNumberFormat="0" applyProtection="0">
      <alignment horizontal="right" vertical="center"/>
    </xf>
    <xf numFmtId="4" fontId="48" fillId="80" borderId="621" applyNumberFormat="0" applyProtection="0">
      <alignment horizontal="right" vertical="center"/>
    </xf>
    <xf numFmtId="4" fontId="48" fillId="79" borderId="621" applyNumberFormat="0" applyProtection="0">
      <alignment horizontal="right" vertical="center"/>
    </xf>
    <xf numFmtId="4" fontId="48" fillId="78" borderId="621" applyNumberFormat="0" applyProtection="0">
      <alignment horizontal="right" vertical="center"/>
    </xf>
    <xf numFmtId="4" fontId="48" fillId="77" borderId="621" applyNumberFormat="0" applyProtection="0">
      <alignment horizontal="right" vertical="center"/>
    </xf>
    <xf numFmtId="4" fontId="48" fillId="76" borderId="621" applyNumberFormat="0" applyProtection="0">
      <alignment horizontal="right" vertical="center"/>
    </xf>
    <xf numFmtId="4" fontId="48" fillId="75" borderId="621" applyNumberFormat="0" applyProtection="0">
      <alignment horizontal="right" vertical="center"/>
    </xf>
    <xf numFmtId="0" fontId="45" fillId="74" borderId="621" applyNumberFormat="0" applyProtection="0">
      <alignment horizontal="left" vertical="center" indent="1"/>
    </xf>
    <xf numFmtId="4" fontId="48" fillId="73" borderId="621" applyNumberFormat="0" applyProtection="0">
      <alignment horizontal="left" vertical="center" indent="1"/>
    </xf>
    <xf numFmtId="4" fontId="48" fillId="73" borderId="621" applyNumberFormat="0" applyProtection="0">
      <alignment horizontal="left" vertical="center" indent="1"/>
    </xf>
    <xf numFmtId="4" fontId="110" fillId="73" borderId="621" applyNumberFormat="0" applyProtection="0">
      <alignment vertical="center"/>
    </xf>
    <xf numFmtId="4" fontId="48" fillId="73" borderId="621" applyNumberFormat="0" applyProtection="0">
      <alignment vertical="center"/>
    </xf>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37" fontId="113" fillId="90" borderId="619" applyBorder="0" applyProtection="0">
      <alignment horizontal="right"/>
    </xf>
    <xf numFmtId="37" fontId="113" fillId="90" borderId="619" applyBorder="0" applyProtection="0">
      <alignment horizontal="right"/>
    </xf>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0" fontId="81" fillId="49" borderId="619" applyNumberForma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70" fillId="53" borderId="620" applyNumberFormat="0" applyFont="0" applyAlignment="0" applyProtection="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4" fontId="48" fillId="73" borderId="621" applyNumberFormat="0" applyProtection="0">
      <alignment vertical="center"/>
    </xf>
    <xf numFmtId="4" fontId="110" fillId="73" borderId="621" applyNumberFormat="0" applyProtection="0">
      <alignment vertical="center"/>
    </xf>
    <xf numFmtId="4" fontId="48" fillId="73" borderId="621" applyNumberFormat="0" applyProtection="0">
      <alignment horizontal="left" vertical="center" indent="1"/>
    </xf>
    <xf numFmtId="4" fontId="48" fillId="73" borderId="621" applyNumberFormat="0" applyProtection="0">
      <alignment horizontal="left" vertical="center" indent="1"/>
    </xf>
    <xf numFmtId="0" fontId="45" fillId="74" borderId="621" applyNumberFormat="0" applyProtection="0">
      <alignment horizontal="left" vertical="center" indent="1"/>
    </xf>
    <xf numFmtId="4" fontId="48" fillId="75" borderId="621" applyNumberFormat="0" applyProtection="0">
      <alignment horizontal="right" vertical="center"/>
    </xf>
    <xf numFmtId="4" fontId="48" fillId="76" borderId="621" applyNumberFormat="0" applyProtection="0">
      <alignment horizontal="right" vertical="center"/>
    </xf>
    <xf numFmtId="4" fontId="48" fillId="77" borderId="621" applyNumberFormat="0" applyProtection="0">
      <alignment horizontal="right" vertical="center"/>
    </xf>
    <xf numFmtId="4" fontId="48" fillId="78" borderId="621" applyNumberFormat="0" applyProtection="0">
      <alignment horizontal="right" vertical="center"/>
    </xf>
    <xf numFmtId="4" fontId="48" fillId="79" borderId="621" applyNumberFormat="0" applyProtection="0">
      <alignment horizontal="right" vertical="center"/>
    </xf>
    <xf numFmtId="4" fontId="48" fillId="80" borderId="621" applyNumberFormat="0" applyProtection="0">
      <alignment horizontal="right" vertical="center"/>
    </xf>
    <xf numFmtId="4" fontId="48" fillId="81" borderId="621" applyNumberFormat="0" applyProtection="0">
      <alignment horizontal="right" vertical="center"/>
    </xf>
    <xf numFmtId="4" fontId="48" fillId="82" borderId="621" applyNumberFormat="0" applyProtection="0">
      <alignment horizontal="right" vertical="center"/>
    </xf>
    <xf numFmtId="4" fontId="48" fillId="83" borderId="621" applyNumberFormat="0" applyProtection="0">
      <alignment horizontal="right" vertical="center"/>
    </xf>
    <xf numFmtId="4" fontId="47" fillId="84" borderId="621" applyNumberFormat="0" applyProtection="0">
      <alignment horizontal="left" vertical="center" indent="1"/>
    </xf>
    <xf numFmtId="0" fontId="45" fillId="74" borderId="621" applyNumberFormat="0" applyProtection="0">
      <alignment horizontal="left" vertical="center" indent="1"/>
    </xf>
    <xf numFmtId="4" fontId="48" fillId="85" borderId="621" applyNumberFormat="0" applyProtection="0">
      <alignment horizontal="left" vertical="center" indent="1"/>
    </xf>
    <xf numFmtId="4" fontId="48" fillId="87" borderId="621" applyNumberFormat="0" applyProtection="0">
      <alignment horizontal="left" vertical="center" indent="1"/>
    </xf>
    <xf numFmtId="0" fontId="45" fillId="87" borderId="621" applyNumberFormat="0" applyProtection="0">
      <alignment horizontal="left" vertical="center" indent="1"/>
    </xf>
    <xf numFmtId="0" fontId="45" fillId="87" borderId="621" applyNumberFormat="0" applyProtection="0">
      <alignment horizontal="left" vertical="center" indent="1"/>
    </xf>
    <xf numFmtId="0" fontId="45" fillId="88" borderId="621" applyNumberFormat="0" applyProtection="0">
      <alignment horizontal="left" vertical="center" indent="1"/>
    </xf>
    <xf numFmtId="0" fontId="45" fillId="88" borderId="621" applyNumberFormat="0" applyProtection="0">
      <alignment horizontal="left" vertical="center" indent="1"/>
    </xf>
    <xf numFmtId="0" fontId="45" fillId="66" borderId="621" applyNumberFormat="0" applyProtection="0">
      <alignment horizontal="left" vertical="center" indent="1"/>
    </xf>
    <xf numFmtId="0" fontId="45" fillId="66" borderId="621" applyNumberFormat="0" applyProtection="0">
      <alignment horizontal="left" vertical="center" indent="1"/>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48" fillId="67" borderId="621" applyNumberFormat="0" applyProtection="0">
      <alignment vertical="center"/>
    </xf>
    <xf numFmtId="4" fontId="110" fillId="67" borderId="621" applyNumberFormat="0" applyProtection="0">
      <alignment vertical="center"/>
    </xf>
    <xf numFmtId="4" fontId="48" fillId="67" borderId="621" applyNumberFormat="0" applyProtection="0">
      <alignment horizontal="left" vertical="center" indent="1"/>
    </xf>
    <xf numFmtId="4" fontId="48" fillId="67" borderId="621" applyNumberFormat="0" applyProtection="0">
      <alignment horizontal="left" vertical="center" indent="1"/>
    </xf>
    <xf numFmtId="4" fontId="48" fillId="85" borderId="621" applyNumberFormat="0" applyProtection="0">
      <alignment horizontal="right" vertical="center"/>
    </xf>
    <xf numFmtId="4" fontId="110" fillId="85" borderId="621" applyNumberFormat="0" applyProtection="0">
      <alignment horizontal="right" vertical="center"/>
    </xf>
    <xf numFmtId="0" fontId="45" fillId="74" borderId="621" applyNumberFormat="0" applyProtection="0">
      <alignment horizontal="left" vertical="center" indent="1"/>
    </xf>
    <xf numFmtId="0" fontId="45" fillId="74" borderId="621" applyNumberFormat="0" applyProtection="0">
      <alignment horizontal="left" vertical="center" indent="1"/>
    </xf>
    <xf numFmtId="4" fontId="109" fillId="85" borderId="621" applyNumberFormat="0" applyProtection="0">
      <alignment horizontal="right" vertical="center"/>
    </xf>
    <xf numFmtId="0" fontId="101" fillId="0" borderId="622"/>
    <xf numFmtId="4" fontId="110" fillId="85" borderId="630" applyNumberFormat="0" applyProtection="0">
      <alignment horizontal="right" vertical="center"/>
    </xf>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0" fontId="66" fillId="64" borderId="619" applyNumberFormat="0" applyAlignment="0" applyProtection="0"/>
    <xf numFmtId="37" fontId="113" fillId="91"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37" fontId="113" fillId="91" borderId="619" applyBorder="0" applyProtection="0">
      <alignment horizontal="right"/>
    </xf>
    <xf numFmtId="0" fontId="108" fillId="62" borderId="625" applyBorder="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0" fontId="95" fillId="64" borderId="621" applyNumberFormat="0" applyAlignment="0" applyProtection="0"/>
    <xf numFmtId="217" fontId="46" fillId="88" borderId="626" applyBorder="0">
      <alignment horizontal="center" vertical="center" wrapText="1"/>
    </xf>
    <xf numFmtId="217" fontId="46" fillId="67" borderId="624" applyBorder="0">
      <alignment horizontal="left" indent="1"/>
      <protection locked="0"/>
    </xf>
    <xf numFmtId="0" fontId="105" fillId="0" borderId="623" applyNumberFormat="0" applyFill="0" applyAlignment="0" applyProtection="0"/>
    <xf numFmtId="0" fontId="126" fillId="64" borderId="619" applyNumberFormat="0" applyAlignment="0" applyProtection="0"/>
    <xf numFmtId="0" fontId="131" fillId="49" borderId="619" applyNumberFormat="0" applyAlignment="0" applyProtection="0"/>
    <xf numFmtId="0" fontId="45" fillId="53" borderId="620" applyNumberFormat="0" applyFont="0" applyAlignment="0" applyProtection="0"/>
    <xf numFmtId="0" fontId="134" fillId="64" borderId="621" applyNumberFormat="0" applyAlignment="0" applyProtection="0"/>
    <xf numFmtId="217" fontId="46" fillId="88" borderId="626" applyBorder="0">
      <alignment horizontal="center" vertical="center" wrapText="1"/>
    </xf>
    <xf numFmtId="217" fontId="46" fillId="67" borderId="624" applyBorder="0">
      <alignment horizontal="left" indent="1"/>
      <protection locked="0"/>
    </xf>
    <xf numFmtId="0" fontId="126" fillId="64" borderId="619" applyNumberFormat="0" applyAlignment="0" applyProtection="0"/>
    <xf numFmtId="0" fontId="131" fillId="49" borderId="619" applyNumberFormat="0" applyAlignment="0" applyProtection="0"/>
    <xf numFmtId="0" fontId="45" fillId="53" borderId="620" applyNumberFormat="0" applyFont="0" applyAlignment="0" applyProtection="0"/>
    <xf numFmtId="0" fontId="134" fillId="64" borderId="621" applyNumberFormat="0" applyAlignment="0" applyProtection="0"/>
    <xf numFmtId="0" fontId="131" fillId="49" borderId="619" applyNumberFormat="0" applyAlignment="0" applyProtection="0"/>
    <xf numFmtId="0" fontId="66" fillId="64" borderId="637" applyNumberFormat="0" applyAlignment="0" applyProtection="0"/>
    <xf numFmtId="0" fontId="45" fillId="53" borderId="638" applyNumberFormat="0" applyFont="0" applyAlignment="0" applyProtection="0"/>
    <xf numFmtId="10" fontId="75" fillId="70" borderId="627" applyNumberFormat="0" applyBorder="0" applyAlignment="0" applyProtection="0"/>
    <xf numFmtId="0" fontId="134" fillId="64" borderId="639" applyNumberFormat="0" applyAlignment="0" applyProtection="0"/>
    <xf numFmtId="0" fontId="126" fillId="64" borderId="628" applyNumberFormat="0" applyAlignment="0" applyProtection="0"/>
    <xf numFmtId="0" fontId="131" fillId="49" borderId="628" applyNumberFormat="0" applyAlignment="0" applyProtection="0"/>
    <xf numFmtId="0" fontId="45" fillId="53" borderId="629" applyNumberFormat="0" applyFont="0" applyAlignment="0" applyProtection="0"/>
    <xf numFmtId="0" fontId="134" fillId="64" borderId="630" applyNumberFormat="0" applyAlignment="0" applyProtection="0"/>
    <xf numFmtId="0" fontId="126" fillId="64" borderId="619" applyNumberFormat="0" applyAlignment="0" applyProtection="0"/>
    <xf numFmtId="0" fontId="95" fillId="64" borderId="630" applyNumberFormat="0" applyAlignment="0" applyProtection="0"/>
    <xf numFmtId="0" fontId="131" fillId="49" borderId="619" applyNumberFormat="0" applyAlignment="0" applyProtection="0"/>
    <xf numFmtId="10" fontId="75" fillId="67" borderId="627" applyNumberFormat="0" applyBorder="0" applyAlignment="0" applyProtection="0"/>
    <xf numFmtId="0" fontId="45" fillId="53" borderId="629" applyNumberFormat="0" applyFont="0" applyAlignment="0" applyProtection="0"/>
    <xf numFmtId="0" fontId="131" fillId="49" borderId="619" applyNumberFormat="0" applyAlignment="0" applyProtection="0"/>
    <xf numFmtId="0" fontId="66" fillId="64" borderId="646" applyNumberForma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4" fontId="48" fillId="73" borderId="630" applyNumberFormat="0" applyProtection="0">
      <alignment vertical="center"/>
    </xf>
    <xf numFmtId="4" fontId="110" fillId="73" borderId="630" applyNumberFormat="0" applyProtection="0">
      <alignment vertical="center"/>
    </xf>
    <xf numFmtId="4" fontId="48" fillId="73" borderId="630" applyNumberFormat="0" applyProtection="0">
      <alignment horizontal="left" vertical="center" indent="1"/>
    </xf>
    <xf numFmtId="4" fontId="48" fillId="73" borderId="630" applyNumberFormat="0" applyProtection="0">
      <alignment horizontal="left" vertical="center" indent="1"/>
    </xf>
    <xf numFmtId="0" fontId="45" fillId="74" borderId="630" applyNumberFormat="0" applyProtection="0">
      <alignment horizontal="left" vertical="center" indent="1"/>
    </xf>
    <xf numFmtId="4" fontId="48" fillId="75" borderId="630" applyNumberFormat="0" applyProtection="0">
      <alignment horizontal="right" vertical="center"/>
    </xf>
    <xf numFmtId="4" fontId="48" fillId="76" borderId="630" applyNumberFormat="0" applyProtection="0">
      <alignment horizontal="right" vertical="center"/>
    </xf>
    <xf numFmtId="4" fontId="48" fillId="77" borderId="630" applyNumberFormat="0" applyProtection="0">
      <alignment horizontal="right" vertical="center"/>
    </xf>
    <xf numFmtId="4" fontId="48" fillId="78" borderId="630" applyNumberFormat="0" applyProtection="0">
      <alignment horizontal="right" vertical="center"/>
    </xf>
    <xf numFmtId="4" fontId="48" fillId="79" borderId="630" applyNumberFormat="0" applyProtection="0">
      <alignment horizontal="right" vertical="center"/>
    </xf>
    <xf numFmtId="4" fontId="48" fillId="80" borderId="630" applyNumberFormat="0" applyProtection="0">
      <alignment horizontal="right" vertical="center"/>
    </xf>
    <xf numFmtId="4" fontId="48" fillId="81" borderId="630" applyNumberFormat="0" applyProtection="0">
      <alignment horizontal="right" vertical="center"/>
    </xf>
    <xf numFmtId="4" fontId="48" fillId="82" borderId="630" applyNumberFormat="0" applyProtection="0">
      <alignment horizontal="right" vertical="center"/>
    </xf>
    <xf numFmtId="4" fontId="48" fillId="83" borderId="630" applyNumberFormat="0" applyProtection="0">
      <alignment horizontal="right" vertical="center"/>
    </xf>
    <xf numFmtId="4" fontId="47" fillId="84" borderId="630" applyNumberFormat="0" applyProtection="0">
      <alignment horizontal="left" vertical="center" indent="1"/>
    </xf>
    <xf numFmtId="0" fontId="45" fillId="74" borderId="630" applyNumberFormat="0" applyProtection="0">
      <alignment horizontal="left" vertical="center" indent="1"/>
    </xf>
    <xf numFmtId="4" fontId="48" fillId="85" borderId="630" applyNumberFormat="0" applyProtection="0">
      <alignment horizontal="left" vertical="center" indent="1"/>
    </xf>
    <xf numFmtId="4" fontId="48" fillId="87" borderId="630" applyNumberFormat="0" applyProtection="0">
      <alignment horizontal="left" vertical="center" indent="1"/>
    </xf>
    <xf numFmtId="0" fontId="45" fillId="87" borderId="630" applyNumberFormat="0" applyProtection="0">
      <alignment horizontal="left" vertical="center" indent="1"/>
    </xf>
    <xf numFmtId="0" fontId="45" fillId="87" borderId="630" applyNumberFormat="0" applyProtection="0">
      <alignment horizontal="left" vertical="center" indent="1"/>
    </xf>
    <xf numFmtId="0" fontId="45" fillId="88" borderId="630" applyNumberFormat="0" applyProtection="0">
      <alignment horizontal="left" vertical="center" indent="1"/>
    </xf>
    <xf numFmtId="0" fontId="45" fillId="88" borderId="630" applyNumberFormat="0" applyProtection="0">
      <alignment horizontal="left" vertical="center" indent="1"/>
    </xf>
    <xf numFmtId="0" fontId="45" fillId="66" borderId="630" applyNumberFormat="0" applyProtection="0">
      <alignment horizontal="left" vertical="center" indent="1"/>
    </xf>
    <xf numFmtId="0" fontId="45" fillId="66" borderId="630" applyNumberFormat="0" applyProtection="0">
      <alignment horizontal="left" vertical="center" indent="1"/>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48" fillId="67" borderId="630" applyNumberFormat="0" applyProtection="0">
      <alignment vertical="center"/>
    </xf>
    <xf numFmtId="4" fontId="110" fillId="67" borderId="630" applyNumberFormat="0" applyProtection="0">
      <alignmen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4" fontId="48" fillId="85" borderId="630" applyNumberFormat="0" applyProtection="0">
      <alignment horizontal="right" vertical="center"/>
    </xf>
    <xf numFmtId="4" fontId="110" fillId="85" borderId="630" applyNumberFormat="0" applyProtection="0">
      <alignment horizontal="righ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109" fillId="85" borderId="630" applyNumberFormat="0" applyProtection="0">
      <alignment horizontal="right" vertical="center"/>
    </xf>
    <xf numFmtId="0" fontId="101" fillId="0" borderId="631"/>
    <xf numFmtId="0" fontId="66" fillId="64" borderId="646" applyNumberFormat="0" applyAlignment="0" applyProtection="0"/>
    <xf numFmtId="0" fontId="131" fillId="49" borderId="628" applyNumberFormat="0" applyAlignment="0" applyProtection="0"/>
    <xf numFmtId="37" fontId="113" fillId="91"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64" borderId="646" applyNumberFormat="0" applyAlignment="0" applyProtection="0"/>
    <xf numFmtId="0" fontId="108" fillId="62" borderId="634" applyBorder="0"/>
    <xf numFmtId="0" fontId="131" fillId="49" borderId="628" applyNumberFormat="0" applyAlignment="0" applyProtection="0"/>
    <xf numFmtId="0" fontId="131" fillId="49" borderId="628" applyNumberFormat="0" applyAlignment="0" applyProtection="0"/>
    <xf numFmtId="0" fontId="131" fillId="49" borderId="628" applyNumberFormat="0" applyAlignment="0" applyProtection="0"/>
    <xf numFmtId="217" fontId="46" fillId="88" borderId="653" applyBorder="0">
      <alignment horizontal="center" vertical="center" wrapText="1"/>
    </xf>
    <xf numFmtId="217" fontId="46" fillId="88" borderId="635" applyBorder="0">
      <alignment horizontal="center" vertical="center" wrapText="1"/>
    </xf>
    <xf numFmtId="217" fontId="46" fillId="67" borderId="633" applyBorder="0">
      <alignment horizontal="left" indent="1"/>
      <protection locked="0"/>
    </xf>
    <xf numFmtId="0" fontId="108" fillId="62" borderId="634" applyBorder="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0" fontId="105" fillId="0" borderId="641" applyNumberFormat="0" applyFill="0" applyAlignment="0" applyProtection="0"/>
    <xf numFmtId="0" fontId="101" fillId="0" borderId="631"/>
    <xf numFmtId="4" fontId="109" fillId="85" borderId="630" applyNumberFormat="0" applyProtection="0">
      <alignment horizontal="righ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110" fillId="85" borderId="630" applyNumberFormat="0" applyProtection="0">
      <alignment horizontal="right" vertical="center"/>
    </xf>
    <xf numFmtId="4" fontId="48" fillId="85" borderId="630" applyNumberFormat="0" applyProtection="0">
      <alignment horizontal="righ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4" fontId="110" fillId="67" borderId="630" applyNumberFormat="0" applyProtection="0">
      <alignment vertical="center"/>
    </xf>
    <xf numFmtId="4" fontId="48" fillId="67" borderId="630" applyNumberFormat="0" applyProtection="0">
      <alignmen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0" fontId="45" fillId="66" borderId="630" applyNumberFormat="0" applyProtection="0">
      <alignment horizontal="left" vertical="center" indent="1"/>
    </xf>
    <xf numFmtId="0" fontId="45" fillId="66" borderId="630" applyNumberFormat="0" applyProtection="0">
      <alignment horizontal="left" vertical="center" indent="1"/>
    </xf>
    <xf numFmtId="0" fontId="45" fillId="88" borderId="630" applyNumberFormat="0" applyProtection="0">
      <alignment horizontal="left" vertical="center" indent="1"/>
    </xf>
    <xf numFmtId="0" fontId="45" fillId="88" borderId="630" applyNumberFormat="0" applyProtection="0">
      <alignment horizontal="left" vertical="center" indent="1"/>
    </xf>
    <xf numFmtId="0" fontId="45" fillId="87" borderId="630" applyNumberFormat="0" applyProtection="0">
      <alignment horizontal="left" vertical="center" indent="1"/>
    </xf>
    <xf numFmtId="0" fontId="45" fillId="87" borderId="630" applyNumberFormat="0" applyProtection="0">
      <alignment horizontal="left" vertical="center" indent="1"/>
    </xf>
    <xf numFmtId="4" fontId="48" fillId="87" borderId="630" applyNumberFormat="0" applyProtection="0">
      <alignment horizontal="left" vertical="center" indent="1"/>
    </xf>
    <xf numFmtId="4" fontId="48" fillId="85" borderId="630" applyNumberFormat="0" applyProtection="0">
      <alignment horizontal="left" vertical="center" indent="1"/>
    </xf>
    <xf numFmtId="0" fontId="45" fillId="74" borderId="630" applyNumberFormat="0" applyProtection="0">
      <alignment horizontal="left" vertical="center" indent="1"/>
    </xf>
    <xf numFmtId="4" fontId="47" fillId="84" borderId="630" applyNumberFormat="0" applyProtection="0">
      <alignment horizontal="left" vertical="center" indent="1"/>
    </xf>
    <xf numFmtId="4" fontId="48" fillId="83" borderId="630" applyNumberFormat="0" applyProtection="0">
      <alignment horizontal="right" vertical="center"/>
    </xf>
    <xf numFmtId="4" fontId="48" fillId="82" borderId="630" applyNumberFormat="0" applyProtection="0">
      <alignment horizontal="right" vertical="center"/>
    </xf>
    <xf numFmtId="4" fontId="48" fillId="81" borderId="630" applyNumberFormat="0" applyProtection="0">
      <alignment horizontal="right" vertical="center"/>
    </xf>
    <xf numFmtId="4" fontId="48" fillId="80" borderId="630" applyNumberFormat="0" applyProtection="0">
      <alignment horizontal="right" vertical="center"/>
    </xf>
    <xf numFmtId="4" fontId="48" fillId="79" borderId="630" applyNumberFormat="0" applyProtection="0">
      <alignment horizontal="right" vertical="center"/>
    </xf>
    <xf numFmtId="4" fontId="48" fillId="78" borderId="630" applyNumberFormat="0" applyProtection="0">
      <alignment horizontal="right" vertical="center"/>
    </xf>
    <xf numFmtId="4" fontId="48" fillId="77" borderId="630" applyNumberFormat="0" applyProtection="0">
      <alignment horizontal="right" vertical="center"/>
    </xf>
    <xf numFmtId="4" fontId="48" fillId="76" borderId="630" applyNumberFormat="0" applyProtection="0">
      <alignment horizontal="right" vertical="center"/>
    </xf>
    <xf numFmtId="4" fontId="48" fillId="75" borderId="630" applyNumberFormat="0" applyProtection="0">
      <alignment horizontal="right" vertical="center"/>
    </xf>
    <xf numFmtId="0" fontId="45" fillId="74" borderId="630" applyNumberFormat="0" applyProtection="0">
      <alignment horizontal="left" vertical="center" indent="1"/>
    </xf>
    <xf numFmtId="4" fontId="48" fillId="73" borderId="630" applyNumberFormat="0" applyProtection="0">
      <alignment horizontal="left" vertical="center" indent="1"/>
    </xf>
    <xf numFmtId="4" fontId="48" fillId="73" borderId="630" applyNumberFormat="0" applyProtection="0">
      <alignment horizontal="left" vertical="center" indent="1"/>
    </xf>
    <xf numFmtId="4" fontId="110" fillId="73" borderId="630" applyNumberFormat="0" applyProtection="0">
      <alignment vertical="center"/>
    </xf>
    <xf numFmtId="4" fontId="48" fillId="73" borderId="630" applyNumberFormat="0" applyProtection="0">
      <alignment vertical="center"/>
    </xf>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37" fontId="113" fillId="90" borderId="628" applyBorder="0" applyProtection="0">
      <alignment horizontal="right"/>
    </xf>
    <xf numFmtId="37" fontId="113" fillId="90" borderId="628" applyBorder="0" applyProtection="0">
      <alignment horizontal="right"/>
    </xf>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0" fontId="81" fillId="49" borderId="628" applyNumberForma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70" fillId="53" borderId="629" applyNumberFormat="0" applyFon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4" fontId="48" fillId="73" borderId="630" applyNumberFormat="0" applyProtection="0">
      <alignment vertical="center"/>
    </xf>
    <xf numFmtId="4" fontId="110" fillId="73" borderId="630" applyNumberFormat="0" applyProtection="0">
      <alignment vertical="center"/>
    </xf>
    <xf numFmtId="4" fontId="48" fillId="73" borderId="630" applyNumberFormat="0" applyProtection="0">
      <alignment horizontal="left" vertical="center" indent="1"/>
    </xf>
    <xf numFmtId="4" fontId="48" fillId="73" borderId="630" applyNumberFormat="0" applyProtection="0">
      <alignment horizontal="left" vertical="center" indent="1"/>
    </xf>
    <xf numFmtId="0" fontId="45" fillId="74" borderId="630" applyNumberFormat="0" applyProtection="0">
      <alignment horizontal="left" vertical="center" indent="1"/>
    </xf>
    <xf numFmtId="4" fontId="48" fillId="75" borderId="630" applyNumberFormat="0" applyProtection="0">
      <alignment horizontal="right" vertical="center"/>
    </xf>
    <xf numFmtId="4" fontId="48" fillId="76" borderId="630" applyNumberFormat="0" applyProtection="0">
      <alignment horizontal="right" vertical="center"/>
    </xf>
    <xf numFmtId="4" fontId="48" fillId="77" borderId="630" applyNumberFormat="0" applyProtection="0">
      <alignment horizontal="right" vertical="center"/>
    </xf>
    <xf numFmtId="4" fontId="48" fillId="78" borderId="630" applyNumberFormat="0" applyProtection="0">
      <alignment horizontal="right" vertical="center"/>
    </xf>
    <xf numFmtId="4" fontId="48" fillId="79" borderId="630" applyNumberFormat="0" applyProtection="0">
      <alignment horizontal="right" vertical="center"/>
    </xf>
    <xf numFmtId="4" fontId="48" fillId="80" borderId="630" applyNumberFormat="0" applyProtection="0">
      <alignment horizontal="right" vertical="center"/>
    </xf>
    <xf numFmtId="4" fontId="48" fillId="81" borderId="630" applyNumberFormat="0" applyProtection="0">
      <alignment horizontal="right" vertical="center"/>
    </xf>
    <xf numFmtId="4" fontId="48" fillId="82" borderId="630" applyNumberFormat="0" applyProtection="0">
      <alignment horizontal="right" vertical="center"/>
    </xf>
    <xf numFmtId="4" fontId="48" fillId="83" borderId="630" applyNumberFormat="0" applyProtection="0">
      <alignment horizontal="right" vertical="center"/>
    </xf>
    <xf numFmtId="4" fontId="47" fillId="84" borderId="630" applyNumberFormat="0" applyProtection="0">
      <alignment horizontal="left" vertical="center" indent="1"/>
    </xf>
    <xf numFmtId="0" fontId="45" fillId="74" borderId="630" applyNumberFormat="0" applyProtection="0">
      <alignment horizontal="left" vertical="center" indent="1"/>
    </xf>
    <xf numFmtId="4" fontId="48" fillId="85" borderId="630" applyNumberFormat="0" applyProtection="0">
      <alignment horizontal="left" vertical="center" indent="1"/>
    </xf>
    <xf numFmtId="4" fontId="48" fillId="87" borderId="630" applyNumberFormat="0" applyProtection="0">
      <alignment horizontal="left" vertical="center" indent="1"/>
    </xf>
    <xf numFmtId="0" fontId="45" fillId="87" borderId="630" applyNumberFormat="0" applyProtection="0">
      <alignment horizontal="left" vertical="center" indent="1"/>
    </xf>
    <xf numFmtId="0" fontId="45" fillId="87" borderId="630" applyNumberFormat="0" applyProtection="0">
      <alignment horizontal="left" vertical="center" indent="1"/>
    </xf>
    <xf numFmtId="0" fontId="45" fillId="88" borderId="630" applyNumberFormat="0" applyProtection="0">
      <alignment horizontal="left" vertical="center" indent="1"/>
    </xf>
    <xf numFmtId="0" fontId="45" fillId="88" borderId="630" applyNumberFormat="0" applyProtection="0">
      <alignment horizontal="left" vertical="center" indent="1"/>
    </xf>
    <xf numFmtId="0" fontId="45" fillId="66" borderId="630" applyNumberFormat="0" applyProtection="0">
      <alignment horizontal="left" vertical="center" indent="1"/>
    </xf>
    <xf numFmtId="0" fontId="45" fillId="66" borderId="630" applyNumberFormat="0" applyProtection="0">
      <alignment horizontal="left" vertical="center" indent="1"/>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48" fillId="67" borderId="630" applyNumberFormat="0" applyProtection="0">
      <alignment vertical="center"/>
    </xf>
    <xf numFmtId="4" fontId="110" fillId="67" borderId="630" applyNumberFormat="0" applyProtection="0">
      <alignment vertical="center"/>
    </xf>
    <xf numFmtId="4" fontId="48" fillId="67" borderId="630" applyNumberFormat="0" applyProtection="0">
      <alignment horizontal="left" vertical="center" indent="1"/>
    </xf>
    <xf numFmtId="4" fontId="48" fillId="67" borderId="630" applyNumberFormat="0" applyProtection="0">
      <alignment horizontal="left" vertical="center" indent="1"/>
    </xf>
    <xf numFmtId="4" fontId="48" fillId="85" borderId="630" applyNumberFormat="0" applyProtection="0">
      <alignment horizontal="right" vertical="center"/>
    </xf>
    <xf numFmtId="4" fontId="110" fillId="85" borderId="630" applyNumberFormat="0" applyProtection="0">
      <alignment horizontal="right" vertical="center"/>
    </xf>
    <xf numFmtId="0" fontId="45" fillId="74" borderId="630" applyNumberFormat="0" applyProtection="0">
      <alignment horizontal="left" vertical="center" indent="1"/>
    </xf>
    <xf numFmtId="0" fontId="45" fillId="74" borderId="630" applyNumberFormat="0" applyProtection="0">
      <alignment horizontal="left" vertical="center" indent="1"/>
    </xf>
    <xf numFmtId="4" fontId="109" fillId="85" borderId="630" applyNumberFormat="0" applyProtection="0">
      <alignment horizontal="right" vertical="center"/>
    </xf>
    <xf numFmtId="0" fontId="101" fillId="0" borderId="631"/>
    <xf numFmtId="37" fontId="113" fillId="91" borderId="637" applyBorder="0" applyProtection="0">
      <alignment horizontal="right"/>
    </xf>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0" fontId="66" fillId="64" borderId="628" applyNumberFormat="0" applyAlignment="0" applyProtection="0"/>
    <xf numFmtId="37" fontId="113" fillId="91"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37" fontId="113" fillId="91" borderId="628" applyBorder="0" applyProtection="0">
      <alignment horizontal="right"/>
    </xf>
    <xf numFmtId="0" fontId="108" fillId="62" borderId="634" applyBorder="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0" fontId="95" fillId="64" borderId="630" applyNumberFormat="0" applyAlignment="0" applyProtection="0"/>
    <xf numFmtId="217" fontId="46" fillId="88" borderId="635" applyBorder="0">
      <alignment horizontal="center" vertical="center" wrapText="1"/>
    </xf>
    <xf numFmtId="217" fontId="46" fillId="67" borderId="633" applyBorder="0">
      <alignment horizontal="left" indent="1"/>
      <protection locked="0"/>
    </xf>
    <xf numFmtId="0" fontId="105" fillId="0" borderId="632" applyNumberFormat="0" applyFill="0" applyAlignment="0" applyProtection="0"/>
    <xf numFmtId="0" fontId="126" fillId="64" borderId="628" applyNumberFormat="0" applyAlignment="0" applyProtection="0"/>
    <xf numFmtId="0" fontId="131" fillId="49" borderId="628" applyNumberFormat="0" applyAlignment="0" applyProtection="0"/>
    <xf numFmtId="0" fontId="45" fillId="53" borderId="629" applyNumberFormat="0" applyFont="0" applyAlignment="0" applyProtection="0"/>
    <xf numFmtId="0" fontId="134" fillId="64" borderId="630" applyNumberFormat="0" applyAlignment="0" applyProtection="0"/>
    <xf numFmtId="217" fontId="46" fillId="88" borderId="635" applyBorder="0">
      <alignment horizontal="center" vertical="center" wrapText="1"/>
    </xf>
    <xf numFmtId="217" fontId="46" fillId="67" borderId="633" applyBorder="0">
      <alignment horizontal="left" indent="1"/>
      <protection locked="0"/>
    </xf>
    <xf numFmtId="0" fontId="126" fillId="64" borderId="628" applyNumberFormat="0" applyAlignment="0" applyProtection="0"/>
    <xf numFmtId="0" fontId="131" fillId="49" borderId="628" applyNumberFormat="0" applyAlignment="0" applyProtection="0"/>
    <xf numFmtId="0" fontId="45" fillId="53" borderId="629" applyNumberFormat="0" applyFont="0" applyAlignment="0" applyProtection="0"/>
    <xf numFmtId="0" fontId="134" fillId="64" borderId="630" applyNumberFormat="0" applyAlignment="0" applyProtection="0"/>
    <xf numFmtId="0" fontId="131" fillId="49" borderId="628" applyNumberFormat="0" applyAlignment="0" applyProtection="0"/>
    <xf numFmtId="10" fontId="75" fillId="70" borderId="636" applyNumberFormat="0" applyBorder="0" applyAlignment="0" applyProtection="0"/>
    <xf numFmtId="0" fontId="66" fillId="64" borderId="646" applyNumberFormat="0" applyAlignment="0" applyProtection="0"/>
    <xf numFmtId="0" fontId="126" fillId="64" borderId="637" applyNumberFormat="0" applyAlignment="0" applyProtection="0"/>
    <xf numFmtId="0" fontId="131" fillId="49" borderId="637" applyNumberFormat="0" applyAlignment="0" applyProtection="0"/>
    <xf numFmtId="0" fontId="45" fillId="53" borderId="638" applyNumberFormat="0" applyFont="0" applyAlignment="0" applyProtection="0"/>
    <xf numFmtId="0" fontId="134" fillId="64" borderId="639" applyNumberFormat="0" applyAlignment="0" applyProtection="0"/>
    <xf numFmtId="0" fontId="126" fillId="64" borderId="628" applyNumberFormat="0" applyAlignment="0" applyProtection="0"/>
    <xf numFmtId="0" fontId="131" fillId="49" borderId="628" applyNumberFormat="0" applyAlignment="0" applyProtection="0"/>
    <xf numFmtId="10" fontId="75" fillId="67" borderId="636" applyNumberFormat="0" applyBorder="0" applyAlignment="0" applyProtection="0"/>
    <xf numFmtId="0" fontId="45" fillId="53" borderId="638" applyNumberFormat="0" applyFont="0" applyAlignment="0" applyProtection="0"/>
    <xf numFmtId="217" fontId="46" fillId="67" borderId="651" applyBorder="0">
      <alignment horizontal="left" indent="1"/>
      <protection locked="0"/>
    </xf>
    <xf numFmtId="0" fontId="131" fillId="49" borderId="628" applyNumberForma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4" fontId="48" fillId="73" borderId="639" applyNumberFormat="0" applyProtection="0">
      <alignment vertical="center"/>
    </xf>
    <xf numFmtId="4" fontId="110" fillId="73" borderId="639" applyNumberFormat="0" applyProtection="0">
      <alignment vertical="center"/>
    </xf>
    <xf numFmtId="4" fontId="48" fillId="73" borderId="639" applyNumberFormat="0" applyProtection="0">
      <alignment horizontal="left" vertical="center" indent="1"/>
    </xf>
    <xf numFmtId="4" fontId="48" fillId="73" borderId="639" applyNumberFormat="0" applyProtection="0">
      <alignment horizontal="left" vertical="center" indent="1"/>
    </xf>
    <xf numFmtId="0" fontId="45" fillId="74" borderId="639" applyNumberFormat="0" applyProtection="0">
      <alignment horizontal="left" vertical="center" indent="1"/>
    </xf>
    <xf numFmtId="4" fontId="48" fillId="75" borderId="639" applyNumberFormat="0" applyProtection="0">
      <alignment horizontal="right" vertical="center"/>
    </xf>
    <xf numFmtId="4" fontId="48" fillId="76" borderId="639" applyNumberFormat="0" applyProtection="0">
      <alignment horizontal="right" vertical="center"/>
    </xf>
    <xf numFmtId="4" fontId="48" fillId="77" borderId="639" applyNumberFormat="0" applyProtection="0">
      <alignment horizontal="right" vertical="center"/>
    </xf>
    <xf numFmtId="4" fontId="48" fillId="78" borderId="639" applyNumberFormat="0" applyProtection="0">
      <alignment horizontal="right" vertical="center"/>
    </xf>
    <xf numFmtId="4" fontId="48" fillId="79" borderId="639" applyNumberFormat="0" applyProtection="0">
      <alignment horizontal="right" vertical="center"/>
    </xf>
    <xf numFmtId="4" fontId="48" fillId="80" borderId="639" applyNumberFormat="0" applyProtection="0">
      <alignment horizontal="right" vertical="center"/>
    </xf>
    <xf numFmtId="4" fontId="48" fillId="81" borderId="639" applyNumberFormat="0" applyProtection="0">
      <alignment horizontal="right" vertical="center"/>
    </xf>
    <xf numFmtId="4" fontId="48" fillId="82" borderId="639" applyNumberFormat="0" applyProtection="0">
      <alignment horizontal="right" vertical="center"/>
    </xf>
    <xf numFmtId="4" fontId="48" fillId="83" borderId="639" applyNumberFormat="0" applyProtection="0">
      <alignment horizontal="right" vertical="center"/>
    </xf>
    <xf numFmtId="4" fontId="47" fillId="84" borderId="639" applyNumberFormat="0" applyProtection="0">
      <alignment horizontal="left" vertical="center" indent="1"/>
    </xf>
    <xf numFmtId="0" fontId="45" fillId="74" borderId="639" applyNumberFormat="0" applyProtection="0">
      <alignment horizontal="left" vertical="center" indent="1"/>
    </xf>
    <xf numFmtId="4" fontId="48" fillId="85" borderId="639" applyNumberFormat="0" applyProtection="0">
      <alignment horizontal="left" vertical="center" indent="1"/>
    </xf>
    <xf numFmtId="4" fontId="48" fillId="87" borderId="639" applyNumberFormat="0" applyProtection="0">
      <alignment horizontal="left" vertical="center" indent="1"/>
    </xf>
    <xf numFmtId="0" fontId="45" fillId="87" borderId="639" applyNumberFormat="0" applyProtection="0">
      <alignment horizontal="left" vertical="center" indent="1"/>
    </xf>
    <xf numFmtId="0" fontId="45" fillId="87" borderId="639" applyNumberFormat="0" applyProtection="0">
      <alignment horizontal="left" vertical="center" indent="1"/>
    </xf>
    <xf numFmtId="0" fontId="45" fillId="88" borderId="639" applyNumberFormat="0" applyProtection="0">
      <alignment horizontal="left" vertical="center" indent="1"/>
    </xf>
    <xf numFmtId="0" fontId="45" fillId="88" borderId="639" applyNumberFormat="0" applyProtection="0">
      <alignment horizontal="left" vertical="center" indent="1"/>
    </xf>
    <xf numFmtId="0" fontId="45" fillId="66" borderId="639" applyNumberFormat="0" applyProtection="0">
      <alignment horizontal="left" vertical="center" indent="1"/>
    </xf>
    <xf numFmtId="0" fontId="45" fillId="66" borderId="639" applyNumberFormat="0" applyProtection="0">
      <alignment horizontal="left" vertical="center" indent="1"/>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48" fillId="67" borderId="639" applyNumberFormat="0" applyProtection="0">
      <alignment vertical="center"/>
    </xf>
    <xf numFmtId="4" fontId="110" fillId="67" borderId="639" applyNumberFormat="0" applyProtection="0">
      <alignment vertical="center"/>
    </xf>
    <xf numFmtId="4" fontId="48" fillId="67" borderId="639" applyNumberFormat="0" applyProtection="0">
      <alignment horizontal="left" vertical="center" indent="1"/>
    </xf>
    <xf numFmtId="4" fontId="48" fillId="67" borderId="639" applyNumberFormat="0" applyProtection="0">
      <alignment horizontal="left" vertical="center" indent="1"/>
    </xf>
    <xf numFmtId="4" fontId="48" fillId="85" borderId="639" applyNumberFormat="0" applyProtection="0">
      <alignment horizontal="right" vertical="center"/>
    </xf>
    <xf numFmtId="4" fontId="110" fillId="85" borderId="639" applyNumberFormat="0" applyProtection="0">
      <alignment horizontal="righ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109" fillId="85" borderId="639" applyNumberFormat="0" applyProtection="0">
      <alignment horizontal="right" vertical="center"/>
    </xf>
    <xf numFmtId="0" fontId="101" fillId="0" borderId="640"/>
    <xf numFmtId="0" fontId="131" fillId="49" borderId="637" applyNumberFormat="0" applyAlignment="0" applyProtection="0"/>
    <xf numFmtId="37" fontId="113" fillId="91"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8" fillId="62" borderId="643" applyBorder="0"/>
    <xf numFmtId="0" fontId="131" fillId="49" borderId="637" applyNumberFormat="0" applyAlignment="0" applyProtection="0"/>
    <xf numFmtId="0" fontId="131" fillId="49" borderId="637" applyNumberFormat="0" applyAlignment="0" applyProtection="0"/>
    <xf numFmtId="0" fontId="131" fillId="49" borderId="637" applyNumberFormat="0" applyAlignment="0" applyProtection="0"/>
    <xf numFmtId="217" fontId="46" fillId="88" borderId="644" applyBorder="0">
      <alignment horizontal="center" vertical="center" wrapText="1"/>
    </xf>
    <xf numFmtId="217" fontId="46" fillId="67" borderId="642" applyBorder="0">
      <alignment horizontal="left" indent="1"/>
      <protection locked="0"/>
    </xf>
    <xf numFmtId="0" fontId="45" fillId="53" borderId="647" applyNumberFormat="0" applyFont="0" applyAlignment="0" applyProtection="0"/>
    <xf numFmtId="0" fontId="108" fillId="62" borderId="643" applyBorder="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105" fillId="0" borderId="650" applyNumberFormat="0" applyFill="0" applyAlignment="0" applyProtection="0"/>
    <xf numFmtId="0" fontId="101" fillId="0" borderId="640"/>
    <xf numFmtId="4" fontId="109" fillId="85" borderId="639" applyNumberFormat="0" applyProtection="0">
      <alignment horizontal="righ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110" fillId="85" borderId="639" applyNumberFormat="0" applyProtection="0">
      <alignment horizontal="right" vertical="center"/>
    </xf>
    <xf numFmtId="4" fontId="48" fillId="85" borderId="639" applyNumberFormat="0" applyProtection="0">
      <alignment horizontal="right" vertical="center"/>
    </xf>
    <xf numFmtId="4" fontId="48" fillId="67" borderId="639" applyNumberFormat="0" applyProtection="0">
      <alignment horizontal="left" vertical="center" indent="1"/>
    </xf>
    <xf numFmtId="4" fontId="48" fillId="67" borderId="639" applyNumberFormat="0" applyProtection="0">
      <alignment horizontal="left" vertical="center" indent="1"/>
    </xf>
    <xf numFmtId="4" fontId="110" fillId="67" borderId="639" applyNumberFormat="0" applyProtection="0">
      <alignment vertical="center"/>
    </xf>
    <xf numFmtId="4" fontId="48" fillId="67" borderId="639" applyNumberFormat="0" applyProtection="0">
      <alignmen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0" fontId="45" fillId="66" borderId="639" applyNumberFormat="0" applyProtection="0">
      <alignment horizontal="left" vertical="center" indent="1"/>
    </xf>
    <xf numFmtId="0" fontId="45" fillId="66" borderId="639" applyNumberFormat="0" applyProtection="0">
      <alignment horizontal="left" vertical="center" indent="1"/>
    </xf>
    <xf numFmtId="0" fontId="45" fillId="88" borderId="639" applyNumberFormat="0" applyProtection="0">
      <alignment horizontal="left" vertical="center" indent="1"/>
    </xf>
    <xf numFmtId="0" fontId="45" fillId="88" borderId="639" applyNumberFormat="0" applyProtection="0">
      <alignment horizontal="left" vertical="center" indent="1"/>
    </xf>
    <xf numFmtId="0" fontId="45" fillId="87" borderId="639" applyNumberFormat="0" applyProtection="0">
      <alignment horizontal="left" vertical="center" indent="1"/>
    </xf>
    <xf numFmtId="0" fontId="45" fillId="87" borderId="639" applyNumberFormat="0" applyProtection="0">
      <alignment horizontal="left" vertical="center" indent="1"/>
    </xf>
    <xf numFmtId="4" fontId="48" fillId="87" borderId="639" applyNumberFormat="0" applyProtection="0">
      <alignment horizontal="left" vertical="center" indent="1"/>
    </xf>
    <xf numFmtId="4" fontId="48" fillId="85" borderId="639" applyNumberFormat="0" applyProtection="0">
      <alignment horizontal="left" vertical="center" indent="1"/>
    </xf>
    <xf numFmtId="0" fontId="45" fillId="74" borderId="639" applyNumberFormat="0" applyProtection="0">
      <alignment horizontal="left" vertical="center" indent="1"/>
    </xf>
    <xf numFmtId="4" fontId="47" fillId="84" borderId="639" applyNumberFormat="0" applyProtection="0">
      <alignment horizontal="left" vertical="center" indent="1"/>
    </xf>
    <xf numFmtId="4" fontId="48" fillId="83" borderId="639" applyNumberFormat="0" applyProtection="0">
      <alignment horizontal="right" vertical="center"/>
    </xf>
    <xf numFmtId="4" fontId="48" fillId="82" borderId="639" applyNumberFormat="0" applyProtection="0">
      <alignment horizontal="right" vertical="center"/>
    </xf>
    <xf numFmtId="4" fontId="48" fillId="81" borderId="639" applyNumberFormat="0" applyProtection="0">
      <alignment horizontal="right" vertical="center"/>
    </xf>
    <xf numFmtId="4" fontId="48" fillId="80" borderId="639" applyNumberFormat="0" applyProtection="0">
      <alignment horizontal="right" vertical="center"/>
    </xf>
    <xf numFmtId="4" fontId="48" fillId="79" borderId="639" applyNumberFormat="0" applyProtection="0">
      <alignment horizontal="right" vertical="center"/>
    </xf>
    <xf numFmtId="4" fontId="48" fillId="78" borderId="639" applyNumberFormat="0" applyProtection="0">
      <alignment horizontal="right" vertical="center"/>
    </xf>
    <xf numFmtId="4" fontId="48" fillId="77" borderId="639" applyNumberFormat="0" applyProtection="0">
      <alignment horizontal="right" vertical="center"/>
    </xf>
    <xf numFmtId="4" fontId="48" fillId="76" borderId="639" applyNumberFormat="0" applyProtection="0">
      <alignment horizontal="right" vertical="center"/>
    </xf>
    <xf numFmtId="4" fontId="48" fillId="75" borderId="639" applyNumberFormat="0" applyProtection="0">
      <alignment horizontal="right" vertical="center"/>
    </xf>
    <xf numFmtId="0" fontId="45" fillId="74" borderId="639" applyNumberFormat="0" applyProtection="0">
      <alignment horizontal="left" vertical="center" indent="1"/>
    </xf>
    <xf numFmtId="4" fontId="48" fillId="73" borderId="639" applyNumberFormat="0" applyProtection="0">
      <alignment horizontal="left" vertical="center" indent="1"/>
    </xf>
    <xf numFmtId="4" fontId="48" fillId="73" borderId="639" applyNumberFormat="0" applyProtection="0">
      <alignment horizontal="left" vertical="center" indent="1"/>
    </xf>
    <xf numFmtId="4" fontId="110" fillId="73" borderId="639" applyNumberFormat="0" applyProtection="0">
      <alignment vertical="center"/>
    </xf>
    <xf numFmtId="4" fontId="48" fillId="73" borderId="639" applyNumberFormat="0" applyProtection="0">
      <alignment vertical="center"/>
    </xf>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37" fontId="113" fillId="90" borderId="637" applyBorder="0" applyProtection="0">
      <alignment horizontal="right"/>
    </xf>
    <xf numFmtId="37" fontId="113" fillId="90" borderId="637" applyBorder="0" applyProtection="0">
      <alignment horizontal="right"/>
    </xf>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0" fontId="81" fillId="49" borderId="637" applyNumberForma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70" fillId="53" borderId="638" applyNumberFormat="0" applyFon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4" fontId="48" fillId="73" borderId="639" applyNumberFormat="0" applyProtection="0">
      <alignment vertical="center"/>
    </xf>
    <xf numFmtId="4" fontId="110" fillId="73" borderId="639" applyNumberFormat="0" applyProtection="0">
      <alignment vertical="center"/>
    </xf>
    <xf numFmtId="4" fontId="48" fillId="73" borderId="639" applyNumberFormat="0" applyProtection="0">
      <alignment horizontal="left" vertical="center" indent="1"/>
    </xf>
    <xf numFmtId="4" fontId="48" fillId="73" borderId="639" applyNumberFormat="0" applyProtection="0">
      <alignment horizontal="left" vertical="center" indent="1"/>
    </xf>
    <xf numFmtId="0" fontId="45" fillId="74" borderId="639" applyNumberFormat="0" applyProtection="0">
      <alignment horizontal="left" vertical="center" indent="1"/>
    </xf>
    <xf numFmtId="4" fontId="48" fillId="75" borderId="639" applyNumberFormat="0" applyProtection="0">
      <alignment horizontal="right" vertical="center"/>
    </xf>
    <xf numFmtId="4" fontId="48" fillId="76" borderId="639" applyNumberFormat="0" applyProtection="0">
      <alignment horizontal="right" vertical="center"/>
    </xf>
    <xf numFmtId="4" fontId="48" fillId="77" borderId="639" applyNumberFormat="0" applyProtection="0">
      <alignment horizontal="right" vertical="center"/>
    </xf>
    <xf numFmtId="4" fontId="48" fillId="78" borderId="639" applyNumberFormat="0" applyProtection="0">
      <alignment horizontal="right" vertical="center"/>
    </xf>
    <xf numFmtId="4" fontId="48" fillId="79" borderId="639" applyNumberFormat="0" applyProtection="0">
      <alignment horizontal="right" vertical="center"/>
    </xf>
    <xf numFmtId="4" fontId="48" fillId="80" borderId="639" applyNumberFormat="0" applyProtection="0">
      <alignment horizontal="right" vertical="center"/>
    </xf>
    <xf numFmtId="4" fontId="48" fillId="81" borderId="639" applyNumberFormat="0" applyProtection="0">
      <alignment horizontal="right" vertical="center"/>
    </xf>
    <xf numFmtId="4" fontId="48" fillId="82" borderId="639" applyNumberFormat="0" applyProtection="0">
      <alignment horizontal="right" vertical="center"/>
    </xf>
    <xf numFmtId="4" fontId="48" fillId="83" borderId="639" applyNumberFormat="0" applyProtection="0">
      <alignment horizontal="right" vertical="center"/>
    </xf>
    <xf numFmtId="4" fontId="47" fillId="84" borderId="639" applyNumberFormat="0" applyProtection="0">
      <alignment horizontal="left" vertical="center" indent="1"/>
    </xf>
    <xf numFmtId="0" fontId="45" fillId="74" borderId="639" applyNumberFormat="0" applyProtection="0">
      <alignment horizontal="left" vertical="center" indent="1"/>
    </xf>
    <xf numFmtId="4" fontId="48" fillId="85" borderId="639" applyNumberFormat="0" applyProtection="0">
      <alignment horizontal="left" vertical="center" indent="1"/>
    </xf>
    <xf numFmtId="4" fontId="48" fillId="87" borderId="639" applyNumberFormat="0" applyProtection="0">
      <alignment horizontal="left" vertical="center" indent="1"/>
    </xf>
    <xf numFmtId="0" fontId="45" fillId="87" borderId="639" applyNumberFormat="0" applyProtection="0">
      <alignment horizontal="left" vertical="center" indent="1"/>
    </xf>
    <xf numFmtId="0" fontId="45" fillId="87" borderId="639" applyNumberFormat="0" applyProtection="0">
      <alignment horizontal="left" vertical="center" indent="1"/>
    </xf>
    <xf numFmtId="0" fontId="45" fillId="88" borderId="639" applyNumberFormat="0" applyProtection="0">
      <alignment horizontal="left" vertical="center" indent="1"/>
    </xf>
    <xf numFmtId="0" fontId="45" fillId="88" borderId="639" applyNumberFormat="0" applyProtection="0">
      <alignment horizontal="left" vertical="center" indent="1"/>
    </xf>
    <xf numFmtId="0" fontId="45" fillId="66" borderId="639" applyNumberFormat="0" applyProtection="0">
      <alignment horizontal="left" vertical="center" indent="1"/>
    </xf>
    <xf numFmtId="0" fontId="45" fillId="66" borderId="639" applyNumberFormat="0" applyProtection="0">
      <alignment horizontal="left" vertical="center" indent="1"/>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48" fillId="67" borderId="639" applyNumberFormat="0" applyProtection="0">
      <alignment vertical="center"/>
    </xf>
    <xf numFmtId="4" fontId="110" fillId="67" borderId="639" applyNumberFormat="0" applyProtection="0">
      <alignment vertical="center"/>
    </xf>
    <xf numFmtId="4" fontId="48" fillId="67" borderId="639" applyNumberFormat="0" applyProtection="0">
      <alignment horizontal="left" vertical="center" indent="1"/>
    </xf>
    <xf numFmtId="4" fontId="48" fillId="67" borderId="639" applyNumberFormat="0" applyProtection="0">
      <alignment horizontal="left" vertical="center" indent="1"/>
    </xf>
    <xf numFmtId="4" fontId="48" fillId="85" borderId="639" applyNumberFormat="0" applyProtection="0">
      <alignment horizontal="right" vertical="center"/>
    </xf>
    <xf numFmtId="4" fontId="110" fillId="85" borderId="639" applyNumberFormat="0" applyProtection="0">
      <alignment horizontal="right" vertical="center"/>
    </xf>
    <xf numFmtId="0" fontId="45" fillId="74" borderId="639" applyNumberFormat="0" applyProtection="0">
      <alignment horizontal="left" vertical="center" indent="1"/>
    </xf>
    <xf numFmtId="0" fontId="45" fillId="74" borderId="639" applyNumberFormat="0" applyProtection="0">
      <alignment horizontal="left" vertical="center" indent="1"/>
    </xf>
    <xf numFmtId="4" fontId="109" fillId="85" borderId="639" applyNumberFormat="0" applyProtection="0">
      <alignment horizontal="right" vertical="center"/>
    </xf>
    <xf numFmtId="0" fontId="101" fillId="0" borderId="640"/>
    <xf numFmtId="37" fontId="113" fillId="91" borderId="646" applyBorder="0" applyProtection="0">
      <alignment horizontal="right"/>
    </xf>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0" fontId="66" fillId="64" borderId="637" applyNumberFormat="0" applyAlignment="0" applyProtection="0"/>
    <xf numFmtId="37" fontId="113" fillId="91"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37" fontId="113" fillId="91" borderId="637" applyBorder="0" applyProtection="0">
      <alignment horizontal="right"/>
    </xf>
    <xf numFmtId="0" fontId="108" fillId="62" borderId="643" applyBorder="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0" fontId="95" fillId="64" borderId="639" applyNumberFormat="0" applyAlignment="0" applyProtection="0"/>
    <xf numFmtId="217" fontId="46" fillId="88" borderId="644" applyBorder="0">
      <alignment horizontal="center" vertical="center" wrapText="1"/>
    </xf>
    <xf numFmtId="217" fontId="46" fillId="67" borderId="642" applyBorder="0">
      <alignment horizontal="left" indent="1"/>
      <protection locked="0"/>
    </xf>
    <xf numFmtId="0" fontId="105" fillId="0" borderId="641" applyNumberFormat="0" applyFill="0" applyAlignment="0" applyProtection="0"/>
    <xf numFmtId="0" fontId="126" fillId="64" borderId="637" applyNumberFormat="0" applyAlignment="0" applyProtection="0"/>
    <xf numFmtId="0" fontId="131" fillId="49" borderId="637" applyNumberFormat="0" applyAlignment="0" applyProtection="0"/>
    <xf numFmtId="0" fontId="45" fillId="53" borderId="638" applyNumberFormat="0" applyFont="0" applyAlignment="0" applyProtection="0"/>
    <xf numFmtId="0" fontId="134" fillId="64" borderId="639" applyNumberFormat="0" applyAlignment="0" applyProtection="0"/>
    <xf numFmtId="217" fontId="46" fillId="88" borderId="644" applyBorder="0">
      <alignment horizontal="center" vertical="center" wrapText="1"/>
    </xf>
    <xf numFmtId="217" fontId="46" fillId="67" borderId="642" applyBorder="0">
      <alignment horizontal="left" indent="1"/>
      <protection locked="0"/>
    </xf>
    <xf numFmtId="0" fontId="126" fillId="64" borderId="637" applyNumberFormat="0" applyAlignment="0" applyProtection="0"/>
    <xf numFmtId="0" fontId="131" fillId="49" borderId="637" applyNumberFormat="0" applyAlignment="0" applyProtection="0"/>
    <xf numFmtId="0" fontId="45" fillId="53" borderId="638" applyNumberFormat="0" applyFont="0" applyAlignment="0" applyProtection="0"/>
    <xf numFmtId="0" fontId="134" fillId="64" borderId="639" applyNumberFormat="0" applyAlignment="0" applyProtection="0"/>
    <xf numFmtId="0" fontId="131" fillId="49" borderId="637" applyNumberFormat="0" applyAlignment="0" applyProtection="0"/>
    <xf numFmtId="10" fontId="75" fillId="70" borderId="645" applyNumberFormat="0" applyBorder="0" applyAlignment="0" applyProtection="0"/>
    <xf numFmtId="0" fontId="126" fillId="64" borderId="646" applyNumberFormat="0" applyAlignment="0" applyProtection="0"/>
    <xf numFmtId="0" fontId="131" fillId="49" borderId="646" applyNumberFormat="0" applyAlignment="0" applyProtection="0"/>
    <xf numFmtId="0" fontId="45" fillId="53" borderId="647" applyNumberFormat="0" applyFont="0" applyAlignment="0" applyProtection="0"/>
    <xf numFmtId="0" fontId="134" fillId="64" borderId="648" applyNumberFormat="0" applyAlignment="0" applyProtection="0"/>
    <xf numFmtId="0" fontId="126" fillId="64" borderId="637" applyNumberFormat="0" applyAlignment="0" applyProtection="0"/>
    <xf numFmtId="0" fontId="131" fillId="49" borderId="637" applyNumberFormat="0" applyAlignment="0" applyProtection="0"/>
    <xf numFmtId="10" fontId="75" fillId="67" borderId="645" applyNumberFormat="0" applyBorder="0" applyAlignment="0" applyProtection="0"/>
    <xf numFmtId="0" fontId="45" fillId="53" borderId="647" applyNumberFormat="0" applyFont="0" applyAlignment="0" applyProtection="0"/>
    <xf numFmtId="0" fontId="131" fillId="49" borderId="637" applyNumberForma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4" fontId="48" fillId="73" borderId="648" applyNumberFormat="0" applyProtection="0">
      <alignment vertical="center"/>
    </xf>
    <xf numFmtId="4" fontId="110" fillId="73" borderId="648" applyNumberFormat="0" applyProtection="0">
      <alignment vertical="center"/>
    </xf>
    <xf numFmtId="4" fontId="48" fillId="73" borderId="648" applyNumberFormat="0" applyProtection="0">
      <alignment horizontal="left" vertical="center" indent="1"/>
    </xf>
    <xf numFmtId="4" fontId="48" fillId="73" borderId="648" applyNumberFormat="0" applyProtection="0">
      <alignment horizontal="left" vertical="center" indent="1"/>
    </xf>
    <xf numFmtId="0" fontId="45" fillId="74" borderId="648" applyNumberFormat="0" applyProtection="0">
      <alignment horizontal="left" vertical="center" indent="1"/>
    </xf>
    <xf numFmtId="4" fontId="48" fillId="75" borderId="648" applyNumberFormat="0" applyProtection="0">
      <alignment horizontal="right" vertical="center"/>
    </xf>
    <xf numFmtId="4" fontId="48" fillId="76" borderId="648" applyNumberFormat="0" applyProtection="0">
      <alignment horizontal="right" vertical="center"/>
    </xf>
    <xf numFmtId="4" fontId="48" fillId="77" borderId="648" applyNumberFormat="0" applyProtection="0">
      <alignment horizontal="right" vertical="center"/>
    </xf>
    <xf numFmtId="4" fontId="48" fillId="78" borderId="648" applyNumberFormat="0" applyProtection="0">
      <alignment horizontal="right" vertical="center"/>
    </xf>
    <xf numFmtId="4" fontId="48" fillId="79" borderId="648" applyNumberFormat="0" applyProtection="0">
      <alignment horizontal="right" vertical="center"/>
    </xf>
    <xf numFmtId="4" fontId="48" fillId="80" borderId="648" applyNumberFormat="0" applyProtection="0">
      <alignment horizontal="right" vertical="center"/>
    </xf>
    <xf numFmtId="4" fontId="48" fillId="81" borderId="648" applyNumberFormat="0" applyProtection="0">
      <alignment horizontal="right" vertical="center"/>
    </xf>
    <xf numFmtId="4" fontId="48" fillId="82" borderId="648" applyNumberFormat="0" applyProtection="0">
      <alignment horizontal="right" vertical="center"/>
    </xf>
    <xf numFmtId="4" fontId="48" fillId="83" borderId="648" applyNumberFormat="0" applyProtection="0">
      <alignment horizontal="right" vertical="center"/>
    </xf>
    <xf numFmtId="4" fontId="47" fillId="84" borderId="648" applyNumberFormat="0" applyProtection="0">
      <alignment horizontal="left" vertical="center" indent="1"/>
    </xf>
    <xf numFmtId="0" fontId="45" fillId="74" borderId="648" applyNumberFormat="0" applyProtection="0">
      <alignment horizontal="left" vertical="center" indent="1"/>
    </xf>
    <xf numFmtId="4" fontId="48" fillId="85" borderId="648" applyNumberFormat="0" applyProtection="0">
      <alignment horizontal="left" vertical="center" indent="1"/>
    </xf>
    <xf numFmtId="4" fontId="48" fillId="87" borderId="648" applyNumberFormat="0" applyProtection="0">
      <alignment horizontal="left" vertical="center" indent="1"/>
    </xf>
    <xf numFmtId="0" fontId="45" fillId="87" borderId="648" applyNumberFormat="0" applyProtection="0">
      <alignment horizontal="left" vertical="center" indent="1"/>
    </xf>
    <xf numFmtId="0" fontId="45" fillId="87" borderId="648" applyNumberFormat="0" applyProtection="0">
      <alignment horizontal="left" vertical="center" indent="1"/>
    </xf>
    <xf numFmtId="0" fontId="45" fillId="88" borderId="648" applyNumberFormat="0" applyProtection="0">
      <alignment horizontal="left" vertical="center" indent="1"/>
    </xf>
    <xf numFmtId="0" fontId="45" fillId="88" borderId="648" applyNumberFormat="0" applyProtection="0">
      <alignment horizontal="left" vertical="center" indent="1"/>
    </xf>
    <xf numFmtId="0" fontId="45" fillId="66" borderId="648" applyNumberFormat="0" applyProtection="0">
      <alignment horizontal="left" vertical="center" indent="1"/>
    </xf>
    <xf numFmtId="0" fontId="45" fillId="66" borderId="648" applyNumberFormat="0" applyProtection="0">
      <alignment horizontal="left" vertical="center" indent="1"/>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48" fillId="67" borderId="648" applyNumberFormat="0" applyProtection="0">
      <alignment vertical="center"/>
    </xf>
    <xf numFmtId="4" fontId="110" fillId="67" borderId="648" applyNumberFormat="0" applyProtection="0">
      <alignment vertical="center"/>
    </xf>
    <xf numFmtId="4" fontId="48" fillId="67" borderId="648" applyNumberFormat="0" applyProtection="0">
      <alignment horizontal="left" vertical="center" indent="1"/>
    </xf>
    <xf numFmtId="4" fontId="48" fillId="67" borderId="648" applyNumberFormat="0" applyProtection="0">
      <alignment horizontal="left" vertical="center" indent="1"/>
    </xf>
    <xf numFmtId="4" fontId="48" fillId="85" borderId="648" applyNumberFormat="0" applyProtection="0">
      <alignment horizontal="right" vertical="center"/>
    </xf>
    <xf numFmtId="4" fontId="110" fillId="85" borderId="648" applyNumberFormat="0" applyProtection="0">
      <alignment horizontal="righ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109" fillId="85" borderId="648" applyNumberFormat="0" applyProtection="0">
      <alignment horizontal="right" vertical="center"/>
    </xf>
    <xf numFmtId="0" fontId="101" fillId="0" borderId="649"/>
    <xf numFmtId="0" fontId="131" fillId="49" borderId="646" applyNumberFormat="0" applyAlignment="0" applyProtection="0"/>
    <xf numFmtId="37" fontId="113" fillId="91"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8" fillId="62" borderId="652" applyBorder="0"/>
    <xf numFmtId="0" fontId="131" fillId="49" borderId="646" applyNumberFormat="0" applyAlignment="0" applyProtection="0"/>
    <xf numFmtId="0" fontId="131" fillId="49" borderId="646" applyNumberFormat="0" applyAlignment="0" applyProtection="0"/>
    <xf numFmtId="0" fontId="131" fillId="49" borderId="646" applyNumberFormat="0" applyAlignment="0" applyProtection="0"/>
    <xf numFmtId="217" fontId="46" fillId="88" borderId="653" applyBorder="0">
      <alignment horizontal="center" vertical="center" wrapText="1"/>
    </xf>
    <xf numFmtId="217" fontId="46" fillId="67" borderId="651" applyBorder="0">
      <alignment horizontal="left" indent="1"/>
      <protection locked="0"/>
    </xf>
    <xf numFmtId="0" fontId="108" fillId="62" borderId="652" applyBorder="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0" fontId="101" fillId="0" borderId="649"/>
    <xf numFmtId="4" fontId="109" fillId="85" borderId="648" applyNumberFormat="0" applyProtection="0">
      <alignment horizontal="righ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110" fillId="85" borderId="648" applyNumberFormat="0" applyProtection="0">
      <alignment horizontal="right" vertical="center"/>
    </xf>
    <xf numFmtId="4" fontId="48" fillId="85" borderId="648" applyNumberFormat="0" applyProtection="0">
      <alignment horizontal="right" vertical="center"/>
    </xf>
    <xf numFmtId="4" fontId="48" fillId="67" borderId="648" applyNumberFormat="0" applyProtection="0">
      <alignment horizontal="left" vertical="center" indent="1"/>
    </xf>
    <xf numFmtId="4" fontId="48" fillId="67" borderId="648" applyNumberFormat="0" applyProtection="0">
      <alignment horizontal="left" vertical="center" indent="1"/>
    </xf>
    <xf numFmtId="4" fontId="110" fillId="67" borderId="648" applyNumberFormat="0" applyProtection="0">
      <alignment vertical="center"/>
    </xf>
    <xf numFmtId="4" fontId="48" fillId="67" borderId="648" applyNumberFormat="0" applyProtection="0">
      <alignmen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0" fontId="45" fillId="66" borderId="648" applyNumberFormat="0" applyProtection="0">
      <alignment horizontal="left" vertical="center" indent="1"/>
    </xf>
    <xf numFmtId="0" fontId="45" fillId="66" borderId="648" applyNumberFormat="0" applyProtection="0">
      <alignment horizontal="left" vertical="center" indent="1"/>
    </xf>
    <xf numFmtId="0" fontId="45" fillId="88" borderId="648" applyNumberFormat="0" applyProtection="0">
      <alignment horizontal="left" vertical="center" indent="1"/>
    </xf>
    <xf numFmtId="0" fontId="45" fillId="88" borderId="648" applyNumberFormat="0" applyProtection="0">
      <alignment horizontal="left" vertical="center" indent="1"/>
    </xf>
    <xf numFmtId="0" fontId="45" fillId="87" borderId="648" applyNumberFormat="0" applyProtection="0">
      <alignment horizontal="left" vertical="center" indent="1"/>
    </xf>
    <xf numFmtId="0" fontId="45" fillId="87" borderId="648" applyNumberFormat="0" applyProtection="0">
      <alignment horizontal="left" vertical="center" indent="1"/>
    </xf>
    <xf numFmtId="4" fontId="48" fillId="87" borderId="648" applyNumberFormat="0" applyProtection="0">
      <alignment horizontal="left" vertical="center" indent="1"/>
    </xf>
    <xf numFmtId="4" fontId="48" fillId="85" borderId="648" applyNumberFormat="0" applyProtection="0">
      <alignment horizontal="left" vertical="center" indent="1"/>
    </xf>
    <xf numFmtId="0" fontId="45" fillId="74" borderId="648" applyNumberFormat="0" applyProtection="0">
      <alignment horizontal="left" vertical="center" indent="1"/>
    </xf>
    <xf numFmtId="4" fontId="47" fillId="84" borderId="648" applyNumberFormat="0" applyProtection="0">
      <alignment horizontal="left" vertical="center" indent="1"/>
    </xf>
    <xf numFmtId="4" fontId="48" fillId="83" borderId="648" applyNumberFormat="0" applyProtection="0">
      <alignment horizontal="right" vertical="center"/>
    </xf>
    <xf numFmtId="4" fontId="48" fillId="82" borderId="648" applyNumberFormat="0" applyProtection="0">
      <alignment horizontal="right" vertical="center"/>
    </xf>
    <xf numFmtId="4" fontId="48" fillId="81" borderId="648" applyNumberFormat="0" applyProtection="0">
      <alignment horizontal="right" vertical="center"/>
    </xf>
    <xf numFmtId="4" fontId="48" fillId="80" borderId="648" applyNumberFormat="0" applyProtection="0">
      <alignment horizontal="right" vertical="center"/>
    </xf>
    <xf numFmtId="4" fontId="48" fillId="79" borderId="648" applyNumberFormat="0" applyProtection="0">
      <alignment horizontal="right" vertical="center"/>
    </xf>
    <xf numFmtId="4" fontId="48" fillId="78" borderId="648" applyNumberFormat="0" applyProtection="0">
      <alignment horizontal="right" vertical="center"/>
    </xf>
    <xf numFmtId="4" fontId="48" fillId="77" borderId="648" applyNumberFormat="0" applyProtection="0">
      <alignment horizontal="right" vertical="center"/>
    </xf>
    <xf numFmtId="4" fontId="48" fillId="76" borderId="648" applyNumberFormat="0" applyProtection="0">
      <alignment horizontal="right" vertical="center"/>
    </xf>
    <xf numFmtId="4" fontId="48" fillId="75" borderId="648" applyNumberFormat="0" applyProtection="0">
      <alignment horizontal="right" vertical="center"/>
    </xf>
    <xf numFmtId="0" fontId="45" fillId="74" borderId="648" applyNumberFormat="0" applyProtection="0">
      <alignment horizontal="left" vertical="center" indent="1"/>
    </xf>
    <xf numFmtId="4" fontId="48" fillId="73" borderId="648" applyNumberFormat="0" applyProtection="0">
      <alignment horizontal="left" vertical="center" indent="1"/>
    </xf>
    <xf numFmtId="4" fontId="48" fillId="73" borderId="648" applyNumberFormat="0" applyProtection="0">
      <alignment horizontal="left" vertical="center" indent="1"/>
    </xf>
    <xf numFmtId="4" fontId="110" fillId="73" borderId="648" applyNumberFormat="0" applyProtection="0">
      <alignment vertical="center"/>
    </xf>
    <xf numFmtId="4" fontId="48" fillId="73" borderId="648" applyNumberFormat="0" applyProtection="0">
      <alignment vertical="center"/>
    </xf>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37" fontId="113" fillId="90" borderId="646" applyBorder="0" applyProtection="0">
      <alignment horizontal="right"/>
    </xf>
    <xf numFmtId="37" fontId="113" fillId="90" borderId="646" applyBorder="0" applyProtection="0">
      <alignment horizontal="right"/>
    </xf>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0" fontId="81" fillId="49" borderId="646" applyNumberForma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70" fillId="53" borderId="647" applyNumberFormat="0" applyFon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4" fontId="48" fillId="73" borderId="648" applyNumberFormat="0" applyProtection="0">
      <alignment vertical="center"/>
    </xf>
    <xf numFmtId="4" fontId="110" fillId="73" borderId="648" applyNumberFormat="0" applyProtection="0">
      <alignment vertical="center"/>
    </xf>
    <xf numFmtId="4" fontId="48" fillId="73" borderId="648" applyNumberFormat="0" applyProtection="0">
      <alignment horizontal="left" vertical="center" indent="1"/>
    </xf>
    <xf numFmtId="4" fontId="48" fillId="73" borderId="648" applyNumberFormat="0" applyProtection="0">
      <alignment horizontal="left" vertical="center" indent="1"/>
    </xf>
    <xf numFmtId="0" fontId="45" fillId="74" borderId="648" applyNumberFormat="0" applyProtection="0">
      <alignment horizontal="left" vertical="center" indent="1"/>
    </xf>
    <xf numFmtId="4" fontId="48" fillId="75" borderId="648" applyNumberFormat="0" applyProtection="0">
      <alignment horizontal="right" vertical="center"/>
    </xf>
    <xf numFmtId="4" fontId="48" fillId="76" borderId="648" applyNumberFormat="0" applyProtection="0">
      <alignment horizontal="right" vertical="center"/>
    </xf>
    <xf numFmtId="4" fontId="48" fillId="77" borderId="648" applyNumberFormat="0" applyProtection="0">
      <alignment horizontal="right" vertical="center"/>
    </xf>
    <xf numFmtId="4" fontId="48" fillId="78" borderId="648" applyNumberFormat="0" applyProtection="0">
      <alignment horizontal="right" vertical="center"/>
    </xf>
    <xf numFmtId="4" fontId="48" fillId="79" borderId="648" applyNumberFormat="0" applyProtection="0">
      <alignment horizontal="right" vertical="center"/>
    </xf>
    <xf numFmtId="4" fontId="48" fillId="80" borderId="648" applyNumberFormat="0" applyProtection="0">
      <alignment horizontal="right" vertical="center"/>
    </xf>
    <xf numFmtId="4" fontId="48" fillId="81" borderId="648" applyNumberFormat="0" applyProtection="0">
      <alignment horizontal="right" vertical="center"/>
    </xf>
    <xf numFmtId="4" fontId="48" fillId="82" borderId="648" applyNumberFormat="0" applyProtection="0">
      <alignment horizontal="right" vertical="center"/>
    </xf>
    <xf numFmtId="4" fontId="48" fillId="83" borderId="648" applyNumberFormat="0" applyProtection="0">
      <alignment horizontal="right" vertical="center"/>
    </xf>
    <xf numFmtId="4" fontId="47" fillId="84" borderId="648" applyNumberFormat="0" applyProtection="0">
      <alignment horizontal="left" vertical="center" indent="1"/>
    </xf>
    <xf numFmtId="0" fontId="45" fillId="74" borderId="648" applyNumberFormat="0" applyProtection="0">
      <alignment horizontal="left" vertical="center" indent="1"/>
    </xf>
    <xf numFmtId="4" fontId="48" fillId="85" borderId="648" applyNumberFormat="0" applyProtection="0">
      <alignment horizontal="left" vertical="center" indent="1"/>
    </xf>
    <xf numFmtId="4" fontId="48" fillId="87" borderId="648" applyNumberFormat="0" applyProtection="0">
      <alignment horizontal="left" vertical="center" indent="1"/>
    </xf>
    <xf numFmtId="0" fontId="45" fillId="87" borderId="648" applyNumberFormat="0" applyProtection="0">
      <alignment horizontal="left" vertical="center" indent="1"/>
    </xf>
    <xf numFmtId="0" fontId="45" fillId="87" borderId="648" applyNumberFormat="0" applyProtection="0">
      <alignment horizontal="left" vertical="center" indent="1"/>
    </xf>
    <xf numFmtId="0" fontId="45" fillId="88" borderId="648" applyNumberFormat="0" applyProtection="0">
      <alignment horizontal="left" vertical="center" indent="1"/>
    </xf>
    <xf numFmtId="0" fontId="45" fillId="88" borderId="648" applyNumberFormat="0" applyProtection="0">
      <alignment horizontal="left" vertical="center" indent="1"/>
    </xf>
    <xf numFmtId="0" fontId="45" fillId="66" borderId="648" applyNumberFormat="0" applyProtection="0">
      <alignment horizontal="left" vertical="center" indent="1"/>
    </xf>
    <xf numFmtId="0" fontId="45" fillId="66" borderId="648" applyNumberFormat="0" applyProtection="0">
      <alignment horizontal="left" vertical="center" indent="1"/>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48" fillId="67" borderId="648" applyNumberFormat="0" applyProtection="0">
      <alignment vertical="center"/>
    </xf>
    <xf numFmtId="4" fontId="110" fillId="67" borderId="648" applyNumberFormat="0" applyProtection="0">
      <alignment vertical="center"/>
    </xf>
    <xf numFmtId="4" fontId="48" fillId="67" borderId="648" applyNumberFormat="0" applyProtection="0">
      <alignment horizontal="left" vertical="center" indent="1"/>
    </xf>
    <xf numFmtId="4" fontId="48" fillId="67" borderId="648" applyNumberFormat="0" applyProtection="0">
      <alignment horizontal="left" vertical="center" indent="1"/>
    </xf>
    <xf numFmtId="4" fontId="48" fillId="85" borderId="648" applyNumberFormat="0" applyProtection="0">
      <alignment horizontal="right" vertical="center"/>
    </xf>
    <xf numFmtId="4" fontId="110" fillId="85" borderId="648" applyNumberFormat="0" applyProtection="0">
      <alignment horizontal="right" vertical="center"/>
    </xf>
    <xf numFmtId="0" fontId="45" fillId="74" borderId="648" applyNumberFormat="0" applyProtection="0">
      <alignment horizontal="left" vertical="center" indent="1"/>
    </xf>
    <xf numFmtId="0" fontId="45" fillId="74" borderId="648" applyNumberFormat="0" applyProtection="0">
      <alignment horizontal="left" vertical="center" indent="1"/>
    </xf>
    <xf numFmtId="4" fontId="109" fillId="85" borderId="648" applyNumberFormat="0" applyProtection="0">
      <alignment horizontal="right" vertical="center"/>
    </xf>
    <xf numFmtId="0" fontId="101" fillId="0" borderId="649"/>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0" fontId="66" fillId="64" borderId="646" applyNumberFormat="0" applyAlignment="0" applyProtection="0"/>
    <xf numFmtId="37" fontId="113" fillId="91"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37" fontId="113" fillId="91" borderId="646" applyBorder="0" applyProtection="0">
      <alignment horizontal="right"/>
    </xf>
    <xf numFmtId="0" fontId="108" fillId="62" borderId="652" applyBorder="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0" fontId="95" fillId="64" borderId="648" applyNumberFormat="0" applyAlignment="0" applyProtection="0"/>
    <xf numFmtId="217" fontId="46" fillId="88" borderId="653" applyBorder="0">
      <alignment horizontal="center" vertical="center" wrapText="1"/>
    </xf>
    <xf numFmtId="217" fontId="46" fillId="67" borderId="651" applyBorder="0">
      <alignment horizontal="left" indent="1"/>
      <protection locked="0"/>
    </xf>
    <xf numFmtId="0" fontId="105" fillId="0" borderId="650" applyNumberFormat="0" applyFill="0" applyAlignment="0" applyProtection="0"/>
    <xf numFmtId="0" fontId="126" fillId="64" borderId="646" applyNumberFormat="0" applyAlignment="0" applyProtection="0"/>
    <xf numFmtId="0" fontId="131" fillId="49" borderId="646" applyNumberFormat="0" applyAlignment="0" applyProtection="0"/>
    <xf numFmtId="0" fontId="45" fillId="53" borderId="647" applyNumberFormat="0" applyFont="0" applyAlignment="0" applyProtection="0"/>
    <xf numFmtId="0" fontId="134" fillId="64" borderId="648" applyNumberFormat="0" applyAlignment="0" applyProtection="0"/>
    <xf numFmtId="217" fontId="46" fillId="88" borderId="653" applyBorder="0">
      <alignment horizontal="center" vertical="center" wrapText="1"/>
    </xf>
    <xf numFmtId="217" fontId="46" fillId="67" borderId="651" applyBorder="0">
      <alignment horizontal="left" indent="1"/>
      <protection locked="0"/>
    </xf>
    <xf numFmtId="0" fontId="126" fillId="64" borderId="646" applyNumberFormat="0" applyAlignment="0" applyProtection="0"/>
    <xf numFmtId="0" fontId="131" fillId="49" borderId="646" applyNumberFormat="0" applyAlignment="0" applyProtection="0"/>
    <xf numFmtId="0" fontId="45" fillId="53" borderId="647" applyNumberFormat="0" applyFont="0" applyAlignment="0" applyProtection="0"/>
    <xf numFmtId="0" fontId="134" fillId="64" borderId="648" applyNumberFormat="0" applyAlignment="0" applyProtection="0"/>
    <xf numFmtId="0" fontId="131" fillId="49" borderId="646" applyNumberFormat="0" applyAlignment="0" applyProtection="0"/>
    <xf numFmtId="10" fontId="75" fillId="70" borderId="654" applyNumberFormat="0" applyBorder="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0" fontId="126" fillId="64" borderId="646" applyNumberFormat="0" applyAlignment="0" applyProtection="0"/>
    <xf numFmtId="0" fontId="131" fillId="49" borderId="646" applyNumberFormat="0" applyAlignment="0" applyProtection="0"/>
    <xf numFmtId="10" fontId="75" fillId="67" borderId="654" applyNumberFormat="0" applyBorder="0" applyAlignment="0" applyProtection="0"/>
    <xf numFmtId="0" fontId="45" fillId="53" borderId="656" applyNumberFormat="0" applyFont="0" applyAlignment="0" applyProtection="0"/>
    <xf numFmtId="0" fontId="131" fillId="49" borderId="646" applyNumberFormat="0" applyAlignment="0" applyProtection="0"/>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131" fillId="49" borderId="655" applyNumberFormat="0" applyAlignment="0" applyProtection="0"/>
    <xf numFmtId="0" fontId="134" fillId="64" borderId="657" applyNumberFormat="0" applyAlignment="0" applyProtection="0"/>
    <xf numFmtId="0" fontId="45" fillId="53" borderId="656" applyNumberFormat="0" applyFont="0" applyAlignment="0" applyProtection="0"/>
    <xf numFmtId="0" fontId="131" fillId="49" borderId="655" applyNumberFormat="0" applyAlignment="0" applyProtection="0"/>
    <xf numFmtId="42" fontId="45" fillId="66" borderId="654">
      <alignment horizontal="center"/>
    </xf>
    <xf numFmtId="42" fontId="45" fillId="0" borderId="654">
      <alignment horizontal="center"/>
    </xf>
    <xf numFmtId="169" fontId="45" fillId="67" borderId="654">
      <alignment horizontal="center"/>
      <protection locked="0"/>
    </xf>
    <xf numFmtId="169" fontId="45" fillId="66" borderId="654">
      <alignment horizontal="center"/>
    </xf>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194" fontId="45" fillId="0" borderId="654"/>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4" fontId="48" fillId="87" borderId="657" applyNumberFormat="0" applyProtection="0">
      <alignment horizontal="left" vertical="center" indent="1"/>
    </xf>
    <xf numFmtId="4" fontId="48" fillId="85" borderId="657" applyNumberFormat="0" applyProtection="0">
      <alignment horizontal="left" vertical="center" indent="1"/>
    </xf>
    <xf numFmtId="0" fontId="45" fillId="74" borderId="657" applyNumberFormat="0" applyProtection="0">
      <alignment horizontal="left" vertical="center" indent="1"/>
    </xf>
    <xf numFmtId="4" fontId="47" fillId="84" borderId="657" applyNumberFormat="0" applyProtection="0">
      <alignment horizontal="left" vertical="center" indent="1"/>
    </xf>
    <xf numFmtId="4" fontId="48" fillId="83" borderId="657" applyNumberFormat="0" applyProtection="0">
      <alignment horizontal="right" vertical="center"/>
    </xf>
    <xf numFmtId="4" fontId="48" fillId="82" borderId="657" applyNumberFormat="0" applyProtection="0">
      <alignment horizontal="right" vertical="center"/>
    </xf>
    <xf numFmtId="4" fontId="48" fillId="81" borderId="657" applyNumberFormat="0" applyProtection="0">
      <alignment horizontal="right" vertical="center"/>
    </xf>
    <xf numFmtId="4" fontId="48" fillId="80" borderId="657" applyNumberFormat="0" applyProtection="0">
      <alignment horizontal="right" vertical="center"/>
    </xf>
    <xf numFmtId="4" fontId="48" fillId="79" borderId="657" applyNumberFormat="0" applyProtection="0">
      <alignment horizontal="right" vertical="center"/>
    </xf>
    <xf numFmtId="4" fontId="48" fillId="78" borderId="657" applyNumberFormat="0" applyProtection="0">
      <alignment horizontal="right" vertical="center"/>
    </xf>
    <xf numFmtId="4" fontId="48" fillId="77" borderId="657" applyNumberFormat="0" applyProtection="0">
      <alignment horizontal="right" vertical="center"/>
    </xf>
    <xf numFmtId="4" fontId="48" fillId="76" borderId="657" applyNumberFormat="0" applyProtection="0">
      <alignment horizontal="right" vertical="center"/>
    </xf>
    <xf numFmtId="4" fontId="48" fillId="75" borderId="657" applyNumberFormat="0" applyProtection="0">
      <alignment horizontal="right" vertical="center"/>
    </xf>
    <xf numFmtId="0" fontId="45" fillId="74" borderId="657" applyNumberFormat="0" applyProtection="0">
      <alignment horizontal="left" vertical="center" indent="1"/>
    </xf>
    <xf numFmtId="4" fontId="48" fillId="73" borderId="657" applyNumberFormat="0" applyProtection="0">
      <alignment horizontal="left" vertical="center" indent="1"/>
    </xf>
    <xf numFmtId="4" fontId="48" fillId="73" borderId="657" applyNumberFormat="0" applyProtection="0">
      <alignment horizontal="left" vertical="center" indent="1"/>
    </xf>
    <xf numFmtId="4" fontId="110" fillId="73" borderId="657" applyNumberFormat="0" applyProtection="0">
      <alignment vertical="center"/>
    </xf>
    <xf numFmtId="4" fontId="48" fillId="73" borderId="657" applyNumberFormat="0" applyProtection="0">
      <alignment vertical="center"/>
    </xf>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37" fontId="113" fillId="90" borderId="655" applyBorder="0" applyProtection="0">
      <alignment horizontal="right"/>
    </xf>
    <xf numFmtId="0" fontId="81" fillId="49" borderId="655" applyNumberFormat="0" applyAlignment="0" applyProtection="0"/>
    <xf numFmtId="0" fontId="81" fillId="49" borderId="655" applyNumberFormat="0" applyAlignment="0" applyProtection="0"/>
    <xf numFmtId="0" fontId="126" fillId="64" borderId="655" applyNumberFormat="0" applyAlignment="0" applyProtection="0"/>
    <xf numFmtId="169" fontId="45" fillId="67" borderId="654">
      <alignment horizontal="left" vertical="top"/>
      <protection locked="0"/>
    </xf>
    <xf numFmtId="217" fontId="46" fillId="66" borderId="654">
      <alignment horizontal="left" vertical="center" wrapText="1"/>
    </xf>
    <xf numFmtId="217" fontId="45" fillId="66" borderId="654">
      <alignment horizontal="left" indent="1"/>
    </xf>
    <xf numFmtId="217" fontId="121" fillId="0" borderId="654">
      <alignment horizontal="left" indent="1"/>
    </xf>
    <xf numFmtId="217" fontId="120" fillId="0" borderId="654">
      <alignment horizontal="left" vertical="top" wrapText="1"/>
    </xf>
    <xf numFmtId="217" fontId="45" fillId="67" borderId="654">
      <alignment horizontal="left" indent="1"/>
      <protection locked="0"/>
    </xf>
    <xf numFmtId="9" fontId="45" fillId="0" borderId="654">
      <alignment horizontal="center"/>
    </xf>
    <xf numFmtId="169" fontId="45" fillId="0" borderId="654">
      <alignment horizontal="center"/>
    </xf>
    <xf numFmtId="0" fontId="75" fillId="110" borderId="654"/>
    <xf numFmtId="217" fontId="46" fillId="88" borderId="660" applyBorder="0">
      <alignment horizontal="center" vertical="center" wrapText="1"/>
    </xf>
    <xf numFmtId="217" fontId="46" fillId="67" borderId="659" applyBorder="0">
      <alignment horizontal="left" indent="1"/>
      <protection locked="0"/>
    </xf>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9" fontId="45" fillId="66" borderId="654">
      <alignment horizontal="center"/>
    </xf>
    <xf numFmtId="0" fontId="131" fillId="49"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37" fontId="113" fillId="90" borderId="655" applyBorder="0" applyProtection="0">
      <alignment horizontal="right"/>
    </xf>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131" fillId="49"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62" borderId="662" applyBorder="0"/>
    <xf numFmtId="0" fontId="81" fillId="49" borderId="655" applyNumberFormat="0" applyAlignment="0" applyProtection="0"/>
    <xf numFmtId="0" fontId="131" fillId="49" borderId="655" applyNumberFormat="0" applyAlignment="0" applyProtection="0"/>
    <xf numFmtId="0" fontId="131" fillId="49" borderId="655" applyNumberFormat="0" applyAlignment="0" applyProtection="0"/>
    <xf numFmtId="0" fontId="131" fillId="49" borderId="655"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81" fillId="49" borderId="655" applyNumberFormat="0" applyAlignment="0" applyProtection="0"/>
    <xf numFmtId="0" fontId="108" fillId="62"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101" fillId="0" borderId="658"/>
    <xf numFmtId="4" fontId="109"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10" fillId="85" borderId="657" applyNumberFormat="0" applyProtection="0">
      <alignment horizontal="right" vertical="center"/>
    </xf>
    <xf numFmtId="4" fontId="48" fillId="85" borderId="657" applyNumberFormat="0" applyProtection="0">
      <alignment horizontal="righ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110" fillId="67" borderId="657" applyNumberFormat="0" applyProtection="0">
      <alignment vertical="center"/>
    </xf>
    <xf numFmtId="4" fontId="48" fillId="67" borderId="657" applyNumberFormat="0" applyProtection="0">
      <alignmen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4" fontId="48" fillId="87" borderId="657" applyNumberFormat="0" applyProtection="0">
      <alignment horizontal="left" vertical="center" indent="1"/>
    </xf>
    <xf numFmtId="4" fontId="48" fillId="85" borderId="657" applyNumberFormat="0" applyProtection="0">
      <alignment horizontal="left" vertical="center" indent="1"/>
    </xf>
    <xf numFmtId="0" fontId="45" fillId="74" borderId="657" applyNumberFormat="0" applyProtection="0">
      <alignment horizontal="left" vertical="center" indent="1"/>
    </xf>
    <xf numFmtId="4" fontId="47" fillId="84" borderId="657" applyNumberFormat="0" applyProtection="0">
      <alignment horizontal="left" vertical="center" indent="1"/>
    </xf>
    <xf numFmtId="4" fontId="48" fillId="83" borderId="657" applyNumberFormat="0" applyProtection="0">
      <alignment horizontal="right" vertical="center"/>
    </xf>
    <xf numFmtId="4" fontId="48" fillId="82" borderId="657" applyNumberFormat="0" applyProtection="0">
      <alignment horizontal="right" vertical="center"/>
    </xf>
    <xf numFmtId="4" fontId="48" fillId="81" borderId="657" applyNumberFormat="0" applyProtection="0">
      <alignment horizontal="right" vertical="center"/>
    </xf>
    <xf numFmtId="4" fontId="48" fillId="80" borderId="657" applyNumberFormat="0" applyProtection="0">
      <alignment horizontal="right" vertical="center"/>
    </xf>
    <xf numFmtId="4" fontId="48" fillId="79" borderId="657" applyNumberFormat="0" applyProtection="0">
      <alignment horizontal="right" vertical="center"/>
    </xf>
    <xf numFmtId="4" fontId="48" fillId="78" borderId="657" applyNumberFormat="0" applyProtection="0">
      <alignment horizontal="right" vertical="center"/>
    </xf>
    <xf numFmtId="4" fontId="48" fillId="77" borderId="657" applyNumberFormat="0" applyProtection="0">
      <alignment horizontal="right" vertical="center"/>
    </xf>
    <xf numFmtId="4" fontId="48" fillId="76" borderId="657" applyNumberFormat="0" applyProtection="0">
      <alignment horizontal="right" vertical="center"/>
    </xf>
    <xf numFmtId="4" fontId="48" fillId="75" borderId="657" applyNumberFormat="0" applyProtection="0">
      <alignment horizontal="right" vertical="center"/>
    </xf>
    <xf numFmtId="0" fontId="45" fillId="74" borderId="657" applyNumberFormat="0" applyProtection="0">
      <alignment horizontal="left" vertical="center" indent="1"/>
    </xf>
    <xf numFmtId="4" fontId="48" fillId="73" borderId="657" applyNumberFormat="0" applyProtection="0">
      <alignment horizontal="left" vertical="center" indent="1"/>
    </xf>
    <xf numFmtId="4" fontId="48" fillId="73" borderId="657" applyNumberFormat="0" applyProtection="0">
      <alignment horizontal="left" vertical="center" indent="1"/>
    </xf>
    <xf numFmtId="4" fontId="110" fillId="73" borderId="657" applyNumberFormat="0" applyProtection="0">
      <alignment vertical="center"/>
    </xf>
    <xf numFmtId="4" fontId="48" fillId="73" borderId="657" applyNumberFormat="0" applyProtection="0">
      <alignment vertical="center"/>
    </xf>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37" fontId="113" fillId="90" borderId="655" applyBorder="0" applyProtection="0">
      <alignment horizontal="right"/>
    </xf>
    <xf numFmtId="37" fontId="113" fillId="90" borderId="655" applyBorder="0" applyProtection="0">
      <alignment horizontal="right"/>
    </xf>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91" borderId="655" applyBorder="0" applyProtection="0">
      <alignment horizontal="right"/>
    </xf>
    <xf numFmtId="0" fontId="108" fillId="62" borderId="662" applyBorder="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05" fillId="0" borderId="661" applyNumberFormat="0" applyFill="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0" fontId="131" fillId="49" borderId="655" applyNumberFormat="0" applyAlignment="0" applyProtection="0"/>
    <xf numFmtId="10" fontId="75" fillId="70" borderId="654" applyNumberFormat="0" applyBorder="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164" fontId="45" fillId="67" borderId="654">
      <alignment horizontal="center"/>
      <protection locked="0"/>
    </xf>
    <xf numFmtId="0" fontId="126" fillId="64" borderId="583" applyNumberFormat="0" applyAlignment="0" applyProtection="0"/>
    <xf numFmtId="0" fontId="131" fillId="49" borderId="583" applyNumberFormat="0" applyAlignment="0" applyProtection="0"/>
    <xf numFmtId="10" fontId="75" fillId="67" borderId="654" applyNumberFormat="0" applyBorder="0" applyAlignment="0" applyProtection="0"/>
    <xf numFmtId="0" fontId="45" fillId="53" borderId="656" applyNumberFormat="0" applyFont="0" applyAlignment="0" applyProtection="0"/>
    <xf numFmtId="0" fontId="131" fillId="49" borderId="583" applyNumberFormat="0" applyAlignment="0" applyProtection="0"/>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131" fillId="49"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62" borderId="662" applyBorder="0"/>
    <xf numFmtId="0" fontId="131" fillId="49" borderId="655" applyNumberFormat="0" applyAlignment="0" applyProtection="0"/>
    <xf numFmtId="0" fontId="131" fillId="49" borderId="655" applyNumberFormat="0" applyAlignment="0" applyProtection="0"/>
    <xf numFmtId="0" fontId="131" fillId="49" borderId="655"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08" fillId="62"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101" fillId="0" borderId="658"/>
    <xf numFmtId="4" fontId="109"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10" fillId="85" borderId="657" applyNumberFormat="0" applyProtection="0">
      <alignment horizontal="right" vertical="center"/>
    </xf>
    <xf numFmtId="4" fontId="48" fillId="85" borderId="657" applyNumberFormat="0" applyProtection="0">
      <alignment horizontal="righ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110" fillId="67" borderId="657" applyNumberFormat="0" applyProtection="0">
      <alignment vertical="center"/>
    </xf>
    <xf numFmtId="4" fontId="48" fillId="67" borderId="657" applyNumberFormat="0" applyProtection="0">
      <alignmen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4" fontId="48" fillId="87" borderId="657" applyNumberFormat="0" applyProtection="0">
      <alignment horizontal="left" vertical="center" indent="1"/>
    </xf>
    <xf numFmtId="4" fontId="48" fillId="85" borderId="657" applyNumberFormat="0" applyProtection="0">
      <alignment horizontal="left" vertical="center" indent="1"/>
    </xf>
    <xf numFmtId="0" fontId="45" fillId="74" borderId="657" applyNumberFormat="0" applyProtection="0">
      <alignment horizontal="left" vertical="center" indent="1"/>
    </xf>
    <xf numFmtId="4" fontId="47" fillId="84" borderId="657" applyNumberFormat="0" applyProtection="0">
      <alignment horizontal="left" vertical="center" indent="1"/>
    </xf>
    <xf numFmtId="4" fontId="48" fillId="83" borderId="657" applyNumberFormat="0" applyProtection="0">
      <alignment horizontal="right" vertical="center"/>
    </xf>
    <xf numFmtId="4" fontId="48" fillId="82" borderId="657" applyNumberFormat="0" applyProtection="0">
      <alignment horizontal="right" vertical="center"/>
    </xf>
    <xf numFmtId="4" fontId="48" fillId="81" borderId="657" applyNumberFormat="0" applyProtection="0">
      <alignment horizontal="right" vertical="center"/>
    </xf>
    <xf numFmtId="4" fontId="48" fillId="80" borderId="657" applyNumberFormat="0" applyProtection="0">
      <alignment horizontal="right" vertical="center"/>
    </xf>
    <xf numFmtId="4" fontId="48" fillId="79" borderId="657" applyNumberFormat="0" applyProtection="0">
      <alignment horizontal="right" vertical="center"/>
    </xf>
    <xf numFmtId="4" fontId="48" fillId="78" borderId="657" applyNumberFormat="0" applyProtection="0">
      <alignment horizontal="right" vertical="center"/>
    </xf>
    <xf numFmtId="4" fontId="48" fillId="77" borderId="657" applyNumberFormat="0" applyProtection="0">
      <alignment horizontal="right" vertical="center"/>
    </xf>
    <xf numFmtId="4" fontId="48" fillId="76" borderId="657" applyNumberFormat="0" applyProtection="0">
      <alignment horizontal="right" vertical="center"/>
    </xf>
    <xf numFmtId="4" fontId="48" fillId="75" borderId="657" applyNumberFormat="0" applyProtection="0">
      <alignment horizontal="right" vertical="center"/>
    </xf>
    <xf numFmtId="0" fontId="45" fillId="74" borderId="657" applyNumberFormat="0" applyProtection="0">
      <alignment horizontal="left" vertical="center" indent="1"/>
    </xf>
    <xf numFmtId="4" fontId="48" fillId="73" borderId="657" applyNumberFormat="0" applyProtection="0">
      <alignment horizontal="left" vertical="center" indent="1"/>
    </xf>
    <xf numFmtId="4" fontId="48" fillId="73" borderId="657" applyNumberFormat="0" applyProtection="0">
      <alignment horizontal="left" vertical="center" indent="1"/>
    </xf>
    <xf numFmtId="4" fontId="110" fillId="73" borderId="657" applyNumberFormat="0" applyProtection="0">
      <alignment vertical="center"/>
    </xf>
    <xf numFmtId="4" fontId="48" fillId="73" borderId="657" applyNumberFormat="0" applyProtection="0">
      <alignment vertical="center"/>
    </xf>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37" fontId="113" fillId="90" borderId="655" applyBorder="0" applyProtection="0">
      <alignment horizontal="right"/>
    </xf>
    <xf numFmtId="37" fontId="113" fillId="90" borderId="655" applyBorder="0" applyProtection="0">
      <alignment horizontal="right"/>
    </xf>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81" fillId="49" borderId="655" applyNumberForma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70" fillId="53" borderId="656" applyNumberFormat="0" applyFon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4" fontId="48" fillId="73" borderId="657" applyNumberFormat="0" applyProtection="0">
      <alignment vertical="center"/>
    </xf>
    <xf numFmtId="4" fontId="110" fillId="73" borderId="657" applyNumberFormat="0" applyProtection="0">
      <alignment vertical="center"/>
    </xf>
    <xf numFmtId="4" fontId="48" fillId="73" borderId="657" applyNumberFormat="0" applyProtection="0">
      <alignment horizontal="left" vertical="center" indent="1"/>
    </xf>
    <xf numFmtId="4" fontId="48" fillId="73" borderId="657" applyNumberFormat="0" applyProtection="0">
      <alignment horizontal="left" vertical="center" indent="1"/>
    </xf>
    <xf numFmtId="0" fontId="45" fillId="74" borderId="657" applyNumberFormat="0" applyProtection="0">
      <alignment horizontal="left" vertical="center" indent="1"/>
    </xf>
    <xf numFmtId="4" fontId="48" fillId="75" borderId="657" applyNumberFormat="0" applyProtection="0">
      <alignment horizontal="right" vertical="center"/>
    </xf>
    <xf numFmtId="4" fontId="48" fillId="76" borderId="657" applyNumberFormat="0" applyProtection="0">
      <alignment horizontal="right" vertical="center"/>
    </xf>
    <xf numFmtId="4" fontId="48" fillId="77" borderId="657" applyNumberFormat="0" applyProtection="0">
      <alignment horizontal="right" vertical="center"/>
    </xf>
    <xf numFmtId="4" fontId="48" fillId="78" borderId="657" applyNumberFormat="0" applyProtection="0">
      <alignment horizontal="right" vertical="center"/>
    </xf>
    <xf numFmtId="4" fontId="48" fillId="79" borderId="657" applyNumberFormat="0" applyProtection="0">
      <alignment horizontal="right" vertical="center"/>
    </xf>
    <xf numFmtId="4" fontId="48" fillId="80" borderId="657" applyNumberFormat="0" applyProtection="0">
      <alignment horizontal="right" vertical="center"/>
    </xf>
    <xf numFmtId="4" fontId="48" fillId="81" borderId="657" applyNumberFormat="0" applyProtection="0">
      <alignment horizontal="right" vertical="center"/>
    </xf>
    <xf numFmtId="4" fontId="48" fillId="82" borderId="657" applyNumberFormat="0" applyProtection="0">
      <alignment horizontal="right" vertical="center"/>
    </xf>
    <xf numFmtId="4" fontId="48" fillId="83" borderId="657" applyNumberFormat="0" applyProtection="0">
      <alignment horizontal="right" vertical="center"/>
    </xf>
    <xf numFmtId="4" fontId="47" fillId="84" borderId="657" applyNumberFormat="0" applyProtection="0">
      <alignment horizontal="left" vertical="center" indent="1"/>
    </xf>
    <xf numFmtId="0" fontId="45" fillId="74" borderId="657" applyNumberFormat="0" applyProtection="0">
      <alignment horizontal="left" vertical="center" indent="1"/>
    </xf>
    <xf numFmtId="4" fontId="48" fillId="85" borderId="657" applyNumberFormat="0" applyProtection="0">
      <alignment horizontal="left" vertical="center" indent="1"/>
    </xf>
    <xf numFmtId="4" fontId="48" fillId="87" borderId="657" applyNumberFormat="0" applyProtection="0">
      <alignment horizontal="left" vertical="center" indent="1"/>
    </xf>
    <xf numFmtId="0" fontId="45" fillId="87" borderId="657" applyNumberFormat="0" applyProtection="0">
      <alignment horizontal="left" vertical="center" indent="1"/>
    </xf>
    <xf numFmtId="0" fontId="45" fillId="87" borderId="657" applyNumberFormat="0" applyProtection="0">
      <alignment horizontal="left" vertical="center" indent="1"/>
    </xf>
    <xf numFmtId="0" fontId="45" fillId="88" borderId="657" applyNumberFormat="0" applyProtection="0">
      <alignment horizontal="left" vertical="center" indent="1"/>
    </xf>
    <xf numFmtId="0" fontId="45" fillId="88" borderId="657" applyNumberFormat="0" applyProtection="0">
      <alignment horizontal="left" vertical="center" indent="1"/>
    </xf>
    <xf numFmtId="0" fontId="45" fillId="66" borderId="657" applyNumberFormat="0" applyProtection="0">
      <alignment horizontal="left" vertical="center" indent="1"/>
    </xf>
    <xf numFmtId="0" fontId="45" fillId="66" borderId="657" applyNumberFormat="0" applyProtection="0">
      <alignment horizontal="left" vertical="center" indent="1"/>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48" fillId="67" borderId="657" applyNumberFormat="0" applyProtection="0">
      <alignment vertical="center"/>
    </xf>
    <xf numFmtId="4" fontId="110" fillId="67" borderId="657" applyNumberFormat="0" applyProtection="0">
      <alignment vertical="center"/>
    </xf>
    <xf numFmtId="4" fontId="48" fillId="67" borderId="657" applyNumberFormat="0" applyProtection="0">
      <alignment horizontal="left" vertical="center" indent="1"/>
    </xf>
    <xf numFmtId="4" fontId="48" fillId="67" borderId="657" applyNumberFormat="0" applyProtection="0">
      <alignment horizontal="left" vertical="center" indent="1"/>
    </xf>
    <xf numFmtId="4" fontId="48" fillId="85" borderId="657" applyNumberFormat="0" applyProtection="0">
      <alignment horizontal="right" vertical="center"/>
    </xf>
    <xf numFmtId="4" fontId="110" fillId="85" borderId="657" applyNumberFormat="0" applyProtection="0">
      <alignment horizontal="right" vertical="center"/>
    </xf>
    <xf numFmtId="0" fontId="45" fillId="74" borderId="657" applyNumberFormat="0" applyProtection="0">
      <alignment horizontal="left" vertical="center" indent="1"/>
    </xf>
    <xf numFmtId="0" fontId="45" fillId="74" borderId="657" applyNumberFormat="0" applyProtection="0">
      <alignment horizontal="left" vertical="center" indent="1"/>
    </xf>
    <xf numFmtId="4" fontId="109" fillId="85" borderId="657" applyNumberFormat="0" applyProtection="0">
      <alignment horizontal="right" vertical="center"/>
    </xf>
    <xf numFmtId="0" fontId="101" fillId="0" borderId="658"/>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0" fontId="66" fillId="64" borderId="655" applyNumberFormat="0" applyAlignment="0" applyProtection="0"/>
    <xf numFmtId="37" fontId="113" fillId="91"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91" borderId="655" applyBorder="0" applyProtection="0">
      <alignment horizontal="right"/>
    </xf>
    <xf numFmtId="0" fontId="108" fillId="62" borderId="662" applyBorder="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0" fontId="95"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05" fillId="0" borderId="661" applyNumberFormat="0" applyFill="0" applyAlignment="0" applyProtection="0"/>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217" fontId="46" fillId="88" borderId="660" applyBorder="0">
      <alignment horizontal="center" vertical="center" wrapText="1"/>
    </xf>
    <xf numFmtId="217" fontId="46" fillId="67" borderId="659" applyBorder="0">
      <alignment horizontal="left" indent="1"/>
      <protection locked="0"/>
    </xf>
    <xf numFmtId="0" fontId="126" fillId="64" borderId="655" applyNumberFormat="0" applyAlignment="0" applyProtection="0"/>
    <xf numFmtId="0" fontId="131" fillId="49" borderId="655" applyNumberFormat="0" applyAlignment="0" applyProtection="0"/>
    <xf numFmtId="0" fontId="45" fillId="53" borderId="656" applyNumberFormat="0" applyFont="0" applyAlignment="0" applyProtection="0"/>
    <xf numFmtId="0" fontId="134" fillId="64" borderId="657" applyNumberFormat="0" applyAlignment="0" applyProtection="0"/>
    <xf numFmtId="0" fontId="131" fillId="49" borderId="655" applyNumberFormat="0" applyAlignment="0" applyProtection="0"/>
    <xf numFmtId="10" fontId="75" fillId="70" borderId="663" applyNumberFormat="0" applyBorder="0" applyAlignment="0" applyProtection="0"/>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126" fillId="64" borderId="655" applyNumberFormat="0" applyAlignment="0" applyProtection="0"/>
    <xf numFmtId="0" fontId="131" fillId="49" borderId="655" applyNumberFormat="0" applyAlignment="0" applyProtection="0"/>
    <xf numFmtId="10" fontId="75" fillId="67" borderId="663" applyNumberFormat="0" applyBorder="0" applyAlignment="0" applyProtection="0"/>
    <xf numFmtId="0" fontId="45" fillId="53" borderId="665" applyNumberFormat="0" applyFont="0" applyAlignment="0" applyProtection="0"/>
    <xf numFmtId="0" fontId="131" fillId="49" borderId="655" applyNumberFormat="0" applyAlignment="0" applyProtection="0"/>
    <xf numFmtId="0" fontId="131" fillId="49" borderId="664" applyNumberFormat="0" applyAlignment="0" applyProtection="0"/>
    <xf numFmtId="4" fontId="48" fillId="77" borderId="666" applyNumberFormat="0" applyProtection="0">
      <alignment horizontal="right" vertical="center"/>
    </xf>
    <xf numFmtId="4" fontId="48" fillId="76" borderId="666" applyNumberFormat="0" applyProtection="0">
      <alignment horizontal="right" vertical="center"/>
    </xf>
    <xf numFmtId="4" fontId="48" fillId="75" borderId="666" applyNumberFormat="0" applyProtection="0">
      <alignment horizontal="right" vertical="center"/>
    </xf>
    <xf numFmtId="0" fontId="45" fillId="74" borderId="666" applyNumberFormat="0" applyProtection="0">
      <alignment horizontal="left" vertical="center" indent="1"/>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4" fontId="48" fillId="67" borderId="666" applyNumberFormat="0" applyProtection="0">
      <alignment horizontal="left" vertical="center" indent="1"/>
    </xf>
    <xf numFmtId="4" fontId="48" fillId="67" borderId="666" applyNumberFormat="0" applyProtection="0">
      <alignment vertical="center"/>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4" fontId="48"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7" fillId="84" borderId="666" applyNumberFormat="0" applyProtection="0">
      <alignment horizontal="left" vertical="center" indent="1"/>
    </xf>
    <xf numFmtId="4" fontId="48" fillId="83" borderId="666" applyNumberFormat="0" applyProtection="0">
      <alignment horizontal="right" vertical="center"/>
    </xf>
    <xf numFmtId="4" fontId="48" fillId="82" borderId="666" applyNumberFormat="0" applyProtection="0">
      <alignment horizontal="right" vertical="center"/>
    </xf>
    <xf numFmtId="4" fontId="48" fillId="81" borderId="666" applyNumberFormat="0" applyProtection="0">
      <alignment horizontal="right" vertical="center"/>
    </xf>
    <xf numFmtId="4" fontId="48" fillId="80" borderId="666" applyNumberFormat="0" applyProtection="0">
      <alignment horizontal="right" vertical="center"/>
    </xf>
    <xf numFmtId="4" fontId="48" fillId="79" borderId="666" applyNumberFormat="0" applyProtection="0">
      <alignment horizontal="righ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101" fillId="0" borderId="667"/>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4" fontId="110" fillId="85" borderId="666" applyNumberFormat="0" applyProtection="0">
      <alignment horizontal="right" vertical="center"/>
    </xf>
    <xf numFmtId="0" fontId="45" fillId="88"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4" fontId="48" fillId="77" borderId="666" applyNumberFormat="0" applyProtection="0">
      <alignment horizontal="right" vertical="center"/>
    </xf>
    <xf numFmtId="0" fontId="131" fillId="49" borderId="664" applyNumberFormat="0" applyAlignment="0" applyProtection="0"/>
    <xf numFmtId="0" fontId="108" fillId="62"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0" fontId="131" fillId="49" borderId="664" applyNumberFormat="0" applyAlignment="0" applyProtection="0"/>
    <xf numFmtId="0" fontId="101" fillId="0" borderId="667"/>
    <xf numFmtId="4" fontId="109"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10" fillId="85" borderId="666" applyNumberFormat="0" applyProtection="0">
      <alignment horizontal="right" vertical="center"/>
    </xf>
    <xf numFmtId="4" fontId="48" fillId="85" borderId="666" applyNumberFormat="0" applyProtection="0">
      <alignment horizontal="righ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110" fillId="67" borderId="666" applyNumberFormat="0" applyProtection="0">
      <alignment vertical="center"/>
    </xf>
    <xf numFmtId="4" fontId="48" fillId="67" borderId="666" applyNumberFormat="0" applyProtection="0">
      <alignmen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8" fillId="82" borderId="666" applyNumberFormat="0" applyProtection="0">
      <alignment horizontal="right" vertical="center"/>
    </xf>
    <xf numFmtId="4" fontId="48" fillId="79" borderId="666" applyNumberFormat="0" applyProtection="0">
      <alignment horizontal="right" vertical="center"/>
    </xf>
    <xf numFmtId="4" fontId="48" fillId="78" borderId="666" applyNumberFormat="0" applyProtection="0">
      <alignment horizontal="right" vertical="center"/>
    </xf>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131" fillId="49" borderId="664" applyNumberFormat="0" applyAlignment="0" applyProtection="0"/>
    <xf numFmtId="0" fontId="134" fillId="64" borderId="666" applyNumberFormat="0" applyAlignment="0" applyProtection="0"/>
    <xf numFmtId="0" fontId="45" fillId="53" borderId="665" applyNumberFormat="0" applyFont="0" applyAlignment="0" applyProtection="0"/>
    <xf numFmtId="0" fontId="131" fillId="49" borderId="664" applyNumberFormat="0" applyAlignment="0" applyProtection="0"/>
    <xf numFmtId="0" fontId="126" fillId="64" borderId="664" applyNumberFormat="0" applyAlignment="0" applyProtection="0"/>
    <xf numFmtId="217" fontId="46" fillId="67" borderId="668" applyBorder="0">
      <alignment horizontal="left" indent="1"/>
      <protection locked="0"/>
    </xf>
    <xf numFmtId="217" fontId="46" fillId="88" borderId="669" applyBorder="0">
      <alignment horizontal="center" vertical="center" wrapText="1"/>
    </xf>
    <xf numFmtId="0" fontId="108" fillId="62" borderId="671" applyBorder="0"/>
    <xf numFmtId="0" fontId="101" fillId="0" borderId="667"/>
    <xf numFmtId="0" fontId="45" fillId="74" borderId="666" applyNumberFormat="0" applyProtection="0">
      <alignment horizontal="left" vertical="center" indent="1"/>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26" fillId="64" borderId="664" applyNumberFormat="0" applyAlignment="0" applyProtection="0"/>
    <xf numFmtId="4" fontId="48" fillId="85" borderId="666" applyNumberFormat="0" applyProtection="0">
      <alignment horizontal="right" vertical="center"/>
    </xf>
    <xf numFmtId="4" fontId="48" fillId="78" borderId="666" applyNumberFormat="0" applyProtection="0">
      <alignment horizontal="right" vertical="center"/>
    </xf>
    <xf numFmtId="4" fontId="48" fillId="76" borderId="666" applyNumberFormat="0" applyProtection="0">
      <alignment horizontal="right" vertical="center"/>
    </xf>
    <xf numFmtId="0" fontId="131" fillId="49" borderId="664" applyNumberFormat="0" applyAlignment="0" applyProtection="0"/>
    <xf numFmtId="0" fontId="70" fillId="53" borderId="665" applyNumberFormat="0" applyFont="0" applyAlignment="0" applyProtection="0"/>
    <xf numFmtId="0" fontId="45" fillId="53" borderId="665" applyNumberFormat="0" applyFont="0" applyAlignment="0" applyProtection="0"/>
    <xf numFmtId="0" fontId="134" fillId="64" borderId="666" applyNumberFormat="0" applyAlignment="0" applyProtection="0"/>
    <xf numFmtId="0" fontId="131" fillId="49"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4" fontId="110" fillId="67" borderId="666" applyNumberFormat="0" applyProtection="0">
      <alignment vertical="center"/>
    </xf>
    <xf numFmtId="0" fontId="45" fillId="66" borderId="666" applyNumberFormat="0" applyProtection="0">
      <alignment horizontal="left" vertical="center" indent="1"/>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37" fontId="113" fillId="90" borderId="664" applyBorder="0" applyProtection="0">
      <alignment horizontal="right"/>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4" fontId="48" fillId="73" borderId="666" applyNumberFormat="0" applyProtection="0">
      <alignment vertical="center"/>
    </xf>
    <xf numFmtId="4" fontId="110" fillId="73" borderId="666" applyNumberFormat="0" applyProtection="0">
      <alignmen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0" fontId="45" fillId="74" borderId="666" applyNumberFormat="0" applyProtection="0">
      <alignment horizontal="left" vertical="center" indent="1"/>
    </xf>
    <xf numFmtId="4" fontId="48" fillId="75" borderId="666" applyNumberFormat="0" applyProtection="0">
      <alignment horizontal="right" vertical="center"/>
    </xf>
    <xf numFmtId="4" fontId="48" fillId="76" borderId="666" applyNumberFormat="0" applyProtection="0">
      <alignment horizontal="right" vertical="center"/>
    </xf>
    <xf numFmtId="4" fontId="48" fillId="77" borderId="666" applyNumberFormat="0" applyProtection="0">
      <alignment horizontal="right" vertical="center"/>
    </xf>
    <xf numFmtId="4" fontId="48" fillId="78" borderId="666" applyNumberFormat="0" applyProtection="0">
      <alignment horizontal="right" vertical="center"/>
    </xf>
    <xf numFmtId="4" fontId="48" fillId="79" borderId="666" applyNumberFormat="0" applyProtection="0">
      <alignment horizontal="right" vertical="center"/>
    </xf>
    <xf numFmtId="4" fontId="48" fillId="80" borderId="666" applyNumberFormat="0" applyProtection="0">
      <alignment horizontal="right" vertical="center"/>
    </xf>
    <xf numFmtId="4" fontId="48" fillId="81" borderId="666" applyNumberFormat="0" applyProtection="0">
      <alignment horizontal="right" vertical="center"/>
    </xf>
    <xf numFmtId="4" fontId="48" fillId="82" borderId="666" applyNumberFormat="0" applyProtection="0">
      <alignment horizontal="right" vertical="center"/>
    </xf>
    <xf numFmtId="4" fontId="48" fillId="83" borderId="666" applyNumberFormat="0" applyProtection="0">
      <alignment horizontal="right" vertical="center"/>
    </xf>
    <xf numFmtId="4" fontId="47" fillId="84" borderId="666" applyNumberFormat="0" applyProtection="0">
      <alignment horizontal="left" vertical="center" indent="1"/>
    </xf>
    <xf numFmtId="0" fontId="45" fillId="74" borderId="666" applyNumberFormat="0" applyProtection="0">
      <alignment horizontal="left" vertical="center" indent="1"/>
    </xf>
    <xf numFmtId="4" fontId="48" fillId="85" borderId="666" applyNumberFormat="0" applyProtection="0">
      <alignment horizontal="left" vertical="center" indent="1"/>
    </xf>
    <xf numFmtId="4" fontId="48" fillId="87"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48" fillId="67" borderId="666" applyNumberFormat="0" applyProtection="0">
      <alignment vertical="center"/>
    </xf>
    <xf numFmtId="4" fontId="110" fillId="67" borderId="666" applyNumberFormat="0" applyProtection="0">
      <alignmen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48" fillId="85" borderId="666" applyNumberFormat="0" applyProtection="0">
      <alignment horizontal="right" vertical="center"/>
    </xf>
    <xf numFmtId="4" fontId="110"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09" fillId="85" borderId="666" applyNumberFormat="0" applyProtection="0">
      <alignment horizontal="right" vertical="center"/>
    </xf>
    <xf numFmtId="0" fontId="101" fillId="0" borderId="667"/>
    <xf numFmtId="0" fontId="131" fillId="49" borderId="664" applyNumberFormat="0" applyAlignment="0" applyProtection="0"/>
    <xf numFmtId="37" fontId="113" fillId="91"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4" fontId="48" fillId="67" borderId="666" applyNumberFormat="0" applyProtection="0">
      <alignment horizontal="left" vertical="center" indent="1"/>
    </xf>
    <xf numFmtId="4" fontId="48" fillId="75" borderId="666" applyNumberFormat="0" applyProtection="0">
      <alignment horizontal="right" vertical="center"/>
    </xf>
    <xf numFmtId="0" fontId="108" fillId="62" borderId="671" applyBorder="0"/>
    <xf numFmtId="4" fontId="48" fillId="87" borderId="666" applyNumberFormat="0" applyProtection="0">
      <alignment horizontal="left" vertical="center" indent="1"/>
    </xf>
    <xf numFmtId="4" fontId="48" fillId="83" borderId="666" applyNumberFormat="0" applyProtection="0">
      <alignment horizontal="right" vertical="center"/>
    </xf>
    <xf numFmtId="4" fontId="48" fillId="80" borderId="666" applyNumberFormat="0" applyProtection="0">
      <alignment horizontal="right" vertical="center"/>
    </xf>
    <xf numFmtId="0" fontId="131" fillId="49" borderId="664" applyNumberFormat="0" applyAlignment="0" applyProtection="0"/>
    <xf numFmtId="0" fontId="131" fillId="49" borderId="664" applyNumberFormat="0" applyAlignment="0" applyProtection="0"/>
    <xf numFmtId="0" fontId="131" fillId="49" borderId="664"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4" fontId="48" fillId="81" borderId="666" applyNumberFormat="0" applyProtection="0">
      <alignment horizontal="right" vertical="center"/>
    </xf>
    <xf numFmtId="4" fontId="47" fillId="84" borderId="666" applyNumberFormat="0" applyProtection="0">
      <alignment horizontal="left" vertical="center" indent="1"/>
    </xf>
    <xf numFmtId="0" fontId="45" fillId="87" borderId="666" applyNumberFormat="0" applyProtection="0">
      <alignment horizontal="left" vertical="center" indent="1"/>
    </xf>
    <xf numFmtId="0" fontId="108" fillId="62"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101" fillId="0" borderId="667"/>
    <xf numFmtId="4" fontId="109"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10" fillId="85" borderId="666" applyNumberFormat="0" applyProtection="0">
      <alignment horizontal="right" vertical="center"/>
    </xf>
    <xf numFmtId="4" fontId="48" fillId="85" borderId="666" applyNumberFormat="0" applyProtection="0">
      <alignment horizontal="righ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110" fillId="67" borderId="666" applyNumberFormat="0" applyProtection="0">
      <alignment vertical="center"/>
    </xf>
    <xf numFmtId="4" fontId="48" fillId="67" borderId="666" applyNumberFormat="0" applyProtection="0">
      <alignmen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4" fontId="48"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7" fillId="84" borderId="666" applyNumberFormat="0" applyProtection="0">
      <alignment horizontal="left" vertical="center" indent="1"/>
    </xf>
    <xf numFmtId="4" fontId="48" fillId="83" borderId="666" applyNumberFormat="0" applyProtection="0">
      <alignment horizontal="right" vertical="center"/>
    </xf>
    <xf numFmtId="4" fontId="48" fillId="82" borderId="666" applyNumberFormat="0" applyProtection="0">
      <alignment horizontal="right" vertical="center"/>
    </xf>
    <xf numFmtId="4" fontId="48" fillId="81" borderId="666" applyNumberFormat="0" applyProtection="0">
      <alignment horizontal="right" vertical="center"/>
    </xf>
    <xf numFmtId="4" fontId="48" fillId="80" borderId="666" applyNumberFormat="0" applyProtection="0">
      <alignment horizontal="right" vertical="center"/>
    </xf>
    <xf numFmtId="4" fontId="48" fillId="79" borderId="666" applyNumberFormat="0" applyProtection="0">
      <alignment horizontal="right" vertical="center"/>
    </xf>
    <xf numFmtId="4" fontId="48" fillId="78" borderId="666" applyNumberFormat="0" applyProtection="0">
      <alignment horizontal="right" vertical="center"/>
    </xf>
    <xf numFmtId="4" fontId="48" fillId="77" borderId="666" applyNumberFormat="0" applyProtection="0">
      <alignment horizontal="right" vertical="center"/>
    </xf>
    <xf numFmtId="4" fontId="48" fillId="76" borderId="666" applyNumberFormat="0" applyProtection="0">
      <alignment horizontal="right" vertical="center"/>
    </xf>
    <xf numFmtId="4" fontId="48" fillId="75" borderId="666" applyNumberFormat="0" applyProtection="0">
      <alignment horizontal="right" vertical="center"/>
    </xf>
    <xf numFmtId="0" fontId="45" fillId="74" borderId="666" applyNumberFormat="0" applyProtection="0">
      <alignment horizontal="left" vertical="center" indent="1"/>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37" fontId="113" fillId="90" borderId="664" applyBorder="0" applyProtection="0">
      <alignment horizontal="right"/>
    </xf>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45" fillId="74" borderId="666" applyNumberFormat="0" applyProtection="0">
      <alignment horizontal="left" vertical="center" indent="1"/>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4" fontId="48" fillId="73" borderId="666" applyNumberFormat="0" applyProtection="0">
      <alignment vertical="center"/>
    </xf>
    <xf numFmtId="4" fontId="110" fillId="73" borderId="666" applyNumberFormat="0" applyProtection="0">
      <alignmen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0" fontId="45" fillId="74" borderId="666" applyNumberFormat="0" applyProtection="0">
      <alignment horizontal="left" vertical="center" indent="1"/>
    </xf>
    <xf numFmtId="4" fontId="48" fillId="75" borderId="666" applyNumberFormat="0" applyProtection="0">
      <alignment horizontal="right" vertical="center"/>
    </xf>
    <xf numFmtId="4" fontId="48" fillId="76" borderId="666" applyNumberFormat="0" applyProtection="0">
      <alignment horizontal="right" vertical="center"/>
    </xf>
    <xf numFmtId="4" fontId="48" fillId="77" borderId="666" applyNumberFormat="0" applyProtection="0">
      <alignment horizontal="right" vertical="center"/>
    </xf>
    <xf numFmtId="4" fontId="48" fillId="78" borderId="666" applyNumberFormat="0" applyProtection="0">
      <alignment horizontal="right" vertical="center"/>
    </xf>
    <xf numFmtId="4" fontId="48" fillId="79" borderId="666" applyNumberFormat="0" applyProtection="0">
      <alignment horizontal="right" vertical="center"/>
    </xf>
    <xf numFmtId="4" fontId="48" fillId="80" borderId="666" applyNumberFormat="0" applyProtection="0">
      <alignment horizontal="right" vertical="center"/>
    </xf>
    <xf numFmtId="4" fontId="48" fillId="81" borderId="666" applyNumberFormat="0" applyProtection="0">
      <alignment horizontal="right" vertical="center"/>
    </xf>
    <xf numFmtId="4" fontId="48" fillId="82" borderId="666" applyNumberFormat="0" applyProtection="0">
      <alignment horizontal="right" vertical="center"/>
    </xf>
    <xf numFmtId="4" fontId="48" fillId="83" borderId="666" applyNumberFormat="0" applyProtection="0">
      <alignment horizontal="right" vertical="center"/>
    </xf>
    <xf numFmtId="4" fontId="47" fillId="84" borderId="666" applyNumberFormat="0" applyProtection="0">
      <alignment horizontal="left" vertical="center" indent="1"/>
    </xf>
    <xf numFmtId="0" fontId="45" fillId="74" borderId="666" applyNumberFormat="0" applyProtection="0">
      <alignment horizontal="left" vertical="center" indent="1"/>
    </xf>
    <xf numFmtId="4" fontId="48" fillId="85" borderId="666" applyNumberFormat="0" applyProtection="0">
      <alignment horizontal="left" vertical="center" indent="1"/>
    </xf>
    <xf numFmtId="4" fontId="48" fillId="87"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48" fillId="67" borderId="666" applyNumberFormat="0" applyProtection="0">
      <alignment vertical="center"/>
    </xf>
    <xf numFmtId="4" fontId="110" fillId="67" borderId="666" applyNumberFormat="0" applyProtection="0">
      <alignmen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48" fillId="85" borderId="666" applyNumberFormat="0" applyProtection="0">
      <alignment horizontal="right" vertical="center"/>
    </xf>
    <xf numFmtId="4" fontId="110"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09" fillId="85" borderId="666" applyNumberFormat="0" applyProtection="0">
      <alignment horizontal="right" vertical="center"/>
    </xf>
    <xf numFmtId="0" fontId="101" fillId="0" borderId="667"/>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37" fontId="113" fillId="91"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0" fontId="108" fillId="62" borderId="671" applyBorder="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05" fillId="0" borderId="670" applyNumberFormat="0" applyFill="0" applyAlignment="0" applyProtection="0"/>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131" fillId="49" borderId="664" applyNumberFormat="0" applyAlignment="0" applyProtection="0"/>
    <xf numFmtId="10" fontId="75" fillId="70" borderId="663" applyNumberFormat="0" applyBorder="0" applyAlignment="0" applyProtection="0"/>
    <xf numFmtId="0" fontId="126" fillId="64" borderId="664" applyNumberFormat="0" applyAlignment="0" applyProtection="0"/>
    <xf numFmtId="4" fontId="109" fillId="85" borderId="666" applyNumberFormat="0" applyProtection="0">
      <alignment horizontal="right" vertical="center"/>
    </xf>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81" fillId="49" borderId="664" applyNumberFormat="0" applyAlignment="0" applyProtection="0"/>
    <xf numFmtId="0" fontId="45" fillId="74" borderId="666" applyNumberFormat="0" applyProtection="0">
      <alignment horizontal="left" vertical="center" indent="1"/>
    </xf>
    <xf numFmtId="10" fontId="75" fillId="67" borderId="663" applyNumberFormat="0" applyBorder="0" applyAlignment="0" applyProtection="0"/>
    <xf numFmtId="0" fontId="45" fillId="53" borderId="665" applyNumberFormat="0" applyFont="0" applyAlignment="0" applyProtection="0"/>
    <xf numFmtId="0" fontId="81" fillId="49" borderId="664" applyNumberFormat="0" applyAlignment="0" applyProtection="0"/>
    <xf numFmtId="0" fontId="45" fillId="74" borderId="666" applyNumberFormat="0" applyProtection="0">
      <alignment horizontal="left" vertical="center" indent="1"/>
    </xf>
    <xf numFmtId="0" fontId="131" fillId="49" borderId="664"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08" fillId="62"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101" fillId="0" borderId="667"/>
    <xf numFmtId="4" fontId="109"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10" fillId="85" borderId="666" applyNumberFormat="0" applyProtection="0">
      <alignment horizontal="right" vertical="center"/>
    </xf>
    <xf numFmtId="4" fontId="48" fillId="85" borderId="666" applyNumberFormat="0" applyProtection="0">
      <alignment horizontal="righ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110" fillId="67" borderId="666" applyNumberFormat="0" applyProtection="0">
      <alignment vertical="center"/>
    </xf>
    <xf numFmtId="4" fontId="48" fillId="67" borderId="666" applyNumberFormat="0" applyProtection="0">
      <alignmen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4" fontId="48" fillId="87" borderId="666" applyNumberFormat="0" applyProtection="0">
      <alignment horizontal="left" vertical="center" indent="1"/>
    </xf>
    <xf numFmtId="4" fontId="48" fillId="85" borderId="666" applyNumberFormat="0" applyProtection="0">
      <alignment horizontal="left" vertical="center" indent="1"/>
    </xf>
    <xf numFmtId="0" fontId="45" fillId="74" borderId="666" applyNumberFormat="0" applyProtection="0">
      <alignment horizontal="left" vertical="center" indent="1"/>
    </xf>
    <xf numFmtId="4" fontId="47" fillId="84" borderId="666" applyNumberFormat="0" applyProtection="0">
      <alignment horizontal="left" vertical="center" indent="1"/>
    </xf>
    <xf numFmtId="4" fontId="48" fillId="83" borderId="666" applyNumberFormat="0" applyProtection="0">
      <alignment horizontal="right" vertical="center"/>
    </xf>
    <xf numFmtId="4" fontId="48" fillId="82" borderId="666" applyNumberFormat="0" applyProtection="0">
      <alignment horizontal="right" vertical="center"/>
    </xf>
    <xf numFmtId="4" fontId="48" fillId="81" borderId="666" applyNumberFormat="0" applyProtection="0">
      <alignment horizontal="right" vertical="center"/>
    </xf>
    <xf numFmtId="4" fontId="48" fillId="80" borderId="666" applyNumberFormat="0" applyProtection="0">
      <alignment horizontal="right" vertical="center"/>
    </xf>
    <xf numFmtId="4" fontId="48" fillId="79" borderId="666" applyNumberFormat="0" applyProtection="0">
      <alignment horizontal="right" vertical="center"/>
    </xf>
    <xf numFmtId="4" fontId="48" fillId="78" borderId="666" applyNumberFormat="0" applyProtection="0">
      <alignment horizontal="right" vertical="center"/>
    </xf>
    <xf numFmtId="4" fontId="48" fillId="77" borderId="666" applyNumberFormat="0" applyProtection="0">
      <alignment horizontal="right" vertical="center"/>
    </xf>
    <xf numFmtId="4" fontId="48" fillId="76" borderId="666" applyNumberFormat="0" applyProtection="0">
      <alignment horizontal="right" vertical="center"/>
    </xf>
    <xf numFmtId="4" fontId="48" fillId="75" borderId="666" applyNumberFormat="0" applyProtection="0">
      <alignment horizontal="right" vertical="center"/>
    </xf>
    <xf numFmtId="0" fontId="45" fillId="74" borderId="666" applyNumberFormat="0" applyProtection="0">
      <alignment horizontal="left" vertical="center" indent="1"/>
    </xf>
    <xf numFmtId="4" fontId="48" fillId="73" borderId="666" applyNumberFormat="0" applyProtection="0">
      <alignment horizontal="left" vertical="center" indent="1"/>
    </xf>
    <xf numFmtId="4" fontId="48" fillId="73" borderId="666" applyNumberFormat="0" applyProtection="0">
      <alignment horizontal="left" vertical="center" indent="1"/>
    </xf>
    <xf numFmtId="4" fontId="110" fillId="73" borderId="666" applyNumberFormat="0" applyProtection="0">
      <alignment vertical="center"/>
    </xf>
    <xf numFmtId="4" fontId="48" fillId="73" borderId="666" applyNumberFormat="0" applyProtection="0">
      <alignment vertical="center"/>
    </xf>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37" fontId="113" fillId="90" borderId="664" applyBorder="0" applyProtection="0">
      <alignment horizontal="right"/>
    </xf>
    <xf numFmtId="37" fontId="113" fillId="90" borderId="664" applyBorder="0" applyProtection="0">
      <alignment horizontal="right"/>
    </xf>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81" fillId="49" borderId="664" applyNumberForma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70" fillId="53" borderId="665" applyNumberFormat="0" applyFon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4" fontId="48" fillId="73" borderId="666" applyNumberFormat="0" applyProtection="0">
      <alignment vertical="center"/>
    </xf>
    <xf numFmtId="4" fontId="110" fillId="73" borderId="666" applyNumberFormat="0" applyProtection="0">
      <alignment vertical="center"/>
    </xf>
    <xf numFmtId="4" fontId="48" fillId="73" borderId="666" applyNumberFormat="0" applyProtection="0">
      <alignment horizontal="left" vertical="center" indent="1"/>
    </xf>
    <xf numFmtId="4" fontId="48" fillId="73" borderId="666" applyNumberFormat="0" applyProtection="0">
      <alignment horizontal="left" vertical="center" indent="1"/>
    </xf>
    <xf numFmtId="0" fontId="45" fillId="74" borderId="666" applyNumberFormat="0" applyProtection="0">
      <alignment horizontal="left" vertical="center" indent="1"/>
    </xf>
    <xf numFmtId="4" fontId="48" fillId="75" borderId="666" applyNumberFormat="0" applyProtection="0">
      <alignment horizontal="right" vertical="center"/>
    </xf>
    <xf numFmtId="4" fontId="48" fillId="76" borderId="666" applyNumberFormat="0" applyProtection="0">
      <alignment horizontal="right" vertical="center"/>
    </xf>
    <xf numFmtId="4" fontId="48" fillId="77" borderId="666" applyNumberFormat="0" applyProtection="0">
      <alignment horizontal="right" vertical="center"/>
    </xf>
    <xf numFmtId="4" fontId="48" fillId="78" borderId="666" applyNumberFormat="0" applyProtection="0">
      <alignment horizontal="right" vertical="center"/>
    </xf>
    <xf numFmtId="4" fontId="48" fillId="79" borderId="666" applyNumberFormat="0" applyProtection="0">
      <alignment horizontal="right" vertical="center"/>
    </xf>
    <xf numFmtId="4" fontId="48" fillId="80" borderId="666" applyNumberFormat="0" applyProtection="0">
      <alignment horizontal="right" vertical="center"/>
    </xf>
    <xf numFmtId="4" fontId="48" fillId="81" borderId="666" applyNumberFormat="0" applyProtection="0">
      <alignment horizontal="right" vertical="center"/>
    </xf>
    <xf numFmtId="4" fontId="48" fillId="82" borderId="666" applyNumberFormat="0" applyProtection="0">
      <alignment horizontal="right" vertical="center"/>
    </xf>
    <xf numFmtId="4" fontId="48" fillId="83" borderId="666" applyNumberFormat="0" applyProtection="0">
      <alignment horizontal="right" vertical="center"/>
    </xf>
    <xf numFmtId="4" fontId="47" fillId="84" borderId="666" applyNumberFormat="0" applyProtection="0">
      <alignment horizontal="left" vertical="center" indent="1"/>
    </xf>
    <xf numFmtId="0" fontId="45" fillId="74" borderId="666" applyNumberFormat="0" applyProtection="0">
      <alignment horizontal="left" vertical="center" indent="1"/>
    </xf>
    <xf numFmtId="4" fontId="48" fillId="85" borderId="666" applyNumberFormat="0" applyProtection="0">
      <alignment horizontal="left" vertical="center" indent="1"/>
    </xf>
    <xf numFmtId="4" fontId="48" fillId="87" borderId="666" applyNumberFormat="0" applyProtection="0">
      <alignment horizontal="left" vertical="center" indent="1"/>
    </xf>
    <xf numFmtId="0" fontId="45" fillId="87" borderId="666" applyNumberFormat="0" applyProtection="0">
      <alignment horizontal="left" vertical="center" indent="1"/>
    </xf>
    <xf numFmtId="0" fontId="45" fillId="87" borderId="666" applyNumberFormat="0" applyProtection="0">
      <alignment horizontal="left" vertical="center" indent="1"/>
    </xf>
    <xf numFmtId="0" fontId="45" fillId="88" borderId="666" applyNumberFormat="0" applyProtection="0">
      <alignment horizontal="left" vertical="center" indent="1"/>
    </xf>
    <xf numFmtId="0" fontId="45" fillId="88" borderId="666" applyNumberFormat="0" applyProtection="0">
      <alignment horizontal="left" vertical="center" indent="1"/>
    </xf>
    <xf numFmtId="0" fontId="45" fillId="66" borderId="666" applyNumberFormat="0" applyProtection="0">
      <alignment horizontal="left" vertical="center" indent="1"/>
    </xf>
    <xf numFmtId="0" fontId="45" fillId="66" borderId="666" applyNumberFormat="0" applyProtection="0">
      <alignment horizontal="left" vertical="center" indent="1"/>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48" fillId="67" borderId="666" applyNumberFormat="0" applyProtection="0">
      <alignment vertical="center"/>
    </xf>
    <xf numFmtId="4" fontId="110" fillId="67" borderId="666" applyNumberFormat="0" applyProtection="0">
      <alignment vertical="center"/>
    </xf>
    <xf numFmtId="4" fontId="48" fillId="67" borderId="666" applyNumberFormat="0" applyProtection="0">
      <alignment horizontal="left" vertical="center" indent="1"/>
    </xf>
    <xf numFmtId="4" fontId="48" fillId="67" borderId="666" applyNumberFormat="0" applyProtection="0">
      <alignment horizontal="left" vertical="center" indent="1"/>
    </xf>
    <xf numFmtId="4" fontId="48" fillId="85" borderId="666" applyNumberFormat="0" applyProtection="0">
      <alignment horizontal="right" vertical="center"/>
    </xf>
    <xf numFmtId="4" fontId="110" fillId="85" borderId="666" applyNumberFormat="0" applyProtection="0">
      <alignment horizontal="right" vertical="center"/>
    </xf>
    <xf numFmtId="0" fontId="45" fillId="74" borderId="666" applyNumberFormat="0" applyProtection="0">
      <alignment horizontal="left" vertical="center" indent="1"/>
    </xf>
    <xf numFmtId="0" fontId="45" fillId="74" borderId="666" applyNumberFormat="0" applyProtection="0">
      <alignment horizontal="left" vertical="center" indent="1"/>
    </xf>
    <xf numFmtId="4" fontId="109" fillId="85" borderId="666" applyNumberFormat="0" applyProtection="0">
      <alignment horizontal="right" vertical="center"/>
    </xf>
    <xf numFmtId="0" fontId="101" fillId="0" borderId="667"/>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0" fontId="66" fillId="64" borderId="664" applyNumberFormat="0" applyAlignment="0" applyProtection="0"/>
    <xf numFmtId="37" fontId="113" fillId="91"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91" borderId="664" applyBorder="0" applyProtection="0">
      <alignment horizontal="right"/>
    </xf>
    <xf numFmtId="0" fontId="108" fillId="62" borderId="671" applyBorder="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0" fontId="95"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05" fillId="0" borderId="670" applyNumberFormat="0" applyFill="0" applyAlignment="0" applyProtection="0"/>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217" fontId="46" fillId="88" borderId="669" applyBorder="0">
      <alignment horizontal="center" vertical="center" wrapText="1"/>
    </xf>
    <xf numFmtId="217" fontId="46" fillId="67" borderId="668" applyBorder="0">
      <alignment horizontal="left" indent="1"/>
      <protection locked="0"/>
    </xf>
    <xf numFmtId="0" fontId="126" fillId="64" borderId="664" applyNumberFormat="0" applyAlignment="0" applyProtection="0"/>
    <xf numFmtId="0" fontId="131" fillId="49" borderId="664" applyNumberFormat="0" applyAlignment="0" applyProtection="0"/>
    <xf numFmtId="0" fontId="45" fillId="53" borderId="665" applyNumberFormat="0" applyFont="0" applyAlignment="0" applyProtection="0"/>
    <xf numFmtId="0" fontId="134" fillId="64" borderId="666" applyNumberFormat="0" applyAlignment="0" applyProtection="0"/>
    <xf numFmtId="0" fontId="131" fillId="49" borderId="664" applyNumberFormat="0" applyAlignment="0" applyProtection="0"/>
    <xf numFmtId="10" fontId="75" fillId="70" borderId="672" applyNumberFormat="0" applyBorder="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26" fillId="64" borderId="664" applyNumberFormat="0" applyAlignment="0" applyProtection="0"/>
    <xf numFmtId="0" fontId="131" fillId="49" borderId="664" applyNumberFormat="0" applyAlignment="0" applyProtection="0"/>
    <xf numFmtId="10" fontId="75" fillId="67" borderId="672" applyNumberFormat="0" applyBorder="0" applyAlignment="0" applyProtection="0"/>
    <xf numFmtId="0" fontId="45" fillId="53" borderId="674" applyNumberFormat="0" applyFont="0" applyAlignment="0" applyProtection="0"/>
    <xf numFmtId="0" fontId="131" fillId="49" borderId="664" applyNumberFormat="0" applyAlignment="0" applyProtection="0"/>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131" fillId="49" borderId="673" applyNumberFormat="0" applyAlignment="0" applyProtection="0"/>
    <xf numFmtId="0" fontId="45" fillId="66" borderId="684" applyNumberFormat="0" applyProtection="0">
      <alignment horizontal="left" vertical="center" indent="1"/>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45" fillId="87" borderId="693" applyNumberFormat="0" applyProtection="0">
      <alignment horizontal="left" vertical="center" indent="1"/>
    </xf>
    <xf numFmtId="4" fontId="48" fillId="67" borderId="693" applyNumberFormat="0" applyProtection="0">
      <alignment horizontal="left" vertical="center" indent="1"/>
    </xf>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0" fontId="45" fillId="74" borderId="675" applyNumberFormat="0" applyProtection="0">
      <alignment horizontal="left" vertical="center" indent="1"/>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217" fontId="46" fillId="67" borderId="696" applyBorder="0">
      <alignment horizontal="left" indent="1"/>
      <protection locked="0"/>
    </xf>
    <xf numFmtId="4" fontId="48" fillId="73" borderId="684" applyNumberFormat="0" applyProtection="0">
      <alignment vertical="center"/>
    </xf>
    <xf numFmtId="0" fontId="45" fillId="74" borderId="693" applyNumberFormat="0" applyProtection="0">
      <alignment horizontal="left" vertical="center" indent="1"/>
    </xf>
    <xf numFmtId="4" fontId="48" fillId="76" borderId="693" applyNumberFormat="0" applyProtection="0">
      <alignment horizontal="right" vertical="center"/>
    </xf>
    <xf numFmtId="4" fontId="48" fillId="77" borderId="693" applyNumberFormat="0" applyProtection="0">
      <alignment horizontal="right" vertical="center"/>
    </xf>
    <xf numFmtId="0" fontId="45" fillId="66" borderId="693" applyNumberFormat="0" applyProtection="0">
      <alignment horizontal="left" vertical="center" indent="1"/>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48" fillId="67" borderId="693" applyNumberFormat="0" applyProtection="0">
      <alignment horizontal="left" vertical="center" indent="1"/>
    </xf>
    <xf numFmtId="217" fontId="46" fillId="88" borderId="678" applyBorder="0">
      <alignment horizontal="center" vertical="center" wrapText="1"/>
    </xf>
    <xf numFmtId="217" fontId="46" fillId="67" borderId="677" applyBorder="0">
      <alignment horizontal="left" indent="1"/>
      <protection locked="0"/>
    </xf>
    <xf numFmtId="0" fontId="126" fillId="64" borderId="691" applyNumberFormat="0" applyAlignment="0" applyProtection="0"/>
    <xf numFmtId="0" fontId="105" fillId="0" borderId="686" applyNumberFormat="0" applyFill="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45" fillId="53" borderId="683" applyNumberFormat="0" applyFont="0" applyAlignment="0" applyProtection="0"/>
    <xf numFmtId="0" fontId="131" fillId="49"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26" fillId="64" borderId="682" applyNumberFormat="0" applyAlignment="0" applyProtection="0"/>
    <xf numFmtId="0" fontId="105" fillId="0" borderId="695" applyNumberFormat="0" applyFill="0" applyAlignment="0" applyProtection="0"/>
    <xf numFmtId="217" fontId="46" fillId="88" borderId="698" applyBorder="0">
      <alignment horizontal="center" vertical="center" wrapText="1"/>
    </xf>
    <xf numFmtId="0" fontId="45" fillId="53" borderId="692" applyNumberFormat="0" applyFont="0" applyAlignment="0" applyProtection="0"/>
    <xf numFmtId="0" fontId="134" fillId="64" borderId="693" applyNumberFormat="0" applyAlignment="0" applyProtection="0"/>
    <xf numFmtId="0" fontId="131" fillId="49"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37" fontId="113" fillId="90" borderId="691" applyBorder="0" applyProtection="0">
      <alignment horizontal="right"/>
    </xf>
    <xf numFmtId="4" fontId="110" fillId="73" borderId="693" applyNumberFormat="0" applyProtection="0">
      <alignment vertical="center"/>
    </xf>
    <xf numFmtId="0" fontId="108" fillId="62" borderId="688" applyBorder="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79"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101" fillId="0" borderId="685"/>
    <xf numFmtId="4" fontId="109" fillId="85" borderId="684" applyNumberFormat="0" applyProtection="0">
      <alignment horizontal="right" vertical="center"/>
    </xf>
    <xf numFmtId="4" fontId="110" fillId="67" borderId="684" applyNumberFormat="0" applyProtection="0">
      <alignment vertical="center"/>
    </xf>
    <xf numFmtId="4" fontId="48" fillId="87" borderId="684" applyNumberFormat="0" applyProtection="0">
      <alignment horizontal="left" vertical="center" indent="1"/>
    </xf>
    <xf numFmtId="4" fontId="48" fillId="85" borderId="684" applyNumberFormat="0" applyProtection="0">
      <alignment horizontal="left" vertical="center" indent="1"/>
    </xf>
    <xf numFmtId="0" fontId="45" fillId="74" borderId="684" applyNumberFormat="0" applyProtection="0">
      <alignment horizontal="left" vertical="center" indent="1"/>
    </xf>
    <xf numFmtId="0" fontId="95" fillId="64" borderId="684" applyNumberFormat="0" applyAlignment="0" applyProtection="0"/>
    <xf numFmtId="0" fontId="95" fillId="64" borderId="684" applyNumberForma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37" fontId="113" fillId="90" borderId="691" applyBorder="0" applyProtection="0">
      <alignment horizontal="right"/>
    </xf>
    <xf numFmtId="37" fontId="113" fillId="90" borderId="682" applyBorder="0" applyProtection="0">
      <alignment horizontal="right"/>
    </xf>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693" applyNumberFormat="0" applyAlignment="0" applyProtection="0"/>
    <xf numFmtId="37" fontId="113" fillId="90" borderId="673" applyBorder="0" applyProtection="0">
      <alignment horizontal="right"/>
    </xf>
    <xf numFmtId="4" fontId="48" fillId="73" borderId="693" applyNumberFormat="0" applyProtection="0">
      <alignment horizontal="left" vertical="center" indent="1"/>
    </xf>
    <xf numFmtId="4" fontId="48" fillId="75" borderId="693" applyNumberFormat="0" applyProtection="0">
      <alignment horizontal="right" vertical="center"/>
    </xf>
    <xf numFmtId="4" fontId="48" fillId="80" borderId="693" applyNumberFormat="0" applyProtection="0">
      <alignment horizontal="right" vertical="center"/>
    </xf>
    <xf numFmtId="4" fontId="48" fillId="67" borderId="693" applyNumberFormat="0" applyProtection="0">
      <alignment vertical="center"/>
    </xf>
    <xf numFmtId="4" fontId="110" fillId="67" borderId="693" applyNumberFormat="0" applyProtection="0">
      <alignment vertical="center"/>
    </xf>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48" fillId="75"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01" fillId="0" borderId="676"/>
    <xf numFmtId="0" fontId="108" fillId="62" borderId="697" applyBorder="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108" fillId="62" borderId="680" applyBorder="0"/>
    <xf numFmtId="4" fontId="48" fillId="80" borderId="684" applyNumberFormat="0" applyProtection="0">
      <alignment horizontal="right" vertical="center"/>
    </xf>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0" borderId="682" applyBorder="0" applyProtection="0">
      <alignment horizontal="right"/>
    </xf>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131" fillId="49" borderId="682" applyNumberFormat="0" applyAlignment="0" applyProtection="0"/>
    <xf numFmtId="4" fontId="48" fillId="85" borderId="693" applyNumberFormat="0" applyProtection="0">
      <alignment horizontal="right" vertical="center"/>
    </xf>
    <xf numFmtId="217" fontId="46" fillId="67" borderId="687" applyBorder="0">
      <alignment horizontal="left" indent="1"/>
      <protection locked="0"/>
    </xf>
    <xf numFmtId="0" fontId="70" fillId="53" borderId="692" applyNumberFormat="0" applyFont="0" applyAlignment="0" applyProtection="0"/>
    <xf numFmtId="0" fontId="70" fillId="53" borderId="692" applyNumberFormat="0" applyFont="0" applyAlignment="0" applyProtection="0"/>
    <xf numFmtId="4" fontId="48" fillId="73" borderId="693" applyNumberFormat="0" applyProtection="0">
      <alignment vertical="center"/>
    </xf>
    <xf numFmtId="37" fontId="113" fillId="91"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45" fillId="53" borderId="674" applyNumberFormat="0" applyFont="0" applyAlignment="0" applyProtection="0"/>
    <xf numFmtId="0" fontId="134" fillId="64" borderId="675"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84" applyNumberFormat="0" applyAlignment="0" applyProtection="0"/>
    <xf numFmtId="0" fontId="95" fillId="64" borderId="684" applyNumberFormat="0" applyAlignment="0" applyProtection="0"/>
    <xf numFmtId="0" fontId="45" fillId="74" borderId="693"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85" borderId="675" applyNumberFormat="0" applyProtection="0">
      <alignment horizontal="left" vertical="center" indent="1"/>
    </xf>
    <xf numFmtId="0" fontId="108" fillId="62" borderId="680" applyBorder="0"/>
    <xf numFmtId="0" fontId="66" fillId="64"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34" fillId="64" borderId="684" applyNumberFormat="0" applyAlignment="0" applyProtection="0"/>
    <xf numFmtId="0" fontId="105" fillId="0" borderId="679" applyNumberFormat="0" applyFill="0" applyAlignment="0" applyProtection="0"/>
    <xf numFmtId="0" fontId="131" fillId="49" borderId="673" applyNumberFormat="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31" fillId="49" borderId="673" applyNumberFormat="0" applyAlignment="0" applyProtection="0"/>
    <xf numFmtId="0" fontId="105" fillId="0" borderId="679" applyNumberFormat="0" applyFill="0" applyAlignment="0" applyProtection="0"/>
    <xf numFmtId="0" fontId="134" fillId="64" borderId="675" applyNumberFormat="0" applyAlignment="0" applyProtection="0"/>
    <xf numFmtId="0" fontId="45" fillId="53" borderId="674" applyNumberFormat="0" applyFont="0" applyAlignment="0" applyProtection="0"/>
    <xf numFmtId="0" fontId="126" fillId="64" borderId="673" applyNumberFormat="0" applyAlignment="0" applyProtection="0"/>
    <xf numFmtId="0" fontId="95" fillId="64" borderId="693" applyNumberFormat="0" applyAlignment="0" applyProtection="0"/>
    <xf numFmtId="217" fontId="46" fillId="67" borderId="677" applyBorder="0">
      <alignment horizontal="left" indent="1"/>
      <protection locked="0"/>
    </xf>
    <xf numFmtId="217" fontId="46" fillId="88" borderId="678" applyBorder="0">
      <alignment horizontal="center" vertical="center" wrapText="1"/>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10" fillId="85" borderId="684" applyNumberFormat="0" applyProtection="0">
      <alignment horizontal="right" vertical="center"/>
    </xf>
    <xf numFmtId="4" fontId="48" fillId="85" borderId="684" applyNumberFormat="0" applyProtection="0">
      <alignment horizontal="righ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48" fillId="67" borderId="684" applyNumberFormat="0" applyProtection="0">
      <alignmen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0" fontId="45" fillId="66"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87" borderId="684" applyNumberFormat="0" applyProtection="0">
      <alignment horizontal="left" vertical="center" indent="1"/>
    </xf>
    <xf numFmtId="0" fontId="45" fillId="74" borderId="684" applyNumberFormat="0" applyProtection="0">
      <alignment horizontal="left" vertical="center" indent="1"/>
    </xf>
    <xf numFmtId="4" fontId="47" fillId="84" borderId="684" applyNumberFormat="0" applyProtection="0">
      <alignment horizontal="left" vertical="center" indent="1"/>
    </xf>
    <xf numFmtId="4" fontId="48" fillId="82" borderId="684" applyNumberFormat="0" applyProtection="0">
      <alignment horizontal="right" vertical="center"/>
    </xf>
    <xf numFmtId="4" fontId="48" fillId="81" borderId="684" applyNumberFormat="0" applyProtection="0">
      <alignment horizontal="right" vertical="center"/>
    </xf>
    <xf numFmtId="0" fontId="81" fillId="49" borderId="682"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105" fillId="0" borderId="686" applyNumberFormat="0" applyFill="0" applyAlignment="0" applyProtection="0"/>
    <xf numFmtId="0" fontId="13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108" fillId="62" borderId="680" applyBorder="0"/>
    <xf numFmtId="4" fontId="48" fillId="78" borderId="675" applyNumberFormat="0" applyProtection="0">
      <alignment horizontal="right" vertical="center"/>
    </xf>
    <xf numFmtId="4" fontId="48" fillId="75" borderId="675" applyNumberFormat="0" applyProtection="0">
      <alignment horizontal="righ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45" fillId="87" borderId="684" applyNumberFormat="0" applyProtection="0">
      <alignment horizontal="left" vertical="center" indent="1"/>
    </xf>
    <xf numFmtId="4" fontId="48" fillId="83" borderId="684" applyNumberFormat="0" applyProtection="0">
      <alignment horizontal="right" vertical="center"/>
    </xf>
    <xf numFmtId="4" fontId="48" fillId="73" borderId="684" applyNumberFormat="0" applyProtection="0">
      <alignment horizontal="left" vertical="center" indent="1"/>
    </xf>
    <xf numFmtId="4" fontId="110" fillId="73" borderId="684" applyNumberFormat="0" applyProtection="0">
      <alignment vertical="center"/>
    </xf>
    <xf numFmtId="0" fontId="81" fillId="49" borderId="673" applyNumberFormat="0" applyAlignment="0" applyProtection="0"/>
    <xf numFmtId="4" fontId="48" fillId="81" borderId="693" applyNumberFormat="0" applyProtection="0">
      <alignment horizontal="right" vertical="center"/>
    </xf>
    <xf numFmtId="4" fontId="48" fillId="82" borderId="693" applyNumberFormat="0" applyProtection="0">
      <alignment horizontal="right" vertical="center"/>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4" fontId="48" fillId="83" borderId="675" applyNumberFormat="0" applyProtection="0">
      <alignment horizontal="right" vertical="center"/>
    </xf>
    <xf numFmtId="217" fontId="46" fillId="88" borderId="678" applyBorder="0">
      <alignment horizontal="center" vertical="center" wrapText="1"/>
    </xf>
    <xf numFmtId="4" fontId="48" fillId="73" borderId="693" applyNumberFormat="0" applyProtection="0">
      <alignment horizontal="left" vertical="center" indent="1"/>
    </xf>
    <xf numFmtId="217" fontId="46" fillId="67" borderId="677" applyBorder="0">
      <alignment horizontal="left" indent="1"/>
      <protection locked="0"/>
    </xf>
    <xf numFmtId="0" fontId="131" fillId="49" borderId="673" applyNumberFormat="0" applyAlignment="0" applyProtection="0"/>
    <xf numFmtId="4" fontId="48" fillId="78" borderId="693" applyNumberFormat="0" applyProtection="0">
      <alignment horizontal="right" vertical="center"/>
    </xf>
    <xf numFmtId="0" fontId="45" fillId="74" borderId="693" applyNumberFormat="0" applyProtection="0">
      <alignment horizontal="left" vertical="center" indent="1"/>
    </xf>
    <xf numFmtId="0" fontId="126" fillId="64" borderId="673" applyNumberFormat="0" applyAlignment="0" applyProtection="0"/>
    <xf numFmtId="0" fontId="66" fillId="64" borderId="691" applyNumberFormat="0" applyAlignment="0" applyProtection="0"/>
    <xf numFmtId="4" fontId="48" fillId="87" borderId="675" applyNumberFormat="0" applyProtection="0">
      <alignment horizontal="left" vertical="center" indent="1"/>
    </xf>
    <xf numFmtId="0" fontId="45" fillId="74" borderId="675" applyNumberFormat="0" applyProtection="0">
      <alignment horizontal="left" vertical="center" indent="1"/>
    </xf>
    <xf numFmtId="4" fontId="48" fillId="80" borderId="675" applyNumberFormat="0" applyProtection="0">
      <alignment horizontal="right" vertical="center"/>
    </xf>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01" fillId="0" borderId="694"/>
    <xf numFmtId="4" fontId="48" fillId="79" borderId="693" applyNumberFormat="0" applyProtection="0">
      <alignment horizontal="right" vertical="center"/>
    </xf>
    <xf numFmtId="0" fontId="66" fillId="64" borderId="673" applyNumberFormat="0" applyAlignment="0" applyProtection="0"/>
    <xf numFmtId="0" fontId="131" fillId="49"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4" fontId="48" fillId="81" borderId="675" applyNumberFormat="0" applyProtection="0">
      <alignment horizontal="right" vertical="center"/>
    </xf>
    <xf numFmtId="0" fontId="101" fillId="0" borderId="676"/>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4" fontId="48" fillId="85" borderId="693" applyNumberFormat="0" applyProtection="0">
      <alignment horizontal="left" vertical="center" indent="1"/>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82" borderId="675" applyNumberFormat="0" applyProtection="0">
      <alignment horizontal="right" vertical="center"/>
    </xf>
    <xf numFmtId="4" fontId="48" fillId="87" borderId="675" applyNumberFormat="0" applyProtection="0">
      <alignment horizontal="left" vertical="center" indent="1"/>
    </xf>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4" fontId="48" fillId="87" borderId="693" applyNumberFormat="0" applyProtection="0">
      <alignment horizontal="left" vertical="center" indent="1"/>
    </xf>
    <xf numFmtId="0" fontId="131" fillId="49" borderId="673" applyNumberFormat="0" applyAlignment="0" applyProtection="0"/>
    <xf numFmtId="0" fontId="66" fillId="64" borderId="673" applyNumberFormat="0" applyAlignment="0" applyProtection="0"/>
    <xf numFmtId="4" fontId="109" fillId="85" borderId="693" applyNumberFormat="0" applyProtection="0">
      <alignment horizontal="right" vertical="center"/>
    </xf>
    <xf numFmtId="4" fontId="48" fillId="83" borderId="693" applyNumberFormat="0" applyProtection="0">
      <alignment horizontal="right" vertical="center"/>
    </xf>
    <xf numFmtId="37" fontId="113" fillId="91" borderId="673" applyBorder="0" applyProtection="0">
      <alignment horizontal="right"/>
    </xf>
    <xf numFmtId="0" fontId="45" fillId="87" borderId="693" applyNumberFormat="0" applyProtection="0">
      <alignment horizontal="left" vertical="center" indent="1"/>
    </xf>
    <xf numFmtId="0" fontId="131" fillId="49" borderId="673" applyNumberFormat="0" applyAlignment="0" applyProtection="0"/>
    <xf numFmtId="0" fontId="131" fillId="49" borderId="673" applyNumberFormat="0" applyAlignment="0" applyProtection="0"/>
    <xf numFmtId="0" fontId="131" fillId="49" borderId="673" applyNumberFormat="0" applyAlignment="0" applyProtection="0"/>
    <xf numFmtId="0" fontId="66" fillId="64" borderId="673" applyNumberFormat="0" applyAlignment="0" applyProtection="0"/>
    <xf numFmtId="0" fontId="70" fillId="53" borderId="683" applyNumberFormat="0" applyFont="0" applyAlignment="0" applyProtection="0"/>
    <xf numFmtId="4" fontId="48" fillId="79" borderId="684" applyNumberFormat="0" applyProtection="0">
      <alignment horizontal="right" vertical="center"/>
    </xf>
    <xf numFmtId="217" fontId="46" fillId="88" borderId="678" applyBorder="0">
      <alignment horizontal="center" vertical="center" wrapText="1"/>
    </xf>
    <xf numFmtId="217" fontId="46" fillId="67" borderId="677" applyBorder="0">
      <alignment horizontal="left" indent="1"/>
      <protection locked="0"/>
    </xf>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1" borderId="673" applyBorder="0" applyProtection="0">
      <alignment horizontal="right"/>
    </xf>
    <xf numFmtId="0" fontId="126" fillId="64" borderId="673" applyNumberFormat="0" applyAlignment="0" applyProtection="0"/>
    <xf numFmtId="37" fontId="113" fillId="91" borderId="673" applyBorder="0" applyProtection="0">
      <alignment horizontal="right"/>
    </xf>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31" fillId="49" borderId="673" applyNumberFormat="0" applyAlignment="0" applyProtection="0"/>
    <xf numFmtId="0" fontId="66" fillId="64" borderId="673" applyNumberFormat="0" applyAlignment="0" applyProtection="0"/>
    <xf numFmtId="4" fontId="47" fillId="84" borderId="693" applyNumberFormat="0" applyProtection="0">
      <alignment horizontal="left" vertical="center" indent="1"/>
    </xf>
    <xf numFmtId="4" fontId="48" fillId="78" borderId="684" applyNumberFormat="0" applyProtection="0">
      <alignment horizontal="right" vertical="center"/>
    </xf>
    <xf numFmtId="4" fontId="48" fillId="77" borderId="684" applyNumberFormat="0" applyProtection="0">
      <alignment horizontal="right" vertical="center"/>
    </xf>
    <xf numFmtId="0" fontId="81" fillId="49" borderId="673" applyNumberFormat="0" applyAlignment="0" applyProtection="0"/>
    <xf numFmtId="10" fontId="75" fillId="70" borderId="672" applyNumberFormat="0" applyBorder="0" applyAlignment="0" applyProtection="0"/>
    <xf numFmtId="0" fontId="81" fillId="49" borderId="673" applyNumberFormat="0" applyAlignment="0" applyProtection="0"/>
    <xf numFmtId="4" fontId="48" fillId="76" borderId="684" applyNumberFormat="0" applyProtection="0">
      <alignment horizontal="right" vertical="center"/>
    </xf>
    <xf numFmtId="0" fontId="45" fillId="88" borderId="693" applyNumberFormat="0" applyProtection="0">
      <alignment horizontal="left" vertical="center" indent="1"/>
    </xf>
    <xf numFmtId="0" fontId="126" fillId="64" borderId="673" applyNumberFormat="0" applyAlignment="0" applyProtection="0"/>
    <xf numFmtId="0" fontId="81" fillId="49"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4" fontId="48" fillId="75" borderId="684" applyNumberFormat="0" applyProtection="0">
      <alignment horizontal="right" vertical="center"/>
    </xf>
    <xf numFmtId="0" fontId="45" fillId="88" borderId="693" applyNumberFormat="0" applyProtection="0">
      <alignment horizontal="left" vertical="center" indent="1"/>
    </xf>
    <xf numFmtId="0" fontId="81" fillId="49" borderId="673" applyNumberFormat="0" applyAlignment="0" applyProtection="0"/>
    <xf numFmtId="10" fontId="75" fillId="67" borderId="672" applyNumberFormat="0" applyBorder="0" applyAlignment="0" applyProtection="0"/>
    <xf numFmtId="0" fontId="45" fillId="53" borderId="674" applyNumberFormat="0" applyFont="0" applyAlignment="0" applyProtection="0"/>
    <xf numFmtId="0" fontId="45" fillId="87" borderId="675" applyNumberFormat="0" applyProtection="0">
      <alignment horizontal="left" vertical="center" indent="1"/>
    </xf>
    <xf numFmtId="4" fontId="48" fillId="73" borderId="684" applyNumberFormat="0" applyProtection="0">
      <alignment horizontal="left" vertical="center" indent="1"/>
    </xf>
    <xf numFmtId="0" fontId="45" fillId="66" borderId="693" applyNumberFormat="0" applyProtection="0">
      <alignment horizontal="left" vertical="center" indent="1"/>
    </xf>
    <xf numFmtId="37" fontId="113" fillId="90" borderId="673" applyBorder="0" applyProtection="0">
      <alignment horizontal="right"/>
    </xf>
    <xf numFmtId="0" fontId="131" fillId="49" borderId="673" applyNumberFormat="0" applyAlignment="0" applyProtection="0"/>
    <xf numFmtId="0" fontId="131" fillId="49" borderId="673" applyNumberFormat="0" applyAlignment="0" applyProtection="0"/>
    <xf numFmtId="0" fontId="70" fillId="53" borderId="674" applyNumberFormat="0" applyFont="0" applyAlignment="0" applyProtection="0"/>
    <xf numFmtId="0" fontId="131" fillId="49" borderId="673"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70" fillId="53" borderId="692" applyNumberFormat="0" applyFont="0" applyAlignment="0" applyProtection="0"/>
    <xf numFmtId="0" fontId="108" fillId="62"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05" fillId="0" borderId="679" applyNumberFormat="0" applyFill="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05" fillId="0" borderId="679"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1"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08" fillId="62" borderId="680" applyBorder="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05" fillId="0" borderId="679" applyNumberFormat="0" applyFill="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31" fillId="49" borderId="673" applyNumberFormat="0" applyAlignment="0" applyProtection="0"/>
    <xf numFmtId="37" fontId="113" fillId="91" borderId="673" applyBorder="0" applyProtection="0">
      <alignment horizontal="right"/>
    </xf>
    <xf numFmtId="217" fontId="46" fillId="88" borderId="689" applyBorder="0">
      <alignment horizontal="center" vertical="center" wrapText="1"/>
    </xf>
    <xf numFmtId="10" fontId="75" fillId="70" borderId="672" applyNumberFormat="0" applyBorder="0" applyAlignment="0" applyProtection="0"/>
    <xf numFmtId="0" fontId="66" fillId="64" borderId="682" applyNumberFormat="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66" fillId="64" borderId="682" applyNumberFormat="0" applyAlignment="0" applyProtection="0"/>
    <xf numFmtId="0" fontId="126" fillId="64" borderId="673" applyNumberFormat="0" applyAlignment="0" applyProtection="0"/>
    <xf numFmtId="0" fontId="70" fillId="53" borderId="674" applyNumberFormat="0" applyFont="0" applyAlignment="0" applyProtection="0"/>
    <xf numFmtId="0" fontId="131" fillId="49" borderId="673" applyNumberFormat="0" applyAlignment="0" applyProtection="0"/>
    <xf numFmtId="10" fontId="75" fillId="67" borderId="672" applyNumberFormat="0" applyBorder="0" applyAlignment="0" applyProtection="0"/>
    <xf numFmtId="0" fontId="45" fillId="53" borderId="674" applyNumberFormat="0" applyFont="0" applyAlignment="0" applyProtection="0"/>
    <xf numFmtId="0" fontId="66" fillId="64" borderId="682" applyNumberFormat="0" applyAlignment="0" applyProtection="0"/>
    <xf numFmtId="0" fontId="13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31" fillId="49" borderId="673" applyNumberFormat="0" applyAlignment="0" applyProtection="0"/>
    <xf numFmtId="37" fontId="113" fillId="91" borderId="682" applyBorder="0" applyProtection="0">
      <alignment horizontal="right"/>
    </xf>
    <xf numFmtId="37" fontId="113" fillId="91"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8" fillId="62" borderId="680" applyBorder="0"/>
    <xf numFmtId="0" fontId="131" fillId="49" borderId="673" applyNumberFormat="0" applyAlignment="0" applyProtection="0"/>
    <xf numFmtId="0" fontId="131" fillId="49" borderId="673" applyNumberFormat="0" applyAlignment="0" applyProtection="0"/>
    <xf numFmtId="0" fontId="70" fillId="53" borderId="683" applyNumberFormat="0" applyFont="0" applyAlignment="0" applyProtection="0"/>
    <xf numFmtId="0" fontId="131" fillId="49" borderId="673"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08" fillId="62"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105" fillId="0" borderId="686" applyNumberFormat="0" applyFill="0" applyAlignment="0" applyProtection="0"/>
    <xf numFmtId="0" fontId="101" fillId="0" borderId="676"/>
    <xf numFmtId="4" fontId="109"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10" fillId="85" borderId="675" applyNumberFormat="0" applyProtection="0">
      <alignment horizontal="right" vertical="center"/>
    </xf>
    <xf numFmtId="4" fontId="48" fillId="85" borderId="675" applyNumberFormat="0" applyProtection="0">
      <alignment horizontal="righ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110" fillId="67" borderId="675" applyNumberFormat="0" applyProtection="0">
      <alignment vertical="center"/>
    </xf>
    <xf numFmtId="4" fontId="48" fillId="67" borderId="675" applyNumberFormat="0" applyProtection="0">
      <alignmen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4" fontId="48" fillId="87" borderId="675" applyNumberFormat="0" applyProtection="0">
      <alignment horizontal="left" vertical="center" indent="1"/>
    </xf>
    <xf numFmtId="4" fontId="48" fillId="85" borderId="675" applyNumberFormat="0" applyProtection="0">
      <alignment horizontal="left" vertical="center" indent="1"/>
    </xf>
    <xf numFmtId="0" fontId="45" fillId="74" borderId="675" applyNumberFormat="0" applyProtection="0">
      <alignment horizontal="left" vertical="center" indent="1"/>
    </xf>
    <xf numFmtId="4" fontId="47" fillId="84" borderId="675" applyNumberFormat="0" applyProtection="0">
      <alignment horizontal="left" vertical="center" indent="1"/>
    </xf>
    <xf numFmtId="4" fontId="48" fillId="83" borderId="675" applyNumberFormat="0" applyProtection="0">
      <alignment horizontal="right" vertical="center"/>
    </xf>
    <xf numFmtId="4" fontId="48" fillId="82" borderId="675" applyNumberFormat="0" applyProtection="0">
      <alignment horizontal="right" vertical="center"/>
    </xf>
    <xf numFmtId="4" fontId="48" fillId="81" borderId="675" applyNumberFormat="0" applyProtection="0">
      <alignment horizontal="right" vertical="center"/>
    </xf>
    <xf numFmtId="4" fontId="48" fillId="80" borderId="675" applyNumberFormat="0" applyProtection="0">
      <alignment horizontal="right" vertical="center"/>
    </xf>
    <xf numFmtId="4" fontId="48" fillId="79" borderId="675" applyNumberFormat="0" applyProtection="0">
      <alignment horizontal="right" vertical="center"/>
    </xf>
    <xf numFmtId="4" fontId="48" fillId="78" borderId="675" applyNumberFormat="0" applyProtection="0">
      <alignment horizontal="right" vertical="center"/>
    </xf>
    <xf numFmtId="4" fontId="48" fillId="77" borderId="675" applyNumberFormat="0" applyProtection="0">
      <alignment horizontal="right" vertical="center"/>
    </xf>
    <xf numFmtId="4" fontId="48" fillId="76" borderId="675" applyNumberFormat="0" applyProtection="0">
      <alignment horizontal="right" vertical="center"/>
    </xf>
    <xf numFmtId="4" fontId="48" fillId="75" borderId="675" applyNumberFormat="0" applyProtection="0">
      <alignment horizontal="right" vertical="center"/>
    </xf>
    <xf numFmtId="0" fontId="45" fillId="74" borderId="675" applyNumberFormat="0" applyProtection="0">
      <alignment horizontal="left" vertical="center" indent="1"/>
    </xf>
    <xf numFmtId="4" fontId="48" fillId="73" borderId="675" applyNumberFormat="0" applyProtection="0">
      <alignment horizontal="left" vertical="center" indent="1"/>
    </xf>
    <xf numFmtId="4" fontId="48" fillId="73" borderId="675" applyNumberFormat="0" applyProtection="0">
      <alignment horizontal="left" vertical="center" indent="1"/>
    </xf>
    <xf numFmtId="4" fontId="110" fillId="73" borderId="675" applyNumberFormat="0" applyProtection="0">
      <alignment vertical="center"/>
    </xf>
    <xf numFmtId="4" fontId="48" fillId="73" borderId="675" applyNumberFormat="0" applyProtection="0">
      <alignment vertical="center"/>
    </xf>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37" fontId="113" fillId="90" borderId="673" applyBorder="0" applyProtection="0">
      <alignment horizontal="right"/>
    </xf>
    <xf numFmtId="37" fontId="113" fillId="90" borderId="673" applyBorder="0" applyProtection="0">
      <alignment horizontal="right"/>
    </xf>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81" fillId="49" borderId="673" applyNumberForma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70" fillId="53" borderId="674" applyNumberFormat="0" applyFon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4" fontId="48" fillId="73" borderId="675" applyNumberFormat="0" applyProtection="0">
      <alignment vertical="center"/>
    </xf>
    <xf numFmtId="4" fontId="110" fillId="73" borderId="675" applyNumberFormat="0" applyProtection="0">
      <alignment vertical="center"/>
    </xf>
    <xf numFmtId="4" fontId="48" fillId="73" borderId="675" applyNumberFormat="0" applyProtection="0">
      <alignment horizontal="left" vertical="center" indent="1"/>
    </xf>
    <xf numFmtId="4" fontId="48" fillId="73" borderId="675" applyNumberFormat="0" applyProtection="0">
      <alignment horizontal="left" vertical="center" indent="1"/>
    </xf>
    <xf numFmtId="0" fontId="45" fillId="74" borderId="675" applyNumberFormat="0" applyProtection="0">
      <alignment horizontal="left" vertical="center" indent="1"/>
    </xf>
    <xf numFmtId="4" fontId="48" fillId="75" borderId="675" applyNumberFormat="0" applyProtection="0">
      <alignment horizontal="right" vertical="center"/>
    </xf>
    <xf numFmtId="4" fontId="48" fillId="76" borderId="675" applyNumberFormat="0" applyProtection="0">
      <alignment horizontal="right" vertical="center"/>
    </xf>
    <xf numFmtId="4" fontId="48" fillId="77" borderId="675" applyNumberFormat="0" applyProtection="0">
      <alignment horizontal="right" vertical="center"/>
    </xf>
    <xf numFmtId="4" fontId="48" fillId="78" borderId="675" applyNumberFormat="0" applyProtection="0">
      <alignment horizontal="right" vertical="center"/>
    </xf>
    <xf numFmtId="4" fontId="48" fillId="79" borderId="675" applyNumberFormat="0" applyProtection="0">
      <alignment horizontal="right" vertical="center"/>
    </xf>
    <xf numFmtId="4" fontId="48" fillId="80" borderId="675" applyNumberFormat="0" applyProtection="0">
      <alignment horizontal="right" vertical="center"/>
    </xf>
    <xf numFmtId="4" fontId="48" fillId="81" borderId="675" applyNumberFormat="0" applyProtection="0">
      <alignment horizontal="right" vertical="center"/>
    </xf>
    <xf numFmtId="4" fontId="48" fillId="82" borderId="675" applyNumberFormat="0" applyProtection="0">
      <alignment horizontal="right" vertical="center"/>
    </xf>
    <xf numFmtId="4" fontId="48" fillId="83" borderId="675" applyNumberFormat="0" applyProtection="0">
      <alignment horizontal="right" vertical="center"/>
    </xf>
    <xf numFmtId="4" fontId="47" fillId="84" borderId="675" applyNumberFormat="0" applyProtection="0">
      <alignment horizontal="left" vertical="center" indent="1"/>
    </xf>
    <xf numFmtId="0" fontId="45" fillId="74" borderId="675" applyNumberFormat="0" applyProtection="0">
      <alignment horizontal="left" vertical="center" indent="1"/>
    </xf>
    <xf numFmtId="4" fontId="48" fillId="85" borderId="675" applyNumberFormat="0" applyProtection="0">
      <alignment horizontal="left" vertical="center" indent="1"/>
    </xf>
    <xf numFmtId="4" fontId="48" fillId="87" borderId="675" applyNumberFormat="0" applyProtection="0">
      <alignment horizontal="left" vertical="center" indent="1"/>
    </xf>
    <xf numFmtId="0" fontId="45" fillId="87" borderId="675" applyNumberFormat="0" applyProtection="0">
      <alignment horizontal="left" vertical="center" indent="1"/>
    </xf>
    <xf numFmtId="0" fontId="45" fillId="87" borderId="675" applyNumberFormat="0" applyProtection="0">
      <alignment horizontal="left" vertical="center" indent="1"/>
    </xf>
    <xf numFmtId="0" fontId="45" fillId="88" borderId="675" applyNumberFormat="0" applyProtection="0">
      <alignment horizontal="left" vertical="center" indent="1"/>
    </xf>
    <xf numFmtId="0" fontId="45" fillId="88" borderId="675" applyNumberFormat="0" applyProtection="0">
      <alignment horizontal="left" vertical="center" indent="1"/>
    </xf>
    <xf numFmtId="0" fontId="45" fillId="66" borderId="675" applyNumberFormat="0" applyProtection="0">
      <alignment horizontal="left" vertical="center" indent="1"/>
    </xf>
    <xf numFmtId="0" fontId="45" fillId="66" borderId="675" applyNumberFormat="0" applyProtection="0">
      <alignment horizontal="left" vertical="center" indent="1"/>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48" fillId="67" borderId="675" applyNumberFormat="0" applyProtection="0">
      <alignment vertical="center"/>
    </xf>
    <xf numFmtId="4" fontId="110" fillId="67" borderId="675" applyNumberFormat="0" applyProtection="0">
      <alignment vertical="center"/>
    </xf>
    <xf numFmtId="4" fontId="48" fillId="67" borderId="675" applyNumberFormat="0" applyProtection="0">
      <alignment horizontal="left" vertical="center" indent="1"/>
    </xf>
    <xf numFmtId="4" fontId="48" fillId="67" borderId="675" applyNumberFormat="0" applyProtection="0">
      <alignment horizontal="left" vertical="center" indent="1"/>
    </xf>
    <xf numFmtId="4" fontId="48" fillId="85" borderId="675" applyNumberFormat="0" applyProtection="0">
      <alignment horizontal="right" vertical="center"/>
    </xf>
    <xf numFmtId="4" fontId="110" fillId="85" borderId="675" applyNumberFormat="0" applyProtection="0">
      <alignment horizontal="right" vertical="center"/>
    </xf>
    <xf numFmtId="0" fontId="45" fillId="74" borderId="675" applyNumberFormat="0" applyProtection="0">
      <alignment horizontal="left" vertical="center" indent="1"/>
    </xf>
    <xf numFmtId="0" fontId="45" fillId="74" borderId="675" applyNumberFormat="0" applyProtection="0">
      <alignment horizontal="left" vertical="center" indent="1"/>
    </xf>
    <xf numFmtId="4" fontId="109" fillId="85" borderId="675" applyNumberFormat="0" applyProtection="0">
      <alignment horizontal="right" vertical="center"/>
    </xf>
    <xf numFmtId="0" fontId="101" fillId="0" borderId="676"/>
    <xf numFmtId="0" fontId="105" fillId="0" borderId="686" applyNumberFormat="0" applyFill="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0" fontId="66" fillId="64" borderId="673" applyNumberFormat="0" applyAlignment="0" applyProtection="0"/>
    <xf numFmtId="37" fontId="113" fillId="91"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91" borderId="673" applyBorder="0" applyProtection="0">
      <alignment horizontal="right"/>
    </xf>
    <xf numFmtId="0" fontId="108" fillId="62" borderId="680" applyBorder="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0" fontId="95"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05" fillId="0" borderId="679" applyNumberFormat="0" applyFill="0" applyAlignment="0" applyProtection="0"/>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217" fontId="46" fillId="88" borderId="678" applyBorder="0">
      <alignment horizontal="center" vertical="center" wrapText="1"/>
    </xf>
    <xf numFmtId="217" fontId="46" fillId="67" borderId="677" applyBorder="0">
      <alignment horizontal="left" indent="1"/>
      <protection locked="0"/>
    </xf>
    <xf numFmtId="0" fontId="126" fillId="64" borderId="673" applyNumberFormat="0" applyAlignment="0" applyProtection="0"/>
    <xf numFmtId="0" fontId="131" fillId="49" borderId="673" applyNumberFormat="0" applyAlignment="0" applyProtection="0"/>
    <xf numFmtId="0" fontId="45" fillId="53" borderId="674" applyNumberFormat="0" applyFont="0" applyAlignment="0" applyProtection="0"/>
    <xf numFmtId="0" fontId="134" fillId="64" borderId="675" applyNumberFormat="0" applyAlignment="0" applyProtection="0"/>
    <xf numFmtId="0" fontId="131" fillId="49" borderId="673" applyNumberFormat="0" applyAlignment="0" applyProtection="0"/>
    <xf numFmtId="10" fontId="75" fillId="70" borderId="681" applyNumberFormat="0" applyBorder="0" applyAlignment="0" applyProtection="0"/>
    <xf numFmtId="0" fontId="131" fillId="49" borderId="691" applyNumberFormat="0" applyAlignment="0" applyProtection="0"/>
    <xf numFmtId="0" fontId="126" fillId="64" borderId="682" applyNumberFormat="0" applyAlignment="0" applyProtection="0"/>
    <xf numFmtId="0" fontId="131" fillId="49" borderId="682" applyNumberFormat="0" applyAlignment="0" applyProtection="0"/>
    <xf numFmtId="0" fontId="45" fillId="53" borderId="683" applyNumberFormat="0" applyFont="0" applyAlignment="0" applyProtection="0"/>
    <xf numFmtId="0" fontId="134" fillId="64" borderId="684" applyNumberFormat="0" applyAlignment="0" applyProtection="0"/>
    <xf numFmtId="0" fontId="126" fillId="64" borderId="673" applyNumberFormat="0" applyAlignment="0" applyProtection="0"/>
    <xf numFmtId="0" fontId="70" fillId="53" borderId="683" applyNumberFormat="0" applyFont="0" applyAlignment="0" applyProtection="0"/>
    <xf numFmtId="0" fontId="131" fillId="49" borderId="673" applyNumberFormat="0" applyAlignment="0" applyProtection="0"/>
    <xf numFmtId="10" fontId="75" fillId="67" borderId="681" applyNumberFormat="0" applyBorder="0" applyAlignment="0" applyProtection="0"/>
    <xf numFmtId="0" fontId="45" fillId="53" borderId="683" applyNumberFormat="0" applyFont="0" applyAlignment="0" applyProtection="0"/>
    <xf numFmtId="0" fontId="131" fillId="49" borderId="673" applyNumberForma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4" fontId="48" fillId="73" borderId="684" applyNumberFormat="0" applyProtection="0">
      <alignment vertical="center"/>
    </xf>
    <xf numFmtId="4" fontId="110" fillId="73" borderId="684" applyNumberFormat="0" applyProtection="0">
      <alignment vertical="center"/>
    </xf>
    <xf numFmtId="4" fontId="48" fillId="73" borderId="684" applyNumberFormat="0" applyProtection="0">
      <alignment horizontal="left" vertical="center" indent="1"/>
    </xf>
    <xf numFmtId="4" fontId="48" fillId="73" borderId="684" applyNumberFormat="0" applyProtection="0">
      <alignment horizontal="left" vertical="center" indent="1"/>
    </xf>
    <xf numFmtId="0" fontId="45" fillId="74" borderId="684" applyNumberFormat="0" applyProtection="0">
      <alignment horizontal="left" vertical="center" indent="1"/>
    </xf>
    <xf numFmtId="4" fontId="48" fillId="75" borderId="684" applyNumberFormat="0" applyProtection="0">
      <alignment horizontal="right" vertical="center"/>
    </xf>
    <xf numFmtId="4" fontId="48" fillId="76" borderId="684" applyNumberFormat="0" applyProtection="0">
      <alignment horizontal="right" vertical="center"/>
    </xf>
    <xf numFmtId="4" fontId="48" fillId="77" borderId="684" applyNumberFormat="0" applyProtection="0">
      <alignment horizontal="right" vertical="center"/>
    </xf>
    <xf numFmtId="4" fontId="48" fillId="78" borderId="684" applyNumberFormat="0" applyProtection="0">
      <alignment horizontal="right" vertical="center"/>
    </xf>
    <xf numFmtId="4" fontId="48" fillId="79" borderId="684" applyNumberFormat="0" applyProtection="0">
      <alignment horizontal="right" vertical="center"/>
    </xf>
    <xf numFmtId="4" fontId="48" fillId="80" borderId="684" applyNumberFormat="0" applyProtection="0">
      <alignment horizontal="right" vertical="center"/>
    </xf>
    <xf numFmtId="4" fontId="48" fillId="81" borderId="684" applyNumberFormat="0" applyProtection="0">
      <alignment horizontal="right" vertical="center"/>
    </xf>
    <xf numFmtId="4" fontId="48" fillId="82" borderId="684" applyNumberFormat="0" applyProtection="0">
      <alignment horizontal="right" vertical="center"/>
    </xf>
    <xf numFmtId="4" fontId="48" fillId="83" borderId="684" applyNumberFormat="0" applyProtection="0">
      <alignment horizontal="right" vertical="center"/>
    </xf>
    <xf numFmtId="4" fontId="47" fillId="84" borderId="684" applyNumberFormat="0" applyProtection="0">
      <alignment horizontal="left" vertical="center" indent="1"/>
    </xf>
    <xf numFmtId="0" fontId="45" fillId="74" borderId="684" applyNumberFormat="0" applyProtection="0">
      <alignment horizontal="left" vertical="center" indent="1"/>
    </xf>
    <xf numFmtId="4" fontId="48" fillId="85" borderId="684" applyNumberFormat="0" applyProtection="0">
      <alignment horizontal="left" vertical="center" indent="1"/>
    </xf>
    <xf numFmtId="4" fontId="48" fillId="87" borderId="684" applyNumberFormat="0" applyProtection="0">
      <alignment horizontal="left" vertical="center" indent="1"/>
    </xf>
    <xf numFmtId="0" fontId="45" fillId="87" borderId="684" applyNumberFormat="0" applyProtection="0">
      <alignment horizontal="left" vertical="center" indent="1"/>
    </xf>
    <xf numFmtId="0" fontId="45" fillId="87"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66" borderId="684" applyNumberFormat="0" applyProtection="0">
      <alignment horizontal="left" vertical="center" indent="1"/>
    </xf>
    <xf numFmtId="0" fontId="45" fillId="66" borderId="684" applyNumberFormat="0" applyProtection="0">
      <alignment horizontal="left" vertical="center" indent="1"/>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48" fillId="67" borderId="684" applyNumberFormat="0" applyProtection="0">
      <alignment vertical="center"/>
    </xf>
    <xf numFmtId="4" fontId="110" fillId="67" borderId="684" applyNumberFormat="0" applyProtection="0">
      <alignmen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48" fillId="85" borderId="684" applyNumberFormat="0" applyProtection="0">
      <alignment horizontal="right" vertical="center"/>
    </xf>
    <xf numFmtId="4" fontId="110" fillId="85" borderId="684" applyNumberFormat="0" applyProtection="0">
      <alignment horizontal="righ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09" fillId="85" borderId="684" applyNumberFormat="0" applyProtection="0">
      <alignment horizontal="right" vertical="center"/>
    </xf>
    <xf numFmtId="0" fontId="101" fillId="0" borderId="685"/>
    <xf numFmtId="0" fontId="131" fillId="49" borderId="682" applyNumberFormat="0" applyAlignment="0" applyProtection="0"/>
    <xf numFmtId="37" fontId="113" fillId="91"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95" fillId="64" borderId="693" applyNumberFormat="0" applyAlignment="0" applyProtection="0"/>
    <xf numFmtId="0" fontId="108" fillId="62" borderId="688" applyBorder="0"/>
    <xf numFmtId="0" fontId="131" fillId="49" borderId="682" applyNumberFormat="0" applyAlignment="0" applyProtection="0"/>
    <xf numFmtId="0" fontId="131" fillId="49" borderId="682" applyNumberFormat="0" applyAlignment="0" applyProtection="0"/>
    <xf numFmtId="0" fontId="131" fillId="49" borderId="682" applyNumberFormat="0" applyAlignment="0" applyProtection="0"/>
    <xf numFmtId="217" fontId="46" fillId="88" borderId="689" applyBorder="0">
      <alignment horizontal="center" vertical="center" wrapText="1"/>
    </xf>
    <xf numFmtId="217" fontId="46" fillId="67" borderId="687" applyBorder="0">
      <alignment horizontal="left" indent="1"/>
      <protection locked="0"/>
    </xf>
    <xf numFmtId="0" fontId="108" fillId="62" borderId="688" applyBorder="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45" fillId="74" borderId="693" applyNumberFormat="0" applyProtection="0">
      <alignment horizontal="left" vertical="center" indent="1"/>
    </xf>
    <xf numFmtId="0" fontId="101" fillId="0" borderId="685"/>
    <xf numFmtId="4" fontId="109" fillId="85" borderId="684" applyNumberFormat="0" applyProtection="0">
      <alignment horizontal="righ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10" fillId="85" borderId="684" applyNumberFormat="0" applyProtection="0">
      <alignment horizontal="right" vertical="center"/>
    </xf>
    <xf numFmtId="4" fontId="48" fillId="85" borderId="684" applyNumberFormat="0" applyProtection="0">
      <alignment horizontal="righ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110" fillId="67" borderId="684" applyNumberFormat="0" applyProtection="0">
      <alignment vertical="center"/>
    </xf>
    <xf numFmtId="4" fontId="48" fillId="67" borderId="684" applyNumberFormat="0" applyProtection="0">
      <alignmen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0" fontId="45" fillId="66" borderId="684" applyNumberFormat="0" applyProtection="0">
      <alignment horizontal="left" vertical="center" indent="1"/>
    </xf>
    <xf numFmtId="0" fontId="45" fillId="66"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87" borderId="684" applyNumberFormat="0" applyProtection="0">
      <alignment horizontal="left" vertical="center" indent="1"/>
    </xf>
    <xf numFmtId="0" fontId="45" fillId="87" borderId="684" applyNumberFormat="0" applyProtection="0">
      <alignment horizontal="left" vertical="center" indent="1"/>
    </xf>
    <xf numFmtId="4" fontId="48" fillId="87" borderId="684" applyNumberFormat="0" applyProtection="0">
      <alignment horizontal="left" vertical="center" indent="1"/>
    </xf>
    <xf numFmtId="4" fontId="48" fillId="85" borderId="684" applyNumberFormat="0" applyProtection="0">
      <alignment horizontal="left" vertical="center" indent="1"/>
    </xf>
    <xf numFmtId="0" fontId="45" fillId="74" borderId="684" applyNumberFormat="0" applyProtection="0">
      <alignment horizontal="left" vertical="center" indent="1"/>
    </xf>
    <xf numFmtId="4" fontId="47" fillId="84" borderId="684" applyNumberFormat="0" applyProtection="0">
      <alignment horizontal="left" vertical="center" indent="1"/>
    </xf>
    <xf numFmtId="4" fontId="48" fillId="83" borderId="684" applyNumberFormat="0" applyProtection="0">
      <alignment horizontal="right" vertical="center"/>
    </xf>
    <xf numFmtId="4" fontId="48" fillId="82" borderId="684" applyNumberFormat="0" applyProtection="0">
      <alignment horizontal="right" vertical="center"/>
    </xf>
    <xf numFmtId="4" fontId="48" fillId="81" borderId="684" applyNumberFormat="0" applyProtection="0">
      <alignment horizontal="right" vertical="center"/>
    </xf>
    <xf numFmtId="4" fontId="48" fillId="80" borderId="684" applyNumberFormat="0" applyProtection="0">
      <alignment horizontal="right" vertical="center"/>
    </xf>
    <xf numFmtId="4" fontId="48" fillId="79" borderId="684" applyNumberFormat="0" applyProtection="0">
      <alignment horizontal="right" vertical="center"/>
    </xf>
    <xf numFmtId="4" fontId="48" fillId="78" borderId="684" applyNumberFormat="0" applyProtection="0">
      <alignment horizontal="right" vertical="center"/>
    </xf>
    <xf numFmtId="4" fontId="48" fillId="77" borderId="684" applyNumberFormat="0" applyProtection="0">
      <alignment horizontal="right" vertical="center"/>
    </xf>
    <xf numFmtId="4" fontId="48" fillId="76" borderId="684" applyNumberFormat="0" applyProtection="0">
      <alignment horizontal="right" vertical="center"/>
    </xf>
    <xf numFmtId="4" fontId="48" fillId="75" borderId="684" applyNumberFormat="0" applyProtection="0">
      <alignment horizontal="right" vertical="center"/>
    </xf>
    <xf numFmtId="0" fontId="45" fillId="74" borderId="684" applyNumberFormat="0" applyProtection="0">
      <alignment horizontal="left" vertical="center" indent="1"/>
    </xf>
    <xf numFmtId="4" fontId="48" fillId="73" borderId="684" applyNumberFormat="0" applyProtection="0">
      <alignment horizontal="left" vertical="center" indent="1"/>
    </xf>
    <xf numFmtId="4" fontId="48" fillId="73" borderId="684" applyNumberFormat="0" applyProtection="0">
      <alignment horizontal="left" vertical="center" indent="1"/>
    </xf>
    <xf numFmtId="4" fontId="110" fillId="73" borderId="684" applyNumberFormat="0" applyProtection="0">
      <alignment vertical="center"/>
    </xf>
    <xf numFmtId="4" fontId="48" fillId="73" borderId="684" applyNumberFormat="0" applyProtection="0">
      <alignment vertical="center"/>
    </xf>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37" fontId="113" fillId="90" borderId="682" applyBorder="0" applyProtection="0">
      <alignment horizontal="right"/>
    </xf>
    <xf numFmtId="37" fontId="113" fillId="90" borderId="682" applyBorder="0" applyProtection="0">
      <alignment horizontal="right"/>
    </xf>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81" fillId="49" borderId="682" applyNumberForma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70" fillId="53" borderId="683" applyNumberFormat="0" applyFon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4" fontId="48" fillId="73" borderId="684" applyNumberFormat="0" applyProtection="0">
      <alignment vertical="center"/>
    </xf>
    <xf numFmtId="4" fontId="110" fillId="73" borderId="684" applyNumberFormat="0" applyProtection="0">
      <alignment vertical="center"/>
    </xf>
    <xf numFmtId="4" fontId="48" fillId="73" borderId="684" applyNumberFormat="0" applyProtection="0">
      <alignment horizontal="left" vertical="center" indent="1"/>
    </xf>
    <xf numFmtId="4" fontId="48" fillId="73" borderId="684" applyNumberFormat="0" applyProtection="0">
      <alignment horizontal="left" vertical="center" indent="1"/>
    </xf>
    <xf numFmtId="0" fontId="45" fillId="74" borderId="684" applyNumberFormat="0" applyProtection="0">
      <alignment horizontal="left" vertical="center" indent="1"/>
    </xf>
    <xf numFmtId="4" fontId="48" fillId="75" borderId="684" applyNumberFormat="0" applyProtection="0">
      <alignment horizontal="right" vertical="center"/>
    </xf>
    <xf numFmtId="4" fontId="48" fillId="76" borderId="684" applyNumberFormat="0" applyProtection="0">
      <alignment horizontal="right" vertical="center"/>
    </xf>
    <xf numFmtId="4" fontId="48" fillId="77" borderId="684" applyNumberFormat="0" applyProtection="0">
      <alignment horizontal="right" vertical="center"/>
    </xf>
    <xf numFmtId="4" fontId="48" fillId="78" borderId="684" applyNumberFormat="0" applyProtection="0">
      <alignment horizontal="right" vertical="center"/>
    </xf>
    <xf numFmtId="4" fontId="48" fillId="79" borderId="684" applyNumberFormat="0" applyProtection="0">
      <alignment horizontal="right" vertical="center"/>
    </xf>
    <xf numFmtId="4" fontId="48" fillId="80" borderId="684" applyNumberFormat="0" applyProtection="0">
      <alignment horizontal="right" vertical="center"/>
    </xf>
    <xf numFmtId="4" fontId="48" fillId="81" borderId="684" applyNumberFormat="0" applyProtection="0">
      <alignment horizontal="right" vertical="center"/>
    </xf>
    <xf numFmtId="4" fontId="48" fillId="82" borderId="684" applyNumberFormat="0" applyProtection="0">
      <alignment horizontal="right" vertical="center"/>
    </xf>
    <xf numFmtId="4" fontId="48" fillId="83" borderId="684" applyNumberFormat="0" applyProtection="0">
      <alignment horizontal="right" vertical="center"/>
    </xf>
    <xf numFmtId="4" fontId="47" fillId="84" borderId="684" applyNumberFormat="0" applyProtection="0">
      <alignment horizontal="left" vertical="center" indent="1"/>
    </xf>
    <xf numFmtId="0" fontId="45" fillId="74" borderId="684" applyNumberFormat="0" applyProtection="0">
      <alignment horizontal="left" vertical="center" indent="1"/>
    </xf>
    <xf numFmtId="4" fontId="48" fillId="85" borderId="684" applyNumberFormat="0" applyProtection="0">
      <alignment horizontal="left" vertical="center" indent="1"/>
    </xf>
    <xf numFmtId="4" fontId="48" fillId="87" borderId="684" applyNumberFormat="0" applyProtection="0">
      <alignment horizontal="left" vertical="center" indent="1"/>
    </xf>
    <xf numFmtId="0" fontId="45" fillId="87" borderId="684" applyNumberFormat="0" applyProtection="0">
      <alignment horizontal="left" vertical="center" indent="1"/>
    </xf>
    <xf numFmtId="0" fontId="45" fillId="87" borderId="684" applyNumberFormat="0" applyProtection="0">
      <alignment horizontal="left" vertical="center" indent="1"/>
    </xf>
    <xf numFmtId="0" fontId="45" fillId="88" borderId="684" applyNumberFormat="0" applyProtection="0">
      <alignment horizontal="left" vertical="center" indent="1"/>
    </xf>
    <xf numFmtId="0" fontId="45" fillId="88" borderId="684" applyNumberFormat="0" applyProtection="0">
      <alignment horizontal="left" vertical="center" indent="1"/>
    </xf>
    <xf numFmtId="0" fontId="45" fillId="66" borderId="684" applyNumberFormat="0" applyProtection="0">
      <alignment horizontal="left" vertical="center" indent="1"/>
    </xf>
    <xf numFmtId="0" fontId="45" fillId="66" borderId="684" applyNumberFormat="0" applyProtection="0">
      <alignment horizontal="left" vertical="center" indent="1"/>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48" fillId="67" borderId="684" applyNumberFormat="0" applyProtection="0">
      <alignment vertical="center"/>
    </xf>
    <xf numFmtId="4" fontId="110" fillId="67" borderId="684" applyNumberFormat="0" applyProtection="0">
      <alignment vertical="center"/>
    </xf>
    <xf numFmtId="4" fontId="48" fillId="67" borderId="684" applyNumberFormat="0" applyProtection="0">
      <alignment horizontal="left" vertical="center" indent="1"/>
    </xf>
    <xf numFmtId="4" fontId="48" fillId="67" borderId="684" applyNumberFormat="0" applyProtection="0">
      <alignment horizontal="left" vertical="center" indent="1"/>
    </xf>
    <xf numFmtId="4" fontId="48" fillId="85" borderId="684" applyNumberFormat="0" applyProtection="0">
      <alignment horizontal="right" vertical="center"/>
    </xf>
    <xf numFmtId="4" fontId="110" fillId="85" borderId="684" applyNumberFormat="0" applyProtection="0">
      <alignment horizontal="right" vertical="center"/>
    </xf>
    <xf numFmtId="0" fontId="45" fillId="74" borderId="684" applyNumberFormat="0" applyProtection="0">
      <alignment horizontal="left" vertical="center" indent="1"/>
    </xf>
    <xf numFmtId="0" fontId="45" fillId="74" borderId="684" applyNumberFormat="0" applyProtection="0">
      <alignment horizontal="left" vertical="center" indent="1"/>
    </xf>
    <xf numFmtId="4" fontId="109" fillId="85" borderId="684" applyNumberFormat="0" applyProtection="0">
      <alignment horizontal="right" vertical="center"/>
    </xf>
    <xf numFmtId="0" fontId="101" fillId="0" borderId="685"/>
    <xf numFmtId="4" fontId="110" fillId="85" borderId="693" applyNumberFormat="0" applyProtection="0">
      <alignment horizontal="right" vertical="center"/>
    </xf>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0" fontId="66" fillId="64" borderId="682" applyNumberFormat="0" applyAlignment="0" applyProtection="0"/>
    <xf numFmtId="37" fontId="113" fillId="91"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37" fontId="113" fillId="91" borderId="682" applyBorder="0" applyProtection="0">
      <alignment horizontal="right"/>
    </xf>
    <xf numFmtId="0" fontId="108" fillId="62" borderId="688" applyBorder="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0" fontId="95" fillId="64" borderId="684" applyNumberFormat="0" applyAlignment="0" applyProtection="0"/>
    <xf numFmtId="217" fontId="46" fillId="88" borderId="689" applyBorder="0">
      <alignment horizontal="center" vertical="center" wrapText="1"/>
    </xf>
    <xf numFmtId="217" fontId="46" fillId="67" borderId="687" applyBorder="0">
      <alignment horizontal="left" indent="1"/>
      <protection locked="0"/>
    </xf>
    <xf numFmtId="0" fontId="105" fillId="0" borderId="686" applyNumberFormat="0" applyFill="0" applyAlignment="0" applyProtection="0"/>
    <xf numFmtId="0" fontId="126" fillId="64" borderId="682" applyNumberFormat="0" applyAlignment="0" applyProtection="0"/>
    <xf numFmtId="0" fontId="131" fillId="49" borderId="682" applyNumberFormat="0" applyAlignment="0" applyProtection="0"/>
    <xf numFmtId="0" fontId="45" fillId="53" borderId="683" applyNumberFormat="0" applyFont="0" applyAlignment="0" applyProtection="0"/>
    <xf numFmtId="0" fontId="134" fillId="64" borderId="684" applyNumberFormat="0" applyAlignment="0" applyProtection="0"/>
    <xf numFmtId="217" fontId="46" fillId="88" borderId="689" applyBorder="0">
      <alignment horizontal="center" vertical="center" wrapText="1"/>
    </xf>
    <xf numFmtId="217" fontId="46" fillId="67" borderId="687" applyBorder="0">
      <alignment horizontal="left" indent="1"/>
      <protection locked="0"/>
    </xf>
    <xf numFmtId="0" fontId="126" fillId="64" borderId="682" applyNumberFormat="0" applyAlignment="0" applyProtection="0"/>
    <xf numFmtId="0" fontId="131" fillId="49" borderId="682" applyNumberFormat="0" applyAlignment="0" applyProtection="0"/>
    <xf numFmtId="0" fontId="45" fillId="53" borderId="683" applyNumberFormat="0" applyFont="0" applyAlignment="0" applyProtection="0"/>
    <xf numFmtId="0" fontId="134" fillId="64" borderId="684" applyNumberFormat="0" applyAlignment="0" applyProtection="0"/>
    <xf numFmtId="0" fontId="131" fillId="49" borderId="682" applyNumberFormat="0" applyAlignment="0" applyProtection="0"/>
    <xf numFmtId="10" fontId="75" fillId="70" borderId="690" applyNumberFormat="0" applyBorder="0" applyAlignment="0" applyProtection="0"/>
    <xf numFmtId="0" fontId="126" fillId="64" borderId="691" applyNumberFormat="0" applyAlignment="0" applyProtection="0"/>
    <xf numFmtId="0" fontId="131" fillId="49" borderId="691" applyNumberFormat="0" applyAlignment="0" applyProtection="0"/>
    <xf numFmtId="0" fontId="45" fillId="53" borderId="692" applyNumberFormat="0" applyFont="0" applyAlignment="0" applyProtection="0"/>
    <xf numFmtId="0" fontId="134" fillId="64" borderId="693" applyNumberFormat="0" applyAlignment="0" applyProtection="0"/>
    <xf numFmtId="0" fontId="126" fillId="64" borderId="682" applyNumberFormat="0" applyAlignment="0" applyProtection="0"/>
    <xf numFmtId="0" fontId="95" fillId="64" borderId="693" applyNumberFormat="0" applyAlignment="0" applyProtection="0"/>
    <xf numFmtId="0" fontId="131" fillId="49" borderId="682" applyNumberFormat="0" applyAlignment="0" applyProtection="0"/>
    <xf numFmtId="10" fontId="75" fillId="67" borderId="690" applyNumberFormat="0" applyBorder="0" applyAlignment="0" applyProtection="0"/>
    <xf numFmtId="0" fontId="45" fillId="53" borderId="692" applyNumberFormat="0" applyFont="0" applyAlignment="0" applyProtection="0"/>
    <xf numFmtId="0" fontId="131" fillId="49" borderId="682"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4" fontId="48" fillId="73" borderId="693" applyNumberFormat="0" applyProtection="0">
      <alignment vertical="center"/>
    </xf>
    <xf numFmtId="4" fontId="110" fillId="73" borderId="693" applyNumberFormat="0" applyProtection="0">
      <alignment vertical="center"/>
    </xf>
    <xf numFmtId="4" fontId="48" fillId="73" borderId="693" applyNumberFormat="0" applyProtection="0">
      <alignment horizontal="left" vertical="center" indent="1"/>
    </xf>
    <xf numFmtId="4" fontId="48" fillId="73" borderId="693" applyNumberFormat="0" applyProtection="0">
      <alignment horizontal="left" vertical="center" indent="1"/>
    </xf>
    <xf numFmtId="0" fontId="45" fillId="74" borderId="693" applyNumberFormat="0" applyProtection="0">
      <alignment horizontal="left" vertical="center" indent="1"/>
    </xf>
    <xf numFmtId="4" fontId="48" fillId="75" borderId="693" applyNumberFormat="0" applyProtection="0">
      <alignment horizontal="right" vertical="center"/>
    </xf>
    <xf numFmtId="4" fontId="48" fillId="76" borderId="693" applyNumberFormat="0" applyProtection="0">
      <alignment horizontal="right" vertical="center"/>
    </xf>
    <xf numFmtId="4" fontId="48" fillId="77" borderId="693" applyNumberFormat="0" applyProtection="0">
      <alignment horizontal="right" vertical="center"/>
    </xf>
    <xf numFmtId="4" fontId="48" fillId="78" borderId="693" applyNumberFormat="0" applyProtection="0">
      <alignment horizontal="right" vertical="center"/>
    </xf>
    <xf numFmtId="4" fontId="48" fillId="79" borderId="693" applyNumberFormat="0" applyProtection="0">
      <alignment horizontal="right" vertical="center"/>
    </xf>
    <xf numFmtId="4" fontId="48" fillId="80" borderId="693" applyNumberFormat="0" applyProtection="0">
      <alignment horizontal="right" vertical="center"/>
    </xf>
    <xf numFmtId="4" fontId="48" fillId="81" borderId="693" applyNumberFormat="0" applyProtection="0">
      <alignment horizontal="right" vertical="center"/>
    </xf>
    <xf numFmtId="4" fontId="48" fillId="82" borderId="693" applyNumberFormat="0" applyProtection="0">
      <alignment horizontal="right" vertical="center"/>
    </xf>
    <xf numFmtId="4" fontId="48" fillId="83" borderId="693" applyNumberFormat="0" applyProtection="0">
      <alignment horizontal="right" vertical="center"/>
    </xf>
    <xf numFmtId="4" fontId="47" fillId="84" borderId="693" applyNumberFormat="0" applyProtection="0">
      <alignment horizontal="left" vertical="center" indent="1"/>
    </xf>
    <xf numFmtId="0" fontId="45" fillId="74" borderId="693" applyNumberFormat="0" applyProtection="0">
      <alignment horizontal="left" vertical="center" indent="1"/>
    </xf>
    <xf numFmtId="4" fontId="48" fillId="85" borderId="693" applyNumberFormat="0" applyProtection="0">
      <alignment horizontal="left" vertical="center" indent="1"/>
    </xf>
    <xf numFmtId="4" fontId="48" fillId="87" borderId="693" applyNumberFormat="0" applyProtection="0">
      <alignment horizontal="left" vertical="center" indent="1"/>
    </xf>
    <xf numFmtId="0" fontId="45" fillId="87" borderId="693" applyNumberFormat="0" applyProtection="0">
      <alignment horizontal="left" vertical="center" indent="1"/>
    </xf>
    <xf numFmtId="0" fontId="45" fillId="87" borderId="693" applyNumberFormat="0" applyProtection="0">
      <alignment horizontal="left" vertical="center" indent="1"/>
    </xf>
    <xf numFmtId="0" fontId="45" fillId="88" borderId="693" applyNumberFormat="0" applyProtection="0">
      <alignment horizontal="left" vertical="center" indent="1"/>
    </xf>
    <xf numFmtId="0" fontId="45" fillId="88" borderId="693" applyNumberFormat="0" applyProtection="0">
      <alignment horizontal="left" vertical="center" indent="1"/>
    </xf>
    <xf numFmtId="0" fontId="45" fillId="66" borderId="693" applyNumberFormat="0" applyProtection="0">
      <alignment horizontal="left" vertical="center" indent="1"/>
    </xf>
    <xf numFmtId="0" fontId="45" fillId="66" borderId="693" applyNumberFormat="0" applyProtection="0">
      <alignment horizontal="left" vertical="center" indent="1"/>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48" fillId="67" borderId="693" applyNumberFormat="0" applyProtection="0">
      <alignment vertical="center"/>
    </xf>
    <xf numFmtId="4" fontId="110" fillId="67" borderId="693" applyNumberFormat="0" applyProtection="0">
      <alignment vertical="center"/>
    </xf>
    <xf numFmtId="4" fontId="48" fillId="67" borderId="693" applyNumberFormat="0" applyProtection="0">
      <alignment horizontal="left" vertical="center" indent="1"/>
    </xf>
    <xf numFmtId="4" fontId="48" fillId="67" borderId="693" applyNumberFormat="0" applyProtection="0">
      <alignment horizontal="left" vertical="center" indent="1"/>
    </xf>
    <xf numFmtId="4" fontId="48" fillId="85" borderId="693" applyNumberFormat="0" applyProtection="0">
      <alignment horizontal="right" vertical="center"/>
    </xf>
    <xf numFmtId="4" fontId="110" fillId="85" borderId="693" applyNumberFormat="0" applyProtection="0">
      <alignment horizontal="righ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109" fillId="85" borderId="693" applyNumberFormat="0" applyProtection="0">
      <alignment horizontal="right" vertical="center"/>
    </xf>
    <xf numFmtId="0" fontId="101" fillId="0" borderId="694"/>
    <xf numFmtId="0" fontId="131" fillId="49" borderId="691" applyNumberFormat="0" applyAlignment="0" applyProtection="0"/>
    <xf numFmtId="37" fontId="113" fillId="91"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8" fillId="62" borderId="697" applyBorder="0"/>
    <xf numFmtId="0" fontId="131" fillId="49" borderId="691" applyNumberFormat="0" applyAlignment="0" applyProtection="0"/>
    <xf numFmtId="0" fontId="131" fillId="49" borderId="691" applyNumberFormat="0" applyAlignment="0" applyProtection="0"/>
    <xf numFmtId="0" fontId="131" fillId="49" borderId="691" applyNumberFormat="0" applyAlignment="0" applyProtection="0"/>
    <xf numFmtId="217" fontId="46" fillId="88" borderId="698" applyBorder="0">
      <alignment horizontal="center" vertical="center" wrapText="1"/>
    </xf>
    <xf numFmtId="217" fontId="46" fillId="67" borderId="696" applyBorder="0">
      <alignment horizontal="left" indent="1"/>
      <protection locked="0"/>
    </xf>
    <xf numFmtId="0" fontId="108" fillId="62" borderId="697" applyBorder="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101" fillId="0" borderId="694"/>
    <xf numFmtId="4" fontId="109" fillId="85" borderId="693" applyNumberFormat="0" applyProtection="0">
      <alignment horizontal="righ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110" fillId="85" borderId="693" applyNumberFormat="0" applyProtection="0">
      <alignment horizontal="right" vertical="center"/>
    </xf>
    <xf numFmtId="4" fontId="48" fillId="85" borderId="693" applyNumberFormat="0" applyProtection="0">
      <alignment horizontal="right" vertical="center"/>
    </xf>
    <xf numFmtId="4" fontId="48" fillId="67" borderId="693" applyNumberFormat="0" applyProtection="0">
      <alignment horizontal="left" vertical="center" indent="1"/>
    </xf>
    <xf numFmtId="4" fontId="48" fillId="67" borderId="693" applyNumberFormat="0" applyProtection="0">
      <alignment horizontal="left" vertical="center" indent="1"/>
    </xf>
    <xf numFmtId="4" fontId="110" fillId="67" borderId="693" applyNumberFormat="0" applyProtection="0">
      <alignment vertical="center"/>
    </xf>
    <xf numFmtId="4" fontId="48" fillId="67" borderId="693" applyNumberFormat="0" applyProtection="0">
      <alignmen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0" fontId="45" fillId="66" borderId="693" applyNumberFormat="0" applyProtection="0">
      <alignment horizontal="left" vertical="center" indent="1"/>
    </xf>
    <xf numFmtId="0" fontId="45" fillId="66" borderId="693" applyNumberFormat="0" applyProtection="0">
      <alignment horizontal="left" vertical="center" indent="1"/>
    </xf>
    <xf numFmtId="0" fontId="45" fillId="88" borderId="693" applyNumberFormat="0" applyProtection="0">
      <alignment horizontal="left" vertical="center" indent="1"/>
    </xf>
    <xf numFmtId="0" fontId="45" fillId="88" borderId="693" applyNumberFormat="0" applyProtection="0">
      <alignment horizontal="left" vertical="center" indent="1"/>
    </xf>
    <xf numFmtId="0" fontId="45" fillId="87" borderId="693" applyNumberFormat="0" applyProtection="0">
      <alignment horizontal="left" vertical="center" indent="1"/>
    </xf>
    <xf numFmtId="0" fontId="45" fillId="87" borderId="693" applyNumberFormat="0" applyProtection="0">
      <alignment horizontal="left" vertical="center" indent="1"/>
    </xf>
    <xf numFmtId="4" fontId="48" fillId="87" borderId="693" applyNumberFormat="0" applyProtection="0">
      <alignment horizontal="left" vertical="center" indent="1"/>
    </xf>
    <xf numFmtId="4" fontId="48" fillId="85" borderId="693" applyNumberFormat="0" applyProtection="0">
      <alignment horizontal="left" vertical="center" indent="1"/>
    </xf>
    <xf numFmtId="0" fontId="45" fillId="74" borderId="693" applyNumberFormat="0" applyProtection="0">
      <alignment horizontal="left" vertical="center" indent="1"/>
    </xf>
    <xf numFmtId="4" fontId="47" fillId="84" borderId="693" applyNumberFormat="0" applyProtection="0">
      <alignment horizontal="left" vertical="center" indent="1"/>
    </xf>
    <xf numFmtId="4" fontId="48" fillId="83" borderId="693" applyNumberFormat="0" applyProtection="0">
      <alignment horizontal="right" vertical="center"/>
    </xf>
    <xf numFmtId="4" fontId="48" fillId="82" borderId="693" applyNumberFormat="0" applyProtection="0">
      <alignment horizontal="right" vertical="center"/>
    </xf>
    <xf numFmtId="4" fontId="48" fillId="81" borderId="693" applyNumberFormat="0" applyProtection="0">
      <alignment horizontal="right" vertical="center"/>
    </xf>
    <xf numFmtId="4" fontId="48" fillId="80" borderId="693" applyNumberFormat="0" applyProtection="0">
      <alignment horizontal="right" vertical="center"/>
    </xf>
    <xf numFmtId="4" fontId="48" fillId="79" borderId="693" applyNumberFormat="0" applyProtection="0">
      <alignment horizontal="right" vertical="center"/>
    </xf>
    <xf numFmtId="4" fontId="48" fillId="78" borderId="693" applyNumberFormat="0" applyProtection="0">
      <alignment horizontal="right" vertical="center"/>
    </xf>
    <xf numFmtId="4" fontId="48" fillId="77" borderId="693" applyNumberFormat="0" applyProtection="0">
      <alignment horizontal="right" vertical="center"/>
    </xf>
    <xf numFmtId="4" fontId="48" fillId="76" borderId="693" applyNumberFormat="0" applyProtection="0">
      <alignment horizontal="right" vertical="center"/>
    </xf>
    <xf numFmtId="4" fontId="48" fillId="75" borderId="693" applyNumberFormat="0" applyProtection="0">
      <alignment horizontal="right" vertical="center"/>
    </xf>
    <xf numFmtId="0" fontId="45" fillId="74" borderId="693" applyNumberFormat="0" applyProtection="0">
      <alignment horizontal="left" vertical="center" indent="1"/>
    </xf>
    <xf numFmtId="4" fontId="48" fillId="73" borderId="693" applyNumberFormat="0" applyProtection="0">
      <alignment horizontal="left" vertical="center" indent="1"/>
    </xf>
    <xf numFmtId="4" fontId="48" fillId="73" borderId="693" applyNumberFormat="0" applyProtection="0">
      <alignment horizontal="left" vertical="center" indent="1"/>
    </xf>
    <xf numFmtId="4" fontId="110" fillId="73" borderId="693" applyNumberFormat="0" applyProtection="0">
      <alignment vertical="center"/>
    </xf>
    <xf numFmtId="4" fontId="48" fillId="73" borderId="693"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37" fontId="113" fillId="90" borderId="691" applyBorder="0" applyProtection="0">
      <alignment horizontal="right"/>
    </xf>
    <xf numFmtId="37" fontId="113" fillId="90" borderId="691" applyBorder="0" applyProtection="0">
      <alignment horizontal="right"/>
    </xf>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81" fillId="49" borderId="691"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4" fontId="48" fillId="73" borderId="693" applyNumberFormat="0" applyProtection="0">
      <alignment vertical="center"/>
    </xf>
    <xf numFmtId="4" fontId="110" fillId="73" borderId="693" applyNumberFormat="0" applyProtection="0">
      <alignment vertical="center"/>
    </xf>
    <xf numFmtId="4" fontId="48" fillId="73" borderId="693" applyNumberFormat="0" applyProtection="0">
      <alignment horizontal="left" vertical="center" indent="1"/>
    </xf>
    <xf numFmtId="4" fontId="48" fillId="73" borderId="693" applyNumberFormat="0" applyProtection="0">
      <alignment horizontal="left" vertical="center" indent="1"/>
    </xf>
    <xf numFmtId="0" fontId="45" fillId="74" borderId="693" applyNumberFormat="0" applyProtection="0">
      <alignment horizontal="left" vertical="center" indent="1"/>
    </xf>
    <xf numFmtId="4" fontId="48" fillId="75" borderId="693" applyNumberFormat="0" applyProtection="0">
      <alignment horizontal="right" vertical="center"/>
    </xf>
    <xf numFmtId="4" fontId="48" fillId="76" borderId="693" applyNumberFormat="0" applyProtection="0">
      <alignment horizontal="right" vertical="center"/>
    </xf>
    <xf numFmtId="4" fontId="48" fillId="77" borderId="693" applyNumberFormat="0" applyProtection="0">
      <alignment horizontal="right" vertical="center"/>
    </xf>
    <xf numFmtId="4" fontId="48" fillId="78" borderId="693" applyNumberFormat="0" applyProtection="0">
      <alignment horizontal="right" vertical="center"/>
    </xf>
    <xf numFmtId="4" fontId="48" fillId="79" borderId="693" applyNumberFormat="0" applyProtection="0">
      <alignment horizontal="right" vertical="center"/>
    </xf>
    <xf numFmtId="4" fontId="48" fillId="80" borderId="693" applyNumberFormat="0" applyProtection="0">
      <alignment horizontal="right" vertical="center"/>
    </xf>
    <xf numFmtId="4" fontId="48" fillId="81" borderId="693" applyNumberFormat="0" applyProtection="0">
      <alignment horizontal="right" vertical="center"/>
    </xf>
    <xf numFmtId="4" fontId="48" fillId="82" borderId="693" applyNumberFormat="0" applyProtection="0">
      <alignment horizontal="right" vertical="center"/>
    </xf>
    <xf numFmtId="4" fontId="48" fillId="83" borderId="693" applyNumberFormat="0" applyProtection="0">
      <alignment horizontal="right" vertical="center"/>
    </xf>
    <xf numFmtId="4" fontId="47" fillId="84" borderId="693" applyNumberFormat="0" applyProtection="0">
      <alignment horizontal="left" vertical="center" indent="1"/>
    </xf>
    <xf numFmtId="0" fontId="45" fillId="74" borderId="693" applyNumberFormat="0" applyProtection="0">
      <alignment horizontal="left" vertical="center" indent="1"/>
    </xf>
    <xf numFmtId="4" fontId="48" fillId="85" borderId="693" applyNumberFormat="0" applyProtection="0">
      <alignment horizontal="left" vertical="center" indent="1"/>
    </xf>
    <xf numFmtId="4" fontId="48" fillId="87" borderId="693" applyNumberFormat="0" applyProtection="0">
      <alignment horizontal="left" vertical="center" indent="1"/>
    </xf>
    <xf numFmtId="0" fontId="45" fillId="87" borderId="693" applyNumberFormat="0" applyProtection="0">
      <alignment horizontal="left" vertical="center" indent="1"/>
    </xf>
    <xf numFmtId="0" fontId="45" fillId="87" borderId="693" applyNumberFormat="0" applyProtection="0">
      <alignment horizontal="left" vertical="center" indent="1"/>
    </xf>
    <xf numFmtId="0" fontId="45" fillId="88" borderId="693" applyNumberFormat="0" applyProtection="0">
      <alignment horizontal="left" vertical="center" indent="1"/>
    </xf>
    <xf numFmtId="0" fontId="45" fillId="88" borderId="693" applyNumberFormat="0" applyProtection="0">
      <alignment horizontal="left" vertical="center" indent="1"/>
    </xf>
    <xf numFmtId="0" fontId="45" fillId="66" borderId="693" applyNumberFormat="0" applyProtection="0">
      <alignment horizontal="left" vertical="center" indent="1"/>
    </xf>
    <xf numFmtId="0" fontId="45" fillId="66" borderId="693" applyNumberFormat="0" applyProtection="0">
      <alignment horizontal="left" vertical="center" indent="1"/>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48" fillId="67" borderId="693" applyNumberFormat="0" applyProtection="0">
      <alignment vertical="center"/>
    </xf>
    <xf numFmtId="4" fontId="110" fillId="67" borderId="693" applyNumberFormat="0" applyProtection="0">
      <alignment vertical="center"/>
    </xf>
    <xf numFmtId="4" fontId="48" fillId="67" borderId="693" applyNumberFormat="0" applyProtection="0">
      <alignment horizontal="left" vertical="center" indent="1"/>
    </xf>
    <xf numFmtId="4" fontId="48" fillId="67" borderId="693" applyNumberFormat="0" applyProtection="0">
      <alignment horizontal="left" vertical="center" indent="1"/>
    </xf>
    <xf numFmtId="4" fontId="48" fillId="85" borderId="693" applyNumberFormat="0" applyProtection="0">
      <alignment horizontal="right" vertical="center"/>
    </xf>
    <xf numFmtId="4" fontId="110" fillId="85" borderId="693" applyNumberFormat="0" applyProtection="0">
      <alignment horizontal="right" vertical="center"/>
    </xf>
    <xf numFmtId="0" fontId="45" fillId="74" borderId="693" applyNumberFormat="0" applyProtection="0">
      <alignment horizontal="left" vertical="center" indent="1"/>
    </xf>
    <xf numFmtId="0" fontId="45" fillId="74" borderId="693" applyNumberFormat="0" applyProtection="0">
      <alignment horizontal="left" vertical="center" indent="1"/>
    </xf>
    <xf numFmtId="4" fontId="109" fillId="85" borderId="693" applyNumberFormat="0" applyProtection="0">
      <alignment horizontal="right" vertical="center"/>
    </xf>
    <xf numFmtId="0" fontId="101" fillId="0" borderId="694"/>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0" fontId="66" fillId="64" borderId="691" applyNumberFormat="0" applyAlignment="0" applyProtection="0"/>
    <xf numFmtId="37" fontId="113" fillId="91"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37" fontId="113" fillId="91" borderId="691" applyBorder="0" applyProtection="0">
      <alignment horizontal="right"/>
    </xf>
    <xf numFmtId="0" fontId="108" fillId="62" borderId="697" applyBorder="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0" fontId="95" fillId="64" borderId="693" applyNumberFormat="0" applyAlignment="0" applyProtection="0"/>
    <xf numFmtId="217" fontId="46" fillId="88" borderId="698" applyBorder="0">
      <alignment horizontal="center" vertical="center" wrapText="1"/>
    </xf>
    <xf numFmtId="217" fontId="46" fillId="67" borderId="696" applyBorder="0">
      <alignment horizontal="left" indent="1"/>
      <protection locked="0"/>
    </xf>
    <xf numFmtId="0" fontId="105" fillId="0" borderId="695" applyNumberFormat="0" applyFill="0" applyAlignment="0" applyProtection="0"/>
    <xf numFmtId="0" fontId="126" fillId="64" borderId="691" applyNumberFormat="0" applyAlignment="0" applyProtection="0"/>
    <xf numFmtId="0" fontId="131" fillId="49" borderId="691" applyNumberFormat="0" applyAlignment="0" applyProtection="0"/>
    <xf numFmtId="0" fontId="45" fillId="53" borderId="692" applyNumberFormat="0" applyFont="0" applyAlignment="0" applyProtection="0"/>
    <xf numFmtId="0" fontId="134" fillId="64" borderId="693" applyNumberFormat="0" applyAlignment="0" applyProtection="0"/>
    <xf numFmtId="217" fontId="46" fillId="88" borderId="698" applyBorder="0">
      <alignment horizontal="center" vertical="center" wrapText="1"/>
    </xf>
    <xf numFmtId="217" fontId="46" fillId="67" borderId="696" applyBorder="0">
      <alignment horizontal="left" indent="1"/>
      <protection locked="0"/>
    </xf>
    <xf numFmtId="0" fontId="126" fillId="64" borderId="691" applyNumberFormat="0" applyAlignment="0" applyProtection="0"/>
    <xf numFmtId="0" fontId="131" fillId="49" borderId="691" applyNumberFormat="0" applyAlignment="0" applyProtection="0"/>
    <xf numFmtId="0" fontId="45" fillId="53" borderId="692" applyNumberFormat="0" applyFont="0" applyAlignment="0" applyProtection="0"/>
    <xf numFmtId="0" fontId="134" fillId="64" borderId="693" applyNumberFormat="0" applyAlignment="0" applyProtection="0"/>
    <xf numFmtId="0" fontId="131" fillId="49" borderId="691" applyNumberFormat="0" applyAlignment="0" applyProtection="0"/>
    <xf numFmtId="10" fontId="75" fillId="70" borderId="699" applyNumberFormat="0" applyBorder="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26" fillId="64" borderId="691" applyNumberFormat="0" applyAlignment="0" applyProtection="0"/>
    <xf numFmtId="0" fontId="131" fillId="49" borderId="691" applyNumberFormat="0" applyAlignment="0" applyProtection="0"/>
    <xf numFmtId="10" fontId="75" fillId="67" borderId="699" applyNumberFormat="0" applyBorder="0" applyAlignment="0" applyProtection="0"/>
    <xf numFmtId="0" fontId="45" fillId="53" borderId="701" applyNumberFormat="0" applyFont="0" applyAlignment="0" applyProtection="0"/>
    <xf numFmtId="0" fontId="131" fillId="49" borderId="691"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45" fillId="53" borderId="701" applyNumberFormat="0" applyFont="0" applyAlignment="0" applyProtection="0"/>
    <xf numFmtId="0" fontId="131" fillId="49" borderId="700" applyNumberFormat="0" applyAlignment="0" applyProtection="0"/>
    <xf numFmtId="0" fontId="12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62" borderId="706" applyBorder="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37" fontId="113" fillId="90" borderId="700" applyBorder="0" applyProtection="0">
      <alignment horizontal="right"/>
    </xf>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131" fillId="49" borderId="700" applyNumberFormat="0" applyAlignment="0" applyProtection="0"/>
    <xf numFmtId="0" fontId="134"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31" fillId="49"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131" fillId="49"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62" borderId="706" applyBorder="0"/>
    <xf numFmtId="0" fontId="131" fillId="49" borderId="700" applyNumberFormat="0" applyAlignment="0" applyProtection="0"/>
    <xf numFmtId="0" fontId="131" fillId="49" borderId="700" applyNumberFormat="0" applyAlignment="0" applyProtection="0"/>
    <xf numFmtId="0" fontId="131" fillId="49" borderId="700"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8" fillId="62"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101" fillId="0" borderId="703"/>
    <xf numFmtId="4" fontId="109"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10" fillId="85" borderId="702" applyNumberFormat="0" applyProtection="0">
      <alignment horizontal="right" vertical="center"/>
    </xf>
    <xf numFmtId="4" fontId="48" fillId="85" borderId="702" applyNumberFormat="0" applyProtection="0">
      <alignment horizontal="righ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110" fillId="67" borderId="702" applyNumberFormat="0" applyProtection="0">
      <alignment vertical="center"/>
    </xf>
    <xf numFmtId="4" fontId="48" fillId="67" borderId="702" applyNumberFormat="0" applyProtection="0">
      <alignmen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4" fontId="48" fillId="87" borderId="702" applyNumberFormat="0" applyProtection="0">
      <alignment horizontal="left" vertical="center" indent="1"/>
    </xf>
    <xf numFmtId="4" fontId="48" fillId="85" borderId="702" applyNumberFormat="0" applyProtection="0">
      <alignment horizontal="left" vertical="center" indent="1"/>
    </xf>
    <xf numFmtId="0" fontId="45" fillId="74" borderId="702" applyNumberFormat="0" applyProtection="0">
      <alignment horizontal="left" vertical="center" indent="1"/>
    </xf>
    <xf numFmtId="4" fontId="47" fillId="84" borderId="702" applyNumberFormat="0" applyProtection="0">
      <alignment horizontal="left" vertical="center" indent="1"/>
    </xf>
    <xf numFmtId="4" fontId="48" fillId="83" borderId="702" applyNumberFormat="0" applyProtection="0">
      <alignment horizontal="right" vertical="center"/>
    </xf>
    <xf numFmtId="4" fontId="48" fillId="82" borderId="702" applyNumberFormat="0" applyProtection="0">
      <alignment horizontal="right" vertical="center"/>
    </xf>
    <xf numFmtId="4" fontId="48" fillId="81" borderId="702" applyNumberFormat="0" applyProtection="0">
      <alignment horizontal="right" vertical="center"/>
    </xf>
    <xf numFmtId="4" fontId="48" fillId="80" borderId="702" applyNumberFormat="0" applyProtection="0">
      <alignment horizontal="right" vertical="center"/>
    </xf>
    <xf numFmtId="4" fontId="48" fillId="79" borderId="702" applyNumberFormat="0" applyProtection="0">
      <alignment horizontal="right" vertical="center"/>
    </xf>
    <xf numFmtId="4" fontId="48" fillId="78" borderId="702" applyNumberFormat="0" applyProtection="0">
      <alignment horizontal="right" vertical="center"/>
    </xf>
    <xf numFmtId="4" fontId="48" fillId="77" borderId="702" applyNumberFormat="0" applyProtection="0">
      <alignment horizontal="right" vertical="center"/>
    </xf>
    <xf numFmtId="4" fontId="48" fillId="76" borderId="702" applyNumberFormat="0" applyProtection="0">
      <alignment horizontal="right" vertical="center"/>
    </xf>
    <xf numFmtId="4" fontId="48" fillId="75" borderId="702" applyNumberFormat="0" applyProtection="0">
      <alignment horizontal="right" vertical="center"/>
    </xf>
    <xf numFmtId="0" fontId="45" fillId="74" borderId="702" applyNumberFormat="0" applyProtection="0">
      <alignment horizontal="left" vertical="center" indent="1"/>
    </xf>
    <xf numFmtId="4" fontId="48" fillId="73" borderId="702" applyNumberFormat="0" applyProtection="0">
      <alignment horizontal="left" vertical="center" indent="1"/>
    </xf>
    <xf numFmtId="4" fontId="48" fillId="73" borderId="702" applyNumberFormat="0" applyProtection="0">
      <alignment horizontal="left" vertical="center" indent="1"/>
    </xf>
    <xf numFmtId="4" fontId="110" fillId="73" borderId="702" applyNumberFormat="0" applyProtection="0">
      <alignment vertical="center"/>
    </xf>
    <xf numFmtId="4" fontId="48" fillId="73" borderId="702" applyNumberFormat="0" applyProtection="0">
      <alignment vertical="center"/>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37" fontId="113" fillId="90" borderId="700" applyBorder="0" applyProtection="0">
      <alignment horizontal="right"/>
    </xf>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91" borderId="700" applyBorder="0" applyProtection="0">
      <alignment horizontal="right"/>
    </xf>
    <xf numFmtId="0" fontId="108" fillId="62" borderId="706" applyBorder="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5" fillId="0" borderId="704" applyNumberFormat="0" applyFill="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31" fillId="49" borderId="700" applyNumberFormat="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1" fillId="49" borderId="700"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131" fillId="49"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62" borderId="706" applyBorder="0"/>
    <xf numFmtId="0" fontId="131" fillId="49" borderId="700" applyNumberFormat="0" applyAlignment="0" applyProtection="0"/>
    <xf numFmtId="0" fontId="131" fillId="49" borderId="700" applyNumberFormat="0" applyAlignment="0" applyProtection="0"/>
    <xf numFmtId="0" fontId="131" fillId="49" borderId="700"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8" fillId="62"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101" fillId="0" borderId="703"/>
    <xf numFmtId="4" fontId="109"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10" fillId="85" borderId="702" applyNumberFormat="0" applyProtection="0">
      <alignment horizontal="right" vertical="center"/>
    </xf>
    <xf numFmtId="4" fontId="48" fillId="85" borderId="702" applyNumberFormat="0" applyProtection="0">
      <alignment horizontal="righ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110" fillId="67" borderId="702" applyNumberFormat="0" applyProtection="0">
      <alignment vertical="center"/>
    </xf>
    <xf numFmtId="4" fontId="48" fillId="67" borderId="702" applyNumberFormat="0" applyProtection="0">
      <alignmen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4" fontId="48" fillId="87" borderId="702" applyNumberFormat="0" applyProtection="0">
      <alignment horizontal="left" vertical="center" indent="1"/>
    </xf>
    <xf numFmtId="4" fontId="48" fillId="85" borderId="702" applyNumberFormat="0" applyProtection="0">
      <alignment horizontal="left" vertical="center" indent="1"/>
    </xf>
    <xf numFmtId="0" fontId="45" fillId="74" borderId="702" applyNumberFormat="0" applyProtection="0">
      <alignment horizontal="left" vertical="center" indent="1"/>
    </xf>
    <xf numFmtId="4" fontId="47" fillId="84" borderId="702" applyNumberFormat="0" applyProtection="0">
      <alignment horizontal="left" vertical="center" indent="1"/>
    </xf>
    <xf numFmtId="4" fontId="48" fillId="83" borderId="702" applyNumberFormat="0" applyProtection="0">
      <alignment horizontal="right" vertical="center"/>
    </xf>
    <xf numFmtId="4" fontId="48" fillId="82" borderId="702" applyNumberFormat="0" applyProtection="0">
      <alignment horizontal="right" vertical="center"/>
    </xf>
    <xf numFmtId="4" fontId="48" fillId="81" borderId="702" applyNumberFormat="0" applyProtection="0">
      <alignment horizontal="right" vertical="center"/>
    </xf>
    <xf numFmtId="4" fontId="48" fillId="80" borderId="702" applyNumberFormat="0" applyProtection="0">
      <alignment horizontal="right" vertical="center"/>
    </xf>
    <xf numFmtId="4" fontId="48" fillId="79" borderId="702" applyNumberFormat="0" applyProtection="0">
      <alignment horizontal="right" vertical="center"/>
    </xf>
    <xf numFmtId="4" fontId="48" fillId="78" borderId="702" applyNumberFormat="0" applyProtection="0">
      <alignment horizontal="right" vertical="center"/>
    </xf>
    <xf numFmtId="4" fontId="48" fillId="77" borderId="702" applyNumberFormat="0" applyProtection="0">
      <alignment horizontal="right" vertical="center"/>
    </xf>
    <xf numFmtId="4" fontId="48" fillId="76" borderId="702" applyNumberFormat="0" applyProtection="0">
      <alignment horizontal="right" vertical="center"/>
    </xf>
    <xf numFmtId="4" fontId="48" fillId="75" borderId="702" applyNumberFormat="0" applyProtection="0">
      <alignment horizontal="right" vertical="center"/>
    </xf>
    <xf numFmtId="0" fontId="45" fillId="74" borderId="702" applyNumberFormat="0" applyProtection="0">
      <alignment horizontal="left" vertical="center" indent="1"/>
    </xf>
    <xf numFmtId="4" fontId="48" fillId="73" borderId="702" applyNumberFormat="0" applyProtection="0">
      <alignment horizontal="left" vertical="center" indent="1"/>
    </xf>
    <xf numFmtId="4" fontId="48" fillId="73" borderId="702" applyNumberFormat="0" applyProtection="0">
      <alignment horizontal="left" vertical="center" indent="1"/>
    </xf>
    <xf numFmtId="4" fontId="110" fillId="73" borderId="702" applyNumberFormat="0" applyProtection="0">
      <alignment vertical="center"/>
    </xf>
    <xf numFmtId="4" fontId="48" fillId="73" borderId="702" applyNumberFormat="0" applyProtection="0">
      <alignment vertical="center"/>
    </xf>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37" fontId="113" fillId="90" borderId="700" applyBorder="0" applyProtection="0">
      <alignment horizontal="right"/>
    </xf>
    <xf numFmtId="37" fontId="113" fillId="90" borderId="700" applyBorder="0" applyProtection="0">
      <alignment horizontal="right"/>
    </xf>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81" fillId="49" borderId="700" applyNumberForma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70" fillId="53" borderId="701" applyNumberFormat="0" applyFon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4" fontId="48" fillId="73" borderId="702" applyNumberFormat="0" applyProtection="0">
      <alignment vertical="center"/>
    </xf>
    <xf numFmtId="4" fontId="110" fillId="73" borderId="702" applyNumberFormat="0" applyProtection="0">
      <alignment vertical="center"/>
    </xf>
    <xf numFmtId="4" fontId="48" fillId="73" borderId="702" applyNumberFormat="0" applyProtection="0">
      <alignment horizontal="left" vertical="center" indent="1"/>
    </xf>
    <xf numFmtId="4" fontId="48" fillId="73" borderId="702" applyNumberFormat="0" applyProtection="0">
      <alignment horizontal="left" vertical="center" indent="1"/>
    </xf>
    <xf numFmtId="0" fontId="45" fillId="74" borderId="702" applyNumberFormat="0" applyProtection="0">
      <alignment horizontal="left" vertical="center" indent="1"/>
    </xf>
    <xf numFmtId="4" fontId="48" fillId="75" borderId="702" applyNumberFormat="0" applyProtection="0">
      <alignment horizontal="right" vertical="center"/>
    </xf>
    <xf numFmtId="4" fontId="48" fillId="76" borderId="702" applyNumberFormat="0" applyProtection="0">
      <alignment horizontal="right" vertical="center"/>
    </xf>
    <xf numFmtId="4" fontId="48" fillId="77" borderId="702" applyNumberFormat="0" applyProtection="0">
      <alignment horizontal="right" vertical="center"/>
    </xf>
    <xf numFmtId="4" fontId="48" fillId="78" borderId="702" applyNumberFormat="0" applyProtection="0">
      <alignment horizontal="right" vertical="center"/>
    </xf>
    <xf numFmtId="4" fontId="48" fillId="79" borderId="702" applyNumberFormat="0" applyProtection="0">
      <alignment horizontal="right" vertical="center"/>
    </xf>
    <xf numFmtId="4" fontId="48" fillId="80" borderId="702" applyNumberFormat="0" applyProtection="0">
      <alignment horizontal="right" vertical="center"/>
    </xf>
    <xf numFmtId="4" fontId="48" fillId="81" borderId="702" applyNumberFormat="0" applyProtection="0">
      <alignment horizontal="right" vertical="center"/>
    </xf>
    <xf numFmtId="4" fontId="48" fillId="82" borderId="702" applyNumberFormat="0" applyProtection="0">
      <alignment horizontal="right" vertical="center"/>
    </xf>
    <xf numFmtId="4" fontId="48" fillId="83" borderId="702" applyNumberFormat="0" applyProtection="0">
      <alignment horizontal="right" vertical="center"/>
    </xf>
    <xf numFmtId="4" fontId="47" fillId="84" borderId="702" applyNumberFormat="0" applyProtection="0">
      <alignment horizontal="left" vertical="center" indent="1"/>
    </xf>
    <xf numFmtId="0" fontId="45" fillId="74" borderId="702" applyNumberFormat="0" applyProtection="0">
      <alignment horizontal="left" vertical="center" indent="1"/>
    </xf>
    <xf numFmtId="4" fontId="48" fillId="85" borderId="702" applyNumberFormat="0" applyProtection="0">
      <alignment horizontal="left" vertical="center" indent="1"/>
    </xf>
    <xf numFmtId="4" fontId="48" fillId="87" borderId="702" applyNumberFormat="0" applyProtection="0">
      <alignment horizontal="left" vertical="center" indent="1"/>
    </xf>
    <xf numFmtId="0" fontId="45" fillId="87" borderId="702" applyNumberFormat="0" applyProtection="0">
      <alignment horizontal="left" vertical="center" indent="1"/>
    </xf>
    <xf numFmtId="0" fontId="45" fillId="87" borderId="702" applyNumberFormat="0" applyProtection="0">
      <alignment horizontal="left" vertical="center" indent="1"/>
    </xf>
    <xf numFmtId="0" fontId="45" fillId="88" borderId="702" applyNumberFormat="0" applyProtection="0">
      <alignment horizontal="left" vertical="center" indent="1"/>
    </xf>
    <xf numFmtId="0" fontId="45" fillId="88" borderId="702" applyNumberFormat="0" applyProtection="0">
      <alignment horizontal="left" vertical="center" indent="1"/>
    </xf>
    <xf numFmtId="0" fontId="45" fillId="66" borderId="702" applyNumberFormat="0" applyProtection="0">
      <alignment horizontal="left" vertical="center" indent="1"/>
    </xf>
    <xf numFmtId="0" fontId="45" fillId="66" borderId="702" applyNumberFormat="0" applyProtection="0">
      <alignment horizontal="left" vertical="center" indent="1"/>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48" fillId="67" borderId="702" applyNumberFormat="0" applyProtection="0">
      <alignment vertical="center"/>
    </xf>
    <xf numFmtId="4" fontId="110" fillId="67" borderId="702" applyNumberFormat="0" applyProtection="0">
      <alignment vertical="center"/>
    </xf>
    <xf numFmtId="4" fontId="48" fillId="67" borderId="702" applyNumberFormat="0" applyProtection="0">
      <alignment horizontal="left" vertical="center" indent="1"/>
    </xf>
    <xf numFmtId="4" fontId="48" fillId="67" borderId="702" applyNumberFormat="0" applyProtection="0">
      <alignment horizontal="left" vertical="center" indent="1"/>
    </xf>
    <xf numFmtId="4" fontId="48" fillId="85" borderId="702" applyNumberFormat="0" applyProtection="0">
      <alignment horizontal="right" vertical="center"/>
    </xf>
    <xf numFmtId="4" fontId="110" fillId="85" borderId="702" applyNumberFormat="0" applyProtection="0">
      <alignment horizontal="right" vertical="center"/>
    </xf>
    <xf numFmtId="0" fontId="45" fillId="74" borderId="702" applyNumberFormat="0" applyProtection="0">
      <alignment horizontal="left" vertical="center" indent="1"/>
    </xf>
    <xf numFmtId="0" fontId="45" fillId="74" borderId="702" applyNumberFormat="0" applyProtection="0">
      <alignment horizontal="left" vertical="center" indent="1"/>
    </xf>
    <xf numFmtId="4" fontId="109" fillId="85" borderId="702" applyNumberFormat="0" applyProtection="0">
      <alignment horizontal="right" vertical="center"/>
    </xf>
    <xf numFmtId="0" fontId="101" fillId="0" borderId="703"/>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0" fontId="66" fillId="64" borderId="700" applyNumberFormat="0" applyAlignment="0" applyProtection="0"/>
    <xf numFmtId="37" fontId="113" fillId="91"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91" borderId="700" applyBorder="0" applyProtection="0">
      <alignment horizontal="right"/>
    </xf>
    <xf numFmtId="0" fontId="108" fillId="62" borderId="706" applyBorder="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0" fontId="95"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05" fillId="0" borderId="704" applyNumberFormat="0" applyFill="0" applyAlignment="0" applyProtection="0"/>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217" fontId="46" fillId="88" borderId="707" applyBorder="0">
      <alignment horizontal="center" vertical="center" wrapText="1"/>
    </xf>
    <xf numFmtId="217" fontId="46" fillId="67" borderId="705" applyBorder="0">
      <alignment horizontal="left" indent="1"/>
      <protection locked="0"/>
    </xf>
    <xf numFmtId="0" fontId="126" fillId="64" borderId="700" applyNumberFormat="0" applyAlignment="0" applyProtection="0"/>
    <xf numFmtId="0" fontId="131" fillId="49" borderId="700" applyNumberFormat="0" applyAlignment="0" applyProtection="0"/>
    <xf numFmtId="0" fontId="45" fillId="53" borderId="701" applyNumberFormat="0" applyFont="0" applyAlignment="0" applyProtection="0"/>
    <xf numFmtId="0" fontId="134" fillId="64" borderId="702" applyNumberFormat="0" applyAlignment="0" applyProtection="0"/>
    <xf numFmtId="0" fontId="131" fillId="49" borderId="700" applyNumberFormat="0" applyAlignment="0" applyProtection="0"/>
    <xf numFmtId="10" fontId="75" fillId="70" borderId="708" applyNumberFormat="0" applyBorder="0" applyAlignment="0" applyProtection="0"/>
    <xf numFmtId="0" fontId="126" fillId="64" borderId="709" applyNumberFormat="0" applyAlignment="0" applyProtection="0"/>
    <xf numFmtId="0" fontId="131" fillId="49" borderId="709" applyNumberFormat="0" applyAlignment="0" applyProtection="0"/>
    <xf numFmtId="0" fontId="45" fillId="53" borderId="710" applyNumberFormat="0" applyFont="0" applyAlignment="0" applyProtection="0"/>
    <xf numFmtId="0" fontId="134" fillId="64" borderId="711" applyNumberFormat="0" applyAlignment="0" applyProtection="0"/>
    <xf numFmtId="10" fontId="75" fillId="67" borderId="708" applyNumberFormat="0" applyBorder="0" applyAlignment="0" applyProtection="0"/>
    <xf numFmtId="0" fontId="45" fillId="53" borderId="710" applyNumberFormat="0" applyFon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134" fillId="64" borderId="711" applyNumberFormat="0" applyAlignment="0" applyProtection="0"/>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12"/>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134" fillId="64" borderId="711" applyNumberFormat="0" applyAlignment="0" applyProtection="0"/>
    <xf numFmtId="0" fontId="131" fillId="49" borderId="709" applyNumberFormat="0" applyAlignment="0" applyProtection="0"/>
    <xf numFmtId="0" fontId="126" fillId="64" borderId="709" applyNumberFormat="0" applyAlignment="0" applyProtection="0"/>
    <xf numFmtId="0" fontId="131" fillId="49" borderId="709" applyNumberFormat="0" applyAlignment="0" applyProtection="0"/>
    <xf numFmtId="0" fontId="13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134" fillId="64" borderId="711" applyNumberFormat="0" applyAlignment="0" applyProtection="0"/>
    <xf numFmtId="0" fontId="45" fillId="53" borderId="692" applyNumberFormat="0" applyFont="0" applyAlignment="0" applyProtection="0"/>
    <xf numFmtId="0" fontId="131" fillId="49" borderId="709" applyNumberFormat="0" applyAlignment="0" applyProtection="0"/>
    <xf numFmtId="0" fontId="12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37" fontId="113" fillId="91"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31" fillId="49" borderId="709"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12"/>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62" borderId="715" applyBorder="0"/>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12"/>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12"/>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10" fontId="75" fillId="70" borderId="717" applyNumberFormat="0" applyBorder="0" applyAlignment="0" applyProtection="0"/>
    <xf numFmtId="0" fontId="126" fillId="64" borderId="718" applyNumberFormat="0" applyAlignment="0" applyProtection="0"/>
    <xf numFmtId="0" fontId="131" fillId="49" borderId="718" applyNumberFormat="0" applyAlignment="0" applyProtection="0"/>
    <xf numFmtId="0" fontId="45" fillId="53" borderId="719" applyNumberFormat="0" applyFont="0" applyAlignment="0" applyProtection="0"/>
    <xf numFmtId="0" fontId="134" fillId="64" borderId="720" applyNumberFormat="0" applyAlignment="0" applyProtection="0"/>
    <xf numFmtId="10" fontId="75" fillId="67" borderId="717" applyNumberFormat="0" applyBorder="0" applyAlignment="0" applyProtection="0"/>
    <xf numFmtId="0" fontId="45" fillId="53" borderId="719" applyNumberFormat="0" applyFont="0" applyAlignment="0" applyProtection="0"/>
    <xf numFmtId="0" fontId="95" fillId="64" borderId="727"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131" fillId="49" borderId="709" applyNumberFormat="0" applyAlignment="0" applyProtection="0"/>
    <xf numFmtId="0" fontId="131" fillId="49" borderId="725" applyNumberFormat="0" applyAlignment="0" applyProtection="0"/>
    <xf numFmtId="0" fontId="108" fillId="62" borderId="731" applyBorder="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0" fontId="131" fillId="49" borderId="725" applyNumberFormat="0" applyAlignment="0" applyProtection="0"/>
    <xf numFmtId="0" fontId="45" fillId="53" borderId="726" applyNumberFormat="0" applyFont="0" applyAlignment="0" applyProtection="0"/>
    <xf numFmtId="0" fontId="131" fillId="49" borderId="725" applyNumberFormat="0" applyAlignment="0" applyProtection="0"/>
    <xf numFmtId="4" fontId="48" fillId="76" borderId="727" applyNumberFormat="0" applyProtection="0">
      <alignment horizontal="right" vertical="center"/>
    </xf>
    <xf numFmtId="0" fontId="108" fillId="62" borderId="731" applyBorder="0"/>
    <xf numFmtId="0" fontId="126" fillId="64" borderId="725" applyNumberFormat="0" applyAlignment="0" applyProtection="0"/>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81" fillId="49" borderId="725" applyNumberFormat="0" applyAlignment="0" applyProtection="0"/>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45" fillId="53" borderId="726" applyNumberFormat="0" applyFon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110" fillId="73" borderId="727" applyNumberFormat="0" applyProtection="0">
      <alignment vertical="center"/>
    </xf>
    <xf numFmtId="4" fontId="48" fillId="73" borderId="727" applyNumberFormat="0" applyProtection="0">
      <alignment horizontal="left" vertical="center" indent="1"/>
    </xf>
    <xf numFmtId="0" fontId="70" fillId="53" borderId="726" applyNumberFormat="0" applyFont="0" applyAlignment="0" applyProtection="0"/>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74" borderId="727" applyNumberFormat="0" applyProtection="0">
      <alignment horizontal="left" vertical="center" indent="1"/>
    </xf>
    <xf numFmtId="0" fontId="81" fillId="49" borderId="725" applyNumberFormat="0" applyAlignment="0" applyProtection="0"/>
    <xf numFmtId="0" fontId="131" fillId="49" borderId="725" applyNumberFormat="0" applyAlignment="0" applyProtection="0"/>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67"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101" fillId="0" borderId="721"/>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4" fontId="48" fillId="83" borderId="727" applyNumberFormat="0" applyProtection="0">
      <alignment horizontal="right" vertical="center"/>
    </xf>
    <xf numFmtId="0" fontId="66" fillId="64" borderId="725" applyNumberFormat="0" applyAlignment="0" applyProtection="0"/>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4" fontId="48" fillId="82" borderId="727" applyNumberFormat="0" applyProtection="0">
      <alignment horizontal="right" vertical="center"/>
    </xf>
    <xf numFmtId="0" fontId="131" fillId="49" borderId="709" applyNumberFormat="0" applyAlignment="0" applyProtection="0"/>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4" fontId="48" fillId="73" borderId="727" applyNumberFormat="0" applyProtection="0">
      <alignment vertical="center"/>
    </xf>
    <xf numFmtId="0" fontId="95" fillId="64" borderId="727" applyNumberFormat="0" applyAlignment="0" applyProtection="0"/>
    <xf numFmtId="0" fontId="134" fillId="64" borderId="711" applyNumberFormat="0" applyAlignment="0" applyProtection="0"/>
    <xf numFmtId="0" fontId="45" fillId="53" borderId="692" applyNumberFormat="0" applyFont="0" applyAlignment="0" applyProtection="0"/>
    <xf numFmtId="0" fontId="131" fillId="49" borderId="709" applyNumberFormat="0" applyAlignment="0" applyProtection="0"/>
    <xf numFmtId="0" fontId="126" fillId="64" borderId="709" applyNumberFormat="0" applyAlignment="0" applyProtection="0"/>
    <xf numFmtId="4" fontId="48" fillId="75" borderId="727" applyNumberFormat="0" applyProtection="0">
      <alignment horizontal="right" vertical="center"/>
    </xf>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4" fontId="110" fillId="67" borderId="727" applyNumberFormat="0" applyProtection="0">
      <alignment vertical="center"/>
    </xf>
    <xf numFmtId="0" fontId="45" fillId="66" borderId="727" applyNumberFormat="0" applyProtection="0">
      <alignment horizontal="left" vertical="center" indent="1"/>
    </xf>
    <xf numFmtId="0" fontId="45" fillId="74" borderId="727" applyNumberFormat="0" applyProtection="0">
      <alignment horizontal="left" vertical="center" indent="1"/>
    </xf>
    <xf numFmtId="4" fontId="48" fillId="79" borderId="727" applyNumberFormat="0" applyProtection="0">
      <alignment horizontal="right" vertical="center"/>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95" fillId="64" borderId="727" applyNumberFormat="0" applyAlignment="0" applyProtection="0"/>
    <xf numFmtId="0" fontId="70" fillId="53" borderId="726" applyNumberFormat="0" applyFont="0" applyAlignment="0" applyProtection="0"/>
    <xf numFmtId="0" fontId="13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45" fillId="74" borderId="727" applyNumberFormat="0" applyProtection="0">
      <alignment horizontal="left" vertical="center" indent="1"/>
    </xf>
    <xf numFmtId="0" fontId="70" fillId="53" borderId="726" applyNumberFormat="0" applyFont="0" applyAlignment="0" applyProtection="0"/>
    <xf numFmtId="0" fontId="70" fillId="53" borderId="726" applyNumberFormat="0" applyFont="0" applyAlignment="0" applyProtection="0"/>
    <xf numFmtId="217" fontId="46" fillId="88" borderId="723" applyBorder="0">
      <alignment horizontal="center" vertical="center" wrapText="1"/>
    </xf>
    <xf numFmtId="217" fontId="46" fillId="67" borderId="722" applyBorder="0">
      <alignment horizontal="left" indent="1"/>
      <protection locked="0"/>
    </xf>
    <xf numFmtId="0" fontId="131" fillId="49" borderId="725" applyNumberFormat="0" applyAlignment="0" applyProtection="0"/>
    <xf numFmtId="0" fontId="131" fillId="49" borderId="725" applyNumberFormat="0" applyAlignment="0" applyProtection="0"/>
    <xf numFmtId="4" fontId="48" fillId="77" borderId="727" applyNumberFormat="0" applyProtection="0">
      <alignment horizontal="right" vertical="center"/>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131" fillId="49" borderId="725" applyNumberFormat="0" applyAlignment="0" applyProtection="0"/>
    <xf numFmtId="0" fontId="66" fillId="64" borderId="725" applyNumberFormat="0" applyAlignment="0" applyProtection="0"/>
    <xf numFmtId="0" fontId="105" fillId="0" borderId="729"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66" borderId="727" applyNumberFormat="0" applyProtection="0">
      <alignment horizontal="left" vertical="center" indent="1"/>
    </xf>
    <xf numFmtId="0" fontId="45" fillId="53" borderId="692" applyNumberFormat="0" applyFont="0" applyAlignment="0" applyProtection="0"/>
    <xf numFmtId="0" fontId="134" fillId="64" borderId="711" applyNumberFormat="0" applyAlignment="0" applyProtection="0"/>
    <xf numFmtId="0" fontId="45" fillId="74" borderId="727" applyNumberFormat="0" applyProtection="0">
      <alignment horizontal="left" vertical="center" indent="1"/>
    </xf>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4" fontId="48" fillId="67" borderId="727" applyNumberFormat="0" applyProtection="0">
      <alignment horizontal="left" vertical="center" indent="1"/>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4" fontId="48" fillId="67" borderId="727" applyNumberFormat="0" applyProtection="0">
      <alignment horizontal="left" vertical="center" indent="1"/>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131" fillId="49" borderId="709" applyNumberFormat="0" applyAlignment="0" applyProtection="0"/>
    <xf numFmtId="0" fontId="45" fillId="74" borderId="727" applyNumberFormat="0" applyProtection="0">
      <alignment horizontal="left" vertical="center" indent="1"/>
    </xf>
    <xf numFmtId="37" fontId="113" fillId="91" borderId="709" applyBorder="0" applyProtection="0">
      <alignment horizontal="right"/>
    </xf>
    <xf numFmtId="0" fontId="45" fillId="74" borderId="727" applyNumberFormat="0" applyProtection="0">
      <alignment horizontal="left" vertical="center" indent="1"/>
    </xf>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4" fontId="48" fillId="85" borderId="727" applyNumberFormat="0" applyProtection="0">
      <alignment horizontal="right" vertical="center"/>
    </xf>
    <xf numFmtId="0" fontId="131" fillId="49" borderId="725"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31" fillId="49" borderId="725" applyNumberFormat="0" applyAlignment="0" applyProtection="0"/>
    <xf numFmtId="0" fontId="45" fillId="74" borderId="727" applyNumberFormat="0" applyProtection="0">
      <alignment horizontal="left" vertical="center" indent="1"/>
    </xf>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28"/>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4" fontId="109" fillId="85" borderId="727" applyNumberFormat="0" applyProtection="0">
      <alignment horizontal="right" vertical="center"/>
    </xf>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4" fontId="48" fillId="67" borderId="727" applyNumberFormat="0" applyProtection="0">
      <alignment vertical="center"/>
    </xf>
    <xf numFmtId="37" fontId="113" fillId="91" borderId="709" applyBorder="0" applyProtection="0">
      <alignment horizontal="right"/>
    </xf>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4" fontId="110" fillId="85" borderId="727" applyNumberFormat="0" applyProtection="0">
      <alignment horizontal="right" vertical="center"/>
    </xf>
    <xf numFmtId="4" fontId="110" fillId="67" borderId="727" applyNumberFormat="0" applyProtection="0">
      <alignment vertical="center"/>
    </xf>
    <xf numFmtId="4" fontId="48" fillId="67" borderId="727" applyNumberFormat="0" applyProtection="0">
      <alignment vertical="center"/>
    </xf>
    <xf numFmtId="37" fontId="113" fillId="90" borderId="725" applyBorder="0" applyProtection="0">
      <alignment horizontal="right"/>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1" fillId="49" borderId="709" applyNumberFormat="0" applyAlignment="0" applyProtection="0"/>
    <xf numFmtId="4" fontId="48" fillId="67" borderId="727" applyNumberFormat="0" applyProtection="0">
      <alignment vertical="center"/>
    </xf>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29" applyNumberFormat="0" applyFill="0" applyAlignment="0" applyProtection="0"/>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95" fillId="64" borderId="727"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27"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31" fillId="49" borderId="725" applyNumberFormat="0" applyAlignment="0" applyProtection="0"/>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45" fillId="53" borderId="692" applyNumberFormat="0" applyFon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31" fillId="49" borderId="725" applyNumberFormat="0" applyAlignment="0" applyProtection="0"/>
    <xf numFmtId="0" fontId="101" fillId="0" borderId="728"/>
    <xf numFmtId="0" fontId="134" fillId="64" borderId="727" applyNumberFormat="0" applyAlignment="0" applyProtection="0"/>
    <xf numFmtId="0" fontId="134" fillId="64" borderId="727" applyNumberFormat="0" applyAlignment="0" applyProtection="0"/>
    <xf numFmtId="0" fontId="45" fillId="53" borderId="726" applyNumberFormat="0" applyFont="0" applyAlignment="0" applyProtection="0"/>
    <xf numFmtId="0" fontId="131" fillId="49" borderId="725" applyNumberFormat="0" applyAlignment="0" applyProtection="0"/>
    <xf numFmtId="0" fontId="126" fillId="64" borderId="725" applyNumberFormat="0" applyAlignment="0" applyProtection="0"/>
    <xf numFmtId="4" fontId="109" fillId="85"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110" fillId="73" borderId="727" applyNumberFormat="0" applyProtection="0">
      <alignment vertical="center"/>
    </xf>
    <xf numFmtId="0" fontId="70" fillId="53" borderId="726" applyNumberFormat="0" applyFont="0" applyAlignment="0" applyProtection="0"/>
    <xf numFmtId="217" fontId="46" fillId="67" borderId="730" applyBorder="0">
      <alignment horizontal="left" indent="1"/>
      <protection locked="0"/>
    </xf>
    <xf numFmtId="0" fontId="70" fillId="53" borderId="726" applyNumberFormat="0" applyFont="0" applyAlignment="0" applyProtection="0"/>
    <xf numFmtId="217" fontId="46" fillId="88" borderId="732" applyBorder="0">
      <alignment horizontal="center" vertical="center" wrapText="1"/>
    </xf>
    <xf numFmtId="0" fontId="66" fillId="64" borderId="725" applyNumberFormat="0" applyAlignment="0" applyProtection="0"/>
    <xf numFmtId="0" fontId="66" fillId="64"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0" fontId="95" fillId="64" borderId="727" applyNumberFormat="0" applyAlignment="0" applyProtection="0"/>
    <xf numFmtId="4" fontId="48" fillId="73" borderId="727" applyNumberFormat="0" applyProtection="0">
      <alignment vertical="center"/>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0" fontId="108" fillId="62" borderId="731" applyBorder="0"/>
    <xf numFmtId="0" fontId="81" fillId="49" borderId="725" applyNumberFormat="0" applyAlignment="0" applyProtection="0"/>
    <xf numFmtId="4" fontId="48" fillId="73" borderId="727" applyNumberFormat="0" applyProtection="0">
      <alignment horizontal="left" vertical="center" indent="1"/>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126" fillId="64" borderId="725" applyNumberFormat="0" applyAlignment="0" applyProtection="0"/>
    <xf numFmtId="0" fontId="134"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126" fillId="64" borderId="709" applyNumberFormat="0" applyAlignment="0" applyProtection="0"/>
    <xf numFmtId="0" fontId="101" fillId="0" borderId="728"/>
    <xf numFmtId="4" fontId="47" fillId="84" borderId="727" applyNumberFormat="0" applyProtection="0">
      <alignment horizontal="left" vertical="center" indent="1"/>
    </xf>
    <xf numFmtId="4" fontId="48" fillId="82" borderId="727" applyNumberFormat="0" applyProtection="0">
      <alignment horizontal="right" vertical="center"/>
    </xf>
    <xf numFmtId="4" fontId="48" fillId="75" borderId="727" applyNumberFormat="0" applyProtection="0">
      <alignment horizontal="right" vertical="center"/>
    </xf>
    <xf numFmtId="0" fontId="131" fillId="49" borderId="709" applyNumberFormat="0" applyAlignment="0" applyProtection="0"/>
    <xf numFmtId="0" fontId="95" fillId="64" borderId="727"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45" fillId="74" borderId="727" applyNumberFormat="0" applyProtection="0">
      <alignment horizontal="left" vertical="center" indent="1"/>
    </xf>
    <xf numFmtId="4" fontId="48" fillId="67" borderId="727" applyNumberFormat="0" applyProtection="0">
      <alignment horizontal="left" vertical="center" indent="1"/>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131" fillId="49"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4" fontId="109" fillId="85" borderId="727" applyNumberFormat="0" applyProtection="0">
      <alignment horizontal="right" vertical="center"/>
    </xf>
    <xf numFmtId="4" fontId="48" fillId="81" borderId="727" applyNumberFormat="0" applyProtection="0">
      <alignment horizontal="right" vertical="center"/>
    </xf>
    <xf numFmtId="0" fontId="108" fillId="62" borderId="715" applyBorder="0"/>
    <xf numFmtId="0" fontId="45" fillId="74" borderId="727" applyNumberFormat="0" applyProtection="0">
      <alignment horizontal="left" vertical="center" indent="1"/>
    </xf>
    <xf numFmtId="0" fontId="45" fillId="87" borderId="727" applyNumberFormat="0" applyProtection="0">
      <alignment horizontal="left" vertical="center" indent="1"/>
    </xf>
    <xf numFmtId="4" fontId="48" fillId="85" borderId="727" applyNumberFormat="0" applyProtection="0">
      <alignment horizontal="left" vertical="center" indent="1"/>
    </xf>
    <xf numFmtId="0" fontId="131" fillId="49" borderId="709" applyNumberFormat="0" applyAlignment="0" applyProtection="0"/>
    <xf numFmtId="0" fontId="131" fillId="49" borderId="709" applyNumberFormat="0" applyAlignment="0" applyProtection="0"/>
    <xf numFmtId="0" fontId="131" fillId="49" borderId="709"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4" fontId="48" fillId="87" borderId="727" applyNumberFormat="0" applyProtection="0">
      <alignment horizontal="left" vertical="center" indent="1"/>
    </xf>
    <xf numFmtId="0" fontId="45" fillId="88" borderId="727" applyNumberFormat="0" applyProtection="0">
      <alignment horizontal="left" vertical="center" indent="1"/>
    </xf>
    <xf numFmtId="0" fontId="45" fillId="74" borderId="727" applyNumberFormat="0" applyProtection="0">
      <alignment horizontal="left" vertical="center" indent="1"/>
    </xf>
    <xf numFmtId="0" fontId="108" fillId="62"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101" fillId="0" borderId="721"/>
    <xf numFmtId="4" fontId="109"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10" fillId="85" borderId="711" applyNumberFormat="0" applyProtection="0">
      <alignment horizontal="right" vertical="center"/>
    </xf>
    <xf numFmtId="4" fontId="48" fillId="85" borderId="711" applyNumberFormat="0" applyProtection="0">
      <alignment horizontal="righ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110" fillId="67" borderId="711" applyNumberFormat="0" applyProtection="0">
      <alignment vertical="center"/>
    </xf>
    <xf numFmtId="4" fontId="48" fillId="67" borderId="711" applyNumberFormat="0" applyProtection="0">
      <alignmen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4" fontId="48" fillId="87" borderId="711" applyNumberFormat="0" applyProtection="0">
      <alignment horizontal="left" vertical="center" indent="1"/>
    </xf>
    <xf numFmtId="4" fontId="48" fillId="85" borderId="711" applyNumberFormat="0" applyProtection="0">
      <alignment horizontal="left" vertical="center" indent="1"/>
    </xf>
    <xf numFmtId="0" fontId="45" fillId="74" borderId="711" applyNumberFormat="0" applyProtection="0">
      <alignment horizontal="left" vertical="center" indent="1"/>
    </xf>
    <xf numFmtId="4" fontId="47" fillId="84" borderId="711" applyNumberFormat="0" applyProtection="0">
      <alignment horizontal="left" vertical="center" indent="1"/>
    </xf>
    <xf numFmtId="4" fontId="48" fillId="83" borderId="711" applyNumberFormat="0" applyProtection="0">
      <alignment horizontal="right" vertical="center"/>
    </xf>
    <xf numFmtId="4" fontId="48" fillId="82" borderId="711" applyNumberFormat="0" applyProtection="0">
      <alignment horizontal="right" vertical="center"/>
    </xf>
    <xf numFmtId="4" fontId="48" fillId="81" borderId="711" applyNumberFormat="0" applyProtection="0">
      <alignment horizontal="right" vertical="center"/>
    </xf>
    <xf numFmtId="4" fontId="48" fillId="80" borderId="711" applyNumberFormat="0" applyProtection="0">
      <alignment horizontal="right" vertical="center"/>
    </xf>
    <xf numFmtId="4" fontId="48" fillId="79" borderId="711" applyNumberFormat="0" applyProtection="0">
      <alignment horizontal="right" vertical="center"/>
    </xf>
    <xf numFmtId="4" fontId="48" fillId="78" borderId="711" applyNumberFormat="0" applyProtection="0">
      <alignment horizontal="right" vertical="center"/>
    </xf>
    <xf numFmtId="4" fontId="48" fillId="77" borderId="711" applyNumberFormat="0" applyProtection="0">
      <alignment horizontal="right" vertical="center"/>
    </xf>
    <xf numFmtId="4" fontId="48" fillId="76" borderId="711" applyNumberFormat="0" applyProtection="0">
      <alignment horizontal="right" vertical="center"/>
    </xf>
    <xf numFmtId="4" fontId="48" fillId="75" borderId="711" applyNumberFormat="0" applyProtection="0">
      <alignment horizontal="right" vertical="center"/>
    </xf>
    <xf numFmtId="0" fontId="45" fillId="74" borderId="711" applyNumberFormat="0" applyProtection="0">
      <alignment horizontal="left" vertical="center" indent="1"/>
    </xf>
    <xf numFmtId="4" fontId="48" fillId="73" borderId="711" applyNumberFormat="0" applyProtection="0">
      <alignment horizontal="left" vertical="center" indent="1"/>
    </xf>
    <xf numFmtId="4" fontId="48" fillId="73" borderId="711" applyNumberFormat="0" applyProtection="0">
      <alignment horizontal="left" vertical="center" indent="1"/>
    </xf>
    <xf numFmtId="4" fontId="110" fillId="73" borderId="711" applyNumberFormat="0" applyProtection="0">
      <alignment vertical="center"/>
    </xf>
    <xf numFmtId="4" fontId="48" fillId="73" borderId="711" applyNumberFormat="0" applyProtection="0">
      <alignmen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37" fontId="113" fillId="90" borderId="709" applyBorder="0" applyProtection="0">
      <alignment horizontal="right"/>
    </xf>
    <xf numFmtId="37" fontId="113" fillId="90" borderId="709" applyBorder="0" applyProtection="0">
      <alignment horizontal="right"/>
    </xf>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0" fontId="81" fillId="49" borderId="709" applyNumberFormat="0" applyAlignment="0" applyProtection="0"/>
    <xf numFmtId="4" fontId="48" fillId="85" borderId="727" applyNumberFormat="0" applyProtection="0">
      <alignment horizontal="right" vertical="center"/>
    </xf>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70" fillId="53" borderId="692" applyNumberFormat="0" applyFon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4" fontId="48" fillId="73" borderId="711" applyNumberFormat="0" applyProtection="0">
      <alignment vertical="center"/>
    </xf>
    <xf numFmtId="4" fontId="110" fillId="73" borderId="711" applyNumberFormat="0" applyProtection="0">
      <alignment vertical="center"/>
    </xf>
    <xf numFmtId="4" fontId="48" fillId="73" borderId="711" applyNumberFormat="0" applyProtection="0">
      <alignment horizontal="left" vertical="center" indent="1"/>
    </xf>
    <xf numFmtId="4" fontId="48" fillId="73" borderId="711" applyNumberFormat="0" applyProtection="0">
      <alignment horizontal="left" vertical="center" indent="1"/>
    </xf>
    <xf numFmtId="0" fontId="45" fillId="74" borderId="711" applyNumberFormat="0" applyProtection="0">
      <alignment horizontal="left" vertical="center" indent="1"/>
    </xf>
    <xf numFmtId="4" fontId="48" fillId="75" borderId="711" applyNumberFormat="0" applyProtection="0">
      <alignment horizontal="right" vertical="center"/>
    </xf>
    <xf numFmtId="4" fontId="48" fillId="76" borderId="711" applyNumberFormat="0" applyProtection="0">
      <alignment horizontal="right" vertical="center"/>
    </xf>
    <xf numFmtId="4" fontId="48" fillId="77" borderId="711" applyNumberFormat="0" applyProtection="0">
      <alignment horizontal="right" vertical="center"/>
    </xf>
    <xf numFmtId="4" fontId="48" fillId="78" borderId="711" applyNumberFormat="0" applyProtection="0">
      <alignment horizontal="right" vertical="center"/>
    </xf>
    <xf numFmtId="4" fontId="48" fillId="79" borderId="711" applyNumberFormat="0" applyProtection="0">
      <alignment horizontal="right" vertical="center"/>
    </xf>
    <xf numFmtId="4" fontId="48" fillId="80" borderId="711" applyNumberFormat="0" applyProtection="0">
      <alignment horizontal="right" vertical="center"/>
    </xf>
    <xf numFmtId="4" fontId="48" fillId="81" borderId="711" applyNumberFormat="0" applyProtection="0">
      <alignment horizontal="right" vertical="center"/>
    </xf>
    <xf numFmtId="4" fontId="48" fillId="82" borderId="711" applyNumberFormat="0" applyProtection="0">
      <alignment horizontal="right" vertical="center"/>
    </xf>
    <xf numFmtId="4" fontId="48" fillId="83" borderId="711" applyNumberFormat="0" applyProtection="0">
      <alignment horizontal="right" vertical="center"/>
    </xf>
    <xf numFmtId="4" fontId="47" fillId="84" borderId="711" applyNumberFormat="0" applyProtection="0">
      <alignment horizontal="left" vertical="center" indent="1"/>
    </xf>
    <xf numFmtId="0" fontId="45" fillId="74" borderId="711" applyNumberFormat="0" applyProtection="0">
      <alignment horizontal="left" vertical="center" indent="1"/>
    </xf>
    <xf numFmtId="4" fontId="48" fillId="85" borderId="711" applyNumberFormat="0" applyProtection="0">
      <alignment horizontal="left" vertical="center" indent="1"/>
    </xf>
    <xf numFmtId="4" fontId="48" fillId="87" borderId="711" applyNumberFormat="0" applyProtection="0">
      <alignment horizontal="left" vertical="center" indent="1"/>
    </xf>
    <xf numFmtId="0" fontId="45" fillId="87" borderId="711" applyNumberFormat="0" applyProtection="0">
      <alignment horizontal="left" vertical="center" indent="1"/>
    </xf>
    <xf numFmtId="0" fontId="45" fillId="87" borderId="711" applyNumberFormat="0" applyProtection="0">
      <alignment horizontal="left" vertical="center" indent="1"/>
    </xf>
    <xf numFmtId="0" fontId="45" fillId="88" borderId="711" applyNumberFormat="0" applyProtection="0">
      <alignment horizontal="left" vertical="center" indent="1"/>
    </xf>
    <xf numFmtId="0" fontId="45" fillId="88" borderId="711" applyNumberFormat="0" applyProtection="0">
      <alignment horizontal="left" vertical="center" indent="1"/>
    </xf>
    <xf numFmtId="0" fontId="45" fillId="66" borderId="711" applyNumberFormat="0" applyProtection="0">
      <alignment horizontal="left" vertical="center" indent="1"/>
    </xf>
    <xf numFmtId="0" fontId="45" fillId="66" borderId="711" applyNumberFormat="0" applyProtection="0">
      <alignment horizontal="left" vertical="center" indent="1"/>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48" fillId="67" borderId="711" applyNumberFormat="0" applyProtection="0">
      <alignment vertical="center"/>
    </xf>
    <xf numFmtId="4" fontId="110" fillId="67" borderId="711" applyNumberFormat="0" applyProtection="0">
      <alignment vertical="center"/>
    </xf>
    <xf numFmtId="4" fontId="48" fillId="67" borderId="711" applyNumberFormat="0" applyProtection="0">
      <alignment horizontal="left" vertical="center" indent="1"/>
    </xf>
    <xf numFmtId="4" fontId="48" fillId="67" borderId="711" applyNumberFormat="0" applyProtection="0">
      <alignment horizontal="left" vertical="center" indent="1"/>
    </xf>
    <xf numFmtId="4" fontId="48" fillId="85" borderId="711" applyNumberFormat="0" applyProtection="0">
      <alignment horizontal="right" vertical="center"/>
    </xf>
    <xf numFmtId="4" fontId="110" fillId="85" borderId="711" applyNumberFormat="0" applyProtection="0">
      <alignment horizontal="right" vertical="center"/>
    </xf>
    <xf numFmtId="0" fontId="45" fillId="74" borderId="711" applyNumberFormat="0" applyProtection="0">
      <alignment horizontal="left" vertical="center" indent="1"/>
    </xf>
    <xf numFmtId="0" fontId="45" fillId="74" borderId="711" applyNumberFormat="0" applyProtection="0">
      <alignment horizontal="left" vertical="center" indent="1"/>
    </xf>
    <xf numFmtId="4" fontId="109" fillId="85" borderId="711" applyNumberFormat="0" applyProtection="0">
      <alignment horizontal="right" vertical="center"/>
    </xf>
    <xf numFmtId="0" fontId="101" fillId="0" borderId="721"/>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0" fontId="66" fillId="64" borderId="709" applyNumberFormat="0" applyAlignment="0" applyProtection="0"/>
    <xf numFmtId="37" fontId="113" fillId="91"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91" borderId="709" applyBorder="0" applyProtection="0">
      <alignment horizontal="right"/>
    </xf>
    <xf numFmtId="0" fontId="108" fillId="62" borderId="715" applyBorder="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0" fontId="95"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05" fillId="0" borderId="713" applyNumberFormat="0" applyFill="0" applyAlignment="0" applyProtection="0"/>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217" fontId="46" fillId="88" borderId="716" applyBorder="0">
      <alignment horizontal="center" vertical="center" wrapText="1"/>
    </xf>
    <xf numFmtId="217" fontId="46" fillId="67" borderId="714" applyBorder="0">
      <alignment horizontal="left" indent="1"/>
      <protection locked="0"/>
    </xf>
    <xf numFmtId="0" fontId="126" fillId="64" borderId="709" applyNumberFormat="0" applyAlignment="0" applyProtection="0"/>
    <xf numFmtId="0" fontId="131" fillId="49" borderId="709" applyNumberFormat="0" applyAlignment="0" applyProtection="0"/>
    <xf numFmtId="0" fontId="45" fillId="53" borderId="692" applyNumberFormat="0" applyFont="0" applyAlignment="0" applyProtection="0"/>
    <xf numFmtId="0" fontId="134" fillId="64" borderId="711" applyNumberFormat="0" applyAlignment="0" applyProtection="0"/>
    <xf numFmtId="0" fontId="131" fillId="49" borderId="709"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10" fontId="75" fillId="70" borderId="724" applyNumberFormat="0" applyBorder="0" applyAlignment="0" applyProtection="0"/>
    <xf numFmtId="0" fontId="70" fillId="53" borderId="726" applyNumberFormat="0" applyFont="0" applyAlignment="0" applyProtection="0"/>
    <xf numFmtId="0" fontId="126" fillId="64" borderId="725" applyNumberFormat="0" applyAlignment="0" applyProtection="0"/>
    <xf numFmtId="0" fontId="70" fillId="53" borderId="726" applyNumberFormat="0" applyFon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70" fillId="53" borderId="726" applyNumberFormat="0" applyFont="0" applyAlignment="0" applyProtection="0"/>
    <xf numFmtId="4" fontId="48" fillId="80" borderId="727" applyNumberFormat="0" applyProtection="0">
      <alignment horizontal="right" vertical="center"/>
    </xf>
    <xf numFmtId="10" fontId="75" fillId="67" borderId="724" applyNumberFormat="0" applyBorder="0" applyAlignment="0" applyProtection="0"/>
    <xf numFmtId="0" fontId="45"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66" fillId="64" borderId="725"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4" fontId="48" fillId="73" borderId="727" applyNumberFormat="0" applyProtection="0">
      <alignment vertical="center"/>
    </xf>
    <xf numFmtId="4" fontId="48" fillId="73" borderId="727" applyNumberFormat="0" applyProtection="0">
      <alignment horizontal="left" vertical="center" indent="1"/>
    </xf>
    <xf numFmtId="4" fontId="48" fillId="78" borderId="727" applyNumberFormat="0" applyProtection="0">
      <alignment horizontal="right" vertical="center"/>
    </xf>
    <xf numFmtId="0" fontId="66" fillId="64" borderId="725" applyNumberFormat="0" applyAlignment="0" applyProtection="0"/>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70" fillId="53" borderId="726" applyNumberFormat="0" applyFont="0" applyAlignment="0" applyProtection="0"/>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4" fontId="48" fillId="73" borderId="727" applyNumberFormat="0" applyProtection="0">
      <alignment horizontal="left" vertical="center" indent="1"/>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4" fontId="110" fillId="67" borderId="727" applyNumberFormat="0" applyProtection="0">
      <alignment vertical="center"/>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4" fontId="48" fillId="67" borderId="727" applyNumberFormat="0" applyProtection="0">
      <alignment horizontal="left" vertical="center" indent="1"/>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1" fillId="49" borderId="725" applyNumberFormat="0" applyAlignment="0" applyProtection="0"/>
    <xf numFmtId="4" fontId="48" fillId="67" borderId="727" applyNumberFormat="0" applyProtection="0">
      <alignment horizontal="left" vertical="center" indent="1"/>
    </xf>
    <xf numFmtId="0" fontId="131" fillId="49" borderId="725" applyNumberFormat="0" applyAlignment="0" applyProtection="0"/>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131" fillId="49"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8" fillId="62" borderId="731" applyBorder="0"/>
    <xf numFmtId="0" fontId="45" fillId="74" borderId="727" applyNumberFormat="0" applyProtection="0">
      <alignment horizontal="left" vertical="center" indent="1"/>
    </xf>
    <xf numFmtId="0" fontId="45" fillId="87" borderId="727" applyNumberFormat="0" applyProtection="0">
      <alignment horizontal="left" vertical="center" indent="1"/>
    </xf>
    <xf numFmtId="4" fontId="48" fillId="85" borderId="727" applyNumberFormat="0" applyProtection="0">
      <alignment horizontal="left" vertical="center" indent="1"/>
    </xf>
    <xf numFmtId="0" fontId="131" fillId="49" borderId="725" applyNumberFormat="0" applyAlignment="0" applyProtection="0"/>
    <xf numFmtId="0" fontId="131" fillId="49" borderId="725" applyNumberFormat="0" applyAlignment="0" applyProtection="0"/>
    <xf numFmtId="0" fontId="131" fillId="49" borderId="725"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4" fontId="48" fillId="87" borderId="727" applyNumberFormat="0" applyProtection="0">
      <alignment horizontal="left" vertical="center" indent="1"/>
    </xf>
    <xf numFmtId="0" fontId="45" fillId="88" borderId="727" applyNumberFormat="0" applyProtection="0">
      <alignment horizontal="left" vertical="center" indent="1"/>
    </xf>
    <xf numFmtId="0" fontId="45" fillId="74" borderId="727" applyNumberFormat="0" applyProtection="0">
      <alignment horizontal="left" vertical="center" indent="1"/>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45" fillId="53" borderId="726" applyNumberFormat="0" applyFon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1" fillId="49" borderId="725" applyNumberFormat="0" applyAlignment="0" applyProtection="0"/>
    <xf numFmtId="0" fontId="70" fillId="53" borderId="735" applyNumberFormat="0" applyFont="0" applyAlignment="0" applyProtection="0"/>
    <xf numFmtId="0" fontId="131" fillId="49" borderId="725" applyNumberFormat="0" applyAlignment="0" applyProtection="0"/>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217" fontId="45" fillId="66" borderId="724">
      <alignment horizontal="left" indent="1"/>
    </xf>
    <xf numFmtId="217" fontId="121" fillId="0" borderId="724">
      <alignment horizontal="left" indent="1"/>
    </xf>
    <xf numFmtId="217" fontId="120" fillId="0" borderId="724">
      <alignment horizontal="left" vertical="top" wrapText="1"/>
    </xf>
    <xf numFmtId="217" fontId="45" fillId="67" borderId="724">
      <alignment horizontal="left" indent="1"/>
      <protection locked="0"/>
    </xf>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4" fontId="48" fillId="73" borderId="736" applyNumberFormat="0" applyProtection="0">
      <alignment vertical="center"/>
    </xf>
    <xf numFmtId="4" fontId="110" fillId="73" borderId="736" applyNumberFormat="0" applyProtection="0">
      <alignment vertical="center"/>
    </xf>
    <xf numFmtId="0" fontId="45" fillId="74" borderId="736" applyNumberFormat="0" applyProtection="0">
      <alignment horizontal="left" vertical="center" indent="1"/>
    </xf>
    <xf numFmtId="4" fontId="48" fillId="76" borderId="736" applyNumberFormat="0" applyProtection="0">
      <alignment horizontal="right" vertical="center"/>
    </xf>
    <xf numFmtId="4" fontId="48" fillId="77" borderId="736" applyNumberFormat="0" applyProtection="0">
      <alignment horizontal="right" vertical="center"/>
    </xf>
    <xf numFmtId="4" fontId="48" fillId="78" borderId="736" applyNumberFormat="0" applyProtection="0">
      <alignment horizontal="right" vertical="center"/>
    </xf>
    <xf numFmtId="4" fontId="48" fillId="80" borderId="736" applyNumberFormat="0" applyProtection="0">
      <alignment horizontal="right" vertical="center"/>
    </xf>
    <xf numFmtId="217" fontId="46" fillId="88" borderId="741" applyBorder="0">
      <alignment horizontal="center" vertical="center" wrapText="1"/>
    </xf>
    <xf numFmtId="217" fontId="46" fillId="67" borderId="739" applyBorder="0">
      <alignment horizontal="left" indent="1"/>
      <protection locked="0"/>
    </xf>
    <xf numFmtId="42" fontId="45" fillId="66" borderId="724">
      <alignment horizontal="center"/>
    </xf>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5" fillId="110" borderId="724"/>
    <xf numFmtId="37" fontId="113" fillId="91" borderId="725" applyBorder="0" applyProtection="0">
      <alignment horizontal="right"/>
    </xf>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45" fillId="74" borderId="727" applyNumberFormat="0" applyProtection="0">
      <alignment horizontal="left" vertical="center" indent="1"/>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0"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37" fontId="113" fillId="90" borderId="734"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35" applyNumberFormat="0" applyFont="0" applyAlignment="0" applyProtection="0"/>
    <xf numFmtId="4" fontId="48" fillId="73" borderId="736" applyNumberFormat="0" applyProtection="0">
      <alignment horizontal="left" vertical="center" indent="1"/>
    </xf>
    <xf numFmtId="4" fontId="48" fillId="82" borderId="736" applyNumberFormat="0" applyProtection="0">
      <alignment horizontal="right" vertical="center"/>
    </xf>
    <xf numFmtId="4" fontId="48" fillId="83" borderId="736" applyNumberFormat="0" applyProtection="0">
      <alignment horizontal="right" vertical="center"/>
    </xf>
    <xf numFmtId="4" fontId="47" fillId="84" borderId="736" applyNumberFormat="0" applyProtection="0">
      <alignment horizontal="left" vertical="center" indent="1"/>
    </xf>
    <xf numFmtId="0" fontId="45" fillId="74" borderId="736" applyNumberFormat="0" applyProtection="0">
      <alignment horizontal="left" vertical="center" indent="1"/>
    </xf>
    <xf numFmtId="4" fontId="48" fillId="85" borderId="736" applyNumberFormat="0" applyProtection="0">
      <alignment horizontal="left" vertical="center" indent="1"/>
    </xf>
    <xf numFmtId="4" fontId="48" fillId="87"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48" fillId="67" borderId="736" applyNumberFormat="0" applyProtection="0">
      <alignment vertical="center"/>
    </xf>
    <xf numFmtId="4" fontId="110" fillId="67" borderId="736" applyNumberFormat="0" applyProtection="0">
      <alignmen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48" fillId="85" borderId="736" applyNumberFormat="0" applyProtection="0">
      <alignment horizontal="right" vertical="center"/>
    </xf>
    <xf numFmtId="4" fontId="110"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09" fillId="85" borderId="736" applyNumberFormat="0" applyProtection="0">
      <alignment horizontal="right" vertical="center"/>
    </xf>
    <xf numFmtId="0" fontId="101" fillId="0" borderId="737"/>
    <xf numFmtId="194" fontId="45" fillId="0" borderId="724"/>
    <xf numFmtId="0" fontId="108" fillId="62" borderId="740" applyBorder="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26" fillId="64" borderId="734" applyNumberFormat="0" applyAlignment="0" applyProtection="0"/>
    <xf numFmtId="0" fontId="45" fillId="53" borderId="735" applyNumberFormat="0" applyFont="0" applyAlignment="0" applyProtection="0"/>
    <xf numFmtId="0" fontId="134" fillId="64" borderId="736"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87" borderId="727" applyNumberFormat="0" applyProtection="0">
      <alignment horizontal="left" vertical="center" indent="1"/>
    </xf>
    <xf numFmtId="0" fontId="131" fillId="49" borderId="725" applyNumberFormat="0" applyAlignment="0" applyProtection="0"/>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37" fontId="113" fillId="91" borderId="734" applyBorder="0" applyProtection="0">
      <alignment horizontal="right"/>
    </xf>
    <xf numFmtId="0" fontId="131" fillId="49" borderId="725" applyNumberFormat="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8" fillId="82"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31" fillId="49" borderId="725" applyNumberFormat="0" applyAlignment="0" applyProtection="0"/>
    <xf numFmtId="0" fontId="105" fillId="0" borderId="738" applyNumberFormat="0" applyFill="0" applyAlignment="0" applyProtection="0"/>
    <xf numFmtId="0" fontId="134" fillId="64" borderId="727" applyNumberFormat="0" applyAlignment="0" applyProtection="0"/>
    <xf numFmtId="0" fontId="45" fillId="53" borderId="726" applyNumberFormat="0" applyFont="0" applyAlignment="0" applyProtection="0"/>
    <xf numFmtId="0" fontId="131" fillId="49" borderId="725" applyNumberFormat="0" applyAlignment="0" applyProtection="0"/>
    <xf numFmtId="0" fontId="126" fillId="64" borderId="725" applyNumberFormat="0" applyAlignment="0" applyProtection="0"/>
    <xf numFmtId="0" fontId="105" fillId="0" borderId="738" applyNumberFormat="0" applyFill="0" applyAlignment="0" applyProtection="0"/>
    <xf numFmtId="169" fontId="45" fillId="67" borderId="724">
      <alignment horizontal="left" vertical="top"/>
      <protection locked="0"/>
    </xf>
    <xf numFmtId="217" fontId="46" fillId="66" borderId="724">
      <alignment horizontal="left" vertical="center" wrapText="1"/>
    </xf>
    <xf numFmtId="9" fontId="45" fillId="66" borderId="724">
      <alignment horizontal="center"/>
    </xf>
    <xf numFmtId="9" fontId="45" fillId="0" borderId="724">
      <alignment horizontal="center"/>
    </xf>
    <xf numFmtId="164" fontId="45" fillId="67" borderId="724">
      <alignment horizontal="center"/>
      <protection locked="0"/>
    </xf>
    <xf numFmtId="0" fontId="131" fillId="49" borderId="734" applyNumberFormat="0" applyAlignment="0" applyProtection="0"/>
    <xf numFmtId="42" fontId="45" fillId="0" borderId="724">
      <alignment horizontal="center"/>
    </xf>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169" fontId="45" fillId="0" borderId="724">
      <alignment horizontal="center"/>
    </xf>
    <xf numFmtId="4" fontId="48" fillId="81" borderId="736" applyNumberFormat="0" applyProtection="0">
      <alignment horizontal="right" vertical="center"/>
    </xf>
    <xf numFmtId="4" fontId="48" fillId="79" borderId="727" applyNumberFormat="0" applyProtection="0">
      <alignment horizontal="right" vertical="center"/>
    </xf>
    <xf numFmtId="4" fontId="48" fillId="76" borderId="727" applyNumberFormat="0" applyProtection="0">
      <alignment horizontal="right" vertical="center"/>
    </xf>
    <xf numFmtId="0" fontId="95" fillId="64" borderId="727"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34" applyNumberFormat="0" applyAlignment="0" applyProtection="0"/>
    <xf numFmtId="0" fontId="81" fillId="49" borderId="725"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4" fontId="48" fillId="73" borderId="736" applyNumberFormat="0" applyProtection="0">
      <alignment horizontal="left" vertical="center" indent="1"/>
    </xf>
    <xf numFmtId="4" fontId="48" fillId="75" borderId="736" applyNumberFormat="0" applyProtection="0">
      <alignment horizontal="right" vertical="center"/>
    </xf>
    <xf numFmtId="0" fontId="66" fillId="64" borderId="734" applyNumberFormat="0" applyAlignment="0" applyProtection="0"/>
    <xf numFmtId="4" fontId="48" fillId="79" borderId="736" applyNumberFormat="0" applyProtection="0">
      <alignment horizontal="right" vertical="center"/>
    </xf>
    <xf numFmtId="0" fontId="126" fillId="64" borderId="725" applyNumberFormat="0" applyAlignment="0" applyProtection="0"/>
    <xf numFmtId="0" fontId="45" fillId="87" borderId="727" applyNumberFormat="0" applyProtection="0">
      <alignment horizontal="left" vertical="center" indent="1"/>
    </xf>
    <xf numFmtId="4" fontId="48" fillId="85" borderId="727" applyNumberFormat="0" applyProtection="0">
      <alignment horizontal="left" vertical="center" indent="1"/>
    </xf>
    <xf numFmtId="4" fontId="48" fillId="81" borderId="727" applyNumberFormat="0" applyProtection="0">
      <alignment horizontal="right" vertical="center"/>
    </xf>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66" fillId="64" borderId="734" applyNumberFormat="0" applyAlignment="0" applyProtection="0"/>
    <xf numFmtId="0" fontId="131" fillId="49"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70" fillId="53" borderId="735" applyNumberFormat="0" applyFont="0" applyAlignment="0" applyProtection="0"/>
    <xf numFmtId="4" fontId="109" fillId="85" borderId="727" applyNumberFormat="0" applyProtection="0">
      <alignment horizontal="right" vertical="center"/>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31" fillId="49"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45" fillId="74" borderId="727" applyNumberFormat="0" applyProtection="0">
      <alignment horizontal="left" vertical="center" indent="1"/>
    </xf>
    <xf numFmtId="0" fontId="108" fillId="62" borderId="731" applyBorder="0"/>
    <xf numFmtId="4" fontId="48" fillId="87" borderId="727" applyNumberFormat="0" applyProtection="0">
      <alignment horizontal="left" vertical="center" indent="1"/>
    </xf>
    <xf numFmtId="4" fontId="48" fillId="83" borderId="727" applyNumberFormat="0" applyProtection="0">
      <alignment horizontal="right" vertical="center"/>
    </xf>
    <xf numFmtId="4" fontId="48" fillId="80" borderId="727" applyNumberFormat="0" applyProtection="0">
      <alignment horizontal="right" vertical="center"/>
    </xf>
    <xf numFmtId="0" fontId="131" fillId="49" borderId="725" applyNumberFormat="0" applyAlignment="0" applyProtection="0"/>
    <xf numFmtId="0" fontId="131" fillId="49" borderId="725" applyNumberFormat="0" applyAlignment="0" applyProtection="0"/>
    <xf numFmtId="0" fontId="131" fillId="49" borderId="725" applyNumberFormat="0" applyAlignment="0" applyProtection="0"/>
    <xf numFmtId="4" fontId="48" fillId="81" borderId="727" applyNumberFormat="0" applyProtection="0">
      <alignment horizontal="right" vertical="center"/>
    </xf>
    <xf numFmtId="4" fontId="47" fillId="84" borderId="727" applyNumberFormat="0" applyProtection="0">
      <alignment horizontal="left" vertical="center" indent="1"/>
    </xf>
    <xf numFmtId="0" fontId="45" fillId="87" borderId="727" applyNumberFormat="0" applyProtection="0">
      <alignment horizontal="left" vertical="center" indent="1"/>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34" applyNumberFormat="0" applyAlignment="0" applyProtection="0"/>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66" fillId="64" borderId="734"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34" applyNumberFormat="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0" fontId="81" fillId="49" borderId="734" applyNumberFormat="0" applyAlignment="0" applyProtection="0"/>
    <xf numFmtId="169" fontId="45" fillId="66" borderId="724">
      <alignment horizontal="center"/>
    </xf>
    <xf numFmtId="169" fontId="45" fillId="67" borderId="724">
      <alignment horizontal="center"/>
      <protection locked="0"/>
    </xf>
    <xf numFmtId="0" fontId="81" fillId="49" borderId="734" applyNumberFormat="0" applyAlignment="0" applyProtection="0"/>
    <xf numFmtId="10" fontId="75" fillId="70" borderId="724" applyNumberFormat="0" applyBorder="0" applyAlignment="0" applyProtection="0"/>
    <xf numFmtId="0" fontId="81" fillId="49" borderId="734" applyNumberFormat="0" applyAlignment="0" applyProtection="0"/>
    <xf numFmtId="0" fontId="126" fillId="64" borderId="725" applyNumberFormat="0" applyAlignment="0" applyProtection="0"/>
    <xf numFmtId="0" fontId="81" fillId="49" borderId="734"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26" fillId="64" borderId="709" applyNumberFormat="0" applyAlignment="0" applyProtection="0"/>
    <xf numFmtId="37" fontId="113" fillId="90" borderId="734" applyBorder="0" applyProtection="0">
      <alignment horizontal="right"/>
    </xf>
    <xf numFmtId="0" fontId="131" fillId="49" borderId="709" applyNumberFormat="0" applyAlignment="0" applyProtection="0"/>
    <xf numFmtId="10" fontId="75" fillId="67" borderId="724" applyNumberFormat="0" applyBorder="0" applyAlignment="0" applyProtection="0"/>
    <xf numFmtId="0" fontId="45" fillId="53" borderId="726" applyNumberFormat="0" applyFont="0" applyAlignment="0" applyProtection="0"/>
    <xf numFmtId="0" fontId="131" fillId="49" borderId="709" applyNumberFormat="0" applyAlignment="0" applyProtection="0"/>
    <xf numFmtId="0" fontId="131" fillId="49" borderId="725"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8" fillId="62"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105" fillId="0" borderId="738" applyNumberFormat="0" applyFill="0" applyAlignment="0" applyProtection="0"/>
    <xf numFmtId="0" fontId="101" fillId="0" borderId="728"/>
    <xf numFmtId="4" fontId="109"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10" fillId="85" borderId="727" applyNumberFormat="0" applyProtection="0">
      <alignment horizontal="right" vertical="center"/>
    </xf>
    <xf numFmtId="4" fontId="48" fillId="85" borderId="727" applyNumberFormat="0" applyProtection="0">
      <alignment horizontal="righ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110" fillId="67" borderId="727" applyNumberFormat="0" applyProtection="0">
      <alignment vertical="center"/>
    </xf>
    <xf numFmtId="4" fontId="48" fillId="67" borderId="727" applyNumberFormat="0" applyProtection="0">
      <alignmen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4" fontId="48" fillId="87" borderId="727" applyNumberFormat="0" applyProtection="0">
      <alignment horizontal="left" vertical="center" indent="1"/>
    </xf>
    <xf numFmtId="4" fontId="48" fillId="85" borderId="727" applyNumberFormat="0" applyProtection="0">
      <alignment horizontal="left" vertical="center" indent="1"/>
    </xf>
    <xf numFmtId="0" fontId="45" fillId="74" borderId="727" applyNumberFormat="0" applyProtection="0">
      <alignment horizontal="left" vertical="center" indent="1"/>
    </xf>
    <xf numFmtId="4" fontId="47" fillId="84" borderId="727" applyNumberFormat="0" applyProtection="0">
      <alignment horizontal="left" vertical="center" indent="1"/>
    </xf>
    <xf numFmtId="4" fontId="48" fillId="83" borderId="727" applyNumberFormat="0" applyProtection="0">
      <alignment horizontal="right" vertical="center"/>
    </xf>
    <xf numFmtId="4" fontId="48" fillId="82" borderId="727" applyNumberFormat="0" applyProtection="0">
      <alignment horizontal="right" vertical="center"/>
    </xf>
    <xf numFmtId="4" fontId="48" fillId="81" borderId="727" applyNumberFormat="0" applyProtection="0">
      <alignment horizontal="right" vertical="center"/>
    </xf>
    <xf numFmtId="4" fontId="48" fillId="80" borderId="727" applyNumberFormat="0" applyProtection="0">
      <alignment horizontal="right" vertical="center"/>
    </xf>
    <xf numFmtId="4" fontId="48" fillId="79" borderId="727" applyNumberFormat="0" applyProtection="0">
      <alignment horizontal="right" vertical="center"/>
    </xf>
    <xf numFmtId="4" fontId="48" fillId="78" borderId="727" applyNumberFormat="0" applyProtection="0">
      <alignment horizontal="right" vertical="center"/>
    </xf>
    <xf numFmtId="4" fontId="48" fillId="77" borderId="727" applyNumberFormat="0" applyProtection="0">
      <alignment horizontal="right" vertical="center"/>
    </xf>
    <xf numFmtId="4" fontId="48" fillId="76" borderId="727" applyNumberFormat="0" applyProtection="0">
      <alignment horizontal="right" vertical="center"/>
    </xf>
    <xf numFmtId="4" fontId="48" fillId="75" borderId="727" applyNumberFormat="0" applyProtection="0">
      <alignment horizontal="right" vertical="center"/>
    </xf>
    <xf numFmtId="0" fontId="45" fillId="74" borderId="727" applyNumberFormat="0" applyProtection="0">
      <alignment horizontal="left" vertical="center" indent="1"/>
    </xf>
    <xf numFmtId="4" fontId="48" fillId="73" borderId="727" applyNumberFormat="0" applyProtection="0">
      <alignment horizontal="left" vertical="center" indent="1"/>
    </xf>
    <xf numFmtId="4" fontId="48" fillId="73" borderId="727" applyNumberFormat="0" applyProtection="0">
      <alignment horizontal="left" vertical="center" indent="1"/>
    </xf>
    <xf numFmtId="4" fontId="110" fillId="73" borderId="727" applyNumberFormat="0" applyProtection="0">
      <alignment vertical="center"/>
    </xf>
    <xf numFmtId="4" fontId="48" fillId="73" borderId="727" applyNumberFormat="0" applyProtection="0">
      <alignment vertical="center"/>
    </xf>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37" fontId="113" fillId="90" borderId="725" applyBorder="0" applyProtection="0">
      <alignment horizontal="right"/>
    </xf>
    <xf numFmtId="37" fontId="113" fillId="90" borderId="725" applyBorder="0" applyProtection="0">
      <alignment horizontal="right"/>
    </xf>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81" fillId="49" borderId="725" applyNumberForma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70" fillId="53" borderId="726" applyNumberFormat="0" applyFon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4" fontId="48" fillId="73" borderId="727" applyNumberFormat="0" applyProtection="0">
      <alignment vertical="center"/>
    </xf>
    <xf numFmtId="4" fontId="110" fillId="73" borderId="727" applyNumberFormat="0" applyProtection="0">
      <alignment vertical="center"/>
    </xf>
    <xf numFmtId="4" fontId="48" fillId="73" borderId="727" applyNumberFormat="0" applyProtection="0">
      <alignment horizontal="left" vertical="center" indent="1"/>
    </xf>
    <xf numFmtId="4" fontId="48" fillId="73" borderId="727" applyNumberFormat="0" applyProtection="0">
      <alignment horizontal="left" vertical="center" indent="1"/>
    </xf>
    <xf numFmtId="0" fontId="45" fillId="74" borderId="727" applyNumberFormat="0" applyProtection="0">
      <alignment horizontal="left" vertical="center" indent="1"/>
    </xf>
    <xf numFmtId="4" fontId="48" fillId="75" borderId="727" applyNumberFormat="0" applyProtection="0">
      <alignment horizontal="right" vertical="center"/>
    </xf>
    <xf numFmtId="4" fontId="48" fillId="76" borderId="727" applyNumberFormat="0" applyProtection="0">
      <alignment horizontal="right" vertical="center"/>
    </xf>
    <xf numFmtId="4" fontId="48" fillId="77" borderId="727" applyNumberFormat="0" applyProtection="0">
      <alignment horizontal="right" vertical="center"/>
    </xf>
    <xf numFmtId="4" fontId="48" fillId="78" borderId="727" applyNumberFormat="0" applyProtection="0">
      <alignment horizontal="right" vertical="center"/>
    </xf>
    <xf numFmtId="4" fontId="48" fillId="79" borderId="727" applyNumberFormat="0" applyProtection="0">
      <alignment horizontal="right" vertical="center"/>
    </xf>
    <xf numFmtId="4" fontId="48" fillId="80" borderId="727" applyNumberFormat="0" applyProtection="0">
      <alignment horizontal="right" vertical="center"/>
    </xf>
    <xf numFmtId="4" fontId="48" fillId="81" borderId="727" applyNumberFormat="0" applyProtection="0">
      <alignment horizontal="right" vertical="center"/>
    </xf>
    <xf numFmtId="4" fontId="48" fillId="82" borderId="727" applyNumberFormat="0" applyProtection="0">
      <alignment horizontal="right" vertical="center"/>
    </xf>
    <xf numFmtId="4" fontId="48" fillId="83" borderId="727" applyNumberFormat="0" applyProtection="0">
      <alignment horizontal="right" vertical="center"/>
    </xf>
    <xf numFmtId="4" fontId="47" fillId="84" borderId="727" applyNumberFormat="0" applyProtection="0">
      <alignment horizontal="left" vertical="center" indent="1"/>
    </xf>
    <xf numFmtId="0" fontId="45" fillId="74" borderId="727" applyNumberFormat="0" applyProtection="0">
      <alignment horizontal="left" vertical="center" indent="1"/>
    </xf>
    <xf numFmtId="4" fontId="48" fillId="85" borderId="727" applyNumberFormat="0" applyProtection="0">
      <alignment horizontal="left" vertical="center" indent="1"/>
    </xf>
    <xf numFmtId="4" fontId="48" fillId="87" borderId="727" applyNumberFormat="0" applyProtection="0">
      <alignment horizontal="left" vertical="center" indent="1"/>
    </xf>
    <xf numFmtId="0" fontId="45" fillId="87" borderId="727" applyNumberFormat="0" applyProtection="0">
      <alignment horizontal="left" vertical="center" indent="1"/>
    </xf>
    <xf numFmtId="0" fontId="45" fillId="87" borderId="727" applyNumberFormat="0" applyProtection="0">
      <alignment horizontal="left" vertical="center" indent="1"/>
    </xf>
    <xf numFmtId="0" fontId="45" fillId="88" borderId="727" applyNumberFormat="0" applyProtection="0">
      <alignment horizontal="left" vertical="center" indent="1"/>
    </xf>
    <xf numFmtId="0" fontId="45" fillId="88" borderId="727" applyNumberFormat="0" applyProtection="0">
      <alignment horizontal="left" vertical="center" indent="1"/>
    </xf>
    <xf numFmtId="0" fontId="45" fillId="66" borderId="727" applyNumberFormat="0" applyProtection="0">
      <alignment horizontal="left" vertical="center" indent="1"/>
    </xf>
    <xf numFmtId="0" fontId="45" fillId="66" borderId="727" applyNumberFormat="0" applyProtection="0">
      <alignment horizontal="left" vertical="center" indent="1"/>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48" fillId="67" borderId="727" applyNumberFormat="0" applyProtection="0">
      <alignment vertical="center"/>
    </xf>
    <xf numFmtId="4" fontId="110" fillId="67" borderId="727" applyNumberFormat="0" applyProtection="0">
      <alignment vertical="center"/>
    </xf>
    <xf numFmtId="4" fontId="48" fillId="67" borderId="727" applyNumberFormat="0" applyProtection="0">
      <alignment horizontal="left" vertical="center" indent="1"/>
    </xf>
    <xf numFmtId="4" fontId="48" fillId="67" borderId="727" applyNumberFormat="0" applyProtection="0">
      <alignment horizontal="left" vertical="center" indent="1"/>
    </xf>
    <xf numFmtId="4" fontId="48" fillId="85" borderId="727" applyNumberFormat="0" applyProtection="0">
      <alignment horizontal="right" vertical="center"/>
    </xf>
    <xf numFmtId="4" fontId="110" fillId="85" borderId="727" applyNumberFormat="0" applyProtection="0">
      <alignment horizontal="right" vertical="center"/>
    </xf>
    <xf numFmtId="0" fontId="45" fillId="74" borderId="727" applyNumberFormat="0" applyProtection="0">
      <alignment horizontal="left" vertical="center" indent="1"/>
    </xf>
    <xf numFmtId="0" fontId="45" fillId="74" borderId="727" applyNumberFormat="0" applyProtection="0">
      <alignment horizontal="left" vertical="center" indent="1"/>
    </xf>
    <xf numFmtId="4" fontId="109" fillId="85" borderId="727" applyNumberFormat="0" applyProtection="0">
      <alignment horizontal="right" vertical="center"/>
    </xf>
    <xf numFmtId="0" fontId="101" fillId="0" borderId="728"/>
    <xf numFmtId="0" fontId="105" fillId="0" borderId="738" applyNumberFormat="0" applyFill="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0" fontId="66" fillId="64" borderId="725" applyNumberFormat="0" applyAlignment="0" applyProtection="0"/>
    <xf numFmtId="37" fontId="113" fillId="91"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91" borderId="725" applyBorder="0" applyProtection="0">
      <alignment horizontal="right"/>
    </xf>
    <xf numFmtId="0" fontId="108" fillId="62" borderId="731" applyBorder="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0" fontId="95"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05" fillId="0" borderId="729" applyNumberFormat="0" applyFill="0" applyAlignment="0" applyProtection="0"/>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217" fontId="46" fillId="88" borderId="732" applyBorder="0">
      <alignment horizontal="center" vertical="center" wrapText="1"/>
    </xf>
    <xf numFmtId="217" fontId="46" fillId="67" borderId="730" applyBorder="0">
      <alignment horizontal="left" indent="1"/>
      <protection locked="0"/>
    </xf>
    <xf numFmtId="0" fontId="126" fillId="64" borderId="725" applyNumberFormat="0" applyAlignment="0" applyProtection="0"/>
    <xf numFmtId="0" fontId="131" fillId="49" borderId="725" applyNumberFormat="0" applyAlignment="0" applyProtection="0"/>
    <xf numFmtId="0" fontId="45" fillId="53" borderId="726" applyNumberFormat="0" applyFont="0" applyAlignment="0" applyProtection="0"/>
    <xf numFmtId="0" fontId="134" fillId="64" borderId="727" applyNumberFormat="0" applyAlignment="0" applyProtection="0"/>
    <xf numFmtId="0" fontId="131" fillId="49" borderId="725" applyNumberFormat="0" applyAlignment="0" applyProtection="0"/>
    <xf numFmtId="10" fontId="75" fillId="70" borderId="733" applyNumberFormat="0" applyBorder="0" applyAlignment="0" applyProtection="0"/>
    <xf numFmtId="0" fontId="126" fillId="64" borderId="734" applyNumberFormat="0" applyAlignment="0" applyProtection="0"/>
    <xf numFmtId="0" fontId="131" fillId="49" borderId="734" applyNumberFormat="0" applyAlignment="0" applyProtection="0"/>
    <xf numFmtId="0" fontId="45" fillId="53" borderId="735" applyNumberFormat="0" applyFont="0" applyAlignment="0" applyProtection="0"/>
    <xf numFmtId="0" fontId="134" fillId="64" borderId="736" applyNumberFormat="0" applyAlignment="0" applyProtection="0"/>
    <xf numFmtId="0" fontId="126" fillId="64" borderId="725" applyNumberFormat="0" applyAlignment="0" applyProtection="0"/>
    <xf numFmtId="0" fontId="70" fillId="53" borderId="735" applyNumberFormat="0" applyFont="0" applyAlignment="0" applyProtection="0"/>
    <xf numFmtId="0" fontId="131" fillId="49" borderId="725" applyNumberFormat="0" applyAlignment="0" applyProtection="0"/>
    <xf numFmtId="10" fontId="75" fillId="67" borderId="733" applyNumberFormat="0" applyBorder="0" applyAlignment="0" applyProtection="0"/>
    <xf numFmtId="0" fontId="45" fillId="53" borderId="735" applyNumberFormat="0" applyFont="0" applyAlignment="0" applyProtection="0"/>
    <xf numFmtId="0" fontId="131" fillId="49" borderId="725"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4" fontId="48" fillId="73" borderId="736" applyNumberFormat="0" applyProtection="0">
      <alignment vertical="center"/>
    </xf>
    <xf numFmtId="4" fontId="110" fillId="73" borderId="736" applyNumberFormat="0" applyProtection="0">
      <alignment vertical="center"/>
    </xf>
    <xf numFmtId="4" fontId="48" fillId="73" borderId="736" applyNumberFormat="0" applyProtection="0">
      <alignment horizontal="left" vertical="center" indent="1"/>
    </xf>
    <xf numFmtId="4" fontId="48" fillId="73" borderId="736" applyNumberFormat="0" applyProtection="0">
      <alignment horizontal="left" vertical="center" indent="1"/>
    </xf>
    <xf numFmtId="0" fontId="45" fillId="74" borderId="736" applyNumberFormat="0" applyProtection="0">
      <alignment horizontal="left" vertical="center" indent="1"/>
    </xf>
    <xf numFmtId="4" fontId="48" fillId="75" borderId="736" applyNumberFormat="0" applyProtection="0">
      <alignment horizontal="right" vertical="center"/>
    </xf>
    <xf numFmtId="4" fontId="48" fillId="76" borderId="736" applyNumberFormat="0" applyProtection="0">
      <alignment horizontal="right" vertical="center"/>
    </xf>
    <xf numFmtId="4" fontId="48" fillId="77" borderId="736" applyNumberFormat="0" applyProtection="0">
      <alignment horizontal="right" vertical="center"/>
    </xf>
    <xf numFmtId="4" fontId="48" fillId="78" borderId="736" applyNumberFormat="0" applyProtection="0">
      <alignment horizontal="right" vertical="center"/>
    </xf>
    <xf numFmtId="4" fontId="48" fillId="79" borderId="736" applyNumberFormat="0" applyProtection="0">
      <alignment horizontal="right" vertical="center"/>
    </xf>
    <xf numFmtId="4" fontId="48" fillId="80" borderId="736" applyNumberFormat="0" applyProtection="0">
      <alignment horizontal="right" vertical="center"/>
    </xf>
    <xf numFmtId="4" fontId="48" fillId="81" borderId="736" applyNumberFormat="0" applyProtection="0">
      <alignment horizontal="right" vertical="center"/>
    </xf>
    <xf numFmtId="4" fontId="48" fillId="82" borderId="736" applyNumberFormat="0" applyProtection="0">
      <alignment horizontal="right" vertical="center"/>
    </xf>
    <xf numFmtId="4" fontId="48" fillId="83" borderId="736" applyNumberFormat="0" applyProtection="0">
      <alignment horizontal="right" vertical="center"/>
    </xf>
    <xf numFmtId="4" fontId="47" fillId="84" borderId="736" applyNumberFormat="0" applyProtection="0">
      <alignment horizontal="left" vertical="center" indent="1"/>
    </xf>
    <xf numFmtId="0" fontId="45" fillId="74" borderId="736" applyNumberFormat="0" applyProtection="0">
      <alignment horizontal="left" vertical="center" indent="1"/>
    </xf>
    <xf numFmtId="4" fontId="48" fillId="85" borderId="736" applyNumberFormat="0" applyProtection="0">
      <alignment horizontal="left" vertical="center" indent="1"/>
    </xf>
    <xf numFmtId="4" fontId="48" fillId="87"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48" fillId="67" borderId="736" applyNumberFormat="0" applyProtection="0">
      <alignment vertical="center"/>
    </xf>
    <xf numFmtId="4" fontId="110" fillId="67" borderId="736" applyNumberFormat="0" applyProtection="0">
      <alignmen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48" fillId="85" borderId="736" applyNumberFormat="0" applyProtection="0">
      <alignment horizontal="right" vertical="center"/>
    </xf>
    <xf numFmtId="4" fontId="110"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09" fillId="85" borderId="736" applyNumberFormat="0" applyProtection="0">
      <alignment horizontal="right" vertical="center"/>
    </xf>
    <xf numFmtId="0" fontId="101" fillId="0" borderId="737"/>
    <xf numFmtId="0" fontId="131" fillId="49" borderId="734" applyNumberFormat="0" applyAlignment="0" applyProtection="0"/>
    <xf numFmtId="37" fontId="113" fillId="91"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8" fillId="62" borderId="740" applyBorder="0"/>
    <xf numFmtId="0" fontId="131" fillId="49" borderId="734" applyNumberFormat="0" applyAlignment="0" applyProtection="0"/>
    <xf numFmtId="0" fontId="131" fillId="49" borderId="734" applyNumberFormat="0" applyAlignment="0" applyProtection="0"/>
    <xf numFmtId="0" fontId="131" fillId="49" borderId="734" applyNumberFormat="0" applyAlignment="0" applyProtection="0"/>
    <xf numFmtId="217" fontId="46" fillId="88" borderId="741" applyBorder="0">
      <alignment horizontal="center" vertical="center" wrapText="1"/>
    </xf>
    <xf numFmtId="217" fontId="46" fillId="67" borderId="739" applyBorder="0">
      <alignment horizontal="left" indent="1"/>
      <protection locked="0"/>
    </xf>
    <xf numFmtId="0" fontId="108" fillId="62" borderId="740" applyBorder="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101" fillId="0" borderId="737"/>
    <xf numFmtId="4" fontId="109"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10" fillId="85" borderId="736" applyNumberFormat="0" applyProtection="0">
      <alignment horizontal="right" vertical="center"/>
    </xf>
    <xf numFmtId="4" fontId="48" fillId="85" borderId="736" applyNumberFormat="0" applyProtection="0">
      <alignment horizontal="righ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110" fillId="67" borderId="736" applyNumberFormat="0" applyProtection="0">
      <alignment vertical="center"/>
    </xf>
    <xf numFmtId="4" fontId="48" fillId="67" borderId="736" applyNumberFormat="0" applyProtection="0">
      <alignmen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4" fontId="48" fillId="87" borderId="736" applyNumberFormat="0" applyProtection="0">
      <alignment horizontal="left" vertical="center" indent="1"/>
    </xf>
    <xf numFmtId="4" fontId="48" fillId="85" borderId="736" applyNumberFormat="0" applyProtection="0">
      <alignment horizontal="left" vertical="center" indent="1"/>
    </xf>
    <xf numFmtId="0" fontId="45" fillId="74" borderId="736" applyNumberFormat="0" applyProtection="0">
      <alignment horizontal="left" vertical="center" indent="1"/>
    </xf>
    <xf numFmtId="4" fontId="47" fillId="84" borderId="736" applyNumberFormat="0" applyProtection="0">
      <alignment horizontal="left" vertical="center" indent="1"/>
    </xf>
    <xf numFmtId="4" fontId="48" fillId="83" borderId="736" applyNumberFormat="0" applyProtection="0">
      <alignment horizontal="right" vertical="center"/>
    </xf>
    <xf numFmtId="4" fontId="48" fillId="82" borderId="736" applyNumberFormat="0" applyProtection="0">
      <alignment horizontal="right" vertical="center"/>
    </xf>
    <xf numFmtId="4" fontId="48" fillId="81" borderId="736" applyNumberFormat="0" applyProtection="0">
      <alignment horizontal="right" vertical="center"/>
    </xf>
    <xf numFmtId="4" fontId="48" fillId="80" borderId="736" applyNumberFormat="0" applyProtection="0">
      <alignment horizontal="right" vertical="center"/>
    </xf>
    <xf numFmtId="4" fontId="48" fillId="79" borderId="736" applyNumberFormat="0" applyProtection="0">
      <alignment horizontal="right" vertical="center"/>
    </xf>
    <xf numFmtId="4" fontId="48" fillId="78" borderId="736" applyNumberFormat="0" applyProtection="0">
      <alignment horizontal="right" vertical="center"/>
    </xf>
    <xf numFmtId="4" fontId="48" fillId="77" borderId="736" applyNumberFormat="0" applyProtection="0">
      <alignment horizontal="right" vertical="center"/>
    </xf>
    <xf numFmtId="4" fontId="48" fillId="76" borderId="736" applyNumberFormat="0" applyProtection="0">
      <alignment horizontal="right" vertical="center"/>
    </xf>
    <xf numFmtId="4" fontId="48" fillId="75" borderId="736" applyNumberFormat="0" applyProtection="0">
      <alignment horizontal="right" vertical="center"/>
    </xf>
    <xf numFmtId="0" fontId="45" fillId="74" borderId="736" applyNumberFormat="0" applyProtection="0">
      <alignment horizontal="left" vertical="center" indent="1"/>
    </xf>
    <xf numFmtId="4" fontId="48" fillId="73" borderId="736" applyNumberFormat="0" applyProtection="0">
      <alignment horizontal="left" vertical="center" indent="1"/>
    </xf>
    <xf numFmtId="4" fontId="48" fillId="73" borderId="736" applyNumberFormat="0" applyProtection="0">
      <alignment horizontal="left" vertical="center" indent="1"/>
    </xf>
    <xf numFmtId="4" fontId="110" fillId="73" borderId="736" applyNumberFormat="0" applyProtection="0">
      <alignment vertical="center"/>
    </xf>
    <xf numFmtId="4" fontId="48" fillId="73" borderId="736" applyNumberFormat="0" applyProtection="0">
      <alignment vertical="center"/>
    </xf>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37" fontId="113" fillId="90" borderId="734" applyBorder="0" applyProtection="0">
      <alignment horizontal="right"/>
    </xf>
    <xf numFmtId="37" fontId="113" fillId="90" borderId="734" applyBorder="0" applyProtection="0">
      <alignment horizontal="right"/>
    </xf>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0" fontId="81" fillId="49" borderId="734" applyNumberForma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70" fillId="53" borderId="735" applyNumberFormat="0" applyFon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4" fontId="48" fillId="73" borderId="736" applyNumberFormat="0" applyProtection="0">
      <alignment vertical="center"/>
    </xf>
    <xf numFmtId="4" fontId="110" fillId="73" borderId="736" applyNumberFormat="0" applyProtection="0">
      <alignment vertical="center"/>
    </xf>
    <xf numFmtId="4" fontId="48" fillId="73" borderId="736" applyNumberFormat="0" applyProtection="0">
      <alignment horizontal="left" vertical="center" indent="1"/>
    </xf>
    <xf numFmtId="4" fontId="48" fillId="73" borderId="736" applyNumberFormat="0" applyProtection="0">
      <alignment horizontal="left" vertical="center" indent="1"/>
    </xf>
    <xf numFmtId="0" fontId="45" fillId="74" borderId="736" applyNumberFormat="0" applyProtection="0">
      <alignment horizontal="left" vertical="center" indent="1"/>
    </xf>
    <xf numFmtId="4" fontId="48" fillId="75" borderId="736" applyNumberFormat="0" applyProtection="0">
      <alignment horizontal="right" vertical="center"/>
    </xf>
    <xf numFmtId="4" fontId="48" fillId="76" borderId="736" applyNumberFormat="0" applyProtection="0">
      <alignment horizontal="right" vertical="center"/>
    </xf>
    <xf numFmtId="4" fontId="48" fillId="77" borderId="736" applyNumberFormat="0" applyProtection="0">
      <alignment horizontal="right" vertical="center"/>
    </xf>
    <xf numFmtId="4" fontId="48" fillId="78" borderId="736" applyNumberFormat="0" applyProtection="0">
      <alignment horizontal="right" vertical="center"/>
    </xf>
    <xf numFmtId="4" fontId="48" fillId="79" borderId="736" applyNumberFormat="0" applyProtection="0">
      <alignment horizontal="right" vertical="center"/>
    </xf>
    <xf numFmtId="4" fontId="48" fillId="80" borderId="736" applyNumberFormat="0" applyProtection="0">
      <alignment horizontal="right" vertical="center"/>
    </xf>
    <xf numFmtId="4" fontId="48" fillId="81" borderId="736" applyNumberFormat="0" applyProtection="0">
      <alignment horizontal="right" vertical="center"/>
    </xf>
    <xf numFmtId="4" fontId="48" fillId="82" borderId="736" applyNumberFormat="0" applyProtection="0">
      <alignment horizontal="right" vertical="center"/>
    </xf>
    <xf numFmtId="4" fontId="48" fillId="83" borderId="736" applyNumberFormat="0" applyProtection="0">
      <alignment horizontal="right" vertical="center"/>
    </xf>
    <xf numFmtId="4" fontId="47" fillId="84" borderId="736" applyNumberFormat="0" applyProtection="0">
      <alignment horizontal="left" vertical="center" indent="1"/>
    </xf>
    <xf numFmtId="0" fontId="45" fillId="74" borderId="736" applyNumberFormat="0" applyProtection="0">
      <alignment horizontal="left" vertical="center" indent="1"/>
    </xf>
    <xf numFmtId="4" fontId="48" fillId="85" borderId="736" applyNumberFormat="0" applyProtection="0">
      <alignment horizontal="left" vertical="center" indent="1"/>
    </xf>
    <xf numFmtId="4" fontId="48" fillId="87" borderId="736" applyNumberFormat="0" applyProtection="0">
      <alignment horizontal="left" vertical="center" indent="1"/>
    </xf>
    <xf numFmtId="0" fontId="45" fillId="87" borderId="736" applyNumberFormat="0" applyProtection="0">
      <alignment horizontal="left" vertical="center" indent="1"/>
    </xf>
    <xf numFmtId="0" fontId="45" fillId="87" borderId="736" applyNumberFormat="0" applyProtection="0">
      <alignment horizontal="left" vertical="center" indent="1"/>
    </xf>
    <xf numFmtId="0" fontId="45" fillId="88" borderId="736" applyNumberFormat="0" applyProtection="0">
      <alignment horizontal="left" vertical="center" indent="1"/>
    </xf>
    <xf numFmtId="0" fontId="45" fillId="88" borderId="736" applyNumberFormat="0" applyProtection="0">
      <alignment horizontal="left" vertical="center" indent="1"/>
    </xf>
    <xf numFmtId="0" fontId="45" fillId="66" borderId="736" applyNumberFormat="0" applyProtection="0">
      <alignment horizontal="left" vertical="center" indent="1"/>
    </xf>
    <xf numFmtId="0" fontId="45" fillId="66" borderId="736" applyNumberFormat="0" applyProtection="0">
      <alignment horizontal="left" vertical="center" indent="1"/>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48" fillId="67" borderId="736" applyNumberFormat="0" applyProtection="0">
      <alignment vertical="center"/>
    </xf>
    <xf numFmtId="4" fontId="110" fillId="67" borderId="736" applyNumberFormat="0" applyProtection="0">
      <alignment vertical="center"/>
    </xf>
    <xf numFmtId="4" fontId="48" fillId="67" borderId="736" applyNumberFormat="0" applyProtection="0">
      <alignment horizontal="left" vertical="center" indent="1"/>
    </xf>
    <xf numFmtId="4" fontId="48" fillId="67" borderId="736" applyNumberFormat="0" applyProtection="0">
      <alignment horizontal="left" vertical="center" indent="1"/>
    </xf>
    <xf numFmtId="4" fontId="48" fillId="85" borderId="736" applyNumberFormat="0" applyProtection="0">
      <alignment horizontal="right" vertical="center"/>
    </xf>
    <xf numFmtId="4" fontId="110" fillId="85" borderId="736" applyNumberFormat="0" applyProtection="0">
      <alignment horizontal="right" vertical="center"/>
    </xf>
    <xf numFmtId="0" fontId="45" fillId="74" borderId="736" applyNumberFormat="0" applyProtection="0">
      <alignment horizontal="left" vertical="center" indent="1"/>
    </xf>
    <xf numFmtId="0" fontId="45" fillId="74" borderId="736" applyNumberFormat="0" applyProtection="0">
      <alignment horizontal="left" vertical="center" indent="1"/>
    </xf>
    <xf numFmtId="4" fontId="109" fillId="85" borderId="736" applyNumberFormat="0" applyProtection="0">
      <alignment horizontal="right" vertical="center"/>
    </xf>
    <xf numFmtId="0" fontId="101" fillId="0" borderId="737"/>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0" fontId="66" fillId="64" borderId="734" applyNumberFormat="0" applyAlignment="0" applyProtection="0"/>
    <xf numFmtId="37" fontId="113" fillId="91"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37" fontId="113" fillId="91" borderId="734" applyBorder="0" applyProtection="0">
      <alignment horizontal="right"/>
    </xf>
    <xf numFmtId="0" fontId="108" fillId="62" borderId="740" applyBorder="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0" fontId="95" fillId="64" borderId="736" applyNumberFormat="0" applyAlignment="0" applyProtection="0"/>
    <xf numFmtId="217" fontId="46" fillId="88" borderId="741" applyBorder="0">
      <alignment horizontal="center" vertical="center" wrapText="1"/>
    </xf>
    <xf numFmtId="217" fontId="46" fillId="67" borderId="739" applyBorder="0">
      <alignment horizontal="left" indent="1"/>
      <protection locked="0"/>
    </xf>
    <xf numFmtId="0" fontId="105" fillId="0" borderId="738" applyNumberFormat="0" applyFill="0" applyAlignment="0" applyProtection="0"/>
    <xf numFmtId="0" fontId="126" fillId="64" borderId="734" applyNumberFormat="0" applyAlignment="0" applyProtection="0"/>
    <xf numFmtId="0" fontId="131" fillId="49" borderId="734" applyNumberFormat="0" applyAlignment="0" applyProtection="0"/>
    <xf numFmtId="0" fontId="45" fillId="53" borderId="735" applyNumberFormat="0" applyFont="0" applyAlignment="0" applyProtection="0"/>
    <xf numFmtId="0" fontId="134" fillId="64" borderId="736" applyNumberFormat="0" applyAlignment="0" applyProtection="0"/>
    <xf numFmtId="217" fontId="46" fillId="88" borderId="741" applyBorder="0">
      <alignment horizontal="center" vertical="center" wrapText="1"/>
    </xf>
    <xf numFmtId="217" fontId="46" fillId="67" borderId="739" applyBorder="0">
      <alignment horizontal="left" indent="1"/>
      <protection locked="0"/>
    </xf>
    <xf numFmtId="0" fontId="126" fillId="64" borderId="734" applyNumberFormat="0" applyAlignment="0" applyProtection="0"/>
    <xf numFmtId="0" fontId="131" fillId="49" borderId="734" applyNumberFormat="0" applyAlignment="0" applyProtection="0"/>
    <xf numFmtId="0" fontId="45" fillId="53" borderId="735" applyNumberFormat="0" applyFont="0" applyAlignment="0" applyProtection="0"/>
    <xf numFmtId="0" fontId="134" fillId="64" borderId="736" applyNumberFormat="0" applyAlignment="0" applyProtection="0"/>
    <xf numFmtId="0" fontId="131" fillId="49" borderId="734" applyNumberFormat="0" applyAlignment="0" applyProtection="0"/>
    <xf numFmtId="10" fontId="75" fillId="70" borderId="742" applyNumberFormat="0" applyBorder="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26" fillId="64" borderId="734" applyNumberFormat="0" applyAlignment="0" applyProtection="0"/>
    <xf numFmtId="0" fontId="131" fillId="49" borderId="734" applyNumberFormat="0" applyAlignment="0" applyProtection="0"/>
    <xf numFmtId="10" fontId="75" fillId="67" borderId="742" applyNumberFormat="0" applyBorder="0" applyAlignment="0" applyProtection="0"/>
    <xf numFmtId="0" fontId="45" fillId="53" borderId="744" applyNumberFormat="0" applyFont="0" applyAlignment="0" applyProtection="0"/>
    <xf numFmtId="0" fontId="131" fillId="49" borderId="734"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131" fillId="49" borderId="743" applyNumberFormat="0" applyAlignment="0" applyProtection="0"/>
    <xf numFmtId="37" fontId="113" fillId="91" borderId="743" applyBorder="0" applyProtection="0">
      <alignment horizontal="right"/>
    </xf>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46"/>
    <xf numFmtId="4" fontId="109"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10" fillId="85" borderId="745" applyNumberFormat="0" applyProtection="0">
      <alignment horizontal="right" vertical="center"/>
    </xf>
    <xf numFmtId="4" fontId="48" fillId="85" borderId="745" applyNumberFormat="0" applyProtection="0">
      <alignment horizontal="righ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110" fillId="67" borderId="745" applyNumberFormat="0" applyProtection="0">
      <alignment vertical="center"/>
    </xf>
    <xf numFmtId="4" fontId="48" fillId="67" borderId="745" applyNumberFormat="0" applyProtection="0">
      <alignmen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4" fontId="48" fillId="87" borderId="745" applyNumberFormat="0" applyProtection="0">
      <alignment horizontal="left" vertical="center" indent="1"/>
    </xf>
    <xf numFmtId="4" fontId="48" fillId="85" borderId="745" applyNumberFormat="0" applyProtection="0">
      <alignment horizontal="left" vertical="center" indent="1"/>
    </xf>
    <xf numFmtId="0" fontId="45" fillId="74" borderId="745" applyNumberFormat="0" applyProtection="0">
      <alignment horizontal="left" vertical="center" indent="1"/>
    </xf>
    <xf numFmtId="4" fontId="47" fillId="84" borderId="745" applyNumberFormat="0" applyProtection="0">
      <alignment horizontal="left" vertical="center" indent="1"/>
    </xf>
    <xf numFmtId="4" fontId="48" fillId="83" borderId="745" applyNumberFormat="0" applyProtection="0">
      <alignment horizontal="right" vertical="center"/>
    </xf>
    <xf numFmtId="4" fontId="48" fillId="82" borderId="745" applyNumberFormat="0" applyProtection="0">
      <alignment horizontal="right" vertical="center"/>
    </xf>
    <xf numFmtId="4" fontId="48" fillId="81" borderId="745" applyNumberFormat="0" applyProtection="0">
      <alignment horizontal="right" vertical="center"/>
    </xf>
    <xf numFmtId="4" fontId="48" fillId="80" borderId="745" applyNumberFormat="0" applyProtection="0">
      <alignment horizontal="right" vertical="center"/>
    </xf>
    <xf numFmtId="4" fontId="48" fillId="79" borderId="745" applyNumberFormat="0" applyProtection="0">
      <alignment horizontal="right" vertical="center"/>
    </xf>
    <xf numFmtId="4" fontId="48" fillId="78" borderId="745" applyNumberFormat="0" applyProtection="0">
      <alignment horizontal="right" vertical="center"/>
    </xf>
    <xf numFmtId="4" fontId="48" fillId="77" borderId="745" applyNumberFormat="0" applyProtection="0">
      <alignment horizontal="right" vertical="center"/>
    </xf>
    <xf numFmtId="4" fontId="48" fillId="76" borderId="745" applyNumberFormat="0" applyProtection="0">
      <alignment horizontal="right" vertical="center"/>
    </xf>
    <xf numFmtId="4" fontId="48" fillId="75" borderId="745" applyNumberFormat="0" applyProtection="0">
      <alignment horizontal="right" vertical="center"/>
    </xf>
    <xf numFmtId="0" fontId="45" fillId="74" borderId="745" applyNumberFormat="0" applyProtection="0">
      <alignment horizontal="left" vertical="center" indent="1"/>
    </xf>
    <xf numFmtId="4" fontId="48" fillId="73" borderId="745" applyNumberFormat="0" applyProtection="0">
      <alignment horizontal="left" vertical="center" indent="1"/>
    </xf>
    <xf numFmtId="4" fontId="48" fillId="73" borderId="745" applyNumberFormat="0" applyProtection="0">
      <alignment horizontal="left" vertical="center" indent="1"/>
    </xf>
    <xf numFmtId="4" fontId="110" fillId="73" borderId="745" applyNumberFormat="0" applyProtection="0">
      <alignment vertical="center"/>
    </xf>
    <xf numFmtId="4" fontId="48" fillId="73" borderId="745"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37" fontId="113" fillId="91" borderId="743" applyBorder="0" applyProtection="0">
      <alignment horizontal="right"/>
    </xf>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10" fontId="75" fillId="70" borderId="742" applyNumberFormat="0" applyBorder="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10" fontId="75" fillId="67" borderId="742" applyNumberFormat="0" applyBorder="0" applyAlignment="0" applyProtection="0"/>
    <xf numFmtId="0" fontId="45" fillId="53" borderId="744" applyNumberFormat="0" applyFont="0" applyAlignment="0" applyProtection="0"/>
    <xf numFmtId="0" fontId="131" fillId="49" borderId="743" applyNumberFormat="0" applyAlignment="0" applyProtection="0"/>
    <xf numFmtId="0" fontId="126" fillId="64" borderId="743" applyNumberFormat="0" applyAlignment="0" applyProtection="0"/>
    <xf numFmtId="169" fontId="45" fillId="0" borderId="742">
      <alignment horizontal="center"/>
    </xf>
    <xf numFmtId="0" fontId="75" fillId="110" borderId="742"/>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194" fontId="45" fillId="0" borderId="742"/>
    <xf numFmtId="164" fontId="45" fillId="67" borderId="742">
      <alignment horizontal="center"/>
      <protection locked="0"/>
    </xf>
    <xf numFmtId="42" fontId="45" fillId="66" borderId="742">
      <alignment horizontal="center"/>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31" fillId="49" borderId="743" applyNumberFormat="0" applyAlignment="0" applyProtection="0"/>
    <xf numFmtId="0" fontId="134" fillId="64" borderId="745" applyNumberFormat="0" applyAlignment="0" applyProtection="0"/>
    <xf numFmtId="0" fontId="45" fillId="53" borderId="744" applyNumberFormat="0" applyFont="0" applyAlignment="0" applyProtection="0"/>
    <xf numFmtId="169" fontId="45" fillId="67" borderId="742">
      <alignment horizontal="left" vertical="top"/>
      <protection locked="0"/>
    </xf>
    <xf numFmtId="217" fontId="46" fillId="66" borderId="742">
      <alignment horizontal="left" vertical="center" wrapText="1"/>
    </xf>
    <xf numFmtId="217" fontId="45" fillId="66" borderId="742">
      <alignment horizontal="left" indent="1"/>
    </xf>
    <xf numFmtId="217" fontId="121" fillId="0" borderId="742">
      <alignment horizontal="left" indent="1"/>
    </xf>
    <xf numFmtId="217" fontId="120" fillId="0" borderId="742">
      <alignment horizontal="left" vertical="top" wrapText="1"/>
    </xf>
    <xf numFmtId="217" fontId="45" fillId="67" borderId="742">
      <alignment horizontal="left" indent="1"/>
      <protection locked="0"/>
    </xf>
    <xf numFmtId="217" fontId="46" fillId="88" borderId="748" applyBorder="0">
      <alignment horizontal="center" vertical="center" wrapText="1"/>
    </xf>
    <xf numFmtId="217" fontId="46" fillId="67" borderId="747" applyBorder="0">
      <alignment horizontal="left" indent="1"/>
      <protection locked="0"/>
    </xf>
    <xf numFmtId="9" fontId="45" fillId="66" borderId="742">
      <alignment horizontal="center"/>
    </xf>
    <xf numFmtId="169" fontId="45" fillId="67" borderId="742">
      <alignment horizontal="center"/>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9" fontId="45" fillId="0" borderId="742">
      <alignment horizontal="center"/>
    </xf>
    <xf numFmtId="169" fontId="45" fillId="66" borderId="742">
      <alignment horizontal="center"/>
    </xf>
    <xf numFmtId="0" fontId="131" fillId="49"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131" fillId="49"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62" borderId="750" applyBorder="0"/>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42" fontId="45" fillId="0" borderId="742">
      <alignment horizontal="center"/>
    </xf>
    <xf numFmtId="217" fontId="46" fillId="88" borderId="748" applyBorder="0">
      <alignment horizontal="center" vertical="center" wrapText="1"/>
    </xf>
    <xf numFmtId="217" fontId="46" fillId="67" borderId="747" applyBorder="0">
      <alignment horizontal="left" indent="1"/>
      <protection locked="0"/>
    </xf>
    <xf numFmtId="0" fontId="108" fillId="62"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46"/>
    <xf numFmtId="4" fontId="109"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10" fillId="85" borderId="745" applyNumberFormat="0" applyProtection="0">
      <alignment horizontal="right" vertical="center"/>
    </xf>
    <xf numFmtId="4" fontId="48" fillId="85" borderId="745" applyNumberFormat="0" applyProtection="0">
      <alignment horizontal="righ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110" fillId="67" borderId="745" applyNumberFormat="0" applyProtection="0">
      <alignment vertical="center"/>
    </xf>
    <xf numFmtId="4" fontId="48" fillId="67" borderId="745" applyNumberFormat="0" applyProtection="0">
      <alignmen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4" fontId="48" fillId="87" borderId="745" applyNumberFormat="0" applyProtection="0">
      <alignment horizontal="left" vertical="center" indent="1"/>
    </xf>
    <xf numFmtId="4" fontId="48" fillId="85" borderId="745" applyNumberFormat="0" applyProtection="0">
      <alignment horizontal="left" vertical="center" indent="1"/>
    </xf>
    <xf numFmtId="0" fontId="45" fillId="74" borderId="745" applyNumberFormat="0" applyProtection="0">
      <alignment horizontal="left" vertical="center" indent="1"/>
    </xf>
    <xf numFmtId="4" fontId="47" fillId="84" borderId="745" applyNumberFormat="0" applyProtection="0">
      <alignment horizontal="left" vertical="center" indent="1"/>
    </xf>
    <xf numFmtId="4" fontId="48" fillId="83" borderId="745" applyNumberFormat="0" applyProtection="0">
      <alignment horizontal="right" vertical="center"/>
    </xf>
    <xf numFmtId="4" fontId="48" fillId="82" borderId="745" applyNumberFormat="0" applyProtection="0">
      <alignment horizontal="right" vertical="center"/>
    </xf>
    <xf numFmtId="4" fontId="48" fillId="81" borderId="745" applyNumberFormat="0" applyProtection="0">
      <alignment horizontal="right" vertical="center"/>
    </xf>
    <xf numFmtId="4" fontId="48" fillId="80" borderId="745" applyNumberFormat="0" applyProtection="0">
      <alignment horizontal="right" vertical="center"/>
    </xf>
    <xf numFmtId="4" fontId="48" fillId="79" borderId="745" applyNumberFormat="0" applyProtection="0">
      <alignment horizontal="right" vertical="center"/>
    </xf>
    <xf numFmtId="4" fontId="48" fillId="78" borderId="745" applyNumberFormat="0" applyProtection="0">
      <alignment horizontal="right" vertical="center"/>
    </xf>
    <xf numFmtId="4" fontId="48" fillId="77" borderId="745" applyNumberFormat="0" applyProtection="0">
      <alignment horizontal="right" vertical="center"/>
    </xf>
    <xf numFmtId="4" fontId="48" fillId="76" borderId="745" applyNumberFormat="0" applyProtection="0">
      <alignment horizontal="right" vertical="center"/>
    </xf>
    <xf numFmtId="4" fontId="48" fillId="75" borderId="745" applyNumberFormat="0" applyProtection="0">
      <alignment horizontal="right" vertical="center"/>
    </xf>
    <xf numFmtId="0" fontId="45" fillId="74" borderId="745" applyNumberFormat="0" applyProtection="0">
      <alignment horizontal="left" vertical="center" indent="1"/>
    </xf>
    <xf numFmtId="4" fontId="48" fillId="73" borderId="745" applyNumberFormat="0" applyProtection="0">
      <alignment horizontal="left" vertical="center" indent="1"/>
    </xf>
    <xf numFmtId="4" fontId="48" fillId="73" borderId="745" applyNumberFormat="0" applyProtection="0">
      <alignment horizontal="left" vertical="center" indent="1"/>
    </xf>
    <xf numFmtId="4" fontId="110" fillId="73" borderId="745" applyNumberFormat="0" applyProtection="0">
      <alignment vertical="center"/>
    </xf>
    <xf numFmtId="4" fontId="48" fillId="73" borderId="745"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91" borderId="743" applyBorder="0" applyProtection="0">
      <alignment horizontal="right"/>
    </xf>
    <xf numFmtId="0" fontId="108" fillId="62" borderId="750" applyBorder="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05" fillId="0" borderId="749" applyNumberFormat="0" applyFill="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10" fontId="75" fillId="70" borderId="742" applyNumberFormat="0" applyBorder="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10" fontId="75" fillId="67" borderId="742" applyNumberFormat="0" applyBorder="0" applyAlignment="0" applyProtection="0"/>
    <xf numFmtId="0" fontId="45"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131" fillId="49"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62" borderId="750" applyBorder="0"/>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08" fillId="62"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46"/>
    <xf numFmtId="4" fontId="109"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10" fillId="85" borderId="745" applyNumberFormat="0" applyProtection="0">
      <alignment horizontal="right" vertical="center"/>
    </xf>
    <xf numFmtId="4" fontId="48" fillId="85" borderId="745" applyNumberFormat="0" applyProtection="0">
      <alignment horizontal="righ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110" fillId="67" borderId="745" applyNumberFormat="0" applyProtection="0">
      <alignment vertical="center"/>
    </xf>
    <xf numFmtId="4" fontId="48" fillId="67" borderId="745" applyNumberFormat="0" applyProtection="0">
      <alignmen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4" fontId="48" fillId="87" borderId="745" applyNumberFormat="0" applyProtection="0">
      <alignment horizontal="left" vertical="center" indent="1"/>
    </xf>
    <xf numFmtId="4" fontId="48" fillId="85" borderId="745" applyNumberFormat="0" applyProtection="0">
      <alignment horizontal="left" vertical="center" indent="1"/>
    </xf>
    <xf numFmtId="0" fontId="45" fillId="74" borderId="745" applyNumberFormat="0" applyProtection="0">
      <alignment horizontal="left" vertical="center" indent="1"/>
    </xf>
    <xf numFmtId="4" fontId="47" fillId="84" borderId="745" applyNumberFormat="0" applyProtection="0">
      <alignment horizontal="left" vertical="center" indent="1"/>
    </xf>
    <xf numFmtId="4" fontId="48" fillId="83" borderId="745" applyNumberFormat="0" applyProtection="0">
      <alignment horizontal="right" vertical="center"/>
    </xf>
    <xf numFmtId="4" fontId="48" fillId="82" borderId="745" applyNumberFormat="0" applyProtection="0">
      <alignment horizontal="right" vertical="center"/>
    </xf>
    <xf numFmtId="4" fontId="48" fillId="81" borderId="745" applyNumberFormat="0" applyProtection="0">
      <alignment horizontal="right" vertical="center"/>
    </xf>
    <xf numFmtId="4" fontId="48" fillId="80" borderId="745" applyNumberFormat="0" applyProtection="0">
      <alignment horizontal="right" vertical="center"/>
    </xf>
    <xf numFmtId="4" fontId="48" fillId="79" borderId="745" applyNumberFormat="0" applyProtection="0">
      <alignment horizontal="right" vertical="center"/>
    </xf>
    <xf numFmtId="4" fontId="48" fillId="78" borderId="745" applyNumberFormat="0" applyProtection="0">
      <alignment horizontal="right" vertical="center"/>
    </xf>
    <xf numFmtId="4" fontId="48" fillId="77" borderId="745" applyNumberFormat="0" applyProtection="0">
      <alignment horizontal="right" vertical="center"/>
    </xf>
    <xf numFmtId="4" fontId="48" fillId="76" borderId="745" applyNumberFormat="0" applyProtection="0">
      <alignment horizontal="right" vertical="center"/>
    </xf>
    <xf numFmtId="4" fontId="48" fillId="75" borderId="745" applyNumberFormat="0" applyProtection="0">
      <alignment horizontal="right" vertical="center"/>
    </xf>
    <xf numFmtId="0" fontId="45" fillId="74" borderId="745" applyNumberFormat="0" applyProtection="0">
      <alignment horizontal="left" vertical="center" indent="1"/>
    </xf>
    <xf numFmtId="4" fontId="48" fillId="73" borderId="745" applyNumberFormat="0" applyProtection="0">
      <alignment horizontal="left" vertical="center" indent="1"/>
    </xf>
    <xf numFmtId="4" fontId="48" fillId="73" borderId="745" applyNumberFormat="0" applyProtection="0">
      <alignment horizontal="left" vertical="center" indent="1"/>
    </xf>
    <xf numFmtId="4" fontId="110" fillId="73" borderId="745" applyNumberFormat="0" applyProtection="0">
      <alignment vertical="center"/>
    </xf>
    <xf numFmtId="4" fontId="48" fillId="73" borderId="745"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4" fontId="48" fillId="73" borderId="745" applyNumberFormat="0" applyProtection="0">
      <alignment vertical="center"/>
    </xf>
    <xf numFmtId="4" fontId="110" fillId="73" borderId="745" applyNumberFormat="0" applyProtection="0">
      <alignment vertical="center"/>
    </xf>
    <xf numFmtId="4" fontId="48" fillId="73" borderId="745" applyNumberFormat="0" applyProtection="0">
      <alignment horizontal="left" vertical="center" indent="1"/>
    </xf>
    <xf numFmtId="4" fontId="48" fillId="73" borderId="745" applyNumberFormat="0" applyProtection="0">
      <alignment horizontal="left" vertical="center" indent="1"/>
    </xf>
    <xf numFmtId="0" fontId="45" fillId="74" borderId="745" applyNumberFormat="0" applyProtection="0">
      <alignment horizontal="left" vertical="center" indent="1"/>
    </xf>
    <xf numFmtId="4" fontId="48" fillId="75" borderId="745" applyNumberFormat="0" applyProtection="0">
      <alignment horizontal="right" vertical="center"/>
    </xf>
    <xf numFmtId="4" fontId="48" fillId="76" borderId="745" applyNumberFormat="0" applyProtection="0">
      <alignment horizontal="right" vertical="center"/>
    </xf>
    <xf numFmtId="4" fontId="48" fillId="77" borderId="745" applyNumberFormat="0" applyProtection="0">
      <alignment horizontal="right" vertical="center"/>
    </xf>
    <xf numFmtId="4" fontId="48" fillId="78" borderId="745" applyNumberFormat="0" applyProtection="0">
      <alignment horizontal="right" vertical="center"/>
    </xf>
    <xf numFmtId="4" fontId="48" fillId="79" borderId="745" applyNumberFormat="0" applyProtection="0">
      <alignment horizontal="right" vertical="center"/>
    </xf>
    <xf numFmtId="4" fontId="48" fillId="80" borderId="745" applyNumberFormat="0" applyProtection="0">
      <alignment horizontal="right" vertical="center"/>
    </xf>
    <xf numFmtId="4" fontId="48" fillId="81" borderId="745" applyNumberFormat="0" applyProtection="0">
      <alignment horizontal="right" vertical="center"/>
    </xf>
    <xf numFmtId="4" fontId="48" fillId="82" borderId="745" applyNumberFormat="0" applyProtection="0">
      <alignment horizontal="right" vertical="center"/>
    </xf>
    <xf numFmtId="4" fontId="48" fillId="83" borderId="745" applyNumberFormat="0" applyProtection="0">
      <alignment horizontal="right" vertical="center"/>
    </xf>
    <xf numFmtId="4" fontId="47" fillId="84" borderId="745" applyNumberFormat="0" applyProtection="0">
      <alignment horizontal="left" vertical="center" indent="1"/>
    </xf>
    <xf numFmtId="0" fontId="45" fillId="74" borderId="745" applyNumberFormat="0" applyProtection="0">
      <alignment horizontal="left" vertical="center" indent="1"/>
    </xf>
    <xf numFmtId="4" fontId="48" fillId="85" borderId="745" applyNumberFormat="0" applyProtection="0">
      <alignment horizontal="left" vertical="center" indent="1"/>
    </xf>
    <xf numFmtId="4" fontId="48" fillId="87" borderId="745" applyNumberFormat="0" applyProtection="0">
      <alignment horizontal="left" vertical="center" indent="1"/>
    </xf>
    <xf numFmtId="0" fontId="45" fillId="87" borderId="745" applyNumberFormat="0" applyProtection="0">
      <alignment horizontal="left" vertical="center" indent="1"/>
    </xf>
    <xf numFmtId="0" fontId="45" fillId="87" borderId="745" applyNumberFormat="0" applyProtection="0">
      <alignment horizontal="left" vertical="center" indent="1"/>
    </xf>
    <xf numFmtId="0" fontId="45" fillId="88" borderId="745" applyNumberFormat="0" applyProtection="0">
      <alignment horizontal="left" vertical="center" indent="1"/>
    </xf>
    <xf numFmtId="0" fontId="45" fillId="88" borderId="745" applyNumberFormat="0" applyProtection="0">
      <alignment horizontal="left" vertical="center" indent="1"/>
    </xf>
    <xf numFmtId="0" fontId="45" fillId="66" borderId="745" applyNumberFormat="0" applyProtection="0">
      <alignment horizontal="left" vertical="center" indent="1"/>
    </xf>
    <xf numFmtId="0" fontId="45" fillId="66" borderId="745" applyNumberFormat="0" applyProtection="0">
      <alignment horizontal="left" vertical="center" indent="1"/>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48" fillId="67" borderId="745" applyNumberFormat="0" applyProtection="0">
      <alignment vertical="center"/>
    </xf>
    <xf numFmtId="4" fontId="110" fillId="67" borderId="745" applyNumberFormat="0" applyProtection="0">
      <alignment vertical="center"/>
    </xf>
    <xf numFmtId="4" fontId="48" fillId="67" borderId="745" applyNumberFormat="0" applyProtection="0">
      <alignment horizontal="left" vertical="center" indent="1"/>
    </xf>
    <xf numFmtId="4" fontId="48" fillId="67" borderId="745" applyNumberFormat="0" applyProtection="0">
      <alignment horizontal="left" vertical="center" indent="1"/>
    </xf>
    <xf numFmtId="4" fontId="48" fillId="85" borderId="745" applyNumberFormat="0" applyProtection="0">
      <alignment horizontal="right" vertical="center"/>
    </xf>
    <xf numFmtId="4" fontId="110" fillId="85" borderId="745" applyNumberFormat="0" applyProtection="0">
      <alignment horizontal="right" vertical="center"/>
    </xf>
    <xf numFmtId="0" fontId="45" fillId="74" borderId="745" applyNumberFormat="0" applyProtection="0">
      <alignment horizontal="left" vertical="center" indent="1"/>
    </xf>
    <xf numFmtId="0" fontId="45" fillId="74" borderId="745" applyNumberFormat="0" applyProtection="0">
      <alignment horizontal="left" vertical="center" indent="1"/>
    </xf>
    <xf numFmtId="4" fontId="109" fillId="85" borderId="745" applyNumberFormat="0" applyProtection="0">
      <alignment horizontal="right" vertical="center"/>
    </xf>
    <xf numFmtId="0" fontId="101" fillId="0" borderId="746"/>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91" borderId="743" applyBorder="0" applyProtection="0">
      <alignment horizontal="right"/>
    </xf>
    <xf numFmtId="0" fontId="108" fillId="62" borderId="750" applyBorder="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0" fontId="95"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05" fillId="0" borderId="749" applyNumberFormat="0" applyFill="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217" fontId="46" fillId="88" borderId="748" applyBorder="0">
      <alignment horizontal="center" vertical="center" wrapText="1"/>
    </xf>
    <xf numFmtId="217" fontId="46" fillId="67" borderId="747" applyBorder="0">
      <alignment horizontal="left" indent="1"/>
      <protection locked="0"/>
    </xf>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45" applyNumberFormat="0" applyAlignment="0" applyProtection="0"/>
    <xf numFmtId="0" fontId="131" fillId="49" borderId="743" applyNumberFormat="0" applyAlignment="0" applyProtection="0"/>
    <xf numFmtId="10" fontId="75" fillId="70" borderId="751" applyNumberFormat="0" applyBorder="0" applyAlignment="0" applyProtection="0"/>
    <xf numFmtId="0" fontId="126" fillId="64" borderId="752" applyNumberFormat="0" applyAlignment="0" applyProtection="0"/>
    <xf numFmtId="0" fontId="131" fillId="49" borderId="752" applyNumberFormat="0" applyAlignment="0" applyProtection="0"/>
    <xf numFmtId="0" fontId="45" fillId="53" borderId="753" applyNumberFormat="0" applyFont="0" applyAlignment="0" applyProtection="0"/>
    <xf numFmtId="0" fontId="134" fillId="64" borderId="754" applyNumberFormat="0" applyAlignment="0" applyProtection="0"/>
    <xf numFmtId="0" fontId="126" fillId="64" borderId="743" applyNumberFormat="0" applyAlignment="0" applyProtection="0"/>
    <xf numFmtId="0" fontId="131" fillId="49" borderId="743" applyNumberFormat="0" applyAlignment="0" applyProtection="0"/>
    <xf numFmtId="10" fontId="75" fillId="67" borderId="751" applyNumberFormat="0" applyBorder="0" applyAlignment="0" applyProtection="0"/>
    <xf numFmtId="0" fontId="45" fillId="53" borderId="753" applyNumberFormat="0" applyFont="0" applyAlignment="0" applyProtection="0"/>
    <xf numFmtId="0" fontId="131" fillId="49" borderId="743"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37" fontId="113" fillId="90" borderId="759" applyBorder="0" applyProtection="0">
      <alignment horizontal="right"/>
    </xf>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4" fontId="48" fillId="73" borderId="770" applyNumberFormat="0" applyProtection="0">
      <alignment vertical="center"/>
    </xf>
    <xf numFmtId="4" fontId="110" fillId="73" borderId="770" applyNumberFormat="0" applyProtection="0">
      <alignment vertical="center"/>
    </xf>
    <xf numFmtId="0" fontId="45" fillId="74" borderId="770" applyNumberFormat="0" applyProtection="0">
      <alignment horizontal="left" vertical="center" indent="1"/>
    </xf>
    <xf numFmtId="4" fontId="48" fillId="76" borderId="770" applyNumberFormat="0" applyProtection="0">
      <alignment horizontal="right" vertical="center"/>
    </xf>
    <xf numFmtId="4" fontId="48" fillId="77" borderId="770" applyNumberFormat="0" applyProtection="0">
      <alignment horizontal="right" vertical="center"/>
    </xf>
    <xf numFmtId="4" fontId="48" fillId="78" borderId="770" applyNumberFormat="0" applyProtection="0">
      <alignment horizontal="right" vertical="center"/>
    </xf>
    <xf numFmtId="4" fontId="48" fillId="79" borderId="770" applyNumberFormat="0" applyProtection="0">
      <alignment horizontal="right" vertical="center"/>
    </xf>
    <xf numFmtId="4" fontId="48" fillId="80" borderId="770" applyNumberFormat="0" applyProtection="0">
      <alignment horizontal="right" vertical="center"/>
    </xf>
    <xf numFmtId="217" fontId="46" fillId="88" borderId="775" applyBorder="0">
      <alignment horizontal="center" vertical="center" wrapText="1"/>
    </xf>
    <xf numFmtId="0" fontId="131" fillId="49"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81" fillId="49" borderId="768"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0" fontId="95" fillId="64" borderId="770" applyNumberFormat="0" applyAlignment="0" applyProtection="0"/>
    <xf numFmtId="4" fontId="48" fillId="81" borderId="770" applyNumberFormat="0" applyProtection="0">
      <alignment horizontal="righ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91" borderId="759" applyBorder="0" applyProtection="0">
      <alignment horizontal="right"/>
    </xf>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4" fontId="109" fillId="85" borderId="761" applyNumberFormat="0" applyProtection="0">
      <alignment horizontal="right" vertical="center"/>
    </xf>
    <xf numFmtId="0" fontId="45" fillId="74" borderId="761" applyNumberFormat="0" applyProtection="0">
      <alignment horizontal="left" vertical="center" indent="1"/>
    </xf>
    <xf numFmtId="4" fontId="110" fillId="85" borderId="761" applyNumberFormat="0" applyProtection="0">
      <alignment horizontal="right" vertical="center"/>
    </xf>
    <xf numFmtId="0" fontId="45" fillId="66" borderId="761" applyNumberFormat="0" applyProtection="0">
      <alignment horizontal="left" vertical="center" indent="1"/>
    </xf>
    <xf numFmtId="0" fontId="45" fillId="88" borderId="761" applyNumberFormat="0" applyProtection="0">
      <alignment horizontal="left" vertical="center" indent="1"/>
    </xf>
    <xf numFmtId="0" fontId="45" fillId="87" borderId="761" applyNumberFormat="0" applyProtection="0">
      <alignment horizontal="left" vertical="center" indent="1"/>
    </xf>
    <xf numFmtId="4" fontId="48" fillId="85" borderId="761" applyNumberFormat="0" applyProtection="0">
      <alignment horizontal="left" vertical="center" indent="1"/>
    </xf>
    <xf numFmtId="0" fontId="45" fillId="74" borderId="761" applyNumberFormat="0" applyProtection="0">
      <alignment horizontal="left" vertical="center" indent="1"/>
    </xf>
    <xf numFmtId="4" fontId="48" fillId="83" borderId="761" applyNumberFormat="0" applyProtection="0">
      <alignment horizontal="right" vertical="center"/>
    </xf>
    <xf numFmtId="4" fontId="48" fillId="82" borderId="761" applyNumberFormat="0" applyProtection="0">
      <alignment horizontal="right" vertical="center"/>
    </xf>
    <xf numFmtId="4" fontId="48" fillId="81" borderId="761" applyNumberFormat="0" applyProtection="0">
      <alignment horizontal="right" vertical="center"/>
    </xf>
    <xf numFmtId="4" fontId="48" fillId="80" borderId="761" applyNumberFormat="0" applyProtection="0">
      <alignment horizontal="right" vertical="center"/>
    </xf>
    <xf numFmtId="4" fontId="48" fillId="79" borderId="761" applyNumberFormat="0" applyProtection="0">
      <alignment horizontal="right" vertical="center"/>
    </xf>
    <xf numFmtId="4" fontId="48" fillId="78" borderId="761" applyNumberFormat="0" applyProtection="0">
      <alignment horizontal="right" vertical="center"/>
    </xf>
    <xf numFmtId="4" fontId="48" fillId="77" borderId="761" applyNumberFormat="0" applyProtection="0">
      <alignment horizontal="right" vertical="center"/>
    </xf>
    <xf numFmtId="4" fontId="48" fillId="76" borderId="761" applyNumberFormat="0" applyProtection="0">
      <alignment horizontal="right" vertical="center"/>
    </xf>
    <xf numFmtId="4" fontId="48" fillId="75" borderId="761" applyNumberFormat="0" applyProtection="0">
      <alignment horizontal="right" vertical="center"/>
    </xf>
    <xf numFmtId="0" fontId="45" fillId="74" borderId="761" applyNumberFormat="0" applyProtection="0">
      <alignment horizontal="left" vertical="center" indent="1"/>
    </xf>
    <xf numFmtId="4" fontId="48" fillId="73" borderId="761" applyNumberFormat="0" applyProtection="0">
      <alignment horizontal="left" vertical="center" indent="1"/>
    </xf>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37" fontId="113" fillId="90" borderId="768" applyBorder="0" applyProtection="0">
      <alignment horizontal="right"/>
    </xf>
    <xf numFmtId="37" fontId="113" fillId="90" borderId="759" applyBorder="0" applyProtection="0">
      <alignment horizontal="right"/>
    </xf>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4" fontId="48" fillId="73" borderId="770" applyNumberFormat="0" applyProtection="0">
      <alignment horizontal="left" vertical="center" indent="1"/>
    </xf>
    <xf numFmtId="4" fontId="48" fillId="73" borderId="770" applyNumberFormat="0" applyProtection="0">
      <alignment horizontal="left" vertical="center" indent="1"/>
    </xf>
    <xf numFmtId="4" fontId="48" fillId="75" borderId="770" applyNumberFormat="0" applyProtection="0">
      <alignment horizontal="right" vertical="center"/>
    </xf>
    <xf numFmtId="4" fontId="48" fillId="82" borderId="770" applyNumberFormat="0" applyProtection="0">
      <alignment horizontal="right" vertical="center"/>
    </xf>
    <xf numFmtId="4" fontId="48" fillId="83" borderId="770" applyNumberFormat="0" applyProtection="0">
      <alignment horizontal="right" vertical="center"/>
    </xf>
    <xf numFmtId="4" fontId="47" fillId="84" borderId="770" applyNumberFormat="0" applyProtection="0">
      <alignment horizontal="left" vertical="center" indent="1"/>
    </xf>
    <xf numFmtId="4" fontId="48" fillId="85" borderId="770" applyNumberFormat="0" applyProtection="0">
      <alignment horizontal="left" vertical="center" indent="1"/>
    </xf>
    <xf numFmtId="4" fontId="48" fillId="87"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4" fontId="48" fillId="67" borderId="770" applyNumberFormat="0" applyProtection="0">
      <alignmen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48" fillId="85" borderId="770" applyNumberFormat="0" applyProtection="0">
      <alignment horizontal="right" vertical="center"/>
    </xf>
    <xf numFmtId="0" fontId="45" fillId="74" borderId="770" applyNumberFormat="0" applyProtection="0">
      <alignment horizontal="left" vertical="center" indent="1"/>
    </xf>
    <xf numFmtId="4" fontId="109" fillId="85" borderId="770" applyNumberFormat="0" applyProtection="0">
      <alignment horizontal="right" vertical="center"/>
    </xf>
    <xf numFmtId="0" fontId="101" fillId="0" borderId="771"/>
    <xf numFmtId="0" fontId="101" fillId="0" borderId="755"/>
    <xf numFmtId="0" fontId="108" fillId="62" borderId="774" applyBorder="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131" fillId="49" borderId="768" applyNumberFormat="0" applyAlignment="0" applyProtection="0"/>
    <xf numFmtId="0" fontId="95" fillId="64" borderId="770" applyNumberFormat="0" applyAlignment="0" applyProtection="0"/>
    <xf numFmtId="0" fontId="45" fillId="74" borderId="761" applyNumberFormat="0" applyProtection="0">
      <alignment horizontal="left" vertical="center" indent="1"/>
    </xf>
    <xf numFmtId="4" fontId="47" fillId="84" borderId="761" applyNumberFormat="0" applyProtection="0">
      <alignment horizontal="left" vertical="center" indent="1"/>
    </xf>
    <xf numFmtId="4" fontId="110" fillId="73" borderId="761" applyNumberFormat="0" applyProtection="0">
      <alignmen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91" borderId="759" applyBorder="0" applyProtection="0">
      <alignment horizontal="right"/>
    </xf>
    <xf numFmtId="0" fontId="105" fillId="0" borderId="772" applyNumberFormat="0" applyFill="0" applyAlignment="0" applyProtection="0"/>
    <xf numFmtId="0" fontId="131" fillId="49" borderId="759" applyNumberFormat="0" applyAlignment="0" applyProtection="0"/>
    <xf numFmtId="0" fontId="101" fillId="0" borderId="762"/>
    <xf numFmtId="4" fontId="109" fillId="85" borderId="761" applyNumberFormat="0" applyProtection="0">
      <alignment horizontal="righ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110" fillId="85" borderId="761" applyNumberFormat="0" applyProtection="0">
      <alignment horizontal="right" vertical="center"/>
    </xf>
    <xf numFmtId="4" fontId="48" fillId="85" borderId="761" applyNumberFormat="0" applyProtection="0">
      <alignment horizontal="right" vertical="center"/>
    </xf>
    <xf numFmtId="4" fontId="48" fillId="67" borderId="761" applyNumberFormat="0" applyProtection="0">
      <alignment horizontal="left" vertical="center" indent="1"/>
    </xf>
    <xf numFmtId="4" fontId="48" fillId="67" borderId="761" applyNumberFormat="0" applyProtection="0">
      <alignment horizontal="left" vertical="center" indent="1"/>
    </xf>
    <xf numFmtId="4" fontId="110" fillId="67" borderId="761" applyNumberFormat="0" applyProtection="0">
      <alignment vertical="center"/>
    </xf>
    <xf numFmtId="4" fontId="48" fillId="67" borderId="761" applyNumberFormat="0" applyProtection="0">
      <alignmen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0" fontId="45" fillId="66" borderId="761" applyNumberFormat="0" applyProtection="0">
      <alignment horizontal="left" vertical="center" indent="1"/>
    </xf>
    <xf numFmtId="0" fontId="45" fillId="66" borderId="761" applyNumberFormat="0" applyProtection="0">
      <alignment horizontal="left" vertical="center" indent="1"/>
    </xf>
    <xf numFmtId="0" fontId="45" fillId="88" borderId="761" applyNumberFormat="0" applyProtection="0">
      <alignment horizontal="left" vertical="center" indent="1"/>
    </xf>
    <xf numFmtId="0" fontId="45" fillId="88" borderId="761" applyNumberFormat="0" applyProtection="0">
      <alignment horizontal="left" vertical="center" indent="1"/>
    </xf>
    <xf numFmtId="0" fontId="45" fillId="87" borderId="761" applyNumberFormat="0" applyProtection="0">
      <alignment horizontal="left" vertical="center" indent="1"/>
    </xf>
    <xf numFmtId="0" fontId="45" fillId="87" borderId="761" applyNumberFormat="0" applyProtection="0">
      <alignment horizontal="left" vertical="center" indent="1"/>
    </xf>
    <xf numFmtId="4" fontId="48" fillId="87" borderId="761" applyNumberFormat="0" applyProtection="0">
      <alignment horizontal="left" vertical="center" indent="1"/>
    </xf>
    <xf numFmtId="4" fontId="48" fillId="85" borderId="761" applyNumberFormat="0" applyProtection="0">
      <alignment horizontal="left" vertical="center" indent="1"/>
    </xf>
    <xf numFmtId="0" fontId="45" fillId="74" borderId="761" applyNumberFormat="0" applyProtection="0">
      <alignment horizontal="left" vertical="center" indent="1"/>
    </xf>
    <xf numFmtId="4" fontId="47" fillId="84" borderId="761" applyNumberFormat="0" applyProtection="0">
      <alignment horizontal="left" vertical="center" indent="1"/>
    </xf>
    <xf numFmtId="4" fontId="48" fillId="83" borderId="761" applyNumberFormat="0" applyProtection="0">
      <alignment horizontal="right" vertical="center"/>
    </xf>
    <xf numFmtId="4" fontId="48" fillId="82" borderId="761" applyNumberFormat="0" applyProtection="0">
      <alignment horizontal="right" vertical="center"/>
    </xf>
    <xf numFmtId="4" fontId="48" fillId="81" borderId="761" applyNumberFormat="0" applyProtection="0">
      <alignment horizontal="right" vertical="center"/>
    </xf>
    <xf numFmtId="4" fontId="48" fillId="80" borderId="761" applyNumberFormat="0" applyProtection="0">
      <alignment horizontal="right" vertical="center"/>
    </xf>
    <xf numFmtId="4" fontId="48" fillId="79" borderId="761" applyNumberFormat="0" applyProtection="0">
      <alignment horizontal="right" vertical="center"/>
    </xf>
    <xf numFmtId="4" fontId="48" fillId="78" borderId="761" applyNumberFormat="0" applyProtection="0">
      <alignment horizontal="right" vertical="center"/>
    </xf>
    <xf numFmtId="4" fontId="48" fillId="77" borderId="761" applyNumberFormat="0" applyProtection="0">
      <alignment horizontal="right" vertical="center"/>
    </xf>
    <xf numFmtId="4" fontId="48" fillId="76" borderId="761" applyNumberFormat="0" applyProtection="0">
      <alignment horizontal="right" vertical="center"/>
    </xf>
    <xf numFmtId="4" fontId="48" fillId="75" borderId="761" applyNumberFormat="0" applyProtection="0">
      <alignment horizontal="right" vertical="center"/>
    </xf>
    <xf numFmtId="0" fontId="45" fillId="74" borderId="761" applyNumberFormat="0" applyProtection="0">
      <alignment horizontal="left" vertical="center" indent="1"/>
    </xf>
    <xf numFmtId="4" fontId="48" fillId="73" borderId="761" applyNumberFormat="0" applyProtection="0">
      <alignment horizontal="left" vertical="center" indent="1"/>
    </xf>
    <xf numFmtId="4" fontId="48" fillId="73" borderId="761" applyNumberFormat="0" applyProtection="0">
      <alignment horizontal="left" vertical="center" indent="1"/>
    </xf>
    <xf numFmtId="0" fontId="95" fillId="64" borderId="761" applyNumberFormat="0" applyAlignment="0" applyProtection="0"/>
    <xf numFmtId="0" fontId="95" fillId="64" borderId="761" applyNumberFormat="0" applyAlignment="0" applyProtection="0"/>
    <xf numFmtId="0" fontId="70" fillId="53" borderId="760" applyNumberFormat="0" applyFon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131" fillId="49" borderId="759" applyNumberFormat="0" applyAlignment="0" applyProtection="0"/>
    <xf numFmtId="0" fontId="105" fillId="0" borderId="772" applyNumberFormat="0" applyFill="0" applyAlignment="0" applyProtection="0"/>
    <xf numFmtId="0" fontId="134" fillId="64" borderId="761" applyNumberFormat="0" applyAlignment="0" applyProtection="0"/>
    <xf numFmtId="0" fontId="45" fillId="53" borderId="760" applyNumberFormat="0" applyFont="0" applyAlignment="0" applyProtection="0"/>
    <xf numFmtId="0" fontId="131" fillId="49" borderId="759" applyNumberFormat="0" applyAlignment="0" applyProtection="0"/>
    <xf numFmtId="0" fontId="126" fillId="64" borderId="759" applyNumberFormat="0" applyAlignment="0" applyProtection="0"/>
    <xf numFmtId="217" fontId="46" fillId="67" borderId="764" applyBorder="0">
      <alignment horizontal="left" indent="1"/>
      <protection locked="0"/>
    </xf>
    <xf numFmtId="217" fontId="46" fillId="88" borderId="766" applyBorder="0">
      <alignment horizontal="center" vertical="center" wrapText="1"/>
    </xf>
    <xf numFmtId="217" fontId="46" fillId="67" borderId="773" applyBorder="0">
      <alignment horizontal="left" indent="1"/>
      <protection locked="0"/>
    </xf>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37" fontId="113" fillId="90" borderId="768" applyBorder="0" applyProtection="0">
      <alignment horizontal="right"/>
    </xf>
    <xf numFmtId="0" fontId="95" fillId="64" borderId="770" applyNumberFormat="0" applyAlignment="0" applyProtection="0"/>
    <xf numFmtId="0" fontId="108" fillId="62" borderId="765" applyBorder="0"/>
    <xf numFmtId="0" fontId="45" fillId="74" borderId="761" applyNumberFormat="0" applyProtection="0">
      <alignment horizontal="left" vertical="center" indent="1"/>
    </xf>
    <xf numFmtId="4" fontId="48" fillId="85" borderId="761" applyNumberFormat="0" applyProtection="0">
      <alignment horizontal="right" vertical="center"/>
    </xf>
    <xf numFmtId="4" fontId="48" fillId="67" borderId="761" applyNumberFormat="0" applyProtection="0">
      <alignment vertical="center"/>
    </xf>
    <xf numFmtId="0" fontId="70" fillId="53" borderId="760" applyNumberFormat="0" applyFont="0" applyAlignment="0" applyProtection="0"/>
    <xf numFmtId="0" fontId="70" fillId="53" borderId="760"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10" fillId="67" borderId="770" applyNumberFormat="0" applyProtection="0">
      <alignment vertical="center"/>
    </xf>
    <xf numFmtId="0" fontId="126" fillId="64" borderId="768" applyNumberFormat="0" applyAlignment="0" applyProtection="0"/>
    <xf numFmtId="0" fontId="45" fillId="53" borderId="769" applyNumberFormat="0" applyFont="0" applyAlignment="0" applyProtection="0"/>
    <xf numFmtId="0" fontId="70" fillId="53" borderId="769" applyNumberFormat="0" applyFont="0" applyAlignment="0" applyProtection="0"/>
    <xf numFmtId="0" fontId="126" fillId="64" borderId="743" applyNumberFormat="0" applyAlignment="0" applyProtection="0"/>
    <xf numFmtId="0" fontId="45" fillId="74" borderId="761" applyNumberFormat="0" applyProtection="0">
      <alignment horizontal="left" vertical="center" indent="1"/>
    </xf>
    <xf numFmtId="4" fontId="48" fillId="73" borderId="761" applyNumberFormat="0" applyProtection="0">
      <alignment horizontal="left" vertical="center" indent="1"/>
    </xf>
    <xf numFmtId="4" fontId="48" fillId="73" borderId="761" applyNumberFormat="0" applyProtection="0">
      <alignment vertical="center"/>
    </xf>
    <xf numFmtId="0" fontId="131" fillId="49" borderId="743"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45" fillId="53" borderId="744" applyNumberFormat="0" applyFont="0" applyAlignment="0" applyProtection="0"/>
    <xf numFmtId="0" fontId="134" fillId="64" borderId="754" applyNumberFormat="0" applyAlignment="0" applyProtection="0"/>
    <xf numFmtId="0" fontId="131" fillId="49" borderId="743" applyNumberFormat="0" applyAlignment="0" applyProtection="0"/>
    <xf numFmtId="0" fontId="101" fillId="0" borderId="762"/>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45" fillId="88" borderId="761" applyNumberFormat="0" applyProtection="0">
      <alignment horizontal="left" vertical="center" indent="1"/>
    </xf>
    <xf numFmtId="4" fontId="48" fillId="87" borderId="761" applyNumberFormat="0" applyProtection="0">
      <alignment horizontal="left" vertical="center" indent="1"/>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60"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45" fillId="74" borderId="770" applyNumberFormat="0" applyProtection="0">
      <alignment horizontal="left" vertical="center" indent="1"/>
    </xf>
    <xf numFmtId="4" fontId="110" fillId="85" borderId="770" applyNumberFormat="0" applyProtection="0">
      <alignment horizontal="right" vertical="center"/>
    </xf>
    <xf numFmtId="4" fontId="48" fillId="73" borderId="754" applyNumberFormat="0" applyProtection="0">
      <alignment vertical="center"/>
    </xf>
    <xf numFmtId="4" fontId="110" fillId="73" borderId="754" applyNumberFormat="0" applyProtection="0">
      <alignment vertical="center"/>
    </xf>
    <xf numFmtId="4" fontId="48" fillId="73" borderId="754" applyNumberFormat="0" applyProtection="0">
      <alignment horizontal="left" vertical="center" indent="1"/>
    </xf>
    <xf numFmtId="4" fontId="48" fillId="73" borderId="754" applyNumberFormat="0" applyProtection="0">
      <alignment horizontal="left" vertical="center" indent="1"/>
    </xf>
    <xf numFmtId="0" fontId="45" fillId="74" borderId="754" applyNumberFormat="0" applyProtection="0">
      <alignment horizontal="left" vertical="center" indent="1"/>
    </xf>
    <xf numFmtId="4" fontId="48" fillId="75" borderId="754" applyNumberFormat="0" applyProtection="0">
      <alignment horizontal="right" vertical="center"/>
    </xf>
    <xf numFmtId="4" fontId="48" fillId="76" borderId="754" applyNumberFormat="0" applyProtection="0">
      <alignment horizontal="right" vertical="center"/>
    </xf>
    <xf numFmtId="4" fontId="48" fillId="77" borderId="754" applyNumberFormat="0" applyProtection="0">
      <alignment horizontal="right" vertical="center"/>
    </xf>
    <xf numFmtId="4" fontId="48" fillId="78" borderId="754" applyNumberFormat="0" applyProtection="0">
      <alignment horizontal="right" vertical="center"/>
    </xf>
    <xf numFmtId="4" fontId="48" fillId="79" borderId="754" applyNumberFormat="0" applyProtection="0">
      <alignment horizontal="right" vertical="center"/>
    </xf>
    <xf numFmtId="4" fontId="48" fillId="80" borderId="754" applyNumberFormat="0" applyProtection="0">
      <alignment horizontal="right" vertical="center"/>
    </xf>
    <xf numFmtId="4" fontId="48" fillId="81" borderId="754" applyNumberFormat="0" applyProtection="0">
      <alignment horizontal="right" vertical="center"/>
    </xf>
    <xf numFmtId="4" fontId="48" fillId="82" borderId="754" applyNumberFormat="0" applyProtection="0">
      <alignment horizontal="right" vertical="center"/>
    </xf>
    <xf numFmtId="4" fontId="48" fillId="83" borderId="754" applyNumberFormat="0" applyProtection="0">
      <alignment horizontal="right" vertical="center"/>
    </xf>
    <xf numFmtId="4" fontId="47" fillId="84" borderId="754" applyNumberFormat="0" applyProtection="0">
      <alignment horizontal="left" vertical="center" indent="1"/>
    </xf>
    <xf numFmtId="0" fontId="45" fillId="74" borderId="754" applyNumberFormat="0" applyProtection="0">
      <alignment horizontal="left" vertical="center" indent="1"/>
    </xf>
    <xf numFmtId="4" fontId="48" fillId="85" borderId="754" applyNumberFormat="0" applyProtection="0">
      <alignment horizontal="left" vertical="center" indent="1"/>
    </xf>
    <xf numFmtId="4" fontId="48" fillId="87" borderId="754" applyNumberFormat="0" applyProtection="0">
      <alignment horizontal="left" vertical="center" indent="1"/>
    </xf>
    <xf numFmtId="0" fontId="45" fillId="87" borderId="754" applyNumberFormat="0" applyProtection="0">
      <alignment horizontal="left" vertical="center" indent="1"/>
    </xf>
    <xf numFmtId="0" fontId="45" fillId="87" borderId="754" applyNumberFormat="0" applyProtection="0">
      <alignment horizontal="left" vertical="center" indent="1"/>
    </xf>
    <xf numFmtId="0" fontId="45" fillId="88" borderId="754" applyNumberFormat="0" applyProtection="0">
      <alignment horizontal="left" vertical="center" indent="1"/>
    </xf>
    <xf numFmtId="0" fontId="45" fillId="88" borderId="754" applyNumberFormat="0" applyProtection="0">
      <alignment horizontal="left" vertical="center" indent="1"/>
    </xf>
    <xf numFmtId="0" fontId="45" fillId="66" borderId="754" applyNumberFormat="0" applyProtection="0">
      <alignment horizontal="left" vertical="center" indent="1"/>
    </xf>
    <xf numFmtId="0" fontId="45" fillId="66" borderId="754" applyNumberFormat="0" applyProtection="0">
      <alignment horizontal="left" vertical="center" indent="1"/>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48" fillId="67" borderId="754" applyNumberFormat="0" applyProtection="0">
      <alignment vertical="center"/>
    </xf>
    <xf numFmtId="4" fontId="110" fillId="67" borderId="754" applyNumberFormat="0" applyProtection="0">
      <alignment vertical="center"/>
    </xf>
    <xf numFmtId="4" fontId="48" fillId="67" borderId="754" applyNumberFormat="0" applyProtection="0">
      <alignment horizontal="left" vertical="center" indent="1"/>
    </xf>
    <xf numFmtId="4" fontId="48" fillId="67" borderId="754" applyNumberFormat="0" applyProtection="0">
      <alignment horizontal="left" vertical="center" indent="1"/>
    </xf>
    <xf numFmtId="4" fontId="48" fillId="85" borderId="754" applyNumberFormat="0" applyProtection="0">
      <alignment horizontal="right" vertical="center"/>
    </xf>
    <xf numFmtId="4" fontId="110" fillId="85" borderId="754" applyNumberFormat="0" applyProtection="0">
      <alignment horizontal="righ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109" fillId="85" borderId="754" applyNumberFormat="0" applyProtection="0">
      <alignment horizontal="right" vertical="center"/>
    </xf>
    <xf numFmtId="0" fontId="101" fillId="0" borderId="755"/>
    <xf numFmtId="0" fontId="131" fillId="49"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45" fillId="66" borderId="761" applyNumberFormat="0" applyProtection="0">
      <alignment horizontal="left" vertical="center" indent="1"/>
    </xf>
    <xf numFmtId="0" fontId="108" fillId="62" borderId="750" applyBorder="0"/>
    <xf numFmtId="4" fontId="48" fillId="73" borderId="761" applyNumberFormat="0" applyProtection="0">
      <alignment vertical="center"/>
    </xf>
    <xf numFmtId="0" fontId="95" fillId="64" borderId="761" applyNumberFormat="0" applyAlignment="0" applyProtection="0"/>
    <xf numFmtId="0" fontId="131" fillId="49" borderId="743" applyNumberFormat="0" applyAlignment="0" applyProtection="0"/>
    <xf numFmtId="0" fontId="131" fillId="49" borderId="743" applyNumberFormat="0" applyAlignment="0" applyProtection="0"/>
    <xf numFmtId="0" fontId="131" fillId="49" borderId="743" applyNumberFormat="0" applyAlignment="0" applyProtection="0"/>
    <xf numFmtId="217" fontId="46" fillId="88" borderId="757" applyBorder="0">
      <alignment horizontal="center" vertical="center" wrapText="1"/>
    </xf>
    <xf numFmtId="217" fontId="46" fillId="67" borderId="756" applyBorder="0">
      <alignment horizontal="left" indent="1"/>
      <protection locked="0"/>
    </xf>
    <xf numFmtId="0" fontId="95" fillId="64" borderId="761" applyNumberFormat="0" applyAlignment="0" applyProtection="0"/>
    <xf numFmtId="4" fontId="110" fillId="73" borderId="761" applyNumberFormat="0" applyProtection="0">
      <alignment vertical="center"/>
    </xf>
    <xf numFmtId="0" fontId="108" fillId="62"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101" fillId="0" borderId="755"/>
    <xf numFmtId="4" fontId="109" fillId="85" borderId="754" applyNumberFormat="0" applyProtection="0">
      <alignment horizontal="righ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110" fillId="85" borderId="754" applyNumberFormat="0" applyProtection="0">
      <alignment horizontal="right" vertical="center"/>
    </xf>
    <xf numFmtId="4" fontId="48" fillId="85" borderId="754" applyNumberFormat="0" applyProtection="0">
      <alignment horizontal="right" vertical="center"/>
    </xf>
    <xf numFmtId="4" fontId="48" fillId="67" borderId="754" applyNumberFormat="0" applyProtection="0">
      <alignment horizontal="left" vertical="center" indent="1"/>
    </xf>
    <xf numFmtId="4" fontId="48" fillId="67" borderId="754" applyNumberFormat="0" applyProtection="0">
      <alignment horizontal="left" vertical="center" indent="1"/>
    </xf>
    <xf numFmtId="4" fontId="110" fillId="67" borderId="754" applyNumberFormat="0" applyProtection="0">
      <alignment vertical="center"/>
    </xf>
    <xf numFmtId="4" fontId="48" fillId="67" borderId="754" applyNumberFormat="0" applyProtection="0">
      <alignmen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0" fontId="45" fillId="66" borderId="754" applyNumberFormat="0" applyProtection="0">
      <alignment horizontal="left" vertical="center" indent="1"/>
    </xf>
    <xf numFmtId="0" fontId="45" fillId="66" borderId="754" applyNumberFormat="0" applyProtection="0">
      <alignment horizontal="left" vertical="center" indent="1"/>
    </xf>
    <xf numFmtId="0" fontId="45" fillId="88" borderId="754" applyNumberFormat="0" applyProtection="0">
      <alignment horizontal="left" vertical="center" indent="1"/>
    </xf>
    <xf numFmtId="0" fontId="45" fillId="88" borderId="754" applyNumberFormat="0" applyProtection="0">
      <alignment horizontal="left" vertical="center" indent="1"/>
    </xf>
    <xf numFmtId="0" fontId="45" fillId="87" borderId="754" applyNumberFormat="0" applyProtection="0">
      <alignment horizontal="left" vertical="center" indent="1"/>
    </xf>
    <xf numFmtId="0" fontId="45" fillId="87" borderId="754" applyNumberFormat="0" applyProtection="0">
      <alignment horizontal="left" vertical="center" indent="1"/>
    </xf>
    <xf numFmtId="4" fontId="48" fillId="87" borderId="754" applyNumberFormat="0" applyProtection="0">
      <alignment horizontal="left" vertical="center" indent="1"/>
    </xf>
    <xf numFmtId="4" fontId="48" fillId="85" borderId="754" applyNumberFormat="0" applyProtection="0">
      <alignment horizontal="left" vertical="center" indent="1"/>
    </xf>
    <xf numFmtId="0" fontId="45" fillId="74" borderId="754" applyNumberFormat="0" applyProtection="0">
      <alignment horizontal="left" vertical="center" indent="1"/>
    </xf>
    <xf numFmtId="4" fontId="47" fillId="84" borderId="754" applyNumberFormat="0" applyProtection="0">
      <alignment horizontal="left" vertical="center" indent="1"/>
    </xf>
    <xf numFmtId="4" fontId="48" fillId="83" borderId="754" applyNumberFormat="0" applyProtection="0">
      <alignment horizontal="right" vertical="center"/>
    </xf>
    <xf numFmtId="4" fontId="48" fillId="82" borderId="754" applyNumberFormat="0" applyProtection="0">
      <alignment horizontal="right" vertical="center"/>
    </xf>
    <xf numFmtId="4" fontId="48" fillId="81" borderId="754" applyNumberFormat="0" applyProtection="0">
      <alignment horizontal="right" vertical="center"/>
    </xf>
    <xf numFmtId="4" fontId="48" fillId="80" borderId="754" applyNumberFormat="0" applyProtection="0">
      <alignment horizontal="right" vertical="center"/>
    </xf>
    <xf numFmtId="4" fontId="48" fillId="79" borderId="754" applyNumberFormat="0" applyProtection="0">
      <alignment horizontal="right" vertical="center"/>
    </xf>
    <xf numFmtId="4" fontId="48" fillId="78" borderId="754" applyNumberFormat="0" applyProtection="0">
      <alignment horizontal="right" vertical="center"/>
    </xf>
    <xf numFmtId="4" fontId="48" fillId="77" borderId="754" applyNumberFormat="0" applyProtection="0">
      <alignment horizontal="right" vertical="center"/>
    </xf>
    <xf numFmtId="4" fontId="48" fillId="76" borderId="754" applyNumberFormat="0" applyProtection="0">
      <alignment horizontal="right" vertical="center"/>
    </xf>
    <xf numFmtId="4" fontId="48" fillId="75" borderId="754" applyNumberFormat="0" applyProtection="0">
      <alignment horizontal="right" vertical="center"/>
    </xf>
    <xf numFmtId="0" fontId="45" fillId="74" borderId="754" applyNumberFormat="0" applyProtection="0">
      <alignment horizontal="left" vertical="center" indent="1"/>
    </xf>
    <xf numFmtId="4" fontId="48" fillId="73" borderId="754" applyNumberFormat="0" applyProtection="0">
      <alignment horizontal="left" vertical="center" indent="1"/>
    </xf>
    <xf numFmtId="4" fontId="48" fillId="73" borderId="754" applyNumberFormat="0" applyProtection="0">
      <alignment horizontal="left" vertical="center" indent="1"/>
    </xf>
    <xf numFmtId="4" fontId="110" fillId="73" borderId="754" applyNumberFormat="0" applyProtection="0">
      <alignment vertical="center"/>
    </xf>
    <xf numFmtId="4" fontId="48" fillId="73" borderId="754" applyNumberFormat="0" applyProtection="0">
      <alignment vertical="center"/>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45" fillId="87" borderId="761" applyNumberFormat="0" applyProtection="0">
      <alignment horizontal="left" vertical="center" indent="1"/>
    </xf>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70" fillId="53" borderId="744" applyNumberFormat="0" applyFon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4" fontId="48" fillId="73" borderId="754" applyNumberFormat="0" applyProtection="0">
      <alignment vertical="center"/>
    </xf>
    <xf numFmtId="4" fontId="110" fillId="73" borderId="754" applyNumberFormat="0" applyProtection="0">
      <alignment vertical="center"/>
    </xf>
    <xf numFmtId="4" fontId="48" fillId="73" borderId="754" applyNumberFormat="0" applyProtection="0">
      <alignment horizontal="left" vertical="center" indent="1"/>
    </xf>
    <xf numFmtId="4" fontId="48" fillId="73" borderId="754" applyNumberFormat="0" applyProtection="0">
      <alignment horizontal="left" vertical="center" indent="1"/>
    </xf>
    <xf numFmtId="0" fontId="45" fillId="74" borderId="754" applyNumberFormat="0" applyProtection="0">
      <alignment horizontal="left" vertical="center" indent="1"/>
    </xf>
    <xf numFmtId="4" fontId="48" fillId="75" borderId="754" applyNumberFormat="0" applyProtection="0">
      <alignment horizontal="right" vertical="center"/>
    </xf>
    <xf numFmtId="4" fontId="48" fillId="76" borderId="754" applyNumberFormat="0" applyProtection="0">
      <alignment horizontal="right" vertical="center"/>
    </xf>
    <xf numFmtId="4" fontId="48" fillId="77" borderId="754" applyNumberFormat="0" applyProtection="0">
      <alignment horizontal="right" vertical="center"/>
    </xf>
    <xf numFmtId="4" fontId="48" fillId="78" borderId="754" applyNumberFormat="0" applyProtection="0">
      <alignment horizontal="right" vertical="center"/>
    </xf>
    <xf numFmtId="4" fontId="48" fillId="79" borderId="754" applyNumberFormat="0" applyProtection="0">
      <alignment horizontal="right" vertical="center"/>
    </xf>
    <xf numFmtId="4" fontId="48" fillId="80" borderId="754" applyNumberFormat="0" applyProtection="0">
      <alignment horizontal="right" vertical="center"/>
    </xf>
    <xf numFmtId="4" fontId="48" fillId="81" borderId="754" applyNumberFormat="0" applyProtection="0">
      <alignment horizontal="right" vertical="center"/>
    </xf>
    <xf numFmtId="4" fontId="48" fillId="82" borderId="754" applyNumberFormat="0" applyProtection="0">
      <alignment horizontal="right" vertical="center"/>
    </xf>
    <xf numFmtId="4" fontId="48" fillId="83" borderId="754" applyNumberFormat="0" applyProtection="0">
      <alignment horizontal="right" vertical="center"/>
    </xf>
    <xf numFmtId="4" fontId="47" fillId="84" borderId="754" applyNumberFormat="0" applyProtection="0">
      <alignment horizontal="left" vertical="center" indent="1"/>
    </xf>
    <xf numFmtId="0" fontId="45" fillId="74" borderId="754" applyNumberFormat="0" applyProtection="0">
      <alignment horizontal="left" vertical="center" indent="1"/>
    </xf>
    <xf numFmtId="4" fontId="48" fillId="85" borderId="754" applyNumberFormat="0" applyProtection="0">
      <alignment horizontal="left" vertical="center" indent="1"/>
    </xf>
    <xf numFmtId="4" fontId="48" fillId="87" borderId="754" applyNumberFormat="0" applyProtection="0">
      <alignment horizontal="left" vertical="center" indent="1"/>
    </xf>
    <xf numFmtId="0" fontId="45" fillId="87" borderId="754" applyNumberFormat="0" applyProtection="0">
      <alignment horizontal="left" vertical="center" indent="1"/>
    </xf>
    <xf numFmtId="0" fontId="45" fillId="87" borderId="754" applyNumberFormat="0" applyProtection="0">
      <alignment horizontal="left" vertical="center" indent="1"/>
    </xf>
    <xf numFmtId="0" fontId="45" fillId="88" borderId="754" applyNumberFormat="0" applyProtection="0">
      <alignment horizontal="left" vertical="center" indent="1"/>
    </xf>
    <xf numFmtId="0" fontId="45" fillId="88" borderId="754" applyNumberFormat="0" applyProtection="0">
      <alignment horizontal="left" vertical="center" indent="1"/>
    </xf>
    <xf numFmtId="0" fontId="45" fillId="66" borderId="754" applyNumberFormat="0" applyProtection="0">
      <alignment horizontal="left" vertical="center" indent="1"/>
    </xf>
    <xf numFmtId="0" fontId="45" fillId="66" borderId="754" applyNumberFormat="0" applyProtection="0">
      <alignment horizontal="left" vertical="center" indent="1"/>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48" fillId="67" borderId="754" applyNumberFormat="0" applyProtection="0">
      <alignment vertical="center"/>
    </xf>
    <xf numFmtId="4" fontId="110" fillId="67" borderId="754" applyNumberFormat="0" applyProtection="0">
      <alignment vertical="center"/>
    </xf>
    <xf numFmtId="4" fontId="48" fillId="67" borderId="754" applyNumberFormat="0" applyProtection="0">
      <alignment horizontal="left" vertical="center" indent="1"/>
    </xf>
    <xf numFmtId="4" fontId="48" fillId="67" borderId="754" applyNumberFormat="0" applyProtection="0">
      <alignment horizontal="left" vertical="center" indent="1"/>
    </xf>
    <xf numFmtId="4" fontId="48" fillId="85" borderId="754" applyNumberFormat="0" applyProtection="0">
      <alignment horizontal="right" vertical="center"/>
    </xf>
    <xf numFmtId="4" fontId="110" fillId="85" borderId="754" applyNumberFormat="0" applyProtection="0">
      <alignment horizontal="right" vertical="center"/>
    </xf>
    <xf numFmtId="0" fontId="45" fillId="74" borderId="754" applyNumberFormat="0" applyProtection="0">
      <alignment horizontal="left" vertical="center" indent="1"/>
    </xf>
    <xf numFmtId="0" fontId="45" fillId="74" borderId="754" applyNumberFormat="0" applyProtection="0">
      <alignment horizontal="left" vertical="center" indent="1"/>
    </xf>
    <xf numFmtId="4" fontId="109" fillId="85" borderId="754" applyNumberFormat="0" applyProtection="0">
      <alignment horizontal="right" vertical="center"/>
    </xf>
    <xf numFmtId="0" fontId="101" fillId="0" borderId="755"/>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91" borderId="743" applyBorder="0" applyProtection="0">
      <alignment horizontal="right"/>
    </xf>
    <xf numFmtId="0" fontId="108" fillId="62" borderId="750" applyBorder="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0" fontId="95" fillId="64" borderId="754" applyNumberFormat="0" applyAlignment="0" applyProtection="0"/>
    <xf numFmtId="217" fontId="46" fillId="88" borderId="757" applyBorder="0">
      <alignment horizontal="center" vertical="center" wrapText="1"/>
    </xf>
    <xf numFmtId="217" fontId="46" fillId="67" borderId="756" applyBorder="0">
      <alignment horizontal="left" indent="1"/>
      <protection locked="0"/>
    </xf>
    <xf numFmtId="0" fontId="105" fillId="0" borderId="749" applyNumberFormat="0" applyFill="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54" applyNumberFormat="0" applyAlignment="0" applyProtection="0"/>
    <xf numFmtId="217" fontId="46" fillId="88" borderId="757" applyBorder="0">
      <alignment horizontal="center" vertical="center" wrapText="1"/>
    </xf>
    <xf numFmtId="217" fontId="46" fillId="67" borderId="756" applyBorder="0">
      <alignment horizontal="left" indent="1"/>
      <protection locked="0"/>
    </xf>
    <xf numFmtId="0" fontId="134" fillId="64" borderId="770" applyNumberFormat="0" applyAlignment="0" applyProtection="0"/>
    <xf numFmtId="0" fontId="126" fillId="64" borderId="743" applyNumberFormat="0" applyAlignment="0" applyProtection="0"/>
    <xf numFmtId="0" fontId="131" fillId="49" borderId="743" applyNumberFormat="0" applyAlignment="0" applyProtection="0"/>
    <xf numFmtId="0" fontId="45" fillId="53" borderId="744" applyNumberFormat="0" applyFont="0" applyAlignment="0" applyProtection="0"/>
    <xf numFmtId="0" fontId="134" fillId="64" borderId="754" applyNumberFormat="0" applyAlignment="0" applyProtection="0"/>
    <xf numFmtId="0" fontId="131" fillId="49" borderId="743"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10" fontId="75" fillId="70" borderId="758" applyNumberFormat="0" applyBorder="0" applyAlignment="0" applyProtection="0"/>
    <xf numFmtId="0" fontId="70" fillId="53" borderId="769" applyNumberFormat="0" applyFont="0" applyAlignment="0" applyProtection="0"/>
    <xf numFmtId="0" fontId="126" fillId="64" borderId="759" applyNumberFormat="0" applyAlignment="0" applyProtection="0"/>
    <xf numFmtId="0" fontId="70" fillId="53" borderId="769" applyNumberFormat="0" applyFont="0" applyAlignment="0" applyProtection="0"/>
    <xf numFmtId="4" fontId="48" fillId="67" borderId="761" applyNumberFormat="0" applyProtection="0">
      <alignment horizontal="left" vertical="center" indent="1"/>
    </xf>
    <xf numFmtId="0" fontId="131" fillId="49" borderId="759" applyNumberFormat="0" applyAlignment="0" applyProtection="0"/>
    <xf numFmtId="0" fontId="45" fillId="53" borderId="760" applyNumberFormat="0" applyFont="0" applyAlignment="0" applyProtection="0"/>
    <xf numFmtId="0" fontId="134" fillId="64" borderId="761" applyNumberFormat="0" applyAlignment="0" applyProtection="0"/>
    <xf numFmtId="0" fontId="126" fillId="64" borderId="743" applyNumberFormat="0" applyAlignment="0" applyProtection="0"/>
    <xf numFmtId="0" fontId="70" fillId="53" borderId="769" applyNumberFormat="0" applyFont="0" applyAlignment="0" applyProtection="0"/>
    <xf numFmtId="4" fontId="48" fillId="67" borderId="761" applyNumberFormat="0" applyProtection="0">
      <alignment horizontal="left" vertical="center" indent="1"/>
    </xf>
    <xf numFmtId="0" fontId="131" fillId="49" borderId="743" applyNumberFormat="0" applyAlignment="0" applyProtection="0"/>
    <xf numFmtId="10" fontId="75" fillId="67" borderId="758" applyNumberFormat="0" applyBorder="0" applyAlignment="0" applyProtection="0"/>
    <xf numFmtId="0" fontId="45" fillId="53" borderId="760" applyNumberFormat="0" applyFont="0" applyAlignment="0" applyProtection="0"/>
    <xf numFmtId="0" fontId="45" fillId="74" borderId="770" applyNumberFormat="0" applyProtection="0">
      <alignment horizontal="left" vertical="center" indent="1"/>
    </xf>
    <xf numFmtId="0" fontId="70" fillId="53" borderId="769" applyNumberFormat="0" applyFont="0" applyAlignment="0" applyProtection="0"/>
    <xf numFmtId="4" fontId="110" fillId="67" borderId="761" applyNumberFormat="0" applyProtection="0">
      <alignment vertical="center"/>
    </xf>
    <xf numFmtId="0" fontId="131" fillId="49" borderId="743" applyNumberFormat="0" applyAlignment="0" applyProtection="0"/>
    <xf numFmtId="0" fontId="108" fillId="62" borderId="765" applyBorder="0"/>
    <xf numFmtId="0" fontId="131" fillId="49" borderId="759" applyNumberFormat="0" applyAlignment="0" applyProtection="0"/>
    <xf numFmtId="0" fontId="131" fillId="49" borderId="759" applyNumberFormat="0" applyAlignment="0" applyProtection="0"/>
    <xf numFmtId="0" fontId="70" fillId="53" borderId="769" applyNumberFormat="0" applyFont="0" applyAlignment="0" applyProtection="0"/>
    <xf numFmtId="0" fontId="131" fillId="49" borderId="759" applyNumberFormat="0" applyAlignment="0" applyProtection="0"/>
    <xf numFmtId="217" fontId="46" fillId="88" borderId="766" applyBorder="0">
      <alignment horizontal="center" vertical="center" wrapText="1"/>
    </xf>
    <xf numFmtId="217" fontId="46" fillId="67" borderId="764" applyBorder="0">
      <alignment horizontal="left" indent="1"/>
      <protection locked="0"/>
    </xf>
    <xf numFmtId="0" fontId="108" fillId="62" borderId="765" applyBorder="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105" fillId="0" borderId="772" applyNumberFormat="0" applyFill="0" applyAlignment="0" applyProtection="0"/>
    <xf numFmtId="0" fontId="101" fillId="0" borderId="762"/>
    <xf numFmtId="4" fontId="109" fillId="85" borderId="761" applyNumberFormat="0" applyProtection="0">
      <alignment horizontal="righ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110" fillId="85" borderId="761" applyNumberFormat="0" applyProtection="0">
      <alignment horizontal="right" vertical="center"/>
    </xf>
    <xf numFmtId="4" fontId="48" fillId="85" borderId="761" applyNumberFormat="0" applyProtection="0">
      <alignment horizontal="right" vertical="center"/>
    </xf>
    <xf numFmtId="4" fontId="48" fillId="67" borderId="761" applyNumberFormat="0" applyProtection="0">
      <alignment horizontal="left" vertical="center" indent="1"/>
    </xf>
    <xf numFmtId="4" fontId="48" fillId="67" borderId="761" applyNumberFormat="0" applyProtection="0">
      <alignment horizontal="left" vertical="center" indent="1"/>
    </xf>
    <xf numFmtId="4" fontId="110" fillId="67" borderId="761" applyNumberFormat="0" applyProtection="0">
      <alignment vertical="center"/>
    </xf>
    <xf numFmtId="4" fontId="48" fillId="67" borderId="761" applyNumberFormat="0" applyProtection="0">
      <alignmen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0" fontId="45" fillId="66" borderId="761" applyNumberFormat="0" applyProtection="0">
      <alignment horizontal="left" vertical="center" indent="1"/>
    </xf>
    <xf numFmtId="0" fontId="45" fillId="66" borderId="761" applyNumberFormat="0" applyProtection="0">
      <alignment horizontal="left" vertical="center" indent="1"/>
    </xf>
    <xf numFmtId="0" fontId="45" fillId="88" borderId="761" applyNumberFormat="0" applyProtection="0">
      <alignment horizontal="left" vertical="center" indent="1"/>
    </xf>
    <xf numFmtId="0" fontId="45" fillId="88" borderId="761" applyNumberFormat="0" applyProtection="0">
      <alignment horizontal="left" vertical="center" indent="1"/>
    </xf>
    <xf numFmtId="0" fontId="45" fillId="87" borderId="761" applyNumberFormat="0" applyProtection="0">
      <alignment horizontal="left" vertical="center" indent="1"/>
    </xf>
    <xf numFmtId="0" fontId="45" fillId="87" borderId="761" applyNumberFormat="0" applyProtection="0">
      <alignment horizontal="left" vertical="center" indent="1"/>
    </xf>
    <xf numFmtId="4" fontId="48" fillId="87" borderId="761" applyNumberFormat="0" applyProtection="0">
      <alignment horizontal="left" vertical="center" indent="1"/>
    </xf>
    <xf numFmtId="4" fontId="48" fillId="85" borderId="761" applyNumberFormat="0" applyProtection="0">
      <alignment horizontal="left" vertical="center" indent="1"/>
    </xf>
    <xf numFmtId="0" fontId="45" fillId="74" borderId="761" applyNumberFormat="0" applyProtection="0">
      <alignment horizontal="left" vertical="center" indent="1"/>
    </xf>
    <xf numFmtId="4" fontId="47" fillId="84" borderId="761" applyNumberFormat="0" applyProtection="0">
      <alignment horizontal="left" vertical="center" indent="1"/>
    </xf>
    <xf numFmtId="4" fontId="48" fillId="83" borderId="761" applyNumberFormat="0" applyProtection="0">
      <alignment horizontal="right" vertical="center"/>
    </xf>
    <xf numFmtId="4" fontId="48" fillId="82" borderId="761" applyNumberFormat="0" applyProtection="0">
      <alignment horizontal="right" vertical="center"/>
    </xf>
    <xf numFmtId="4" fontId="48" fillId="81" borderId="761" applyNumberFormat="0" applyProtection="0">
      <alignment horizontal="right" vertical="center"/>
    </xf>
    <xf numFmtId="4" fontId="48" fillId="80" borderId="761" applyNumberFormat="0" applyProtection="0">
      <alignment horizontal="right" vertical="center"/>
    </xf>
    <xf numFmtId="4" fontId="48" fillId="79" borderId="761" applyNumberFormat="0" applyProtection="0">
      <alignment horizontal="right" vertical="center"/>
    </xf>
    <xf numFmtId="4" fontId="48" fillId="78" borderId="761" applyNumberFormat="0" applyProtection="0">
      <alignment horizontal="right" vertical="center"/>
    </xf>
    <xf numFmtId="4" fontId="48" fillId="77" borderId="761" applyNumberFormat="0" applyProtection="0">
      <alignment horizontal="right" vertical="center"/>
    </xf>
    <xf numFmtId="4" fontId="48" fillId="76" borderId="761" applyNumberFormat="0" applyProtection="0">
      <alignment horizontal="right" vertical="center"/>
    </xf>
    <xf numFmtId="4" fontId="48" fillId="75" borderId="761" applyNumberFormat="0" applyProtection="0">
      <alignment horizontal="right" vertical="center"/>
    </xf>
    <xf numFmtId="0" fontId="45" fillId="74" borderId="761" applyNumberFormat="0" applyProtection="0">
      <alignment horizontal="left" vertical="center" indent="1"/>
    </xf>
    <xf numFmtId="4" fontId="48" fillId="73" borderId="761" applyNumberFormat="0" applyProtection="0">
      <alignment horizontal="left" vertical="center" indent="1"/>
    </xf>
    <xf numFmtId="4" fontId="48" fillId="73" borderId="761" applyNumberFormat="0" applyProtection="0">
      <alignment horizontal="left" vertical="center" indent="1"/>
    </xf>
    <xf numFmtId="4" fontId="110" fillId="73" borderId="761" applyNumberFormat="0" applyProtection="0">
      <alignment vertical="center"/>
    </xf>
    <xf numFmtId="4" fontId="48" fillId="73" borderId="761" applyNumberFormat="0" applyProtection="0">
      <alignment vertical="center"/>
    </xf>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37" fontId="113" fillId="90" borderId="759" applyBorder="0" applyProtection="0">
      <alignment horizontal="right"/>
    </xf>
    <xf numFmtId="37" fontId="113" fillId="90" borderId="759" applyBorder="0" applyProtection="0">
      <alignment horizontal="right"/>
    </xf>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81" fillId="49" borderId="759" applyNumberForma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70" fillId="53" borderId="760" applyNumberFormat="0" applyFon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4" fontId="48" fillId="73" borderId="761" applyNumberFormat="0" applyProtection="0">
      <alignment vertical="center"/>
    </xf>
    <xf numFmtId="4" fontId="110" fillId="73" borderId="761" applyNumberFormat="0" applyProtection="0">
      <alignment vertical="center"/>
    </xf>
    <xf numFmtId="4" fontId="48" fillId="73" borderId="761" applyNumberFormat="0" applyProtection="0">
      <alignment horizontal="left" vertical="center" indent="1"/>
    </xf>
    <xf numFmtId="4" fontId="48" fillId="73" borderId="761" applyNumberFormat="0" applyProtection="0">
      <alignment horizontal="left" vertical="center" indent="1"/>
    </xf>
    <xf numFmtId="0" fontId="45" fillId="74" borderId="761" applyNumberFormat="0" applyProtection="0">
      <alignment horizontal="left" vertical="center" indent="1"/>
    </xf>
    <xf numFmtId="4" fontId="48" fillId="75" borderId="761" applyNumberFormat="0" applyProtection="0">
      <alignment horizontal="right" vertical="center"/>
    </xf>
    <xf numFmtId="4" fontId="48" fillId="76" borderId="761" applyNumberFormat="0" applyProtection="0">
      <alignment horizontal="right" vertical="center"/>
    </xf>
    <xf numFmtId="4" fontId="48" fillId="77" borderId="761" applyNumberFormat="0" applyProtection="0">
      <alignment horizontal="right" vertical="center"/>
    </xf>
    <xf numFmtId="4" fontId="48" fillId="78" borderId="761" applyNumberFormat="0" applyProtection="0">
      <alignment horizontal="right" vertical="center"/>
    </xf>
    <xf numFmtId="4" fontId="48" fillId="79" borderId="761" applyNumberFormat="0" applyProtection="0">
      <alignment horizontal="right" vertical="center"/>
    </xf>
    <xf numFmtId="4" fontId="48" fillId="80" borderId="761" applyNumberFormat="0" applyProtection="0">
      <alignment horizontal="right" vertical="center"/>
    </xf>
    <xf numFmtId="4" fontId="48" fillId="81" borderId="761" applyNumberFormat="0" applyProtection="0">
      <alignment horizontal="right" vertical="center"/>
    </xf>
    <xf numFmtId="4" fontId="48" fillId="82" borderId="761" applyNumberFormat="0" applyProtection="0">
      <alignment horizontal="right" vertical="center"/>
    </xf>
    <xf numFmtId="4" fontId="48" fillId="83" borderId="761" applyNumberFormat="0" applyProtection="0">
      <alignment horizontal="right" vertical="center"/>
    </xf>
    <xf numFmtId="4" fontId="47" fillId="84" borderId="761" applyNumberFormat="0" applyProtection="0">
      <alignment horizontal="left" vertical="center" indent="1"/>
    </xf>
    <xf numFmtId="0" fontId="45" fillId="74" borderId="761" applyNumberFormat="0" applyProtection="0">
      <alignment horizontal="left" vertical="center" indent="1"/>
    </xf>
    <xf numFmtId="4" fontId="48" fillId="85" borderId="761" applyNumberFormat="0" applyProtection="0">
      <alignment horizontal="left" vertical="center" indent="1"/>
    </xf>
    <xf numFmtId="4" fontId="48" fillId="87" borderId="761" applyNumberFormat="0" applyProtection="0">
      <alignment horizontal="left" vertical="center" indent="1"/>
    </xf>
    <xf numFmtId="0" fontId="45" fillId="87" borderId="761" applyNumberFormat="0" applyProtection="0">
      <alignment horizontal="left" vertical="center" indent="1"/>
    </xf>
    <xf numFmtId="0" fontId="45" fillId="87" borderId="761" applyNumberFormat="0" applyProtection="0">
      <alignment horizontal="left" vertical="center" indent="1"/>
    </xf>
    <xf numFmtId="0" fontId="45" fillId="88" borderId="761" applyNumberFormat="0" applyProtection="0">
      <alignment horizontal="left" vertical="center" indent="1"/>
    </xf>
    <xf numFmtId="0" fontId="45" fillId="88" borderId="761" applyNumberFormat="0" applyProtection="0">
      <alignment horizontal="left" vertical="center" indent="1"/>
    </xf>
    <xf numFmtId="0" fontId="45" fillId="66" borderId="761" applyNumberFormat="0" applyProtection="0">
      <alignment horizontal="left" vertical="center" indent="1"/>
    </xf>
    <xf numFmtId="0" fontId="45" fillId="66" borderId="761" applyNumberFormat="0" applyProtection="0">
      <alignment horizontal="left" vertical="center" indent="1"/>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48" fillId="67" borderId="761" applyNumberFormat="0" applyProtection="0">
      <alignment vertical="center"/>
    </xf>
    <xf numFmtId="4" fontId="110" fillId="67" borderId="761" applyNumberFormat="0" applyProtection="0">
      <alignment vertical="center"/>
    </xf>
    <xf numFmtId="4" fontId="48" fillId="67" borderId="761" applyNumberFormat="0" applyProtection="0">
      <alignment horizontal="left" vertical="center" indent="1"/>
    </xf>
    <xf numFmtId="4" fontId="48" fillId="67" borderId="761" applyNumberFormat="0" applyProtection="0">
      <alignment horizontal="left" vertical="center" indent="1"/>
    </xf>
    <xf numFmtId="4" fontId="48" fillId="85" borderId="761" applyNumberFormat="0" applyProtection="0">
      <alignment horizontal="right" vertical="center"/>
    </xf>
    <xf numFmtId="4" fontId="110" fillId="85" borderId="761" applyNumberFormat="0" applyProtection="0">
      <alignment horizontal="right" vertical="center"/>
    </xf>
    <xf numFmtId="0" fontId="45" fillId="74" borderId="761" applyNumberFormat="0" applyProtection="0">
      <alignment horizontal="left" vertical="center" indent="1"/>
    </xf>
    <xf numFmtId="0" fontId="45" fillId="74" borderId="761" applyNumberFormat="0" applyProtection="0">
      <alignment horizontal="left" vertical="center" indent="1"/>
    </xf>
    <xf numFmtId="4" fontId="109" fillId="85" borderId="761" applyNumberFormat="0" applyProtection="0">
      <alignment horizontal="right" vertical="center"/>
    </xf>
    <xf numFmtId="0" fontId="101" fillId="0" borderId="762"/>
    <xf numFmtId="0" fontId="105" fillId="0" borderId="772" applyNumberFormat="0" applyFill="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0" fontId="66" fillId="64" borderId="759" applyNumberFormat="0" applyAlignment="0" applyProtection="0"/>
    <xf numFmtId="37" fontId="113" fillId="91" borderId="759" applyBorder="0" applyProtection="0">
      <alignment horizontal="right"/>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91" borderId="759" applyBorder="0" applyProtection="0">
      <alignment horizontal="right"/>
    </xf>
    <xf numFmtId="0" fontId="108" fillId="62" borderId="765" applyBorder="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0" fontId="95" fillId="64" borderId="761" applyNumberFormat="0" applyAlignment="0" applyProtection="0"/>
    <xf numFmtId="217" fontId="46" fillId="88" borderId="766" applyBorder="0">
      <alignment horizontal="center" vertical="center" wrapText="1"/>
    </xf>
    <xf numFmtId="217" fontId="46" fillId="67" borderId="764" applyBorder="0">
      <alignment horizontal="left" indent="1"/>
      <protection locked="0"/>
    </xf>
    <xf numFmtId="0" fontId="105" fillId="0" borderId="763" applyNumberFormat="0" applyFill="0" applyAlignment="0" applyProtection="0"/>
    <xf numFmtId="0" fontId="126" fillId="64" borderId="759" applyNumberFormat="0" applyAlignment="0" applyProtection="0"/>
    <xf numFmtId="0" fontId="131" fillId="49" borderId="759" applyNumberFormat="0" applyAlignment="0" applyProtection="0"/>
    <xf numFmtId="0" fontId="45" fillId="53" borderId="760" applyNumberFormat="0" applyFont="0" applyAlignment="0" applyProtection="0"/>
    <xf numFmtId="0" fontId="134" fillId="64" borderId="761" applyNumberFormat="0" applyAlignment="0" applyProtection="0"/>
    <xf numFmtId="217" fontId="46" fillId="88" borderId="766" applyBorder="0">
      <alignment horizontal="center" vertical="center" wrapText="1"/>
    </xf>
    <xf numFmtId="217" fontId="46" fillId="67" borderId="764" applyBorder="0">
      <alignment horizontal="left" indent="1"/>
      <protection locked="0"/>
    </xf>
    <xf numFmtId="0" fontId="126" fillId="64" borderId="759" applyNumberFormat="0" applyAlignment="0" applyProtection="0"/>
    <xf numFmtId="0" fontId="131" fillId="49" borderId="759" applyNumberFormat="0" applyAlignment="0" applyProtection="0"/>
    <xf numFmtId="0" fontId="45" fillId="53" borderId="760" applyNumberFormat="0" applyFont="0" applyAlignment="0" applyProtection="0"/>
    <xf numFmtId="0" fontId="134" fillId="64" borderId="761" applyNumberFormat="0" applyAlignment="0" applyProtection="0"/>
    <xf numFmtId="0" fontId="131" fillId="49" borderId="759" applyNumberFormat="0" applyAlignment="0" applyProtection="0"/>
    <xf numFmtId="37" fontId="113" fillId="91" borderId="768" applyBorder="0" applyProtection="0">
      <alignment horizontal="right"/>
    </xf>
    <xf numFmtId="10" fontId="75" fillId="70" borderId="767" applyNumberFormat="0" applyBorder="0" applyAlignment="0" applyProtection="0"/>
    <xf numFmtId="0" fontId="126" fillId="64" borderId="768" applyNumberFormat="0" applyAlignment="0" applyProtection="0"/>
    <xf numFmtId="0" fontId="131" fillId="49" borderId="768" applyNumberFormat="0" applyAlignment="0" applyProtection="0"/>
    <xf numFmtId="0" fontId="45" fillId="53" borderId="769" applyNumberFormat="0" applyFont="0" applyAlignment="0" applyProtection="0"/>
    <xf numFmtId="0" fontId="134" fillId="64" borderId="770" applyNumberFormat="0" applyAlignment="0" applyProtection="0"/>
    <xf numFmtId="0" fontId="126" fillId="64" borderId="759" applyNumberFormat="0" applyAlignment="0" applyProtection="0"/>
    <xf numFmtId="0" fontId="70" fillId="53" borderId="769" applyNumberFormat="0" applyFont="0" applyAlignment="0" applyProtection="0"/>
    <xf numFmtId="0" fontId="131" fillId="49" borderId="759" applyNumberFormat="0" applyAlignment="0" applyProtection="0"/>
    <xf numFmtId="10" fontId="75" fillId="67" borderId="767" applyNumberFormat="0" applyBorder="0" applyAlignment="0" applyProtection="0"/>
    <xf numFmtId="0" fontId="45" fillId="53" borderId="769" applyNumberFormat="0" applyFont="0" applyAlignment="0" applyProtection="0"/>
    <xf numFmtId="0" fontId="131" fillId="49" borderId="759" applyNumberFormat="0" applyAlignment="0" applyProtection="0"/>
    <xf numFmtId="4" fontId="48" fillId="73" borderId="770" applyNumberFormat="0" applyProtection="0">
      <alignment vertical="center"/>
    </xf>
    <xf numFmtId="4" fontId="110" fillId="73" borderId="770" applyNumberFormat="0" applyProtection="0">
      <alignment vertical="center"/>
    </xf>
    <xf numFmtId="4" fontId="48" fillId="73" borderId="770" applyNumberFormat="0" applyProtection="0">
      <alignment horizontal="left" vertical="center" indent="1"/>
    </xf>
    <xf numFmtId="4" fontId="48" fillId="73" borderId="770" applyNumberFormat="0" applyProtection="0">
      <alignment horizontal="left" vertical="center" indent="1"/>
    </xf>
    <xf numFmtId="0" fontId="45" fillId="74" borderId="770" applyNumberFormat="0" applyProtection="0">
      <alignment horizontal="left" vertical="center" indent="1"/>
    </xf>
    <xf numFmtId="4" fontId="48" fillId="75" borderId="770" applyNumberFormat="0" applyProtection="0">
      <alignment horizontal="right" vertical="center"/>
    </xf>
    <xf numFmtId="4" fontId="48" fillId="76" borderId="770" applyNumberFormat="0" applyProtection="0">
      <alignment horizontal="right" vertical="center"/>
    </xf>
    <xf numFmtId="4" fontId="48" fillId="77" borderId="770" applyNumberFormat="0" applyProtection="0">
      <alignment horizontal="right" vertical="center"/>
    </xf>
    <xf numFmtId="4" fontId="48" fillId="78" borderId="770" applyNumberFormat="0" applyProtection="0">
      <alignment horizontal="right" vertical="center"/>
    </xf>
    <xf numFmtId="4" fontId="48" fillId="79" borderId="770" applyNumberFormat="0" applyProtection="0">
      <alignment horizontal="right" vertical="center"/>
    </xf>
    <xf numFmtId="4" fontId="48" fillId="80" borderId="770" applyNumberFormat="0" applyProtection="0">
      <alignment horizontal="right" vertical="center"/>
    </xf>
    <xf numFmtId="4" fontId="48" fillId="81" borderId="770" applyNumberFormat="0" applyProtection="0">
      <alignment horizontal="right" vertical="center"/>
    </xf>
    <xf numFmtId="4" fontId="48" fillId="82" borderId="770" applyNumberFormat="0" applyProtection="0">
      <alignment horizontal="right" vertical="center"/>
    </xf>
    <xf numFmtId="4" fontId="48" fillId="83" borderId="770" applyNumberFormat="0" applyProtection="0">
      <alignment horizontal="right" vertical="center"/>
    </xf>
    <xf numFmtId="4" fontId="47" fillId="84" borderId="770" applyNumberFormat="0" applyProtection="0">
      <alignment horizontal="left" vertical="center" indent="1"/>
    </xf>
    <xf numFmtId="0" fontId="45" fillId="74" borderId="770" applyNumberFormat="0" applyProtection="0">
      <alignment horizontal="left" vertical="center" indent="1"/>
    </xf>
    <xf numFmtId="4" fontId="48" fillId="85" borderId="770" applyNumberFormat="0" applyProtection="0">
      <alignment horizontal="left" vertical="center" indent="1"/>
    </xf>
    <xf numFmtId="4" fontId="48" fillId="87"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48" fillId="67" borderId="770" applyNumberFormat="0" applyProtection="0">
      <alignment vertical="center"/>
    </xf>
    <xf numFmtId="4" fontId="110" fillId="67" borderId="770" applyNumberFormat="0" applyProtection="0">
      <alignmen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48" fillId="85" borderId="770" applyNumberFormat="0" applyProtection="0">
      <alignment horizontal="right" vertical="center"/>
    </xf>
    <xf numFmtId="4" fontId="110" fillId="85" borderId="770" applyNumberFormat="0" applyProtection="0">
      <alignment horizontal="righ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09" fillId="85" borderId="770" applyNumberFormat="0" applyProtection="0">
      <alignment horizontal="right" vertical="center"/>
    </xf>
    <xf numFmtId="0" fontId="101" fillId="0" borderId="771"/>
    <xf numFmtId="0" fontId="131" fillId="49" borderId="768" applyNumberFormat="0" applyAlignment="0" applyProtection="0"/>
    <xf numFmtId="37" fontId="113" fillId="91"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8" fillId="62" borderId="774" applyBorder="0"/>
    <xf numFmtId="0" fontId="131" fillId="49" borderId="768" applyNumberFormat="0" applyAlignment="0" applyProtection="0"/>
    <xf numFmtId="0" fontId="131" fillId="49" borderId="768" applyNumberFormat="0" applyAlignment="0" applyProtection="0"/>
    <xf numFmtId="0" fontId="131" fillId="49" borderId="768" applyNumberFormat="0" applyAlignment="0" applyProtection="0"/>
    <xf numFmtId="217" fontId="46" fillId="88" borderId="775" applyBorder="0">
      <alignment horizontal="center" vertical="center" wrapText="1"/>
    </xf>
    <xf numFmtId="217" fontId="46" fillId="67" borderId="773" applyBorder="0">
      <alignment horizontal="left" indent="1"/>
      <protection locked="0"/>
    </xf>
    <xf numFmtId="0" fontId="108" fillId="62" borderId="774" applyBorder="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101" fillId="0" borderId="771"/>
    <xf numFmtId="4" fontId="109" fillId="85" borderId="770" applyNumberFormat="0" applyProtection="0">
      <alignment horizontal="righ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10" fillId="85" borderId="770" applyNumberFormat="0" applyProtection="0">
      <alignment horizontal="right" vertical="center"/>
    </xf>
    <xf numFmtId="4" fontId="48" fillId="85" borderId="770" applyNumberFormat="0" applyProtection="0">
      <alignment horizontal="righ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110" fillId="67" borderId="770" applyNumberFormat="0" applyProtection="0">
      <alignment vertical="center"/>
    </xf>
    <xf numFmtId="4" fontId="48" fillId="67" borderId="770" applyNumberFormat="0" applyProtection="0">
      <alignmen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4" fontId="48" fillId="87" borderId="770" applyNumberFormat="0" applyProtection="0">
      <alignment horizontal="left" vertical="center" indent="1"/>
    </xf>
    <xf numFmtId="4" fontId="48" fillId="85" borderId="770" applyNumberFormat="0" applyProtection="0">
      <alignment horizontal="left" vertical="center" indent="1"/>
    </xf>
    <xf numFmtId="0" fontId="45" fillId="74" borderId="770" applyNumberFormat="0" applyProtection="0">
      <alignment horizontal="left" vertical="center" indent="1"/>
    </xf>
    <xf numFmtId="4" fontId="47" fillId="84" borderId="770" applyNumberFormat="0" applyProtection="0">
      <alignment horizontal="left" vertical="center" indent="1"/>
    </xf>
    <xf numFmtId="4" fontId="48" fillId="83" borderId="770" applyNumberFormat="0" applyProtection="0">
      <alignment horizontal="right" vertical="center"/>
    </xf>
    <xf numFmtId="4" fontId="48" fillId="82" borderId="770" applyNumberFormat="0" applyProtection="0">
      <alignment horizontal="right" vertical="center"/>
    </xf>
    <xf numFmtId="4" fontId="48" fillId="81" borderId="770" applyNumberFormat="0" applyProtection="0">
      <alignment horizontal="right" vertical="center"/>
    </xf>
    <xf numFmtId="4" fontId="48" fillId="80" borderId="770" applyNumberFormat="0" applyProtection="0">
      <alignment horizontal="right" vertical="center"/>
    </xf>
    <xf numFmtId="4" fontId="48" fillId="79" borderId="770" applyNumberFormat="0" applyProtection="0">
      <alignment horizontal="right" vertical="center"/>
    </xf>
    <xf numFmtId="4" fontId="48" fillId="78" borderId="770" applyNumberFormat="0" applyProtection="0">
      <alignment horizontal="right" vertical="center"/>
    </xf>
    <xf numFmtId="4" fontId="48" fillId="77" borderId="770" applyNumberFormat="0" applyProtection="0">
      <alignment horizontal="right" vertical="center"/>
    </xf>
    <xf numFmtId="4" fontId="48" fillId="76" borderId="770" applyNumberFormat="0" applyProtection="0">
      <alignment horizontal="right" vertical="center"/>
    </xf>
    <xf numFmtId="4" fontId="48" fillId="75" borderId="770" applyNumberFormat="0" applyProtection="0">
      <alignment horizontal="right" vertical="center"/>
    </xf>
    <xf numFmtId="0" fontId="45" fillId="74" borderId="770" applyNumberFormat="0" applyProtection="0">
      <alignment horizontal="left" vertical="center" indent="1"/>
    </xf>
    <xf numFmtId="4" fontId="48" fillId="73" borderId="770" applyNumberFormat="0" applyProtection="0">
      <alignment horizontal="left" vertical="center" indent="1"/>
    </xf>
    <xf numFmtId="4" fontId="48" fillId="73" borderId="770" applyNumberFormat="0" applyProtection="0">
      <alignment horizontal="left" vertical="center" indent="1"/>
    </xf>
    <xf numFmtId="4" fontId="110" fillId="73" borderId="770" applyNumberFormat="0" applyProtection="0">
      <alignment vertical="center"/>
    </xf>
    <xf numFmtId="4" fontId="48" fillId="73" borderId="770" applyNumberFormat="0" applyProtection="0">
      <alignment vertical="center"/>
    </xf>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37" fontId="113" fillId="90" borderId="768" applyBorder="0" applyProtection="0">
      <alignment horizontal="right"/>
    </xf>
    <xf numFmtId="37" fontId="113" fillId="90" borderId="768" applyBorder="0" applyProtection="0">
      <alignment horizontal="right"/>
    </xf>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81" fillId="49" borderId="768" applyNumberForma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70" fillId="53" borderId="769" applyNumberFormat="0" applyFon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4" fontId="48" fillId="73" borderId="770" applyNumberFormat="0" applyProtection="0">
      <alignment vertical="center"/>
    </xf>
    <xf numFmtId="4" fontId="110" fillId="73" borderId="770" applyNumberFormat="0" applyProtection="0">
      <alignment vertical="center"/>
    </xf>
    <xf numFmtId="4" fontId="48" fillId="73" borderId="770" applyNumberFormat="0" applyProtection="0">
      <alignment horizontal="left" vertical="center" indent="1"/>
    </xf>
    <xf numFmtId="4" fontId="48" fillId="73" borderId="770" applyNumberFormat="0" applyProtection="0">
      <alignment horizontal="left" vertical="center" indent="1"/>
    </xf>
    <xf numFmtId="0" fontId="45" fillId="74" borderId="770" applyNumberFormat="0" applyProtection="0">
      <alignment horizontal="left" vertical="center" indent="1"/>
    </xf>
    <xf numFmtId="4" fontId="48" fillId="75" borderId="770" applyNumberFormat="0" applyProtection="0">
      <alignment horizontal="right" vertical="center"/>
    </xf>
    <xf numFmtId="4" fontId="48" fillId="76" borderId="770" applyNumberFormat="0" applyProtection="0">
      <alignment horizontal="right" vertical="center"/>
    </xf>
    <xf numFmtId="4" fontId="48" fillId="77" borderId="770" applyNumberFormat="0" applyProtection="0">
      <alignment horizontal="right" vertical="center"/>
    </xf>
    <xf numFmtId="4" fontId="48" fillId="78" borderId="770" applyNumberFormat="0" applyProtection="0">
      <alignment horizontal="right" vertical="center"/>
    </xf>
    <xf numFmtId="4" fontId="48" fillId="79" borderId="770" applyNumberFormat="0" applyProtection="0">
      <alignment horizontal="right" vertical="center"/>
    </xf>
    <xf numFmtId="4" fontId="48" fillId="80" borderId="770" applyNumberFormat="0" applyProtection="0">
      <alignment horizontal="right" vertical="center"/>
    </xf>
    <xf numFmtId="4" fontId="48" fillId="81" borderId="770" applyNumberFormat="0" applyProtection="0">
      <alignment horizontal="right" vertical="center"/>
    </xf>
    <xf numFmtId="4" fontId="48" fillId="82" borderId="770" applyNumberFormat="0" applyProtection="0">
      <alignment horizontal="right" vertical="center"/>
    </xf>
    <xf numFmtId="4" fontId="48" fillId="83" borderId="770" applyNumberFormat="0" applyProtection="0">
      <alignment horizontal="right" vertical="center"/>
    </xf>
    <xf numFmtId="4" fontId="47" fillId="84" borderId="770" applyNumberFormat="0" applyProtection="0">
      <alignment horizontal="left" vertical="center" indent="1"/>
    </xf>
    <xf numFmtId="0" fontId="45" fillId="74" borderId="770" applyNumberFormat="0" applyProtection="0">
      <alignment horizontal="left" vertical="center" indent="1"/>
    </xf>
    <xf numFmtId="4" fontId="48" fillId="85" borderId="770" applyNumberFormat="0" applyProtection="0">
      <alignment horizontal="left" vertical="center" indent="1"/>
    </xf>
    <xf numFmtId="4" fontId="48" fillId="87" borderId="770" applyNumberFormat="0" applyProtection="0">
      <alignment horizontal="left" vertical="center" indent="1"/>
    </xf>
    <xf numFmtId="0" fontId="45" fillId="87" borderId="770" applyNumberFormat="0" applyProtection="0">
      <alignment horizontal="left" vertical="center" indent="1"/>
    </xf>
    <xf numFmtId="0" fontId="45" fillId="87" borderId="770" applyNumberFormat="0" applyProtection="0">
      <alignment horizontal="left" vertical="center" indent="1"/>
    </xf>
    <xf numFmtId="0" fontId="45" fillId="88" borderId="770" applyNumberFormat="0" applyProtection="0">
      <alignment horizontal="left" vertical="center" indent="1"/>
    </xf>
    <xf numFmtId="0" fontId="45" fillId="88" borderId="770" applyNumberFormat="0" applyProtection="0">
      <alignment horizontal="left" vertical="center" indent="1"/>
    </xf>
    <xf numFmtId="0" fontId="45" fillId="66" borderId="770" applyNumberFormat="0" applyProtection="0">
      <alignment horizontal="left" vertical="center" indent="1"/>
    </xf>
    <xf numFmtId="0" fontId="45" fillId="66" borderId="770" applyNumberFormat="0" applyProtection="0">
      <alignment horizontal="left" vertical="center" indent="1"/>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48" fillId="67" borderId="770" applyNumberFormat="0" applyProtection="0">
      <alignment vertical="center"/>
    </xf>
    <xf numFmtId="4" fontId="110" fillId="67" borderId="770" applyNumberFormat="0" applyProtection="0">
      <alignment vertical="center"/>
    </xf>
    <xf numFmtId="4" fontId="48" fillId="67" borderId="770" applyNumberFormat="0" applyProtection="0">
      <alignment horizontal="left" vertical="center" indent="1"/>
    </xf>
    <xf numFmtId="4" fontId="48" fillId="67" borderId="770" applyNumberFormat="0" applyProtection="0">
      <alignment horizontal="left" vertical="center" indent="1"/>
    </xf>
    <xf numFmtId="4" fontId="48" fillId="85" borderId="770" applyNumberFormat="0" applyProtection="0">
      <alignment horizontal="right" vertical="center"/>
    </xf>
    <xf numFmtId="4" fontId="110" fillId="85" borderId="770" applyNumberFormat="0" applyProtection="0">
      <alignment horizontal="right" vertical="center"/>
    </xf>
    <xf numFmtId="0" fontId="45" fillId="74" borderId="770" applyNumberFormat="0" applyProtection="0">
      <alignment horizontal="left" vertical="center" indent="1"/>
    </xf>
    <xf numFmtId="0" fontId="45" fillId="74" borderId="770" applyNumberFormat="0" applyProtection="0">
      <alignment horizontal="left" vertical="center" indent="1"/>
    </xf>
    <xf numFmtId="4" fontId="109" fillId="85" borderId="770" applyNumberFormat="0" applyProtection="0">
      <alignment horizontal="right" vertical="center"/>
    </xf>
    <xf numFmtId="0" fontId="101" fillId="0" borderId="771"/>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0" fontId="66" fillId="64" borderId="768" applyNumberFormat="0" applyAlignment="0" applyProtection="0"/>
    <xf numFmtId="37" fontId="113" fillId="91"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37" fontId="113" fillId="91" borderId="768" applyBorder="0" applyProtection="0">
      <alignment horizontal="right"/>
    </xf>
    <xf numFmtId="0" fontId="108" fillId="62" borderId="774" applyBorder="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0" fontId="95" fillId="64" borderId="770" applyNumberFormat="0" applyAlignment="0" applyProtection="0"/>
    <xf numFmtId="217" fontId="46" fillId="88" borderId="775" applyBorder="0">
      <alignment horizontal="center" vertical="center" wrapText="1"/>
    </xf>
    <xf numFmtId="217" fontId="46" fillId="67" borderId="773" applyBorder="0">
      <alignment horizontal="left" indent="1"/>
      <protection locked="0"/>
    </xf>
    <xf numFmtId="0" fontId="105" fillId="0" borderId="772" applyNumberFormat="0" applyFill="0" applyAlignment="0" applyProtection="0"/>
    <xf numFmtId="0" fontId="126" fillId="64" borderId="768" applyNumberFormat="0" applyAlignment="0" applyProtection="0"/>
    <xf numFmtId="0" fontId="131" fillId="49" borderId="768" applyNumberFormat="0" applyAlignment="0" applyProtection="0"/>
    <xf numFmtId="0" fontId="45" fillId="53" borderId="769" applyNumberFormat="0" applyFont="0" applyAlignment="0" applyProtection="0"/>
    <xf numFmtId="0" fontId="134" fillId="64" borderId="770" applyNumberFormat="0" applyAlignment="0" applyProtection="0"/>
    <xf numFmtId="217" fontId="46" fillId="88" borderId="775" applyBorder="0">
      <alignment horizontal="center" vertical="center" wrapText="1"/>
    </xf>
    <xf numFmtId="217" fontId="46" fillId="67" borderId="773" applyBorder="0">
      <alignment horizontal="left" indent="1"/>
      <protection locked="0"/>
    </xf>
    <xf numFmtId="0" fontId="126" fillId="64" borderId="768" applyNumberFormat="0" applyAlignment="0" applyProtection="0"/>
    <xf numFmtId="0" fontId="131" fillId="49" borderId="768" applyNumberFormat="0" applyAlignment="0" applyProtection="0"/>
    <xf numFmtId="0" fontId="45" fillId="53" borderId="769" applyNumberFormat="0" applyFont="0" applyAlignment="0" applyProtection="0"/>
    <xf numFmtId="0" fontId="134" fillId="64" borderId="770" applyNumberFormat="0" applyAlignment="0" applyProtection="0"/>
    <xf numFmtId="0" fontId="131" fillId="49" borderId="768" applyNumberFormat="0" applyAlignment="0" applyProtection="0"/>
    <xf numFmtId="10" fontId="75" fillId="70" borderId="776" applyNumberFormat="0" applyBorder="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0" fontId="126" fillId="64" borderId="768" applyNumberFormat="0" applyAlignment="0" applyProtection="0"/>
    <xf numFmtId="0" fontId="131" fillId="49" borderId="768" applyNumberFormat="0" applyAlignment="0" applyProtection="0"/>
    <xf numFmtId="10" fontId="75" fillId="67" borderId="776" applyNumberFormat="0" applyBorder="0" applyAlignment="0" applyProtection="0"/>
    <xf numFmtId="0" fontId="45" fillId="53" borderId="778" applyNumberFormat="0" applyFont="0" applyAlignment="0" applyProtection="0"/>
    <xf numFmtId="0" fontId="131" fillId="49" borderId="768" applyNumberFormat="0" applyAlignment="0" applyProtection="0"/>
    <xf numFmtId="217" fontId="46" fillId="88" borderId="784" applyBorder="0">
      <alignment horizontal="center" vertical="center" wrapText="1"/>
    </xf>
    <xf numFmtId="0" fontId="45" fillId="88"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4" fontId="48" fillId="87"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7" fillId="84" borderId="779" applyNumberFormat="0" applyProtection="0">
      <alignment horizontal="left" vertical="center" indent="1"/>
    </xf>
    <xf numFmtId="4" fontId="48" fillId="83" borderId="779" applyNumberFormat="0" applyProtection="0">
      <alignment horizontal="right" vertical="center"/>
    </xf>
    <xf numFmtId="4" fontId="48" fillId="82"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9"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42" fontId="45" fillId="66" borderId="812">
      <alignment horizontal="center"/>
    </xf>
    <xf numFmtId="4" fontId="48" fillId="76" borderId="842" applyNumberFormat="0" applyProtection="0">
      <alignment horizontal="right" vertical="center"/>
    </xf>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805" applyNumberFormat="0" applyFont="0" applyAlignment="0" applyProtection="0"/>
    <xf numFmtId="0" fontId="126" fillId="64" borderId="777" applyNumberFormat="0" applyAlignment="0" applyProtection="0"/>
    <xf numFmtId="0" fontId="45" fillId="74" borderId="851" applyNumberFormat="0" applyProtection="0">
      <alignment horizontal="left" vertical="center" indent="1"/>
    </xf>
    <xf numFmtId="4" fontId="48" fillId="78"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4" fontId="48" fillId="67" borderId="797" applyNumberFormat="0" applyProtection="0">
      <alignment vertical="center"/>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53" borderId="832" applyNumberFormat="0" applyFont="0" applyAlignment="0" applyProtection="0"/>
    <xf numFmtId="0" fontId="131" fillId="49" borderId="831" applyNumberFormat="0" applyAlignment="0" applyProtection="0"/>
    <xf numFmtId="0" fontId="95" fillId="64" borderId="788" applyNumberFormat="0" applyAlignment="0" applyProtection="0"/>
    <xf numFmtId="0" fontId="95" fillId="64" borderId="788" applyNumberFormat="0" applyAlignment="0" applyProtection="0"/>
    <xf numFmtId="4" fontId="48" fillId="85" borderId="815" applyNumberFormat="0" applyProtection="0">
      <alignment horizontal="right" vertical="center"/>
    </xf>
    <xf numFmtId="4" fontId="48" fillId="73" borderId="788" applyNumberFormat="0" applyProtection="0">
      <alignment vertical="center"/>
    </xf>
    <xf numFmtId="4" fontId="48" fillId="67" borderId="788" applyNumberFormat="0" applyProtection="0">
      <alignmen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48" fillId="85" borderId="788" applyNumberFormat="0" applyProtection="0">
      <alignment horizontal="right" vertical="center"/>
    </xf>
    <xf numFmtId="4" fontId="110" fillId="85" borderId="788" applyNumberFormat="0" applyProtection="0">
      <alignment horizontal="right" vertical="center"/>
    </xf>
    <xf numFmtId="0" fontId="101" fillId="0" borderId="789"/>
    <xf numFmtId="4" fontId="48" fillId="73" borderId="815" applyNumberFormat="0" applyProtection="0">
      <alignment horizontal="left" vertical="center" indent="1"/>
    </xf>
    <xf numFmtId="0" fontId="81" fillId="49" borderId="813" applyNumberFormat="0" applyAlignment="0" applyProtection="0"/>
    <xf numFmtId="0" fontId="81" fillId="49" borderId="813" applyNumberFormat="0" applyAlignment="0" applyProtection="0"/>
    <xf numFmtId="0" fontId="95" fillId="64" borderId="824" applyNumberFormat="0" applyAlignment="0" applyProtection="0"/>
    <xf numFmtId="0" fontId="70" fillId="53" borderId="850" applyNumberFormat="0" applyFont="0" applyAlignment="0" applyProtection="0"/>
    <xf numFmtId="4" fontId="48" fillId="73" borderId="851" applyNumberFormat="0" applyProtection="0">
      <alignment horizontal="left" vertical="center" indent="1"/>
    </xf>
    <xf numFmtId="0" fontId="105" fillId="0" borderId="871" applyNumberFormat="0" applyFill="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105" fillId="0" borderId="790" applyNumberFormat="0" applyFill="0" applyAlignment="0" applyProtection="0"/>
    <xf numFmtId="0" fontId="105" fillId="0" borderId="790" applyNumberFormat="0" applyFill="0" applyAlignment="0" applyProtection="0"/>
    <xf numFmtId="0" fontId="70" fillId="53" borderId="796" applyNumberFormat="0" applyFont="0" applyAlignment="0" applyProtection="0"/>
    <xf numFmtId="0" fontId="70" fillId="53" borderId="796" applyNumberFormat="0" applyFont="0" applyAlignment="0" applyProtection="0"/>
    <xf numFmtId="4" fontId="48" fillId="82" borderId="815" applyNumberFormat="0" applyProtection="0">
      <alignment horizontal="right" vertical="center"/>
    </xf>
    <xf numFmtId="0" fontId="108" fillId="62" borderId="792" applyBorder="0"/>
    <xf numFmtId="4" fontId="48" fillId="75" borderId="815" applyNumberFormat="0" applyProtection="0">
      <alignment horizontal="right" vertical="center"/>
    </xf>
    <xf numFmtId="0" fontId="45" fillId="74" borderId="851" applyNumberFormat="0" applyProtection="0">
      <alignment horizontal="left" vertical="center" indent="1"/>
    </xf>
    <xf numFmtId="0" fontId="95" fillId="64" borderId="797" applyNumberFormat="0" applyAlignment="0" applyProtection="0"/>
    <xf numFmtId="0" fontId="95" fillId="64" borderId="797" applyNumberForma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832" applyNumberFormat="0" applyFont="0" applyAlignment="0" applyProtection="0"/>
    <xf numFmtId="0" fontId="131" fillId="49" borderId="876" applyNumberFormat="0" applyAlignment="0" applyProtection="0"/>
    <xf numFmtId="4" fontId="48" fillId="67" borderId="851" applyNumberFormat="0" applyProtection="0">
      <alignment horizontal="left" vertical="center" indent="1"/>
    </xf>
    <xf numFmtId="4" fontId="110" fillId="67" borderId="851" applyNumberFormat="0" applyProtection="0">
      <alignment vertical="center"/>
    </xf>
    <xf numFmtId="0" fontId="45" fillId="87" borderId="851" applyNumberFormat="0" applyProtection="0">
      <alignment horizontal="left" vertical="center" indent="1"/>
    </xf>
    <xf numFmtId="0" fontId="108" fillId="62" borderId="873" applyBorder="0"/>
    <xf numFmtId="0" fontId="81" fillId="49" borderId="876" applyNumberFormat="0" applyAlignment="0" applyProtection="0"/>
    <xf numFmtId="0" fontId="66" fillId="64" borderId="858" applyNumberFormat="0" applyAlignment="0" applyProtection="0"/>
    <xf numFmtId="0" fontId="66" fillId="64" borderId="858" applyNumberFormat="0" applyAlignment="0" applyProtection="0"/>
    <xf numFmtId="0" fontId="105" fillId="0" borderId="853" applyNumberFormat="0" applyFill="0" applyAlignment="0" applyProtection="0"/>
    <xf numFmtId="0" fontId="105" fillId="0" borderId="853" applyNumberFormat="0" applyFill="0" applyAlignment="0" applyProtection="0"/>
    <xf numFmtId="0" fontId="70" fillId="53" borderId="823" applyNumberFormat="0" applyFont="0" applyAlignment="0" applyProtection="0"/>
    <xf numFmtId="0" fontId="66" fillId="64" borderId="831" applyNumberFormat="0" applyAlignment="0" applyProtection="0"/>
    <xf numFmtId="4" fontId="109" fillId="85" borderId="815" applyNumberFormat="0" applyProtection="0">
      <alignment horizontal="right" vertical="center"/>
    </xf>
    <xf numFmtId="0" fontId="45" fillId="74" borderId="815" applyNumberFormat="0" applyProtection="0">
      <alignment horizontal="left" vertical="center" indent="1"/>
    </xf>
    <xf numFmtId="217" fontId="46" fillId="67" borderId="791" applyBorder="0">
      <alignment horizontal="left" indent="1"/>
      <protection locked="0"/>
    </xf>
    <xf numFmtId="0" fontId="70" fillId="53" borderId="796"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70" fillId="53" borderId="841" applyNumberFormat="0" applyFont="0" applyAlignment="0" applyProtection="0"/>
    <xf numFmtId="0" fontId="70" fillId="53" borderId="841" applyNumberFormat="0" applyFont="0" applyAlignment="0" applyProtection="0"/>
    <xf numFmtId="4" fontId="48" fillId="78" borderId="842" applyNumberFormat="0" applyProtection="0">
      <alignment horizontal="right" vertical="center"/>
    </xf>
    <xf numFmtId="0" fontId="108" fillId="62" borderId="828" applyBorder="0"/>
    <xf numFmtId="0" fontId="66" fillId="64" borderId="831" applyNumberFormat="0" applyAlignment="0" applyProtection="0"/>
    <xf numFmtId="0" fontId="70" fillId="53" borderId="805" applyNumberFormat="0" applyFont="0" applyAlignment="0" applyProtection="0"/>
    <xf numFmtId="0" fontId="70" fillId="53" borderId="823" applyNumberFormat="0" applyFont="0" applyAlignment="0" applyProtection="0"/>
    <xf numFmtId="4" fontId="48" fillId="73" borderId="851" applyNumberFormat="0" applyProtection="0">
      <alignment vertical="center"/>
    </xf>
    <xf numFmtId="0" fontId="45" fillId="53" borderId="823" applyNumberFormat="0" applyFont="0" applyAlignment="0" applyProtection="0"/>
    <xf numFmtId="4" fontId="110" fillId="85" borderId="806" applyNumberFormat="0" applyProtection="0">
      <alignment horizontal="right" vertical="center"/>
    </xf>
    <xf numFmtId="4" fontId="48" fillId="79" borderId="797" applyNumberFormat="0" applyProtection="0">
      <alignment horizontal="right" vertical="center"/>
    </xf>
    <xf numFmtId="4" fontId="48" fillId="87" borderId="842" applyNumberFormat="0" applyProtection="0">
      <alignment horizontal="left" vertical="center" indent="1"/>
    </xf>
    <xf numFmtId="4" fontId="48" fillId="82" borderId="833" applyNumberFormat="0" applyProtection="0">
      <alignment horizontal="right" vertical="center"/>
    </xf>
    <xf numFmtId="0" fontId="81" fillId="49" borderId="786" applyNumberFormat="0" applyAlignment="0" applyProtection="0"/>
    <xf numFmtId="0" fontId="131" fillId="49" borderId="804" applyNumberForma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95" fillId="64" borderId="788" applyNumberFormat="0" applyAlignment="0" applyProtection="0"/>
    <xf numFmtId="0" fontId="95" fillId="64" borderId="788" applyNumberFormat="0" applyAlignment="0" applyProtection="0"/>
    <xf numFmtId="0" fontId="45" fillId="74" borderId="788" applyNumberFormat="0" applyProtection="0">
      <alignment horizontal="left" vertical="center" indent="1"/>
    </xf>
    <xf numFmtId="4" fontId="48" fillId="75" borderId="788" applyNumberFormat="0" applyProtection="0">
      <alignment horizontal="right" vertical="center"/>
    </xf>
    <xf numFmtId="4" fontId="48" fillId="79" borderId="788" applyNumberFormat="0" applyProtection="0">
      <alignment horizontal="right" vertical="center"/>
    </xf>
    <xf numFmtId="4" fontId="48" fillId="81" borderId="788" applyNumberFormat="0" applyProtection="0">
      <alignment horizontal="right" vertical="center"/>
    </xf>
    <xf numFmtId="4" fontId="48" fillId="83" borderId="788" applyNumberFormat="0" applyProtection="0">
      <alignment horizontal="right" vertical="center"/>
    </xf>
    <xf numFmtId="37" fontId="113" fillId="91" borderId="858" applyBorder="0" applyProtection="0">
      <alignment horizontal="right"/>
    </xf>
    <xf numFmtId="37" fontId="113" fillId="90" borderId="822" applyBorder="0" applyProtection="0">
      <alignment horizontal="right"/>
    </xf>
    <xf numFmtId="0" fontId="108" fillId="62" borderId="819" applyBorder="0"/>
    <xf numFmtId="0" fontId="70" fillId="53" borderId="868" applyNumberFormat="0" applyFont="0" applyAlignment="0" applyProtection="0"/>
    <xf numFmtId="0" fontId="81" fillId="49" borderId="876" applyNumberFormat="0" applyAlignment="0" applyProtection="0"/>
    <xf numFmtId="0" fontId="81" fillId="49" borderId="867" applyNumberFormat="0" applyAlignment="0" applyProtection="0"/>
    <xf numFmtId="0" fontId="81" fillId="49" borderId="849" applyNumberFormat="0" applyAlignment="0" applyProtection="0"/>
    <xf numFmtId="0" fontId="81" fillId="49" borderId="849" applyNumberFormat="0" applyAlignment="0" applyProtection="0"/>
    <xf numFmtId="0" fontId="70" fillId="53" borderId="868" applyNumberFormat="0" applyFont="0" applyAlignment="0" applyProtection="0"/>
    <xf numFmtId="0" fontId="95" fillId="64" borderId="797" applyNumberFormat="0" applyAlignment="0" applyProtection="0"/>
    <xf numFmtId="0" fontId="101" fillId="0" borderId="834"/>
    <xf numFmtId="0" fontId="134" fillId="64" borderId="797" applyNumberFormat="0" applyAlignment="0" applyProtection="0"/>
    <xf numFmtId="0" fontId="45" fillId="74" borderId="797" applyNumberFormat="0" applyProtection="0">
      <alignment horizontal="left" vertical="center" indent="1"/>
    </xf>
    <xf numFmtId="4" fontId="48" fillId="81" borderId="797" applyNumberFormat="0" applyProtection="0">
      <alignment horizontal="right" vertical="center"/>
    </xf>
    <xf numFmtId="4" fontId="48" fillId="83" borderId="797" applyNumberFormat="0" applyProtection="0">
      <alignment horizontal="right" vertical="center"/>
    </xf>
    <xf numFmtId="4" fontId="109" fillId="85" borderId="797" applyNumberFormat="0" applyProtection="0">
      <alignment horizontal="right" vertical="center"/>
    </xf>
    <xf numFmtId="0" fontId="126" fillId="64" borderId="795" applyNumberFormat="0" applyAlignment="0" applyProtection="0"/>
    <xf numFmtId="0" fontId="95" fillId="64" borderId="815" applyNumberFormat="0" applyAlignment="0" applyProtection="0"/>
    <xf numFmtId="0" fontId="70" fillId="53" borderId="823" applyNumberFormat="0" applyFont="0" applyAlignment="0" applyProtection="0"/>
    <xf numFmtId="4" fontId="48" fillId="80" borderId="878" applyNumberFormat="0" applyProtection="0">
      <alignment horizontal="right" vertical="center"/>
    </xf>
    <xf numFmtId="0" fontId="81" fillId="49" borderId="822" applyNumberFormat="0" applyAlignment="0" applyProtection="0"/>
    <xf numFmtId="0" fontId="66" fillId="64" borderId="858" applyNumberFormat="0" applyAlignment="0" applyProtection="0"/>
    <xf numFmtId="0" fontId="70" fillId="53" borderId="877" applyNumberFormat="0" applyFont="0" applyAlignment="0" applyProtection="0"/>
    <xf numFmtId="0" fontId="105" fillId="0" borderId="871" applyNumberFormat="0" applyFill="0" applyAlignment="0" applyProtection="0"/>
    <xf numFmtId="0" fontId="101" fillId="0" borderId="852"/>
    <xf numFmtId="0" fontId="66" fillId="64" borderId="831" applyNumberFormat="0" applyAlignment="0" applyProtection="0"/>
    <xf numFmtId="0" fontId="108" fillId="62" borderId="837" applyBorder="0"/>
    <xf numFmtId="4" fontId="48" fillId="67" borderId="833" applyNumberFormat="0" applyProtection="0">
      <alignment horizontal="left" vertical="center" indent="1"/>
    </xf>
    <xf numFmtId="4" fontId="110" fillId="67" borderId="833" applyNumberFormat="0" applyProtection="0">
      <alignment vertical="center"/>
    </xf>
    <xf numFmtId="0" fontId="66" fillId="64" borderId="831" applyNumberFormat="0" applyAlignment="0" applyProtection="0"/>
    <xf numFmtId="0" fontId="95" fillId="64" borderId="878" applyNumberFormat="0" applyAlignment="0" applyProtection="0"/>
    <xf numFmtId="0" fontId="70" fillId="53" borderId="877" applyNumberFormat="0" applyFont="0" applyAlignment="0" applyProtection="0"/>
    <xf numFmtId="0" fontId="66" fillId="64" borderId="858" applyNumberFormat="0" applyAlignment="0" applyProtection="0"/>
    <xf numFmtId="0" fontId="45" fillId="74" borderId="860" applyNumberFormat="0" applyProtection="0">
      <alignment horizontal="left" vertical="center" indent="1"/>
    </xf>
    <xf numFmtId="0" fontId="45" fillId="74" borderId="842" applyNumberFormat="0" applyProtection="0">
      <alignment horizontal="left" vertical="center" indent="1"/>
    </xf>
    <xf numFmtId="0" fontId="70" fillId="53" borderId="850" applyNumberFormat="0" applyFont="0" applyAlignment="0" applyProtection="0"/>
    <xf numFmtId="0" fontId="105" fillId="0" borderId="871" applyNumberFormat="0" applyFill="0" applyAlignment="0" applyProtection="0"/>
    <xf numFmtId="0" fontId="81" fillId="49" borderId="831" applyNumberFormat="0" applyAlignment="0" applyProtection="0"/>
    <xf numFmtId="4" fontId="48" fillId="85" borderId="824" applyNumberFormat="0" applyProtection="0">
      <alignment horizontal="left" vertical="center" indent="1"/>
    </xf>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76" applyNumberFormat="0" applyAlignment="0" applyProtection="0"/>
    <xf numFmtId="0" fontId="66" fillId="64" borderId="858" applyNumberFormat="0" applyAlignment="0" applyProtection="0"/>
    <xf numFmtId="0" fontId="81" fillId="49" borderId="858" applyNumberFormat="0" applyAlignment="0" applyProtection="0"/>
    <xf numFmtId="4" fontId="48" fillId="87" borderId="869" applyNumberFormat="0" applyProtection="0">
      <alignment horizontal="left" vertical="center" indent="1"/>
    </xf>
    <xf numFmtId="0" fontId="70" fillId="53" borderId="877" applyNumberFormat="0" applyFont="0" applyAlignment="0" applyProtection="0"/>
    <xf numFmtId="0" fontId="45" fillId="87" borderId="842" applyNumberFormat="0" applyProtection="0">
      <alignment horizontal="left" vertical="center" indent="1"/>
    </xf>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81" fillId="49" borderId="795" applyNumberFormat="0" applyAlignment="0" applyProtection="0"/>
    <xf numFmtId="4" fontId="48" fillId="73" borderId="797" applyNumberFormat="0" applyProtection="0">
      <alignment horizontal="left" vertical="center" indent="1"/>
    </xf>
    <xf numFmtId="4" fontId="48" fillId="73" borderId="797" applyNumberFormat="0" applyProtection="0">
      <alignment horizontal="left" vertical="center" indent="1"/>
    </xf>
    <xf numFmtId="4" fontId="48" fillId="76" borderId="797" applyNumberFormat="0" applyProtection="0">
      <alignment horizontal="right" vertical="center"/>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0" fontId="101" fillId="0" borderId="798"/>
    <xf numFmtId="164" fontId="45" fillId="67" borderId="803">
      <alignment horizontal="center"/>
      <protection locked="0"/>
    </xf>
    <xf numFmtId="0" fontId="70" fillId="53" borderId="823" applyNumberFormat="0" applyFont="0" applyAlignment="0" applyProtection="0"/>
    <xf numFmtId="4" fontId="48" fillId="85" borderId="860" applyNumberFormat="0" applyProtection="0">
      <alignment horizontal="right" vertical="center"/>
    </xf>
    <xf numFmtId="4" fontId="48" fillId="82" borderId="851" applyNumberFormat="0" applyProtection="0">
      <alignment horizontal="right" vertical="center"/>
    </xf>
    <xf numFmtId="0" fontId="95" fillId="64" borderId="851" applyNumberFormat="0" applyAlignment="0" applyProtection="0"/>
    <xf numFmtId="0" fontId="70" fillId="53" borderId="814" applyNumberFormat="0" applyFont="0" applyAlignment="0" applyProtection="0"/>
    <xf numFmtId="4" fontId="48" fillId="77" borderId="806" applyNumberFormat="0" applyProtection="0">
      <alignment horizontal="right" vertical="center"/>
    </xf>
    <xf numFmtId="4" fontId="48" fillId="82" borderId="824" applyNumberFormat="0" applyProtection="0">
      <alignment horizontal="right" vertical="center"/>
    </xf>
    <xf numFmtId="0" fontId="131" fillId="49" borderId="804"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105" fillId="0" borderId="799" applyNumberFormat="0" applyFill="0" applyAlignment="0" applyProtection="0"/>
    <xf numFmtId="0" fontId="105" fillId="0" borderId="799" applyNumberFormat="0" applyFill="0" applyAlignment="0" applyProtection="0"/>
    <xf numFmtId="4" fontId="48" fillId="82" borderId="797" applyNumberFormat="0" applyProtection="0">
      <alignment horizontal="right" vertical="center"/>
    </xf>
    <xf numFmtId="0" fontId="45" fillId="66" borderId="797" applyNumberFormat="0" applyProtection="0">
      <alignment horizontal="left" vertical="center" indent="1"/>
    </xf>
    <xf numFmtId="0" fontId="45" fillId="74" borderId="797" applyNumberFormat="0" applyProtection="0">
      <alignment horizontal="left" vertical="center" indent="1"/>
    </xf>
    <xf numFmtId="42" fontId="45" fillId="66" borderId="839">
      <alignment horizontal="center"/>
    </xf>
    <xf numFmtId="217" fontId="121" fillId="0" borderId="839">
      <alignment horizontal="left" indent="1"/>
    </xf>
    <xf numFmtId="0" fontId="70" fillId="53" borderId="841" applyNumberFormat="0" applyFont="0" applyAlignment="0" applyProtection="0"/>
    <xf numFmtId="0" fontId="70" fillId="53" borderId="877" applyNumberFormat="0" applyFont="0" applyAlignment="0" applyProtection="0"/>
    <xf numFmtId="0" fontId="126" fillId="64" borderId="804" applyNumberFormat="0" applyAlignment="0" applyProtection="0"/>
    <xf numFmtId="0" fontId="45" fillId="87" borderId="815" applyNumberFormat="0" applyProtection="0">
      <alignment horizontal="left" vertical="center" indent="1"/>
    </xf>
    <xf numFmtId="0" fontId="45" fillId="87" borderId="815" applyNumberFormat="0" applyProtection="0">
      <alignment horizontal="left" vertical="center" indent="1"/>
    </xf>
    <xf numFmtId="4" fontId="48" fillId="85" borderId="815" applyNumberFormat="0" applyProtection="0">
      <alignment horizontal="left" vertical="center" indent="1"/>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4" fontId="48" fillId="73" borderId="824" applyNumberFormat="0" applyProtection="0">
      <alignment vertical="center"/>
    </xf>
    <xf numFmtId="4" fontId="110" fillId="73" borderId="824" applyNumberFormat="0" applyProtection="0">
      <alignment vertical="center"/>
    </xf>
    <xf numFmtId="4" fontId="48" fillId="77" borderId="824" applyNumberFormat="0" applyProtection="0">
      <alignment horizontal="right" vertical="center"/>
    </xf>
    <xf numFmtId="4" fontId="48" fillId="81" borderId="824" applyNumberFormat="0" applyProtection="0">
      <alignment horizontal="right" vertical="center"/>
    </xf>
    <xf numFmtId="4" fontId="48" fillId="82" borderId="824" applyNumberFormat="0" applyProtection="0">
      <alignment horizontal="right" vertical="center"/>
    </xf>
    <xf numFmtId="4" fontId="48" fillId="83" borderId="824" applyNumberFormat="0" applyProtection="0">
      <alignment horizontal="right" vertical="center"/>
    </xf>
    <xf numFmtId="0" fontId="45" fillId="66" borderId="824" applyNumberFormat="0" applyProtection="0">
      <alignment horizontal="left" vertical="center" indent="1"/>
    </xf>
    <xf numFmtId="0" fontId="126" fillId="64" borderId="867" applyNumberFormat="0" applyAlignment="0" applyProtection="0"/>
    <xf numFmtId="0" fontId="45" fillId="74" borderId="869" applyNumberFormat="0" applyProtection="0">
      <alignment horizontal="left" vertical="center" indent="1"/>
    </xf>
    <xf numFmtId="0" fontId="81" fillId="49" borderId="867" applyNumberFormat="0" applyAlignment="0" applyProtection="0"/>
    <xf numFmtId="0" fontId="70" fillId="53" borderId="877" applyNumberFormat="0" applyFont="0" applyAlignment="0" applyProtection="0"/>
    <xf numFmtId="0" fontId="134" fillId="64" borderId="860" applyNumberFormat="0" applyAlignment="0" applyProtection="0"/>
    <xf numFmtId="0" fontId="70" fillId="53" borderId="823" applyNumberFormat="0" applyFont="0" applyAlignment="0" applyProtection="0"/>
    <xf numFmtId="4" fontId="48" fillId="80" borderId="851" applyNumberFormat="0" applyProtection="0">
      <alignment horizontal="right" vertical="center"/>
    </xf>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4" fontId="110" fillId="73" borderId="806" applyNumberFormat="0" applyProtection="0">
      <alignment vertical="center"/>
    </xf>
    <xf numFmtId="4" fontId="48" fillId="73" borderId="806" applyNumberFormat="0" applyProtection="0">
      <alignment horizontal="left" vertical="center" indent="1"/>
    </xf>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169" fontId="45" fillId="67" borderId="803">
      <alignment horizontal="center"/>
      <protection locked="0"/>
    </xf>
    <xf numFmtId="169" fontId="45" fillId="66" borderId="803">
      <alignment horizontal="center"/>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0" fontId="45" fillId="74" borderId="806" applyNumberFormat="0" applyProtection="0">
      <alignment horizontal="left" vertical="center" indent="1"/>
    </xf>
    <xf numFmtId="0" fontId="101" fillId="0" borderId="807"/>
    <xf numFmtId="217" fontId="46" fillId="67" borderId="827" applyBorder="0">
      <alignment horizontal="left" indent="1"/>
      <protection locked="0"/>
    </xf>
    <xf numFmtId="169" fontId="45" fillId="0" borderId="803">
      <alignment horizontal="center"/>
    </xf>
    <xf numFmtId="0" fontId="66" fillId="64" borderId="831" applyNumberFormat="0" applyAlignment="0" applyProtection="0"/>
    <xf numFmtId="0" fontId="70" fillId="53" borderId="823" applyNumberFormat="0" applyFont="0" applyAlignment="0" applyProtection="0"/>
    <xf numFmtId="0" fontId="75" fillId="110" borderId="803"/>
    <xf numFmtId="0" fontId="45" fillId="66" borderId="833" applyNumberFormat="0" applyProtection="0">
      <alignment horizontal="left" vertical="center" indent="1"/>
    </xf>
    <xf numFmtId="0" fontId="70" fillId="53" borderId="832"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45" fillId="87" borderId="824" applyNumberFormat="0" applyProtection="0">
      <alignment horizontal="left" vertical="center" indent="1"/>
    </xf>
    <xf numFmtId="4" fontId="48" fillId="73" borderId="869" applyNumberFormat="0" applyProtection="0">
      <alignment vertical="center"/>
    </xf>
    <xf numFmtId="0" fontId="105" fillId="0" borderId="826" applyNumberFormat="0" applyFill="0" applyAlignment="0" applyProtection="0"/>
    <xf numFmtId="0" fontId="95" fillId="64" borderId="842" applyNumberFormat="0" applyAlignment="0" applyProtection="0"/>
    <xf numFmtId="0" fontId="95" fillId="64" borderId="842" applyNumberFormat="0" applyAlignment="0" applyProtection="0"/>
    <xf numFmtId="37" fontId="113" fillId="91" borderId="849" applyBorder="0" applyProtection="0">
      <alignment horizontal="right"/>
    </xf>
    <xf numFmtId="0" fontId="70" fillId="53" borderId="832" applyNumberFormat="0" applyFont="0" applyAlignment="0" applyProtection="0"/>
    <xf numFmtId="37" fontId="113" fillId="90" borderId="876" applyBorder="0" applyProtection="0">
      <alignment horizontal="right"/>
    </xf>
    <xf numFmtId="0" fontId="45" fillId="74" borderId="779" applyNumberFormat="0" applyProtection="0">
      <alignment horizontal="left" vertical="center" indent="1"/>
    </xf>
    <xf numFmtId="4" fontId="110" fillId="85" borderId="779" applyNumberFormat="0" applyProtection="0">
      <alignment horizontal="right" vertical="center"/>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110" fillId="67" borderId="779" applyNumberFormat="0" applyProtection="0">
      <alignment vertical="center"/>
    </xf>
    <xf numFmtId="4" fontId="48" fillId="67" borderId="779" applyNumberFormat="0" applyProtection="0">
      <alignmen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8" fillId="83"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217" fontId="46" fillId="88" borderId="829" applyBorder="0">
      <alignment horizontal="center" vertical="center" wrapText="1"/>
    </xf>
    <xf numFmtId="4" fontId="48" fillId="76" borderId="851" applyNumberFormat="0" applyProtection="0">
      <alignment horizontal="right" vertical="center"/>
    </xf>
    <xf numFmtId="4" fontId="48" fillId="79" borderId="833" applyNumberFormat="0" applyProtection="0">
      <alignment horizontal="right" vertical="center"/>
    </xf>
    <xf numFmtId="0" fontId="70" fillId="53" borderId="832" applyNumberFormat="0" applyFont="0" applyAlignment="0" applyProtection="0"/>
    <xf numFmtId="9" fontId="45" fillId="66" borderId="812">
      <alignment horizontal="center"/>
    </xf>
    <xf numFmtId="9" fontId="45" fillId="0" borderId="812">
      <alignment horizontal="center"/>
    </xf>
    <xf numFmtId="0" fontId="70" fillId="53" borderId="823" applyNumberFormat="0" applyFont="0" applyAlignment="0" applyProtection="0"/>
    <xf numFmtId="164" fontId="45" fillId="67" borderId="812">
      <alignment horizontal="center"/>
      <protection locked="0"/>
    </xf>
    <xf numFmtId="0" fontId="70" fillId="53" borderId="823" applyNumberFormat="0" applyFont="0" applyAlignment="0" applyProtection="0"/>
    <xf numFmtId="0" fontId="70" fillId="53" borderId="823" applyNumberFormat="0" applyFont="0" applyAlignment="0" applyProtection="0"/>
    <xf numFmtId="0" fontId="45" fillId="88" borderId="824" applyNumberFormat="0" applyProtection="0">
      <alignment horizontal="left" vertical="center" indent="1"/>
    </xf>
    <xf numFmtId="0" fontId="45" fillId="88" borderId="824" applyNumberFormat="0" applyProtection="0">
      <alignment horizontal="left" vertical="center" indent="1"/>
    </xf>
    <xf numFmtId="0" fontId="95" fillId="64" borderId="878" applyNumberFormat="0" applyAlignment="0" applyProtection="0"/>
    <xf numFmtId="4" fontId="48" fillId="73" borderId="851" applyNumberFormat="0" applyProtection="0">
      <alignment horizontal="left" vertical="center" indent="1"/>
    </xf>
    <xf numFmtId="0" fontId="70" fillId="53" borderId="841" applyNumberFormat="0" applyFont="0" applyAlignment="0" applyProtection="0"/>
    <xf numFmtId="0" fontId="70" fillId="53" borderId="877" applyNumberFormat="0" applyFont="0" applyAlignment="0" applyProtection="0"/>
    <xf numFmtId="0" fontId="95" fillId="64" borderId="869" applyNumberFormat="0" applyAlignment="0" applyProtection="0"/>
    <xf numFmtId="0" fontId="70" fillId="53" borderId="877" applyNumberFormat="0" applyFont="0" applyAlignment="0" applyProtection="0"/>
    <xf numFmtId="37" fontId="113" fillId="90" borderId="840" applyBorder="0" applyProtection="0">
      <alignment horizontal="right"/>
    </xf>
    <xf numFmtId="4" fontId="48" fillId="77" borderId="842" applyNumberFormat="0" applyProtection="0">
      <alignment horizontal="right" vertical="center"/>
    </xf>
    <xf numFmtId="4" fontId="48" fillId="79" borderId="842" applyNumberFormat="0" applyProtection="0">
      <alignment horizontal="right" vertical="center"/>
    </xf>
    <xf numFmtId="0" fontId="95" fillId="64" borderId="779" applyNumberFormat="0" applyAlignment="0" applyProtection="0"/>
    <xf numFmtId="4" fontId="48" fillId="80" borderId="842" applyNumberFormat="0" applyProtection="0">
      <alignment horizontal="right" vertical="center"/>
    </xf>
    <xf numFmtId="0" fontId="45" fillId="87" borderId="842" applyNumberFormat="0" applyProtection="0">
      <alignment horizontal="left" vertical="center" indent="1"/>
    </xf>
    <xf numFmtId="0" fontId="105" fillId="0" borderId="844" applyNumberFormat="0" applyFill="0" applyAlignment="0" applyProtection="0"/>
    <xf numFmtId="4" fontId="48" fillId="79" borderId="878" applyNumberFormat="0" applyProtection="0">
      <alignment horizontal="right" vertical="center"/>
    </xf>
    <xf numFmtId="0" fontId="131" fillId="49" borderId="831" applyNumberFormat="0" applyAlignment="0" applyProtection="0"/>
    <xf numFmtId="0" fontId="108" fillId="62" borderId="882" applyBorder="0"/>
    <xf numFmtId="0" fontId="70" fillId="53" borderId="841" applyNumberFormat="0" applyFont="0" applyAlignment="0" applyProtection="0"/>
    <xf numFmtId="0" fontId="95" fillId="64" borderId="833" applyNumberFormat="0" applyAlignment="0" applyProtection="0"/>
    <xf numFmtId="0" fontId="70" fillId="53" borderId="832" applyNumberFormat="0" applyFont="0" applyAlignment="0" applyProtection="0"/>
    <xf numFmtId="0" fontId="66" fillId="64" borderId="831" applyNumberFormat="0" applyAlignment="0" applyProtection="0"/>
    <xf numFmtId="4" fontId="48" fillId="73" borderId="860" applyNumberFormat="0" applyProtection="0">
      <alignment horizontal="left" vertical="center" indent="1"/>
    </xf>
    <xf numFmtId="0" fontId="126" fillId="64" borderId="858" applyNumberFormat="0" applyAlignment="0" applyProtection="0"/>
    <xf numFmtId="0" fontId="95" fillId="64" borderId="851" applyNumberForma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217" fontId="45" fillId="66" borderId="839">
      <alignment horizontal="left" indent="1"/>
    </xf>
    <xf numFmtId="4" fontId="48" fillId="82" borderId="869" applyNumberFormat="0" applyProtection="0">
      <alignment horizontal="right" vertical="center"/>
    </xf>
    <xf numFmtId="4" fontId="48" fillId="79" borderId="869" applyNumberFormat="0" applyProtection="0">
      <alignment horizontal="right" vertical="center"/>
    </xf>
    <xf numFmtId="4" fontId="48" fillId="73" borderId="869" applyNumberFormat="0" applyProtection="0">
      <alignment horizontal="left" vertical="center" indent="1"/>
    </xf>
    <xf numFmtId="4" fontId="48" fillId="83" borderId="842" applyNumberFormat="0" applyProtection="0">
      <alignment horizontal="right" vertical="center"/>
    </xf>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126" fillId="64" borderId="876" applyNumberFormat="0" applyAlignment="0" applyProtection="0"/>
    <xf numFmtId="217" fontId="46" fillId="88" borderId="865" applyBorder="0">
      <alignment horizontal="center" vertical="center" wrapText="1"/>
    </xf>
    <xf numFmtId="0" fontId="131" fillId="49" borderId="858" applyNumberFormat="0" applyAlignment="0" applyProtection="0"/>
    <xf numFmtId="0" fontId="101" fillId="0" borderId="834"/>
    <xf numFmtId="0" fontId="45" fillId="74" borderId="833" applyNumberFormat="0" applyProtection="0">
      <alignment horizontal="left" vertical="center" indent="1"/>
    </xf>
    <xf numFmtId="4" fontId="48" fillId="67" borderId="833" applyNumberFormat="0" applyProtection="0">
      <alignment horizontal="left" vertical="center" indent="1"/>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37" fontId="113" fillId="90" borderId="786" applyBorder="0" applyProtection="0">
      <alignment horizontal="right"/>
    </xf>
    <xf numFmtId="0" fontId="45" fillId="66"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8" fillId="81" borderId="833" applyNumberFormat="0" applyProtection="0">
      <alignment horizontal="right" vertical="center"/>
    </xf>
    <xf numFmtId="4" fontId="48" fillId="73" borderId="833" applyNumberFormat="0" applyProtection="0">
      <alignment horizontal="left" vertical="center" indent="1"/>
    </xf>
    <xf numFmtId="217" fontId="46" fillId="67" borderId="872" applyBorder="0">
      <alignment horizontal="left" indent="1"/>
      <protection locked="0"/>
    </xf>
    <xf numFmtId="37" fontId="113" fillId="90" borderId="822" applyBorder="0" applyProtection="0">
      <alignment horizontal="right"/>
    </xf>
    <xf numFmtId="4" fontId="110" fillId="85" borderId="851" applyNumberFormat="0" applyProtection="0">
      <alignment horizontal="right" vertical="center"/>
    </xf>
    <xf numFmtId="4" fontId="48" fillId="67" borderId="851" applyNumberFormat="0" applyProtection="0">
      <alignment vertical="center"/>
    </xf>
    <xf numFmtId="0" fontId="95" fillId="64" borderId="851" applyNumberFormat="0" applyAlignment="0" applyProtection="0"/>
    <xf numFmtId="0" fontId="95" fillId="64" borderId="851" applyNumberForma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45" fillId="88" borderId="869" applyNumberFormat="0" applyProtection="0">
      <alignment horizontal="left" vertical="center" indent="1"/>
    </xf>
    <xf numFmtId="0" fontId="45" fillId="87" borderId="869" applyNumberFormat="0" applyProtection="0">
      <alignment horizontal="left" vertical="center" indent="1"/>
    </xf>
    <xf numFmtId="4" fontId="48" fillId="81" borderId="869" applyNumberFormat="0" applyProtection="0">
      <alignment horizontal="right" vertical="center"/>
    </xf>
    <xf numFmtId="4" fontId="48" fillId="80" borderId="869" applyNumberFormat="0" applyProtection="0">
      <alignment horizontal="right" vertical="center"/>
    </xf>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37" fontId="113" fillId="90" borderId="858" applyBorder="0" applyProtection="0">
      <alignment horizontal="right"/>
    </xf>
    <xf numFmtId="37" fontId="113" fillId="90" borderId="867" applyBorder="0" applyProtection="0">
      <alignment horizontal="right"/>
    </xf>
    <xf numFmtId="4" fontId="48" fillId="67" borderId="878" applyNumberFormat="0" applyProtection="0">
      <alignment horizontal="left" vertical="center" indent="1"/>
    </xf>
    <xf numFmtId="0" fontId="70" fillId="53" borderId="859" applyNumberFormat="0" applyFont="0" applyAlignment="0" applyProtection="0"/>
    <xf numFmtId="0" fontId="70" fillId="53" borderId="859" applyNumberFormat="0" applyFont="0" applyAlignment="0" applyProtection="0"/>
    <xf numFmtId="4" fontId="48" fillId="73" borderId="860" applyNumberFormat="0" applyProtection="0">
      <alignment horizontal="left" vertical="center" indent="1"/>
    </xf>
    <xf numFmtId="4" fontId="48" fillId="78" borderId="860" applyNumberFormat="0" applyProtection="0">
      <alignment horizontal="right" vertical="center"/>
    </xf>
    <xf numFmtId="0" fontId="70" fillId="53" borderId="841" applyNumberFormat="0" applyFont="0" applyAlignment="0" applyProtection="0"/>
    <xf numFmtId="0" fontId="70" fillId="53" borderId="841" applyNumberFormat="0" applyFont="0" applyAlignment="0" applyProtection="0"/>
    <xf numFmtId="37" fontId="113" fillId="90" borderId="831" applyBorder="0" applyProtection="0">
      <alignment horizontal="right"/>
    </xf>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4" fontId="48" fillId="79" borderId="860" applyNumberFormat="0" applyProtection="0">
      <alignment horizontal="right" vertical="center"/>
    </xf>
    <xf numFmtId="4" fontId="48" fillId="82" borderId="860" applyNumberFormat="0" applyProtection="0">
      <alignment horizontal="right" vertical="center"/>
    </xf>
    <xf numFmtId="4" fontId="48" fillId="83" borderId="860" applyNumberFormat="0" applyProtection="0">
      <alignment horizontal="right" vertical="center"/>
    </xf>
    <xf numFmtId="4" fontId="47" fillId="84" borderId="860" applyNumberFormat="0" applyProtection="0">
      <alignment horizontal="left" vertical="center" indent="1"/>
    </xf>
    <xf numFmtId="4" fontId="48" fillId="85" borderId="860" applyNumberFormat="0" applyProtection="0">
      <alignment horizontal="left" vertical="center" indent="1"/>
    </xf>
    <xf numFmtId="0" fontId="81" fillId="49" borderId="831" applyNumberFormat="0" applyAlignment="0" applyProtection="0"/>
    <xf numFmtId="4" fontId="109" fillId="85" borderId="860" applyNumberFormat="0" applyProtection="0">
      <alignment horizontal="right" vertical="center"/>
    </xf>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0" fontId="108" fillId="62" borderId="864" applyBorder="0"/>
    <xf numFmtId="0" fontId="66" fillId="64" borderId="849" applyNumberFormat="0" applyAlignment="0" applyProtection="0"/>
    <xf numFmtId="4" fontId="109" fillId="85" borderId="824" applyNumberFormat="0" applyProtection="0">
      <alignment horizontal="right" vertical="center"/>
    </xf>
    <xf numFmtId="4" fontId="48" fillId="77" borderId="878" applyNumberFormat="0" applyProtection="0">
      <alignment horizontal="right" vertical="center"/>
    </xf>
    <xf numFmtId="0" fontId="105" fillId="0" borderId="880" applyNumberFormat="0" applyFill="0" applyAlignment="0" applyProtection="0"/>
    <xf numFmtId="0" fontId="81" fillId="49" borderId="876" applyNumberFormat="0" applyAlignment="0" applyProtection="0"/>
    <xf numFmtId="4" fontId="110" fillId="85" borderId="878" applyNumberFormat="0" applyProtection="0">
      <alignment horizontal="right" vertical="center"/>
    </xf>
    <xf numFmtId="4" fontId="48" fillId="85" borderId="878" applyNumberFormat="0" applyProtection="0">
      <alignment horizontal="left" vertical="center" indent="1"/>
    </xf>
    <xf numFmtId="0" fontId="75" fillId="110" borderId="839"/>
    <xf numFmtId="4" fontId="48" fillId="83" borderId="851" applyNumberFormat="0" applyProtection="0">
      <alignment horizontal="right" vertical="center"/>
    </xf>
    <xf numFmtId="4" fontId="48" fillId="81" borderId="851" applyNumberFormat="0" applyProtection="0">
      <alignment horizontal="right" vertical="center"/>
    </xf>
    <xf numFmtId="0" fontId="45" fillId="88" borderId="869" applyNumberFormat="0" applyProtection="0">
      <alignment horizontal="left" vertical="center" indent="1"/>
    </xf>
    <xf numFmtId="0" fontId="81" fillId="49" borderId="867" applyNumberForma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4" fontId="48" fillId="82" borderId="878" applyNumberFormat="0" applyProtection="0">
      <alignment horizontal="right" vertical="center"/>
    </xf>
    <xf numFmtId="0" fontId="101" fillId="0" borderId="879"/>
    <xf numFmtId="0" fontId="70" fillId="53" borderId="859" applyNumberFormat="0" applyFont="0" applyAlignment="0" applyProtection="0"/>
    <xf numFmtId="4" fontId="48" fillId="80" borderId="851" applyNumberFormat="0" applyProtection="0">
      <alignment horizontal="right" vertical="center"/>
    </xf>
    <xf numFmtId="4" fontId="48" fillId="76" borderId="851" applyNumberFormat="0" applyProtection="0">
      <alignment horizontal="right" vertical="center"/>
    </xf>
    <xf numFmtId="217" fontId="120" fillId="0" borderId="839">
      <alignment horizontal="left" vertical="top" wrapText="1"/>
    </xf>
    <xf numFmtId="0" fontId="45" fillId="87" borderId="860" applyNumberFormat="0" applyProtection="0">
      <alignment horizontal="left" vertical="center" indent="1"/>
    </xf>
    <xf numFmtId="0" fontId="66" fillId="64" borderId="831" applyNumberFormat="0" applyAlignment="0" applyProtection="0"/>
    <xf numFmtId="0" fontId="66" fillId="64" borderId="831" applyNumberFormat="0" applyAlignment="0" applyProtection="0"/>
    <xf numFmtId="0" fontId="70" fillId="53" borderId="877"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81" fillId="49" borderId="867" applyNumberFormat="0" applyAlignment="0" applyProtection="0"/>
    <xf numFmtId="0" fontId="95" fillId="64" borderId="797" applyNumberFormat="0" applyAlignment="0" applyProtection="0"/>
    <xf numFmtId="0" fontId="95" fillId="64" borderId="797" applyNumberFormat="0" applyAlignment="0" applyProtection="0"/>
    <xf numFmtId="4" fontId="48" fillId="73" borderId="860" applyNumberFormat="0" applyProtection="0">
      <alignment vertical="center"/>
    </xf>
    <xf numFmtId="0" fontId="105" fillId="0" borderId="853" applyNumberFormat="0" applyFill="0" applyAlignment="0" applyProtection="0"/>
    <xf numFmtId="4" fontId="47" fillId="84" borderId="851" applyNumberFormat="0" applyProtection="0">
      <alignment horizontal="left" vertical="center" indent="1"/>
    </xf>
    <xf numFmtId="37" fontId="113" fillId="90" borderId="849" applyBorder="0" applyProtection="0">
      <alignment horizontal="right"/>
    </xf>
    <xf numFmtId="0" fontId="81" fillId="49" borderId="849" applyNumberFormat="0" applyAlignment="0" applyProtection="0"/>
    <xf numFmtId="0" fontId="81" fillId="49" borderId="849" applyNumberFormat="0" applyAlignment="0" applyProtection="0"/>
    <xf numFmtId="0" fontId="66" fillId="64" borderId="849" applyNumberFormat="0" applyAlignment="0" applyProtection="0"/>
    <xf numFmtId="0" fontId="70" fillId="53" borderId="850" applyNumberFormat="0" applyFont="0" applyAlignment="0" applyProtection="0"/>
    <xf numFmtId="0" fontId="45" fillId="87" borderId="869" applyNumberFormat="0" applyProtection="0">
      <alignment horizontal="left" vertical="center" indent="1"/>
    </xf>
    <xf numFmtId="37" fontId="113" fillId="91"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26" fillId="64" borderId="831" applyNumberFormat="0" applyAlignment="0" applyProtection="0"/>
    <xf numFmtId="194" fontId="45" fillId="0" borderId="812"/>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0" fontId="45" fillId="87" borderId="797" applyNumberFormat="0" applyProtection="0">
      <alignment horizontal="left" vertical="center" indent="1"/>
    </xf>
    <xf numFmtId="4" fontId="110" fillId="67" borderId="797" applyNumberFormat="0" applyProtection="0">
      <alignment vertical="center"/>
    </xf>
    <xf numFmtId="217" fontId="46" fillId="88" borderId="838" applyBorder="0">
      <alignment horizontal="center" vertical="center" wrapText="1"/>
    </xf>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37" fontId="113" fillId="91" borderId="831" applyBorder="0" applyProtection="0">
      <alignment horizontal="right"/>
    </xf>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101" fillId="0" borderId="825"/>
    <xf numFmtId="0" fontId="45" fillId="66" borderId="815" applyNumberFormat="0" applyProtection="0">
      <alignment horizontal="left" vertical="center" indent="1"/>
    </xf>
    <xf numFmtId="4" fontId="110" fillId="73" borderId="788" applyNumberFormat="0" applyProtection="0">
      <alignment vertical="center"/>
    </xf>
    <xf numFmtId="4" fontId="48" fillId="73" borderId="788" applyNumberFormat="0" applyProtection="0">
      <alignment horizontal="left" vertical="center" indent="1"/>
    </xf>
    <xf numFmtId="4" fontId="48" fillId="76" borderId="788" applyNumberFormat="0" applyProtection="0">
      <alignment horizontal="right" vertical="center"/>
    </xf>
    <xf numFmtId="4" fontId="48" fillId="77" borderId="788" applyNumberFormat="0" applyProtection="0">
      <alignment horizontal="right" vertical="center"/>
    </xf>
    <xf numFmtId="4" fontId="48" fillId="78" borderId="788" applyNumberFormat="0" applyProtection="0">
      <alignment horizontal="right" vertical="center"/>
    </xf>
    <xf numFmtId="4" fontId="48" fillId="79" borderId="788" applyNumberFormat="0" applyProtection="0">
      <alignment horizontal="right" vertical="center"/>
    </xf>
    <xf numFmtId="4" fontId="48" fillId="80" borderId="788" applyNumberFormat="0" applyProtection="0">
      <alignment horizontal="right" vertical="center"/>
    </xf>
    <xf numFmtId="4" fontId="48" fillId="81" borderId="788" applyNumberFormat="0" applyProtection="0">
      <alignment horizontal="right" vertical="center"/>
    </xf>
    <xf numFmtId="4" fontId="47" fillId="84" borderId="815" applyNumberFormat="0" applyProtection="0">
      <alignment horizontal="left" vertical="center" indent="1"/>
    </xf>
    <xf numFmtId="4" fontId="48" fillId="83" borderId="815" applyNumberFormat="0" applyProtection="0">
      <alignment horizontal="right" vertical="center"/>
    </xf>
    <xf numFmtId="0" fontId="45" fillId="74" borderId="788" applyNumberFormat="0" applyProtection="0">
      <alignment horizontal="left" vertical="center" indent="1"/>
    </xf>
    <xf numFmtId="4" fontId="48" fillId="85" borderId="788" applyNumberFormat="0" applyProtection="0">
      <alignment horizontal="left" vertical="center" indent="1"/>
    </xf>
    <xf numFmtId="4" fontId="48" fillId="87" borderId="788" applyNumberFormat="0" applyProtection="0">
      <alignment horizontal="left" vertical="center" indent="1"/>
    </xf>
    <xf numFmtId="0" fontId="45" fillId="87" borderId="788" applyNumberFormat="0" applyProtection="0">
      <alignment horizontal="left" vertical="center" indent="1"/>
    </xf>
    <xf numFmtId="0" fontId="45" fillId="87" borderId="788" applyNumberFormat="0" applyProtection="0">
      <alignment horizontal="left" vertical="center" indent="1"/>
    </xf>
    <xf numFmtId="0" fontId="45" fillId="88" borderId="788" applyNumberFormat="0" applyProtection="0">
      <alignment horizontal="left" vertical="center" indent="1"/>
    </xf>
    <xf numFmtId="0" fontId="45" fillId="66" borderId="788" applyNumberFormat="0" applyProtection="0">
      <alignment horizontal="left" vertical="center" indent="1"/>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09" fillId="85" borderId="788" applyNumberFormat="0" applyProtection="0">
      <alignment horizontal="right" vertical="center"/>
    </xf>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4" fontId="48" fillId="67" borderId="824" applyNumberFormat="0" applyProtection="0">
      <alignment horizontal="left" vertical="center" indent="1"/>
    </xf>
    <xf numFmtId="4" fontId="48" fillId="67" borderId="878" applyNumberFormat="0" applyProtection="0">
      <alignment vertical="center"/>
    </xf>
    <xf numFmtId="4" fontId="48" fillId="67" borderId="878" applyNumberFormat="0" applyProtection="0">
      <alignment horizontal="left" vertical="center" indent="1"/>
    </xf>
    <xf numFmtId="0" fontId="81" fillId="49" borderId="876" applyNumberFormat="0" applyAlignment="0" applyProtection="0"/>
    <xf numFmtId="0" fontId="134" fillId="64" borderId="815" applyNumberFormat="0" applyAlignment="0" applyProtection="0"/>
    <xf numFmtId="0" fontId="45" fillId="53" borderId="814" applyNumberFormat="0" applyFont="0" applyAlignment="0" applyProtection="0"/>
    <xf numFmtId="0" fontId="45" fillId="88"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0" fontId="95" fillId="64" borderId="833" applyNumberFormat="0" applyAlignment="0" applyProtection="0"/>
    <xf numFmtId="0" fontId="70" fillId="53" borderId="832" applyNumberFormat="0" applyFont="0" applyAlignment="0" applyProtection="0"/>
    <xf numFmtId="0" fontId="95" fillId="64" borderId="824" applyNumberFormat="0" applyAlignment="0" applyProtection="0"/>
    <xf numFmtId="0" fontId="95" fillId="64" borderId="824" applyNumberFormat="0" applyAlignment="0" applyProtection="0"/>
    <xf numFmtId="4" fontId="110" fillId="73" borderId="824" applyNumberFormat="0" applyProtection="0">
      <alignment vertical="center"/>
    </xf>
    <xf numFmtId="4" fontId="48" fillId="73" borderId="824" applyNumberFormat="0" applyProtection="0">
      <alignment horizontal="left" vertical="center" indent="1"/>
    </xf>
    <xf numFmtId="4" fontId="48" fillId="73" borderId="824" applyNumberFormat="0" applyProtection="0">
      <alignment horizontal="left" vertical="center" indent="1"/>
    </xf>
    <xf numFmtId="4" fontId="48" fillId="75" borderId="824" applyNumberFormat="0" applyProtection="0">
      <alignment horizontal="right" vertical="center"/>
    </xf>
    <xf numFmtId="4" fontId="48" fillId="77" borderId="824" applyNumberFormat="0" applyProtection="0">
      <alignment horizontal="right" vertical="center"/>
    </xf>
    <xf numFmtId="0" fontId="66" fillId="64" borderId="849" applyNumberFormat="0" applyAlignment="0" applyProtection="0"/>
    <xf numFmtId="0" fontId="75" fillId="110" borderId="812"/>
    <xf numFmtId="4" fontId="48" fillId="79" borderId="824" applyNumberFormat="0" applyProtection="0">
      <alignment horizontal="right" vertical="center"/>
    </xf>
    <xf numFmtId="4" fontId="48" fillId="80" borderId="824" applyNumberFormat="0" applyProtection="0">
      <alignment horizontal="right" vertical="center"/>
    </xf>
    <xf numFmtId="4" fontId="48" fillId="87" borderId="824" applyNumberFormat="0" applyProtection="0">
      <alignment horizontal="left" vertical="center" indent="1"/>
    </xf>
    <xf numFmtId="0" fontId="45" fillId="88" borderId="851" applyNumberFormat="0" applyProtection="0">
      <alignment horizontal="left" vertical="center" indent="1"/>
    </xf>
    <xf numFmtId="0" fontId="81" fillId="49" borderId="849" applyNumberFormat="0" applyAlignment="0" applyProtection="0"/>
    <xf numFmtId="4" fontId="48" fillId="76" borderId="824" applyNumberFormat="0" applyProtection="0">
      <alignment horizontal="right" vertical="center"/>
    </xf>
    <xf numFmtId="4" fontId="48" fillId="85" borderId="869" applyNumberFormat="0" applyProtection="0">
      <alignment horizontal="left" vertical="center" indent="1"/>
    </xf>
    <xf numFmtId="0" fontId="95" fillId="64" borderId="878" applyNumberFormat="0" applyAlignment="0" applyProtection="0"/>
    <xf numFmtId="0" fontId="70" fillId="53" borderId="841" applyNumberFormat="0" applyFont="0" applyAlignment="0" applyProtection="0"/>
    <xf numFmtId="0" fontId="70" fillId="53" borderId="823" applyNumberFormat="0" applyFont="0" applyAlignment="0" applyProtection="0"/>
    <xf numFmtId="0" fontId="101" fillId="0" borderId="771"/>
    <xf numFmtId="4" fontId="110" fillId="67" borderId="824" applyNumberFormat="0" applyProtection="0">
      <alignment vertical="center"/>
    </xf>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37" fontId="113" fillId="90" borderId="804" applyBorder="0" applyProtection="0">
      <alignment horizontal="right"/>
    </xf>
    <xf numFmtId="4" fontId="48" fillId="75" borderId="833" applyNumberFormat="0" applyProtection="0">
      <alignment horizontal="right" vertical="center"/>
    </xf>
    <xf numFmtId="0" fontId="45" fillId="74" borderId="824" applyNumberFormat="0" applyProtection="0">
      <alignment horizontal="left" vertical="center" indent="1"/>
    </xf>
    <xf numFmtId="4" fontId="48" fillId="67" borderId="824" applyNumberFormat="0" applyProtection="0">
      <alignment vertical="center"/>
    </xf>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70" fillId="53" borderId="805" applyNumberFormat="0" applyFont="0" applyAlignment="0" applyProtection="0"/>
    <xf numFmtId="0" fontId="70" fillId="53" borderId="805" applyNumberFormat="0" applyFont="0" applyAlignment="0" applyProtection="0"/>
    <xf numFmtId="37" fontId="113" fillId="91" borderId="804" applyBorder="0" applyProtection="0">
      <alignment horizontal="right"/>
    </xf>
    <xf numFmtId="4" fontId="48" fillId="80" borderId="833" applyNumberFormat="0" applyProtection="0">
      <alignment horizontal="right" vertical="center"/>
    </xf>
    <xf numFmtId="0" fontId="131" fillId="49" borderId="804" applyNumberFormat="0" applyAlignment="0" applyProtection="0"/>
    <xf numFmtId="9" fontId="45" fillId="66" borderId="803">
      <alignment horizontal="center"/>
    </xf>
    <xf numFmtId="9" fontId="45" fillId="0" borderId="803">
      <alignment horizontal="center"/>
    </xf>
    <xf numFmtId="0" fontId="95" fillId="64" borderId="806" applyNumberFormat="0" applyAlignment="0" applyProtection="0"/>
    <xf numFmtId="0" fontId="108" fillId="62" borderId="801" applyBorder="0"/>
    <xf numFmtId="37" fontId="113" fillId="91" borderId="840" applyBorder="0" applyProtection="0">
      <alignment horizontal="right"/>
    </xf>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04" applyNumberFormat="0" applyAlignment="0" applyProtection="0"/>
    <xf numFmtId="4" fontId="48" fillId="81" borderId="815" applyNumberFormat="0" applyProtection="0">
      <alignment horizontal="right" vertical="center"/>
    </xf>
    <xf numFmtId="0" fontId="70" fillId="53" borderId="832" applyNumberFormat="0" applyFont="0" applyAlignment="0" applyProtection="0"/>
    <xf numFmtId="0" fontId="66" fillId="64" borderId="867" applyNumberFormat="0" applyAlignment="0" applyProtection="0"/>
    <xf numFmtId="0" fontId="95" fillId="64" borderId="824" applyNumberFormat="0" applyAlignment="0" applyProtection="0"/>
    <xf numFmtId="0" fontId="45" fillId="74" borderId="824" applyNumberFormat="0" applyProtection="0">
      <alignment horizontal="left" vertical="center" indent="1"/>
    </xf>
    <xf numFmtId="169" fontId="45" fillId="0" borderId="812">
      <alignment horizontal="center"/>
    </xf>
    <xf numFmtId="0" fontId="134" fillId="64" borderId="842" applyNumberFormat="0" applyAlignment="0" applyProtection="0"/>
    <xf numFmtId="0" fontId="101" fillId="0" borderId="816"/>
    <xf numFmtId="4" fontId="48" fillId="79" borderId="815" applyNumberFormat="0" applyProtection="0">
      <alignment horizontal="right" vertical="center"/>
    </xf>
    <xf numFmtId="4" fontId="48" fillId="78" borderId="815" applyNumberFormat="0" applyProtection="0">
      <alignment horizontal="right" vertical="center"/>
    </xf>
    <xf numFmtId="0" fontId="126" fillId="64" borderId="831" applyNumberFormat="0" applyAlignment="0" applyProtection="0"/>
    <xf numFmtId="4" fontId="48" fillId="77" borderId="815" applyNumberFormat="0" applyProtection="0">
      <alignment horizontal="right" vertical="center"/>
    </xf>
    <xf numFmtId="0" fontId="95" fillId="64" borderId="815" applyNumberFormat="0" applyAlignment="0" applyProtection="0"/>
    <xf numFmtId="0" fontId="95" fillId="64" borderId="815" applyNumberFormat="0" applyAlignment="0" applyProtection="0"/>
    <xf numFmtId="0" fontId="70" fillId="53" borderId="814" applyNumberFormat="0" applyFont="0" applyAlignment="0" applyProtection="0"/>
    <xf numFmtId="0" fontId="70" fillId="53" borderId="814" applyNumberFormat="0" applyFont="0" applyAlignment="0" applyProtection="0"/>
    <xf numFmtId="169" fontId="45" fillId="67" borderId="803">
      <alignment horizontal="left" vertical="top"/>
      <protection locked="0"/>
    </xf>
    <xf numFmtId="37" fontId="113" fillId="90" borderId="813" applyBorder="0" applyProtection="0">
      <alignment horizontal="right"/>
    </xf>
    <xf numFmtId="0" fontId="105" fillId="0" borderId="862" applyNumberFormat="0" applyFill="0" applyAlignment="0" applyProtection="0"/>
    <xf numFmtId="0" fontId="66" fillId="64" borderId="849" applyNumberFormat="0" applyAlignment="0" applyProtection="0"/>
    <xf numFmtId="0" fontId="45" fillId="74" borderId="878" applyNumberFormat="0" applyProtection="0">
      <alignment horizontal="left" vertical="center" indent="1"/>
    </xf>
    <xf numFmtId="4" fontId="48" fillId="75" borderId="878" applyNumberFormat="0" applyProtection="0">
      <alignment horizontal="right" vertical="center"/>
    </xf>
    <xf numFmtId="4" fontId="48" fillId="78" borderId="878" applyNumberFormat="0" applyProtection="0">
      <alignment horizontal="right" vertical="center"/>
    </xf>
    <xf numFmtId="0" fontId="70" fillId="53" borderId="823" applyNumberFormat="0" applyFont="0" applyAlignment="0" applyProtection="0"/>
    <xf numFmtId="0" fontId="70" fillId="53" borderId="823" applyNumberFormat="0" applyFont="0" applyAlignment="0" applyProtection="0"/>
    <xf numFmtId="0" fontId="105" fillId="0" borderId="862" applyNumberFormat="0" applyFill="0" applyAlignment="0" applyProtection="0"/>
    <xf numFmtId="0" fontId="105" fillId="0" borderId="862" applyNumberFormat="0" applyFill="0" applyAlignment="0" applyProtection="0"/>
    <xf numFmtId="4" fontId="110" fillId="85" borderId="815" applyNumberFormat="0" applyProtection="0">
      <alignment horizontal="right" vertical="center"/>
    </xf>
    <xf numFmtId="4" fontId="48" fillId="67" borderId="815" applyNumberFormat="0" applyProtection="0">
      <alignment horizontal="left" vertical="center" indent="1"/>
    </xf>
    <xf numFmtId="4" fontId="48" fillId="67" borderId="815" applyNumberFormat="0" applyProtection="0">
      <alignment horizontal="left" vertical="center" indent="1"/>
    </xf>
    <xf numFmtId="4" fontId="110" fillId="67" borderId="815" applyNumberFormat="0" applyProtection="0">
      <alignmen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0" fontId="45" fillId="66" borderId="815" applyNumberFormat="0" applyProtection="0">
      <alignment horizontal="left" vertical="center" indent="1"/>
    </xf>
    <xf numFmtId="0" fontId="45" fillId="88" borderId="815" applyNumberFormat="0" applyProtection="0">
      <alignment horizontal="left" vertical="center" indent="1"/>
    </xf>
    <xf numFmtId="4" fontId="48" fillId="79" borderId="806" applyNumberFormat="0" applyProtection="0">
      <alignment horizontal="right" vertical="center"/>
    </xf>
    <xf numFmtId="169" fontId="45" fillId="67" borderId="812">
      <alignment horizontal="left" vertical="top"/>
      <protection locked="0"/>
    </xf>
    <xf numFmtId="4" fontId="110" fillId="73" borderId="815" applyNumberFormat="0" applyProtection="0">
      <alignment vertical="center"/>
    </xf>
    <xf numFmtId="4" fontId="48" fillId="73" borderId="815" applyNumberFormat="0" applyProtection="0">
      <alignment vertical="center"/>
    </xf>
    <xf numFmtId="217" fontId="45" fillId="66" borderId="812">
      <alignment horizontal="left" indent="1"/>
    </xf>
    <xf numFmtId="217" fontId="121" fillId="0" borderId="812">
      <alignment horizontal="left" indent="1"/>
    </xf>
    <xf numFmtId="217" fontId="120" fillId="0" borderId="812">
      <alignment horizontal="left" vertical="top" wrapText="1"/>
    </xf>
    <xf numFmtId="0" fontId="70" fillId="53" borderId="868" applyNumberFormat="0" applyFont="0" applyAlignment="0" applyProtection="0"/>
    <xf numFmtId="0" fontId="45" fillId="74" borderId="824" applyNumberFormat="0" applyProtection="0">
      <alignment horizontal="left" vertical="center" indent="1"/>
    </xf>
    <xf numFmtId="0" fontId="95" fillId="64" borderId="851" applyNumberFormat="0" applyAlignment="0" applyProtection="0"/>
    <xf numFmtId="0" fontId="126" fillId="64" borderId="840" applyNumberFormat="0" applyAlignment="0" applyProtection="0"/>
    <xf numFmtId="0" fontId="131" fillId="49" borderId="849" applyNumberFormat="0" applyAlignment="0" applyProtection="0"/>
    <xf numFmtId="0" fontId="105" fillId="0" borderId="880" applyNumberFormat="0" applyFill="0" applyAlignment="0" applyProtection="0"/>
    <xf numFmtId="0" fontId="81" fillId="49" borderId="867" applyNumberFormat="0" applyAlignment="0" applyProtection="0"/>
    <xf numFmtId="0" fontId="70" fillId="53" borderId="805" applyNumberFormat="0" applyFont="0" applyAlignment="0" applyProtection="0"/>
    <xf numFmtId="0" fontId="101" fillId="0" borderId="843"/>
    <xf numFmtId="0" fontId="81" fillId="49" borderId="795" applyNumberFormat="0" applyAlignment="0" applyProtection="0"/>
    <xf numFmtId="0" fontId="81" fillId="49" borderId="795" applyNumberFormat="0" applyAlignment="0" applyProtection="0"/>
    <xf numFmtId="37" fontId="113" fillId="90" borderId="795" applyBorder="0" applyProtection="0">
      <alignment horizontal="right"/>
    </xf>
    <xf numFmtId="0" fontId="70" fillId="53" borderId="814"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37" fontId="113" fillId="91" borderId="786" applyBorder="0" applyProtection="0">
      <alignment horizontal="right"/>
    </xf>
    <xf numFmtId="0" fontId="105" fillId="0" borderId="790" applyNumberFormat="0" applyFill="0" applyAlignment="0" applyProtection="0"/>
    <xf numFmtId="4" fontId="48" fillId="73" borderId="797" applyNumberFormat="0" applyProtection="0">
      <alignment vertical="center"/>
    </xf>
    <xf numFmtId="4" fontId="110" fillId="73" borderId="797" applyNumberFormat="0" applyProtection="0">
      <alignment vertical="center"/>
    </xf>
    <xf numFmtId="0" fontId="45" fillId="74" borderId="833" applyNumberFormat="0" applyProtection="0">
      <alignment horizontal="left" vertical="center" indent="1"/>
    </xf>
    <xf numFmtId="0" fontId="45" fillId="53" borderId="796" applyNumberFormat="0" applyFont="0" applyAlignment="0" applyProtection="0"/>
    <xf numFmtId="0" fontId="131" fillId="49" borderId="795" applyNumberFormat="0" applyAlignment="0" applyProtection="0"/>
    <xf numFmtId="4" fontId="47" fillId="84" borderId="851" applyNumberFormat="0" applyProtection="0">
      <alignment horizontal="left" vertical="center" indent="1"/>
    </xf>
    <xf numFmtId="4" fontId="48" fillId="73" borderId="815" applyNumberFormat="0" applyProtection="0">
      <alignment horizontal="left" vertical="center" indent="1"/>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194" fontId="45" fillId="0" borderId="839"/>
    <xf numFmtId="0" fontId="81" fillId="49" borderId="831" applyNumberFormat="0" applyAlignment="0" applyProtection="0"/>
    <xf numFmtId="0" fontId="81" fillId="49" borderId="831" applyNumberFormat="0" applyAlignment="0" applyProtection="0"/>
    <xf numFmtId="0" fontId="45" fillId="87" borderId="878" applyNumberFormat="0" applyProtection="0">
      <alignment horizontal="left" vertical="center" indent="1"/>
    </xf>
    <xf numFmtId="37" fontId="113" fillId="90" borderId="795" applyBorder="0" applyProtection="0">
      <alignment horizontal="right"/>
    </xf>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4" fontId="48" fillId="67" borderId="797" applyNumberFormat="0" applyProtection="0">
      <alignment horizontal="left" vertical="center" indent="1"/>
    </xf>
    <xf numFmtId="0" fontId="45" fillId="74" borderId="797" applyNumberFormat="0" applyProtection="0">
      <alignment horizontal="left" vertical="center" indent="1"/>
    </xf>
    <xf numFmtId="217" fontId="46" fillId="66" borderId="812">
      <alignment horizontal="left" vertical="center" wrapText="1"/>
    </xf>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4" fontId="48" fillId="73" borderId="824" applyNumberFormat="0" applyProtection="0">
      <alignment horizontal="left" vertical="center" indent="1"/>
    </xf>
    <xf numFmtId="0" fontId="45" fillId="74" borderId="824" applyNumberFormat="0" applyProtection="0">
      <alignment horizontal="left" vertical="center" indent="1"/>
    </xf>
    <xf numFmtId="0" fontId="70" fillId="53" borderId="868" applyNumberFormat="0" applyFont="0" applyAlignment="0" applyProtection="0"/>
    <xf numFmtId="0" fontId="45" fillId="88" borderId="815" applyNumberFormat="0" applyProtection="0">
      <alignment horizontal="left" vertical="center" indent="1"/>
    </xf>
    <xf numFmtId="0" fontId="70" fillId="53" borderId="841" applyNumberFormat="0" applyFont="0" applyAlignment="0" applyProtection="0"/>
    <xf numFmtId="4" fontId="110" fillId="67" borderId="869" applyNumberFormat="0" applyProtection="0">
      <alignment vertical="center"/>
    </xf>
    <xf numFmtId="0" fontId="81" fillId="49" borderId="867" applyNumberFormat="0" applyAlignment="0" applyProtection="0"/>
    <xf numFmtId="4" fontId="48" fillId="75" borderId="851" applyNumberFormat="0" applyProtection="0">
      <alignment horizontal="right" vertical="center"/>
    </xf>
    <xf numFmtId="0" fontId="70" fillId="53" borderId="841" applyNumberFormat="0" applyFont="0" applyAlignment="0" applyProtection="0"/>
    <xf numFmtId="4" fontId="48" fillId="67" borderId="833" applyNumberFormat="0" applyProtection="0">
      <alignment vertical="center"/>
    </xf>
    <xf numFmtId="0" fontId="131" fillId="49" borderId="831" applyNumberFormat="0" applyAlignment="0" applyProtection="0"/>
    <xf numFmtId="0" fontId="45" fillId="53" borderId="850"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66" fillId="64" borderId="867" applyNumberFormat="0" applyAlignment="0" applyProtection="0"/>
    <xf numFmtId="4" fontId="48" fillId="73" borderId="797" applyNumberFormat="0" applyProtection="0">
      <alignment horizontal="left" vertical="center" indent="1"/>
    </xf>
    <xf numFmtId="0" fontId="81" fillId="49" borderId="831" applyNumberFormat="0" applyAlignment="0" applyProtection="0"/>
    <xf numFmtId="4" fontId="48" fillId="75" borderId="833" applyNumberFormat="0" applyProtection="0">
      <alignment horizontal="right" vertical="center"/>
    </xf>
    <xf numFmtId="217" fontId="46" fillId="67" borderId="836" applyBorder="0">
      <alignment horizontal="left" indent="1"/>
      <protection locked="0"/>
    </xf>
    <xf numFmtId="0" fontId="70" fillId="53" borderId="823" applyNumberFormat="0" applyFont="0" applyAlignment="0" applyProtection="0"/>
    <xf numFmtId="169" fontId="45" fillId="66" borderId="839">
      <alignment horizontal="center"/>
    </xf>
    <xf numFmtId="4" fontId="48" fillId="76" borderId="833" applyNumberFormat="0" applyProtection="0">
      <alignment horizontal="right" vertical="center"/>
    </xf>
    <xf numFmtId="0" fontId="70" fillId="53" borderId="850" applyNumberFormat="0" applyFont="0" applyAlignment="0" applyProtection="0"/>
    <xf numFmtId="0" fontId="45" fillId="66" borderId="842" applyNumberFormat="0" applyProtection="0">
      <alignment horizontal="left" vertical="center" indent="1"/>
    </xf>
    <xf numFmtId="0" fontId="70" fillId="53" borderId="850" applyNumberFormat="0" applyFon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70" fillId="53" borderId="805" applyNumberFormat="0" applyFont="0" applyAlignment="0" applyProtection="0"/>
    <xf numFmtId="0" fontId="81" fillId="49" borderId="804" applyNumberFormat="0" applyAlignment="0" applyProtection="0"/>
    <xf numFmtId="0" fontId="81" fillId="49" borderId="804" applyNumberFormat="0" applyAlignment="0" applyProtection="0"/>
    <xf numFmtId="0" fontId="81" fillId="49" borderId="867"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217" fontId="46" fillId="66" borderId="803">
      <alignment horizontal="left" vertical="center" wrapText="1"/>
    </xf>
    <xf numFmtId="4" fontId="110" fillId="85" borderId="797" applyNumberFormat="0" applyProtection="0">
      <alignment horizontal="right" vertical="center"/>
    </xf>
    <xf numFmtId="0" fontId="45" fillId="74" borderId="824" applyNumberFormat="0" applyProtection="0">
      <alignment horizontal="left" vertical="center" indent="1"/>
    </xf>
    <xf numFmtId="0" fontId="101" fillId="0" borderId="825"/>
    <xf numFmtId="164" fontId="45" fillId="67" borderId="839">
      <alignment horizontal="center"/>
      <protection locked="0"/>
    </xf>
    <xf numFmtId="4" fontId="48" fillId="79" borderId="833" applyNumberFormat="0" applyProtection="0">
      <alignment horizontal="right" vertical="center"/>
    </xf>
    <xf numFmtId="4" fontId="48" fillId="73" borderId="806" applyNumberFormat="0" applyProtection="0">
      <alignment horizontal="left" vertical="center" indent="1"/>
    </xf>
    <xf numFmtId="4" fontId="110" fillId="73" borderId="806" applyNumberFormat="0" applyProtection="0">
      <alignment vertical="center"/>
    </xf>
    <xf numFmtId="0" fontId="70" fillId="53" borderId="850" applyNumberFormat="0" applyFont="0" applyAlignment="0" applyProtection="0"/>
    <xf numFmtId="4" fontId="48" fillId="87" borderId="815" applyNumberFormat="0" applyProtection="0">
      <alignment horizontal="left" vertical="center" indent="1"/>
    </xf>
    <xf numFmtId="0" fontId="45" fillId="74" borderId="815" applyNumberFormat="0" applyProtection="0">
      <alignment horizontal="left" vertical="center" indent="1"/>
    </xf>
    <xf numFmtId="0" fontId="45" fillId="74" borderId="797" applyNumberFormat="0" applyProtection="0">
      <alignment horizontal="left" vertical="center" indent="1"/>
    </xf>
    <xf numFmtId="0" fontId="45" fillId="53" borderId="787" applyNumberFormat="0" applyFont="0" applyAlignment="0" applyProtection="0"/>
    <xf numFmtId="0" fontId="134" fillId="64" borderId="788" applyNumberFormat="0" applyAlignment="0" applyProtection="0"/>
    <xf numFmtId="4" fontId="48" fillId="85" borderId="797" applyNumberFormat="0" applyProtection="0">
      <alignment horizontal="right" vertical="center"/>
    </xf>
    <xf numFmtId="0" fontId="131" fillId="49" borderId="795" applyNumberFormat="0" applyAlignment="0" applyProtection="0"/>
    <xf numFmtId="4" fontId="48" fillId="67" borderId="797" applyNumberFormat="0" applyProtection="0">
      <alignment horizontal="left" vertical="center" indent="1"/>
    </xf>
    <xf numFmtId="0" fontId="66" fillId="64" borderId="786" applyNumberFormat="0" applyAlignment="0" applyProtection="0"/>
    <xf numFmtId="0" fontId="66" fillId="64" borderId="786" applyNumberFormat="0" applyAlignment="0" applyProtection="0"/>
    <xf numFmtId="4" fontId="48" fillId="85" borderId="788" applyNumberFormat="0" applyProtection="0">
      <alignment horizontal="left" vertical="center" indent="1"/>
    </xf>
    <xf numFmtId="4" fontId="48" fillId="87" borderId="788" applyNumberFormat="0" applyProtection="0">
      <alignment horizontal="left" vertical="center" indent="1"/>
    </xf>
    <xf numFmtId="4" fontId="109" fillId="85" borderId="779" applyNumberFormat="0" applyProtection="0">
      <alignment horizontal="right" vertical="center"/>
    </xf>
    <xf numFmtId="0" fontId="45" fillId="74" borderId="779" applyNumberFormat="0" applyProtection="0">
      <alignment horizontal="left" vertical="center" indent="1"/>
    </xf>
    <xf numFmtId="0" fontId="45" fillId="88" borderId="779" applyNumberFormat="0" applyProtection="0">
      <alignment horizontal="left" vertical="center" indent="1"/>
    </xf>
    <xf numFmtId="4" fontId="110" fillId="73" borderId="869" applyNumberFormat="0" applyProtection="0">
      <alignment vertical="center"/>
    </xf>
    <xf numFmtId="0" fontId="45" fillId="74" borderId="824" applyNumberFormat="0" applyProtection="0">
      <alignment horizontal="left" vertical="center" indent="1"/>
    </xf>
    <xf numFmtId="0" fontId="66" fillId="64" borderId="831" applyNumberFormat="0" applyAlignment="0" applyProtection="0"/>
    <xf numFmtId="0" fontId="66" fillId="64" borderId="849" applyNumberFormat="0" applyAlignment="0" applyProtection="0"/>
    <xf numFmtId="4" fontId="48" fillId="78" borderId="833" applyNumberFormat="0" applyProtection="0">
      <alignment horizontal="right" vertical="center"/>
    </xf>
    <xf numFmtId="4" fontId="48" fillId="75" borderId="788" applyNumberFormat="0" applyProtection="0">
      <alignment horizontal="right" vertical="center"/>
    </xf>
    <xf numFmtId="0" fontId="131" fillId="49" borderId="777" applyNumberFormat="0" applyAlignment="0" applyProtection="0"/>
    <xf numFmtId="4" fontId="48" fillId="81" borderId="878" applyNumberFormat="0" applyProtection="0">
      <alignment horizontal="right" vertical="center"/>
    </xf>
    <xf numFmtId="0" fontId="70" fillId="53" borderId="859" applyNumberFormat="0" applyFont="0" applyAlignment="0" applyProtection="0"/>
    <xf numFmtId="0" fontId="131" fillId="49" borderId="777" applyNumberFormat="0" applyAlignment="0" applyProtection="0"/>
    <xf numFmtId="0" fontId="131" fillId="49" borderId="795" applyNumberFormat="0" applyAlignment="0" applyProtection="0"/>
    <xf numFmtId="0" fontId="131" fillId="49" borderId="777" applyNumberFormat="0" applyAlignment="0" applyProtection="0"/>
    <xf numFmtId="0" fontId="45" fillId="74" borderId="788" applyNumberFormat="0" applyProtection="0">
      <alignment horizontal="left" vertical="center" indent="1"/>
    </xf>
    <xf numFmtId="0" fontId="134" fillId="64" borderId="833" applyNumberFormat="0" applyAlignment="0" applyProtection="0"/>
    <xf numFmtId="0" fontId="81" fillId="49" borderId="786" applyNumberFormat="0" applyAlignment="0" applyProtection="0"/>
    <xf numFmtId="37" fontId="113" fillId="90" borderId="786" applyBorder="0" applyProtection="0">
      <alignment horizontal="right"/>
    </xf>
    <xf numFmtId="0" fontId="108" fillId="62"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91" borderId="777" applyBorder="0" applyProtection="0">
      <alignment horizontal="right"/>
    </xf>
    <xf numFmtId="0" fontId="70" fillId="53" borderId="850" applyNumberFormat="0" applyFont="0" applyAlignment="0" applyProtection="0"/>
    <xf numFmtId="4" fontId="48" fillId="73" borderId="878" applyNumberFormat="0" applyProtection="0">
      <alignment horizontal="left" vertical="center" indent="1"/>
    </xf>
    <xf numFmtId="0" fontId="81" fillId="49" borderId="840" applyNumberFormat="0" applyAlignment="0" applyProtection="0"/>
    <xf numFmtId="0" fontId="81" fillId="49" borderId="804" applyNumberFormat="0" applyAlignment="0" applyProtection="0"/>
    <xf numFmtId="4" fontId="48" fillId="85" borderId="797" applyNumberFormat="0" applyProtection="0">
      <alignment horizontal="left" vertical="center" indent="1"/>
    </xf>
    <xf numFmtId="0" fontId="45" fillId="74" borderId="788" applyNumberFormat="0" applyProtection="0">
      <alignment horizontal="left" vertical="center" indent="1"/>
    </xf>
    <xf numFmtId="0" fontId="131" fillId="49" borderId="777" applyNumberFormat="0" applyAlignment="0" applyProtection="0"/>
    <xf numFmtId="4" fontId="110" fillId="73" borderId="878" applyNumberFormat="0" applyProtection="0">
      <alignment vertical="center"/>
    </xf>
    <xf numFmtId="0" fontId="126" fillId="64" borderId="813" applyNumberFormat="0" applyAlignment="0" applyProtection="0"/>
    <xf numFmtId="0" fontId="101" fillId="0" borderId="780"/>
    <xf numFmtId="4" fontId="109" fillId="85" borderId="779" applyNumberFormat="0" applyProtection="0">
      <alignment horizontal="right" vertical="center"/>
    </xf>
    <xf numFmtId="0" fontId="45" fillId="74" borderId="779" applyNumberFormat="0" applyProtection="0">
      <alignment horizontal="left" vertical="center" indent="1"/>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88" borderId="779" applyNumberFormat="0" applyProtection="0">
      <alignment horizontal="left" vertical="center" indent="1"/>
    </xf>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66" fillId="64" borderId="822" applyNumberFormat="0" applyAlignment="0" applyProtection="0"/>
    <xf numFmtId="0" fontId="70" fillId="53" borderId="823" applyNumberFormat="0" applyFont="0" applyAlignment="0" applyProtection="0"/>
    <xf numFmtId="0" fontId="70" fillId="53" borderId="823" applyNumberFormat="0" applyFont="0" applyAlignment="0" applyProtection="0"/>
    <xf numFmtId="0" fontId="95" fillId="64" borderId="824" applyNumberFormat="0" applyAlignment="0" applyProtection="0"/>
    <xf numFmtId="37" fontId="113" fillId="90" borderId="777" applyBorder="0" applyProtection="0">
      <alignment horizontal="right"/>
    </xf>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70" fillId="53" borderId="814"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4" fontId="48" fillId="73" borderId="788" applyNumberFormat="0" applyProtection="0">
      <alignment horizontal="left" vertical="center" indent="1"/>
    </xf>
    <xf numFmtId="0" fontId="81" fillId="49" borderId="849" applyNumberFormat="0" applyAlignment="0" applyProtection="0"/>
    <xf numFmtId="4" fontId="47" fillId="84" borderId="788" applyNumberFormat="0" applyProtection="0">
      <alignment horizontal="left" vertical="center" indent="1"/>
    </xf>
    <xf numFmtId="0" fontId="131" fillId="49" borderId="777" applyNumberFormat="0" applyAlignment="0" applyProtection="0"/>
    <xf numFmtId="0" fontId="70" fillId="53" borderId="823" applyNumberFormat="0" applyFont="0" applyAlignment="0" applyProtection="0"/>
    <xf numFmtId="0" fontId="45" fillId="74" borderId="833" applyNumberFormat="0" applyProtection="0">
      <alignment horizontal="left" vertical="center" indent="1"/>
    </xf>
    <xf numFmtId="0" fontId="45" fillId="74" borderId="815" applyNumberFormat="0" applyProtection="0">
      <alignment horizontal="left" vertical="center" indent="1"/>
    </xf>
    <xf numFmtId="0" fontId="95" fillId="64" borderId="869" applyNumberFormat="0" applyAlignment="0" applyProtection="0"/>
    <xf numFmtId="4" fontId="48" fillId="77" borderId="833" applyNumberFormat="0" applyProtection="0">
      <alignment horizontal="right" vertical="center"/>
    </xf>
    <xf numFmtId="0" fontId="105" fillId="0" borderId="862" applyNumberFormat="0" applyFill="0" applyAlignment="0" applyProtection="0"/>
    <xf numFmtId="0" fontId="134" fillId="64" borderId="779" applyNumberFormat="0" applyAlignment="0" applyProtection="0"/>
    <xf numFmtId="0" fontId="45" fillId="53" borderId="778" applyNumberFormat="0" applyFont="0" applyAlignment="0" applyProtection="0"/>
    <xf numFmtId="0" fontId="45" fillId="87" borderId="860" applyNumberFormat="0" applyProtection="0">
      <alignment horizontal="left" vertical="center" indent="1"/>
    </xf>
    <xf numFmtId="0" fontId="131" fillId="49" borderId="777" applyNumberFormat="0" applyAlignment="0" applyProtection="0"/>
    <xf numFmtId="0" fontId="70" fillId="53" borderId="796" applyNumberFormat="0" applyFont="0" applyAlignment="0" applyProtection="0"/>
    <xf numFmtId="4" fontId="48" fillId="67" borderId="815" applyNumberFormat="0" applyProtection="0">
      <alignment vertical="center"/>
    </xf>
    <xf numFmtId="37" fontId="113" fillId="90" borderId="804" applyBorder="0" applyProtection="0">
      <alignment horizontal="right"/>
    </xf>
    <xf numFmtId="0" fontId="70" fillId="53" borderId="823" applyNumberFormat="0" applyFont="0" applyAlignment="0" applyProtection="0"/>
    <xf numFmtId="0" fontId="45" fillId="74" borderId="833" applyNumberFormat="0" applyProtection="0">
      <alignment horizontal="left" vertical="center" indent="1"/>
    </xf>
    <xf numFmtId="0" fontId="70" fillId="53" borderId="796" applyNumberFormat="0" applyFont="0" applyAlignment="0" applyProtection="0"/>
    <xf numFmtId="0" fontId="70" fillId="53" borderId="796" applyNumberFormat="0" applyFont="0" applyAlignment="0" applyProtection="0"/>
    <xf numFmtId="0" fontId="66" fillId="64" borderId="840" applyNumberFormat="0" applyAlignment="0" applyProtection="0"/>
    <xf numFmtId="4" fontId="48" fillId="73" borderId="806" applyNumberFormat="0" applyProtection="0">
      <alignment vertical="center"/>
    </xf>
    <xf numFmtId="0" fontId="95" fillId="64" borderId="806" applyNumberFormat="0" applyAlignment="0" applyProtection="0"/>
    <xf numFmtId="0" fontId="81" fillId="49" borderId="804" applyNumberFormat="0" applyAlignment="0" applyProtection="0"/>
    <xf numFmtId="4" fontId="48" fillId="78" borderId="824" applyNumberFormat="0" applyProtection="0">
      <alignment horizontal="right" vertical="center"/>
    </xf>
    <xf numFmtId="0" fontId="45" fillId="74" borderId="815" applyNumberFormat="0" applyProtection="0">
      <alignment horizontal="left" vertical="center" indent="1"/>
    </xf>
    <xf numFmtId="4" fontId="47" fillId="84" borderId="833" applyNumberFormat="0" applyProtection="0">
      <alignment horizontal="left" vertical="center" indent="1"/>
    </xf>
    <xf numFmtId="0" fontId="70" fillId="53" borderId="832"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131" fillId="49" borderId="795" applyNumberFormat="0" applyAlignment="0" applyProtection="0"/>
    <xf numFmtId="4" fontId="48" fillId="85" borderId="851" applyNumberFormat="0" applyProtection="0">
      <alignment horizontal="right" vertical="center"/>
    </xf>
    <xf numFmtId="0" fontId="126" fillId="64" borderId="822" applyNumberFormat="0" applyAlignment="0" applyProtection="0"/>
    <xf numFmtId="0" fontId="95" fillId="64" borderId="833" applyNumberFormat="0" applyAlignment="0" applyProtection="0"/>
    <xf numFmtId="0" fontId="131" fillId="49" borderId="822" applyNumberFormat="0" applyAlignment="0" applyProtection="0"/>
    <xf numFmtId="0" fontId="134" fillId="64" borderId="824" applyNumberFormat="0" applyAlignment="0" applyProtection="0"/>
    <xf numFmtId="4" fontId="48" fillId="85" borderId="833" applyNumberFormat="0" applyProtection="0">
      <alignment horizontal="right" vertical="center"/>
    </xf>
    <xf numFmtId="4" fontId="48" fillId="75" borderId="842" applyNumberFormat="0" applyProtection="0">
      <alignment horizontal="right" vertical="center"/>
    </xf>
    <xf numFmtId="4" fontId="48" fillId="82" borderId="842" applyNumberFormat="0" applyProtection="0">
      <alignment horizontal="right" vertical="center"/>
    </xf>
    <xf numFmtId="4" fontId="47" fillId="84" borderId="842" applyNumberFormat="0" applyProtection="0">
      <alignment horizontal="left" vertical="center" indent="1"/>
    </xf>
    <xf numFmtId="0" fontId="66" fillId="64" borderId="876" applyNumberFormat="0" applyAlignment="0" applyProtection="0"/>
    <xf numFmtId="0" fontId="66" fillId="64" borderId="876" applyNumberFormat="0" applyAlignment="0" applyProtection="0"/>
    <xf numFmtId="4" fontId="109" fillId="85" borderId="851" applyNumberFormat="0" applyProtection="0">
      <alignment horizontal="right" vertical="center"/>
    </xf>
    <xf numFmtId="0" fontId="45" fillId="53" borderId="832" applyNumberFormat="0" applyFont="0" applyAlignment="0" applyProtection="0"/>
    <xf numFmtId="37" fontId="113" fillId="90" borderId="831" applyBorder="0" applyProtection="0">
      <alignment horizontal="right"/>
    </xf>
    <xf numFmtId="0" fontId="45" fillId="66" borderId="860" applyNumberFormat="0" applyProtection="0">
      <alignment horizontal="left" vertical="center" indent="1"/>
    </xf>
    <xf numFmtId="0" fontId="45" fillId="74" borderId="860" applyNumberFormat="0" applyProtection="0">
      <alignment horizontal="left" vertical="center" indent="1"/>
    </xf>
    <xf numFmtId="4" fontId="110" fillId="67" borderId="860" applyNumberFormat="0" applyProtection="0">
      <alignmen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0" fontId="81" fillId="49" borderId="831" applyNumberFormat="0" applyAlignment="0" applyProtection="0"/>
    <xf numFmtId="0" fontId="105" fillId="0" borderId="826" applyNumberFormat="0" applyFill="0" applyAlignment="0" applyProtection="0"/>
    <xf numFmtId="0" fontId="131" fillId="49" borderId="786" applyNumberFormat="0" applyAlignment="0" applyProtection="0"/>
    <xf numFmtId="0" fontId="81" fillId="49" borderId="786" applyNumberFormat="0" applyAlignment="0" applyProtection="0"/>
    <xf numFmtId="0" fontId="45" fillId="74" borderId="860" applyNumberFormat="0" applyProtection="0">
      <alignment horizontal="left" vertical="center" indent="1"/>
    </xf>
    <xf numFmtId="0" fontId="70" fillId="53" borderId="841" applyNumberFormat="0" applyFont="0" applyAlignment="0" applyProtection="0"/>
    <xf numFmtId="0" fontId="81" fillId="49" borderId="849" applyNumberFormat="0" applyAlignment="0" applyProtection="0"/>
    <xf numFmtId="4" fontId="48" fillId="73" borderId="788" applyNumberFormat="0" applyProtection="0">
      <alignment vertical="center"/>
    </xf>
    <xf numFmtId="4" fontId="110" fillId="73" borderId="788" applyNumberFormat="0" applyProtection="0">
      <alignment vertical="center"/>
    </xf>
    <xf numFmtId="4" fontId="48" fillId="73" borderId="788" applyNumberFormat="0" applyProtection="0">
      <alignment horizontal="left" vertical="center" indent="1"/>
    </xf>
    <xf numFmtId="4" fontId="48" fillId="73" borderId="788" applyNumberFormat="0" applyProtection="0">
      <alignment horizontal="left" vertical="center" indent="1"/>
    </xf>
    <xf numFmtId="4" fontId="48" fillId="76" borderId="788" applyNumberFormat="0" applyProtection="0">
      <alignment horizontal="right" vertical="center"/>
    </xf>
    <xf numFmtId="4" fontId="48" fillId="77" borderId="788" applyNumberFormat="0" applyProtection="0">
      <alignment horizontal="right" vertical="center"/>
    </xf>
    <xf numFmtId="4" fontId="48" fillId="78" borderId="788" applyNumberFormat="0" applyProtection="0">
      <alignment horizontal="right" vertical="center"/>
    </xf>
    <xf numFmtId="4" fontId="48" fillId="80" borderId="788" applyNumberFormat="0" applyProtection="0">
      <alignment horizontal="right" vertical="center"/>
    </xf>
    <xf numFmtId="4" fontId="47" fillId="84" borderId="788" applyNumberFormat="0" applyProtection="0">
      <alignment horizontal="left" vertical="center" indent="1"/>
    </xf>
    <xf numFmtId="0" fontId="45" fillId="74" borderId="788" applyNumberFormat="0" applyProtection="0">
      <alignment horizontal="left" vertical="center" indent="1"/>
    </xf>
    <xf numFmtId="0" fontId="81" fillId="49" borderId="822" applyNumberFormat="0" applyAlignment="0" applyProtection="0"/>
    <xf numFmtId="4" fontId="109" fillId="85" borderId="833" applyNumberFormat="0" applyProtection="0">
      <alignment horizontal="right" vertical="center"/>
    </xf>
    <xf numFmtId="4" fontId="48" fillId="80" borderId="815" applyNumberFormat="0" applyProtection="0">
      <alignment horizontal="right" vertical="center"/>
    </xf>
    <xf numFmtId="0" fontId="66" fillId="64" borderId="831" applyNumberFormat="0" applyAlignment="0" applyProtection="0"/>
    <xf numFmtId="0" fontId="66" fillId="64" borderId="831" applyNumberFormat="0" applyAlignment="0" applyProtection="0"/>
    <xf numFmtId="0" fontId="131" fillId="49" borderId="831" applyNumberFormat="0" applyAlignment="0" applyProtection="0"/>
    <xf numFmtId="0" fontId="45" fillId="74" borderId="869" applyNumberFormat="0" applyProtection="0">
      <alignment horizontal="left" vertical="center" indent="1"/>
    </xf>
    <xf numFmtId="0" fontId="95" fillId="64" borderId="851" applyNumberFormat="0" applyAlignment="0" applyProtection="0"/>
    <xf numFmtId="4" fontId="48" fillId="82" borderId="779" applyNumberFormat="0" applyProtection="0">
      <alignment horizontal="right" vertical="center"/>
    </xf>
    <xf numFmtId="4" fontId="48" fillId="79" borderId="779" applyNumberFormat="0" applyProtection="0">
      <alignment horizontal="right" vertical="center"/>
    </xf>
    <xf numFmtId="0" fontId="70" fillId="53" borderId="832" applyNumberFormat="0" applyFont="0" applyAlignment="0" applyProtection="0"/>
    <xf numFmtId="0" fontId="131" fillId="49" borderId="822" applyNumberFormat="0" applyAlignment="0" applyProtection="0"/>
    <xf numFmtId="0" fontId="70" fillId="53" borderId="823" applyNumberFormat="0" applyFont="0" applyAlignment="0" applyProtection="0"/>
    <xf numFmtId="0" fontId="45" fillId="66" borderId="824" applyNumberFormat="0" applyProtection="0">
      <alignment horizontal="left" vertical="center" indent="1"/>
    </xf>
    <xf numFmtId="0" fontId="45" fillId="74" borderId="824" applyNumberFormat="0" applyProtection="0">
      <alignment horizontal="left" vertical="center" indent="1"/>
    </xf>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4" fontId="48" fillId="81" borderId="842" applyNumberFormat="0" applyProtection="0">
      <alignment horizontal="right" vertical="center"/>
    </xf>
    <xf numFmtId="0" fontId="45" fillId="74" borderId="842" applyNumberFormat="0" applyProtection="0">
      <alignment horizontal="left" vertical="center" indent="1"/>
    </xf>
    <xf numFmtId="4" fontId="48" fillId="85" borderId="842" applyNumberFormat="0" applyProtection="0">
      <alignment horizontal="left" vertical="center" indent="1"/>
    </xf>
    <xf numFmtId="0" fontId="45" fillId="88" borderId="842" applyNumberFormat="0" applyProtection="0">
      <alignment horizontal="left" vertical="center" indent="1"/>
    </xf>
    <xf numFmtId="0" fontId="45" fillId="88" borderId="842" applyNumberFormat="0" applyProtection="0">
      <alignment horizontal="left" vertical="center" indent="1"/>
    </xf>
    <xf numFmtId="0" fontId="45" fillId="66" borderId="842" applyNumberFormat="0" applyProtection="0">
      <alignment horizontal="left" vertical="center" indent="1"/>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4" fontId="48" fillId="67" borderId="869" applyNumberFormat="0" applyProtection="0">
      <alignment horizontal="left" vertical="center" indent="1"/>
    </xf>
    <xf numFmtId="0" fontId="134" fillId="64" borderId="833" applyNumberFormat="0" applyAlignment="0" applyProtection="0"/>
    <xf numFmtId="4" fontId="109" fillId="85" borderId="833" applyNumberFormat="0" applyProtection="0">
      <alignment horizontal="right" vertical="center"/>
    </xf>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95" fillId="64" borderId="788" applyNumberFormat="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70" fillId="53" borderId="832" applyNumberFormat="0" applyFont="0" applyAlignment="0" applyProtection="0"/>
    <xf numFmtId="0" fontId="45" fillId="87" borderId="851" applyNumberFormat="0" applyProtection="0">
      <alignment horizontal="left" vertical="center" indent="1"/>
    </xf>
    <xf numFmtId="4" fontId="48" fillId="77" borderId="851" applyNumberFormat="0" applyProtection="0">
      <alignment horizontal="right" vertical="center"/>
    </xf>
    <xf numFmtId="4" fontId="48" fillId="82" borderId="788" applyNumberFormat="0" applyProtection="0">
      <alignment horizontal="right" vertical="center"/>
    </xf>
    <xf numFmtId="4" fontId="48" fillId="83" borderId="788" applyNumberFormat="0" applyProtection="0">
      <alignment horizontal="right" vertical="center"/>
    </xf>
    <xf numFmtId="0" fontId="45" fillId="66" borderId="788" applyNumberFormat="0" applyProtection="0">
      <alignment horizontal="left" vertical="center" indent="1"/>
    </xf>
    <xf numFmtId="0" fontId="45" fillId="74" borderId="788" applyNumberFormat="0" applyProtection="0">
      <alignment horizontal="left" vertical="center" indent="1"/>
    </xf>
    <xf numFmtId="217" fontId="46" fillId="88" borderId="775" applyBorder="0">
      <alignment horizontal="center" vertical="center" wrapText="1"/>
    </xf>
    <xf numFmtId="4" fontId="48" fillId="73" borderId="824" applyNumberFormat="0" applyProtection="0">
      <alignment vertical="center"/>
    </xf>
    <xf numFmtId="4" fontId="48" fillId="78" borderId="824" applyNumberFormat="0" applyProtection="0">
      <alignment horizontal="right" vertical="center"/>
    </xf>
    <xf numFmtId="4" fontId="48" fillId="79" borderId="824" applyNumberFormat="0" applyProtection="0">
      <alignment horizontal="right" vertical="center"/>
    </xf>
    <xf numFmtId="217" fontId="46" fillId="67" borderId="764" applyBorder="0">
      <alignment horizontal="left" indent="1"/>
      <protection locked="0"/>
    </xf>
    <xf numFmtId="0" fontId="126" fillId="64" borderId="795" applyNumberFormat="0" applyAlignment="0" applyProtection="0"/>
    <xf numFmtId="0" fontId="66" fillId="64" borderId="786" applyNumberFormat="0" applyAlignment="0" applyProtection="0"/>
    <xf numFmtId="37" fontId="113" fillId="91" borderId="795" applyBorder="0" applyProtection="0">
      <alignment horizontal="right"/>
    </xf>
    <xf numFmtId="0" fontId="45" fillId="74" borderId="851" applyNumberFormat="0" applyProtection="0">
      <alignment horizontal="left" vertical="center" indent="1"/>
    </xf>
    <xf numFmtId="4" fontId="110" fillId="67" borderId="797" applyNumberFormat="0" applyProtection="0">
      <alignment vertical="center"/>
    </xf>
    <xf numFmtId="0" fontId="45" fillId="74" borderId="797" applyNumberFormat="0" applyProtection="0">
      <alignment horizontal="left" vertical="center" indent="1"/>
    </xf>
    <xf numFmtId="0" fontId="131" fillId="49" borderId="795" applyNumberFormat="0" applyAlignment="0" applyProtection="0"/>
    <xf numFmtId="0" fontId="70" fillId="53" borderId="787" applyNumberFormat="0" applyFont="0" applyAlignment="0" applyProtection="0"/>
    <xf numFmtId="4" fontId="48" fillId="76" borderId="878" applyNumberFormat="0" applyProtection="0">
      <alignment horizontal="right" vertical="center"/>
    </xf>
    <xf numFmtId="4" fontId="110" fillId="67" borderId="788" applyNumberFormat="0" applyProtection="0">
      <alignment vertical="center"/>
    </xf>
    <xf numFmtId="4" fontId="48" fillId="76" borderId="815" applyNumberFormat="0" applyProtection="0">
      <alignment horizontal="right" vertical="center"/>
    </xf>
    <xf numFmtId="4" fontId="48" fillId="73" borderId="833" applyNumberFormat="0" applyProtection="0">
      <alignment horizontal="left" vertical="center" indent="1"/>
    </xf>
    <xf numFmtId="0" fontId="70" fillId="53" borderId="796" applyNumberFormat="0" applyFont="0" applyAlignment="0" applyProtection="0"/>
    <xf numFmtId="0" fontId="105" fillId="0" borderId="790" applyNumberFormat="0" applyFill="0" applyAlignment="0" applyProtection="0"/>
    <xf numFmtId="0" fontId="70" fillId="53" borderId="796" applyNumberFormat="0" applyFont="0" applyAlignment="0" applyProtection="0"/>
    <xf numFmtId="0" fontId="95" fillId="64" borderId="797" applyNumberFormat="0" applyAlignment="0" applyProtection="0"/>
    <xf numFmtId="0" fontId="70" fillId="53" borderId="796" applyNumberFormat="0" applyFont="0" applyAlignment="0" applyProtection="0"/>
    <xf numFmtId="0" fontId="45" fillId="74" borderId="851" applyNumberFormat="0" applyProtection="0">
      <alignment horizontal="left" vertical="center" indent="1"/>
    </xf>
    <xf numFmtId="0" fontId="70" fillId="53" borderId="796" applyNumberFormat="0" applyFont="0" applyAlignment="0" applyProtection="0"/>
    <xf numFmtId="0" fontId="126" fillId="64" borderId="743" applyNumberFormat="0" applyAlignment="0" applyProtection="0"/>
    <xf numFmtId="4" fontId="48" fillId="73" borderId="851" applyNumberFormat="0" applyProtection="0">
      <alignment horizontal="left" vertical="center" indent="1"/>
    </xf>
    <xf numFmtId="0" fontId="126" fillId="64" borderId="786" applyNumberFormat="0" applyAlignment="0" applyProtection="0"/>
    <xf numFmtId="4" fontId="48" fillId="75" borderId="860" applyNumberFormat="0" applyProtection="0">
      <alignment horizontal="right" vertical="center"/>
    </xf>
    <xf numFmtId="0" fontId="45" fillId="88" borderId="779" applyNumberFormat="0" applyProtection="0">
      <alignment horizontal="left" vertical="center" indent="1"/>
    </xf>
    <xf numFmtId="0" fontId="45" fillId="87" borderId="779" applyNumberFormat="0" applyProtection="0">
      <alignment horizontal="left" vertical="center" indent="1"/>
    </xf>
    <xf numFmtId="4" fontId="47" fillId="84" borderId="779" applyNumberFormat="0" applyProtection="0">
      <alignment horizontal="left" vertical="center" indent="1"/>
    </xf>
    <xf numFmtId="0" fontId="76" fillId="0" borderId="46">
      <alignment horizontal="left" vertical="center"/>
    </xf>
    <xf numFmtId="0" fontId="131" fillId="49" borderId="743" applyNumberFormat="0" applyAlignment="0" applyProtection="0"/>
    <xf numFmtId="10" fontId="75" fillId="67" borderId="776" applyNumberFormat="0" applyBorder="0" applyAlignment="0" applyProtection="0"/>
    <xf numFmtId="0" fontId="45" fillId="66" borderId="869" applyNumberFormat="0" applyProtection="0">
      <alignment horizontal="left" vertical="center" indent="1"/>
    </xf>
    <xf numFmtId="217" fontId="45" fillId="67" borderId="839">
      <alignment horizontal="left" indent="1"/>
      <protection locked="0"/>
    </xf>
    <xf numFmtId="0" fontId="45" fillId="53" borderId="778" applyNumberFormat="0" applyFont="0" applyAlignment="0" applyProtection="0"/>
    <xf numFmtId="0" fontId="134" fillId="64" borderId="779" applyNumberFormat="0" applyAlignment="0" applyProtection="0"/>
    <xf numFmtId="0" fontId="81" fillId="49" borderId="876" applyNumberFormat="0" applyAlignment="0" applyProtection="0"/>
    <xf numFmtId="194" fontId="45" fillId="0" borderId="803"/>
    <xf numFmtId="4" fontId="48" fillId="87" borderId="797" applyNumberFormat="0" applyProtection="0">
      <alignment horizontal="left" vertical="center" indent="1"/>
    </xf>
    <xf numFmtId="0" fontId="131" fillId="49" borderId="743" applyNumberFormat="0" applyAlignment="0" applyProtection="0"/>
    <xf numFmtId="0" fontId="134" fillId="64" borderId="83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4" fontId="48" fillId="82" borderId="788" applyNumberFormat="0" applyProtection="0">
      <alignment horizontal="right" vertical="center"/>
    </xf>
    <xf numFmtId="0" fontId="70" fillId="53" borderId="787" applyNumberFormat="0" applyFont="0" applyAlignment="0" applyProtection="0"/>
    <xf numFmtId="4" fontId="48" fillId="85" borderId="824" applyNumberFormat="0" applyProtection="0">
      <alignment horizontal="left" vertical="center" indent="1"/>
    </xf>
    <xf numFmtId="194" fontId="45" fillId="0" borderId="776"/>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0" fontId="70" fillId="53" borderId="787" applyNumberFormat="0" applyFont="0" applyAlignment="0" applyProtection="0"/>
    <xf numFmtId="0" fontId="134" fillId="64" borderId="878"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45" fillId="88" borderId="788" applyNumberFormat="0" applyProtection="0">
      <alignment horizontal="left" vertical="center" indent="1"/>
    </xf>
    <xf numFmtId="4" fontId="48" fillId="73" borderId="779" applyNumberFormat="0" applyProtection="0">
      <alignment vertical="center"/>
    </xf>
    <xf numFmtId="4" fontId="110" fillId="73" borderId="779" applyNumberFormat="0" applyProtection="0">
      <alignment vertical="center"/>
    </xf>
    <xf numFmtId="4" fontId="48" fillId="73" borderId="779" applyNumberFormat="0" applyProtection="0">
      <alignment horizontal="left" vertical="center" indent="1"/>
    </xf>
    <xf numFmtId="4" fontId="48" fillId="73" borderId="779" applyNumberFormat="0" applyProtection="0">
      <alignment horizontal="left" vertical="center" indent="1"/>
    </xf>
    <xf numFmtId="0" fontId="45" fillId="74" borderId="779" applyNumberFormat="0" applyProtection="0">
      <alignment horizontal="left" vertical="center" indent="1"/>
    </xf>
    <xf numFmtId="4" fontId="48" fillId="75" borderId="779" applyNumberFormat="0" applyProtection="0">
      <alignment horizontal="right" vertical="center"/>
    </xf>
    <xf numFmtId="4" fontId="48" fillId="76" borderId="779" applyNumberFormat="0" applyProtection="0">
      <alignment horizontal="right" vertical="center"/>
    </xf>
    <xf numFmtId="4" fontId="48" fillId="77" borderId="779" applyNumberFormat="0" applyProtection="0">
      <alignment horizontal="right" vertical="center"/>
    </xf>
    <xf numFmtId="4" fontId="48" fillId="78" borderId="779" applyNumberFormat="0" applyProtection="0">
      <alignment horizontal="right" vertical="center"/>
    </xf>
    <xf numFmtId="4" fontId="48" fillId="79" borderId="779" applyNumberFormat="0" applyProtection="0">
      <alignment horizontal="right" vertical="center"/>
    </xf>
    <xf numFmtId="4" fontId="48" fillId="80" borderId="779" applyNumberFormat="0" applyProtection="0">
      <alignment horizontal="right" vertical="center"/>
    </xf>
    <xf numFmtId="4" fontId="48" fillId="81" borderId="779" applyNumberFormat="0" applyProtection="0">
      <alignment horizontal="right" vertical="center"/>
    </xf>
    <xf numFmtId="4" fontId="48" fillId="82" borderId="779" applyNumberFormat="0" applyProtection="0">
      <alignment horizontal="right" vertical="center"/>
    </xf>
    <xf numFmtId="4" fontId="48" fillId="83" borderId="779" applyNumberFormat="0" applyProtection="0">
      <alignment horizontal="right" vertical="center"/>
    </xf>
    <xf numFmtId="4" fontId="47" fillId="84" borderId="779" applyNumberFormat="0" applyProtection="0">
      <alignment horizontal="left" vertical="center" indent="1"/>
    </xf>
    <xf numFmtId="0" fontId="45" fillId="66" borderId="851" applyNumberFormat="0" applyProtection="0">
      <alignment horizontal="left" vertical="center" indent="1"/>
    </xf>
    <xf numFmtId="0" fontId="45" fillId="74" borderId="779" applyNumberFormat="0" applyProtection="0">
      <alignment horizontal="left" vertical="center" indent="1"/>
    </xf>
    <xf numFmtId="4" fontId="48" fillId="85" borderId="779" applyNumberFormat="0" applyProtection="0">
      <alignment horizontal="left" vertical="center" indent="1"/>
    </xf>
    <xf numFmtId="4" fontId="48" fillId="87"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48" fillId="67" borderId="779" applyNumberFormat="0" applyProtection="0">
      <alignment vertical="center"/>
    </xf>
    <xf numFmtId="4" fontId="110" fillId="67" borderId="779" applyNumberFormat="0" applyProtection="0">
      <alignmen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48" fillId="85" borderId="779" applyNumberFormat="0" applyProtection="0">
      <alignment horizontal="right" vertical="center"/>
    </xf>
    <xf numFmtId="4" fontId="110"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09" fillId="85" borderId="779" applyNumberFormat="0" applyProtection="0">
      <alignment horizontal="right" vertical="center"/>
    </xf>
    <xf numFmtId="0" fontId="101" fillId="0" borderId="771"/>
    <xf numFmtId="4" fontId="48" fillId="82" borderId="851" applyNumberFormat="0" applyProtection="0">
      <alignment horizontal="right" vertical="center"/>
    </xf>
    <xf numFmtId="0" fontId="131" fillId="49" borderId="743" applyNumberFormat="0" applyAlignment="0" applyProtection="0"/>
    <xf numFmtId="4" fontId="48" fillId="85" borderId="833" applyNumberFormat="0" applyProtection="0">
      <alignment horizontal="right" vertical="center"/>
    </xf>
    <xf numFmtId="0" fontId="70" fillId="53" borderId="787" applyNumberFormat="0" applyFont="0" applyAlignment="0" applyProtection="0"/>
    <xf numFmtId="0" fontId="95" fillId="64" borderId="851" applyNumberFormat="0" applyAlignment="0" applyProtection="0"/>
    <xf numFmtId="37" fontId="113" fillId="91" borderId="743" applyBorder="0" applyProtection="0">
      <alignment horizontal="right"/>
    </xf>
    <xf numFmtId="4" fontId="48" fillId="80" borderId="797" applyNumberFormat="0" applyProtection="0">
      <alignment horizontal="right" vertical="center"/>
    </xf>
    <xf numFmtId="0" fontId="131" fillId="49" borderId="786" applyNumberFormat="0" applyAlignment="0" applyProtection="0"/>
    <xf numFmtId="0" fontId="45" fillId="87" borderId="779" applyNumberFormat="0" applyProtection="0">
      <alignment horizontal="left" vertical="center" indent="1"/>
    </xf>
    <xf numFmtId="0" fontId="70" fillId="53" borderId="832" applyNumberFormat="0" applyFont="0" applyAlignment="0" applyProtection="0"/>
    <xf numFmtId="0" fontId="75" fillId="110" borderId="776"/>
    <xf numFmtId="169" fontId="45" fillId="0" borderId="776">
      <alignment horizontal="center"/>
    </xf>
    <xf numFmtId="169" fontId="45" fillId="66" borderId="776">
      <alignment horizontal="center"/>
    </xf>
    <xf numFmtId="169" fontId="45" fillId="67" borderId="776">
      <alignment horizontal="center"/>
      <protection locked="0"/>
    </xf>
    <xf numFmtId="42" fontId="45" fillId="0" borderId="776">
      <alignment horizontal="center"/>
    </xf>
    <xf numFmtId="4" fontId="110" fillId="85" borderId="779" applyNumberFormat="0" applyProtection="0">
      <alignment horizontal="right" vertical="center"/>
    </xf>
    <xf numFmtId="42" fontId="45" fillId="66" borderId="776">
      <alignment horizontal="center"/>
    </xf>
    <xf numFmtId="164" fontId="45" fillId="67" borderId="776">
      <alignment horizontal="center"/>
      <protection locked="0"/>
    </xf>
    <xf numFmtId="4" fontId="48" fillId="67" borderId="779" applyNumberFormat="0" applyProtection="0">
      <alignment vertical="center"/>
    </xf>
    <xf numFmtId="0" fontId="45" fillId="66" borderId="779" applyNumberFormat="0" applyProtection="0">
      <alignment horizontal="left" vertical="center" indent="1"/>
    </xf>
    <xf numFmtId="9" fontId="45" fillId="0" borderId="776">
      <alignment horizontal="center"/>
    </xf>
    <xf numFmtId="9" fontId="45" fillId="66" borderId="776">
      <alignment horizontal="center"/>
    </xf>
    <xf numFmtId="0" fontId="131" fillId="49" borderId="743" applyNumberFormat="0" applyAlignment="0" applyProtection="0"/>
    <xf numFmtId="217" fontId="46" fillId="88" borderId="793" applyBorder="0">
      <alignment horizontal="center" vertical="center" wrapText="1"/>
    </xf>
    <xf numFmtId="0" fontId="131" fillId="49" borderId="743" applyNumberFormat="0" applyAlignment="0" applyProtection="0"/>
    <xf numFmtId="217" fontId="45" fillId="67" borderId="776">
      <alignment horizontal="left" indent="1"/>
      <protection locked="0"/>
    </xf>
    <xf numFmtId="217" fontId="120" fillId="0" borderId="776">
      <alignment horizontal="left" vertical="top" wrapText="1"/>
    </xf>
    <xf numFmtId="217" fontId="121" fillId="0" borderId="776">
      <alignment horizontal="left" indent="1"/>
    </xf>
    <xf numFmtId="217" fontId="45" fillId="66" borderId="776">
      <alignment horizontal="left" indent="1"/>
    </xf>
    <xf numFmtId="0" fontId="131" fillId="49" borderId="743" applyNumberFormat="0" applyAlignment="0" applyProtection="0"/>
    <xf numFmtId="0" fontId="70" fillId="53" borderId="787" applyNumberFormat="0" applyFont="0" applyAlignment="0" applyProtection="0"/>
    <xf numFmtId="217" fontId="46" fillId="88" borderId="775" applyBorder="0">
      <alignment horizontal="center" vertical="center" wrapText="1"/>
    </xf>
    <xf numFmtId="217" fontId="46" fillId="66" borderId="776">
      <alignment horizontal="left" vertical="center" wrapText="1"/>
    </xf>
    <xf numFmtId="217" fontId="46" fillId="67" borderId="764" applyBorder="0">
      <alignment horizontal="left" indent="1"/>
      <protection locked="0"/>
    </xf>
    <xf numFmtId="169" fontId="45" fillId="67" borderId="776">
      <alignment horizontal="left" vertical="top"/>
      <protection locked="0"/>
    </xf>
    <xf numFmtId="0" fontId="66" fillId="64" borderId="786" applyNumberFormat="0" applyAlignment="0" applyProtection="0"/>
    <xf numFmtId="0" fontId="105" fillId="0" borderId="799" applyNumberFormat="0" applyFill="0" applyAlignment="0" applyProtection="0"/>
    <xf numFmtId="217" fontId="45" fillId="66" borderId="776">
      <alignment horizontal="left" indent="1"/>
    </xf>
    <xf numFmtId="217" fontId="121" fillId="0" borderId="776">
      <alignment horizontal="left" indent="1"/>
    </xf>
    <xf numFmtId="217" fontId="120" fillId="0" borderId="776">
      <alignment horizontal="left" vertical="top" wrapText="1"/>
    </xf>
    <xf numFmtId="217" fontId="45" fillId="67" borderId="776">
      <alignment horizontal="left" indent="1"/>
      <protection locked="0"/>
    </xf>
    <xf numFmtId="9" fontId="45" fillId="66" borderId="776">
      <alignment horizontal="center"/>
    </xf>
    <xf numFmtId="9" fontId="45" fillId="0" borderId="776">
      <alignment horizontal="center"/>
    </xf>
    <xf numFmtId="0" fontId="45" fillId="74" borderId="779" applyNumberFormat="0" applyProtection="0">
      <alignment horizontal="left" vertical="center" indent="1"/>
    </xf>
    <xf numFmtId="4" fontId="110" fillId="67" borderId="779" applyNumberFormat="0" applyProtection="0">
      <alignment vertical="center"/>
    </xf>
    <xf numFmtId="164" fontId="45" fillId="67" borderId="776">
      <alignment horizontal="center"/>
      <protection locked="0"/>
    </xf>
    <xf numFmtId="0" fontId="45" fillId="74" borderId="779" applyNumberFormat="0" applyProtection="0">
      <alignment horizontal="left" vertical="center" indent="1"/>
    </xf>
    <xf numFmtId="42" fontId="45" fillId="0" borderId="776">
      <alignment horizontal="center"/>
    </xf>
    <xf numFmtId="169" fontId="45" fillId="67" borderId="776">
      <alignment horizontal="center"/>
      <protection locked="0"/>
    </xf>
    <xf numFmtId="169" fontId="45" fillId="0" borderId="776">
      <alignment horizontal="center"/>
    </xf>
    <xf numFmtId="0" fontId="75" fillId="110" borderId="776"/>
    <xf numFmtId="0" fontId="66" fillId="64" borderId="849" applyNumberFormat="0" applyAlignment="0" applyProtection="0"/>
    <xf numFmtId="4" fontId="109" fillId="85" borderId="806" applyNumberFormat="0" applyProtection="0">
      <alignment horizontal="right" vertical="center"/>
    </xf>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4" fontId="48" fillId="73" borderId="833" applyNumberFormat="0" applyProtection="0">
      <alignment vertical="center"/>
    </xf>
    <xf numFmtId="4" fontId="110" fillId="67" borderId="833" applyNumberFormat="0" applyProtection="0">
      <alignment vertical="center"/>
    </xf>
    <xf numFmtId="194" fontId="45" fillId="0" borderId="776"/>
    <xf numFmtId="0" fontId="101" fillId="0" borderId="771"/>
    <xf numFmtId="4" fontId="109"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10" fillId="85" borderId="779" applyNumberFormat="0" applyProtection="0">
      <alignment horizontal="right" vertical="center"/>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110" fillId="67" borderId="779" applyNumberFormat="0" applyProtection="0">
      <alignment vertical="center"/>
    </xf>
    <xf numFmtId="4" fontId="48" fillId="67" borderId="779" applyNumberFormat="0" applyProtection="0">
      <alignmen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4" fontId="48" fillId="87"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7" fillId="84" borderId="779" applyNumberFormat="0" applyProtection="0">
      <alignment horizontal="left" vertical="center" indent="1"/>
    </xf>
    <xf numFmtId="4" fontId="48" fillId="83" borderId="779" applyNumberFormat="0" applyProtection="0">
      <alignment horizontal="right" vertical="center"/>
    </xf>
    <xf numFmtId="4" fontId="48" fillId="82"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9"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37" fontId="113" fillId="90" borderId="743" applyBorder="0" applyProtection="0">
      <alignment horizontal="right"/>
    </xf>
    <xf numFmtId="37" fontId="113" fillId="90" borderId="743" applyBorder="0" applyProtection="0">
      <alignment horizontal="right"/>
    </xf>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81" fillId="49" borderId="743"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81" fillId="49" borderId="849" applyNumberFormat="0" applyAlignment="0" applyProtection="0"/>
    <xf numFmtId="4" fontId="48" fillId="73" borderId="779" applyNumberFormat="0" applyProtection="0">
      <alignment vertical="center"/>
    </xf>
    <xf numFmtId="4" fontId="110" fillId="73" borderId="779" applyNumberFormat="0" applyProtection="0">
      <alignment vertical="center"/>
    </xf>
    <xf numFmtId="4" fontId="48" fillId="73" borderId="779" applyNumberFormat="0" applyProtection="0">
      <alignment horizontal="left" vertical="center" indent="1"/>
    </xf>
    <xf numFmtId="4" fontId="48" fillId="73" borderId="779" applyNumberFormat="0" applyProtection="0">
      <alignment horizontal="left" vertical="center" indent="1"/>
    </xf>
    <xf numFmtId="0" fontId="45" fillId="74" borderId="779" applyNumberFormat="0" applyProtection="0">
      <alignment horizontal="left" vertical="center" indent="1"/>
    </xf>
    <xf numFmtId="4" fontId="48" fillId="75" borderId="779" applyNumberFormat="0" applyProtection="0">
      <alignment horizontal="right" vertical="center"/>
    </xf>
    <xf numFmtId="4" fontId="48" fillId="76" borderId="779" applyNumberFormat="0" applyProtection="0">
      <alignment horizontal="right" vertical="center"/>
    </xf>
    <xf numFmtId="4" fontId="48" fillId="77" borderId="779" applyNumberFormat="0" applyProtection="0">
      <alignment horizontal="right" vertical="center"/>
    </xf>
    <xf numFmtId="4" fontId="48" fillId="78" borderId="779" applyNumberFormat="0" applyProtection="0">
      <alignment horizontal="right" vertical="center"/>
    </xf>
    <xf numFmtId="4" fontId="48" fillId="79" borderId="779" applyNumberFormat="0" applyProtection="0">
      <alignment horizontal="right" vertical="center"/>
    </xf>
    <xf numFmtId="4" fontId="48" fillId="80" borderId="779" applyNumberFormat="0" applyProtection="0">
      <alignment horizontal="right" vertical="center"/>
    </xf>
    <xf numFmtId="4" fontId="48" fillId="81" borderId="779" applyNumberFormat="0" applyProtection="0">
      <alignment horizontal="right" vertical="center"/>
    </xf>
    <xf numFmtId="4" fontId="48" fillId="82" borderId="779" applyNumberFormat="0" applyProtection="0">
      <alignment horizontal="right" vertical="center"/>
    </xf>
    <xf numFmtId="4" fontId="48" fillId="83" borderId="779" applyNumberFormat="0" applyProtection="0">
      <alignment horizontal="right" vertical="center"/>
    </xf>
    <xf numFmtId="4" fontId="47" fillId="84" borderId="779" applyNumberFormat="0" applyProtection="0">
      <alignment horizontal="left" vertical="center" indent="1"/>
    </xf>
    <xf numFmtId="0" fontId="45" fillId="74" borderId="779" applyNumberFormat="0" applyProtection="0">
      <alignment horizontal="left" vertical="center" indent="1"/>
    </xf>
    <xf numFmtId="4" fontId="48" fillId="85" borderId="779" applyNumberFormat="0" applyProtection="0">
      <alignment horizontal="left" vertical="center" indent="1"/>
    </xf>
    <xf numFmtId="4" fontId="48" fillId="87"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48" fillId="67" borderId="779" applyNumberFormat="0" applyProtection="0">
      <alignment vertical="center"/>
    </xf>
    <xf numFmtId="4" fontId="110" fillId="67" borderId="779" applyNumberFormat="0" applyProtection="0">
      <alignmen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48" fillId="85" borderId="779" applyNumberFormat="0" applyProtection="0">
      <alignment horizontal="right" vertical="center"/>
    </xf>
    <xf numFmtId="4" fontId="110"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09" fillId="85" borderId="779" applyNumberFormat="0" applyProtection="0">
      <alignment horizontal="right" vertical="center"/>
    </xf>
    <xf numFmtId="0" fontId="101" fillId="0" borderId="771"/>
    <xf numFmtId="194" fontId="45" fillId="0" borderId="776"/>
    <xf numFmtId="0" fontId="70" fillId="53" borderId="814" applyNumberFormat="0" applyFont="0" applyAlignment="0" applyProtection="0"/>
    <xf numFmtId="0" fontId="131" fillId="49" borderId="831"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0" fontId="66" fillId="64" borderId="743" applyNumberFormat="0" applyAlignment="0" applyProtection="0"/>
    <xf numFmtId="37" fontId="113" fillId="91" borderId="743" applyBorder="0" applyProtection="0">
      <alignment horizontal="right"/>
    </xf>
    <xf numFmtId="4" fontId="48" fillId="76" borderId="806" applyNumberFormat="0" applyProtection="0">
      <alignment horizontal="right" vertical="center"/>
    </xf>
    <xf numFmtId="0" fontId="45" fillId="53" borderId="805" applyNumberFormat="0" applyFont="0" applyAlignment="0" applyProtection="0"/>
    <xf numFmtId="0" fontId="45" fillId="74" borderId="860" applyNumberFormat="0" applyProtection="0">
      <alignment horizontal="left" vertical="center" indent="1"/>
    </xf>
    <xf numFmtId="37" fontId="113" fillId="91" borderId="743" applyBorder="0" applyProtection="0">
      <alignment horizontal="right"/>
    </xf>
    <xf numFmtId="0" fontId="75" fillId="110" borderId="776"/>
    <xf numFmtId="169" fontId="45" fillId="0" borderId="776">
      <alignment horizontal="center"/>
    </xf>
    <xf numFmtId="169" fontId="45" fillId="66" borderId="776">
      <alignment horizontal="center"/>
    </xf>
    <xf numFmtId="169" fontId="45" fillId="67" borderId="776">
      <alignment horizontal="center"/>
      <protection locked="0"/>
    </xf>
    <xf numFmtId="42" fontId="45" fillId="0" borderId="776">
      <alignment horizontal="center"/>
    </xf>
    <xf numFmtId="42" fontId="45" fillId="66" borderId="776">
      <alignment horizontal="center"/>
    </xf>
    <xf numFmtId="164" fontId="45" fillId="67" borderId="776">
      <alignment horizontal="center"/>
      <protection locked="0"/>
    </xf>
    <xf numFmtId="9" fontId="45" fillId="0" borderId="776">
      <alignment horizontal="center"/>
    </xf>
    <xf numFmtId="9" fontId="45" fillId="66" borderId="776">
      <alignment horizontal="center"/>
    </xf>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217" fontId="45" fillId="67" borderId="776">
      <alignment horizontal="left" indent="1"/>
      <protection locked="0"/>
    </xf>
    <xf numFmtId="217" fontId="120" fillId="0" borderId="776">
      <alignment horizontal="left" vertical="top" wrapText="1"/>
    </xf>
    <xf numFmtId="217" fontId="121" fillId="0" borderId="776">
      <alignment horizontal="left" indent="1"/>
    </xf>
    <xf numFmtId="217" fontId="45" fillId="66" borderId="776">
      <alignment horizontal="left" indent="1"/>
    </xf>
    <xf numFmtId="217" fontId="46" fillId="88" borderId="775" applyBorder="0">
      <alignment horizontal="center" vertical="center" wrapText="1"/>
    </xf>
    <xf numFmtId="217" fontId="46" fillId="66" borderId="776">
      <alignment horizontal="left" vertical="center" wrapText="1"/>
    </xf>
    <xf numFmtId="217" fontId="46" fillId="67" borderId="764" applyBorder="0">
      <alignment horizontal="left" indent="1"/>
      <protection locked="0"/>
    </xf>
    <xf numFmtId="169" fontId="45" fillId="67" borderId="776">
      <alignment horizontal="left" vertical="top"/>
      <protection locked="0"/>
    </xf>
    <xf numFmtId="42" fontId="45" fillId="66" borderId="776">
      <alignment horizontal="center"/>
    </xf>
    <xf numFmtId="169" fontId="45" fillId="66" borderId="776">
      <alignment horizontal="center"/>
    </xf>
    <xf numFmtId="0" fontId="95" fillId="64" borderId="797" applyNumberFormat="0" applyAlignment="0" applyProtection="0"/>
    <xf numFmtId="0" fontId="126" fillId="64" borderId="743" applyNumberFormat="0" applyAlignment="0" applyProtection="0"/>
    <xf numFmtId="0" fontId="66" fillId="64" borderId="831" applyNumberFormat="0" applyAlignment="0" applyProtection="0"/>
    <xf numFmtId="0" fontId="76" fillId="0" borderId="46">
      <alignment horizontal="left" vertical="center"/>
    </xf>
    <xf numFmtId="0" fontId="131" fillId="49" borderId="743" applyNumberFormat="0" applyAlignment="0" applyProtection="0"/>
    <xf numFmtId="10" fontId="75" fillId="67" borderId="776" applyNumberFormat="0" applyBorder="0" applyAlignment="0" applyProtection="0"/>
    <xf numFmtId="0" fontId="45" fillId="53" borderId="778" applyNumberFormat="0" applyFont="0" applyAlignment="0" applyProtection="0"/>
    <xf numFmtId="0" fontId="134" fillId="64" borderId="779" applyNumberFormat="0" applyAlignment="0" applyProtection="0"/>
    <xf numFmtId="217" fontId="46" fillId="88" borderId="775" applyBorder="0">
      <alignment horizontal="center" vertical="center" wrapText="1"/>
    </xf>
    <xf numFmtId="217" fontId="46" fillId="66" borderId="776">
      <alignment horizontal="left" vertical="center" wrapText="1"/>
    </xf>
    <xf numFmtId="217" fontId="46" fillId="67" borderId="764" applyBorder="0">
      <alignment horizontal="left" indent="1"/>
      <protection locked="0"/>
    </xf>
    <xf numFmtId="169" fontId="45" fillId="67" borderId="776">
      <alignment horizontal="left" vertical="top"/>
      <protection locked="0"/>
    </xf>
    <xf numFmtId="4" fontId="48" fillId="87" borderId="806" applyNumberFormat="0" applyProtection="0">
      <alignment horizontal="left" vertical="center" indent="1"/>
    </xf>
    <xf numFmtId="4" fontId="110" fillId="85" borderId="842" applyNumberFormat="0" applyProtection="0">
      <alignment horizontal="right" vertical="center"/>
    </xf>
    <xf numFmtId="0" fontId="126" fillId="64" borderId="743" applyNumberFormat="0" applyAlignment="0" applyProtection="0"/>
    <xf numFmtId="0" fontId="45" fillId="66" borderId="860" applyNumberFormat="0" applyProtection="0">
      <alignment horizontal="left" vertical="center" indent="1"/>
    </xf>
    <xf numFmtId="0" fontId="76" fillId="0" borderId="46">
      <alignment horizontal="left" vertical="center"/>
    </xf>
    <xf numFmtId="0" fontId="131" fillId="49" borderId="743" applyNumberFormat="0" applyAlignment="0" applyProtection="0"/>
    <xf numFmtId="10" fontId="75" fillId="67" borderId="776" applyNumberFormat="0" applyBorder="0" applyAlignment="0" applyProtection="0"/>
    <xf numFmtId="0" fontId="45" fillId="53" borderId="778" applyNumberFormat="0" applyFont="0" applyAlignment="0" applyProtection="0"/>
    <xf numFmtId="0" fontId="134" fillId="64" borderId="779" applyNumberFormat="0" applyAlignment="0" applyProtection="0"/>
    <xf numFmtId="0" fontId="131" fillId="49" borderId="743" applyNumberFormat="0" applyAlignment="0" applyProtection="0"/>
    <xf numFmtId="0" fontId="66" fillId="64" borderId="822" applyNumberForma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832" applyNumberFormat="0" applyFont="0" applyAlignment="0" applyProtection="0"/>
    <xf numFmtId="0" fontId="70" fillId="53" borderId="787"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66" fillId="64" borderId="840" applyNumberFormat="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0" fontId="70" fillId="53" borderId="832" applyNumberFormat="0" applyFont="0" applyAlignment="0" applyProtection="0"/>
    <xf numFmtId="0" fontId="70" fillId="53" borderId="841" applyNumberFormat="0" applyFont="0" applyAlignment="0" applyProtection="0"/>
    <xf numFmtId="4" fontId="110" fillId="73" borderId="842" applyNumberFormat="0" applyProtection="0">
      <alignment vertical="center"/>
    </xf>
    <xf numFmtId="0" fontId="126" fillId="64" borderId="725" applyNumberFormat="0" applyAlignment="0" applyProtection="0"/>
    <xf numFmtId="0" fontId="95" fillId="64" borderId="788" applyNumberFormat="0" applyAlignment="0" applyProtection="0"/>
    <xf numFmtId="4" fontId="48" fillId="87" borderId="779" applyNumberFormat="0" applyProtection="0">
      <alignment horizontal="left" vertical="center" indent="1"/>
    </xf>
    <xf numFmtId="0" fontId="76" fillId="0" borderId="46">
      <alignment horizontal="left" vertical="center"/>
    </xf>
    <xf numFmtId="0" fontId="131" fillId="49" borderId="725" applyNumberFormat="0" applyAlignment="0" applyProtection="0"/>
    <xf numFmtId="0" fontId="45" fillId="53" borderId="778" applyNumberFormat="0" applyFont="0" applyAlignment="0" applyProtection="0"/>
    <xf numFmtId="0" fontId="108" fillId="62" borderId="846" applyBorder="0"/>
    <xf numFmtId="0" fontId="95" fillId="64" borderId="788" applyNumberFormat="0" applyAlignment="0" applyProtection="0"/>
    <xf numFmtId="0" fontId="131" fillId="49" borderId="725" applyNumberFormat="0" applyAlignment="0" applyProtection="0"/>
    <xf numFmtId="217" fontId="46" fillId="67" borderId="782" applyBorder="0">
      <alignment horizontal="left" indent="1"/>
      <protection locked="0"/>
    </xf>
    <xf numFmtId="0" fontId="45" fillId="53" borderId="796" applyNumberFormat="0" applyFont="0" applyAlignment="0" applyProtection="0"/>
    <xf numFmtId="0" fontId="70" fillId="53" borderId="868" applyNumberFormat="0" applyFont="0" applyAlignment="0" applyProtection="0"/>
    <xf numFmtId="0" fontId="81" fillId="49" borderId="786" applyNumberFormat="0" applyAlignment="0" applyProtection="0"/>
    <xf numFmtId="0" fontId="108" fillId="62"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70" fillId="53" borderId="832" applyNumberFormat="0" applyFont="0" applyAlignment="0" applyProtection="0"/>
    <xf numFmtId="0" fontId="131" fillId="49" borderId="867" applyNumberFormat="0" applyAlignment="0" applyProtection="0"/>
    <xf numFmtId="0" fontId="101" fillId="0" borderId="780"/>
    <xf numFmtId="4" fontId="109"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10" fillId="85" borderId="779" applyNumberFormat="0" applyProtection="0">
      <alignment horizontal="right" vertical="center"/>
    </xf>
    <xf numFmtId="4" fontId="48" fillId="85" borderId="779" applyNumberFormat="0" applyProtection="0">
      <alignment horizontal="righ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110" fillId="67" borderId="779" applyNumberFormat="0" applyProtection="0">
      <alignment vertical="center"/>
    </xf>
    <xf numFmtId="4" fontId="48" fillId="67" borderId="779" applyNumberFormat="0" applyProtection="0">
      <alignmen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4" fontId="48" fillId="87" borderId="779" applyNumberFormat="0" applyProtection="0">
      <alignment horizontal="left" vertical="center" indent="1"/>
    </xf>
    <xf numFmtId="4" fontId="48" fillId="85" borderId="779" applyNumberFormat="0" applyProtection="0">
      <alignment horizontal="left" vertical="center" indent="1"/>
    </xf>
    <xf numFmtId="0" fontId="45" fillId="74" borderId="779" applyNumberFormat="0" applyProtection="0">
      <alignment horizontal="left" vertical="center" indent="1"/>
    </xf>
    <xf numFmtId="4" fontId="47" fillId="84" borderId="779" applyNumberFormat="0" applyProtection="0">
      <alignment horizontal="left" vertical="center" indent="1"/>
    </xf>
    <xf numFmtId="4" fontId="48" fillId="83" borderId="779" applyNumberFormat="0" applyProtection="0">
      <alignment horizontal="right" vertical="center"/>
    </xf>
    <xf numFmtId="4" fontId="48" fillId="82" borderId="779" applyNumberFormat="0" applyProtection="0">
      <alignment horizontal="right" vertical="center"/>
    </xf>
    <xf numFmtId="4" fontId="48" fillId="81" borderId="779" applyNumberFormat="0" applyProtection="0">
      <alignment horizontal="right" vertical="center"/>
    </xf>
    <xf numFmtId="4" fontId="48" fillId="80" borderId="779" applyNumberFormat="0" applyProtection="0">
      <alignment horizontal="right" vertical="center"/>
    </xf>
    <xf numFmtId="4" fontId="48" fillId="79" borderId="779" applyNumberFormat="0" applyProtection="0">
      <alignment horizontal="right" vertical="center"/>
    </xf>
    <xf numFmtId="4" fontId="48" fillId="78" borderId="779" applyNumberFormat="0" applyProtection="0">
      <alignment horizontal="right" vertical="center"/>
    </xf>
    <xf numFmtId="4" fontId="48" fillId="77" borderId="779" applyNumberFormat="0" applyProtection="0">
      <alignment horizontal="right" vertical="center"/>
    </xf>
    <xf numFmtId="4" fontId="48" fillId="76" borderId="779" applyNumberFormat="0" applyProtection="0">
      <alignment horizontal="right" vertical="center"/>
    </xf>
    <xf numFmtId="4" fontId="48" fillId="75" borderId="779" applyNumberFormat="0" applyProtection="0">
      <alignment horizontal="right" vertical="center"/>
    </xf>
    <xf numFmtId="0" fontId="45" fillId="74" borderId="779" applyNumberFormat="0" applyProtection="0">
      <alignment horizontal="left" vertical="center" indent="1"/>
    </xf>
    <xf numFmtId="4" fontId="48" fillId="73" borderId="779" applyNumberFormat="0" applyProtection="0">
      <alignment horizontal="left" vertical="center" indent="1"/>
    </xf>
    <xf numFmtId="4" fontId="48" fillId="73" borderId="779" applyNumberFormat="0" applyProtection="0">
      <alignment horizontal="left" vertical="center" indent="1"/>
    </xf>
    <xf numFmtId="4" fontId="110" fillId="73" borderId="779" applyNumberFormat="0" applyProtection="0">
      <alignment vertical="center"/>
    </xf>
    <xf numFmtId="4" fontId="48" fillId="73" borderId="779" applyNumberFormat="0" applyProtection="0">
      <alignment vertical="center"/>
    </xf>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37" fontId="113" fillId="90" borderId="777" applyBorder="0" applyProtection="0">
      <alignment horizontal="right"/>
    </xf>
    <xf numFmtId="37" fontId="113" fillId="90" borderId="777" applyBorder="0" applyProtection="0">
      <alignment horizontal="right"/>
    </xf>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81" fillId="49" borderId="777" applyNumberForma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70" fillId="53" borderId="778" applyNumberFormat="0" applyFon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4" fontId="48" fillId="73" borderId="779" applyNumberFormat="0" applyProtection="0">
      <alignment vertical="center"/>
    </xf>
    <xf numFmtId="4" fontId="110" fillId="73" borderId="779" applyNumberFormat="0" applyProtection="0">
      <alignment vertical="center"/>
    </xf>
    <xf numFmtId="4" fontId="48" fillId="73" borderId="779" applyNumberFormat="0" applyProtection="0">
      <alignment horizontal="left" vertical="center" indent="1"/>
    </xf>
    <xf numFmtId="4" fontId="48" fillId="73" borderId="779" applyNumberFormat="0" applyProtection="0">
      <alignment horizontal="left" vertical="center" indent="1"/>
    </xf>
    <xf numFmtId="0" fontId="45" fillId="74" borderId="779" applyNumberFormat="0" applyProtection="0">
      <alignment horizontal="left" vertical="center" indent="1"/>
    </xf>
    <xf numFmtId="4" fontId="48" fillId="75" borderId="779" applyNumberFormat="0" applyProtection="0">
      <alignment horizontal="right" vertical="center"/>
    </xf>
    <xf numFmtId="4" fontId="48" fillId="76" borderId="779" applyNumberFormat="0" applyProtection="0">
      <alignment horizontal="right" vertical="center"/>
    </xf>
    <xf numFmtId="4" fontId="48" fillId="77" borderId="779" applyNumberFormat="0" applyProtection="0">
      <alignment horizontal="right" vertical="center"/>
    </xf>
    <xf numFmtId="4" fontId="48" fillId="78" borderId="779" applyNumberFormat="0" applyProtection="0">
      <alignment horizontal="right" vertical="center"/>
    </xf>
    <xf numFmtId="4" fontId="48" fillId="79" borderId="779" applyNumberFormat="0" applyProtection="0">
      <alignment horizontal="right" vertical="center"/>
    </xf>
    <xf numFmtId="4" fontId="48" fillId="80" borderId="779" applyNumberFormat="0" applyProtection="0">
      <alignment horizontal="right" vertical="center"/>
    </xf>
    <xf numFmtId="4" fontId="48" fillId="81" borderId="779" applyNumberFormat="0" applyProtection="0">
      <alignment horizontal="right" vertical="center"/>
    </xf>
    <xf numFmtId="4" fontId="48" fillId="82" borderId="779" applyNumberFormat="0" applyProtection="0">
      <alignment horizontal="right" vertical="center"/>
    </xf>
    <xf numFmtId="4" fontId="48" fillId="83" borderId="779" applyNumberFormat="0" applyProtection="0">
      <alignment horizontal="right" vertical="center"/>
    </xf>
    <xf numFmtId="4" fontId="47" fillId="84" borderId="779" applyNumberFormat="0" applyProtection="0">
      <alignment horizontal="left" vertical="center" indent="1"/>
    </xf>
    <xf numFmtId="0" fontId="45" fillId="74" borderId="779" applyNumberFormat="0" applyProtection="0">
      <alignment horizontal="left" vertical="center" indent="1"/>
    </xf>
    <xf numFmtId="4" fontId="48" fillId="85" borderId="779" applyNumberFormat="0" applyProtection="0">
      <alignment horizontal="left" vertical="center" indent="1"/>
    </xf>
    <xf numFmtId="4" fontId="48" fillId="87" borderId="779" applyNumberFormat="0" applyProtection="0">
      <alignment horizontal="left" vertical="center" indent="1"/>
    </xf>
    <xf numFmtId="0" fontId="45" fillId="87" borderId="779" applyNumberFormat="0" applyProtection="0">
      <alignment horizontal="left" vertical="center" indent="1"/>
    </xf>
    <xf numFmtId="0" fontId="45" fillId="87" borderId="779" applyNumberFormat="0" applyProtection="0">
      <alignment horizontal="left" vertical="center" indent="1"/>
    </xf>
    <xf numFmtId="0" fontId="45" fillId="88" borderId="779" applyNumberFormat="0" applyProtection="0">
      <alignment horizontal="left" vertical="center" indent="1"/>
    </xf>
    <xf numFmtId="0" fontId="45" fillId="88" borderId="779" applyNumberFormat="0" applyProtection="0">
      <alignment horizontal="left" vertical="center" indent="1"/>
    </xf>
    <xf numFmtId="0" fontId="45" fillId="66" borderId="779" applyNumberFormat="0" applyProtection="0">
      <alignment horizontal="left" vertical="center" indent="1"/>
    </xf>
    <xf numFmtId="0" fontId="45" fillId="66" borderId="779" applyNumberFormat="0" applyProtection="0">
      <alignment horizontal="left" vertical="center" indent="1"/>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48" fillId="67" borderId="779" applyNumberFormat="0" applyProtection="0">
      <alignment vertical="center"/>
    </xf>
    <xf numFmtId="4" fontId="110" fillId="67" borderId="779" applyNumberFormat="0" applyProtection="0">
      <alignment vertical="center"/>
    </xf>
    <xf numFmtId="4" fontId="48" fillId="67" borderId="779" applyNumberFormat="0" applyProtection="0">
      <alignment horizontal="left" vertical="center" indent="1"/>
    </xf>
    <xf numFmtId="4" fontId="48" fillId="67" borderId="779" applyNumberFormat="0" applyProtection="0">
      <alignment horizontal="left" vertical="center" indent="1"/>
    </xf>
    <xf numFmtId="4" fontId="48" fillId="85" borderId="779" applyNumberFormat="0" applyProtection="0">
      <alignment horizontal="right" vertical="center"/>
    </xf>
    <xf numFmtId="4" fontId="110" fillId="85" borderId="779" applyNumberFormat="0" applyProtection="0">
      <alignment horizontal="right" vertical="center"/>
    </xf>
    <xf numFmtId="0" fontId="45" fillId="74" borderId="779" applyNumberFormat="0" applyProtection="0">
      <alignment horizontal="left" vertical="center" indent="1"/>
    </xf>
    <xf numFmtId="0" fontId="45" fillId="74" borderId="779" applyNumberFormat="0" applyProtection="0">
      <alignment horizontal="left" vertical="center" indent="1"/>
    </xf>
    <xf numFmtId="4" fontId="109" fillId="85" borderId="779" applyNumberFormat="0" applyProtection="0">
      <alignment horizontal="right" vertical="center"/>
    </xf>
    <xf numFmtId="0" fontId="101" fillId="0" borderId="780"/>
    <xf numFmtId="0" fontId="70" fillId="53" borderId="823" applyNumberFormat="0" applyFont="0" applyAlignment="0" applyProtection="0"/>
    <xf numFmtId="0" fontId="95" fillId="64" borderId="833"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0" fontId="66" fillId="64" borderId="777" applyNumberFormat="0" applyAlignment="0" applyProtection="0"/>
    <xf numFmtId="37" fontId="113" fillId="91" borderId="777" applyBorder="0" applyProtection="0">
      <alignment horizontal="right"/>
    </xf>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91" borderId="777" applyBorder="0" applyProtection="0">
      <alignment horizontal="right"/>
    </xf>
    <xf numFmtId="0" fontId="108" fillId="62" borderId="783" applyBorder="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0" fontId="95" fillId="64" borderId="779" applyNumberFormat="0" applyAlignment="0" applyProtection="0"/>
    <xf numFmtId="217" fontId="46" fillId="88" borderId="784" applyBorder="0">
      <alignment horizontal="center" vertical="center" wrapText="1"/>
    </xf>
    <xf numFmtId="217" fontId="46" fillId="67" borderId="782" applyBorder="0">
      <alignment horizontal="left" indent="1"/>
      <protection locked="0"/>
    </xf>
    <xf numFmtId="0" fontId="105" fillId="0" borderId="781" applyNumberFormat="0" applyFill="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217" fontId="46" fillId="88" borderId="784" applyBorder="0">
      <alignment horizontal="center" vertical="center" wrapText="1"/>
    </xf>
    <xf numFmtId="217" fontId="46" fillId="67" borderId="782" applyBorder="0">
      <alignment horizontal="left" indent="1"/>
      <protection locked="0"/>
    </xf>
    <xf numFmtId="0" fontId="70" fillId="53" borderId="859" applyNumberFormat="0" applyFont="0" applyAlignment="0" applyProtection="0"/>
    <xf numFmtId="0" fontId="126" fillId="64" borderId="777" applyNumberFormat="0" applyAlignment="0" applyProtection="0"/>
    <xf numFmtId="0" fontId="131" fillId="49" borderId="777" applyNumberFormat="0" applyAlignment="0" applyProtection="0"/>
    <xf numFmtId="0" fontId="45" fillId="53" borderId="778" applyNumberFormat="0" applyFont="0" applyAlignment="0" applyProtection="0"/>
    <xf numFmtId="0" fontId="134" fillId="64" borderId="779" applyNumberFormat="0" applyAlignment="0" applyProtection="0"/>
    <xf numFmtId="0" fontId="131" fillId="49" borderId="777" applyNumberFormat="0" applyAlignment="0" applyProtection="0"/>
    <xf numFmtId="0" fontId="45" fillId="74" borderId="797" applyNumberFormat="0" applyProtection="0">
      <alignment horizontal="left" vertical="center" indent="1"/>
    </xf>
    <xf numFmtId="4" fontId="48" fillId="67" borderId="833" applyNumberFormat="0" applyProtection="0">
      <alignment horizontal="left" vertical="center" indent="1"/>
    </xf>
    <xf numFmtId="217" fontId="46" fillId="88" borderId="856" applyBorder="0">
      <alignment horizontal="center" vertical="center" wrapText="1"/>
    </xf>
    <xf numFmtId="4" fontId="48" fillId="75" borderId="806" applyNumberFormat="0" applyProtection="0">
      <alignment horizontal="right" vertical="center"/>
    </xf>
    <xf numFmtId="0" fontId="66" fillId="64" borderId="858" applyNumberFormat="0" applyAlignment="0" applyProtection="0"/>
    <xf numFmtId="4" fontId="109" fillId="85" borderId="824" applyNumberFormat="0" applyProtection="0">
      <alignment horizontal="right" vertical="center"/>
    </xf>
    <xf numFmtId="0" fontId="66" fillId="64" borderId="804" applyNumberFormat="0" applyAlignment="0" applyProtection="0"/>
    <xf numFmtId="0" fontId="45" fillId="74" borderId="824" applyNumberFormat="0" applyProtection="0">
      <alignment horizontal="left" vertical="center" indent="1"/>
    </xf>
    <xf numFmtId="0" fontId="45" fillId="87" borderId="824" applyNumberFormat="0" applyProtection="0">
      <alignment horizontal="left" vertical="center" indent="1"/>
    </xf>
    <xf numFmtId="4" fontId="48" fillId="76" borderId="860" applyNumberFormat="0" applyProtection="0">
      <alignment horizontal="right" vertical="center"/>
    </xf>
    <xf numFmtId="169" fontId="45" fillId="67" borderId="812">
      <alignment horizontal="center"/>
      <protection locked="0"/>
    </xf>
    <xf numFmtId="10" fontId="75" fillId="70" borderId="785" applyNumberFormat="0" applyBorder="0" applyAlignment="0" applyProtection="0"/>
    <xf numFmtId="4" fontId="48" fillId="76" borderId="824" applyNumberFormat="0" applyProtection="0">
      <alignment horizontal="right" vertical="center"/>
    </xf>
    <xf numFmtId="0" fontId="70" fillId="53" borderId="841" applyNumberFormat="0" applyFont="0" applyAlignment="0" applyProtection="0"/>
    <xf numFmtId="0" fontId="45" fillId="66" borderId="824" applyNumberFormat="0" applyProtection="0">
      <alignment horizontal="left" vertical="center" indent="1"/>
    </xf>
    <xf numFmtId="0" fontId="126" fillId="64" borderId="786" applyNumberFormat="0" applyAlignment="0" applyProtection="0"/>
    <xf numFmtId="0" fontId="81" fillId="49" borderId="795" applyNumberFormat="0" applyAlignment="0" applyProtection="0"/>
    <xf numFmtId="0" fontId="131" fillId="49" borderId="786" applyNumberFormat="0" applyAlignment="0" applyProtection="0"/>
    <xf numFmtId="0" fontId="45" fillId="53" borderId="787" applyNumberFormat="0" applyFont="0" applyAlignment="0" applyProtection="0"/>
    <xf numFmtId="0" fontId="134" fillId="64" borderId="788" applyNumberFormat="0" applyAlignment="0" applyProtection="0"/>
    <xf numFmtId="0" fontId="70" fillId="53" borderId="832" applyNumberFormat="0" applyFont="0" applyAlignment="0" applyProtection="0"/>
    <xf numFmtId="0" fontId="70" fillId="53" borderId="877" applyNumberFormat="0" applyFont="0" applyAlignment="0" applyProtection="0"/>
    <xf numFmtId="0" fontId="131" fillId="49" borderId="804" applyNumberFormat="0" applyAlignment="0" applyProtection="0"/>
    <xf numFmtId="217" fontId="45" fillId="67" borderId="812">
      <alignment horizontal="left" indent="1"/>
      <protection locked="0"/>
    </xf>
    <xf numFmtId="4" fontId="48" fillId="87" borderId="860" applyNumberFormat="0" applyProtection="0">
      <alignment horizontal="left" vertical="center" indent="1"/>
    </xf>
    <xf numFmtId="0" fontId="70" fillId="53" borderId="859" applyNumberFormat="0" applyFont="0" applyAlignment="0" applyProtection="0"/>
    <xf numFmtId="4" fontId="48" fillId="73" borderId="878" applyNumberFormat="0" applyProtection="0">
      <alignment vertical="center"/>
    </xf>
    <xf numFmtId="0" fontId="95" fillId="64" borderId="788" applyNumberFormat="0" applyAlignment="0" applyProtection="0"/>
    <xf numFmtId="10" fontId="75" fillId="67" borderId="785" applyNumberFormat="0" applyBorder="0" applyAlignment="0" applyProtection="0"/>
    <xf numFmtId="0" fontId="45" fillId="53" borderId="787" applyNumberFormat="0" applyFont="0" applyAlignment="0" applyProtection="0"/>
    <xf numFmtId="0" fontId="70" fillId="53" borderId="823" applyNumberFormat="0" applyFont="0" applyAlignment="0" applyProtection="0"/>
    <xf numFmtId="0" fontId="70" fillId="53" borderId="832" applyNumberFormat="0" applyFont="0" applyAlignment="0" applyProtection="0"/>
    <xf numFmtId="0" fontId="70" fillId="53" borderId="877" applyNumberFormat="0" applyFont="0" applyAlignment="0" applyProtection="0"/>
    <xf numFmtId="4" fontId="48" fillId="67" borderId="869" applyNumberFormat="0" applyProtection="0">
      <alignment vertical="center"/>
    </xf>
    <xf numFmtId="0" fontId="66" fillId="64" borderId="840" applyNumberFormat="0" applyAlignment="0" applyProtection="0"/>
    <xf numFmtId="0" fontId="70" fillId="53" borderId="823" applyNumberFormat="0" applyFont="0" applyAlignment="0" applyProtection="0"/>
    <xf numFmtId="0" fontId="45" fillId="87" borderId="788" applyNumberFormat="0" applyProtection="0">
      <alignment horizontal="left" vertical="center" indent="1"/>
    </xf>
    <xf numFmtId="0" fontId="45" fillId="87" borderId="788" applyNumberFormat="0" applyProtection="0">
      <alignment horizontal="left" vertical="center" indent="1"/>
    </xf>
    <xf numFmtId="0" fontId="45" fillId="88" borderId="788" applyNumberFormat="0" applyProtection="0">
      <alignment horizontal="left" vertical="center" indent="1"/>
    </xf>
    <xf numFmtId="0" fontId="45" fillId="88" borderId="788" applyNumberFormat="0" applyProtection="0">
      <alignment horizontal="left" vertical="center" indent="1"/>
    </xf>
    <xf numFmtId="0" fontId="45" fillId="66" borderId="788" applyNumberFormat="0" applyProtection="0">
      <alignment horizontal="left" vertical="center" indent="1"/>
    </xf>
    <xf numFmtId="0" fontId="45" fillId="66" borderId="788" applyNumberFormat="0" applyProtection="0">
      <alignment horizontal="left" vertical="center" indent="1"/>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48" fillId="67" borderId="788" applyNumberFormat="0" applyProtection="0">
      <alignment vertical="center"/>
    </xf>
    <xf numFmtId="4" fontId="110" fillId="67" borderId="788" applyNumberFormat="0" applyProtection="0">
      <alignmen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48" fillId="85" borderId="788" applyNumberFormat="0" applyProtection="0">
      <alignment horizontal="right" vertical="center"/>
    </xf>
    <xf numFmtId="4" fontId="110" fillId="85" borderId="788" applyNumberFormat="0" applyProtection="0">
      <alignment horizontal="righ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09" fillId="85" borderId="788" applyNumberFormat="0" applyProtection="0">
      <alignment horizontal="right" vertical="center"/>
    </xf>
    <xf numFmtId="0" fontId="101" fillId="0" borderId="789"/>
    <xf numFmtId="0" fontId="45" fillId="87" borderId="797" applyNumberFormat="0" applyProtection="0">
      <alignment horizontal="left" vertical="center" indent="1"/>
    </xf>
    <xf numFmtId="0" fontId="131" fillId="49" borderId="786" applyNumberFormat="0" applyAlignment="0" applyProtection="0"/>
    <xf numFmtId="4" fontId="48" fillId="67" borderId="797" applyNumberFormat="0" applyProtection="0">
      <alignment horizontal="left" vertical="center" indent="1"/>
    </xf>
    <xf numFmtId="4" fontId="48" fillId="81" borderId="797" applyNumberFormat="0" applyProtection="0">
      <alignment horizontal="right" vertical="center"/>
    </xf>
    <xf numFmtId="0" fontId="70" fillId="53" borderId="814" applyNumberFormat="0" applyFont="0" applyAlignment="0" applyProtection="0"/>
    <xf numFmtId="0" fontId="70" fillId="53" borderId="796" applyNumberFormat="0" applyFont="0" applyAlignment="0" applyProtection="0"/>
    <xf numFmtId="37" fontId="113" fillId="91"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45" fillId="87" borderId="797" applyNumberFormat="0" applyProtection="0">
      <alignment horizontal="left" vertical="center" indent="1"/>
    </xf>
    <xf numFmtId="4" fontId="48" fillId="81" borderId="833" applyNumberFormat="0" applyProtection="0">
      <alignment horizontal="right" vertical="center"/>
    </xf>
    <xf numFmtId="0" fontId="108" fillId="62" borderId="792" applyBorder="0"/>
    <xf numFmtId="0" fontId="131" fillId="49" borderId="786" applyNumberFormat="0" applyAlignment="0" applyProtection="0"/>
    <xf numFmtId="0" fontId="45" fillId="74" borderId="797" applyNumberFormat="0" applyProtection="0">
      <alignment horizontal="left" vertical="center" indent="1"/>
    </xf>
    <xf numFmtId="0" fontId="131" fillId="49" borderId="786" applyNumberFormat="0" applyAlignment="0" applyProtection="0"/>
    <xf numFmtId="0" fontId="131" fillId="49" borderId="786" applyNumberFormat="0" applyAlignment="0" applyProtection="0"/>
    <xf numFmtId="4" fontId="48" fillId="73" borderId="842" applyNumberFormat="0" applyProtection="0">
      <alignment vertical="center"/>
    </xf>
    <xf numFmtId="0" fontId="70" fillId="53" borderId="832" applyNumberFormat="0" applyFont="0" applyAlignment="0" applyProtection="0"/>
    <xf numFmtId="0" fontId="134" fillId="64" borderId="797" applyNumberFormat="0" applyAlignment="0" applyProtection="0"/>
    <xf numFmtId="4" fontId="48" fillId="80" borderId="806" applyNumberFormat="0" applyProtection="0">
      <alignment horizontal="right" vertical="center"/>
    </xf>
    <xf numFmtId="217" fontId="46" fillId="88" borderId="793" applyBorder="0">
      <alignment horizontal="center" vertical="center" wrapText="1"/>
    </xf>
    <xf numFmtId="217" fontId="46" fillId="67" borderId="791" applyBorder="0">
      <alignment horizontal="left" indent="1"/>
      <protection locked="0"/>
    </xf>
    <xf numFmtId="0" fontId="95" fillId="64" borderId="797" applyNumberFormat="0" applyAlignment="0" applyProtection="0"/>
    <xf numFmtId="0" fontId="108" fillId="62" borderId="792" applyBorder="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45" fillId="53" borderId="841" applyNumberFormat="0" applyFont="0" applyAlignment="0" applyProtection="0"/>
    <xf numFmtId="4" fontId="48" fillId="73" borderId="851" applyNumberFormat="0" applyProtection="0">
      <alignment horizontal="left" vertical="center" indent="1"/>
    </xf>
    <xf numFmtId="0" fontId="101" fillId="0" borderId="789"/>
    <xf numFmtId="4" fontId="109" fillId="85" borderId="788" applyNumberFormat="0" applyProtection="0">
      <alignment horizontal="righ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10" fillId="85" borderId="788" applyNumberFormat="0" applyProtection="0">
      <alignment horizontal="right" vertical="center"/>
    </xf>
    <xf numFmtId="4" fontId="48" fillId="85" borderId="788" applyNumberFormat="0" applyProtection="0">
      <alignment horizontal="righ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110" fillId="67" borderId="788" applyNumberFormat="0" applyProtection="0">
      <alignment vertical="center"/>
    </xf>
    <xf numFmtId="4" fontId="48" fillId="67" borderId="788" applyNumberFormat="0" applyProtection="0">
      <alignmen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0" fontId="45" fillId="66" borderId="788" applyNumberFormat="0" applyProtection="0">
      <alignment horizontal="left" vertical="center" indent="1"/>
    </xf>
    <xf numFmtId="0" fontId="45" fillId="66" borderId="788" applyNumberFormat="0" applyProtection="0">
      <alignment horizontal="left" vertical="center" indent="1"/>
    </xf>
    <xf numFmtId="0" fontId="45" fillId="88" borderId="788" applyNumberFormat="0" applyProtection="0">
      <alignment horizontal="left" vertical="center" indent="1"/>
    </xf>
    <xf numFmtId="0" fontId="45" fillId="88" borderId="788" applyNumberFormat="0" applyProtection="0">
      <alignment horizontal="left" vertical="center" indent="1"/>
    </xf>
    <xf numFmtId="0" fontId="45" fillId="87" borderId="788" applyNumberFormat="0" applyProtection="0">
      <alignment horizontal="left" vertical="center" indent="1"/>
    </xf>
    <xf numFmtId="0" fontId="45" fillId="87" borderId="788" applyNumberFormat="0" applyProtection="0">
      <alignment horizontal="left" vertical="center" indent="1"/>
    </xf>
    <xf numFmtId="4" fontId="48" fillId="87" borderId="788" applyNumberFormat="0" applyProtection="0">
      <alignment horizontal="left" vertical="center" indent="1"/>
    </xf>
    <xf numFmtId="4" fontId="48" fillId="85" borderId="788" applyNumberFormat="0" applyProtection="0">
      <alignment horizontal="left" vertical="center" indent="1"/>
    </xf>
    <xf numFmtId="0" fontId="45" fillId="74" borderId="788" applyNumberFormat="0" applyProtection="0">
      <alignment horizontal="left" vertical="center" indent="1"/>
    </xf>
    <xf numFmtId="4" fontId="47" fillId="84" borderId="788" applyNumberFormat="0" applyProtection="0">
      <alignment horizontal="left" vertical="center" indent="1"/>
    </xf>
    <xf numFmtId="4" fontId="48" fillId="83" borderId="788" applyNumberFormat="0" applyProtection="0">
      <alignment horizontal="right" vertical="center"/>
    </xf>
    <xf numFmtId="4" fontId="48" fillId="82" borderId="788" applyNumberFormat="0" applyProtection="0">
      <alignment horizontal="right" vertical="center"/>
    </xf>
    <xf numFmtId="4" fontId="48" fillId="81" borderId="788" applyNumberFormat="0" applyProtection="0">
      <alignment horizontal="right" vertical="center"/>
    </xf>
    <xf numFmtId="4" fontId="48" fillId="80" borderId="788" applyNumberFormat="0" applyProtection="0">
      <alignment horizontal="right" vertical="center"/>
    </xf>
    <xf numFmtId="4" fontId="48" fillId="79" borderId="788" applyNumberFormat="0" applyProtection="0">
      <alignment horizontal="right" vertical="center"/>
    </xf>
    <xf numFmtId="4" fontId="48" fillId="78" borderId="788" applyNumberFormat="0" applyProtection="0">
      <alignment horizontal="right" vertical="center"/>
    </xf>
    <xf numFmtId="4" fontId="48" fillId="77" borderId="788" applyNumberFormat="0" applyProtection="0">
      <alignment horizontal="right" vertical="center"/>
    </xf>
    <xf numFmtId="4" fontId="48" fillId="76" borderId="788" applyNumberFormat="0" applyProtection="0">
      <alignment horizontal="right" vertical="center"/>
    </xf>
    <xf numFmtId="4" fontId="48" fillId="75" borderId="788" applyNumberFormat="0" applyProtection="0">
      <alignment horizontal="right" vertical="center"/>
    </xf>
    <xf numFmtId="0" fontId="45" fillId="74" borderId="788" applyNumberFormat="0" applyProtection="0">
      <alignment horizontal="left" vertical="center" indent="1"/>
    </xf>
    <xf numFmtId="4" fontId="48" fillId="73" borderId="788" applyNumberFormat="0" applyProtection="0">
      <alignment horizontal="left" vertical="center" indent="1"/>
    </xf>
    <xf numFmtId="4" fontId="48" fillId="73" borderId="788" applyNumberFormat="0" applyProtection="0">
      <alignment horizontal="left" vertical="center" indent="1"/>
    </xf>
    <xf numFmtId="4" fontId="110" fillId="73" borderId="788" applyNumberFormat="0" applyProtection="0">
      <alignment vertical="center"/>
    </xf>
    <xf numFmtId="4" fontId="48" fillId="73" borderId="788" applyNumberFormat="0" applyProtection="0">
      <alignment vertical="center"/>
    </xf>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37" fontId="113" fillId="90" borderId="786" applyBorder="0" applyProtection="0">
      <alignment horizontal="right"/>
    </xf>
    <xf numFmtId="37" fontId="113" fillId="90" borderId="786" applyBorder="0" applyProtection="0">
      <alignment horizontal="right"/>
    </xf>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81" fillId="49" borderId="786" applyNumberForma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70" fillId="53" borderId="787" applyNumberFormat="0" applyFont="0" applyAlignment="0" applyProtection="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4" fontId="48" fillId="73" borderId="788" applyNumberFormat="0" applyProtection="0">
      <alignment vertical="center"/>
    </xf>
    <xf numFmtId="4" fontId="110" fillId="73" borderId="788" applyNumberFormat="0" applyProtection="0">
      <alignment vertical="center"/>
    </xf>
    <xf numFmtId="4" fontId="48" fillId="73" borderId="788" applyNumberFormat="0" applyProtection="0">
      <alignment horizontal="left" vertical="center" indent="1"/>
    </xf>
    <xf numFmtId="4" fontId="48" fillId="73" borderId="788" applyNumberFormat="0" applyProtection="0">
      <alignment horizontal="left" vertical="center" indent="1"/>
    </xf>
    <xf numFmtId="0" fontId="45" fillId="74" borderId="788" applyNumberFormat="0" applyProtection="0">
      <alignment horizontal="left" vertical="center" indent="1"/>
    </xf>
    <xf numFmtId="4" fontId="48" fillId="75" borderId="788" applyNumberFormat="0" applyProtection="0">
      <alignment horizontal="right" vertical="center"/>
    </xf>
    <xf numFmtId="4" fontId="48" fillId="76" borderId="788" applyNumberFormat="0" applyProtection="0">
      <alignment horizontal="right" vertical="center"/>
    </xf>
    <xf numFmtId="4" fontId="48" fillId="77" borderId="788" applyNumberFormat="0" applyProtection="0">
      <alignment horizontal="right" vertical="center"/>
    </xf>
    <xf numFmtId="4" fontId="48" fillId="78" borderId="788" applyNumberFormat="0" applyProtection="0">
      <alignment horizontal="right" vertical="center"/>
    </xf>
    <xf numFmtId="4" fontId="48" fillId="79" borderId="788" applyNumberFormat="0" applyProtection="0">
      <alignment horizontal="right" vertical="center"/>
    </xf>
    <xf numFmtId="4" fontId="48" fillId="80" borderId="788" applyNumberFormat="0" applyProtection="0">
      <alignment horizontal="right" vertical="center"/>
    </xf>
    <xf numFmtId="4" fontId="48" fillId="81" borderId="788" applyNumberFormat="0" applyProtection="0">
      <alignment horizontal="right" vertical="center"/>
    </xf>
    <xf numFmtId="4" fontId="48" fillId="82" borderId="788" applyNumberFormat="0" applyProtection="0">
      <alignment horizontal="right" vertical="center"/>
    </xf>
    <xf numFmtId="4" fontId="48" fillId="83" borderId="788" applyNumberFormat="0" applyProtection="0">
      <alignment horizontal="right" vertical="center"/>
    </xf>
    <xf numFmtId="4" fontId="47" fillId="84" borderId="788" applyNumberFormat="0" applyProtection="0">
      <alignment horizontal="left" vertical="center" indent="1"/>
    </xf>
    <xf numFmtId="0" fontId="45" fillId="74" borderId="788" applyNumberFormat="0" applyProtection="0">
      <alignment horizontal="left" vertical="center" indent="1"/>
    </xf>
    <xf numFmtId="4" fontId="48" fillId="85" borderId="788" applyNumberFormat="0" applyProtection="0">
      <alignment horizontal="left" vertical="center" indent="1"/>
    </xf>
    <xf numFmtId="4" fontId="48" fillId="87" borderId="788" applyNumberFormat="0" applyProtection="0">
      <alignment horizontal="left" vertical="center" indent="1"/>
    </xf>
    <xf numFmtId="0" fontId="45" fillId="87" borderId="788" applyNumberFormat="0" applyProtection="0">
      <alignment horizontal="left" vertical="center" indent="1"/>
    </xf>
    <xf numFmtId="0" fontId="45" fillId="87" borderId="788" applyNumberFormat="0" applyProtection="0">
      <alignment horizontal="left" vertical="center" indent="1"/>
    </xf>
    <xf numFmtId="0" fontId="45" fillId="88" borderId="788" applyNumberFormat="0" applyProtection="0">
      <alignment horizontal="left" vertical="center" indent="1"/>
    </xf>
    <xf numFmtId="0" fontId="45" fillId="88" borderId="788" applyNumberFormat="0" applyProtection="0">
      <alignment horizontal="left" vertical="center" indent="1"/>
    </xf>
    <xf numFmtId="0" fontId="45" fillId="66" borderId="788" applyNumberFormat="0" applyProtection="0">
      <alignment horizontal="left" vertical="center" indent="1"/>
    </xf>
    <xf numFmtId="0" fontId="45" fillId="66" borderId="788" applyNumberFormat="0" applyProtection="0">
      <alignment horizontal="left" vertical="center" indent="1"/>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48" fillId="67" borderId="788" applyNumberFormat="0" applyProtection="0">
      <alignment vertical="center"/>
    </xf>
    <xf numFmtId="4" fontId="110" fillId="67" borderId="788" applyNumberFormat="0" applyProtection="0">
      <alignment vertical="center"/>
    </xf>
    <xf numFmtId="4" fontId="48" fillId="67" borderId="788" applyNumberFormat="0" applyProtection="0">
      <alignment horizontal="left" vertical="center" indent="1"/>
    </xf>
    <xf numFmtId="4" fontId="48" fillId="67" borderId="788" applyNumberFormat="0" applyProtection="0">
      <alignment horizontal="left" vertical="center" indent="1"/>
    </xf>
    <xf numFmtId="4" fontId="48" fillId="85" borderId="788" applyNumberFormat="0" applyProtection="0">
      <alignment horizontal="right" vertical="center"/>
    </xf>
    <xf numFmtId="4" fontId="110" fillId="85" borderId="788" applyNumberFormat="0" applyProtection="0">
      <alignment horizontal="right" vertical="center"/>
    </xf>
    <xf numFmtId="0" fontId="45" fillId="74" borderId="788" applyNumberFormat="0" applyProtection="0">
      <alignment horizontal="left" vertical="center" indent="1"/>
    </xf>
    <xf numFmtId="0" fontId="45" fillId="74" borderId="788" applyNumberFormat="0" applyProtection="0">
      <alignment horizontal="left" vertical="center" indent="1"/>
    </xf>
    <xf numFmtId="4" fontId="109" fillId="85" borderId="788" applyNumberFormat="0" applyProtection="0">
      <alignment horizontal="right" vertical="center"/>
    </xf>
    <xf numFmtId="0" fontId="101" fillId="0" borderId="789"/>
    <xf numFmtId="0" fontId="134" fillId="64" borderId="806" applyNumberFormat="0" applyAlignment="0" applyProtection="0"/>
    <xf numFmtId="0" fontId="108" fillId="62" borderId="801" applyBorder="0"/>
    <xf numFmtId="42" fontId="45" fillId="66" borderId="803">
      <alignment horizontal="center"/>
    </xf>
    <xf numFmtId="0" fontId="105" fillId="0" borderId="799" applyNumberFormat="0" applyFill="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0" fontId="66" fillId="64" borderId="786" applyNumberFormat="0" applyAlignment="0" applyProtection="0"/>
    <xf numFmtId="37" fontId="113" fillId="91"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37" fontId="113" fillId="91" borderId="786" applyBorder="0" applyProtection="0">
      <alignment horizontal="right"/>
    </xf>
    <xf numFmtId="0" fontId="108" fillId="62" borderId="792" applyBorder="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0" fontId="95" fillId="64" borderId="788" applyNumberFormat="0" applyAlignment="0" applyProtection="0"/>
    <xf numFmtId="217" fontId="46" fillId="88" borderId="793" applyBorder="0">
      <alignment horizontal="center" vertical="center" wrapText="1"/>
    </xf>
    <xf numFmtId="217" fontId="46" fillId="67" borderId="791" applyBorder="0">
      <alignment horizontal="left" indent="1"/>
      <protection locked="0"/>
    </xf>
    <xf numFmtId="0" fontId="105" fillId="0" borderId="790" applyNumberFormat="0" applyFill="0" applyAlignment="0" applyProtection="0"/>
    <xf numFmtId="0" fontId="126" fillId="64" borderId="786" applyNumberFormat="0" applyAlignment="0" applyProtection="0"/>
    <xf numFmtId="0" fontId="131" fillId="49" borderId="786" applyNumberFormat="0" applyAlignment="0" applyProtection="0"/>
    <xf numFmtId="0" fontId="45" fillId="53" borderId="787" applyNumberFormat="0" applyFont="0" applyAlignment="0" applyProtection="0"/>
    <xf numFmtId="0" fontId="134" fillId="64" borderId="788" applyNumberFormat="0" applyAlignment="0" applyProtection="0"/>
    <xf numFmtId="217" fontId="46" fillId="88" borderId="793" applyBorder="0">
      <alignment horizontal="center" vertical="center" wrapText="1"/>
    </xf>
    <xf numFmtId="217" fontId="46" fillId="67" borderId="791" applyBorder="0">
      <alignment horizontal="left" indent="1"/>
      <protection locked="0"/>
    </xf>
    <xf numFmtId="0" fontId="126" fillId="64" borderId="786" applyNumberFormat="0" applyAlignment="0" applyProtection="0"/>
    <xf numFmtId="0" fontId="131" fillId="49" borderId="786" applyNumberFormat="0" applyAlignment="0" applyProtection="0"/>
    <xf numFmtId="0" fontId="45" fillId="53" borderId="787" applyNumberFormat="0" applyFont="0" applyAlignment="0" applyProtection="0"/>
    <xf numFmtId="0" fontId="134" fillId="64" borderId="788" applyNumberFormat="0" applyAlignment="0" applyProtection="0"/>
    <xf numFmtId="0" fontId="131" fillId="49" borderId="786" applyNumberFormat="0" applyAlignment="0" applyProtection="0"/>
    <xf numFmtId="0" fontId="131" fillId="49" borderId="804" applyNumberFormat="0" applyAlignment="0" applyProtection="0"/>
    <xf numFmtId="0" fontId="70" fillId="53" borderId="841" applyNumberFormat="0" applyFont="0" applyAlignment="0" applyProtection="0"/>
    <xf numFmtId="4" fontId="47" fillId="84" borderId="797" applyNumberFormat="0" applyProtection="0">
      <alignment horizontal="left" vertical="center" indent="1"/>
    </xf>
    <xf numFmtId="0" fontId="45" fillId="53" borderId="859" applyNumberFormat="0" applyFont="0" applyAlignment="0" applyProtection="0"/>
    <xf numFmtId="4" fontId="48" fillId="81" borderId="851" applyNumberFormat="0" applyProtection="0">
      <alignment horizontal="right" vertical="center"/>
    </xf>
    <xf numFmtId="4" fontId="48" fillId="73" borderId="824" applyNumberFormat="0" applyProtection="0">
      <alignment horizontal="left" vertical="center" indent="1"/>
    </xf>
    <xf numFmtId="4" fontId="48" fillId="78" borderId="806" applyNumberFormat="0" applyProtection="0">
      <alignment horizontal="right" vertical="center"/>
    </xf>
    <xf numFmtId="0" fontId="81" fillId="49" borderId="858" applyNumberFormat="0" applyAlignment="0" applyProtection="0"/>
    <xf numFmtId="10" fontId="75" fillId="70" borderId="794" applyNumberFormat="0" applyBorder="0" applyAlignment="0" applyProtection="0"/>
    <xf numFmtId="4" fontId="47" fillId="84" borderId="824" applyNumberFormat="0" applyProtection="0">
      <alignment horizontal="left" vertical="center" indent="1"/>
    </xf>
    <xf numFmtId="217" fontId="46" fillId="67" borderId="863" applyBorder="0">
      <alignment horizontal="left" indent="1"/>
      <protection locked="0"/>
    </xf>
    <xf numFmtId="0" fontId="45" fillId="88" borderId="797" applyNumberFormat="0" applyProtection="0">
      <alignment horizontal="left" vertical="center" indent="1"/>
    </xf>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66" fillId="64" borderId="822" applyNumberFormat="0" applyAlignment="0" applyProtection="0"/>
    <xf numFmtId="0" fontId="70" fillId="53" borderId="832" applyNumberFormat="0" applyFont="0" applyAlignment="0" applyProtection="0"/>
    <xf numFmtId="0" fontId="45" fillId="88" borderId="797" applyNumberFormat="0" applyProtection="0">
      <alignment horizontal="left" vertical="center" indent="1"/>
    </xf>
    <xf numFmtId="4" fontId="109" fillId="85" borderId="797" applyNumberFormat="0" applyProtection="0">
      <alignment horizontal="right" vertical="center"/>
    </xf>
    <xf numFmtId="0" fontId="126" fillId="64" borderId="786" applyNumberFormat="0" applyAlignment="0" applyProtection="0"/>
    <xf numFmtId="0" fontId="131" fillId="49" borderId="786" applyNumberFormat="0" applyAlignment="0" applyProtection="0"/>
    <xf numFmtId="10" fontId="75" fillId="67" borderId="794" applyNumberFormat="0" applyBorder="0" applyAlignment="0" applyProtection="0"/>
    <xf numFmtId="0" fontId="45" fillId="53" borderId="796" applyNumberFormat="0" applyFont="0" applyAlignment="0" applyProtection="0"/>
    <xf numFmtId="0" fontId="66" fillId="64" borderId="822" applyNumberFormat="0" applyAlignment="0" applyProtection="0"/>
    <xf numFmtId="0" fontId="45" fillId="88" borderId="878" applyNumberFormat="0" applyProtection="0">
      <alignment horizontal="left" vertical="center" indent="1"/>
    </xf>
    <xf numFmtId="4" fontId="48" fillId="80" borderId="833" applyNumberFormat="0" applyProtection="0">
      <alignment horizontal="right" vertical="center"/>
    </xf>
    <xf numFmtId="0" fontId="81" fillId="49" borderId="795" applyNumberFormat="0" applyAlignment="0" applyProtection="0"/>
    <xf numFmtId="0" fontId="45" fillId="66" borderId="797" applyNumberFormat="0" applyProtection="0">
      <alignment horizontal="left" vertical="center" indent="1"/>
    </xf>
    <xf numFmtId="0" fontId="108" fillId="62" borderId="837" applyBorder="0"/>
    <xf numFmtId="0" fontId="131" fillId="49" borderId="786" applyNumberFormat="0" applyAlignment="0" applyProtection="0"/>
    <xf numFmtId="0" fontId="66" fillId="64" borderId="822" applyNumberFormat="0" applyAlignment="0" applyProtection="0"/>
    <xf numFmtId="0" fontId="81" fillId="49" borderId="831" applyNumberFormat="0" applyAlignment="0" applyProtection="0"/>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3" borderId="797" applyNumberFormat="0" applyProtection="0">
      <alignment horizontal="left" vertical="center" indent="1"/>
    </xf>
    <xf numFmtId="0" fontId="45" fillId="74"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4" fontId="48" fillId="78" borderId="797" applyNumberFormat="0" applyProtection="0">
      <alignment horizontal="right" vertical="center"/>
    </xf>
    <xf numFmtId="4" fontId="48" fillId="79" borderId="797" applyNumberFormat="0" applyProtection="0">
      <alignment horizontal="right" vertical="center"/>
    </xf>
    <xf numFmtId="4" fontId="48" fillId="80" borderId="797" applyNumberFormat="0" applyProtection="0">
      <alignment horizontal="right" vertical="center"/>
    </xf>
    <xf numFmtId="4" fontId="48" fillId="81" borderId="797" applyNumberFormat="0" applyProtection="0">
      <alignment horizontal="right" vertical="center"/>
    </xf>
    <xf numFmtId="4" fontId="48" fillId="82" borderId="797" applyNumberFormat="0" applyProtection="0">
      <alignment horizontal="right" vertical="center"/>
    </xf>
    <xf numFmtId="4" fontId="48" fillId="83"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4" fontId="110" fillId="67" borderId="797" applyNumberFormat="0" applyProtection="0">
      <alignmen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09" fillId="85" borderId="797" applyNumberFormat="0" applyProtection="0">
      <alignment horizontal="right" vertical="center"/>
    </xf>
    <xf numFmtId="0" fontId="101" fillId="0" borderId="798"/>
    <xf numFmtId="0" fontId="131" fillId="49" borderId="795" applyNumberFormat="0" applyAlignment="0" applyProtection="0"/>
    <xf numFmtId="0" fontId="70" fillId="53" borderId="868" applyNumberFormat="0" applyFont="0" applyAlignment="0" applyProtection="0"/>
    <xf numFmtId="0" fontId="131" fillId="49" borderId="813" applyNumberFormat="0" applyAlignment="0" applyProtection="0"/>
    <xf numFmtId="37" fontId="113" fillId="91"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4" fontId="48" fillId="80" borderId="797" applyNumberFormat="0" applyProtection="0">
      <alignment horizontal="right" vertical="center"/>
    </xf>
    <xf numFmtId="0" fontId="108" fillId="62" borderId="801" applyBorder="0"/>
    <xf numFmtId="4" fontId="48" fillId="82" borderId="797" applyNumberFormat="0" applyProtection="0">
      <alignment horizontal="right" vertical="center"/>
    </xf>
    <xf numFmtId="4" fontId="48" fillId="77" borderId="797" applyNumberFormat="0" applyProtection="0">
      <alignment horizontal="right" vertical="center"/>
    </xf>
    <xf numFmtId="0" fontId="45" fillId="74" borderId="797" applyNumberFormat="0" applyProtection="0">
      <alignment horizontal="left" vertical="center" indent="1"/>
    </xf>
    <xf numFmtId="0" fontId="70" fillId="53" borderId="859" applyNumberFormat="0" applyFont="0" applyAlignment="0" applyProtection="0"/>
    <xf numFmtId="0" fontId="131" fillId="49" borderId="795" applyNumberFormat="0" applyAlignment="0" applyProtection="0"/>
    <xf numFmtId="0" fontId="70" fillId="53" borderId="850" applyNumberFormat="0" applyFont="0" applyAlignment="0" applyProtection="0"/>
    <xf numFmtId="0" fontId="131" fillId="49" borderId="795" applyNumberFormat="0" applyAlignment="0" applyProtection="0"/>
    <xf numFmtId="4" fontId="48" fillId="67" borderId="851" applyNumberFormat="0" applyProtection="0">
      <alignment horizontal="left" vertical="center" indent="1"/>
    </xf>
    <xf numFmtId="0" fontId="131" fillId="49" borderId="795" applyNumberFormat="0" applyAlignment="0" applyProtection="0"/>
    <xf numFmtId="0" fontId="70" fillId="53" borderId="841" applyNumberFormat="0" applyFont="0" applyAlignment="0" applyProtection="0"/>
    <xf numFmtId="4" fontId="48" fillId="75" borderId="824" applyNumberFormat="0" applyProtection="0">
      <alignment horizontal="right" vertical="center"/>
    </xf>
    <xf numFmtId="217" fontId="46" fillId="88" borderId="802" applyBorder="0">
      <alignment horizontal="center" vertical="center" wrapText="1"/>
    </xf>
    <xf numFmtId="217" fontId="46" fillId="67" borderId="800" applyBorder="0">
      <alignment horizontal="left" indent="1"/>
      <protection locked="0"/>
    </xf>
    <xf numFmtId="0" fontId="70" fillId="53" borderId="850" applyNumberFormat="0" applyFont="0" applyAlignment="0" applyProtection="0"/>
    <xf numFmtId="0" fontId="70" fillId="53" borderId="868" applyNumberFormat="0" applyFont="0" applyAlignment="0" applyProtection="0"/>
    <xf numFmtId="4" fontId="48" fillId="75" borderId="797" applyNumberFormat="0" applyProtection="0">
      <alignment horizontal="right" vertical="center"/>
    </xf>
    <xf numFmtId="4" fontId="48" fillId="78" borderId="797" applyNumberFormat="0" applyProtection="0">
      <alignment horizontal="right" vertical="center"/>
    </xf>
    <xf numFmtId="4" fontId="48" fillId="83" borderId="797" applyNumberFormat="0" applyProtection="0">
      <alignment horizontal="right" vertical="center"/>
    </xf>
    <xf numFmtId="0" fontId="108" fillId="62"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105" fillId="0" borderId="853" applyNumberFormat="0" applyFill="0" applyAlignment="0" applyProtection="0"/>
    <xf numFmtId="0" fontId="101" fillId="0" borderId="798"/>
    <xf numFmtId="4" fontId="109"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10" fillId="85" borderId="797" applyNumberFormat="0" applyProtection="0">
      <alignment horizontal="right" vertical="center"/>
    </xf>
    <xf numFmtId="4" fontId="48" fillId="85" borderId="797" applyNumberFormat="0" applyProtection="0">
      <alignment horizontal="righ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110" fillId="67" borderId="797" applyNumberFormat="0" applyProtection="0">
      <alignment vertical="center"/>
    </xf>
    <xf numFmtId="4" fontId="48" fillId="67" borderId="797" applyNumberFormat="0" applyProtection="0">
      <alignmen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4" fontId="48" fillId="87" borderId="797" applyNumberFormat="0" applyProtection="0">
      <alignment horizontal="left" vertical="center" indent="1"/>
    </xf>
    <xf numFmtId="4" fontId="48" fillId="85" borderId="797" applyNumberFormat="0" applyProtection="0">
      <alignment horizontal="left" vertical="center" indent="1"/>
    </xf>
    <xf numFmtId="0" fontId="45" fillId="74" borderId="797" applyNumberFormat="0" applyProtection="0">
      <alignment horizontal="left" vertical="center" indent="1"/>
    </xf>
    <xf numFmtId="4" fontId="47" fillId="84" borderId="797" applyNumberFormat="0" applyProtection="0">
      <alignment horizontal="left" vertical="center" indent="1"/>
    </xf>
    <xf numFmtId="4" fontId="48" fillId="83" borderId="797" applyNumberFormat="0" applyProtection="0">
      <alignment horizontal="right" vertical="center"/>
    </xf>
    <xf numFmtId="4" fontId="48" fillId="82" borderId="797" applyNumberFormat="0" applyProtection="0">
      <alignment horizontal="right" vertical="center"/>
    </xf>
    <xf numFmtId="4" fontId="48" fillId="81" borderId="797" applyNumberFormat="0" applyProtection="0">
      <alignment horizontal="right" vertical="center"/>
    </xf>
    <xf numFmtId="4" fontId="48" fillId="80" borderId="797" applyNumberFormat="0" applyProtection="0">
      <alignment horizontal="right" vertical="center"/>
    </xf>
    <xf numFmtId="4" fontId="48" fillId="79" borderId="797" applyNumberFormat="0" applyProtection="0">
      <alignment horizontal="right" vertical="center"/>
    </xf>
    <xf numFmtId="4" fontId="48" fillId="78" borderId="797" applyNumberFormat="0" applyProtection="0">
      <alignment horizontal="right" vertical="center"/>
    </xf>
    <xf numFmtId="4" fontId="48" fillId="77" borderId="797" applyNumberFormat="0" applyProtection="0">
      <alignment horizontal="right" vertical="center"/>
    </xf>
    <xf numFmtId="4" fontId="48" fillId="76" borderId="797" applyNumberFormat="0" applyProtection="0">
      <alignment horizontal="right" vertical="center"/>
    </xf>
    <xf numFmtId="4" fontId="48" fillId="75" borderId="797" applyNumberFormat="0" applyProtection="0">
      <alignment horizontal="right" vertical="center"/>
    </xf>
    <xf numFmtId="0" fontId="45" fillId="74" borderId="797" applyNumberFormat="0" applyProtection="0">
      <alignment horizontal="left" vertical="center" indent="1"/>
    </xf>
    <xf numFmtId="4" fontId="48" fillId="73" borderId="797" applyNumberFormat="0" applyProtection="0">
      <alignment horizontal="left" vertical="center" indent="1"/>
    </xf>
    <xf numFmtId="4" fontId="48" fillId="73" borderId="797" applyNumberFormat="0" applyProtection="0">
      <alignment horizontal="left" vertical="center" indent="1"/>
    </xf>
    <xf numFmtId="4" fontId="110" fillId="73" borderId="797" applyNumberFormat="0" applyProtection="0">
      <alignment vertical="center"/>
    </xf>
    <xf numFmtId="4" fontId="48" fillId="73" borderId="797" applyNumberFormat="0" applyProtection="0">
      <alignment vertical="center"/>
    </xf>
    <xf numFmtId="37" fontId="113" fillId="91" borderId="831" applyBorder="0" applyProtection="0">
      <alignment horizontal="right"/>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37" fontId="113" fillId="90" borderId="795" applyBorder="0" applyProtection="0">
      <alignment horizontal="right"/>
    </xf>
    <xf numFmtId="37" fontId="113" fillId="90" borderId="795" applyBorder="0" applyProtection="0">
      <alignment horizontal="right"/>
    </xf>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4" fontId="48" fillId="67" borderId="797" applyNumberFormat="0" applyProtection="0">
      <alignment horizontal="left" vertical="center" indent="1"/>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3" borderId="797" applyNumberFormat="0" applyProtection="0">
      <alignment horizontal="left" vertical="center" indent="1"/>
    </xf>
    <xf numFmtId="0" fontId="45" fillId="74"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4" fontId="48" fillId="78" borderId="797" applyNumberFormat="0" applyProtection="0">
      <alignment horizontal="right" vertical="center"/>
    </xf>
    <xf numFmtId="4" fontId="48" fillId="79" borderId="797" applyNumberFormat="0" applyProtection="0">
      <alignment horizontal="right" vertical="center"/>
    </xf>
    <xf numFmtId="4" fontId="48" fillId="80" borderId="797" applyNumberFormat="0" applyProtection="0">
      <alignment horizontal="right" vertical="center"/>
    </xf>
    <xf numFmtId="4" fontId="48" fillId="81" borderId="797" applyNumberFormat="0" applyProtection="0">
      <alignment horizontal="right" vertical="center"/>
    </xf>
    <xf numFmtId="4" fontId="48" fillId="82" borderId="797" applyNumberFormat="0" applyProtection="0">
      <alignment horizontal="right" vertical="center"/>
    </xf>
    <xf numFmtId="4" fontId="48" fillId="83"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4" fontId="110" fillId="67" borderId="797" applyNumberFormat="0" applyProtection="0">
      <alignmen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09" fillId="85" borderId="797" applyNumberFormat="0" applyProtection="0">
      <alignment horizontal="right" vertical="center"/>
    </xf>
    <xf numFmtId="0" fontId="101" fillId="0" borderId="798"/>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37" fontId="113" fillId="91"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91" borderId="795" applyBorder="0" applyProtection="0">
      <alignment horizontal="right"/>
    </xf>
    <xf numFmtId="0" fontId="45" fillId="88" borderId="860" applyNumberFormat="0" applyProtection="0">
      <alignment horizontal="left" vertical="center" indent="1"/>
    </xf>
    <xf numFmtId="0" fontId="108" fillId="62" borderId="801" applyBorder="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05" fillId="0" borderId="799" applyNumberFormat="0" applyFill="0" applyAlignment="0" applyProtection="0"/>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70" fillId="53" borderId="868" applyNumberFormat="0" applyFon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131" fillId="49" borderId="795" applyNumberFormat="0" applyAlignment="0" applyProtection="0"/>
    <xf numFmtId="4" fontId="48" fillId="75" borderId="869" applyNumberFormat="0" applyProtection="0">
      <alignment horizontal="right" vertical="center"/>
    </xf>
    <xf numFmtId="0" fontId="45" fillId="74" borderId="869" applyNumberFormat="0" applyProtection="0">
      <alignment horizontal="left" vertical="center" indent="1"/>
    </xf>
    <xf numFmtId="217" fontId="45" fillId="67" borderId="803">
      <alignment horizontal="left" indent="1"/>
      <protection locked="0"/>
    </xf>
    <xf numFmtId="217" fontId="120" fillId="0" borderId="803">
      <alignment horizontal="left" vertical="top" wrapText="1"/>
    </xf>
    <xf numFmtId="0" fontId="70" fillId="53" borderId="805" applyNumberFormat="0" applyFont="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0" fontId="70" fillId="53" borderId="805" applyNumberFormat="0" applyFont="0" applyAlignment="0" applyProtection="0"/>
    <xf numFmtId="0" fontId="70" fillId="53" borderId="805" applyNumberFormat="0" applyFont="0" applyAlignment="0" applyProtection="0"/>
    <xf numFmtId="4" fontId="48" fillId="76" borderId="833" applyNumberFormat="0" applyProtection="0">
      <alignment horizontal="right" vertical="center"/>
    </xf>
    <xf numFmtId="0" fontId="45" fillId="74" borderId="842" applyNumberFormat="0" applyProtection="0">
      <alignment horizontal="left" vertical="center" indent="1"/>
    </xf>
    <xf numFmtId="0" fontId="70" fillId="53" borderId="805" applyNumberFormat="0" applyFont="0" applyAlignment="0" applyProtection="0"/>
    <xf numFmtId="0" fontId="70" fillId="53" borderId="805" applyNumberFormat="0" applyFont="0" applyAlignment="0" applyProtection="0"/>
    <xf numFmtId="217" fontId="121" fillId="0" borderId="803">
      <alignment horizontal="left" indent="1"/>
    </xf>
    <xf numFmtId="4" fontId="48" fillId="77" borderId="869" applyNumberFormat="0" applyProtection="0">
      <alignment horizontal="right" vertical="center"/>
    </xf>
    <xf numFmtId="0" fontId="70" fillId="53" borderId="877" applyNumberFormat="0" applyFont="0" applyAlignment="0" applyProtection="0"/>
    <xf numFmtId="0" fontId="126" fillId="64" borderId="795" applyNumberFormat="0" applyAlignment="0" applyProtection="0"/>
    <xf numFmtId="0" fontId="70" fillId="53" borderId="805" applyNumberFormat="0" applyFon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4" fontId="48" fillId="76" borderId="869" applyNumberFormat="0" applyProtection="0">
      <alignment horizontal="right" vertical="center"/>
    </xf>
    <xf numFmtId="217" fontId="45" fillId="66" borderId="803">
      <alignment horizontal="left" indent="1"/>
    </xf>
    <xf numFmtId="0" fontId="70" fillId="53" borderId="877" applyNumberFormat="0" applyFont="0" applyAlignment="0" applyProtection="0"/>
    <xf numFmtId="4" fontId="48" fillId="77" borderId="860" applyNumberFormat="0" applyProtection="0">
      <alignment horizontal="right" vertical="center"/>
    </xf>
    <xf numFmtId="0" fontId="70" fillId="53" borderId="805" applyNumberFormat="0" applyFont="0" applyAlignment="0" applyProtection="0"/>
    <xf numFmtId="0" fontId="66" fillId="64" borderId="831" applyNumberFormat="0" applyAlignment="0" applyProtection="0"/>
    <xf numFmtId="4" fontId="48" fillId="79" borderId="797" applyNumberFormat="0" applyProtection="0">
      <alignment horizontal="right" vertical="center"/>
    </xf>
    <xf numFmtId="0" fontId="45" fillId="53" borderId="796" applyNumberFormat="0" applyFont="0" applyAlignment="0" applyProtection="0"/>
    <xf numFmtId="0" fontId="70" fillId="53" borderId="805" applyNumberFormat="0" applyFont="0" applyAlignment="0" applyProtection="0"/>
    <xf numFmtId="0" fontId="131" fillId="49" borderId="795" applyNumberFormat="0" applyAlignment="0" applyProtection="0"/>
    <xf numFmtId="4" fontId="48" fillId="81" borderId="806" applyNumberFormat="0" applyProtection="0">
      <alignment horizontal="right" vertical="center"/>
    </xf>
    <xf numFmtId="0" fontId="131" fillId="49" borderId="795" applyNumberFormat="0" applyAlignment="0" applyProtection="0"/>
    <xf numFmtId="0" fontId="131" fillId="49" borderId="795" applyNumberFormat="0" applyAlignment="0" applyProtection="0"/>
    <xf numFmtId="0" fontId="70" fillId="53" borderId="814" applyNumberFormat="0" applyFont="0" applyAlignment="0" applyProtection="0"/>
    <xf numFmtId="0" fontId="70" fillId="53" borderId="877" applyNumberFormat="0" applyFont="0" applyAlignment="0" applyProtection="0"/>
    <xf numFmtId="0" fontId="45" fillId="53" borderId="805" applyNumberFormat="0" applyFont="0" applyAlignment="0" applyProtection="0"/>
    <xf numFmtId="0" fontId="81" fillId="49" borderId="840" applyNumberForma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70" fillId="53" borderId="805" applyNumberFormat="0" applyFont="0" applyAlignment="0" applyProtection="0"/>
    <xf numFmtId="0" fontId="108" fillId="62"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45" fillId="88" borderId="833" applyNumberFormat="0" applyProtection="0">
      <alignment horizontal="left" vertical="center" indent="1"/>
    </xf>
    <xf numFmtId="0" fontId="45" fillId="53" borderId="832" applyNumberFormat="0" applyFont="0" applyAlignment="0" applyProtection="0"/>
    <xf numFmtId="0" fontId="101" fillId="0" borderId="798"/>
    <xf numFmtId="4" fontId="109"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10" fillId="85" borderId="797" applyNumberFormat="0" applyProtection="0">
      <alignment horizontal="right" vertical="center"/>
    </xf>
    <xf numFmtId="4" fontId="48" fillId="85" borderId="797" applyNumberFormat="0" applyProtection="0">
      <alignment horizontal="righ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110" fillId="67" borderId="797" applyNumberFormat="0" applyProtection="0">
      <alignment vertical="center"/>
    </xf>
    <xf numFmtId="4" fontId="48" fillId="67" borderId="797" applyNumberFormat="0" applyProtection="0">
      <alignmen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4" fontId="48" fillId="87" borderId="797" applyNumberFormat="0" applyProtection="0">
      <alignment horizontal="left" vertical="center" indent="1"/>
    </xf>
    <xf numFmtId="4" fontId="48" fillId="85" borderId="797" applyNumberFormat="0" applyProtection="0">
      <alignment horizontal="left" vertical="center" indent="1"/>
    </xf>
    <xf numFmtId="0" fontId="45" fillId="74" borderId="797" applyNumberFormat="0" applyProtection="0">
      <alignment horizontal="left" vertical="center" indent="1"/>
    </xf>
    <xf numFmtId="4" fontId="47" fillId="84" borderId="797" applyNumberFormat="0" applyProtection="0">
      <alignment horizontal="left" vertical="center" indent="1"/>
    </xf>
    <xf numFmtId="4" fontId="48" fillId="83" borderId="797" applyNumberFormat="0" applyProtection="0">
      <alignment horizontal="right" vertical="center"/>
    </xf>
    <xf numFmtId="4" fontId="48" fillId="82" borderId="797" applyNumberFormat="0" applyProtection="0">
      <alignment horizontal="right" vertical="center"/>
    </xf>
    <xf numFmtId="4" fontId="48" fillId="81" borderId="797" applyNumberFormat="0" applyProtection="0">
      <alignment horizontal="right" vertical="center"/>
    </xf>
    <xf numFmtId="4" fontId="48" fillId="80" borderId="797" applyNumberFormat="0" applyProtection="0">
      <alignment horizontal="right" vertical="center"/>
    </xf>
    <xf numFmtId="4" fontId="48" fillId="79" borderId="797" applyNumberFormat="0" applyProtection="0">
      <alignment horizontal="right" vertical="center"/>
    </xf>
    <xf numFmtId="4" fontId="48" fillId="78" borderId="797" applyNumberFormat="0" applyProtection="0">
      <alignment horizontal="right" vertical="center"/>
    </xf>
    <xf numFmtId="4" fontId="48" fillId="77" borderId="797" applyNumberFormat="0" applyProtection="0">
      <alignment horizontal="right" vertical="center"/>
    </xf>
    <xf numFmtId="4" fontId="48" fillId="76" borderId="797" applyNumberFormat="0" applyProtection="0">
      <alignment horizontal="right" vertical="center"/>
    </xf>
    <xf numFmtId="4" fontId="48" fillId="75" borderId="797" applyNumberFormat="0" applyProtection="0">
      <alignment horizontal="right" vertical="center"/>
    </xf>
    <xf numFmtId="0" fontId="45" fillId="74" borderId="797" applyNumberFormat="0" applyProtection="0">
      <alignment horizontal="left" vertical="center" indent="1"/>
    </xf>
    <xf numFmtId="4" fontId="48" fillId="73" borderId="797" applyNumberFormat="0" applyProtection="0">
      <alignment horizontal="left" vertical="center" indent="1"/>
    </xf>
    <xf numFmtId="4" fontId="48" fillId="73" borderId="797" applyNumberFormat="0" applyProtection="0">
      <alignment horizontal="left" vertical="center" indent="1"/>
    </xf>
    <xf numFmtId="4" fontId="110" fillId="73" borderId="797" applyNumberFormat="0" applyProtection="0">
      <alignment vertical="center"/>
    </xf>
    <xf numFmtId="4" fontId="48" fillId="73" borderId="797" applyNumberFormat="0" applyProtection="0">
      <alignment vertical="center"/>
    </xf>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37" fontId="113" fillId="90" borderId="795" applyBorder="0" applyProtection="0">
      <alignment horizontal="right"/>
    </xf>
    <xf numFmtId="37" fontId="113" fillId="90" borderId="795" applyBorder="0" applyProtection="0">
      <alignment horizontal="right"/>
    </xf>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81" fillId="49" borderId="795" applyNumberForma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70" fillId="53" borderId="796" applyNumberFormat="0" applyFon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4" fontId="48" fillId="87" borderId="851" applyNumberFormat="0" applyProtection="0">
      <alignment horizontal="left" vertical="center" indent="1"/>
    </xf>
    <xf numFmtId="4" fontId="48" fillId="73" borderId="797" applyNumberFormat="0" applyProtection="0">
      <alignment vertical="center"/>
    </xf>
    <xf numFmtId="4" fontId="110" fillId="73" borderId="797" applyNumberFormat="0" applyProtection="0">
      <alignment vertical="center"/>
    </xf>
    <xf numFmtId="4" fontId="48" fillId="73" borderId="797" applyNumberFormat="0" applyProtection="0">
      <alignment horizontal="left" vertical="center" indent="1"/>
    </xf>
    <xf numFmtId="4" fontId="48" fillId="73" borderId="797" applyNumberFormat="0" applyProtection="0">
      <alignment horizontal="left" vertical="center" indent="1"/>
    </xf>
    <xf numFmtId="0" fontId="45" fillId="74" borderId="797" applyNumberFormat="0" applyProtection="0">
      <alignment horizontal="left" vertical="center" indent="1"/>
    </xf>
    <xf numFmtId="4" fontId="48" fillId="75" borderId="797" applyNumberFormat="0" applyProtection="0">
      <alignment horizontal="right" vertical="center"/>
    </xf>
    <xf numFmtId="4" fontId="48" fillId="76" borderId="797" applyNumberFormat="0" applyProtection="0">
      <alignment horizontal="right" vertical="center"/>
    </xf>
    <xf numFmtId="4" fontId="48" fillId="77" borderId="797" applyNumberFormat="0" applyProtection="0">
      <alignment horizontal="right" vertical="center"/>
    </xf>
    <xf numFmtId="4" fontId="48" fillId="78" borderId="797" applyNumberFormat="0" applyProtection="0">
      <alignment horizontal="right" vertical="center"/>
    </xf>
    <xf numFmtId="4" fontId="48" fillId="79" borderId="797" applyNumberFormat="0" applyProtection="0">
      <alignment horizontal="right" vertical="center"/>
    </xf>
    <xf numFmtId="4" fontId="48" fillId="80" borderId="797" applyNumberFormat="0" applyProtection="0">
      <alignment horizontal="right" vertical="center"/>
    </xf>
    <xf numFmtId="4" fontId="48" fillId="81" borderId="797" applyNumberFormat="0" applyProtection="0">
      <alignment horizontal="right" vertical="center"/>
    </xf>
    <xf numFmtId="4" fontId="48" fillId="82" borderId="797" applyNumberFormat="0" applyProtection="0">
      <alignment horizontal="right" vertical="center"/>
    </xf>
    <xf numFmtId="4" fontId="48" fillId="83" borderId="797" applyNumberFormat="0" applyProtection="0">
      <alignment horizontal="right" vertical="center"/>
    </xf>
    <xf numFmtId="4" fontId="47" fillId="84" borderId="797" applyNumberFormat="0" applyProtection="0">
      <alignment horizontal="left" vertical="center" indent="1"/>
    </xf>
    <xf numFmtId="0" fontId="45" fillId="74" borderId="797" applyNumberFormat="0" applyProtection="0">
      <alignment horizontal="left" vertical="center" indent="1"/>
    </xf>
    <xf numFmtId="4" fontId="48" fillId="85" borderId="797" applyNumberFormat="0" applyProtection="0">
      <alignment horizontal="left" vertical="center" indent="1"/>
    </xf>
    <xf numFmtId="4" fontId="48" fillId="87" borderId="797" applyNumberFormat="0" applyProtection="0">
      <alignment horizontal="left" vertical="center" indent="1"/>
    </xf>
    <xf numFmtId="0" fontId="45" fillId="87" borderId="797" applyNumberFormat="0" applyProtection="0">
      <alignment horizontal="left" vertical="center" indent="1"/>
    </xf>
    <xf numFmtId="0" fontId="45" fillId="87" borderId="797" applyNumberFormat="0" applyProtection="0">
      <alignment horizontal="left" vertical="center" indent="1"/>
    </xf>
    <xf numFmtId="0" fontId="45" fillId="88" borderId="797" applyNumberFormat="0" applyProtection="0">
      <alignment horizontal="left" vertical="center" indent="1"/>
    </xf>
    <xf numFmtId="0" fontId="45" fillId="88" borderId="797" applyNumberFormat="0" applyProtection="0">
      <alignment horizontal="left" vertical="center" indent="1"/>
    </xf>
    <xf numFmtId="0" fontId="45" fillId="66" borderId="797" applyNumberFormat="0" applyProtection="0">
      <alignment horizontal="left" vertical="center" indent="1"/>
    </xf>
    <xf numFmtId="0" fontId="45" fillId="66" borderId="797" applyNumberFormat="0" applyProtection="0">
      <alignment horizontal="left" vertical="center" indent="1"/>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48" fillId="67" borderId="797" applyNumberFormat="0" applyProtection="0">
      <alignment vertical="center"/>
    </xf>
    <xf numFmtId="4" fontId="110" fillId="67" borderId="797" applyNumberFormat="0" applyProtection="0">
      <alignment vertical="center"/>
    </xf>
    <xf numFmtId="4" fontId="48" fillId="67" borderId="797" applyNumberFormat="0" applyProtection="0">
      <alignment horizontal="left" vertical="center" indent="1"/>
    </xf>
    <xf numFmtId="4" fontId="48" fillId="67" borderId="797" applyNumberFormat="0" applyProtection="0">
      <alignment horizontal="left" vertical="center" indent="1"/>
    </xf>
    <xf numFmtId="4" fontId="48" fillId="85" borderId="797" applyNumberFormat="0" applyProtection="0">
      <alignment horizontal="right" vertical="center"/>
    </xf>
    <xf numFmtId="4" fontId="110" fillId="85" borderId="797" applyNumberFormat="0" applyProtection="0">
      <alignment horizontal="right" vertical="center"/>
    </xf>
    <xf numFmtId="0" fontId="45" fillId="74" borderId="797" applyNumberFormat="0" applyProtection="0">
      <alignment horizontal="left" vertical="center" indent="1"/>
    </xf>
    <xf numFmtId="0" fontId="45" fillId="74" borderId="797" applyNumberFormat="0" applyProtection="0">
      <alignment horizontal="left" vertical="center" indent="1"/>
    </xf>
    <xf numFmtId="4" fontId="109" fillId="85" borderId="797" applyNumberFormat="0" applyProtection="0">
      <alignment horizontal="right" vertical="center"/>
    </xf>
    <xf numFmtId="0" fontId="101" fillId="0" borderId="798"/>
    <xf numFmtId="0" fontId="70" fillId="53" borderId="814" applyNumberFormat="0" applyFont="0" applyAlignment="0" applyProtection="0"/>
    <xf numFmtId="0" fontId="70" fillId="53" borderId="850" applyNumberFormat="0" applyFont="0" applyAlignment="0" applyProtection="0"/>
    <xf numFmtId="0" fontId="45" fillId="74" borderId="806" applyNumberFormat="0" applyProtection="0">
      <alignment horizontal="left" vertical="center" indent="1"/>
    </xf>
    <xf numFmtId="4" fontId="48" fillId="85" borderId="806" applyNumberFormat="0" applyProtection="0">
      <alignment horizontal="right" vertical="center"/>
    </xf>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0" fontId="66" fillId="64" borderId="795" applyNumberFormat="0" applyAlignment="0" applyProtection="0"/>
    <xf numFmtId="37" fontId="113" fillId="91"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91" borderId="795" applyBorder="0" applyProtection="0">
      <alignment horizontal="right"/>
    </xf>
    <xf numFmtId="0" fontId="108" fillId="62" borderId="801" applyBorder="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0" fontId="95" fillId="64" borderId="797" applyNumberFormat="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05" fillId="0" borderId="799" applyNumberFormat="0" applyFill="0" applyAlignment="0" applyProtection="0"/>
    <xf numFmtId="0" fontId="126" fillId="64" borderId="795" applyNumberFormat="0" applyAlignment="0" applyProtection="0"/>
    <xf numFmtId="4" fontId="48" fillId="83" borderId="824" applyNumberFormat="0" applyProtection="0">
      <alignment horizontal="right" vertical="center"/>
    </xf>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105" fillId="0" borderId="880" applyNumberFormat="0" applyFill="0" applyAlignment="0" applyProtection="0"/>
    <xf numFmtId="217" fontId="46" fillId="88" borderId="802" applyBorder="0">
      <alignment horizontal="center" vertical="center" wrapText="1"/>
    </xf>
    <xf numFmtId="217" fontId="46" fillId="67" borderId="800" applyBorder="0">
      <alignment horizontal="left" indent="1"/>
      <protection locked="0"/>
    </xf>
    <xf numFmtId="0" fontId="126" fillId="64" borderId="795" applyNumberFormat="0" applyAlignment="0" applyProtection="0"/>
    <xf numFmtId="0" fontId="131" fillId="49" borderId="795" applyNumberFormat="0" applyAlignment="0" applyProtection="0"/>
    <xf numFmtId="0" fontId="45" fillId="53" borderId="796" applyNumberFormat="0" applyFont="0" applyAlignment="0" applyProtection="0"/>
    <xf numFmtId="0" fontId="134" fillId="64" borderId="797" applyNumberFormat="0" applyAlignment="0" applyProtection="0"/>
    <xf numFmtId="0" fontId="131" fillId="49" borderId="795" applyNumberFormat="0" applyAlignment="0" applyProtection="0"/>
    <xf numFmtId="0" fontId="45" fillId="74" borderId="842" applyNumberFormat="0" applyProtection="0">
      <alignment horizontal="left" vertical="center" indent="1"/>
    </xf>
    <xf numFmtId="0" fontId="70" fillId="53" borderId="850" applyNumberFormat="0" applyFont="0" applyAlignment="0" applyProtection="0"/>
    <xf numFmtId="0" fontId="70" fillId="53" borderId="814" applyNumberFormat="0" applyFont="0" applyAlignment="0" applyProtection="0"/>
    <xf numFmtId="0" fontId="70" fillId="53" borderId="859" applyNumberFormat="0" applyFont="0" applyAlignment="0" applyProtection="0"/>
    <xf numFmtId="0" fontId="134" fillId="64" borderId="806" applyNumberFormat="0" applyAlignment="0" applyProtection="0"/>
    <xf numFmtId="42" fontId="45" fillId="0" borderId="812">
      <alignment horizontal="center"/>
    </xf>
    <xf numFmtId="0" fontId="81" fillId="49" borderId="831" applyNumberFormat="0" applyAlignment="0" applyProtection="0"/>
    <xf numFmtId="0" fontId="70" fillId="53" borderId="823" applyNumberFormat="0" applyFont="0" applyAlignment="0" applyProtection="0"/>
    <xf numFmtId="0" fontId="126" fillId="64" borderId="804" applyNumberForma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23" applyNumberFormat="0" applyFont="0" applyAlignment="0" applyProtection="0"/>
    <xf numFmtId="0" fontId="81" fillId="49" borderId="813" applyNumberFormat="0" applyAlignment="0" applyProtection="0"/>
    <xf numFmtId="10" fontId="75" fillId="70" borderId="803" applyNumberFormat="0" applyBorder="0" applyAlignment="0" applyProtection="0"/>
    <xf numFmtId="0" fontId="81" fillId="49" borderId="813" applyNumberFormat="0" applyAlignment="0" applyProtection="0"/>
    <xf numFmtId="0" fontId="70" fillId="53" borderId="841" applyNumberFormat="0" applyFont="0" applyAlignment="0" applyProtection="0"/>
    <xf numFmtId="169" fontId="45" fillId="66" borderId="812">
      <alignment horizontal="center"/>
    </xf>
    <xf numFmtId="0" fontId="45" fillId="74" borderId="878" applyNumberFormat="0" applyProtection="0">
      <alignment horizontal="left" vertical="center" indent="1"/>
    </xf>
    <xf numFmtId="0" fontId="66" fillId="64" borderId="867" applyNumberFormat="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45" fillId="66" borderId="824" applyNumberFormat="0" applyProtection="0">
      <alignment horizontal="left" vertical="center" indent="1"/>
    </xf>
    <xf numFmtId="0" fontId="70" fillId="53" borderId="823" applyNumberFormat="0" applyFont="0" applyAlignment="0" applyProtection="0"/>
    <xf numFmtId="42" fontId="45" fillId="0" borderId="839">
      <alignment horizontal="center"/>
    </xf>
    <xf numFmtId="42" fontId="45" fillId="0" borderId="803">
      <alignment horizontal="center"/>
    </xf>
    <xf numFmtId="4" fontId="48" fillId="82" borderId="806" applyNumberFormat="0" applyProtection="0">
      <alignment horizontal="right" vertical="center"/>
    </xf>
    <xf numFmtId="0" fontId="126" fillId="64" borderId="795" applyNumberFormat="0" applyAlignment="0" applyProtection="0"/>
    <xf numFmtId="0" fontId="131" fillId="49" borderId="795" applyNumberFormat="0" applyAlignment="0" applyProtection="0"/>
    <xf numFmtId="10" fontId="75" fillId="67" borderId="803" applyNumberFormat="0" applyBorder="0" applyAlignment="0" applyProtection="0"/>
    <xf numFmtId="0" fontId="45" fillId="53" borderId="805" applyNumberFormat="0" applyFont="0" applyAlignment="0" applyProtection="0"/>
    <xf numFmtId="4" fontId="48" fillId="81" borderId="860" applyNumberFormat="0" applyProtection="0">
      <alignment horizontal="right" vertical="center"/>
    </xf>
    <xf numFmtId="0" fontId="70" fillId="53" borderId="859" applyNumberFormat="0" applyFont="0" applyAlignment="0" applyProtection="0"/>
    <xf numFmtId="0" fontId="66" fillId="64" borderId="840" applyNumberFormat="0" applyAlignment="0" applyProtection="0"/>
    <xf numFmtId="4" fontId="48" fillId="73" borderId="806" applyNumberFormat="0" applyProtection="0">
      <alignment vertical="center"/>
    </xf>
    <xf numFmtId="0" fontId="131" fillId="49" borderId="795" applyNumberFormat="0" applyAlignment="0" applyProtection="0"/>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75" borderId="806" applyNumberFormat="0" applyProtection="0">
      <alignment horizontal="right" vertical="center"/>
    </xf>
    <xf numFmtId="4" fontId="48" fillId="76" borderId="806" applyNumberFormat="0" applyProtection="0">
      <alignment horizontal="right" vertical="center"/>
    </xf>
    <xf numFmtId="4" fontId="48" fillId="77" borderId="806" applyNumberFormat="0" applyProtection="0">
      <alignment horizontal="right" vertical="center"/>
    </xf>
    <xf numFmtId="4" fontId="48" fillId="78" borderId="806" applyNumberFormat="0" applyProtection="0">
      <alignment horizontal="right" vertical="center"/>
    </xf>
    <xf numFmtId="4" fontId="48" fillId="79" borderId="806" applyNumberFormat="0" applyProtection="0">
      <alignment horizontal="right" vertical="center"/>
    </xf>
    <xf numFmtId="4" fontId="48" fillId="80" borderId="806" applyNumberFormat="0" applyProtection="0">
      <alignment horizontal="right" vertical="center"/>
    </xf>
    <xf numFmtId="4" fontId="48" fillId="81" borderId="806" applyNumberFormat="0" applyProtection="0">
      <alignment horizontal="right" vertical="center"/>
    </xf>
    <xf numFmtId="4" fontId="48" fillId="82" borderId="806" applyNumberFormat="0" applyProtection="0">
      <alignment horizontal="right" vertical="center"/>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4" fontId="48" fillId="87"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48" fillId="85" borderId="806" applyNumberFormat="0" applyProtection="0">
      <alignment horizontal="right" vertical="center"/>
    </xf>
    <xf numFmtId="4" fontId="110"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09" fillId="85" borderId="806" applyNumberFormat="0" applyProtection="0">
      <alignment horizontal="right" vertical="center"/>
    </xf>
    <xf numFmtId="0" fontId="101" fillId="0" borderId="807"/>
    <xf numFmtId="0" fontId="131" fillId="49" borderId="840" applyNumberFormat="0" applyAlignment="0" applyProtection="0"/>
    <xf numFmtId="0" fontId="131" fillId="49" borderId="804" applyNumberFormat="0" applyAlignment="0" applyProtection="0"/>
    <xf numFmtId="0" fontId="45" fillId="88" borderId="860" applyNumberFormat="0" applyProtection="0">
      <alignment horizontal="left" vertical="center" indent="1"/>
    </xf>
    <xf numFmtId="4" fontId="110" fillId="67" borderId="878" applyNumberFormat="0" applyProtection="0">
      <alignment vertical="center"/>
    </xf>
    <xf numFmtId="0" fontId="70" fillId="53" borderId="841" applyNumberFormat="0" applyFont="0" applyAlignment="0" applyProtection="0"/>
    <xf numFmtId="0" fontId="81" fillId="49" borderId="831" applyNumberFormat="0" applyAlignment="0" applyProtection="0"/>
    <xf numFmtId="0" fontId="70" fillId="53" borderId="850" applyNumberFormat="0" applyFont="0" applyAlignment="0" applyProtection="0"/>
    <xf numFmtId="37" fontId="113" fillId="91"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62" borderId="810" applyBorder="0"/>
    <xf numFmtId="169" fontId="45" fillId="67" borderId="839">
      <alignment horizontal="center"/>
      <protection locked="0"/>
    </xf>
    <xf numFmtId="0" fontId="95" fillId="64" borderId="806" applyNumberFormat="0" applyAlignment="0" applyProtection="0"/>
    <xf numFmtId="0" fontId="95" fillId="64" borderId="806" applyNumberFormat="0" applyAlignment="0" applyProtection="0"/>
    <xf numFmtId="0" fontId="131" fillId="49" borderId="804" applyNumberFormat="0" applyAlignment="0" applyProtection="0"/>
    <xf numFmtId="37" fontId="113" fillId="90" borderId="849" applyBorder="0" applyProtection="0">
      <alignment horizontal="right"/>
    </xf>
    <xf numFmtId="0" fontId="131" fillId="49" borderId="804" applyNumberFormat="0" applyAlignment="0" applyProtection="0"/>
    <xf numFmtId="0" fontId="126" fillId="64" borderId="849" applyNumberFormat="0" applyAlignment="0" applyProtection="0"/>
    <xf numFmtId="0" fontId="131" fillId="49" borderId="804"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70" fillId="53" borderId="814" applyNumberFormat="0" applyFont="0" applyAlignment="0" applyProtection="0"/>
    <xf numFmtId="0" fontId="70" fillId="53" borderId="814" applyNumberFormat="0" applyFont="0" applyAlignment="0" applyProtection="0"/>
    <xf numFmtId="0" fontId="95" fillId="64" borderId="815" applyNumberFormat="0" applyAlignment="0" applyProtection="0"/>
    <xf numFmtId="0" fontId="70" fillId="53" borderId="850" applyNumberFormat="0" applyFont="0" applyAlignment="0" applyProtection="0"/>
    <xf numFmtId="0" fontId="95" fillId="64" borderId="806" applyNumberFormat="0" applyAlignment="0" applyProtection="0"/>
    <xf numFmtId="0" fontId="108" fillId="62"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81" fillId="49" borderId="831" applyNumberFormat="0" applyAlignment="0" applyProtection="0"/>
    <xf numFmtId="0" fontId="101" fillId="0" borderId="807"/>
    <xf numFmtId="4" fontId="109"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10" fillId="85" borderId="806" applyNumberFormat="0" applyProtection="0">
      <alignment horizontal="right" vertical="center"/>
    </xf>
    <xf numFmtId="4" fontId="48" fillId="85" borderId="806" applyNumberFormat="0" applyProtection="0">
      <alignment horizontal="righ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110" fillId="67" borderId="806" applyNumberFormat="0" applyProtection="0">
      <alignment vertical="center"/>
    </xf>
    <xf numFmtId="4" fontId="48" fillId="67" borderId="806" applyNumberFormat="0" applyProtection="0">
      <alignmen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4" fontId="48" fillId="87" borderId="806" applyNumberFormat="0" applyProtection="0">
      <alignment horizontal="left" vertical="center" indent="1"/>
    </xf>
    <xf numFmtId="4" fontId="48" fillId="85" borderId="806" applyNumberFormat="0" applyProtection="0">
      <alignment horizontal="left" vertical="center" indent="1"/>
    </xf>
    <xf numFmtId="0" fontId="45" fillId="74" borderId="806" applyNumberFormat="0" applyProtection="0">
      <alignment horizontal="left" vertical="center" indent="1"/>
    </xf>
    <xf numFmtId="4" fontId="47" fillId="84" borderId="806" applyNumberFormat="0" applyProtection="0">
      <alignment horizontal="left" vertical="center" indent="1"/>
    </xf>
    <xf numFmtId="4" fontId="48" fillId="83" borderId="806" applyNumberFormat="0" applyProtection="0">
      <alignment horizontal="right" vertical="center"/>
    </xf>
    <xf numFmtId="4" fontId="48" fillId="82" borderId="806" applyNumberFormat="0" applyProtection="0">
      <alignment horizontal="right" vertical="center"/>
    </xf>
    <xf numFmtId="4" fontId="48" fillId="81" borderId="806" applyNumberFormat="0" applyProtection="0">
      <alignment horizontal="right" vertical="center"/>
    </xf>
    <xf numFmtId="4" fontId="48" fillId="80" borderId="806" applyNumberFormat="0" applyProtection="0">
      <alignment horizontal="right" vertical="center"/>
    </xf>
    <xf numFmtId="4" fontId="48" fillId="79" borderId="806" applyNumberFormat="0" applyProtection="0">
      <alignment horizontal="right" vertical="center"/>
    </xf>
    <xf numFmtId="4" fontId="48" fillId="78" borderId="806" applyNumberFormat="0" applyProtection="0">
      <alignment horizontal="right" vertical="center"/>
    </xf>
    <xf numFmtId="4" fontId="48" fillId="77" borderId="806" applyNumberFormat="0" applyProtection="0">
      <alignment horizontal="right" vertical="center"/>
    </xf>
    <xf numFmtId="4" fontId="48" fillId="76" borderId="806" applyNumberFormat="0" applyProtection="0">
      <alignment horizontal="right" vertical="center"/>
    </xf>
    <xf numFmtId="4" fontId="48" fillId="75" borderId="806" applyNumberFormat="0" applyProtection="0">
      <alignment horizontal="right" vertical="center"/>
    </xf>
    <xf numFmtId="0" fontId="45" fillId="74" borderId="806" applyNumberFormat="0" applyProtection="0">
      <alignment horizontal="left" vertical="center" indent="1"/>
    </xf>
    <xf numFmtId="4" fontId="48" fillId="73" borderId="806" applyNumberFormat="0" applyProtection="0">
      <alignment horizontal="left" vertical="center" indent="1"/>
    </xf>
    <xf numFmtId="4" fontId="48" fillId="73" borderId="806" applyNumberFormat="0" applyProtection="0">
      <alignment horizontal="left" vertical="center" indent="1"/>
    </xf>
    <xf numFmtId="4" fontId="110" fillId="73" borderId="806" applyNumberFormat="0" applyProtection="0">
      <alignment vertical="center"/>
    </xf>
    <xf numFmtId="4" fontId="48" fillId="73" borderId="806" applyNumberFormat="0" applyProtection="0">
      <alignment vertical="center"/>
    </xf>
    <xf numFmtId="0" fontId="70" fillId="53" borderId="850"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37" fontId="113" fillId="90" borderId="804" applyBorder="0" applyProtection="0">
      <alignment horizontal="right"/>
    </xf>
    <xf numFmtId="37" fontId="113" fillId="90" borderId="804" applyBorder="0" applyProtection="0">
      <alignment horizontal="right"/>
    </xf>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4" fontId="48" fillId="73" borderId="806" applyNumberFormat="0" applyProtection="0">
      <alignment vertical="center"/>
    </xf>
    <xf numFmtId="4" fontId="110" fillId="73" borderId="806" applyNumberFormat="0" applyProtection="0">
      <alignment vertical="center"/>
    </xf>
    <xf numFmtId="4" fontId="48" fillId="73" borderId="806" applyNumberFormat="0" applyProtection="0">
      <alignment horizontal="left" vertical="center" indent="1"/>
    </xf>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75" borderId="806" applyNumberFormat="0" applyProtection="0">
      <alignment horizontal="right" vertical="center"/>
    </xf>
    <xf numFmtId="4" fontId="48" fillId="76" borderId="806" applyNumberFormat="0" applyProtection="0">
      <alignment horizontal="right" vertical="center"/>
    </xf>
    <xf numFmtId="4" fontId="48" fillId="77" borderId="806" applyNumberFormat="0" applyProtection="0">
      <alignment horizontal="right" vertical="center"/>
    </xf>
    <xf numFmtId="4" fontId="48" fillId="78" borderId="806" applyNumberFormat="0" applyProtection="0">
      <alignment horizontal="right" vertical="center"/>
    </xf>
    <xf numFmtId="4" fontId="48" fillId="79" borderId="806" applyNumberFormat="0" applyProtection="0">
      <alignment horizontal="right" vertical="center"/>
    </xf>
    <xf numFmtId="4" fontId="48" fillId="80" borderId="806" applyNumberFormat="0" applyProtection="0">
      <alignment horizontal="right" vertical="center"/>
    </xf>
    <xf numFmtId="4" fontId="48" fillId="81" borderId="806" applyNumberFormat="0" applyProtection="0">
      <alignment horizontal="right" vertical="center"/>
    </xf>
    <xf numFmtId="4" fontId="48" fillId="82" borderId="806" applyNumberFormat="0" applyProtection="0">
      <alignment horizontal="right" vertical="center"/>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4" fontId="48" fillId="87"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48" fillId="85" borderId="806" applyNumberFormat="0" applyProtection="0">
      <alignment horizontal="right" vertical="center"/>
    </xf>
    <xf numFmtId="4" fontId="110"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09" fillId="85" borderId="806" applyNumberFormat="0" applyProtection="0">
      <alignment horizontal="right" vertical="center"/>
    </xf>
    <xf numFmtId="0" fontId="101" fillId="0" borderId="807"/>
    <xf numFmtId="37" fontId="113" fillId="90" borderId="831" applyBorder="0" applyProtection="0">
      <alignment horizontal="right"/>
    </xf>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37" fontId="113" fillId="91"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91" borderId="804" applyBorder="0" applyProtection="0">
      <alignment horizontal="right"/>
    </xf>
    <xf numFmtId="0" fontId="108" fillId="62" borderId="810" applyBorder="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105" fillId="0" borderId="808" applyNumberFormat="0" applyFill="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70" fillId="53" borderId="850" applyNumberFormat="0" applyFon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70" fillId="53" borderId="814" applyNumberFormat="0" applyFont="0" applyAlignment="0" applyProtection="0"/>
    <xf numFmtId="0" fontId="70" fillId="53" borderId="814" applyNumberFormat="0" applyFont="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131" fillId="49" borderId="804" applyNumberFormat="0" applyAlignment="0" applyProtection="0"/>
    <xf numFmtId="4" fontId="48" fillId="83" borderId="851" applyNumberFormat="0" applyProtection="0">
      <alignment horizontal="right" vertical="center"/>
    </xf>
    <xf numFmtId="0" fontId="131" fillId="49" borderId="813" applyNumberFormat="0" applyAlignment="0" applyProtection="0"/>
    <xf numFmtId="0" fontId="45" fillId="87" borderId="878" applyNumberFormat="0" applyProtection="0">
      <alignment horizontal="left" vertical="center" indent="1"/>
    </xf>
    <xf numFmtId="0" fontId="95" fillId="64" borderId="869" applyNumberFormat="0" applyAlignment="0" applyProtection="0"/>
    <xf numFmtId="0" fontId="105" fillId="0" borderId="817" applyNumberFormat="0" applyFill="0" applyAlignment="0" applyProtection="0"/>
    <xf numFmtId="37" fontId="113" fillId="91"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95" fillId="64" borderId="869" applyNumberFormat="0" applyAlignment="0" applyProtection="0"/>
    <xf numFmtId="0" fontId="126" fillId="64" borderId="831" applyNumberFormat="0" applyAlignment="0" applyProtection="0"/>
    <xf numFmtId="0" fontId="105" fillId="0" borderId="835" applyNumberFormat="0" applyFill="0" applyAlignment="0" applyProtection="0"/>
    <xf numFmtId="0" fontId="45" fillId="74" borderId="860" applyNumberFormat="0" applyProtection="0">
      <alignment horizontal="left" vertical="center" indent="1"/>
    </xf>
    <xf numFmtId="0" fontId="131" fillId="49" borderId="813" applyNumberFormat="0" applyAlignment="0" applyProtection="0"/>
    <xf numFmtId="0" fontId="126" fillId="64" borderId="804" applyNumberFormat="0" applyAlignment="0" applyProtection="0"/>
    <xf numFmtId="0" fontId="105" fillId="0" borderId="817" applyNumberFormat="0" applyFill="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126" fillId="64" borderId="795" applyNumberFormat="0" applyAlignment="0" applyProtection="0"/>
    <xf numFmtId="0" fontId="70" fillId="53" borderId="877" applyNumberFormat="0" applyFont="0" applyAlignment="0" applyProtection="0"/>
    <xf numFmtId="0" fontId="131" fillId="49" borderId="795" applyNumberFormat="0" applyAlignment="0" applyProtection="0"/>
    <xf numFmtId="0" fontId="45" fillId="53" borderId="805" applyNumberFormat="0" applyFont="0" applyAlignment="0" applyProtection="0"/>
    <xf numFmtId="0" fontId="131" fillId="49" borderId="876" applyNumberFormat="0" applyAlignment="0" applyProtection="0"/>
    <xf numFmtId="0" fontId="45" fillId="74" borderId="824" applyNumberFormat="0" applyProtection="0">
      <alignment horizontal="left" vertical="center" indent="1"/>
    </xf>
    <xf numFmtId="0" fontId="131" fillId="49" borderId="795" applyNumberFormat="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62" borderId="810" applyBorder="0"/>
    <xf numFmtId="0" fontId="131" fillId="49" borderId="804" applyNumberFormat="0" applyAlignment="0" applyProtection="0"/>
    <xf numFmtId="0" fontId="131" fillId="49" borderId="804" applyNumberFormat="0" applyAlignment="0" applyProtection="0"/>
    <xf numFmtId="0" fontId="131" fillId="49" borderId="804"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66" fillId="64" borderId="831" applyNumberFormat="0" applyAlignment="0" applyProtection="0"/>
    <xf numFmtId="4" fontId="110" fillId="85" borderId="824" applyNumberFormat="0" applyProtection="0">
      <alignment horizontal="right" vertical="center"/>
    </xf>
    <xf numFmtId="0" fontId="108" fillId="62"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4" fontId="48" fillId="80" borderId="824" applyNumberFormat="0" applyProtection="0">
      <alignment horizontal="right" vertical="center"/>
    </xf>
    <xf numFmtId="4" fontId="48" fillId="73" borderId="842" applyNumberFormat="0" applyProtection="0">
      <alignment horizontal="left" vertical="center" indent="1"/>
    </xf>
    <xf numFmtId="0" fontId="101" fillId="0" borderId="807"/>
    <xf numFmtId="4" fontId="109"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10" fillId="85" borderId="806" applyNumberFormat="0" applyProtection="0">
      <alignment horizontal="right" vertical="center"/>
    </xf>
    <xf numFmtId="4" fontId="48" fillId="85" borderId="806" applyNumberFormat="0" applyProtection="0">
      <alignment horizontal="righ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110" fillId="67" borderId="806" applyNumberFormat="0" applyProtection="0">
      <alignment vertical="center"/>
    </xf>
    <xf numFmtId="4" fontId="48" fillId="67" borderId="806" applyNumberFormat="0" applyProtection="0">
      <alignmen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4" fontId="48" fillId="87" borderId="806" applyNumberFormat="0" applyProtection="0">
      <alignment horizontal="left" vertical="center" indent="1"/>
    </xf>
    <xf numFmtId="4" fontId="48" fillId="85" borderId="806" applyNumberFormat="0" applyProtection="0">
      <alignment horizontal="left" vertical="center" indent="1"/>
    </xf>
    <xf numFmtId="0" fontId="45" fillId="74" borderId="806" applyNumberFormat="0" applyProtection="0">
      <alignment horizontal="left" vertical="center" indent="1"/>
    </xf>
    <xf numFmtId="4" fontId="47" fillId="84" borderId="806" applyNumberFormat="0" applyProtection="0">
      <alignment horizontal="left" vertical="center" indent="1"/>
    </xf>
    <xf numFmtId="4" fontId="48" fillId="83" borderId="806" applyNumberFormat="0" applyProtection="0">
      <alignment horizontal="right" vertical="center"/>
    </xf>
    <xf numFmtId="4" fontId="48" fillId="82" borderId="806" applyNumberFormat="0" applyProtection="0">
      <alignment horizontal="right" vertical="center"/>
    </xf>
    <xf numFmtId="4" fontId="48" fillId="81" borderId="806" applyNumberFormat="0" applyProtection="0">
      <alignment horizontal="right" vertical="center"/>
    </xf>
    <xf numFmtId="4" fontId="48" fillId="80" borderId="806" applyNumberFormat="0" applyProtection="0">
      <alignment horizontal="right" vertical="center"/>
    </xf>
    <xf numFmtId="4" fontId="48" fillId="79" borderId="806" applyNumberFormat="0" applyProtection="0">
      <alignment horizontal="right" vertical="center"/>
    </xf>
    <xf numFmtId="4" fontId="48" fillId="78" borderId="806" applyNumberFormat="0" applyProtection="0">
      <alignment horizontal="right" vertical="center"/>
    </xf>
    <xf numFmtId="4" fontId="48" fillId="77" borderId="806" applyNumberFormat="0" applyProtection="0">
      <alignment horizontal="right" vertical="center"/>
    </xf>
    <xf numFmtId="4" fontId="48" fillId="76" borderId="806" applyNumberFormat="0" applyProtection="0">
      <alignment horizontal="right" vertical="center"/>
    </xf>
    <xf numFmtId="4" fontId="48" fillId="75" borderId="806" applyNumberFormat="0" applyProtection="0">
      <alignment horizontal="right" vertical="center"/>
    </xf>
    <xf numFmtId="0" fontId="45" fillId="74" borderId="806" applyNumberFormat="0" applyProtection="0">
      <alignment horizontal="left" vertical="center" indent="1"/>
    </xf>
    <xf numFmtId="4" fontId="48" fillId="73" borderId="806" applyNumberFormat="0" applyProtection="0">
      <alignment horizontal="left" vertical="center" indent="1"/>
    </xf>
    <xf numFmtId="4" fontId="48" fillId="73" borderId="806" applyNumberFormat="0" applyProtection="0">
      <alignment horizontal="left" vertical="center" indent="1"/>
    </xf>
    <xf numFmtId="4" fontId="110" fillId="73" borderId="806" applyNumberFormat="0" applyProtection="0">
      <alignment vertical="center"/>
    </xf>
    <xf numFmtId="4" fontId="48" fillId="73" borderId="806" applyNumberFormat="0" applyProtection="0">
      <alignment vertical="center"/>
    </xf>
    <xf numFmtId="0" fontId="70" fillId="53" borderId="850"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37" fontId="113" fillId="90" borderId="804" applyBorder="0" applyProtection="0">
      <alignment horizontal="right"/>
    </xf>
    <xf numFmtId="37" fontId="113" fillId="90" borderId="804" applyBorder="0" applyProtection="0">
      <alignment horizontal="right"/>
    </xf>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81" fillId="49" borderId="804" applyNumberForma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70" fillId="53" borderId="805" applyNumberFormat="0" applyFon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70" fillId="53" borderId="850" applyNumberFormat="0" applyFont="0" applyAlignment="0" applyProtection="0"/>
    <xf numFmtId="4" fontId="48" fillId="73" borderId="806" applyNumberFormat="0" applyProtection="0">
      <alignment vertical="center"/>
    </xf>
    <xf numFmtId="4" fontId="110" fillId="73" borderId="806" applyNumberFormat="0" applyProtection="0">
      <alignment vertical="center"/>
    </xf>
    <xf numFmtId="4" fontId="48" fillId="73" borderId="806" applyNumberFormat="0" applyProtection="0">
      <alignment horizontal="left" vertical="center" indent="1"/>
    </xf>
    <xf numFmtId="4" fontId="48" fillId="73" borderId="806" applyNumberFormat="0" applyProtection="0">
      <alignment horizontal="left" vertical="center" indent="1"/>
    </xf>
    <xf numFmtId="0" fontId="45" fillId="74" borderId="806" applyNumberFormat="0" applyProtection="0">
      <alignment horizontal="left" vertical="center" indent="1"/>
    </xf>
    <xf numFmtId="4" fontId="48" fillId="75" borderId="806" applyNumberFormat="0" applyProtection="0">
      <alignment horizontal="right" vertical="center"/>
    </xf>
    <xf numFmtId="4" fontId="48" fillId="76" borderId="806" applyNumberFormat="0" applyProtection="0">
      <alignment horizontal="right" vertical="center"/>
    </xf>
    <xf numFmtId="4" fontId="48" fillId="77" borderId="806" applyNumberFormat="0" applyProtection="0">
      <alignment horizontal="right" vertical="center"/>
    </xf>
    <xf numFmtId="4" fontId="48" fillId="78" borderId="806" applyNumberFormat="0" applyProtection="0">
      <alignment horizontal="right" vertical="center"/>
    </xf>
    <xf numFmtId="4" fontId="48" fillId="79" borderId="806" applyNumberFormat="0" applyProtection="0">
      <alignment horizontal="right" vertical="center"/>
    </xf>
    <xf numFmtId="4" fontId="48" fillId="80" borderId="806" applyNumberFormat="0" applyProtection="0">
      <alignment horizontal="right" vertical="center"/>
    </xf>
    <xf numFmtId="4" fontId="48" fillId="81" borderId="806" applyNumberFormat="0" applyProtection="0">
      <alignment horizontal="right" vertical="center"/>
    </xf>
    <xf numFmtId="4" fontId="48" fillId="82" borderId="806" applyNumberFormat="0" applyProtection="0">
      <alignment horizontal="right" vertical="center"/>
    </xf>
    <xf numFmtId="4" fontId="48" fillId="83" borderId="806" applyNumberFormat="0" applyProtection="0">
      <alignment horizontal="right" vertical="center"/>
    </xf>
    <xf numFmtId="4" fontId="47" fillId="84" borderId="806" applyNumberFormat="0" applyProtection="0">
      <alignment horizontal="left" vertical="center" indent="1"/>
    </xf>
    <xf numFmtId="0" fontId="45" fillId="74" borderId="806" applyNumberFormat="0" applyProtection="0">
      <alignment horizontal="left" vertical="center" indent="1"/>
    </xf>
    <xf numFmtId="4" fontId="48" fillId="85" borderId="806" applyNumberFormat="0" applyProtection="0">
      <alignment horizontal="left" vertical="center" indent="1"/>
    </xf>
    <xf numFmtId="4" fontId="48" fillId="87" borderId="806" applyNumberFormat="0" applyProtection="0">
      <alignment horizontal="left" vertical="center" indent="1"/>
    </xf>
    <xf numFmtId="0" fontId="45" fillId="87" borderId="806" applyNumberFormat="0" applyProtection="0">
      <alignment horizontal="left" vertical="center" indent="1"/>
    </xf>
    <xf numFmtId="0" fontId="45" fillId="87" borderId="806" applyNumberFormat="0" applyProtection="0">
      <alignment horizontal="left" vertical="center" indent="1"/>
    </xf>
    <xf numFmtId="0" fontId="45" fillId="88" borderId="806" applyNumberFormat="0" applyProtection="0">
      <alignment horizontal="left" vertical="center" indent="1"/>
    </xf>
    <xf numFmtId="0" fontId="45" fillId="88" borderId="806" applyNumberFormat="0" applyProtection="0">
      <alignment horizontal="left" vertical="center" indent="1"/>
    </xf>
    <xf numFmtId="0" fontId="45" fillId="66" borderId="806" applyNumberFormat="0" applyProtection="0">
      <alignment horizontal="left" vertical="center" indent="1"/>
    </xf>
    <xf numFmtId="0" fontId="45" fillId="66" borderId="806" applyNumberFormat="0" applyProtection="0">
      <alignment horizontal="left" vertical="center" indent="1"/>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48" fillId="67" borderId="806" applyNumberFormat="0" applyProtection="0">
      <alignment vertical="center"/>
    </xf>
    <xf numFmtId="4" fontId="110" fillId="67" borderId="806" applyNumberFormat="0" applyProtection="0">
      <alignment vertical="center"/>
    </xf>
    <xf numFmtId="4" fontId="48" fillId="67" borderId="806" applyNumberFormat="0" applyProtection="0">
      <alignment horizontal="left" vertical="center" indent="1"/>
    </xf>
    <xf numFmtId="4" fontId="48" fillId="67" borderId="806" applyNumberFormat="0" applyProtection="0">
      <alignment horizontal="left" vertical="center" indent="1"/>
    </xf>
    <xf numFmtId="4" fontId="48" fillId="85" borderId="806" applyNumberFormat="0" applyProtection="0">
      <alignment horizontal="right" vertical="center"/>
    </xf>
    <xf numFmtId="4" fontId="110" fillId="85" borderId="806" applyNumberFormat="0" applyProtection="0">
      <alignment horizontal="right" vertical="center"/>
    </xf>
    <xf numFmtId="0" fontId="45" fillId="74" borderId="806" applyNumberFormat="0" applyProtection="0">
      <alignment horizontal="left" vertical="center" indent="1"/>
    </xf>
    <xf numFmtId="0" fontId="45" fillId="74" borderId="806" applyNumberFormat="0" applyProtection="0">
      <alignment horizontal="left" vertical="center" indent="1"/>
    </xf>
    <xf numFmtId="4" fontId="109" fillId="85" borderId="806" applyNumberFormat="0" applyProtection="0">
      <alignment horizontal="right" vertical="center"/>
    </xf>
    <xf numFmtId="0" fontId="101" fillId="0" borderId="807"/>
    <xf numFmtId="4" fontId="48" fillId="73" borderId="842" applyNumberFormat="0" applyProtection="0">
      <alignment horizontal="left" vertical="center" indent="1"/>
    </xf>
    <xf numFmtId="4" fontId="48" fillId="81" borderId="824" applyNumberFormat="0" applyProtection="0">
      <alignment horizontal="right" vertical="center"/>
    </xf>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0" fontId="66" fillId="64" borderId="804" applyNumberFormat="0" applyAlignment="0" applyProtection="0"/>
    <xf numFmtId="37" fontId="113" fillId="91"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91" borderId="804" applyBorder="0" applyProtection="0">
      <alignment horizontal="right"/>
    </xf>
    <xf numFmtId="0" fontId="108" fillId="62" borderId="810" applyBorder="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0" fontId="95" fillId="64" borderId="806"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105" fillId="0" borderId="808" applyNumberFormat="0" applyFill="0" applyAlignment="0" applyProtection="0"/>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217" fontId="46" fillId="88" borderId="811" applyBorder="0">
      <alignment horizontal="center" vertical="center" wrapText="1"/>
    </xf>
    <xf numFmtId="217" fontId="46" fillId="67" borderId="809" applyBorder="0">
      <alignment horizontal="left" indent="1"/>
      <protection locked="0"/>
    </xf>
    <xf numFmtId="0" fontId="126" fillId="64" borderId="804" applyNumberFormat="0" applyAlignment="0" applyProtection="0"/>
    <xf numFmtId="0" fontId="131" fillId="49" borderId="804" applyNumberFormat="0" applyAlignment="0" applyProtection="0"/>
    <xf numFmtId="0" fontId="45" fillId="53" borderId="805" applyNumberFormat="0" applyFont="0" applyAlignment="0" applyProtection="0"/>
    <xf numFmtId="0" fontId="134" fillId="64" borderId="806" applyNumberFormat="0" applyAlignment="0" applyProtection="0"/>
    <xf numFmtId="0" fontId="131" fillId="49" borderId="804" applyNumberFormat="0" applyAlignment="0" applyProtection="0"/>
    <xf numFmtId="0" fontId="70" fillId="53" borderId="877" applyNumberFormat="0" applyFont="0" applyAlignment="0" applyProtection="0"/>
    <xf numFmtId="0" fontId="45" fillId="74" borderId="824" applyNumberFormat="0" applyProtection="0">
      <alignment horizontal="left" vertical="center" indent="1"/>
    </xf>
    <xf numFmtId="4" fontId="47" fillId="84" borderId="824" applyNumberFormat="0" applyProtection="0">
      <alignment horizontal="left" vertical="center" indent="1"/>
    </xf>
    <xf numFmtId="0" fontId="45" fillId="74" borderId="824" applyNumberFormat="0" applyProtection="0">
      <alignment horizontal="left" vertical="center" indent="1"/>
    </xf>
    <xf numFmtId="4" fontId="48" fillId="87" borderId="824" applyNumberFormat="0" applyProtection="0">
      <alignment horizontal="left" vertical="center" indent="1"/>
    </xf>
    <xf numFmtId="9" fontId="45" fillId="0" borderId="839">
      <alignment horizontal="center"/>
    </xf>
    <xf numFmtId="0" fontId="45" fillId="87" borderId="824" applyNumberFormat="0" applyProtection="0">
      <alignment horizontal="left" vertical="center" indent="1"/>
    </xf>
    <xf numFmtId="9" fontId="45" fillId="66" borderId="839">
      <alignment horizontal="center"/>
    </xf>
    <xf numFmtId="4" fontId="48" fillId="67" borderId="824" applyNumberFormat="0" applyProtection="0">
      <alignment vertical="center"/>
    </xf>
    <xf numFmtId="0" fontId="45" fillId="74" borderId="824" applyNumberFormat="0" applyProtection="0">
      <alignment horizontal="left" vertical="center" indent="1"/>
    </xf>
    <xf numFmtId="4" fontId="110" fillId="67" borderId="824" applyNumberFormat="0" applyProtection="0">
      <alignment vertical="center"/>
    </xf>
    <xf numFmtId="0" fontId="95" fillId="64" borderId="860" applyNumberFormat="0" applyAlignment="0" applyProtection="0"/>
    <xf numFmtId="10" fontId="75" fillId="70" borderId="812" applyNumberFormat="0" applyBorder="0" applyAlignment="0" applyProtection="0"/>
    <xf numFmtId="0" fontId="66" fillId="64" borderId="849" applyNumberFormat="0" applyAlignment="0" applyProtection="0"/>
    <xf numFmtId="4" fontId="48" fillId="67" borderId="824" applyNumberFormat="0" applyProtection="0">
      <alignment horizontal="left" vertical="center" indent="1"/>
    </xf>
    <xf numFmtId="0" fontId="66" fillId="64" borderId="849" applyNumberFormat="0" applyAlignment="0" applyProtection="0"/>
    <xf numFmtId="0" fontId="126" fillId="64" borderId="813" applyNumberFormat="0" applyAlignment="0" applyProtection="0"/>
    <xf numFmtId="4" fontId="48" fillId="73" borderId="833" applyNumberFormat="0" applyProtection="0">
      <alignment horizontal="left" vertical="center" indent="1"/>
    </xf>
    <xf numFmtId="4" fontId="48" fillId="67" borderId="824" applyNumberFormat="0" applyProtection="0">
      <alignment horizontal="left" vertical="center" indent="1"/>
    </xf>
    <xf numFmtId="0" fontId="131" fillId="49" borderId="813" applyNumberFormat="0" applyAlignment="0" applyProtection="0"/>
    <xf numFmtId="0" fontId="45" fillId="53" borderId="814" applyNumberFormat="0" applyFont="0" applyAlignment="0" applyProtection="0"/>
    <xf numFmtId="0" fontId="134" fillId="64" borderId="815" applyNumberFormat="0" applyAlignment="0" applyProtection="0"/>
    <xf numFmtId="4" fontId="48" fillId="78" borderId="869" applyNumberFormat="0" applyProtection="0">
      <alignment horizontal="right" vertical="center"/>
    </xf>
    <xf numFmtId="0" fontId="126" fillId="64" borderId="804" applyNumberFormat="0" applyAlignment="0" applyProtection="0"/>
    <xf numFmtId="4" fontId="48" fillId="85" borderId="824" applyNumberFormat="0" applyProtection="0">
      <alignment horizontal="right" vertical="center"/>
    </xf>
    <xf numFmtId="0" fontId="131" fillId="49" borderId="804" applyNumberFormat="0" applyAlignment="0" applyProtection="0"/>
    <xf numFmtId="10" fontId="75" fillId="67" borderId="812" applyNumberFormat="0" applyBorder="0" applyAlignment="0" applyProtection="0"/>
    <xf numFmtId="0" fontId="45" fillId="53" borderId="814" applyNumberFormat="0" applyFont="0" applyAlignment="0" applyProtection="0"/>
    <xf numFmtId="0" fontId="70" fillId="53" borderId="868" applyNumberFormat="0" applyFont="0" applyAlignment="0" applyProtection="0"/>
    <xf numFmtId="4" fontId="110" fillId="85" borderId="824" applyNumberFormat="0" applyProtection="0">
      <alignment horizontal="right" vertical="center"/>
    </xf>
    <xf numFmtId="0" fontId="131" fillId="49" borderId="804" applyNumberFormat="0" applyAlignment="0" applyProtection="0"/>
    <xf numFmtId="4" fontId="48" fillId="67" borderId="824" applyNumberFormat="0" applyProtection="0">
      <alignment horizontal="left" vertical="center" indent="1"/>
    </xf>
    <xf numFmtId="0" fontId="131" fillId="49" borderId="813" applyNumberFormat="0" applyAlignment="0" applyProtection="0"/>
    <xf numFmtId="0" fontId="70" fillId="53" borderId="868" applyNumberFormat="0" applyFont="0" applyAlignment="0" applyProtection="0"/>
    <xf numFmtId="0" fontId="131" fillId="49" borderId="813" applyNumberFormat="0" applyAlignment="0" applyProtection="0"/>
    <xf numFmtId="0" fontId="131" fillId="49" borderId="813" applyNumberFormat="0" applyAlignment="0" applyProtection="0"/>
    <xf numFmtId="4" fontId="48" fillId="85" borderId="824" applyNumberFormat="0" applyProtection="0">
      <alignment horizontal="right" vertical="center"/>
    </xf>
    <xf numFmtId="0" fontId="95" fillId="64" borderId="878" applyNumberFormat="0" applyAlignment="0" applyProtection="0"/>
    <xf numFmtId="217" fontId="46" fillId="88" borderId="820" applyBorder="0">
      <alignment horizontal="center" vertical="center" wrapText="1"/>
    </xf>
    <xf numFmtId="217" fontId="46" fillId="67" borderId="818" applyBorder="0">
      <alignment horizontal="left" indent="1"/>
      <protection locked="0"/>
    </xf>
    <xf numFmtId="0" fontId="131" fillId="49" borderId="831" applyNumberFormat="0" applyAlignment="0" applyProtection="0"/>
    <xf numFmtId="0" fontId="70" fillId="53" borderId="868" applyNumberFormat="0" applyFont="0" applyAlignment="0" applyProtection="0"/>
    <xf numFmtId="0" fontId="108" fillId="62" borderId="819" applyBorder="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101" fillId="0" borderId="816"/>
    <xf numFmtId="4" fontId="109" fillId="85" borderId="815" applyNumberFormat="0" applyProtection="0">
      <alignment horizontal="righ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4" fontId="110" fillId="85" borderId="815" applyNumberFormat="0" applyProtection="0">
      <alignment horizontal="right" vertical="center"/>
    </xf>
    <xf numFmtId="4" fontId="48" fillId="85" borderId="815" applyNumberFormat="0" applyProtection="0">
      <alignment horizontal="right" vertical="center"/>
    </xf>
    <xf numFmtId="4" fontId="48" fillId="67" borderId="815" applyNumberFormat="0" applyProtection="0">
      <alignment horizontal="left" vertical="center" indent="1"/>
    </xf>
    <xf numFmtId="4" fontId="48" fillId="67" borderId="815" applyNumberFormat="0" applyProtection="0">
      <alignment horizontal="left" vertical="center" indent="1"/>
    </xf>
    <xf numFmtId="4" fontId="110" fillId="67" borderId="815" applyNumberFormat="0" applyProtection="0">
      <alignment vertical="center"/>
    </xf>
    <xf numFmtId="4" fontId="48" fillId="67" borderId="815" applyNumberFormat="0" applyProtection="0">
      <alignmen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0" fontId="45" fillId="66" borderId="815" applyNumberFormat="0" applyProtection="0">
      <alignment horizontal="left" vertical="center" indent="1"/>
    </xf>
    <xf numFmtId="0" fontId="45" fillId="66" borderId="815" applyNumberFormat="0" applyProtection="0">
      <alignment horizontal="left" vertical="center" indent="1"/>
    </xf>
    <xf numFmtId="0" fontId="45" fillId="88" borderId="815" applyNumberFormat="0" applyProtection="0">
      <alignment horizontal="left" vertical="center" indent="1"/>
    </xf>
    <xf numFmtId="0" fontId="45" fillId="88" borderId="815" applyNumberFormat="0" applyProtection="0">
      <alignment horizontal="left" vertical="center" indent="1"/>
    </xf>
    <xf numFmtId="0" fontId="45" fillId="87" borderId="815" applyNumberFormat="0" applyProtection="0">
      <alignment horizontal="left" vertical="center" indent="1"/>
    </xf>
    <xf numFmtId="0" fontId="45" fillId="87" borderId="815" applyNumberFormat="0" applyProtection="0">
      <alignment horizontal="left" vertical="center" indent="1"/>
    </xf>
    <xf numFmtId="4" fontId="48" fillId="87" borderId="815" applyNumberFormat="0" applyProtection="0">
      <alignment horizontal="left" vertical="center" indent="1"/>
    </xf>
    <xf numFmtId="4" fontId="48" fillId="85" borderId="815" applyNumberFormat="0" applyProtection="0">
      <alignment horizontal="left" vertical="center" indent="1"/>
    </xf>
    <xf numFmtId="0" fontId="45" fillId="74" borderId="815" applyNumberFormat="0" applyProtection="0">
      <alignment horizontal="left" vertical="center" indent="1"/>
    </xf>
    <xf numFmtId="4" fontId="47" fillId="84" borderId="815" applyNumberFormat="0" applyProtection="0">
      <alignment horizontal="left" vertical="center" indent="1"/>
    </xf>
    <xf numFmtId="4" fontId="48" fillId="83" borderId="815" applyNumberFormat="0" applyProtection="0">
      <alignment horizontal="right" vertical="center"/>
    </xf>
    <xf numFmtId="4" fontId="48" fillId="82" borderId="815" applyNumberFormat="0" applyProtection="0">
      <alignment horizontal="right" vertical="center"/>
    </xf>
    <xf numFmtId="4" fontId="48" fillId="81" borderId="815" applyNumberFormat="0" applyProtection="0">
      <alignment horizontal="right" vertical="center"/>
    </xf>
    <xf numFmtId="4" fontId="48" fillId="80" borderId="815" applyNumberFormat="0" applyProtection="0">
      <alignment horizontal="right" vertical="center"/>
    </xf>
    <xf numFmtId="4" fontId="48" fillId="79" borderId="815" applyNumberFormat="0" applyProtection="0">
      <alignment horizontal="right" vertical="center"/>
    </xf>
    <xf numFmtId="4" fontId="48" fillId="78" borderId="815" applyNumberFormat="0" applyProtection="0">
      <alignment horizontal="right" vertical="center"/>
    </xf>
    <xf numFmtId="4" fontId="48" fillId="77" borderId="815" applyNumberFormat="0" applyProtection="0">
      <alignment horizontal="right" vertical="center"/>
    </xf>
    <xf numFmtId="4" fontId="48" fillId="76" borderId="815" applyNumberFormat="0" applyProtection="0">
      <alignment horizontal="right" vertical="center"/>
    </xf>
    <xf numFmtId="4" fontId="48" fillId="75" borderId="815" applyNumberFormat="0" applyProtection="0">
      <alignment horizontal="right" vertical="center"/>
    </xf>
    <xf numFmtId="0" fontId="45" fillId="74" borderId="815" applyNumberFormat="0" applyProtection="0">
      <alignment horizontal="left" vertical="center" indent="1"/>
    </xf>
    <xf numFmtId="4" fontId="48" fillId="73" borderId="815" applyNumberFormat="0" applyProtection="0">
      <alignment horizontal="left" vertical="center" indent="1"/>
    </xf>
    <xf numFmtId="4" fontId="48" fillId="73" borderId="815" applyNumberFormat="0" applyProtection="0">
      <alignment horizontal="left" vertical="center" indent="1"/>
    </xf>
    <xf numFmtId="4" fontId="110" fillId="73" borderId="815" applyNumberFormat="0" applyProtection="0">
      <alignment vertical="center"/>
    </xf>
    <xf numFmtId="4" fontId="48" fillId="73" borderId="815" applyNumberFormat="0" applyProtection="0">
      <alignment vertical="center"/>
    </xf>
    <xf numFmtId="4" fontId="48" fillId="85" borderId="878" applyNumberFormat="0" applyProtection="0">
      <alignment horizontal="right" vertical="center"/>
    </xf>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37" fontId="113" fillId="90" borderId="813" applyBorder="0" applyProtection="0">
      <alignment horizontal="right"/>
    </xf>
    <xf numFmtId="37" fontId="113" fillId="90" borderId="813" applyBorder="0" applyProtection="0">
      <alignment horizontal="right"/>
    </xf>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0" fontId="81" fillId="49" borderId="813" applyNumberForma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70" fillId="53" borderId="814" applyNumberFormat="0" applyFont="0" applyAlignment="0" applyProtection="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4" fontId="48" fillId="73" borderId="815" applyNumberFormat="0" applyProtection="0">
      <alignment vertical="center"/>
    </xf>
    <xf numFmtId="4" fontId="110" fillId="73" borderId="815" applyNumberFormat="0" applyProtection="0">
      <alignment vertical="center"/>
    </xf>
    <xf numFmtId="4" fontId="48" fillId="73" borderId="815" applyNumberFormat="0" applyProtection="0">
      <alignment horizontal="left" vertical="center" indent="1"/>
    </xf>
    <xf numFmtId="4" fontId="48" fillId="73" borderId="815" applyNumberFormat="0" applyProtection="0">
      <alignment horizontal="left" vertical="center" indent="1"/>
    </xf>
    <xf numFmtId="0" fontId="45" fillId="74" borderId="815" applyNumberFormat="0" applyProtection="0">
      <alignment horizontal="left" vertical="center" indent="1"/>
    </xf>
    <xf numFmtId="4" fontId="48" fillId="75" borderId="815" applyNumberFormat="0" applyProtection="0">
      <alignment horizontal="right" vertical="center"/>
    </xf>
    <xf numFmtId="4" fontId="48" fillId="76" borderId="815" applyNumberFormat="0" applyProtection="0">
      <alignment horizontal="right" vertical="center"/>
    </xf>
    <xf numFmtId="4" fontId="48" fillId="77" borderId="815" applyNumberFormat="0" applyProtection="0">
      <alignment horizontal="right" vertical="center"/>
    </xf>
    <xf numFmtId="4" fontId="48" fillId="78" borderId="815" applyNumberFormat="0" applyProtection="0">
      <alignment horizontal="right" vertical="center"/>
    </xf>
    <xf numFmtId="4" fontId="48" fillId="79" borderId="815" applyNumberFormat="0" applyProtection="0">
      <alignment horizontal="right" vertical="center"/>
    </xf>
    <xf numFmtId="4" fontId="48" fillId="80" borderId="815" applyNumberFormat="0" applyProtection="0">
      <alignment horizontal="right" vertical="center"/>
    </xf>
    <xf numFmtId="4" fontId="48" fillId="81" borderId="815" applyNumberFormat="0" applyProtection="0">
      <alignment horizontal="right" vertical="center"/>
    </xf>
    <xf numFmtId="4" fontId="48" fillId="82" borderId="815" applyNumberFormat="0" applyProtection="0">
      <alignment horizontal="right" vertical="center"/>
    </xf>
    <xf numFmtId="4" fontId="48" fillId="83" borderId="815" applyNumberFormat="0" applyProtection="0">
      <alignment horizontal="right" vertical="center"/>
    </xf>
    <xf numFmtId="4" fontId="47" fillId="84" borderId="815" applyNumberFormat="0" applyProtection="0">
      <alignment horizontal="left" vertical="center" indent="1"/>
    </xf>
    <xf numFmtId="0" fontId="45" fillId="74" borderId="815" applyNumberFormat="0" applyProtection="0">
      <alignment horizontal="left" vertical="center" indent="1"/>
    </xf>
    <xf numFmtId="4" fontId="48" fillId="85" borderId="815" applyNumberFormat="0" applyProtection="0">
      <alignment horizontal="left" vertical="center" indent="1"/>
    </xf>
    <xf numFmtId="4" fontId="48" fillId="87" borderId="815" applyNumberFormat="0" applyProtection="0">
      <alignment horizontal="left" vertical="center" indent="1"/>
    </xf>
    <xf numFmtId="0" fontId="45" fillId="87" borderId="815" applyNumberFormat="0" applyProtection="0">
      <alignment horizontal="left" vertical="center" indent="1"/>
    </xf>
    <xf numFmtId="0" fontId="45" fillId="87" borderId="815" applyNumberFormat="0" applyProtection="0">
      <alignment horizontal="left" vertical="center" indent="1"/>
    </xf>
    <xf numFmtId="0" fontId="45" fillId="88" borderId="815" applyNumberFormat="0" applyProtection="0">
      <alignment horizontal="left" vertical="center" indent="1"/>
    </xf>
    <xf numFmtId="0" fontId="45" fillId="88" borderId="815" applyNumberFormat="0" applyProtection="0">
      <alignment horizontal="left" vertical="center" indent="1"/>
    </xf>
    <xf numFmtId="0" fontId="45" fillId="66" borderId="815" applyNumberFormat="0" applyProtection="0">
      <alignment horizontal="left" vertical="center" indent="1"/>
    </xf>
    <xf numFmtId="0" fontId="45" fillId="66" borderId="815" applyNumberFormat="0" applyProtection="0">
      <alignment horizontal="left" vertical="center" indent="1"/>
    </xf>
    <xf numFmtId="0" fontId="45" fillId="74" borderId="815" applyNumberFormat="0" applyProtection="0">
      <alignment horizontal="left" vertical="center" indent="1"/>
    </xf>
    <xf numFmtId="0" fontId="45" fillId="74" borderId="815" applyNumberFormat="0" applyProtection="0">
      <alignment horizontal="left" vertical="center" indent="1"/>
    </xf>
    <xf numFmtId="4" fontId="48" fillId="67" borderId="815" applyNumberFormat="0" applyProtection="0">
      <alignment vertical="center"/>
    </xf>
    <xf numFmtId="4" fontId="110" fillId="67" borderId="815" applyNumberFormat="0" applyProtection="0">
      <alignment vertical="center"/>
    </xf>
    <xf numFmtId="4" fontId="48" fillId="67" borderId="815" applyNumberFormat="0" applyProtection="0">
      <alignment horizontal="left" vertical="center" indent="1"/>
    </xf>
    <xf numFmtId="4" fontId="48" fillId="67" borderId="815" applyNumberFormat="0" applyProtection="0">
      <alignment horizontal="left" vertical="center" indent="1"/>
    </xf>
    <xf numFmtId="4" fontId="48" fillId="85" borderId="815" applyNumberFormat="0" applyProtection="0">
      <alignment horizontal="right" vertical="center"/>
    </xf>
    <xf numFmtId="4" fontId="110" fillId="85" borderId="815" applyNumberFormat="0" applyProtection="0">
      <alignment horizontal="right" vertical="center"/>
    </xf>
    <xf numFmtId="0" fontId="45" fillId="74" borderId="815" applyNumberFormat="0" applyProtection="0">
      <alignment horizontal="left" vertical="center" indent="1"/>
    </xf>
    <xf numFmtId="0" fontId="45" fillId="74" borderId="815" applyNumberFormat="0" applyProtection="0">
      <alignment horizontal="left" vertical="center" indent="1"/>
    </xf>
    <xf numFmtId="4" fontId="109" fillId="85" borderId="815" applyNumberFormat="0" applyProtection="0">
      <alignment horizontal="right" vertical="center"/>
    </xf>
    <xf numFmtId="0" fontId="101" fillId="0" borderId="816"/>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0" fontId="66" fillId="64" borderId="813" applyNumberFormat="0" applyAlignment="0" applyProtection="0"/>
    <xf numFmtId="37" fontId="113" fillId="91"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37" fontId="113" fillId="91" borderId="813" applyBorder="0" applyProtection="0">
      <alignment horizontal="right"/>
    </xf>
    <xf numFmtId="0" fontId="108" fillId="62" borderId="819" applyBorder="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0" fontId="95" fillId="64" borderId="815" applyNumberFormat="0" applyAlignment="0" applyProtection="0"/>
    <xf numFmtId="217" fontId="46" fillId="88" borderId="820" applyBorder="0">
      <alignment horizontal="center" vertical="center" wrapText="1"/>
    </xf>
    <xf numFmtId="217" fontId="46" fillId="67" borderId="818" applyBorder="0">
      <alignment horizontal="left" indent="1"/>
      <protection locked="0"/>
    </xf>
    <xf numFmtId="0" fontId="105" fillId="0" borderId="817" applyNumberFormat="0" applyFill="0" applyAlignment="0" applyProtection="0"/>
    <xf numFmtId="0" fontId="126" fillId="64" borderId="813" applyNumberFormat="0" applyAlignment="0" applyProtection="0"/>
    <xf numFmtId="0" fontId="131" fillId="49" borderId="813" applyNumberFormat="0" applyAlignment="0" applyProtection="0"/>
    <xf numFmtId="0" fontId="45" fillId="53" borderId="814" applyNumberFormat="0" applyFont="0" applyAlignment="0" applyProtection="0"/>
    <xf numFmtId="0" fontId="134" fillId="64" borderId="815" applyNumberFormat="0" applyAlignment="0" applyProtection="0"/>
    <xf numFmtId="0" fontId="70" fillId="53" borderId="868" applyNumberFormat="0" applyFont="0" applyAlignment="0" applyProtection="0"/>
    <xf numFmtId="217" fontId="46" fillId="88" borderId="820" applyBorder="0">
      <alignment horizontal="center" vertical="center" wrapText="1"/>
    </xf>
    <xf numFmtId="217" fontId="46" fillId="67" borderId="818" applyBorder="0">
      <alignment horizontal="left" indent="1"/>
      <protection locked="0"/>
    </xf>
    <xf numFmtId="0" fontId="126" fillId="64" borderId="813" applyNumberFormat="0" applyAlignment="0" applyProtection="0"/>
    <xf numFmtId="0" fontId="131" fillId="49" borderId="813" applyNumberFormat="0" applyAlignment="0" applyProtection="0"/>
    <xf numFmtId="0" fontId="45" fillId="53" borderId="814" applyNumberFormat="0" applyFont="0" applyAlignment="0" applyProtection="0"/>
    <xf numFmtId="0" fontId="134" fillId="64" borderId="815" applyNumberFormat="0" applyAlignment="0" applyProtection="0"/>
    <xf numFmtId="0" fontId="131" fillId="49" borderId="813" applyNumberFormat="0" applyAlignment="0" applyProtection="0"/>
    <xf numFmtId="4" fontId="48" fillId="73" borderId="878" applyNumberFormat="0" applyProtection="0">
      <alignment horizontal="left" vertical="center" indent="1"/>
    </xf>
    <xf numFmtId="0" fontId="70" fillId="53" borderId="877" applyNumberFormat="0" applyFont="0" applyAlignment="0" applyProtection="0"/>
    <xf numFmtId="0" fontId="81" fillId="49" borderId="831" applyNumberFormat="0" applyAlignment="0" applyProtection="0"/>
    <xf numFmtId="37" fontId="113" fillId="90" borderId="831" applyBorder="0" applyProtection="0">
      <alignment horizontal="right"/>
    </xf>
    <xf numFmtId="0" fontId="81" fillId="49" borderId="822" applyNumberFormat="0" applyAlignment="0" applyProtection="0"/>
    <xf numFmtId="4" fontId="110" fillId="73" borderId="833" applyNumberFormat="0" applyProtection="0">
      <alignment vertical="center"/>
    </xf>
    <xf numFmtId="10" fontId="75" fillId="70" borderId="821" applyNumberFormat="0" applyBorder="0" applyAlignment="0" applyProtection="0"/>
    <xf numFmtId="0" fontId="81" fillId="49" borderId="822" applyNumberFormat="0" applyAlignment="0" applyProtection="0"/>
    <xf numFmtId="0" fontId="70" fillId="53" borderId="868" applyNumberFormat="0" applyFont="0" applyAlignment="0" applyProtection="0"/>
    <xf numFmtId="0" fontId="81" fillId="49" borderId="822" applyNumberFormat="0" applyAlignment="0" applyProtection="0"/>
    <xf numFmtId="0" fontId="126" fillId="64" borderId="822" applyNumberFormat="0" applyAlignment="0" applyProtection="0"/>
    <xf numFmtId="0" fontId="45" fillId="88" borderId="824" applyNumberFormat="0" applyProtection="0">
      <alignment horizontal="left" vertical="center" indent="1"/>
    </xf>
    <xf numFmtId="0" fontId="131" fillId="49" borderId="822" applyNumberFormat="0" applyAlignment="0" applyProtection="0"/>
    <xf numFmtId="0" fontId="45" fillId="53" borderId="823" applyNumberFormat="0" applyFont="0" applyAlignment="0" applyProtection="0"/>
    <xf numFmtId="0" fontId="134" fillId="64" borderId="824" applyNumberFormat="0" applyAlignment="0" applyProtection="0"/>
    <xf numFmtId="0" fontId="70" fillId="53" borderId="868" applyNumberFormat="0" applyFont="0" applyAlignment="0" applyProtection="0"/>
    <xf numFmtId="0" fontId="126" fillId="64" borderId="804" applyNumberFormat="0" applyAlignment="0" applyProtection="0"/>
    <xf numFmtId="0" fontId="45" fillId="88" borderId="824" applyNumberFormat="0" applyProtection="0">
      <alignment horizontal="left" vertical="center" indent="1"/>
    </xf>
    <xf numFmtId="0" fontId="131" fillId="49" borderId="804" applyNumberFormat="0" applyAlignment="0" applyProtection="0"/>
    <xf numFmtId="10" fontId="75" fillId="67" borderId="821" applyNumberFormat="0" applyBorder="0" applyAlignment="0" applyProtection="0"/>
    <xf numFmtId="0" fontId="45" fillId="53" borderId="823" applyNumberFormat="0" applyFont="0" applyAlignment="0" applyProtection="0"/>
    <xf numFmtId="4" fontId="48" fillId="67" borderId="833" applyNumberFormat="0" applyProtection="0">
      <alignment horizontal="left" vertical="center" indent="1"/>
    </xf>
    <xf numFmtId="0" fontId="45" fillId="87" borderId="824" applyNumberFormat="0" applyProtection="0">
      <alignment horizontal="left" vertical="center" indent="1"/>
    </xf>
    <xf numFmtId="0" fontId="131" fillId="49" borderId="804" applyNumberFormat="0" applyAlignment="0" applyProtection="0"/>
    <xf numFmtId="0" fontId="131" fillId="49" borderId="822" applyNumberFormat="0" applyAlignment="0" applyProtection="0"/>
    <xf numFmtId="4" fontId="48" fillId="73" borderId="833" applyNumberFormat="0" applyProtection="0">
      <alignment vertical="center"/>
    </xf>
    <xf numFmtId="0" fontId="70" fillId="53" borderId="841" applyNumberFormat="0" applyFont="0" applyAlignment="0" applyProtection="0"/>
    <xf numFmtId="0" fontId="95" fillId="64" borderId="851" applyNumberFormat="0" applyAlignment="0" applyProtection="0"/>
    <xf numFmtId="37" fontId="113" fillId="91"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64" borderId="831" applyNumberFormat="0" applyAlignment="0" applyProtection="0"/>
    <xf numFmtId="0" fontId="95" fillId="64" borderId="833" applyNumberFormat="0" applyAlignment="0" applyProtection="0"/>
    <xf numFmtId="0" fontId="108" fillId="62" borderId="828" applyBorder="0"/>
    <xf numFmtId="0" fontId="131" fillId="49" borderId="822" applyNumberFormat="0" applyAlignment="0" applyProtection="0"/>
    <xf numFmtId="0" fontId="81" fillId="49" borderId="831" applyNumberFormat="0" applyAlignment="0" applyProtection="0"/>
    <xf numFmtId="0" fontId="131" fillId="49" borderId="822" applyNumberFormat="0" applyAlignment="0" applyProtection="0"/>
    <xf numFmtId="0" fontId="131" fillId="49" borderId="822" applyNumberFormat="0" applyAlignment="0" applyProtection="0"/>
    <xf numFmtId="217" fontId="46" fillId="88" borderId="829" applyBorder="0">
      <alignment horizontal="center" vertical="center" wrapText="1"/>
    </xf>
    <xf numFmtId="217" fontId="46" fillId="67" borderId="827" applyBorder="0">
      <alignment horizontal="left" indent="1"/>
      <protection locked="0"/>
    </xf>
    <xf numFmtId="0" fontId="108" fillId="62" borderId="828" applyBorder="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4" fontId="48" fillId="77" borderId="833" applyNumberFormat="0" applyProtection="0">
      <alignment horizontal="right" vertical="center"/>
    </xf>
    <xf numFmtId="0" fontId="45" fillId="74" borderId="833" applyNumberFormat="0" applyProtection="0">
      <alignment horizontal="left" vertical="center" indent="1"/>
    </xf>
    <xf numFmtId="0" fontId="101" fillId="0" borderId="825"/>
    <xf numFmtId="4" fontId="109" fillId="85" borderId="824" applyNumberFormat="0" applyProtection="0">
      <alignment horizontal="right" vertical="center"/>
    </xf>
    <xf numFmtId="0" fontId="45" fillId="74" borderId="824" applyNumberFormat="0" applyProtection="0">
      <alignment horizontal="left" vertical="center" indent="1"/>
    </xf>
    <xf numFmtId="0" fontId="45" fillId="74" borderId="824" applyNumberFormat="0" applyProtection="0">
      <alignment horizontal="left" vertical="center" indent="1"/>
    </xf>
    <xf numFmtId="4" fontId="110" fillId="85" borderId="824" applyNumberFormat="0" applyProtection="0">
      <alignment horizontal="right" vertical="center"/>
    </xf>
    <xf numFmtId="4" fontId="48" fillId="85" borderId="824" applyNumberFormat="0" applyProtection="0">
      <alignment horizontal="right" vertical="center"/>
    </xf>
    <xf numFmtId="4" fontId="48" fillId="67" borderId="824" applyNumberFormat="0" applyProtection="0">
      <alignment horizontal="left" vertical="center" indent="1"/>
    </xf>
    <xf numFmtId="4" fontId="48" fillId="67" borderId="824" applyNumberFormat="0" applyProtection="0">
      <alignment horizontal="left" vertical="center" indent="1"/>
    </xf>
    <xf numFmtId="4" fontId="110" fillId="67" borderId="824" applyNumberFormat="0" applyProtection="0">
      <alignment vertical="center"/>
    </xf>
    <xf numFmtId="4" fontId="48" fillId="67" borderId="824" applyNumberFormat="0" applyProtection="0">
      <alignment vertical="center"/>
    </xf>
    <xf numFmtId="0" fontId="45" fillId="74" borderId="824" applyNumberFormat="0" applyProtection="0">
      <alignment horizontal="left" vertical="center" indent="1"/>
    </xf>
    <xf numFmtId="0" fontId="45" fillId="74" borderId="824" applyNumberFormat="0" applyProtection="0">
      <alignment horizontal="left" vertical="center" indent="1"/>
    </xf>
    <xf numFmtId="0" fontId="45" fillId="66" borderId="824" applyNumberFormat="0" applyProtection="0">
      <alignment horizontal="left" vertical="center" indent="1"/>
    </xf>
    <xf numFmtId="0" fontId="45" fillId="66" borderId="824" applyNumberFormat="0" applyProtection="0">
      <alignment horizontal="left" vertical="center" indent="1"/>
    </xf>
    <xf numFmtId="0" fontId="45" fillId="88" borderId="824" applyNumberFormat="0" applyProtection="0">
      <alignment horizontal="left" vertical="center" indent="1"/>
    </xf>
    <xf numFmtId="0" fontId="45" fillId="88" borderId="824" applyNumberFormat="0" applyProtection="0">
      <alignment horizontal="left" vertical="center" indent="1"/>
    </xf>
    <xf numFmtId="0" fontId="45" fillId="87" borderId="824" applyNumberFormat="0" applyProtection="0">
      <alignment horizontal="left" vertical="center" indent="1"/>
    </xf>
    <xf numFmtId="0" fontId="45" fillId="87" borderId="824" applyNumberFormat="0" applyProtection="0">
      <alignment horizontal="left" vertical="center" indent="1"/>
    </xf>
    <xf numFmtId="4" fontId="48" fillId="87" borderId="824" applyNumberFormat="0" applyProtection="0">
      <alignment horizontal="left" vertical="center" indent="1"/>
    </xf>
    <xf numFmtId="4" fontId="48" fillId="85" borderId="824" applyNumberFormat="0" applyProtection="0">
      <alignment horizontal="left" vertical="center" indent="1"/>
    </xf>
    <xf numFmtId="0" fontId="45" fillId="74" borderId="824" applyNumberFormat="0" applyProtection="0">
      <alignment horizontal="left" vertical="center" indent="1"/>
    </xf>
    <xf numFmtId="4" fontId="47" fillId="84" borderId="824" applyNumberFormat="0" applyProtection="0">
      <alignment horizontal="left" vertical="center" indent="1"/>
    </xf>
    <xf numFmtId="4" fontId="48" fillId="83" borderId="824" applyNumberFormat="0" applyProtection="0">
      <alignment horizontal="right" vertical="center"/>
    </xf>
    <xf numFmtId="4" fontId="48" fillId="82" borderId="824" applyNumberFormat="0" applyProtection="0">
      <alignment horizontal="right" vertical="center"/>
    </xf>
    <xf numFmtId="4" fontId="48" fillId="81" borderId="824" applyNumberFormat="0" applyProtection="0">
      <alignment horizontal="right" vertical="center"/>
    </xf>
    <xf numFmtId="4" fontId="48" fillId="80" borderId="824" applyNumberFormat="0" applyProtection="0">
      <alignment horizontal="right" vertical="center"/>
    </xf>
    <xf numFmtId="4" fontId="48" fillId="79" borderId="824" applyNumberFormat="0" applyProtection="0">
      <alignment horizontal="right" vertical="center"/>
    </xf>
    <xf numFmtId="4" fontId="48" fillId="78" borderId="824" applyNumberFormat="0" applyProtection="0">
      <alignment horizontal="right" vertical="center"/>
    </xf>
    <xf numFmtId="4" fontId="48" fillId="77" borderId="824" applyNumberFormat="0" applyProtection="0">
      <alignment horizontal="right" vertical="center"/>
    </xf>
    <xf numFmtId="4" fontId="48" fillId="76" borderId="824" applyNumberFormat="0" applyProtection="0">
      <alignment horizontal="right" vertical="center"/>
    </xf>
    <xf numFmtId="4" fontId="48" fillId="75" borderId="824" applyNumberFormat="0" applyProtection="0">
      <alignment horizontal="right" vertical="center"/>
    </xf>
    <xf numFmtId="0" fontId="45" fillId="74" borderId="824" applyNumberFormat="0" applyProtection="0">
      <alignment horizontal="left" vertical="center" indent="1"/>
    </xf>
    <xf numFmtId="4" fontId="48" fillId="73" borderId="824" applyNumberFormat="0" applyProtection="0">
      <alignment horizontal="left" vertical="center" indent="1"/>
    </xf>
    <xf numFmtId="4" fontId="48" fillId="73" borderId="824" applyNumberFormat="0" applyProtection="0">
      <alignment horizontal="left" vertical="center" indent="1"/>
    </xf>
    <xf numFmtId="4" fontId="110" fillId="73" borderId="824" applyNumberFormat="0" applyProtection="0">
      <alignment vertical="center"/>
    </xf>
    <xf numFmtId="4" fontId="48" fillId="73" borderId="824" applyNumberFormat="0" applyProtection="0">
      <alignment vertical="center"/>
    </xf>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37" fontId="113" fillId="90" borderId="822" applyBorder="0" applyProtection="0">
      <alignment horizontal="right"/>
    </xf>
    <xf numFmtId="37" fontId="113" fillId="90" borderId="822" applyBorder="0" applyProtection="0">
      <alignment horizontal="right"/>
    </xf>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81" fillId="49" borderId="822" applyNumberForma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70" fillId="53" borderId="823" applyNumberFormat="0" applyFon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4" fontId="48" fillId="73" borderId="824" applyNumberFormat="0" applyProtection="0">
      <alignment vertical="center"/>
    </xf>
    <xf numFmtId="4" fontId="110" fillId="73" borderId="824" applyNumberFormat="0" applyProtection="0">
      <alignment vertical="center"/>
    </xf>
    <xf numFmtId="4" fontId="48" fillId="73" borderId="824" applyNumberFormat="0" applyProtection="0">
      <alignment horizontal="left" vertical="center" indent="1"/>
    </xf>
    <xf numFmtId="4" fontId="48" fillId="73" borderId="824" applyNumberFormat="0" applyProtection="0">
      <alignment horizontal="left" vertical="center" indent="1"/>
    </xf>
    <xf numFmtId="0" fontId="45" fillId="74" borderId="824" applyNumberFormat="0" applyProtection="0">
      <alignment horizontal="left" vertical="center" indent="1"/>
    </xf>
    <xf numFmtId="4" fontId="48" fillId="75" borderId="824" applyNumberFormat="0" applyProtection="0">
      <alignment horizontal="right" vertical="center"/>
    </xf>
    <xf numFmtId="4" fontId="48" fillId="76" borderId="824" applyNumberFormat="0" applyProtection="0">
      <alignment horizontal="right" vertical="center"/>
    </xf>
    <xf numFmtId="4" fontId="48" fillId="77" borderId="824" applyNumberFormat="0" applyProtection="0">
      <alignment horizontal="right" vertical="center"/>
    </xf>
    <xf numFmtId="4" fontId="48" fillId="78" borderId="824" applyNumberFormat="0" applyProtection="0">
      <alignment horizontal="right" vertical="center"/>
    </xf>
    <xf numFmtId="4" fontId="48" fillId="79" borderId="824" applyNumberFormat="0" applyProtection="0">
      <alignment horizontal="right" vertical="center"/>
    </xf>
    <xf numFmtId="4" fontId="48" fillId="80" borderId="824" applyNumberFormat="0" applyProtection="0">
      <alignment horizontal="right" vertical="center"/>
    </xf>
    <xf numFmtId="4" fontId="48" fillId="81" borderId="824" applyNumberFormat="0" applyProtection="0">
      <alignment horizontal="right" vertical="center"/>
    </xf>
    <xf numFmtId="4" fontId="48" fillId="82" borderId="824" applyNumberFormat="0" applyProtection="0">
      <alignment horizontal="right" vertical="center"/>
    </xf>
    <xf numFmtId="4" fontId="48" fillId="83" borderId="824" applyNumberFormat="0" applyProtection="0">
      <alignment horizontal="right" vertical="center"/>
    </xf>
    <xf numFmtId="4" fontId="47" fillId="84" borderId="824" applyNumberFormat="0" applyProtection="0">
      <alignment horizontal="left" vertical="center" indent="1"/>
    </xf>
    <xf numFmtId="0" fontId="45" fillId="74" borderId="824" applyNumberFormat="0" applyProtection="0">
      <alignment horizontal="left" vertical="center" indent="1"/>
    </xf>
    <xf numFmtId="4" fontId="48" fillId="85" borderId="824" applyNumberFormat="0" applyProtection="0">
      <alignment horizontal="left" vertical="center" indent="1"/>
    </xf>
    <xf numFmtId="4" fontId="48" fillId="87" borderId="824" applyNumberFormat="0" applyProtection="0">
      <alignment horizontal="left" vertical="center" indent="1"/>
    </xf>
    <xf numFmtId="0" fontId="45" fillId="87" borderId="824" applyNumberFormat="0" applyProtection="0">
      <alignment horizontal="left" vertical="center" indent="1"/>
    </xf>
    <xf numFmtId="0" fontId="45" fillId="87" borderId="824" applyNumberFormat="0" applyProtection="0">
      <alignment horizontal="left" vertical="center" indent="1"/>
    </xf>
    <xf numFmtId="0" fontId="45" fillId="88" borderId="824" applyNumberFormat="0" applyProtection="0">
      <alignment horizontal="left" vertical="center" indent="1"/>
    </xf>
    <xf numFmtId="0" fontId="45" fillId="88" borderId="824" applyNumberFormat="0" applyProtection="0">
      <alignment horizontal="left" vertical="center" indent="1"/>
    </xf>
    <xf numFmtId="0" fontId="45" fillId="66" borderId="824" applyNumberFormat="0" applyProtection="0">
      <alignment horizontal="left" vertical="center" indent="1"/>
    </xf>
    <xf numFmtId="0" fontId="45" fillId="66" borderId="824" applyNumberFormat="0" applyProtection="0">
      <alignment horizontal="left" vertical="center" indent="1"/>
    </xf>
    <xf numFmtId="0" fontId="45" fillId="74" borderId="824" applyNumberFormat="0" applyProtection="0">
      <alignment horizontal="left" vertical="center" indent="1"/>
    </xf>
    <xf numFmtId="0" fontId="45" fillId="74" borderId="824" applyNumberFormat="0" applyProtection="0">
      <alignment horizontal="left" vertical="center" indent="1"/>
    </xf>
    <xf numFmtId="4" fontId="48" fillId="67" borderId="824" applyNumberFormat="0" applyProtection="0">
      <alignment vertical="center"/>
    </xf>
    <xf numFmtId="4" fontId="110" fillId="67" borderId="824" applyNumberFormat="0" applyProtection="0">
      <alignment vertical="center"/>
    </xf>
    <xf numFmtId="4" fontId="48" fillId="67" borderId="824" applyNumberFormat="0" applyProtection="0">
      <alignment horizontal="left" vertical="center" indent="1"/>
    </xf>
    <xf numFmtId="4" fontId="48" fillId="67" borderId="824" applyNumberFormat="0" applyProtection="0">
      <alignment horizontal="left" vertical="center" indent="1"/>
    </xf>
    <xf numFmtId="4" fontId="48" fillId="85" borderId="824" applyNumberFormat="0" applyProtection="0">
      <alignment horizontal="right" vertical="center"/>
    </xf>
    <xf numFmtId="4" fontId="110" fillId="85" borderId="824" applyNumberFormat="0" applyProtection="0">
      <alignment horizontal="right" vertical="center"/>
    </xf>
    <xf numFmtId="0" fontId="45" fillId="74" borderId="824" applyNumberFormat="0" applyProtection="0">
      <alignment horizontal="left" vertical="center" indent="1"/>
    </xf>
    <xf numFmtId="0" fontId="45" fillId="74" borderId="824" applyNumberFormat="0" applyProtection="0">
      <alignment horizontal="left" vertical="center" indent="1"/>
    </xf>
    <xf numFmtId="4" fontId="109" fillId="85" borderId="824" applyNumberFormat="0" applyProtection="0">
      <alignment horizontal="right" vertical="center"/>
    </xf>
    <xf numFmtId="0" fontId="101" fillId="0" borderId="825"/>
    <xf numFmtId="4" fontId="110" fillId="85" borderId="833" applyNumberFormat="0" applyProtection="0">
      <alignment horizontal="right" vertical="center"/>
    </xf>
    <xf numFmtId="0" fontId="45" fillId="74" borderId="833" applyNumberFormat="0" applyProtection="0">
      <alignment horizontal="left" vertical="center" indent="1"/>
    </xf>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0" fontId="66" fillId="64" borderId="822" applyNumberFormat="0" applyAlignment="0" applyProtection="0"/>
    <xf numFmtId="37" fontId="113" fillId="91"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37" fontId="113" fillId="91" borderId="822" applyBorder="0" applyProtection="0">
      <alignment horizontal="right"/>
    </xf>
    <xf numFmtId="0" fontId="108" fillId="62" borderId="828" applyBorder="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0" fontId="95" fillId="64" borderId="824" applyNumberFormat="0" applyAlignment="0" applyProtection="0"/>
    <xf numFmtId="217" fontId="46" fillId="88" borderId="829" applyBorder="0">
      <alignment horizontal="center" vertical="center" wrapText="1"/>
    </xf>
    <xf numFmtId="217" fontId="46" fillId="67" borderId="827" applyBorder="0">
      <alignment horizontal="left" indent="1"/>
      <protection locked="0"/>
    </xf>
    <xf numFmtId="0" fontId="105" fillId="0" borderId="826" applyNumberFormat="0" applyFill="0" applyAlignment="0" applyProtection="0"/>
    <xf numFmtId="0" fontId="126" fillId="64" borderId="822" applyNumberFormat="0" applyAlignment="0" applyProtection="0"/>
    <xf numFmtId="0" fontId="131" fillId="49" borderId="822" applyNumberFormat="0" applyAlignment="0" applyProtection="0"/>
    <xf numFmtId="0" fontId="45" fillId="53" borderId="823" applyNumberFormat="0" applyFont="0" applyAlignment="0" applyProtection="0"/>
    <xf numFmtId="0" fontId="134" fillId="64" borderId="824" applyNumberFormat="0" applyAlignment="0" applyProtection="0"/>
    <xf numFmtId="217" fontId="46" fillId="88" borderId="829" applyBorder="0">
      <alignment horizontal="center" vertical="center" wrapText="1"/>
    </xf>
    <xf numFmtId="217" fontId="46" fillId="67" borderId="827" applyBorder="0">
      <alignment horizontal="left" indent="1"/>
      <protection locked="0"/>
    </xf>
    <xf numFmtId="0" fontId="126" fillId="64" borderId="822" applyNumberFormat="0" applyAlignment="0" applyProtection="0"/>
    <xf numFmtId="0" fontId="131" fillId="49" borderId="822" applyNumberFormat="0" applyAlignment="0" applyProtection="0"/>
    <xf numFmtId="0" fontId="45" fillId="53" borderId="823" applyNumberFormat="0" applyFont="0" applyAlignment="0" applyProtection="0"/>
    <xf numFmtId="0" fontId="134" fillId="64" borderId="824" applyNumberFormat="0" applyAlignment="0" applyProtection="0"/>
    <xf numFmtId="0" fontId="131" fillId="49" borderId="822" applyNumberFormat="0" applyAlignment="0" applyProtection="0"/>
    <xf numFmtId="0" fontId="95" fillId="64" borderId="842" applyNumberFormat="0" applyAlignment="0" applyProtection="0"/>
    <xf numFmtId="0" fontId="70" fillId="53" borderId="832" applyNumberFormat="0" applyFont="0" applyAlignment="0" applyProtection="0"/>
    <xf numFmtId="0" fontId="95" fillId="64" borderId="833" applyNumberFormat="0" applyAlignment="0" applyProtection="0"/>
    <xf numFmtId="217" fontId="46" fillId="88" borderId="874" applyBorder="0">
      <alignment horizontal="center" vertical="center" wrapText="1"/>
    </xf>
    <xf numFmtId="0" fontId="95" fillId="64" borderId="833"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10" fontId="75" fillId="70" borderId="830" applyNumberFormat="0" applyBorder="0" applyAlignment="0" applyProtection="0"/>
    <xf numFmtId="0" fontId="70" fillId="53" borderId="832" applyNumberFormat="0" applyFont="0" applyAlignment="0" applyProtection="0"/>
    <xf numFmtId="0" fontId="126" fillId="64" borderId="831" applyNumberFormat="0" applyAlignment="0" applyProtection="0"/>
    <xf numFmtId="0" fontId="70" fillId="53" borderId="832" applyNumberFormat="0" applyFon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4" fontId="110" fillId="67" borderId="842" applyNumberFormat="0" applyProtection="0">
      <alignment vertical="center"/>
    </xf>
    <xf numFmtId="0" fontId="81" fillId="49" borderId="831" applyNumberFormat="0" applyAlignment="0" applyProtection="0"/>
    <xf numFmtId="0" fontId="126" fillId="64" borderId="822" applyNumberFormat="0" applyAlignment="0" applyProtection="0"/>
    <xf numFmtId="0" fontId="70" fillId="53" borderId="832" applyNumberFormat="0" applyFont="0" applyAlignment="0" applyProtection="0"/>
    <xf numFmtId="0" fontId="95" fillId="64" borderId="833" applyNumberFormat="0" applyAlignment="0" applyProtection="0"/>
    <xf numFmtId="0" fontId="131" fillId="49" borderId="822" applyNumberFormat="0" applyAlignment="0" applyProtection="0"/>
    <xf numFmtId="10" fontId="75" fillId="67" borderId="830" applyNumberFormat="0" applyBorder="0" applyAlignment="0" applyProtection="0"/>
    <xf numFmtId="0" fontId="45" fillId="53" borderId="832" applyNumberFormat="0" applyFont="0" applyAlignment="0" applyProtection="0"/>
    <xf numFmtId="0" fontId="131" fillId="49" borderId="831" applyNumberFormat="0" applyAlignment="0" applyProtection="0"/>
    <xf numFmtId="0" fontId="131" fillId="49" borderId="840" applyNumberFormat="0" applyAlignment="0" applyProtection="0"/>
    <xf numFmtId="0" fontId="70" fillId="53" borderId="832" applyNumberFormat="0" applyFont="0" applyAlignment="0" applyProtection="0"/>
    <xf numFmtId="0" fontId="131" fillId="49" borderId="822" applyNumberFormat="0" applyAlignment="0" applyProtection="0"/>
    <xf numFmtId="0" fontId="105" fillId="0" borderId="835" applyNumberFormat="0" applyFill="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70" fillId="53" borderId="850" applyNumberFormat="0" applyFon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0" fontId="105" fillId="0" borderId="835" applyNumberFormat="0" applyFill="0" applyAlignment="0" applyProtection="0"/>
    <xf numFmtId="0" fontId="70" fillId="53" borderId="850" applyNumberFormat="0" applyFont="0" applyAlignment="0" applyProtection="0"/>
    <xf numFmtId="0" fontId="131" fillId="49" borderId="831" applyNumberFormat="0" applyAlignment="0" applyProtection="0"/>
    <xf numFmtId="4" fontId="110" fillId="85" borderId="833" applyNumberFormat="0" applyProtection="0">
      <alignment horizontal="right" vertical="center"/>
    </xf>
    <xf numFmtId="0" fontId="45" fillId="66" borderId="851" applyNumberFormat="0" applyProtection="0">
      <alignment horizontal="left" vertical="center" indent="1"/>
    </xf>
    <xf numFmtId="0" fontId="70" fillId="53" borderId="850" applyNumberFormat="0" applyFont="0" applyAlignment="0" applyProtection="0"/>
    <xf numFmtId="0" fontId="131" fillId="49" borderId="831" applyNumberFormat="0" applyAlignment="0" applyProtection="0"/>
    <xf numFmtId="4" fontId="48" fillId="73" borderId="833" applyNumberFormat="0" applyProtection="0">
      <alignment horizontal="left" vertical="center" indent="1"/>
    </xf>
    <xf numFmtId="4" fontId="48" fillId="78" borderId="833" applyNumberFormat="0" applyProtection="0">
      <alignment horizontal="right" vertical="center"/>
    </xf>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62" borderId="837" applyBorder="0"/>
    <xf numFmtId="0" fontId="131" fillId="49" borderId="831" applyNumberFormat="0" applyAlignment="0" applyProtection="0"/>
    <xf numFmtId="0" fontId="131" fillId="49" borderId="831" applyNumberFormat="0" applyAlignment="0" applyProtection="0"/>
    <xf numFmtId="0" fontId="131" fillId="49" borderId="831" applyNumberFormat="0" applyAlignment="0" applyProtection="0"/>
    <xf numFmtId="37" fontId="113" fillId="90" borderId="858" applyBorder="0" applyProtection="0">
      <alignment horizontal="right"/>
    </xf>
    <xf numFmtId="4" fontId="48" fillId="87" borderId="833" applyNumberFormat="0" applyProtection="0">
      <alignment horizontal="left" vertical="center" indent="1"/>
    </xf>
    <xf numFmtId="0" fontId="45" fillId="88" borderId="851" applyNumberFormat="0" applyProtection="0">
      <alignment horizontal="left" vertical="center" indent="1"/>
    </xf>
    <xf numFmtId="217" fontId="46" fillId="88" borderId="838" applyBorder="0">
      <alignment horizontal="center" vertical="center" wrapText="1"/>
    </xf>
    <xf numFmtId="217" fontId="46" fillId="67" borderId="836" applyBorder="0">
      <alignment horizontal="left" indent="1"/>
      <protection locked="0"/>
    </xf>
    <xf numFmtId="4" fontId="48" fillId="67" borderId="869" applyNumberFormat="0" applyProtection="0">
      <alignment horizontal="left" vertical="center" indent="1"/>
    </xf>
    <xf numFmtId="0" fontId="108" fillId="62"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81" fillId="49" borderId="840" applyNumberFormat="0" applyAlignment="0" applyProtection="0"/>
    <xf numFmtId="0" fontId="101" fillId="0" borderId="834"/>
    <xf numFmtId="4" fontId="109"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10" fillId="85" borderId="833" applyNumberFormat="0" applyProtection="0">
      <alignment horizontal="right" vertical="center"/>
    </xf>
    <xf numFmtId="4" fontId="48" fillId="85" borderId="833" applyNumberFormat="0" applyProtection="0">
      <alignment horizontal="righ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110" fillId="67" borderId="833" applyNumberFormat="0" applyProtection="0">
      <alignment vertical="center"/>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7" fillId="84"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4" fontId="48" fillId="81" borderId="833" applyNumberFormat="0" applyProtection="0">
      <alignment horizontal="right" vertical="center"/>
    </xf>
    <xf numFmtId="4" fontId="48" fillId="80" borderId="833" applyNumberFormat="0" applyProtection="0">
      <alignment horizontal="right" vertical="center"/>
    </xf>
    <xf numFmtId="4" fontId="48" fillId="79" borderId="833" applyNumberFormat="0" applyProtection="0">
      <alignment horizontal="right" vertical="center"/>
    </xf>
    <xf numFmtId="4" fontId="48" fillId="78" borderId="833" applyNumberFormat="0" applyProtection="0">
      <alignment horizontal="right" vertical="center"/>
    </xf>
    <xf numFmtId="4" fontId="48" fillId="77" borderId="833" applyNumberFormat="0" applyProtection="0">
      <alignment horizontal="right" vertical="center"/>
    </xf>
    <xf numFmtId="4" fontId="48" fillId="76" borderId="833" applyNumberFormat="0" applyProtection="0">
      <alignment horizontal="right" vertical="center"/>
    </xf>
    <xf numFmtId="4" fontId="48" fillId="75" borderId="833" applyNumberFormat="0" applyProtection="0">
      <alignment horizontal="right" vertical="center"/>
    </xf>
    <xf numFmtId="0" fontId="45" fillId="74" borderId="833" applyNumberFormat="0" applyProtection="0">
      <alignment horizontal="left" vertical="center" indent="1"/>
    </xf>
    <xf numFmtId="4" fontId="48" fillId="73" borderId="833" applyNumberFormat="0" applyProtection="0">
      <alignment horizontal="left" vertical="center" indent="1"/>
    </xf>
    <xf numFmtId="4" fontId="48" fillId="73" borderId="833" applyNumberFormat="0" applyProtection="0">
      <alignment horizontal="left" vertical="center" indent="1"/>
    </xf>
    <xf numFmtId="4" fontId="110" fillId="73" borderId="833" applyNumberFormat="0" applyProtection="0">
      <alignment vertical="center"/>
    </xf>
    <xf numFmtId="4" fontId="48" fillId="73" borderId="833" applyNumberFormat="0" applyProtection="0">
      <alignment vertical="center"/>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37" fontId="113" fillId="90" borderId="831" applyBorder="0" applyProtection="0">
      <alignment horizontal="right"/>
    </xf>
    <xf numFmtId="37" fontId="113" fillId="90" borderId="831" applyBorder="0" applyProtection="0">
      <alignment horizontal="right"/>
    </xf>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0" fontId="81" fillId="49" borderId="840"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91" borderId="831" applyBorder="0" applyProtection="0">
      <alignment horizontal="right"/>
    </xf>
    <xf numFmtId="4" fontId="110" fillId="73" borderId="833" applyNumberFormat="0" applyProtection="0">
      <alignment vertical="center"/>
    </xf>
    <xf numFmtId="0" fontId="108" fillId="62" borderId="837" applyBorder="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05" fillId="0" borderId="835" applyNumberFormat="0" applyFill="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01" fillId="0" borderId="870"/>
    <xf numFmtId="217" fontId="46" fillId="88" borderId="838" applyBorder="0">
      <alignment horizontal="center" vertical="center" wrapText="1"/>
    </xf>
    <xf numFmtId="217" fontId="46" fillId="67" borderId="836" applyBorder="0">
      <alignment horizontal="left" indent="1"/>
      <protection locked="0"/>
    </xf>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31" fillId="49" borderId="831" applyNumberFormat="0" applyAlignment="0" applyProtection="0"/>
    <xf numFmtId="0" fontId="45" fillId="74" borderId="833" applyNumberFormat="0" applyProtection="0">
      <alignment horizontal="left" vertical="center" indent="1"/>
    </xf>
    <xf numFmtId="4" fontId="110" fillId="73" borderId="851" applyNumberFormat="0" applyProtection="0">
      <alignment vertical="center"/>
    </xf>
    <xf numFmtId="0" fontId="45" fillId="74" borderId="878"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66" fillId="64" borderId="858" applyNumberFormat="0" applyAlignment="0" applyProtection="0"/>
    <xf numFmtId="0" fontId="66" fillId="64" borderId="858" applyNumberFormat="0" applyAlignment="0" applyProtection="0"/>
    <xf numFmtId="0" fontId="81" fillId="49" borderId="831" applyNumberFormat="0" applyAlignment="0" applyProtection="0"/>
    <xf numFmtId="0" fontId="45" fillId="66" borderId="833" applyNumberFormat="0" applyProtection="0">
      <alignment horizontal="left" vertical="center" indent="1"/>
    </xf>
    <xf numFmtId="0" fontId="105" fillId="0" borderId="835" applyNumberFormat="0" applyFill="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81" fillId="49" borderId="831" applyNumberFormat="0" applyAlignment="0" applyProtection="0"/>
    <xf numFmtId="0" fontId="45" fillId="66" borderId="833" applyNumberFormat="0" applyProtection="0">
      <alignment horizontal="left" vertical="center" indent="1"/>
    </xf>
    <xf numFmtId="0" fontId="131" fillId="49" borderId="831" applyNumberFormat="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45" fillId="66" borderId="869" applyNumberFormat="0" applyProtection="0">
      <alignment horizontal="left" vertical="center" indent="1"/>
    </xf>
    <xf numFmtId="0" fontId="66" fillId="64" borderId="831" applyNumberFormat="0" applyAlignment="0" applyProtection="0"/>
    <xf numFmtId="0" fontId="81" fillId="49" borderId="831" applyNumberFormat="0" applyAlignment="0" applyProtection="0"/>
    <xf numFmtId="0" fontId="45" fillId="74" borderId="833" applyNumberFormat="0" applyProtection="0">
      <alignment horizontal="left" vertical="center" indent="1"/>
    </xf>
    <xf numFmtId="0" fontId="13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0" fontId="81" fillId="49" borderId="858" applyNumberFormat="0" applyAlignment="0" applyProtection="0"/>
    <xf numFmtId="0" fontId="131" fillId="49" borderId="831" applyNumberFormat="0" applyAlignment="0" applyProtection="0"/>
    <xf numFmtId="4" fontId="48" fillId="67" borderId="842" applyNumberFormat="0" applyProtection="0">
      <alignment horizontal="left" vertical="center" indent="1"/>
    </xf>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62" borderId="837" applyBorder="0"/>
    <xf numFmtId="0" fontId="45" fillId="88" borderId="833" applyNumberFormat="0" applyProtection="0">
      <alignment horizontal="left" vertical="center" indent="1"/>
    </xf>
    <xf numFmtId="0" fontId="45" fillId="74" borderId="833" applyNumberFormat="0" applyProtection="0">
      <alignment horizontal="left" vertical="center" indent="1"/>
    </xf>
    <xf numFmtId="4" fontId="48" fillId="83" borderId="833" applyNumberFormat="0" applyProtection="0">
      <alignment horizontal="right" vertical="center"/>
    </xf>
    <xf numFmtId="0" fontId="131" fillId="49" borderId="831" applyNumberFormat="0" applyAlignment="0" applyProtection="0"/>
    <xf numFmtId="0" fontId="131" fillId="49" borderId="831" applyNumberFormat="0" applyAlignment="0" applyProtection="0"/>
    <xf numFmtId="0" fontId="131" fillId="49" borderId="831" applyNumberFormat="0" applyAlignment="0" applyProtection="0"/>
    <xf numFmtId="4" fontId="48" fillId="85" borderId="842" applyNumberFormat="0" applyProtection="0">
      <alignment horizontal="right" vertical="center"/>
    </xf>
    <xf numFmtId="217" fontId="46" fillId="66" borderId="839">
      <alignment horizontal="left" vertical="center" wrapText="1"/>
    </xf>
    <xf numFmtId="217" fontId="46" fillId="88" borderId="838" applyBorder="0">
      <alignment horizontal="center" vertical="center" wrapText="1"/>
    </xf>
    <xf numFmtId="217" fontId="46" fillId="67" borderId="836" applyBorder="0">
      <alignment horizontal="left" indent="1"/>
      <protection locked="0"/>
    </xf>
    <xf numFmtId="0" fontId="70" fillId="53" borderId="841" applyNumberFormat="0" applyFont="0" applyAlignment="0" applyProtection="0"/>
    <xf numFmtId="0" fontId="70" fillId="53" borderId="841" applyNumberFormat="0" applyFont="0" applyAlignment="0" applyProtection="0"/>
    <xf numFmtId="0" fontId="95" fillId="64" borderId="842" applyNumberFormat="0" applyAlignment="0" applyProtection="0"/>
    <xf numFmtId="0" fontId="101" fillId="0" borderId="861"/>
    <xf numFmtId="4" fontId="47" fillId="84" borderId="833" applyNumberFormat="0" applyProtection="0">
      <alignment horizontal="left" vertical="center" indent="1"/>
    </xf>
    <xf numFmtId="4" fontId="48" fillId="85" borderId="833" applyNumberFormat="0" applyProtection="0">
      <alignment horizontal="left" vertical="center" indent="1"/>
    </xf>
    <xf numFmtId="0" fontId="45" fillId="88" borderId="833" applyNumberFormat="0" applyProtection="0">
      <alignment horizontal="left" vertical="center" indent="1"/>
    </xf>
    <xf numFmtId="0" fontId="108" fillId="62"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45" fillId="74" borderId="842" applyNumberFormat="0" applyProtection="0">
      <alignment horizontal="left" vertical="center" indent="1"/>
    </xf>
    <xf numFmtId="0" fontId="101" fillId="0" borderId="834"/>
    <xf numFmtId="4" fontId="109"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10" fillId="85" borderId="833" applyNumberFormat="0" applyProtection="0">
      <alignment horizontal="right" vertical="center"/>
    </xf>
    <xf numFmtId="4" fontId="48" fillId="85" borderId="833" applyNumberFormat="0" applyProtection="0">
      <alignment horizontal="righ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110" fillId="67" borderId="833" applyNumberFormat="0" applyProtection="0">
      <alignment vertical="center"/>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7" fillId="84"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4" fontId="48" fillId="81" borderId="833" applyNumberFormat="0" applyProtection="0">
      <alignment horizontal="right" vertical="center"/>
    </xf>
    <xf numFmtId="4" fontId="48" fillId="80" borderId="833" applyNumberFormat="0" applyProtection="0">
      <alignment horizontal="right" vertical="center"/>
    </xf>
    <xf numFmtId="4" fontId="48" fillId="79" borderId="833" applyNumberFormat="0" applyProtection="0">
      <alignment horizontal="right" vertical="center"/>
    </xf>
    <xf numFmtId="4" fontId="48" fillId="78" borderId="833" applyNumberFormat="0" applyProtection="0">
      <alignment horizontal="right" vertical="center"/>
    </xf>
    <xf numFmtId="4" fontId="48" fillId="77" borderId="833" applyNumberFormat="0" applyProtection="0">
      <alignment horizontal="right" vertical="center"/>
    </xf>
    <xf numFmtId="4" fontId="48" fillId="76" borderId="833" applyNumberFormat="0" applyProtection="0">
      <alignment horizontal="right" vertical="center"/>
    </xf>
    <xf numFmtId="4" fontId="48" fillId="75" borderId="833" applyNumberFormat="0" applyProtection="0">
      <alignment horizontal="right" vertical="center"/>
    </xf>
    <xf numFmtId="0" fontId="45" fillId="74" borderId="833" applyNumberFormat="0" applyProtection="0">
      <alignment horizontal="left" vertical="center" indent="1"/>
    </xf>
    <xf numFmtId="4" fontId="48" fillId="73" borderId="833" applyNumberFormat="0" applyProtection="0">
      <alignment horizontal="left" vertical="center" indent="1"/>
    </xf>
    <xf numFmtId="4" fontId="48" fillId="73" borderId="833" applyNumberFormat="0" applyProtection="0">
      <alignment horizontal="left" vertical="center" indent="1"/>
    </xf>
    <xf numFmtId="4" fontId="110" fillId="73" borderId="833" applyNumberFormat="0" applyProtection="0">
      <alignment vertical="center"/>
    </xf>
    <xf numFmtId="4" fontId="48" fillId="73" borderId="833" applyNumberFormat="0" applyProtection="0">
      <alignment vertical="center"/>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37" fontId="113" fillId="90" borderId="831" applyBorder="0" applyProtection="0">
      <alignment horizontal="right"/>
    </xf>
    <xf numFmtId="37" fontId="113" fillId="90" borderId="831" applyBorder="0" applyProtection="0">
      <alignment horizontal="right"/>
    </xf>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4" fontId="48" fillId="67" borderId="842" applyNumberFormat="0" applyProtection="0">
      <alignment vertical="center"/>
    </xf>
    <xf numFmtId="0" fontId="45" fillId="74" borderId="878" applyNumberFormat="0" applyProtection="0">
      <alignment horizontal="left" vertical="center" indent="1"/>
    </xf>
    <xf numFmtId="0" fontId="81" fillId="49" borderId="876"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91" borderId="831" applyBorder="0" applyProtection="0">
      <alignment horizontal="right"/>
    </xf>
    <xf numFmtId="0" fontId="108" fillId="62" borderId="837" applyBorder="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05" fillId="0" borderId="835" applyNumberFormat="0" applyFill="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70" fillId="53" borderId="841" applyNumberFormat="0" applyFont="0" applyAlignment="0" applyProtection="0"/>
    <xf numFmtId="0" fontId="70" fillId="53" borderId="841" applyNumberFormat="0" applyFont="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31" fillId="49" borderId="831" applyNumberFormat="0" applyAlignment="0" applyProtection="0"/>
    <xf numFmtId="0" fontId="131" fillId="49" borderId="858" applyNumberFormat="0" applyAlignment="0" applyProtection="0"/>
    <xf numFmtId="4" fontId="48" fillId="67" borderId="842" applyNumberFormat="0" applyProtection="0">
      <alignment horizontal="left" vertical="center" indent="1"/>
    </xf>
    <xf numFmtId="4" fontId="48" fillId="80" borderId="860" applyNumberFormat="0" applyProtection="0">
      <alignment horizontal="right" vertical="center"/>
    </xf>
    <xf numFmtId="0" fontId="131" fillId="49" borderId="840" applyNumberFormat="0" applyAlignment="0" applyProtection="0"/>
    <xf numFmtId="0" fontId="45" fillId="74" borderId="842" applyNumberFormat="0" applyProtection="0">
      <alignment horizontal="left" vertical="center" indent="1"/>
    </xf>
    <xf numFmtId="4" fontId="109" fillId="85" borderId="842" applyNumberFormat="0" applyProtection="0">
      <alignment horizontal="right" vertical="center"/>
    </xf>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95" fillId="64" borderId="860" applyNumberFormat="0" applyAlignment="0" applyProtection="0"/>
    <xf numFmtId="4" fontId="48" fillId="83" borderId="878" applyNumberFormat="0" applyProtection="0">
      <alignment horizontal="right" vertical="center"/>
    </xf>
    <xf numFmtId="0" fontId="45" fillId="53" borderId="832" applyNumberFormat="0" applyFont="0" applyAlignment="0" applyProtection="0"/>
    <xf numFmtId="169" fontId="45" fillId="67" borderId="839">
      <alignment horizontal="left" vertical="top"/>
      <protection locked="0"/>
    </xf>
    <xf numFmtId="4" fontId="48" fillId="73" borderId="869" applyNumberFormat="0" applyProtection="0">
      <alignment horizontal="left" vertical="center" indent="1"/>
    </xf>
    <xf numFmtId="0" fontId="131" fillId="49" borderId="831" applyNumberFormat="0" applyAlignment="0" applyProtection="0"/>
    <xf numFmtId="4" fontId="48" fillId="75" borderId="851" applyNumberFormat="0" applyProtection="0">
      <alignment horizontal="right" vertical="center"/>
    </xf>
    <xf numFmtId="4" fontId="48" fillId="85" borderId="869" applyNumberFormat="0" applyProtection="0">
      <alignment horizontal="right" vertical="center"/>
    </xf>
    <xf numFmtId="217" fontId="46" fillId="88" borderId="838" applyBorder="0">
      <alignment horizontal="center" vertical="center" wrapText="1"/>
    </xf>
    <xf numFmtId="217" fontId="46" fillId="67" borderId="836" applyBorder="0">
      <alignment horizontal="left" indent="1"/>
      <protection locked="0"/>
    </xf>
    <xf numFmtId="0" fontId="45" fillId="88" borderId="851" applyNumberFormat="0" applyProtection="0">
      <alignment horizontal="left" vertical="center" indent="1"/>
    </xf>
    <xf numFmtId="0" fontId="108" fillId="62"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4" fontId="48" fillId="73" borderId="851" applyNumberFormat="0" applyProtection="0">
      <alignment vertical="center"/>
    </xf>
    <xf numFmtId="0" fontId="101" fillId="0" borderId="834"/>
    <xf numFmtId="4" fontId="109"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10" fillId="85" borderId="833" applyNumberFormat="0" applyProtection="0">
      <alignment horizontal="right" vertical="center"/>
    </xf>
    <xf numFmtId="4" fontId="48" fillId="85" borderId="833" applyNumberFormat="0" applyProtection="0">
      <alignment horizontal="righ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110" fillId="67" borderId="833" applyNumberFormat="0" applyProtection="0">
      <alignment vertical="center"/>
    </xf>
    <xf numFmtId="4" fontId="48" fillId="67" borderId="833" applyNumberFormat="0" applyProtection="0">
      <alignmen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4" fontId="48" fillId="87" borderId="833" applyNumberFormat="0" applyProtection="0">
      <alignment horizontal="left" vertical="center" indent="1"/>
    </xf>
    <xf numFmtId="4" fontId="48" fillId="85" borderId="833" applyNumberFormat="0" applyProtection="0">
      <alignment horizontal="left" vertical="center" indent="1"/>
    </xf>
    <xf numFmtId="0" fontId="45" fillId="74" borderId="833" applyNumberFormat="0" applyProtection="0">
      <alignment horizontal="left" vertical="center" indent="1"/>
    </xf>
    <xf numFmtId="4" fontId="47" fillId="84" borderId="833" applyNumberFormat="0" applyProtection="0">
      <alignment horizontal="left" vertical="center" indent="1"/>
    </xf>
    <xf numFmtId="4" fontId="48" fillId="83" borderId="833" applyNumberFormat="0" applyProtection="0">
      <alignment horizontal="right" vertical="center"/>
    </xf>
    <xf numFmtId="4" fontId="48" fillId="82" borderId="833" applyNumberFormat="0" applyProtection="0">
      <alignment horizontal="right" vertical="center"/>
    </xf>
    <xf numFmtId="4" fontId="48" fillId="81" borderId="833" applyNumberFormat="0" applyProtection="0">
      <alignment horizontal="right" vertical="center"/>
    </xf>
    <xf numFmtId="4" fontId="48" fillId="80" borderId="833" applyNumberFormat="0" applyProtection="0">
      <alignment horizontal="right" vertical="center"/>
    </xf>
    <xf numFmtId="4" fontId="48" fillId="79" borderId="833" applyNumberFormat="0" applyProtection="0">
      <alignment horizontal="right" vertical="center"/>
    </xf>
    <xf numFmtId="4" fontId="48" fillId="78" borderId="833" applyNumberFormat="0" applyProtection="0">
      <alignment horizontal="right" vertical="center"/>
    </xf>
    <xf numFmtId="4" fontId="48" fillId="77" borderId="833" applyNumberFormat="0" applyProtection="0">
      <alignment horizontal="right" vertical="center"/>
    </xf>
    <xf numFmtId="4" fontId="48" fillId="76" borderId="833" applyNumberFormat="0" applyProtection="0">
      <alignment horizontal="right" vertical="center"/>
    </xf>
    <xf numFmtId="4" fontId="48" fillId="75" borderId="833" applyNumberFormat="0" applyProtection="0">
      <alignment horizontal="right" vertical="center"/>
    </xf>
    <xf numFmtId="0" fontId="45" fillId="74" borderId="833" applyNumberFormat="0" applyProtection="0">
      <alignment horizontal="left" vertical="center" indent="1"/>
    </xf>
    <xf numFmtId="4" fontId="48" fillId="73" borderId="833" applyNumberFormat="0" applyProtection="0">
      <alignment horizontal="left" vertical="center" indent="1"/>
    </xf>
    <xf numFmtId="4" fontId="48" fillId="73" borderId="833" applyNumberFormat="0" applyProtection="0">
      <alignment horizontal="left" vertical="center" indent="1"/>
    </xf>
    <xf numFmtId="4" fontId="110" fillId="73" borderId="833" applyNumberFormat="0" applyProtection="0">
      <alignment vertical="center"/>
    </xf>
    <xf numFmtId="4" fontId="48" fillId="73" borderId="833" applyNumberFormat="0" applyProtection="0">
      <alignment vertical="center"/>
    </xf>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37" fontId="113" fillId="90" borderId="831" applyBorder="0" applyProtection="0">
      <alignment horizontal="right"/>
    </xf>
    <xf numFmtId="37" fontId="113" fillId="90" borderId="831" applyBorder="0" applyProtection="0">
      <alignment horizontal="right"/>
    </xf>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81" fillId="49" borderId="831" applyNumberForma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70" fillId="53" borderId="832" applyNumberFormat="0" applyFon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4" fontId="48" fillId="73" borderId="833" applyNumberFormat="0" applyProtection="0">
      <alignment vertical="center"/>
    </xf>
    <xf numFmtId="4" fontId="110" fillId="73" borderId="833" applyNumberFormat="0" applyProtection="0">
      <alignment vertical="center"/>
    </xf>
    <xf numFmtId="4" fontId="48" fillId="73" borderId="833" applyNumberFormat="0" applyProtection="0">
      <alignment horizontal="left" vertical="center" indent="1"/>
    </xf>
    <xf numFmtId="4" fontId="48" fillId="73" borderId="833" applyNumberFormat="0" applyProtection="0">
      <alignment horizontal="left" vertical="center" indent="1"/>
    </xf>
    <xf numFmtId="0" fontId="45" fillId="74" borderId="833" applyNumberFormat="0" applyProtection="0">
      <alignment horizontal="left" vertical="center" indent="1"/>
    </xf>
    <xf numFmtId="4" fontId="48" fillId="75" borderId="833" applyNumberFormat="0" applyProtection="0">
      <alignment horizontal="right" vertical="center"/>
    </xf>
    <xf numFmtId="4" fontId="48" fillId="76" borderId="833" applyNumberFormat="0" applyProtection="0">
      <alignment horizontal="right" vertical="center"/>
    </xf>
    <xf numFmtId="4" fontId="48" fillId="77" borderId="833" applyNumberFormat="0" applyProtection="0">
      <alignment horizontal="right" vertical="center"/>
    </xf>
    <xf numFmtId="4" fontId="48" fillId="78" borderId="833" applyNumberFormat="0" applyProtection="0">
      <alignment horizontal="right" vertical="center"/>
    </xf>
    <xf numFmtId="4" fontId="48" fillId="79" borderId="833" applyNumberFormat="0" applyProtection="0">
      <alignment horizontal="right" vertical="center"/>
    </xf>
    <xf numFmtId="4" fontId="48" fillId="80" borderId="833" applyNumberFormat="0" applyProtection="0">
      <alignment horizontal="right" vertical="center"/>
    </xf>
    <xf numFmtId="4" fontId="48" fillId="81" borderId="833" applyNumberFormat="0" applyProtection="0">
      <alignment horizontal="right" vertical="center"/>
    </xf>
    <xf numFmtId="4" fontId="48" fillId="82" borderId="833" applyNumberFormat="0" applyProtection="0">
      <alignment horizontal="right" vertical="center"/>
    </xf>
    <xf numFmtId="4" fontId="48" fillId="83" borderId="833" applyNumberFormat="0" applyProtection="0">
      <alignment horizontal="right" vertical="center"/>
    </xf>
    <xf numFmtId="4" fontId="47" fillId="84" borderId="833" applyNumberFormat="0" applyProtection="0">
      <alignment horizontal="left" vertical="center" indent="1"/>
    </xf>
    <xf numFmtId="0" fontId="45" fillId="74" borderId="833" applyNumberFormat="0" applyProtection="0">
      <alignment horizontal="left" vertical="center" indent="1"/>
    </xf>
    <xf numFmtId="4" fontId="48" fillId="85" borderId="833" applyNumberFormat="0" applyProtection="0">
      <alignment horizontal="left" vertical="center" indent="1"/>
    </xf>
    <xf numFmtId="4" fontId="48" fillId="87" borderId="833" applyNumberFormat="0" applyProtection="0">
      <alignment horizontal="left" vertical="center" indent="1"/>
    </xf>
    <xf numFmtId="0" fontId="45" fillId="87" borderId="833" applyNumberFormat="0" applyProtection="0">
      <alignment horizontal="left" vertical="center" indent="1"/>
    </xf>
    <xf numFmtId="0" fontId="45" fillId="87" borderId="833" applyNumberFormat="0" applyProtection="0">
      <alignment horizontal="left" vertical="center" indent="1"/>
    </xf>
    <xf numFmtId="0" fontId="45" fillId="88" borderId="833" applyNumberFormat="0" applyProtection="0">
      <alignment horizontal="left" vertical="center" indent="1"/>
    </xf>
    <xf numFmtId="0" fontId="45" fillId="88" borderId="833" applyNumberFormat="0" applyProtection="0">
      <alignment horizontal="left" vertical="center" indent="1"/>
    </xf>
    <xf numFmtId="0" fontId="45" fillId="66" borderId="833" applyNumberFormat="0" applyProtection="0">
      <alignment horizontal="left" vertical="center" indent="1"/>
    </xf>
    <xf numFmtId="0" fontId="45" fillId="66" borderId="833" applyNumberFormat="0" applyProtection="0">
      <alignment horizontal="left" vertical="center" indent="1"/>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48" fillId="67" borderId="833" applyNumberFormat="0" applyProtection="0">
      <alignment vertical="center"/>
    </xf>
    <xf numFmtId="4" fontId="110" fillId="67" borderId="833" applyNumberFormat="0" applyProtection="0">
      <alignment vertical="center"/>
    </xf>
    <xf numFmtId="4" fontId="48" fillId="67" borderId="833" applyNumberFormat="0" applyProtection="0">
      <alignment horizontal="left" vertical="center" indent="1"/>
    </xf>
    <xf numFmtId="4" fontId="48" fillId="67" borderId="833" applyNumberFormat="0" applyProtection="0">
      <alignment horizontal="left" vertical="center" indent="1"/>
    </xf>
    <xf numFmtId="4" fontId="48" fillId="85" borderId="833" applyNumberFormat="0" applyProtection="0">
      <alignment horizontal="right" vertical="center"/>
    </xf>
    <xf numFmtId="4" fontId="110" fillId="85" borderId="833" applyNumberFormat="0" applyProtection="0">
      <alignment horizontal="right" vertical="center"/>
    </xf>
    <xf numFmtId="0" fontId="45" fillId="74" borderId="833" applyNumberFormat="0" applyProtection="0">
      <alignment horizontal="left" vertical="center" indent="1"/>
    </xf>
    <xf numFmtId="0" fontId="45" fillId="74" borderId="833" applyNumberFormat="0" applyProtection="0">
      <alignment horizontal="left" vertical="center" indent="1"/>
    </xf>
    <xf numFmtId="4" fontId="109" fillId="85" borderId="833" applyNumberFormat="0" applyProtection="0">
      <alignment horizontal="right" vertical="center"/>
    </xf>
    <xf numFmtId="0" fontId="101" fillId="0" borderId="834"/>
    <xf numFmtId="4" fontId="110" fillId="73" borderId="851" applyNumberFormat="0" applyProtection="0">
      <alignment vertical="center"/>
    </xf>
    <xf numFmtId="0" fontId="131" fillId="49" borderId="849" applyNumberFormat="0" applyAlignment="0" applyProtection="0"/>
    <xf numFmtId="0" fontId="70" fillId="53" borderId="859" applyNumberFormat="0" applyFon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0" fontId="66" fillId="64" borderId="831" applyNumberFormat="0" applyAlignment="0" applyProtection="0"/>
    <xf numFmtId="37" fontId="113" fillId="91"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91" borderId="831" applyBorder="0" applyProtection="0">
      <alignment horizontal="right"/>
    </xf>
    <xf numFmtId="0" fontId="108" fillId="62" borderId="837" applyBorder="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0" fontId="95"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05" fillId="0" borderId="835" applyNumberFormat="0" applyFill="0" applyAlignment="0" applyProtection="0"/>
    <xf numFmtId="0" fontId="126" fillId="64" borderId="831" applyNumberFormat="0" applyAlignment="0" applyProtection="0"/>
    <xf numFmtId="0" fontId="134" fillId="64" borderId="85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217" fontId="46" fillId="88" borderId="838" applyBorder="0">
      <alignment horizontal="center" vertical="center" wrapText="1"/>
    </xf>
    <xf numFmtId="217" fontId="46" fillId="67" borderId="836" applyBorder="0">
      <alignment horizontal="left" indent="1"/>
      <protection locked="0"/>
    </xf>
    <xf numFmtId="0" fontId="126" fillId="64" borderId="831" applyNumberFormat="0" applyAlignment="0" applyProtection="0"/>
    <xf numFmtId="0" fontId="131" fillId="49" borderId="831" applyNumberFormat="0" applyAlignment="0" applyProtection="0"/>
    <xf numFmtId="0" fontId="45" fillId="53" borderId="832" applyNumberFormat="0" applyFont="0" applyAlignment="0" applyProtection="0"/>
    <xf numFmtId="0" fontId="134" fillId="64" borderId="833" applyNumberFormat="0" applyAlignment="0" applyProtection="0"/>
    <xf numFmtId="0" fontId="131" fillId="49" borderId="831" applyNumberFormat="0" applyAlignment="0" applyProtection="0"/>
    <xf numFmtId="0" fontId="45" fillId="74" borderId="851" applyNumberFormat="0" applyProtection="0">
      <alignment horizontal="left" vertical="center" indent="1"/>
    </xf>
    <xf numFmtId="0" fontId="45" fillId="66" borderId="851" applyNumberFormat="0" applyProtection="0">
      <alignment horizontal="left" vertical="center" indent="1"/>
    </xf>
    <xf numFmtId="0" fontId="45" fillId="74" borderId="851" applyNumberFormat="0" applyProtection="0">
      <alignment horizontal="left" vertical="center" indent="1"/>
    </xf>
    <xf numFmtId="0" fontId="45" fillId="74" borderId="869" applyNumberFormat="0" applyProtection="0">
      <alignment horizontal="left" vertical="center" indent="1"/>
    </xf>
    <xf numFmtId="4" fontId="110" fillId="85" borderId="869" applyNumberFormat="0" applyProtection="0">
      <alignment horizontal="right" vertical="center"/>
    </xf>
    <xf numFmtId="0" fontId="45" fillId="74" borderId="869" applyNumberFormat="0" applyProtection="0">
      <alignment horizontal="left" vertical="center" indent="1"/>
    </xf>
    <xf numFmtId="4" fontId="48" fillId="78" borderId="851" applyNumberFormat="0" applyProtection="0">
      <alignment horizontal="right" vertical="center"/>
    </xf>
    <xf numFmtId="4" fontId="48" fillId="79" borderId="851" applyNumberFormat="0" applyProtection="0">
      <alignment horizontal="right" vertical="center"/>
    </xf>
    <xf numFmtId="4" fontId="48" fillId="85" borderId="851" applyNumberFormat="0" applyProtection="0">
      <alignment horizontal="left" vertical="center" indent="1"/>
    </xf>
    <xf numFmtId="0" fontId="45" fillId="74" borderId="851" applyNumberFormat="0" applyProtection="0">
      <alignment horizontal="left" vertical="center" indent="1"/>
    </xf>
    <xf numFmtId="0" fontId="66" fillId="64" borderId="876" applyNumberFormat="0" applyAlignment="0" applyProtection="0"/>
    <xf numFmtId="4" fontId="48" fillId="87" borderId="851" applyNumberFormat="0" applyProtection="0">
      <alignment horizontal="left" vertical="center" indent="1"/>
    </xf>
    <xf numFmtId="0" fontId="66" fillId="64" borderId="876" applyNumberFormat="0" applyAlignment="0" applyProtection="0"/>
    <xf numFmtId="10" fontId="75" fillId="70" borderId="839" applyNumberFormat="0" applyBorder="0" applyAlignment="0" applyProtection="0"/>
    <xf numFmtId="0" fontId="45" fillId="87" borderId="851" applyNumberFormat="0" applyProtection="0">
      <alignment horizontal="left" vertical="center" indent="1"/>
    </xf>
    <xf numFmtId="4" fontId="48" fillId="83" borderId="869" applyNumberFormat="0" applyProtection="0">
      <alignment horizontal="right" vertical="center"/>
    </xf>
    <xf numFmtId="0" fontId="45" fillId="74" borderId="869" applyNumberFormat="0" applyProtection="0">
      <alignment horizontal="left" vertical="center" indent="1"/>
    </xf>
    <xf numFmtId="0" fontId="126" fillId="64" borderId="840" applyNumberFormat="0" applyAlignment="0" applyProtection="0"/>
    <xf numFmtId="37" fontId="113" fillId="90" borderId="867" applyBorder="0" applyProtection="0">
      <alignment horizontal="right"/>
    </xf>
    <xf numFmtId="0" fontId="45" fillId="87" borderId="851" applyNumberFormat="0" applyProtection="0">
      <alignment horizontal="left" vertical="center" indent="1"/>
    </xf>
    <xf numFmtId="0" fontId="131" fillId="49" borderId="840" applyNumberFormat="0" applyAlignment="0" applyProtection="0"/>
    <xf numFmtId="0" fontId="45" fillId="53" borderId="841" applyNumberFormat="0" applyFont="0" applyAlignment="0" applyProtection="0"/>
    <xf numFmtId="0" fontId="134" fillId="64" borderId="842" applyNumberFormat="0" applyAlignment="0" applyProtection="0"/>
    <xf numFmtId="4" fontId="47" fillId="84" borderId="869" applyNumberFormat="0" applyProtection="0">
      <alignment horizontal="left" vertical="center" indent="1"/>
    </xf>
    <xf numFmtId="217" fontId="46" fillId="67" borderId="854" applyBorder="0">
      <alignment horizontal="left" indent="1"/>
      <protection locked="0"/>
    </xf>
    <xf numFmtId="0" fontId="126" fillId="64" borderId="831" applyNumberFormat="0" applyAlignment="0" applyProtection="0"/>
    <xf numFmtId="0" fontId="45" fillId="88" borderId="851" applyNumberFormat="0" applyProtection="0">
      <alignment horizontal="left" vertical="center" indent="1"/>
    </xf>
    <xf numFmtId="0" fontId="131" fillId="49" borderId="831" applyNumberFormat="0" applyAlignment="0" applyProtection="0"/>
    <xf numFmtId="10" fontId="75" fillId="67" borderId="839" applyNumberFormat="0" applyBorder="0" applyAlignment="0" applyProtection="0"/>
    <xf numFmtId="0" fontId="45" fillId="53" borderId="841" applyNumberFormat="0" applyFont="0" applyAlignment="0" applyProtection="0"/>
    <xf numFmtId="4" fontId="109" fillId="85" borderId="869" applyNumberFormat="0" applyProtection="0">
      <alignment horizontal="right" vertical="center"/>
    </xf>
    <xf numFmtId="169" fontId="45" fillId="0" borderId="839">
      <alignment horizontal="center"/>
    </xf>
    <xf numFmtId="0" fontId="131" fillId="49" borderId="831" applyNumberFormat="0" applyAlignment="0" applyProtection="0"/>
    <xf numFmtId="0" fontId="45" fillId="74" borderId="851" applyNumberFormat="0" applyProtection="0">
      <alignment horizontal="left" vertical="center" indent="1"/>
    </xf>
    <xf numFmtId="0" fontId="131" fillId="49" borderId="840" applyNumberFormat="0" applyAlignment="0" applyProtection="0"/>
    <xf numFmtId="0" fontId="131" fillId="49" borderId="840" applyNumberFormat="0" applyAlignment="0" applyProtection="0"/>
    <xf numFmtId="0" fontId="131" fillId="49" borderId="840" applyNumberFormat="0" applyAlignment="0" applyProtection="0"/>
    <xf numFmtId="4" fontId="48" fillId="85" borderId="851" applyNumberFormat="0" applyProtection="0">
      <alignment horizontal="left" vertical="center" indent="1"/>
    </xf>
    <xf numFmtId="4" fontId="48" fillId="87" borderId="878" applyNumberFormat="0" applyProtection="0">
      <alignment horizontal="left" vertical="center" indent="1"/>
    </xf>
    <xf numFmtId="217" fontId="46" fillId="88" borderId="847" applyBorder="0">
      <alignment horizontal="center" vertical="center" wrapText="1"/>
    </xf>
    <xf numFmtId="217" fontId="46" fillId="67" borderId="845" applyBorder="0">
      <alignment horizontal="left" indent="1"/>
      <protection locked="0"/>
    </xf>
    <xf numFmtId="0" fontId="70" fillId="53" borderId="859" applyNumberFormat="0" applyFont="0" applyAlignment="0" applyProtection="0"/>
    <xf numFmtId="0" fontId="108" fillId="62" borderId="846" applyBorder="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0" fontId="81" fillId="49" borderId="858" applyNumberFormat="0" applyAlignment="0" applyProtection="0"/>
    <xf numFmtId="0" fontId="101" fillId="0" borderId="843"/>
    <xf numFmtId="4" fontId="109" fillId="85" borderId="842" applyNumberFormat="0" applyProtection="0">
      <alignment horizontal="right" vertical="center"/>
    </xf>
    <xf numFmtId="0" fontId="45" fillId="74" borderId="842" applyNumberFormat="0" applyProtection="0">
      <alignment horizontal="left" vertical="center" indent="1"/>
    </xf>
    <xf numFmtId="0" fontId="45" fillId="74" borderId="842" applyNumberFormat="0" applyProtection="0">
      <alignment horizontal="left" vertical="center" indent="1"/>
    </xf>
    <xf numFmtId="4" fontId="110" fillId="85" borderId="842" applyNumberFormat="0" applyProtection="0">
      <alignment horizontal="right" vertical="center"/>
    </xf>
    <xf numFmtId="4" fontId="48" fillId="85" borderId="842" applyNumberFormat="0" applyProtection="0">
      <alignment horizontal="right" vertical="center"/>
    </xf>
    <xf numFmtId="4" fontId="48" fillId="67" borderId="842" applyNumberFormat="0" applyProtection="0">
      <alignment horizontal="left" vertical="center" indent="1"/>
    </xf>
    <xf numFmtId="4" fontId="48" fillId="67" borderId="842" applyNumberFormat="0" applyProtection="0">
      <alignment horizontal="left" vertical="center" indent="1"/>
    </xf>
    <xf numFmtId="4" fontId="110" fillId="67" borderId="842" applyNumberFormat="0" applyProtection="0">
      <alignment vertical="center"/>
    </xf>
    <xf numFmtId="4" fontId="48" fillId="67" borderId="842" applyNumberFormat="0" applyProtection="0">
      <alignment vertical="center"/>
    </xf>
    <xf numFmtId="0" fontId="45" fillId="74" borderId="842" applyNumberFormat="0" applyProtection="0">
      <alignment horizontal="left" vertical="center" indent="1"/>
    </xf>
    <xf numFmtId="0" fontId="45" fillId="74" borderId="842" applyNumberFormat="0" applyProtection="0">
      <alignment horizontal="left" vertical="center" indent="1"/>
    </xf>
    <xf numFmtId="0" fontId="45" fillId="66" borderId="842" applyNumberFormat="0" applyProtection="0">
      <alignment horizontal="left" vertical="center" indent="1"/>
    </xf>
    <xf numFmtId="0" fontId="45" fillId="66" borderId="842" applyNumberFormat="0" applyProtection="0">
      <alignment horizontal="left" vertical="center" indent="1"/>
    </xf>
    <xf numFmtId="0" fontId="45" fillId="88" borderId="842" applyNumberFormat="0" applyProtection="0">
      <alignment horizontal="left" vertical="center" indent="1"/>
    </xf>
    <xf numFmtId="0" fontId="45" fillId="88" borderId="842" applyNumberFormat="0" applyProtection="0">
      <alignment horizontal="left" vertical="center" indent="1"/>
    </xf>
    <xf numFmtId="0" fontId="45" fillId="87" borderId="842" applyNumberFormat="0" applyProtection="0">
      <alignment horizontal="left" vertical="center" indent="1"/>
    </xf>
    <xf numFmtId="0" fontId="45" fillId="87" borderId="842" applyNumberFormat="0" applyProtection="0">
      <alignment horizontal="left" vertical="center" indent="1"/>
    </xf>
    <xf numFmtId="4" fontId="48" fillId="87" borderId="842" applyNumberFormat="0" applyProtection="0">
      <alignment horizontal="left" vertical="center" indent="1"/>
    </xf>
    <xf numFmtId="4" fontId="48" fillId="85" borderId="842" applyNumberFormat="0" applyProtection="0">
      <alignment horizontal="left" vertical="center" indent="1"/>
    </xf>
    <xf numFmtId="0" fontId="45" fillId="74" borderId="842" applyNumberFormat="0" applyProtection="0">
      <alignment horizontal="left" vertical="center" indent="1"/>
    </xf>
    <xf numFmtId="4" fontId="47" fillId="84" borderId="842" applyNumberFormat="0" applyProtection="0">
      <alignment horizontal="left" vertical="center" indent="1"/>
    </xf>
    <xf numFmtId="4" fontId="48" fillId="83" borderId="842" applyNumberFormat="0" applyProtection="0">
      <alignment horizontal="right" vertical="center"/>
    </xf>
    <xf numFmtId="4" fontId="48" fillId="82" borderId="842" applyNumberFormat="0" applyProtection="0">
      <alignment horizontal="right" vertical="center"/>
    </xf>
    <xf numFmtId="4" fontId="48" fillId="81" borderId="842" applyNumberFormat="0" applyProtection="0">
      <alignment horizontal="right" vertical="center"/>
    </xf>
    <xf numFmtId="4" fontId="48" fillId="80" borderId="842" applyNumberFormat="0" applyProtection="0">
      <alignment horizontal="right" vertical="center"/>
    </xf>
    <xf numFmtId="4" fontId="48" fillId="79" borderId="842" applyNumberFormat="0" applyProtection="0">
      <alignment horizontal="right" vertical="center"/>
    </xf>
    <xf numFmtId="4" fontId="48" fillId="78" borderId="842" applyNumberFormat="0" applyProtection="0">
      <alignment horizontal="right" vertical="center"/>
    </xf>
    <xf numFmtId="4" fontId="48" fillId="77" borderId="842" applyNumberFormat="0" applyProtection="0">
      <alignment horizontal="right" vertical="center"/>
    </xf>
    <xf numFmtId="4" fontId="48" fillId="76" borderId="842" applyNumberFormat="0" applyProtection="0">
      <alignment horizontal="right" vertical="center"/>
    </xf>
    <xf numFmtId="4" fontId="48" fillId="75" borderId="842" applyNumberFormat="0" applyProtection="0">
      <alignment horizontal="right" vertical="center"/>
    </xf>
    <xf numFmtId="0" fontId="45" fillId="74" borderId="842" applyNumberFormat="0" applyProtection="0">
      <alignment horizontal="left" vertical="center" indent="1"/>
    </xf>
    <xf numFmtId="4" fontId="48" fillId="73" borderId="842" applyNumberFormat="0" applyProtection="0">
      <alignment horizontal="left" vertical="center" indent="1"/>
    </xf>
    <xf numFmtId="4" fontId="48" fillId="73" borderId="842" applyNumberFormat="0" applyProtection="0">
      <alignment horizontal="left" vertical="center" indent="1"/>
    </xf>
    <xf numFmtId="4" fontId="110" fillId="73" borderId="842" applyNumberFormat="0" applyProtection="0">
      <alignment vertical="center"/>
    </xf>
    <xf numFmtId="4" fontId="48" fillId="73" borderId="842" applyNumberFormat="0" applyProtection="0">
      <alignment vertical="center"/>
    </xf>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37" fontId="113" fillId="90" borderId="840" applyBorder="0" applyProtection="0">
      <alignment horizontal="right"/>
    </xf>
    <xf numFmtId="37" fontId="113" fillId="90" borderId="840" applyBorder="0" applyProtection="0">
      <alignment horizontal="right"/>
    </xf>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0" fontId="81" fillId="49" borderId="840" applyNumberForma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70" fillId="53" borderId="841" applyNumberFormat="0" applyFont="0" applyAlignment="0" applyProtection="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4" fontId="48" fillId="73" borderId="842" applyNumberFormat="0" applyProtection="0">
      <alignment vertical="center"/>
    </xf>
    <xf numFmtId="4" fontId="110" fillId="73" borderId="842" applyNumberFormat="0" applyProtection="0">
      <alignment vertical="center"/>
    </xf>
    <xf numFmtId="4" fontId="48" fillId="73" borderId="842" applyNumberFormat="0" applyProtection="0">
      <alignment horizontal="left" vertical="center" indent="1"/>
    </xf>
    <xf numFmtId="4" fontId="48" fillId="73" borderId="842" applyNumberFormat="0" applyProtection="0">
      <alignment horizontal="left" vertical="center" indent="1"/>
    </xf>
    <xf numFmtId="0" fontId="45" fillId="74" borderId="842" applyNumberFormat="0" applyProtection="0">
      <alignment horizontal="left" vertical="center" indent="1"/>
    </xf>
    <xf numFmtId="4" fontId="48" fillId="75" borderId="842" applyNumberFormat="0" applyProtection="0">
      <alignment horizontal="right" vertical="center"/>
    </xf>
    <xf numFmtId="4" fontId="48" fillId="76" borderId="842" applyNumberFormat="0" applyProtection="0">
      <alignment horizontal="right" vertical="center"/>
    </xf>
    <xf numFmtId="4" fontId="48" fillId="77" borderId="842" applyNumberFormat="0" applyProtection="0">
      <alignment horizontal="right" vertical="center"/>
    </xf>
    <xf numFmtId="4" fontId="48" fillId="78" borderId="842" applyNumberFormat="0" applyProtection="0">
      <alignment horizontal="right" vertical="center"/>
    </xf>
    <xf numFmtId="4" fontId="48" fillId="79" borderId="842" applyNumberFormat="0" applyProtection="0">
      <alignment horizontal="right" vertical="center"/>
    </xf>
    <xf numFmtId="4" fontId="48" fillId="80" borderId="842" applyNumberFormat="0" applyProtection="0">
      <alignment horizontal="right" vertical="center"/>
    </xf>
    <xf numFmtId="4" fontId="48" fillId="81" borderId="842" applyNumberFormat="0" applyProtection="0">
      <alignment horizontal="right" vertical="center"/>
    </xf>
    <xf numFmtId="4" fontId="48" fillId="82" borderId="842" applyNumberFormat="0" applyProtection="0">
      <alignment horizontal="right" vertical="center"/>
    </xf>
    <xf numFmtId="4" fontId="48" fillId="83" borderId="842" applyNumberFormat="0" applyProtection="0">
      <alignment horizontal="right" vertical="center"/>
    </xf>
    <xf numFmtId="4" fontId="47" fillId="84" borderId="842" applyNumberFormat="0" applyProtection="0">
      <alignment horizontal="left" vertical="center" indent="1"/>
    </xf>
    <xf numFmtId="0" fontId="45" fillId="74" borderId="842" applyNumberFormat="0" applyProtection="0">
      <alignment horizontal="left" vertical="center" indent="1"/>
    </xf>
    <xf numFmtId="4" fontId="48" fillId="85" borderId="842" applyNumberFormat="0" applyProtection="0">
      <alignment horizontal="left" vertical="center" indent="1"/>
    </xf>
    <xf numFmtId="4" fontId="48" fillId="87" borderId="842" applyNumberFormat="0" applyProtection="0">
      <alignment horizontal="left" vertical="center" indent="1"/>
    </xf>
    <xf numFmtId="0" fontId="45" fillId="87" borderId="842" applyNumberFormat="0" applyProtection="0">
      <alignment horizontal="left" vertical="center" indent="1"/>
    </xf>
    <xf numFmtId="0" fontId="45" fillId="87" borderId="842" applyNumberFormat="0" applyProtection="0">
      <alignment horizontal="left" vertical="center" indent="1"/>
    </xf>
    <xf numFmtId="0" fontId="45" fillId="88" borderId="842" applyNumberFormat="0" applyProtection="0">
      <alignment horizontal="left" vertical="center" indent="1"/>
    </xf>
    <xf numFmtId="0" fontId="45" fillId="88" borderId="842" applyNumberFormat="0" applyProtection="0">
      <alignment horizontal="left" vertical="center" indent="1"/>
    </xf>
    <xf numFmtId="0" fontId="45" fillId="66" borderId="842" applyNumberFormat="0" applyProtection="0">
      <alignment horizontal="left" vertical="center" indent="1"/>
    </xf>
    <xf numFmtId="0" fontId="45" fillId="66" borderId="842" applyNumberFormat="0" applyProtection="0">
      <alignment horizontal="left" vertical="center" indent="1"/>
    </xf>
    <xf numFmtId="0" fontId="45" fillId="74" borderId="842" applyNumberFormat="0" applyProtection="0">
      <alignment horizontal="left" vertical="center" indent="1"/>
    </xf>
    <xf numFmtId="0" fontId="45" fillId="74" borderId="842" applyNumberFormat="0" applyProtection="0">
      <alignment horizontal="left" vertical="center" indent="1"/>
    </xf>
    <xf numFmtId="4" fontId="48" fillId="67" borderId="842" applyNumberFormat="0" applyProtection="0">
      <alignment vertical="center"/>
    </xf>
    <xf numFmtId="4" fontId="110" fillId="67" borderId="842" applyNumberFormat="0" applyProtection="0">
      <alignment vertical="center"/>
    </xf>
    <xf numFmtId="4" fontId="48" fillId="67" borderId="842" applyNumberFormat="0" applyProtection="0">
      <alignment horizontal="left" vertical="center" indent="1"/>
    </xf>
    <xf numFmtId="4" fontId="48" fillId="67" borderId="842" applyNumberFormat="0" applyProtection="0">
      <alignment horizontal="left" vertical="center" indent="1"/>
    </xf>
    <xf numFmtId="4" fontId="48" fillId="85" borderId="842" applyNumberFormat="0" applyProtection="0">
      <alignment horizontal="right" vertical="center"/>
    </xf>
    <xf numFmtId="4" fontId="110" fillId="85" borderId="842" applyNumberFormat="0" applyProtection="0">
      <alignment horizontal="right" vertical="center"/>
    </xf>
    <xf numFmtId="0" fontId="45" fillId="74" borderId="842" applyNumberFormat="0" applyProtection="0">
      <alignment horizontal="left" vertical="center" indent="1"/>
    </xf>
    <xf numFmtId="0" fontId="45" fillId="74" borderId="842" applyNumberFormat="0" applyProtection="0">
      <alignment horizontal="left" vertical="center" indent="1"/>
    </xf>
    <xf numFmtId="4" fontId="109" fillId="85" borderId="842" applyNumberFormat="0" applyProtection="0">
      <alignment horizontal="right" vertical="center"/>
    </xf>
    <xf numFmtId="0" fontId="101" fillId="0" borderId="843"/>
    <xf numFmtId="0" fontId="81" fillId="49" borderId="858" applyNumberFormat="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0" fontId="66" fillId="64" borderId="840" applyNumberFormat="0" applyAlignment="0" applyProtection="0"/>
    <xf numFmtId="37" fontId="113" fillId="91" borderId="840" applyBorder="0" applyProtection="0">
      <alignment horizontal="right"/>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37" fontId="113" fillId="91" borderId="840" applyBorder="0" applyProtection="0">
      <alignment horizontal="right"/>
    </xf>
    <xf numFmtId="0" fontId="108" fillId="62" borderId="846" applyBorder="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0" fontId="95" fillId="64" borderId="842" applyNumberFormat="0" applyAlignment="0" applyProtection="0"/>
    <xf numFmtId="217" fontId="46" fillId="88" borderId="847" applyBorder="0">
      <alignment horizontal="center" vertical="center" wrapText="1"/>
    </xf>
    <xf numFmtId="217" fontId="46" fillId="67" borderId="845" applyBorder="0">
      <alignment horizontal="left" indent="1"/>
      <protection locked="0"/>
    </xf>
    <xf numFmtId="0" fontId="105" fillId="0" borderId="844" applyNumberFormat="0" applyFill="0" applyAlignment="0" applyProtection="0"/>
    <xf numFmtId="0" fontId="126" fillId="64" borderId="840" applyNumberFormat="0" applyAlignment="0" applyProtection="0"/>
    <xf numFmtId="0" fontId="131" fillId="49" borderId="840" applyNumberFormat="0" applyAlignment="0" applyProtection="0"/>
    <xf numFmtId="0" fontId="45" fillId="53" borderId="841" applyNumberFormat="0" applyFont="0" applyAlignment="0" applyProtection="0"/>
    <xf numFmtId="0" fontId="134" fillId="64" borderId="842" applyNumberFormat="0" applyAlignment="0" applyProtection="0"/>
    <xf numFmtId="217" fontId="46" fillId="88" borderId="847" applyBorder="0">
      <alignment horizontal="center" vertical="center" wrapText="1"/>
    </xf>
    <xf numFmtId="217" fontId="46" fillId="67" borderId="845" applyBorder="0">
      <alignment horizontal="left" indent="1"/>
      <protection locked="0"/>
    </xf>
    <xf numFmtId="0" fontId="126" fillId="64" borderId="840" applyNumberFormat="0" applyAlignment="0" applyProtection="0"/>
    <xf numFmtId="0" fontId="131" fillId="49" borderId="840" applyNumberFormat="0" applyAlignment="0" applyProtection="0"/>
    <xf numFmtId="0" fontId="45" fillId="53" borderId="841" applyNumberFormat="0" applyFont="0" applyAlignment="0" applyProtection="0"/>
    <xf numFmtId="0" fontId="134" fillId="64" borderId="842" applyNumberFormat="0" applyAlignment="0" applyProtection="0"/>
    <xf numFmtId="0" fontId="131" fillId="49" borderId="840" applyNumberFormat="0" applyAlignment="0" applyProtection="0"/>
    <xf numFmtId="4" fontId="47" fillId="84" borderId="878" applyNumberFormat="0" applyProtection="0">
      <alignment horizontal="left" vertical="center" indent="1"/>
    </xf>
    <xf numFmtId="4" fontId="109" fillId="85" borderId="878" applyNumberFormat="0" applyProtection="0">
      <alignment horizontal="right" vertical="center"/>
    </xf>
    <xf numFmtId="4" fontId="110" fillId="73" borderId="860" applyNumberFormat="0" applyProtection="0">
      <alignment vertical="center"/>
    </xf>
    <xf numFmtId="0" fontId="81" fillId="49" borderId="876" applyNumberFormat="0" applyAlignment="0" applyProtection="0"/>
    <xf numFmtId="0" fontId="45" fillId="66" borderId="878" applyNumberFormat="0" applyProtection="0">
      <alignment horizontal="left" vertical="center" indent="1"/>
    </xf>
    <xf numFmtId="0" fontId="45" fillId="88" borderId="878" applyNumberFormat="0" applyProtection="0">
      <alignment horizontal="left" vertical="center" indent="1"/>
    </xf>
    <xf numFmtId="0" fontId="108" fillId="62" borderId="855" applyBorder="0"/>
    <xf numFmtId="0" fontId="70" fillId="53" borderId="859" applyNumberFormat="0" applyFont="0" applyAlignment="0" applyProtection="0"/>
    <xf numFmtId="10" fontId="75" fillId="70" borderId="848" applyNumberFormat="0" applyBorder="0" applyAlignment="0" applyProtection="0"/>
    <xf numFmtId="0" fontId="70" fillId="53" borderId="859" applyNumberFormat="0" applyFont="0" applyAlignment="0" applyProtection="0"/>
    <xf numFmtId="0" fontId="70" fillId="53" borderId="859" applyNumberFormat="0" applyFont="0" applyAlignment="0" applyProtection="0"/>
    <xf numFmtId="0" fontId="45" fillId="66" borderId="878" applyNumberFormat="0" applyProtection="0">
      <alignment horizontal="left" vertical="center" indent="1"/>
    </xf>
    <xf numFmtId="0" fontId="126" fillId="64" borderId="849" applyNumberFormat="0" applyAlignment="0" applyProtection="0"/>
    <xf numFmtId="4" fontId="48" fillId="79" borderId="851" applyNumberFormat="0" applyProtection="0">
      <alignment horizontal="right" vertical="center"/>
    </xf>
    <xf numFmtId="0" fontId="131" fillId="49" borderId="849" applyNumberFormat="0" applyAlignment="0" applyProtection="0"/>
    <xf numFmtId="0" fontId="45" fillId="53" borderId="850" applyNumberFormat="0" applyFont="0" applyAlignment="0" applyProtection="0"/>
    <xf numFmtId="0" fontId="134" fillId="64" borderId="851" applyNumberFormat="0" applyAlignment="0" applyProtection="0"/>
    <xf numFmtId="0" fontId="70" fillId="53" borderId="859" applyNumberFormat="0" applyFont="0" applyAlignment="0" applyProtection="0"/>
    <xf numFmtId="0" fontId="45" fillId="74" borderId="878" applyNumberFormat="0" applyProtection="0">
      <alignment horizontal="left" vertical="center" indent="1"/>
    </xf>
    <xf numFmtId="0" fontId="126" fillId="64" borderId="831" applyNumberFormat="0" applyAlignment="0" applyProtection="0"/>
    <xf numFmtId="4" fontId="48" fillId="78" borderId="851" applyNumberFormat="0" applyProtection="0">
      <alignment horizontal="right" vertical="center"/>
    </xf>
    <xf numFmtId="0" fontId="131" fillId="49" borderId="831" applyNumberFormat="0" applyAlignment="0" applyProtection="0"/>
    <xf numFmtId="10" fontId="75" fillId="67" borderId="848" applyNumberFormat="0" applyBorder="0" applyAlignment="0" applyProtection="0"/>
    <xf numFmtId="0" fontId="45" fillId="53" borderId="850" applyNumberFormat="0" applyFont="0" applyAlignment="0" applyProtection="0"/>
    <xf numFmtId="4" fontId="48" fillId="67" borderId="860" applyNumberFormat="0" applyProtection="0">
      <alignment vertical="center"/>
    </xf>
    <xf numFmtId="0" fontId="70" fillId="53" borderId="859" applyNumberFormat="0" applyFont="0" applyAlignment="0" applyProtection="0"/>
    <xf numFmtId="37" fontId="113" fillId="90" borderId="876" applyBorder="0" applyProtection="0">
      <alignment horizontal="right"/>
    </xf>
    <xf numFmtId="0" fontId="45" fillId="74" borderId="878" applyNumberFormat="0" applyProtection="0">
      <alignment horizontal="left" vertical="center" indent="1"/>
    </xf>
    <xf numFmtId="4" fontId="48" fillId="77" borderId="851" applyNumberFormat="0" applyProtection="0">
      <alignment horizontal="right" vertical="center"/>
    </xf>
    <xf numFmtId="0" fontId="131" fillId="49" borderId="831" applyNumberFormat="0" applyAlignment="0" applyProtection="0"/>
    <xf numFmtId="0" fontId="45" fillId="66" borderId="851" applyNumberFormat="0" applyProtection="0">
      <alignment horizontal="left" vertical="center" indent="1"/>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48" fillId="67" borderId="851" applyNumberFormat="0" applyProtection="0">
      <alignment vertical="center"/>
    </xf>
    <xf numFmtId="4" fontId="110" fillId="67" borderId="851" applyNumberFormat="0" applyProtection="0">
      <alignment vertical="center"/>
    </xf>
    <xf numFmtId="4" fontId="48" fillId="67" borderId="851" applyNumberFormat="0" applyProtection="0">
      <alignment horizontal="left" vertical="center" indent="1"/>
    </xf>
    <xf numFmtId="4" fontId="48" fillId="67" borderId="851" applyNumberFormat="0" applyProtection="0">
      <alignment horizontal="left" vertical="center" indent="1"/>
    </xf>
    <xf numFmtId="4" fontId="48" fillId="85" borderId="851" applyNumberFormat="0" applyProtection="0">
      <alignment horizontal="right" vertical="center"/>
    </xf>
    <xf numFmtId="4" fontId="110" fillId="85" borderId="851" applyNumberFormat="0" applyProtection="0">
      <alignment horizontal="righ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109" fillId="85" borderId="851" applyNumberFormat="0" applyProtection="0">
      <alignment horizontal="right" vertical="center"/>
    </xf>
    <xf numFmtId="0" fontId="101" fillId="0" borderId="852"/>
    <xf numFmtId="0" fontId="131" fillId="49" borderId="849" applyNumberFormat="0" applyAlignment="0" applyProtection="0"/>
    <xf numFmtId="0" fontId="81" fillId="49" borderId="867" applyNumberFormat="0" applyAlignment="0" applyProtection="0"/>
    <xf numFmtId="0" fontId="66" fillId="64" borderId="867" applyNumberFormat="0" applyAlignment="0" applyProtection="0"/>
    <xf numFmtId="37" fontId="113" fillId="91"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95" fillId="64" borderId="860" applyNumberFormat="0" applyAlignment="0" applyProtection="0"/>
    <xf numFmtId="0" fontId="108" fillId="62" borderId="855" applyBorder="0"/>
    <xf numFmtId="0" fontId="131" fillId="49" borderId="849" applyNumberFormat="0" applyAlignment="0" applyProtection="0"/>
    <xf numFmtId="0" fontId="131" fillId="49" borderId="849" applyNumberFormat="0" applyAlignment="0" applyProtection="0"/>
    <xf numFmtId="0" fontId="131" fillId="49" borderId="849" applyNumberFormat="0" applyAlignment="0" applyProtection="0"/>
    <xf numFmtId="0" fontId="131" fillId="49" borderId="867" applyNumberFormat="0" applyAlignment="0" applyProtection="0"/>
    <xf numFmtId="217" fontId="46" fillId="88" borderId="856" applyBorder="0">
      <alignment horizontal="center" vertical="center" wrapText="1"/>
    </xf>
    <xf numFmtId="217" fontId="46" fillId="67" borderId="854" applyBorder="0">
      <alignment horizontal="left" indent="1"/>
      <protection locked="0"/>
    </xf>
    <xf numFmtId="0" fontId="108" fillId="62" borderId="855" applyBorder="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0" fontId="45" fillId="74" borderId="860" applyNumberFormat="0" applyProtection="0">
      <alignment horizontal="left" vertical="center" indent="1"/>
    </xf>
    <xf numFmtId="0" fontId="101" fillId="0" borderId="852"/>
    <xf numFmtId="4" fontId="109" fillId="85" borderId="851" applyNumberFormat="0" applyProtection="0">
      <alignment horizontal="righ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110" fillId="85" borderId="851" applyNumberFormat="0" applyProtection="0">
      <alignment horizontal="right" vertical="center"/>
    </xf>
    <xf numFmtId="4" fontId="48" fillId="85" borderId="851" applyNumberFormat="0" applyProtection="0">
      <alignment horizontal="right" vertical="center"/>
    </xf>
    <xf numFmtId="4" fontId="48" fillId="67" borderId="851" applyNumberFormat="0" applyProtection="0">
      <alignment horizontal="left" vertical="center" indent="1"/>
    </xf>
    <xf numFmtId="4" fontId="48" fillId="67" borderId="851" applyNumberFormat="0" applyProtection="0">
      <alignment horizontal="left" vertical="center" indent="1"/>
    </xf>
    <xf numFmtId="4" fontId="110" fillId="67" borderId="851" applyNumberFormat="0" applyProtection="0">
      <alignment vertical="center"/>
    </xf>
    <xf numFmtId="4" fontId="48" fillId="67" borderId="851" applyNumberFormat="0" applyProtection="0">
      <alignmen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0" fontId="45" fillId="66" borderId="851" applyNumberFormat="0" applyProtection="0">
      <alignment horizontal="left" vertical="center" indent="1"/>
    </xf>
    <xf numFmtId="0" fontId="45" fillId="66" borderId="851" applyNumberFormat="0" applyProtection="0">
      <alignment horizontal="left" vertical="center" indent="1"/>
    </xf>
    <xf numFmtId="0" fontId="45" fillId="88" borderId="851" applyNumberFormat="0" applyProtection="0">
      <alignment horizontal="left" vertical="center" indent="1"/>
    </xf>
    <xf numFmtId="0" fontId="45" fillId="88" borderId="851" applyNumberFormat="0" applyProtection="0">
      <alignment horizontal="left" vertical="center" indent="1"/>
    </xf>
    <xf numFmtId="0" fontId="45" fillId="87" borderId="851" applyNumberFormat="0" applyProtection="0">
      <alignment horizontal="left" vertical="center" indent="1"/>
    </xf>
    <xf numFmtId="0" fontId="45" fillId="87" borderId="851" applyNumberFormat="0" applyProtection="0">
      <alignment horizontal="left" vertical="center" indent="1"/>
    </xf>
    <xf numFmtId="4" fontId="48" fillId="87" borderId="851" applyNumberFormat="0" applyProtection="0">
      <alignment horizontal="left" vertical="center" indent="1"/>
    </xf>
    <xf numFmtId="4" fontId="48" fillId="85" borderId="851" applyNumberFormat="0" applyProtection="0">
      <alignment horizontal="left" vertical="center" indent="1"/>
    </xf>
    <xf numFmtId="0" fontId="45" fillId="74" borderId="851" applyNumberFormat="0" applyProtection="0">
      <alignment horizontal="left" vertical="center" indent="1"/>
    </xf>
    <xf numFmtId="4" fontId="47" fillId="84" borderId="851" applyNumberFormat="0" applyProtection="0">
      <alignment horizontal="left" vertical="center" indent="1"/>
    </xf>
    <xf numFmtId="4" fontId="48" fillId="83" borderId="851" applyNumberFormat="0" applyProtection="0">
      <alignment horizontal="right" vertical="center"/>
    </xf>
    <xf numFmtId="4" fontId="48" fillId="82" borderId="851" applyNumberFormat="0" applyProtection="0">
      <alignment horizontal="right" vertical="center"/>
    </xf>
    <xf numFmtId="4" fontId="48" fillId="81" borderId="851" applyNumberFormat="0" applyProtection="0">
      <alignment horizontal="right" vertical="center"/>
    </xf>
    <xf numFmtId="4" fontId="48" fillId="80" borderId="851" applyNumberFormat="0" applyProtection="0">
      <alignment horizontal="right" vertical="center"/>
    </xf>
    <xf numFmtId="4" fontId="48" fillId="79" borderId="851" applyNumberFormat="0" applyProtection="0">
      <alignment horizontal="right" vertical="center"/>
    </xf>
    <xf numFmtId="4" fontId="48" fillId="78" borderId="851" applyNumberFormat="0" applyProtection="0">
      <alignment horizontal="right" vertical="center"/>
    </xf>
    <xf numFmtId="4" fontId="48" fillId="77" borderId="851" applyNumberFormat="0" applyProtection="0">
      <alignment horizontal="right" vertical="center"/>
    </xf>
    <xf numFmtId="4" fontId="48" fillId="76" borderId="851" applyNumberFormat="0" applyProtection="0">
      <alignment horizontal="right" vertical="center"/>
    </xf>
    <xf numFmtId="4" fontId="48" fillId="75" borderId="851" applyNumberFormat="0" applyProtection="0">
      <alignment horizontal="right" vertical="center"/>
    </xf>
    <xf numFmtId="0" fontId="45" fillId="74" borderId="851" applyNumberFormat="0" applyProtection="0">
      <alignment horizontal="left" vertical="center" indent="1"/>
    </xf>
    <xf numFmtId="4" fontId="48" fillId="73" borderId="851" applyNumberFormat="0" applyProtection="0">
      <alignment horizontal="left" vertical="center" indent="1"/>
    </xf>
    <xf numFmtId="4" fontId="48" fillId="73" borderId="851" applyNumberFormat="0" applyProtection="0">
      <alignment horizontal="left" vertical="center" indent="1"/>
    </xf>
    <xf numFmtId="4" fontId="110" fillId="73" borderId="851" applyNumberFormat="0" applyProtection="0">
      <alignment vertical="center"/>
    </xf>
    <xf numFmtId="4" fontId="48" fillId="73" borderId="851" applyNumberFormat="0" applyProtection="0">
      <alignment vertical="center"/>
    </xf>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37" fontId="113" fillId="90" borderId="849" applyBorder="0" applyProtection="0">
      <alignment horizontal="right"/>
    </xf>
    <xf numFmtId="37" fontId="113" fillId="90" borderId="849" applyBorder="0" applyProtection="0">
      <alignment horizontal="right"/>
    </xf>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0" fontId="81" fillId="49" borderId="849" applyNumberForma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70" fillId="53" borderId="850" applyNumberFormat="0" applyFont="0" applyAlignment="0" applyProtection="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4" fontId="48" fillId="73" borderId="851" applyNumberFormat="0" applyProtection="0">
      <alignment vertical="center"/>
    </xf>
    <xf numFmtId="4" fontId="110" fillId="73" borderId="851" applyNumberFormat="0" applyProtection="0">
      <alignment vertical="center"/>
    </xf>
    <xf numFmtId="4" fontId="48" fillId="73" borderId="851" applyNumberFormat="0" applyProtection="0">
      <alignment horizontal="left" vertical="center" indent="1"/>
    </xf>
    <xf numFmtId="4" fontId="48" fillId="73" borderId="851" applyNumberFormat="0" applyProtection="0">
      <alignment horizontal="left" vertical="center" indent="1"/>
    </xf>
    <xf numFmtId="0" fontId="45" fillId="74" borderId="851" applyNumberFormat="0" applyProtection="0">
      <alignment horizontal="left" vertical="center" indent="1"/>
    </xf>
    <xf numFmtId="4" fontId="48" fillId="75" borderId="851" applyNumberFormat="0" applyProtection="0">
      <alignment horizontal="right" vertical="center"/>
    </xf>
    <xf numFmtId="4" fontId="48" fillId="76" borderId="851" applyNumberFormat="0" applyProtection="0">
      <alignment horizontal="right" vertical="center"/>
    </xf>
    <xf numFmtId="4" fontId="48" fillId="77" borderId="851" applyNumberFormat="0" applyProtection="0">
      <alignment horizontal="right" vertical="center"/>
    </xf>
    <xf numFmtId="4" fontId="48" fillId="78" borderId="851" applyNumberFormat="0" applyProtection="0">
      <alignment horizontal="right" vertical="center"/>
    </xf>
    <xf numFmtId="4" fontId="48" fillId="79" borderId="851" applyNumberFormat="0" applyProtection="0">
      <alignment horizontal="right" vertical="center"/>
    </xf>
    <xf numFmtId="4" fontId="48" fillId="80" borderId="851" applyNumberFormat="0" applyProtection="0">
      <alignment horizontal="right" vertical="center"/>
    </xf>
    <xf numFmtId="4" fontId="48" fillId="81" borderId="851" applyNumberFormat="0" applyProtection="0">
      <alignment horizontal="right" vertical="center"/>
    </xf>
    <xf numFmtId="4" fontId="48" fillId="82" borderId="851" applyNumberFormat="0" applyProtection="0">
      <alignment horizontal="right" vertical="center"/>
    </xf>
    <xf numFmtId="4" fontId="48" fillId="83" borderId="851" applyNumberFormat="0" applyProtection="0">
      <alignment horizontal="right" vertical="center"/>
    </xf>
    <xf numFmtId="4" fontId="47" fillId="84" borderId="851" applyNumberFormat="0" applyProtection="0">
      <alignment horizontal="left" vertical="center" indent="1"/>
    </xf>
    <xf numFmtId="0" fontId="45" fillId="74" borderId="851" applyNumberFormat="0" applyProtection="0">
      <alignment horizontal="left" vertical="center" indent="1"/>
    </xf>
    <xf numFmtId="4" fontId="48" fillId="85" borderId="851" applyNumberFormat="0" applyProtection="0">
      <alignment horizontal="left" vertical="center" indent="1"/>
    </xf>
    <xf numFmtId="4" fontId="48" fillId="87" borderId="851" applyNumberFormat="0" applyProtection="0">
      <alignment horizontal="left" vertical="center" indent="1"/>
    </xf>
    <xf numFmtId="0" fontId="45" fillId="87" borderId="851" applyNumberFormat="0" applyProtection="0">
      <alignment horizontal="left" vertical="center" indent="1"/>
    </xf>
    <xf numFmtId="0" fontId="45" fillId="87" borderId="851" applyNumberFormat="0" applyProtection="0">
      <alignment horizontal="left" vertical="center" indent="1"/>
    </xf>
    <xf numFmtId="0" fontId="45" fillId="88" borderId="851" applyNumberFormat="0" applyProtection="0">
      <alignment horizontal="left" vertical="center" indent="1"/>
    </xf>
    <xf numFmtId="0" fontId="45" fillId="88" borderId="851" applyNumberFormat="0" applyProtection="0">
      <alignment horizontal="left" vertical="center" indent="1"/>
    </xf>
    <xf numFmtId="0" fontId="45" fillId="66" borderId="851" applyNumberFormat="0" applyProtection="0">
      <alignment horizontal="left" vertical="center" indent="1"/>
    </xf>
    <xf numFmtId="0" fontId="45" fillId="66" borderId="851" applyNumberFormat="0" applyProtection="0">
      <alignment horizontal="left" vertical="center" indent="1"/>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48" fillId="67" borderId="851" applyNumberFormat="0" applyProtection="0">
      <alignment vertical="center"/>
    </xf>
    <xf numFmtId="4" fontId="110" fillId="67" borderId="851" applyNumberFormat="0" applyProtection="0">
      <alignment vertical="center"/>
    </xf>
    <xf numFmtId="4" fontId="48" fillId="67" borderId="851" applyNumberFormat="0" applyProtection="0">
      <alignment horizontal="left" vertical="center" indent="1"/>
    </xf>
    <xf numFmtId="4" fontId="48" fillId="67" borderId="851" applyNumberFormat="0" applyProtection="0">
      <alignment horizontal="left" vertical="center" indent="1"/>
    </xf>
    <xf numFmtId="4" fontId="48" fillId="85" borderId="851" applyNumberFormat="0" applyProtection="0">
      <alignment horizontal="right" vertical="center"/>
    </xf>
    <xf numFmtId="4" fontId="110" fillId="85" borderId="851" applyNumberFormat="0" applyProtection="0">
      <alignment horizontal="right" vertical="center"/>
    </xf>
    <xf numFmtId="0" fontId="45" fillId="74" borderId="851" applyNumberFormat="0" applyProtection="0">
      <alignment horizontal="left" vertical="center" indent="1"/>
    </xf>
    <xf numFmtId="0" fontId="45" fillId="74" borderId="851" applyNumberFormat="0" applyProtection="0">
      <alignment horizontal="left" vertical="center" indent="1"/>
    </xf>
    <xf numFmtId="4" fontId="109" fillId="85" borderId="851" applyNumberFormat="0" applyProtection="0">
      <alignment horizontal="right" vertical="center"/>
    </xf>
    <xf numFmtId="0" fontId="101" fillId="0" borderId="852"/>
    <xf numFmtId="4" fontId="110" fillId="85" borderId="860" applyNumberFormat="0" applyProtection="0">
      <alignment horizontal="right" vertical="center"/>
    </xf>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0" fontId="66" fillId="64" borderId="849" applyNumberFormat="0" applyAlignment="0" applyProtection="0"/>
    <xf numFmtId="37" fontId="113" fillId="91"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37" fontId="113" fillId="91" borderId="849" applyBorder="0" applyProtection="0">
      <alignment horizontal="right"/>
    </xf>
    <xf numFmtId="0" fontId="108" fillId="62" borderId="855" applyBorder="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0" fontId="95" fillId="64" borderId="851" applyNumberFormat="0" applyAlignment="0" applyProtection="0"/>
    <xf numFmtId="217" fontId="46" fillId="88" borderId="856" applyBorder="0">
      <alignment horizontal="center" vertical="center" wrapText="1"/>
    </xf>
    <xf numFmtId="217" fontId="46" fillId="67" borderId="854" applyBorder="0">
      <alignment horizontal="left" indent="1"/>
      <protection locked="0"/>
    </xf>
    <xf numFmtId="0" fontId="105" fillId="0" borderId="853" applyNumberFormat="0" applyFill="0" applyAlignment="0" applyProtection="0"/>
    <xf numFmtId="0" fontId="126" fillId="64" borderId="849" applyNumberFormat="0" applyAlignment="0" applyProtection="0"/>
    <xf numFmtId="0" fontId="131" fillId="49" borderId="849" applyNumberFormat="0" applyAlignment="0" applyProtection="0"/>
    <xf numFmtId="0" fontId="45" fillId="53" borderId="850" applyNumberFormat="0" applyFont="0" applyAlignment="0" applyProtection="0"/>
    <xf numFmtId="0" fontId="134" fillId="64" borderId="851" applyNumberFormat="0" applyAlignment="0" applyProtection="0"/>
    <xf numFmtId="217" fontId="46" fillId="88" borderId="856" applyBorder="0">
      <alignment horizontal="center" vertical="center" wrapText="1"/>
    </xf>
    <xf numFmtId="217" fontId="46" fillId="67" borderId="854" applyBorder="0">
      <alignment horizontal="left" indent="1"/>
      <protection locked="0"/>
    </xf>
    <xf numFmtId="0" fontId="126" fillId="64" borderId="849" applyNumberFormat="0" applyAlignment="0" applyProtection="0"/>
    <xf numFmtId="0" fontId="131" fillId="49" borderId="849" applyNumberFormat="0" applyAlignment="0" applyProtection="0"/>
    <xf numFmtId="0" fontId="45" fillId="53" borderId="850" applyNumberFormat="0" applyFont="0" applyAlignment="0" applyProtection="0"/>
    <xf numFmtId="0" fontId="134" fillId="64" borderId="851" applyNumberFormat="0" applyAlignment="0" applyProtection="0"/>
    <xf numFmtId="0" fontId="131" fillId="49" borderId="849" applyNumberFormat="0" applyAlignment="0" applyProtection="0"/>
    <xf numFmtId="0" fontId="66" fillId="64" borderId="867" applyNumberFormat="0" applyAlignment="0" applyProtection="0"/>
    <xf numFmtId="0" fontId="45" fillId="53" borderId="868" applyNumberFormat="0" applyFont="0" applyAlignment="0" applyProtection="0"/>
    <xf numFmtId="10" fontId="75" fillId="70" borderId="857" applyNumberFormat="0" applyBorder="0" applyAlignment="0" applyProtection="0"/>
    <xf numFmtId="0" fontId="134" fillId="64" borderId="869" applyNumberFormat="0" applyAlignment="0" applyProtection="0"/>
    <xf numFmtId="0" fontId="126" fillId="64" borderId="858" applyNumberFormat="0" applyAlignment="0" applyProtection="0"/>
    <xf numFmtId="0" fontId="131" fillId="49" borderId="858" applyNumberFormat="0" applyAlignment="0" applyProtection="0"/>
    <xf numFmtId="0" fontId="45" fillId="53" borderId="859" applyNumberFormat="0" applyFont="0" applyAlignment="0" applyProtection="0"/>
    <xf numFmtId="0" fontId="134" fillId="64" borderId="860" applyNumberFormat="0" applyAlignment="0" applyProtection="0"/>
    <xf numFmtId="0" fontId="126" fillId="64" borderId="849" applyNumberFormat="0" applyAlignment="0" applyProtection="0"/>
    <xf numFmtId="0" fontId="95" fillId="64" borderId="860" applyNumberFormat="0" applyAlignment="0" applyProtection="0"/>
    <xf numFmtId="0" fontId="131" fillId="49" borderId="849" applyNumberFormat="0" applyAlignment="0" applyProtection="0"/>
    <xf numFmtId="10" fontId="75" fillId="67" borderId="857" applyNumberFormat="0" applyBorder="0" applyAlignment="0" applyProtection="0"/>
    <xf numFmtId="0" fontId="45" fillId="53" borderId="859" applyNumberFormat="0" applyFont="0" applyAlignment="0" applyProtection="0"/>
    <xf numFmtId="0" fontId="131" fillId="49" borderId="849" applyNumberFormat="0" applyAlignment="0" applyProtection="0"/>
    <xf numFmtId="0" fontId="66" fillId="64" borderId="876" applyNumberForma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4" fontId="48" fillId="73" borderId="860" applyNumberFormat="0" applyProtection="0">
      <alignment vertical="center"/>
    </xf>
    <xf numFmtId="4" fontId="110" fillId="73" borderId="860" applyNumberFormat="0" applyProtection="0">
      <alignment vertical="center"/>
    </xf>
    <xf numFmtId="4" fontId="48" fillId="73" borderId="860" applyNumberFormat="0" applyProtection="0">
      <alignment horizontal="left" vertical="center" indent="1"/>
    </xf>
    <xf numFmtId="4" fontId="48" fillId="73" borderId="860" applyNumberFormat="0" applyProtection="0">
      <alignment horizontal="left" vertical="center" indent="1"/>
    </xf>
    <xf numFmtId="0" fontId="45" fillId="74" borderId="860" applyNumberFormat="0" applyProtection="0">
      <alignment horizontal="left" vertical="center" indent="1"/>
    </xf>
    <xf numFmtId="4" fontId="48" fillId="75" borderId="860" applyNumberFormat="0" applyProtection="0">
      <alignment horizontal="right" vertical="center"/>
    </xf>
    <xf numFmtId="4" fontId="48" fillId="76" borderId="860" applyNumberFormat="0" applyProtection="0">
      <alignment horizontal="right" vertical="center"/>
    </xf>
    <xf numFmtId="4" fontId="48" fillId="77" borderId="860" applyNumberFormat="0" applyProtection="0">
      <alignment horizontal="right" vertical="center"/>
    </xf>
    <xf numFmtId="4" fontId="48" fillId="78" borderId="860" applyNumberFormat="0" applyProtection="0">
      <alignment horizontal="right" vertical="center"/>
    </xf>
    <xf numFmtId="4" fontId="48" fillId="79" borderId="860" applyNumberFormat="0" applyProtection="0">
      <alignment horizontal="right" vertical="center"/>
    </xf>
    <xf numFmtId="4" fontId="48" fillId="80" borderId="860" applyNumberFormat="0" applyProtection="0">
      <alignment horizontal="right" vertical="center"/>
    </xf>
    <xf numFmtId="4" fontId="48" fillId="81" borderId="860" applyNumberFormat="0" applyProtection="0">
      <alignment horizontal="right" vertical="center"/>
    </xf>
    <xf numFmtId="4" fontId="48" fillId="82" borderId="860" applyNumberFormat="0" applyProtection="0">
      <alignment horizontal="right" vertical="center"/>
    </xf>
    <xf numFmtId="4" fontId="48" fillId="83" borderId="860" applyNumberFormat="0" applyProtection="0">
      <alignment horizontal="right" vertical="center"/>
    </xf>
    <xf numFmtId="4" fontId="47" fillId="84" borderId="860" applyNumberFormat="0" applyProtection="0">
      <alignment horizontal="left" vertical="center" indent="1"/>
    </xf>
    <xf numFmtId="0" fontId="45" fillId="74" borderId="860" applyNumberFormat="0" applyProtection="0">
      <alignment horizontal="left" vertical="center" indent="1"/>
    </xf>
    <xf numFmtId="4" fontId="48" fillId="85" borderId="860" applyNumberFormat="0" applyProtection="0">
      <alignment horizontal="left" vertical="center" indent="1"/>
    </xf>
    <xf numFmtId="4" fontId="48" fillId="87" borderId="860" applyNumberFormat="0" applyProtection="0">
      <alignment horizontal="left" vertical="center" indent="1"/>
    </xf>
    <xf numFmtId="0" fontId="45" fillId="87" borderId="860" applyNumberFormat="0" applyProtection="0">
      <alignment horizontal="left" vertical="center" indent="1"/>
    </xf>
    <xf numFmtId="0" fontId="45" fillId="87" borderId="860" applyNumberFormat="0" applyProtection="0">
      <alignment horizontal="left" vertical="center" indent="1"/>
    </xf>
    <xf numFmtId="0" fontId="45" fillId="88" borderId="860" applyNumberFormat="0" applyProtection="0">
      <alignment horizontal="left" vertical="center" indent="1"/>
    </xf>
    <xf numFmtId="0" fontId="45" fillId="88" borderId="860" applyNumberFormat="0" applyProtection="0">
      <alignment horizontal="left" vertical="center" indent="1"/>
    </xf>
    <xf numFmtId="0" fontId="45" fillId="66" borderId="860" applyNumberFormat="0" applyProtection="0">
      <alignment horizontal="left" vertical="center" indent="1"/>
    </xf>
    <xf numFmtId="0" fontId="45" fillId="66" borderId="860" applyNumberFormat="0" applyProtection="0">
      <alignment horizontal="left" vertical="center" indent="1"/>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48" fillId="67" borderId="860" applyNumberFormat="0" applyProtection="0">
      <alignment vertical="center"/>
    </xf>
    <xf numFmtId="4" fontId="110" fillId="67" borderId="860" applyNumberFormat="0" applyProtection="0">
      <alignmen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4" fontId="48" fillId="85" borderId="860" applyNumberFormat="0" applyProtection="0">
      <alignment horizontal="right" vertical="center"/>
    </xf>
    <xf numFmtId="4" fontId="110" fillId="85" borderId="860" applyNumberFormat="0" applyProtection="0">
      <alignment horizontal="righ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109" fillId="85" borderId="860" applyNumberFormat="0" applyProtection="0">
      <alignment horizontal="right" vertical="center"/>
    </xf>
    <xf numFmtId="0" fontId="101" fillId="0" borderId="861"/>
    <xf numFmtId="0" fontId="66" fillId="64" borderId="876" applyNumberFormat="0" applyAlignment="0" applyProtection="0"/>
    <xf numFmtId="0" fontId="131" fillId="49" borderId="858" applyNumberFormat="0" applyAlignment="0" applyProtection="0"/>
    <xf numFmtId="37" fontId="113" fillId="91"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64" borderId="876" applyNumberFormat="0" applyAlignment="0" applyProtection="0"/>
    <xf numFmtId="0" fontId="108" fillId="62" borderId="864" applyBorder="0"/>
    <xf numFmtId="0" fontId="131" fillId="49" borderId="858" applyNumberFormat="0" applyAlignment="0" applyProtection="0"/>
    <xf numFmtId="0" fontId="131" fillId="49" borderId="858" applyNumberFormat="0" applyAlignment="0" applyProtection="0"/>
    <xf numFmtId="0" fontId="131" fillId="49" borderId="858" applyNumberFormat="0" applyAlignment="0" applyProtection="0"/>
    <xf numFmtId="217" fontId="46" fillId="88" borderId="883" applyBorder="0">
      <alignment horizontal="center" vertical="center" wrapText="1"/>
    </xf>
    <xf numFmtId="217" fontId="46" fillId="88" borderId="865" applyBorder="0">
      <alignment horizontal="center" vertical="center" wrapText="1"/>
    </xf>
    <xf numFmtId="217" fontId="46" fillId="67" borderId="863" applyBorder="0">
      <alignment horizontal="left" indent="1"/>
      <protection locked="0"/>
    </xf>
    <xf numFmtId="0" fontId="108" fillId="62" borderId="864" applyBorder="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0" fontId="105" fillId="0" borderId="871" applyNumberFormat="0" applyFill="0" applyAlignment="0" applyProtection="0"/>
    <xf numFmtId="0" fontId="101" fillId="0" borderId="861"/>
    <xf numFmtId="4" fontId="109" fillId="85" borderId="860" applyNumberFormat="0" applyProtection="0">
      <alignment horizontal="righ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110" fillId="85" borderId="860" applyNumberFormat="0" applyProtection="0">
      <alignment horizontal="right" vertical="center"/>
    </xf>
    <xf numFmtId="4" fontId="48" fillId="85" borderId="860" applyNumberFormat="0" applyProtection="0">
      <alignment horizontal="righ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4" fontId="110" fillId="67" borderId="860" applyNumberFormat="0" applyProtection="0">
      <alignment vertical="center"/>
    </xf>
    <xf numFmtId="4" fontId="48" fillId="67" borderId="860" applyNumberFormat="0" applyProtection="0">
      <alignmen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0" fontId="45" fillId="66" borderId="860" applyNumberFormat="0" applyProtection="0">
      <alignment horizontal="left" vertical="center" indent="1"/>
    </xf>
    <xf numFmtId="0" fontId="45" fillId="66" borderId="860" applyNumberFormat="0" applyProtection="0">
      <alignment horizontal="left" vertical="center" indent="1"/>
    </xf>
    <xf numFmtId="0" fontId="45" fillId="88" borderId="860" applyNumberFormat="0" applyProtection="0">
      <alignment horizontal="left" vertical="center" indent="1"/>
    </xf>
    <xf numFmtId="0" fontId="45" fillId="88" borderId="860" applyNumberFormat="0" applyProtection="0">
      <alignment horizontal="left" vertical="center" indent="1"/>
    </xf>
    <xf numFmtId="0" fontId="45" fillId="87" borderId="860" applyNumberFormat="0" applyProtection="0">
      <alignment horizontal="left" vertical="center" indent="1"/>
    </xf>
    <xf numFmtId="0" fontId="45" fillId="87" borderId="860" applyNumberFormat="0" applyProtection="0">
      <alignment horizontal="left" vertical="center" indent="1"/>
    </xf>
    <xf numFmtId="4" fontId="48" fillId="87" borderId="860" applyNumberFormat="0" applyProtection="0">
      <alignment horizontal="left" vertical="center" indent="1"/>
    </xf>
    <xf numFmtId="4" fontId="48" fillId="85" borderId="860" applyNumberFormat="0" applyProtection="0">
      <alignment horizontal="left" vertical="center" indent="1"/>
    </xf>
    <xf numFmtId="0" fontId="45" fillId="74" borderId="860" applyNumberFormat="0" applyProtection="0">
      <alignment horizontal="left" vertical="center" indent="1"/>
    </xf>
    <xf numFmtId="4" fontId="47" fillId="84" borderId="860" applyNumberFormat="0" applyProtection="0">
      <alignment horizontal="left" vertical="center" indent="1"/>
    </xf>
    <xf numFmtId="4" fontId="48" fillId="83" borderId="860" applyNumberFormat="0" applyProtection="0">
      <alignment horizontal="right" vertical="center"/>
    </xf>
    <xf numFmtId="4" fontId="48" fillId="82" borderId="860" applyNumberFormat="0" applyProtection="0">
      <alignment horizontal="right" vertical="center"/>
    </xf>
    <xf numFmtId="4" fontId="48" fillId="81" borderId="860" applyNumberFormat="0" applyProtection="0">
      <alignment horizontal="right" vertical="center"/>
    </xf>
    <xf numFmtId="4" fontId="48" fillId="80" borderId="860" applyNumberFormat="0" applyProtection="0">
      <alignment horizontal="right" vertical="center"/>
    </xf>
    <xf numFmtId="4" fontId="48" fillId="79" borderId="860" applyNumberFormat="0" applyProtection="0">
      <alignment horizontal="right" vertical="center"/>
    </xf>
    <xf numFmtId="4" fontId="48" fillId="78" borderId="860" applyNumberFormat="0" applyProtection="0">
      <alignment horizontal="right" vertical="center"/>
    </xf>
    <xf numFmtId="4" fontId="48" fillId="77" borderId="860" applyNumberFormat="0" applyProtection="0">
      <alignment horizontal="right" vertical="center"/>
    </xf>
    <xf numFmtId="4" fontId="48" fillId="76" borderId="860" applyNumberFormat="0" applyProtection="0">
      <alignment horizontal="right" vertical="center"/>
    </xf>
    <xf numFmtId="4" fontId="48" fillId="75" borderId="860" applyNumberFormat="0" applyProtection="0">
      <alignment horizontal="right" vertical="center"/>
    </xf>
    <xf numFmtId="0" fontId="45" fillId="74" borderId="860" applyNumberFormat="0" applyProtection="0">
      <alignment horizontal="left" vertical="center" indent="1"/>
    </xf>
    <xf numFmtId="4" fontId="48" fillId="73" borderId="860" applyNumberFormat="0" applyProtection="0">
      <alignment horizontal="left" vertical="center" indent="1"/>
    </xf>
    <xf numFmtId="4" fontId="48" fillId="73" borderId="860" applyNumberFormat="0" applyProtection="0">
      <alignment horizontal="left" vertical="center" indent="1"/>
    </xf>
    <xf numFmtId="4" fontId="110" fillId="73" borderId="860" applyNumberFormat="0" applyProtection="0">
      <alignment vertical="center"/>
    </xf>
    <xf numFmtId="4" fontId="48" fillId="73" borderId="860" applyNumberFormat="0" applyProtection="0">
      <alignment vertical="center"/>
    </xf>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37" fontId="113" fillId="90" borderId="858" applyBorder="0" applyProtection="0">
      <alignment horizontal="right"/>
    </xf>
    <xf numFmtId="37" fontId="113" fillId="90" borderId="858" applyBorder="0" applyProtection="0">
      <alignment horizontal="right"/>
    </xf>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0" fontId="81" fillId="49" borderId="858" applyNumberForma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70" fillId="53" borderId="859" applyNumberFormat="0" applyFon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4" fontId="48" fillId="73" borderId="860" applyNumberFormat="0" applyProtection="0">
      <alignment vertical="center"/>
    </xf>
    <xf numFmtId="4" fontId="110" fillId="73" borderId="860" applyNumberFormat="0" applyProtection="0">
      <alignment vertical="center"/>
    </xf>
    <xf numFmtId="4" fontId="48" fillId="73" borderId="860" applyNumberFormat="0" applyProtection="0">
      <alignment horizontal="left" vertical="center" indent="1"/>
    </xf>
    <xf numFmtId="4" fontId="48" fillId="73" borderId="860" applyNumberFormat="0" applyProtection="0">
      <alignment horizontal="left" vertical="center" indent="1"/>
    </xf>
    <xf numFmtId="0" fontId="45" fillId="74" borderId="860" applyNumberFormat="0" applyProtection="0">
      <alignment horizontal="left" vertical="center" indent="1"/>
    </xf>
    <xf numFmtId="4" fontId="48" fillId="75" borderId="860" applyNumberFormat="0" applyProtection="0">
      <alignment horizontal="right" vertical="center"/>
    </xf>
    <xf numFmtId="4" fontId="48" fillId="76" borderId="860" applyNumberFormat="0" applyProtection="0">
      <alignment horizontal="right" vertical="center"/>
    </xf>
    <xf numFmtId="4" fontId="48" fillId="77" borderId="860" applyNumberFormat="0" applyProtection="0">
      <alignment horizontal="right" vertical="center"/>
    </xf>
    <xf numFmtId="4" fontId="48" fillId="78" borderId="860" applyNumberFormat="0" applyProtection="0">
      <alignment horizontal="right" vertical="center"/>
    </xf>
    <xf numFmtId="4" fontId="48" fillId="79" borderId="860" applyNumberFormat="0" applyProtection="0">
      <alignment horizontal="right" vertical="center"/>
    </xf>
    <xf numFmtId="4" fontId="48" fillId="80" borderId="860" applyNumberFormat="0" applyProtection="0">
      <alignment horizontal="right" vertical="center"/>
    </xf>
    <xf numFmtId="4" fontId="48" fillId="81" borderId="860" applyNumberFormat="0" applyProtection="0">
      <alignment horizontal="right" vertical="center"/>
    </xf>
    <xf numFmtId="4" fontId="48" fillId="82" borderId="860" applyNumberFormat="0" applyProtection="0">
      <alignment horizontal="right" vertical="center"/>
    </xf>
    <xf numFmtId="4" fontId="48" fillId="83" borderId="860" applyNumberFormat="0" applyProtection="0">
      <alignment horizontal="right" vertical="center"/>
    </xf>
    <xf numFmtId="4" fontId="47" fillId="84" borderId="860" applyNumberFormat="0" applyProtection="0">
      <alignment horizontal="left" vertical="center" indent="1"/>
    </xf>
    <xf numFmtId="0" fontId="45" fillId="74" borderId="860" applyNumberFormat="0" applyProtection="0">
      <alignment horizontal="left" vertical="center" indent="1"/>
    </xf>
    <xf numFmtId="4" fontId="48" fillId="85" borderId="860" applyNumberFormat="0" applyProtection="0">
      <alignment horizontal="left" vertical="center" indent="1"/>
    </xf>
    <xf numFmtId="4" fontId="48" fillId="87" borderId="860" applyNumberFormat="0" applyProtection="0">
      <alignment horizontal="left" vertical="center" indent="1"/>
    </xf>
    <xf numFmtId="0" fontId="45" fillId="87" borderId="860" applyNumberFormat="0" applyProtection="0">
      <alignment horizontal="left" vertical="center" indent="1"/>
    </xf>
    <xf numFmtId="0" fontId="45" fillId="87" borderId="860" applyNumberFormat="0" applyProtection="0">
      <alignment horizontal="left" vertical="center" indent="1"/>
    </xf>
    <xf numFmtId="0" fontId="45" fillId="88" borderId="860" applyNumberFormat="0" applyProtection="0">
      <alignment horizontal="left" vertical="center" indent="1"/>
    </xf>
    <xf numFmtId="0" fontId="45" fillId="88" borderId="860" applyNumberFormat="0" applyProtection="0">
      <alignment horizontal="left" vertical="center" indent="1"/>
    </xf>
    <xf numFmtId="0" fontId="45" fillId="66" borderId="860" applyNumberFormat="0" applyProtection="0">
      <alignment horizontal="left" vertical="center" indent="1"/>
    </xf>
    <xf numFmtId="0" fontId="45" fillId="66" borderId="860" applyNumberFormat="0" applyProtection="0">
      <alignment horizontal="left" vertical="center" indent="1"/>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48" fillId="67" borderId="860" applyNumberFormat="0" applyProtection="0">
      <alignment vertical="center"/>
    </xf>
    <xf numFmtId="4" fontId="110" fillId="67" borderId="860" applyNumberFormat="0" applyProtection="0">
      <alignment vertical="center"/>
    </xf>
    <xf numFmtId="4" fontId="48" fillId="67" borderId="860" applyNumberFormat="0" applyProtection="0">
      <alignment horizontal="left" vertical="center" indent="1"/>
    </xf>
    <xf numFmtId="4" fontId="48" fillId="67" borderId="860" applyNumberFormat="0" applyProtection="0">
      <alignment horizontal="left" vertical="center" indent="1"/>
    </xf>
    <xf numFmtId="4" fontId="48" fillId="85" borderId="860" applyNumberFormat="0" applyProtection="0">
      <alignment horizontal="right" vertical="center"/>
    </xf>
    <xf numFmtId="4" fontId="110" fillId="85" borderId="860" applyNumberFormat="0" applyProtection="0">
      <alignment horizontal="right" vertical="center"/>
    </xf>
    <xf numFmtId="0" fontId="45" fillId="74" borderId="860" applyNumberFormat="0" applyProtection="0">
      <alignment horizontal="left" vertical="center" indent="1"/>
    </xf>
    <xf numFmtId="0" fontId="45" fillId="74" borderId="860" applyNumberFormat="0" applyProtection="0">
      <alignment horizontal="left" vertical="center" indent="1"/>
    </xf>
    <xf numFmtId="4" fontId="109" fillId="85" borderId="860" applyNumberFormat="0" applyProtection="0">
      <alignment horizontal="right" vertical="center"/>
    </xf>
    <xf numFmtId="0" fontId="101" fillId="0" borderId="861"/>
    <xf numFmtId="37" fontId="113" fillId="91" borderId="867" applyBorder="0" applyProtection="0">
      <alignment horizontal="right"/>
    </xf>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0" fontId="66" fillId="64" borderId="858" applyNumberFormat="0" applyAlignment="0" applyProtection="0"/>
    <xf numFmtId="37" fontId="113" fillId="91"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37" fontId="113" fillId="91" borderId="858" applyBorder="0" applyProtection="0">
      <alignment horizontal="right"/>
    </xf>
    <xf numFmtId="0" fontId="108" fillId="62" borderId="864" applyBorder="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0" fontId="95" fillId="64" borderId="860" applyNumberFormat="0" applyAlignment="0" applyProtection="0"/>
    <xf numFmtId="217" fontId="46" fillId="88" borderId="865" applyBorder="0">
      <alignment horizontal="center" vertical="center" wrapText="1"/>
    </xf>
    <xf numFmtId="217" fontId="46" fillId="67" borderId="863" applyBorder="0">
      <alignment horizontal="left" indent="1"/>
      <protection locked="0"/>
    </xf>
    <xf numFmtId="0" fontId="105" fillId="0" borderId="862" applyNumberFormat="0" applyFill="0" applyAlignment="0" applyProtection="0"/>
    <xf numFmtId="0" fontId="126" fillId="64" borderId="858" applyNumberFormat="0" applyAlignment="0" applyProtection="0"/>
    <xf numFmtId="0" fontId="131" fillId="49" borderId="858" applyNumberFormat="0" applyAlignment="0" applyProtection="0"/>
    <xf numFmtId="0" fontId="45" fillId="53" borderId="859" applyNumberFormat="0" applyFont="0" applyAlignment="0" applyProtection="0"/>
    <xf numFmtId="0" fontId="134" fillId="64" borderId="860" applyNumberFormat="0" applyAlignment="0" applyProtection="0"/>
    <xf numFmtId="217" fontId="46" fillId="88" borderId="865" applyBorder="0">
      <alignment horizontal="center" vertical="center" wrapText="1"/>
    </xf>
    <xf numFmtId="217" fontId="46" fillId="67" borderId="863" applyBorder="0">
      <alignment horizontal="left" indent="1"/>
      <protection locked="0"/>
    </xf>
    <xf numFmtId="0" fontId="126" fillId="64" borderId="858" applyNumberFormat="0" applyAlignment="0" applyProtection="0"/>
    <xf numFmtId="0" fontId="131" fillId="49" borderId="858" applyNumberFormat="0" applyAlignment="0" applyProtection="0"/>
    <xf numFmtId="0" fontId="45" fillId="53" borderId="859" applyNumberFormat="0" applyFont="0" applyAlignment="0" applyProtection="0"/>
    <xf numFmtId="0" fontId="134" fillId="64" borderId="860" applyNumberFormat="0" applyAlignment="0" applyProtection="0"/>
    <xf numFmtId="0" fontId="131" fillId="49" borderId="858" applyNumberFormat="0" applyAlignment="0" applyProtection="0"/>
    <xf numFmtId="10" fontId="75" fillId="70" borderId="866" applyNumberFormat="0" applyBorder="0" applyAlignment="0" applyProtection="0"/>
    <xf numFmtId="0" fontId="66" fillId="64" borderId="876" applyNumberFormat="0" applyAlignment="0" applyProtection="0"/>
    <xf numFmtId="0" fontId="126" fillId="64" borderId="867" applyNumberFormat="0" applyAlignment="0" applyProtection="0"/>
    <xf numFmtId="0" fontId="131" fillId="49" borderId="867" applyNumberFormat="0" applyAlignment="0" applyProtection="0"/>
    <xf numFmtId="0" fontId="45" fillId="53" borderId="868" applyNumberFormat="0" applyFont="0" applyAlignment="0" applyProtection="0"/>
    <xf numFmtId="0" fontId="134" fillId="64" borderId="869" applyNumberFormat="0" applyAlignment="0" applyProtection="0"/>
    <xf numFmtId="0" fontId="126" fillId="64" borderId="858" applyNumberFormat="0" applyAlignment="0" applyProtection="0"/>
    <xf numFmtId="0" fontId="131" fillId="49" borderId="858" applyNumberFormat="0" applyAlignment="0" applyProtection="0"/>
    <xf numFmtId="10" fontId="75" fillId="67" borderId="866" applyNumberFormat="0" applyBorder="0" applyAlignment="0" applyProtection="0"/>
    <xf numFmtId="0" fontId="45" fillId="53" borderId="868" applyNumberFormat="0" applyFont="0" applyAlignment="0" applyProtection="0"/>
    <xf numFmtId="217" fontId="46" fillId="67" borderId="881" applyBorder="0">
      <alignment horizontal="left" indent="1"/>
      <protection locked="0"/>
    </xf>
    <xf numFmtId="0" fontId="131" fillId="49" borderId="858" applyNumberForma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4" fontId="48" fillId="73" borderId="869" applyNumberFormat="0" applyProtection="0">
      <alignment vertical="center"/>
    </xf>
    <xf numFmtId="4" fontId="110" fillId="73" borderId="869" applyNumberFormat="0" applyProtection="0">
      <alignment vertical="center"/>
    </xf>
    <xf numFmtId="4" fontId="48" fillId="73" borderId="869" applyNumberFormat="0" applyProtection="0">
      <alignment horizontal="left" vertical="center" indent="1"/>
    </xf>
    <xf numFmtId="4" fontId="48" fillId="73" borderId="869" applyNumberFormat="0" applyProtection="0">
      <alignment horizontal="left" vertical="center" indent="1"/>
    </xf>
    <xf numFmtId="0" fontId="45" fillId="74" borderId="869" applyNumberFormat="0" applyProtection="0">
      <alignment horizontal="left" vertical="center" indent="1"/>
    </xf>
    <xf numFmtId="4" fontId="48" fillId="75" borderId="869" applyNumberFormat="0" applyProtection="0">
      <alignment horizontal="right" vertical="center"/>
    </xf>
    <xf numFmtId="4" fontId="48" fillId="76" borderId="869" applyNumberFormat="0" applyProtection="0">
      <alignment horizontal="right" vertical="center"/>
    </xf>
    <xf numFmtId="4" fontId="48" fillId="77" borderId="869" applyNumberFormat="0" applyProtection="0">
      <alignment horizontal="right" vertical="center"/>
    </xf>
    <xf numFmtId="4" fontId="48" fillId="78" borderId="869" applyNumberFormat="0" applyProtection="0">
      <alignment horizontal="right" vertical="center"/>
    </xf>
    <xf numFmtId="4" fontId="48" fillId="79" borderId="869" applyNumberFormat="0" applyProtection="0">
      <alignment horizontal="right" vertical="center"/>
    </xf>
    <xf numFmtId="4" fontId="48" fillId="80" borderId="869" applyNumberFormat="0" applyProtection="0">
      <alignment horizontal="right" vertical="center"/>
    </xf>
    <xf numFmtId="4" fontId="48" fillId="81" borderId="869" applyNumberFormat="0" applyProtection="0">
      <alignment horizontal="right" vertical="center"/>
    </xf>
    <xf numFmtId="4" fontId="48" fillId="82" borderId="869" applyNumberFormat="0" applyProtection="0">
      <alignment horizontal="right" vertical="center"/>
    </xf>
    <xf numFmtId="4" fontId="48" fillId="83" borderId="869" applyNumberFormat="0" applyProtection="0">
      <alignment horizontal="right" vertical="center"/>
    </xf>
    <xf numFmtId="4" fontId="47" fillId="84" borderId="869" applyNumberFormat="0" applyProtection="0">
      <alignment horizontal="left" vertical="center" indent="1"/>
    </xf>
    <xf numFmtId="0" fontId="45" fillId="74" borderId="869" applyNumberFormat="0" applyProtection="0">
      <alignment horizontal="left" vertical="center" indent="1"/>
    </xf>
    <xf numFmtId="4" fontId="48" fillId="85" borderId="869" applyNumberFormat="0" applyProtection="0">
      <alignment horizontal="left" vertical="center" indent="1"/>
    </xf>
    <xf numFmtId="4" fontId="48" fillId="87" borderId="869" applyNumberFormat="0" applyProtection="0">
      <alignment horizontal="left" vertical="center" indent="1"/>
    </xf>
    <xf numFmtId="0" fontId="45" fillId="87" borderId="869" applyNumberFormat="0" applyProtection="0">
      <alignment horizontal="left" vertical="center" indent="1"/>
    </xf>
    <xf numFmtId="0" fontId="45" fillId="87" borderId="869" applyNumberFormat="0" applyProtection="0">
      <alignment horizontal="left" vertical="center" indent="1"/>
    </xf>
    <xf numFmtId="0" fontId="45" fillId="88" borderId="869" applyNumberFormat="0" applyProtection="0">
      <alignment horizontal="left" vertical="center" indent="1"/>
    </xf>
    <xf numFmtId="0" fontId="45" fillId="88" borderId="869" applyNumberFormat="0" applyProtection="0">
      <alignment horizontal="left" vertical="center" indent="1"/>
    </xf>
    <xf numFmtId="0" fontId="45" fillId="66" borderId="869" applyNumberFormat="0" applyProtection="0">
      <alignment horizontal="left" vertical="center" indent="1"/>
    </xf>
    <xf numFmtId="0" fontId="45" fillId="66" borderId="869" applyNumberFormat="0" applyProtection="0">
      <alignment horizontal="left" vertical="center" indent="1"/>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48" fillId="67" borderId="869" applyNumberFormat="0" applyProtection="0">
      <alignment vertical="center"/>
    </xf>
    <xf numFmtId="4" fontId="110" fillId="67" borderId="869" applyNumberFormat="0" applyProtection="0">
      <alignment vertical="center"/>
    </xf>
    <xf numFmtId="4" fontId="48" fillId="67" borderId="869" applyNumberFormat="0" applyProtection="0">
      <alignment horizontal="left" vertical="center" indent="1"/>
    </xf>
    <xf numFmtId="4" fontId="48" fillId="67" borderId="869" applyNumberFormat="0" applyProtection="0">
      <alignment horizontal="left" vertical="center" indent="1"/>
    </xf>
    <xf numFmtId="4" fontId="48" fillId="85" borderId="869" applyNumberFormat="0" applyProtection="0">
      <alignment horizontal="right" vertical="center"/>
    </xf>
    <xf numFmtId="4" fontId="110" fillId="85" borderId="869" applyNumberFormat="0" applyProtection="0">
      <alignment horizontal="righ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109" fillId="85" borderId="869" applyNumberFormat="0" applyProtection="0">
      <alignment horizontal="right" vertical="center"/>
    </xf>
    <xf numFmtId="0" fontId="101" fillId="0" borderId="870"/>
    <xf numFmtId="0" fontId="131" fillId="49" borderId="867" applyNumberFormat="0" applyAlignment="0" applyProtection="0"/>
    <xf numFmtId="37" fontId="113" fillId="91"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8" fillId="62" borderId="873" applyBorder="0"/>
    <xf numFmtId="0" fontId="131" fillId="49" borderId="867" applyNumberFormat="0" applyAlignment="0" applyProtection="0"/>
    <xf numFmtId="0" fontId="131" fillId="49" borderId="867" applyNumberFormat="0" applyAlignment="0" applyProtection="0"/>
    <xf numFmtId="0" fontId="131" fillId="49" borderId="867" applyNumberFormat="0" applyAlignment="0" applyProtection="0"/>
    <xf numFmtId="217" fontId="46" fillId="88" borderId="874" applyBorder="0">
      <alignment horizontal="center" vertical="center" wrapText="1"/>
    </xf>
    <xf numFmtId="217" fontId="46" fillId="67" borderId="872" applyBorder="0">
      <alignment horizontal="left" indent="1"/>
      <protection locked="0"/>
    </xf>
    <xf numFmtId="0" fontId="45" fillId="53" borderId="877" applyNumberFormat="0" applyFont="0" applyAlignment="0" applyProtection="0"/>
    <xf numFmtId="0" fontId="108" fillId="62" borderId="873" applyBorder="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105" fillId="0" borderId="880" applyNumberFormat="0" applyFill="0" applyAlignment="0" applyProtection="0"/>
    <xf numFmtId="0" fontId="101" fillId="0" borderId="870"/>
    <xf numFmtId="4" fontId="109" fillId="85" borderId="869" applyNumberFormat="0" applyProtection="0">
      <alignment horizontal="righ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110" fillId="85" borderId="869" applyNumberFormat="0" applyProtection="0">
      <alignment horizontal="right" vertical="center"/>
    </xf>
    <xf numFmtId="4" fontId="48" fillId="85" borderId="869" applyNumberFormat="0" applyProtection="0">
      <alignment horizontal="right" vertical="center"/>
    </xf>
    <xf numFmtId="4" fontId="48" fillId="67" borderId="869" applyNumberFormat="0" applyProtection="0">
      <alignment horizontal="left" vertical="center" indent="1"/>
    </xf>
    <xf numFmtId="4" fontId="48" fillId="67" borderId="869" applyNumberFormat="0" applyProtection="0">
      <alignment horizontal="left" vertical="center" indent="1"/>
    </xf>
    <xf numFmtId="4" fontId="110" fillId="67" borderId="869" applyNumberFormat="0" applyProtection="0">
      <alignment vertical="center"/>
    </xf>
    <xf numFmtId="4" fontId="48" fillId="67" borderId="869" applyNumberFormat="0" applyProtection="0">
      <alignmen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0" fontId="45" fillId="66" borderId="869" applyNumberFormat="0" applyProtection="0">
      <alignment horizontal="left" vertical="center" indent="1"/>
    </xf>
    <xf numFmtId="0" fontId="45" fillId="66" borderId="869" applyNumberFormat="0" applyProtection="0">
      <alignment horizontal="left" vertical="center" indent="1"/>
    </xf>
    <xf numFmtId="0" fontId="45" fillId="88" borderId="869" applyNumberFormat="0" applyProtection="0">
      <alignment horizontal="left" vertical="center" indent="1"/>
    </xf>
    <xf numFmtId="0" fontId="45" fillId="88" borderId="869" applyNumberFormat="0" applyProtection="0">
      <alignment horizontal="left" vertical="center" indent="1"/>
    </xf>
    <xf numFmtId="0" fontId="45" fillId="87" borderId="869" applyNumberFormat="0" applyProtection="0">
      <alignment horizontal="left" vertical="center" indent="1"/>
    </xf>
    <xf numFmtId="0" fontId="45" fillId="87" borderId="869" applyNumberFormat="0" applyProtection="0">
      <alignment horizontal="left" vertical="center" indent="1"/>
    </xf>
    <xf numFmtId="4" fontId="48" fillId="87" borderId="869" applyNumberFormat="0" applyProtection="0">
      <alignment horizontal="left" vertical="center" indent="1"/>
    </xf>
    <xf numFmtId="4" fontId="48" fillId="85" borderId="869" applyNumberFormat="0" applyProtection="0">
      <alignment horizontal="left" vertical="center" indent="1"/>
    </xf>
    <xf numFmtId="0" fontId="45" fillId="74" borderId="869" applyNumberFormat="0" applyProtection="0">
      <alignment horizontal="left" vertical="center" indent="1"/>
    </xf>
    <xf numFmtId="4" fontId="47" fillId="84" borderId="869" applyNumberFormat="0" applyProtection="0">
      <alignment horizontal="left" vertical="center" indent="1"/>
    </xf>
    <xf numFmtId="4" fontId="48" fillId="83" borderId="869" applyNumberFormat="0" applyProtection="0">
      <alignment horizontal="right" vertical="center"/>
    </xf>
    <xf numFmtId="4" fontId="48" fillId="82" borderId="869" applyNumberFormat="0" applyProtection="0">
      <alignment horizontal="right" vertical="center"/>
    </xf>
    <xf numFmtId="4" fontId="48" fillId="81" borderId="869" applyNumberFormat="0" applyProtection="0">
      <alignment horizontal="right" vertical="center"/>
    </xf>
    <xf numFmtId="4" fontId="48" fillId="80" borderId="869" applyNumberFormat="0" applyProtection="0">
      <alignment horizontal="right" vertical="center"/>
    </xf>
    <xf numFmtId="4" fontId="48" fillId="79" borderId="869" applyNumberFormat="0" applyProtection="0">
      <alignment horizontal="right" vertical="center"/>
    </xf>
    <xf numFmtId="4" fontId="48" fillId="78" borderId="869" applyNumberFormat="0" applyProtection="0">
      <alignment horizontal="right" vertical="center"/>
    </xf>
    <xf numFmtId="4" fontId="48" fillId="77" borderId="869" applyNumberFormat="0" applyProtection="0">
      <alignment horizontal="right" vertical="center"/>
    </xf>
    <xf numFmtId="4" fontId="48" fillId="76" borderId="869" applyNumberFormat="0" applyProtection="0">
      <alignment horizontal="right" vertical="center"/>
    </xf>
    <xf numFmtId="4" fontId="48" fillId="75" borderId="869" applyNumberFormat="0" applyProtection="0">
      <alignment horizontal="right" vertical="center"/>
    </xf>
    <xf numFmtId="0" fontId="45" fillId="74" borderId="869" applyNumberFormat="0" applyProtection="0">
      <alignment horizontal="left" vertical="center" indent="1"/>
    </xf>
    <xf numFmtId="4" fontId="48" fillId="73" borderId="869" applyNumberFormat="0" applyProtection="0">
      <alignment horizontal="left" vertical="center" indent="1"/>
    </xf>
    <xf numFmtId="4" fontId="48" fillId="73" borderId="869" applyNumberFormat="0" applyProtection="0">
      <alignment horizontal="left" vertical="center" indent="1"/>
    </xf>
    <xf numFmtId="4" fontId="110" fillId="73" borderId="869" applyNumberFormat="0" applyProtection="0">
      <alignment vertical="center"/>
    </xf>
    <xf numFmtId="4" fontId="48" fillId="73" borderId="869" applyNumberFormat="0" applyProtection="0">
      <alignment vertical="center"/>
    </xf>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37" fontId="113" fillId="90" borderId="867" applyBorder="0" applyProtection="0">
      <alignment horizontal="right"/>
    </xf>
    <xf numFmtId="37" fontId="113" fillId="90" borderId="867" applyBorder="0" applyProtection="0">
      <alignment horizontal="right"/>
    </xf>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0" fontId="81" fillId="49" borderId="867" applyNumberForma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70" fillId="53" borderId="868" applyNumberFormat="0" applyFon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4" fontId="48" fillId="73" borderId="869" applyNumberFormat="0" applyProtection="0">
      <alignment vertical="center"/>
    </xf>
    <xf numFmtId="4" fontId="110" fillId="73" borderId="869" applyNumberFormat="0" applyProtection="0">
      <alignment vertical="center"/>
    </xf>
    <xf numFmtId="4" fontId="48" fillId="73" borderId="869" applyNumberFormat="0" applyProtection="0">
      <alignment horizontal="left" vertical="center" indent="1"/>
    </xf>
    <xf numFmtId="4" fontId="48" fillId="73" borderId="869" applyNumberFormat="0" applyProtection="0">
      <alignment horizontal="left" vertical="center" indent="1"/>
    </xf>
    <xf numFmtId="0" fontId="45" fillId="74" borderId="869" applyNumberFormat="0" applyProtection="0">
      <alignment horizontal="left" vertical="center" indent="1"/>
    </xf>
    <xf numFmtId="4" fontId="48" fillId="75" borderId="869" applyNumberFormat="0" applyProtection="0">
      <alignment horizontal="right" vertical="center"/>
    </xf>
    <xf numFmtId="4" fontId="48" fillId="76" borderId="869" applyNumberFormat="0" applyProtection="0">
      <alignment horizontal="right" vertical="center"/>
    </xf>
    <xf numFmtId="4" fontId="48" fillId="77" borderId="869" applyNumberFormat="0" applyProtection="0">
      <alignment horizontal="right" vertical="center"/>
    </xf>
    <xf numFmtId="4" fontId="48" fillId="78" borderId="869" applyNumberFormat="0" applyProtection="0">
      <alignment horizontal="right" vertical="center"/>
    </xf>
    <xf numFmtId="4" fontId="48" fillId="79" borderId="869" applyNumberFormat="0" applyProtection="0">
      <alignment horizontal="right" vertical="center"/>
    </xf>
    <xf numFmtId="4" fontId="48" fillId="80" borderId="869" applyNumberFormat="0" applyProtection="0">
      <alignment horizontal="right" vertical="center"/>
    </xf>
    <xf numFmtId="4" fontId="48" fillId="81" borderId="869" applyNumberFormat="0" applyProtection="0">
      <alignment horizontal="right" vertical="center"/>
    </xf>
    <xf numFmtId="4" fontId="48" fillId="82" borderId="869" applyNumberFormat="0" applyProtection="0">
      <alignment horizontal="right" vertical="center"/>
    </xf>
    <xf numFmtId="4" fontId="48" fillId="83" borderId="869" applyNumberFormat="0" applyProtection="0">
      <alignment horizontal="right" vertical="center"/>
    </xf>
    <xf numFmtId="4" fontId="47" fillId="84" borderId="869" applyNumberFormat="0" applyProtection="0">
      <alignment horizontal="left" vertical="center" indent="1"/>
    </xf>
    <xf numFmtId="0" fontId="45" fillId="74" borderId="869" applyNumberFormat="0" applyProtection="0">
      <alignment horizontal="left" vertical="center" indent="1"/>
    </xf>
    <xf numFmtId="4" fontId="48" fillId="85" borderId="869" applyNumberFormat="0" applyProtection="0">
      <alignment horizontal="left" vertical="center" indent="1"/>
    </xf>
    <xf numFmtId="4" fontId="48" fillId="87" borderId="869" applyNumberFormat="0" applyProtection="0">
      <alignment horizontal="left" vertical="center" indent="1"/>
    </xf>
    <xf numFmtId="0" fontId="45" fillId="87" borderId="869" applyNumberFormat="0" applyProtection="0">
      <alignment horizontal="left" vertical="center" indent="1"/>
    </xf>
    <xf numFmtId="0" fontId="45" fillId="87" borderId="869" applyNumberFormat="0" applyProtection="0">
      <alignment horizontal="left" vertical="center" indent="1"/>
    </xf>
    <xf numFmtId="0" fontId="45" fillId="88" borderId="869" applyNumberFormat="0" applyProtection="0">
      <alignment horizontal="left" vertical="center" indent="1"/>
    </xf>
    <xf numFmtId="0" fontId="45" fillId="88" borderId="869" applyNumberFormat="0" applyProtection="0">
      <alignment horizontal="left" vertical="center" indent="1"/>
    </xf>
    <xf numFmtId="0" fontId="45" fillId="66" borderId="869" applyNumberFormat="0" applyProtection="0">
      <alignment horizontal="left" vertical="center" indent="1"/>
    </xf>
    <xf numFmtId="0" fontId="45" fillId="66" borderId="869" applyNumberFormat="0" applyProtection="0">
      <alignment horizontal="left" vertical="center" indent="1"/>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48" fillId="67" borderId="869" applyNumberFormat="0" applyProtection="0">
      <alignment vertical="center"/>
    </xf>
    <xf numFmtId="4" fontId="110" fillId="67" borderId="869" applyNumberFormat="0" applyProtection="0">
      <alignment vertical="center"/>
    </xf>
    <xf numFmtId="4" fontId="48" fillId="67" borderId="869" applyNumberFormat="0" applyProtection="0">
      <alignment horizontal="left" vertical="center" indent="1"/>
    </xf>
    <xf numFmtId="4" fontId="48" fillId="67" borderId="869" applyNumberFormat="0" applyProtection="0">
      <alignment horizontal="left" vertical="center" indent="1"/>
    </xf>
    <xf numFmtId="4" fontId="48" fillId="85" borderId="869" applyNumberFormat="0" applyProtection="0">
      <alignment horizontal="right" vertical="center"/>
    </xf>
    <xf numFmtId="4" fontId="110" fillId="85" borderId="869" applyNumberFormat="0" applyProtection="0">
      <alignment horizontal="right" vertical="center"/>
    </xf>
    <xf numFmtId="0" fontId="45" fillId="74" borderId="869" applyNumberFormat="0" applyProtection="0">
      <alignment horizontal="left" vertical="center" indent="1"/>
    </xf>
    <xf numFmtId="0" fontId="45" fillId="74" borderId="869" applyNumberFormat="0" applyProtection="0">
      <alignment horizontal="left" vertical="center" indent="1"/>
    </xf>
    <xf numFmtId="4" fontId="109" fillId="85" borderId="869" applyNumberFormat="0" applyProtection="0">
      <alignment horizontal="right" vertical="center"/>
    </xf>
    <xf numFmtId="0" fontId="101" fillId="0" borderId="870"/>
    <xf numFmtId="37" fontId="113" fillId="91" borderId="876" applyBorder="0" applyProtection="0">
      <alignment horizontal="right"/>
    </xf>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0" fontId="66" fillId="64" borderId="867" applyNumberFormat="0" applyAlignment="0" applyProtection="0"/>
    <xf numFmtId="37" fontId="113" fillId="91"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37" fontId="113" fillId="91" borderId="867" applyBorder="0" applyProtection="0">
      <alignment horizontal="right"/>
    </xf>
    <xf numFmtId="0" fontId="108" fillId="62" borderId="873" applyBorder="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0" fontId="95" fillId="64" borderId="869" applyNumberFormat="0" applyAlignment="0" applyProtection="0"/>
    <xf numFmtId="217" fontId="46" fillId="88" borderId="874" applyBorder="0">
      <alignment horizontal="center" vertical="center" wrapText="1"/>
    </xf>
    <xf numFmtId="217" fontId="46" fillId="67" borderId="872" applyBorder="0">
      <alignment horizontal="left" indent="1"/>
      <protection locked="0"/>
    </xf>
    <xf numFmtId="0" fontId="105" fillId="0" borderId="871" applyNumberFormat="0" applyFill="0" applyAlignment="0" applyProtection="0"/>
    <xf numFmtId="0" fontId="126" fillId="64" borderId="867" applyNumberFormat="0" applyAlignment="0" applyProtection="0"/>
    <xf numFmtId="0" fontId="131" fillId="49" borderId="867" applyNumberFormat="0" applyAlignment="0" applyProtection="0"/>
    <xf numFmtId="0" fontId="45" fillId="53" borderId="868" applyNumberFormat="0" applyFont="0" applyAlignment="0" applyProtection="0"/>
    <xf numFmtId="0" fontId="134" fillId="64" borderId="869" applyNumberFormat="0" applyAlignment="0" applyProtection="0"/>
    <xf numFmtId="217" fontId="46" fillId="88" borderId="874" applyBorder="0">
      <alignment horizontal="center" vertical="center" wrapText="1"/>
    </xf>
    <xf numFmtId="217" fontId="46" fillId="67" borderId="872" applyBorder="0">
      <alignment horizontal="left" indent="1"/>
      <protection locked="0"/>
    </xf>
    <xf numFmtId="0" fontId="126" fillId="64" borderId="867" applyNumberFormat="0" applyAlignment="0" applyProtection="0"/>
    <xf numFmtId="0" fontId="131" fillId="49" borderId="867" applyNumberFormat="0" applyAlignment="0" applyProtection="0"/>
    <xf numFmtId="0" fontId="45" fillId="53" borderId="868" applyNumberFormat="0" applyFont="0" applyAlignment="0" applyProtection="0"/>
    <xf numFmtId="0" fontId="134" fillId="64" borderId="869" applyNumberFormat="0" applyAlignment="0" applyProtection="0"/>
    <xf numFmtId="0" fontId="131" fillId="49" borderId="867" applyNumberFormat="0" applyAlignment="0" applyProtection="0"/>
    <xf numFmtId="10" fontId="75" fillId="70" borderId="875" applyNumberFormat="0" applyBorder="0" applyAlignment="0" applyProtection="0"/>
    <xf numFmtId="0" fontId="126" fillId="64" borderId="876" applyNumberFormat="0" applyAlignment="0" applyProtection="0"/>
    <xf numFmtId="0" fontId="131" fillId="49" borderId="876" applyNumberFormat="0" applyAlignment="0" applyProtection="0"/>
    <xf numFmtId="0" fontId="45" fillId="53" borderId="877" applyNumberFormat="0" applyFont="0" applyAlignment="0" applyProtection="0"/>
    <xf numFmtId="0" fontId="134" fillId="64" borderId="878" applyNumberFormat="0" applyAlignment="0" applyProtection="0"/>
    <xf numFmtId="0" fontId="126" fillId="64" borderId="867" applyNumberFormat="0" applyAlignment="0" applyProtection="0"/>
    <xf numFmtId="0" fontId="131" fillId="49" borderId="867" applyNumberFormat="0" applyAlignment="0" applyProtection="0"/>
    <xf numFmtId="10" fontId="75" fillId="67" borderId="875" applyNumberFormat="0" applyBorder="0" applyAlignment="0" applyProtection="0"/>
    <xf numFmtId="0" fontId="45" fillId="53" borderId="877" applyNumberFormat="0" applyFont="0" applyAlignment="0" applyProtection="0"/>
    <xf numFmtId="0" fontId="131" fillId="49" borderId="867" applyNumberForma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4" fontId="48" fillId="73" borderId="878" applyNumberFormat="0" applyProtection="0">
      <alignment vertical="center"/>
    </xf>
    <xf numFmtId="4" fontId="110" fillId="73" borderId="878" applyNumberFormat="0" applyProtection="0">
      <alignment vertical="center"/>
    </xf>
    <xf numFmtId="4" fontId="48" fillId="73" borderId="878" applyNumberFormat="0" applyProtection="0">
      <alignment horizontal="left" vertical="center" indent="1"/>
    </xf>
    <xf numFmtId="4" fontId="48" fillId="73" borderId="878" applyNumberFormat="0" applyProtection="0">
      <alignment horizontal="left" vertical="center" indent="1"/>
    </xf>
    <xf numFmtId="0" fontId="45" fillId="74" borderId="878" applyNumberFormat="0" applyProtection="0">
      <alignment horizontal="left" vertical="center" indent="1"/>
    </xf>
    <xf numFmtId="4" fontId="48" fillId="75" borderId="878" applyNumberFormat="0" applyProtection="0">
      <alignment horizontal="right" vertical="center"/>
    </xf>
    <xf numFmtId="4" fontId="48" fillId="76" borderId="878" applyNumberFormat="0" applyProtection="0">
      <alignment horizontal="right" vertical="center"/>
    </xf>
    <xf numFmtId="4" fontId="48" fillId="77" borderId="878" applyNumberFormat="0" applyProtection="0">
      <alignment horizontal="right" vertical="center"/>
    </xf>
    <xf numFmtId="4" fontId="48" fillId="78" borderId="878" applyNumberFormat="0" applyProtection="0">
      <alignment horizontal="right" vertical="center"/>
    </xf>
    <xf numFmtId="4" fontId="48" fillId="79" borderId="878" applyNumberFormat="0" applyProtection="0">
      <alignment horizontal="right" vertical="center"/>
    </xf>
    <xf numFmtId="4" fontId="48" fillId="80" borderId="878" applyNumberFormat="0" applyProtection="0">
      <alignment horizontal="right" vertical="center"/>
    </xf>
    <xf numFmtId="4" fontId="48" fillId="81" borderId="878" applyNumberFormat="0" applyProtection="0">
      <alignment horizontal="right" vertical="center"/>
    </xf>
    <xf numFmtId="4" fontId="48" fillId="82" borderId="878" applyNumberFormat="0" applyProtection="0">
      <alignment horizontal="right" vertical="center"/>
    </xf>
    <xf numFmtId="4" fontId="48" fillId="83" borderId="878" applyNumberFormat="0" applyProtection="0">
      <alignment horizontal="right" vertical="center"/>
    </xf>
    <xf numFmtId="4" fontId="47" fillId="84" borderId="878" applyNumberFormat="0" applyProtection="0">
      <alignment horizontal="left" vertical="center" indent="1"/>
    </xf>
    <xf numFmtId="0" fontId="45" fillId="74" borderId="878" applyNumberFormat="0" applyProtection="0">
      <alignment horizontal="left" vertical="center" indent="1"/>
    </xf>
    <xf numFmtId="4" fontId="48" fillId="85" borderId="878" applyNumberFormat="0" applyProtection="0">
      <alignment horizontal="left" vertical="center" indent="1"/>
    </xf>
    <xf numFmtId="4" fontId="48" fillId="87" borderId="878" applyNumberFormat="0" applyProtection="0">
      <alignment horizontal="left" vertical="center" indent="1"/>
    </xf>
    <xf numFmtId="0" fontId="45" fillId="87" borderId="878" applyNumberFormat="0" applyProtection="0">
      <alignment horizontal="left" vertical="center" indent="1"/>
    </xf>
    <xf numFmtId="0" fontId="45" fillId="87" borderId="878" applyNumberFormat="0" applyProtection="0">
      <alignment horizontal="left" vertical="center" indent="1"/>
    </xf>
    <xf numFmtId="0" fontId="45" fillId="88" borderId="878" applyNumberFormat="0" applyProtection="0">
      <alignment horizontal="left" vertical="center" indent="1"/>
    </xf>
    <xf numFmtId="0" fontId="45" fillId="88" borderId="878" applyNumberFormat="0" applyProtection="0">
      <alignment horizontal="left" vertical="center" indent="1"/>
    </xf>
    <xf numFmtId="0" fontId="45" fillId="66" borderId="878" applyNumberFormat="0" applyProtection="0">
      <alignment horizontal="left" vertical="center" indent="1"/>
    </xf>
    <xf numFmtId="0" fontId="45" fillId="66" borderId="878" applyNumberFormat="0" applyProtection="0">
      <alignment horizontal="left" vertical="center" indent="1"/>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48" fillId="67" borderId="878" applyNumberFormat="0" applyProtection="0">
      <alignment vertical="center"/>
    </xf>
    <xf numFmtId="4" fontId="110" fillId="67" borderId="878" applyNumberFormat="0" applyProtection="0">
      <alignment vertical="center"/>
    </xf>
    <xf numFmtId="4" fontId="48" fillId="67" borderId="878" applyNumberFormat="0" applyProtection="0">
      <alignment horizontal="left" vertical="center" indent="1"/>
    </xf>
    <xf numFmtId="4" fontId="48" fillId="67" borderId="878" applyNumberFormat="0" applyProtection="0">
      <alignment horizontal="left" vertical="center" indent="1"/>
    </xf>
    <xf numFmtId="4" fontId="48" fillId="85" borderId="878" applyNumberFormat="0" applyProtection="0">
      <alignment horizontal="right" vertical="center"/>
    </xf>
    <xf numFmtId="4" fontId="110" fillId="85" borderId="878" applyNumberFormat="0" applyProtection="0">
      <alignment horizontal="righ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109" fillId="85" borderId="878" applyNumberFormat="0" applyProtection="0">
      <alignment horizontal="right" vertical="center"/>
    </xf>
    <xf numFmtId="0" fontId="101" fillId="0" borderId="879"/>
    <xf numFmtId="0" fontId="131" fillId="49" borderId="876" applyNumberFormat="0" applyAlignment="0" applyProtection="0"/>
    <xf numFmtId="37" fontId="113" fillId="91"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8" fillId="62" borderId="882" applyBorder="0"/>
    <xf numFmtId="0" fontId="131" fillId="49" borderId="876" applyNumberFormat="0" applyAlignment="0" applyProtection="0"/>
    <xf numFmtId="0" fontId="131" fillId="49" borderId="876" applyNumberFormat="0" applyAlignment="0" applyProtection="0"/>
    <xf numFmtId="0" fontId="131" fillId="49" borderId="876" applyNumberFormat="0" applyAlignment="0" applyProtection="0"/>
    <xf numFmtId="217" fontId="46" fillId="88" borderId="883" applyBorder="0">
      <alignment horizontal="center" vertical="center" wrapText="1"/>
    </xf>
    <xf numFmtId="217" fontId="46" fillId="67" borderId="881" applyBorder="0">
      <alignment horizontal="left" indent="1"/>
      <protection locked="0"/>
    </xf>
    <xf numFmtId="0" fontId="108" fillId="62" borderId="882" applyBorder="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0" fontId="101" fillId="0" borderId="879"/>
    <xf numFmtId="4" fontId="109" fillId="85" borderId="878" applyNumberFormat="0" applyProtection="0">
      <alignment horizontal="righ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110" fillId="85" borderId="878" applyNumberFormat="0" applyProtection="0">
      <alignment horizontal="right" vertical="center"/>
    </xf>
    <xf numFmtId="4" fontId="48" fillId="85" borderId="878" applyNumberFormat="0" applyProtection="0">
      <alignment horizontal="right" vertical="center"/>
    </xf>
    <xf numFmtId="4" fontId="48" fillId="67" borderId="878" applyNumberFormat="0" applyProtection="0">
      <alignment horizontal="left" vertical="center" indent="1"/>
    </xf>
    <xf numFmtId="4" fontId="48" fillId="67" borderId="878" applyNumberFormat="0" applyProtection="0">
      <alignment horizontal="left" vertical="center" indent="1"/>
    </xf>
    <xf numFmtId="4" fontId="110" fillId="67" borderId="878" applyNumberFormat="0" applyProtection="0">
      <alignment vertical="center"/>
    </xf>
    <xf numFmtId="4" fontId="48" fillId="67" borderId="878" applyNumberFormat="0" applyProtection="0">
      <alignmen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0" fontId="45" fillId="66" borderId="878" applyNumberFormat="0" applyProtection="0">
      <alignment horizontal="left" vertical="center" indent="1"/>
    </xf>
    <xf numFmtId="0" fontId="45" fillId="66" borderId="878" applyNumberFormat="0" applyProtection="0">
      <alignment horizontal="left" vertical="center" indent="1"/>
    </xf>
    <xf numFmtId="0" fontId="45" fillId="88" borderId="878" applyNumberFormat="0" applyProtection="0">
      <alignment horizontal="left" vertical="center" indent="1"/>
    </xf>
    <xf numFmtId="0" fontId="45" fillId="88" borderId="878" applyNumberFormat="0" applyProtection="0">
      <alignment horizontal="left" vertical="center" indent="1"/>
    </xf>
    <xf numFmtId="0" fontId="45" fillId="87" borderId="878" applyNumberFormat="0" applyProtection="0">
      <alignment horizontal="left" vertical="center" indent="1"/>
    </xf>
    <xf numFmtId="0" fontId="45" fillId="87" borderId="878" applyNumberFormat="0" applyProtection="0">
      <alignment horizontal="left" vertical="center" indent="1"/>
    </xf>
    <xf numFmtId="4" fontId="48" fillId="87" borderId="878" applyNumberFormat="0" applyProtection="0">
      <alignment horizontal="left" vertical="center" indent="1"/>
    </xf>
    <xf numFmtId="4" fontId="48" fillId="85" borderId="878" applyNumberFormat="0" applyProtection="0">
      <alignment horizontal="left" vertical="center" indent="1"/>
    </xf>
    <xf numFmtId="0" fontId="45" fillId="74" borderId="878" applyNumberFormat="0" applyProtection="0">
      <alignment horizontal="left" vertical="center" indent="1"/>
    </xf>
    <xf numFmtId="4" fontId="47" fillId="84" borderId="878" applyNumberFormat="0" applyProtection="0">
      <alignment horizontal="left" vertical="center" indent="1"/>
    </xf>
    <xf numFmtId="4" fontId="48" fillId="83" borderId="878" applyNumberFormat="0" applyProtection="0">
      <alignment horizontal="right" vertical="center"/>
    </xf>
    <xf numFmtId="4" fontId="48" fillId="82" borderId="878" applyNumberFormat="0" applyProtection="0">
      <alignment horizontal="right" vertical="center"/>
    </xf>
    <xf numFmtId="4" fontId="48" fillId="81" borderId="878" applyNumberFormat="0" applyProtection="0">
      <alignment horizontal="right" vertical="center"/>
    </xf>
    <xf numFmtId="4" fontId="48" fillId="80" borderId="878" applyNumberFormat="0" applyProtection="0">
      <alignment horizontal="right" vertical="center"/>
    </xf>
    <xf numFmtId="4" fontId="48" fillId="79" borderId="878" applyNumberFormat="0" applyProtection="0">
      <alignment horizontal="right" vertical="center"/>
    </xf>
    <xf numFmtId="4" fontId="48" fillId="78" borderId="878" applyNumberFormat="0" applyProtection="0">
      <alignment horizontal="right" vertical="center"/>
    </xf>
    <xf numFmtId="4" fontId="48" fillId="77" borderId="878" applyNumberFormat="0" applyProtection="0">
      <alignment horizontal="right" vertical="center"/>
    </xf>
    <xf numFmtId="4" fontId="48" fillId="76" borderId="878" applyNumberFormat="0" applyProtection="0">
      <alignment horizontal="right" vertical="center"/>
    </xf>
    <xf numFmtId="4" fontId="48" fillId="75" borderId="878" applyNumberFormat="0" applyProtection="0">
      <alignment horizontal="right" vertical="center"/>
    </xf>
    <xf numFmtId="0" fontId="45" fillId="74" borderId="878" applyNumberFormat="0" applyProtection="0">
      <alignment horizontal="left" vertical="center" indent="1"/>
    </xf>
    <xf numFmtId="4" fontId="48" fillId="73" borderId="878" applyNumberFormat="0" applyProtection="0">
      <alignment horizontal="left" vertical="center" indent="1"/>
    </xf>
    <xf numFmtId="4" fontId="48" fillId="73" borderId="878" applyNumberFormat="0" applyProtection="0">
      <alignment horizontal="left" vertical="center" indent="1"/>
    </xf>
    <xf numFmtId="4" fontId="110" fillId="73" borderId="878" applyNumberFormat="0" applyProtection="0">
      <alignment vertical="center"/>
    </xf>
    <xf numFmtId="4" fontId="48" fillId="73" borderId="878" applyNumberFormat="0" applyProtection="0">
      <alignment vertical="center"/>
    </xf>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37" fontId="113" fillId="90" borderId="876" applyBorder="0" applyProtection="0">
      <alignment horizontal="right"/>
    </xf>
    <xf numFmtId="37" fontId="113" fillId="90" borderId="876" applyBorder="0" applyProtection="0">
      <alignment horizontal="right"/>
    </xf>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0" fontId="81" fillId="49" borderId="876" applyNumberForma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70" fillId="53" borderId="877" applyNumberFormat="0" applyFon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4" fontId="48" fillId="73" borderId="878" applyNumberFormat="0" applyProtection="0">
      <alignment vertical="center"/>
    </xf>
    <xf numFmtId="4" fontId="110" fillId="73" borderId="878" applyNumberFormat="0" applyProtection="0">
      <alignment vertical="center"/>
    </xf>
    <xf numFmtId="4" fontId="48" fillId="73" borderId="878" applyNumberFormat="0" applyProtection="0">
      <alignment horizontal="left" vertical="center" indent="1"/>
    </xf>
    <xf numFmtId="4" fontId="48" fillId="73" borderId="878" applyNumberFormat="0" applyProtection="0">
      <alignment horizontal="left" vertical="center" indent="1"/>
    </xf>
    <xf numFmtId="0" fontId="45" fillId="74" borderId="878" applyNumberFormat="0" applyProtection="0">
      <alignment horizontal="left" vertical="center" indent="1"/>
    </xf>
    <xf numFmtId="4" fontId="48" fillId="75" borderId="878" applyNumberFormat="0" applyProtection="0">
      <alignment horizontal="right" vertical="center"/>
    </xf>
    <xf numFmtId="4" fontId="48" fillId="76" borderId="878" applyNumberFormat="0" applyProtection="0">
      <alignment horizontal="right" vertical="center"/>
    </xf>
    <xf numFmtId="4" fontId="48" fillId="77" borderId="878" applyNumberFormat="0" applyProtection="0">
      <alignment horizontal="right" vertical="center"/>
    </xf>
    <xf numFmtId="4" fontId="48" fillId="78" borderId="878" applyNumberFormat="0" applyProtection="0">
      <alignment horizontal="right" vertical="center"/>
    </xf>
    <xf numFmtId="4" fontId="48" fillId="79" borderId="878" applyNumberFormat="0" applyProtection="0">
      <alignment horizontal="right" vertical="center"/>
    </xf>
    <xf numFmtId="4" fontId="48" fillId="80" borderId="878" applyNumberFormat="0" applyProtection="0">
      <alignment horizontal="right" vertical="center"/>
    </xf>
    <xf numFmtId="4" fontId="48" fillId="81" borderId="878" applyNumberFormat="0" applyProtection="0">
      <alignment horizontal="right" vertical="center"/>
    </xf>
    <xf numFmtId="4" fontId="48" fillId="82" borderId="878" applyNumberFormat="0" applyProtection="0">
      <alignment horizontal="right" vertical="center"/>
    </xf>
    <xf numFmtId="4" fontId="48" fillId="83" borderId="878" applyNumberFormat="0" applyProtection="0">
      <alignment horizontal="right" vertical="center"/>
    </xf>
    <xf numFmtId="4" fontId="47" fillId="84" borderId="878" applyNumberFormat="0" applyProtection="0">
      <alignment horizontal="left" vertical="center" indent="1"/>
    </xf>
    <xf numFmtId="0" fontId="45" fillId="74" borderId="878" applyNumberFormat="0" applyProtection="0">
      <alignment horizontal="left" vertical="center" indent="1"/>
    </xf>
    <xf numFmtId="4" fontId="48" fillId="85" borderId="878" applyNumberFormat="0" applyProtection="0">
      <alignment horizontal="left" vertical="center" indent="1"/>
    </xf>
    <xf numFmtId="4" fontId="48" fillId="87" borderId="878" applyNumberFormat="0" applyProtection="0">
      <alignment horizontal="left" vertical="center" indent="1"/>
    </xf>
    <xf numFmtId="0" fontId="45" fillId="87" borderId="878" applyNumberFormat="0" applyProtection="0">
      <alignment horizontal="left" vertical="center" indent="1"/>
    </xf>
    <xf numFmtId="0" fontId="45" fillId="87" borderId="878" applyNumberFormat="0" applyProtection="0">
      <alignment horizontal="left" vertical="center" indent="1"/>
    </xf>
    <xf numFmtId="0" fontId="45" fillId="88" borderId="878" applyNumberFormat="0" applyProtection="0">
      <alignment horizontal="left" vertical="center" indent="1"/>
    </xf>
    <xf numFmtId="0" fontId="45" fillId="88" borderId="878" applyNumberFormat="0" applyProtection="0">
      <alignment horizontal="left" vertical="center" indent="1"/>
    </xf>
    <xf numFmtId="0" fontId="45" fillId="66" borderId="878" applyNumberFormat="0" applyProtection="0">
      <alignment horizontal="left" vertical="center" indent="1"/>
    </xf>
    <xf numFmtId="0" fontId="45" fillId="66" borderId="878" applyNumberFormat="0" applyProtection="0">
      <alignment horizontal="left" vertical="center" indent="1"/>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48" fillId="67" borderId="878" applyNumberFormat="0" applyProtection="0">
      <alignment vertical="center"/>
    </xf>
    <xf numFmtId="4" fontId="110" fillId="67" borderId="878" applyNumberFormat="0" applyProtection="0">
      <alignment vertical="center"/>
    </xf>
    <xf numFmtId="4" fontId="48" fillId="67" borderId="878" applyNumberFormat="0" applyProtection="0">
      <alignment horizontal="left" vertical="center" indent="1"/>
    </xf>
    <xf numFmtId="4" fontId="48" fillId="67" borderId="878" applyNumberFormat="0" applyProtection="0">
      <alignment horizontal="left" vertical="center" indent="1"/>
    </xf>
    <xf numFmtId="4" fontId="48" fillId="85" borderId="878" applyNumberFormat="0" applyProtection="0">
      <alignment horizontal="right" vertical="center"/>
    </xf>
    <xf numFmtId="4" fontId="110" fillId="85" borderId="878" applyNumberFormat="0" applyProtection="0">
      <alignment horizontal="right" vertical="center"/>
    </xf>
    <xf numFmtId="0" fontId="45" fillId="74" borderId="878" applyNumberFormat="0" applyProtection="0">
      <alignment horizontal="left" vertical="center" indent="1"/>
    </xf>
    <xf numFmtId="0" fontId="45" fillId="74" borderId="878" applyNumberFormat="0" applyProtection="0">
      <alignment horizontal="left" vertical="center" indent="1"/>
    </xf>
    <xf numFmtId="4" fontId="109" fillId="85" borderId="878" applyNumberFormat="0" applyProtection="0">
      <alignment horizontal="right" vertical="center"/>
    </xf>
    <xf numFmtId="0" fontId="101" fillId="0" borderId="879"/>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0" fontId="66" fillId="64" borderId="876" applyNumberFormat="0" applyAlignment="0" applyProtection="0"/>
    <xf numFmtId="37" fontId="113" fillId="91"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37" fontId="113" fillId="91" borderId="876" applyBorder="0" applyProtection="0">
      <alignment horizontal="right"/>
    </xf>
    <xf numFmtId="0" fontId="108" fillId="62" borderId="882" applyBorder="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0" fontId="95" fillId="64" borderId="878" applyNumberFormat="0" applyAlignment="0" applyProtection="0"/>
    <xf numFmtId="217" fontId="46" fillId="88" borderId="883" applyBorder="0">
      <alignment horizontal="center" vertical="center" wrapText="1"/>
    </xf>
    <xf numFmtId="217" fontId="46" fillId="67" borderId="881" applyBorder="0">
      <alignment horizontal="left" indent="1"/>
      <protection locked="0"/>
    </xf>
    <xf numFmtId="0" fontId="105" fillId="0" borderId="880" applyNumberFormat="0" applyFill="0" applyAlignment="0" applyProtection="0"/>
    <xf numFmtId="0" fontId="126" fillId="64" borderId="876" applyNumberFormat="0" applyAlignment="0" applyProtection="0"/>
    <xf numFmtId="0" fontId="131" fillId="49" borderId="876" applyNumberFormat="0" applyAlignment="0" applyProtection="0"/>
    <xf numFmtId="0" fontId="45" fillId="53" borderId="877" applyNumberFormat="0" applyFont="0" applyAlignment="0" applyProtection="0"/>
    <xf numFmtId="0" fontId="134" fillId="64" borderId="878" applyNumberFormat="0" applyAlignment="0" applyProtection="0"/>
    <xf numFmtId="217" fontId="46" fillId="88" borderId="883" applyBorder="0">
      <alignment horizontal="center" vertical="center" wrapText="1"/>
    </xf>
    <xf numFmtId="217" fontId="46" fillId="67" borderId="881" applyBorder="0">
      <alignment horizontal="left" indent="1"/>
      <protection locked="0"/>
    </xf>
    <xf numFmtId="0" fontId="126" fillId="64" borderId="876" applyNumberFormat="0" applyAlignment="0" applyProtection="0"/>
    <xf numFmtId="0" fontId="131" fillId="49" borderId="876" applyNumberFormat="0" applyAlignment="0" applyProtection="0"/>
    <xf numFmtId="0" fontId="45" fillId="53" borderId="877" applyNumberFormat="0" applyFont="0" applyAlignment="0" applyProtection="0"/>
    <xf numFmtId="0" fontId="134" fillId="64" borderId="878" applyNumberFormat="0" applyAlignment="0" applyProtection="0"/>
    <xf numFmtId="0" fontId="131" fillId="49" borderId="876" applyNumberFormat="0" applyAlignment="0" applyProtection="0"/>
    <xf numFmtId="10" fontId="75" fillId="70" borderId="884" applyNumberFormat="0" applyBorder="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0" fontId="126" fillId="64" borderId="876" applyNumberFormat="0" applyAlignment="0" applyProtection="0"/>
    <xf numFmtId="0" fontId="131" fillId="49" borderId="876" applyNumberFormat="0" applyAlignment="0" applyProtection="0"/>
    <xf numFmtId="10" fontId="75" fillId="67" borderId="884" applyNumberFormat="0" applyBorder="0" applyAlignment="0" applyProtection="0"/>
    <xf numFmtId="0" fontId="45" fillId="53" borderId="886" applyNumberFormat="0" applyFont="0" applyAlignment="0" applyProtection="0"/>
    <xf numFmtId="0" fontId="131" fillId="49" borderId="876" applyNumberFormat="0" applyAlignment="0" applyProtection="0"/>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131" fillId="49" borderId="885" applyNumberFormat="0" applyAlignment="0" applyProtection="0"/>
    <xf numFmtId="0" fontId="134" fillId="64" borderId="887" applyNumberFormat="0" applyAlignment="0" applyProtection="0"/>
    <xf numFmtId="0" fontId="45" fillId="53" borderId="886" applyNumberFormat="0" applyFont="0" applyAlignment="0" applyProtection="0"/>
    <xf numFmtId="0" fontId="131" fillId="49" borderId="885" applyNumberFormat="0" applyAlignment="0" applyProtection="0"/>
    <xf numFmtId="42" fontId="45" fillId="66" borderId="884">
      <alignment horizontal="center"/>
    </xf>
    <xf numFmtId="42" fontId="45" fillId="0" borderId="884">
      <alignment horizontal="center"/>
    </xf>
    <xf numFmtId="169" fontId="45" fillId="67" borderId="884">
      <alignment horizontal="center"/>
      <protection locked="0"/>
    </xf>
    <xf numFmtId="169" fontId="45" fillId="66" borderId="884">
      <alignment horizontal="center"/>
    </xf>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194" fontId="45" fillId="0" borderId="884"/>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4" fontId="48" fillId="87" borderId="887" applyNumberFormat="0" applyProtection="0">
      <alignment horizontal="left" vertical="center" indent="1"/>
    </xf>
    <xf numFmtId="4" fontId="48" fillId="85" borderId="887" applyNumberFormat="0" applyProtection="0">
      <alignment horizontal="left" vertical="center" indent="1"/>
    </xf>
    <xf numFmtId="0" fontId="45" fillId="74" borderId="887" applyNumberFormat="0" applyProtection="0">
      <alignment horizontal="left" vertical="center" indent="1"/>
    </xf>
    <xf numFmtId="4" fontId="47" fillId="84" borderId="887" applyNumberFormat="0" applyProtection="0">
      <alignment horizontal="left" vertical="center" indent="1"/>
    </xf>
    <xf numFmtId="4" fontId="48" fillId="83" borderId="887" applyNumberFormat="0" applyProtection="0">
      <alignment horizontal="right" vertical="center"/>
    </xf>
    <xf numFmtId="4" fontId="48" fillId="82" borderId="887" applyNumberFormat="0" applyProtection="0">
      <alignment horizontal="right" vertical="center"/>
    </xf>
    <xf numFmtId="4" fontId="48" fillId="81" borderId="887" applyNumberFormat="0" applyProtection="0">
      <alignment horizontal="right" vertical="center"/>
    </xf>
    <xf numFmtId="4" fontId="48" fillId="80" borderId="887" applyNumberFormat="0" applyProtection="0">
      <alignment horizontal="right" vertical="center"/>
    </xf>
    <xf numFmtId="4" fontId="48" fillId="79" borderId="887" applyNumberFormat="0" applyProtection="0">
      <alignment horizontal="right" vertical="center"/>
    </xf>
    <xf numFmtId="4" fontId="48" fillId="78" borderId="887" applyNumberFormat="0" applyProtection="0">
      <alignment horizontal="right" vertical="center"/>
    </xf>
    <xf numFmtId="4" fontId="48" fillId="77" borderId="887" applyNumberFormat="0" applyProtection="0">
      <alignment horizontal="right" vertical="center"/>
    </xf>
    <xf numFmtId="4" fontId="48" fillId="76" borderId="887" applyNumberFormat="0" applyProtection="0">
      <alignment horizontal="right" vertical="center"/>
    </xf>
    <xf numFmtId="4" fontId="48" fillId="75" borderId="887" applyNumberFormat="0" applyProtection="0">
      <alignment horizontal="right" vertical="center"/>
    </xf>
    <xf numFmtId="0" fontId="45" fillId="74" borderId="887" applyNumberFormat="0" applyProtection="0">
      <alignment horizontal="left" vertical="center" indent="1"/>
    </xf>
    <xf numFmtId="4" fontId="48" fillId="73" borderId="887" applyNumberFormat="0" applyProtection="0">
      <alignment horizontal="left" vertical="center" indent="1"/>
    </xf>
    <xf numFmtId="4" fontId="48" fillId="73" borderId="887" applyNumberFormat="0" applyProtection="0">
      <alignment horizontal="left" vertical="center" indent="1"/>
    </xf>
    <xf numFmtId="4" fontId="110" fillId="73" borderId="887" applyNumberFormat="0" applyProtection="0">
      <alignment vertical="center"/>
    </xf>
    <xf numFmtId="4" fontId="48" fillId="73" borderId="887" applyNumberFormat="0" applyProtection="0">
      <alignment vertical="center"/>
    </xf>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37" fontId="113" fillId="90" borderId="885" applyBorder="0" applyProtection="0">
      <alignment horizontal="right"/>
    </xf>
    <xf numFmtId="0" fontId="81" fillId="49" borderId="885" applyNumberFormat="0" applyAlignment="0" applyProtection="0"/>
    <xf numFmtId="0" fontId="81" fillId="49" borderId="885" applyNumberFormat="0" applyAlignment="0" applyProtection="0"/>
    <xf numFmtId="0" fontId="126" fillId="64" borderId="885" applyNumberFormat="0" applyAlignment="0" applyProtection="0"/>
    <xf numFmtId="169" fontId="45" fillId="67" borderId="884">
      <alignment horizontal="left" vertical="top"/>
      <protection locked="0"/>
    </xf>
    <xf numFmtId="217" fontId="46" fillId="66" borderId="884">
      <alignment horizontal="left" vertical="center" wrapText="1"/>
    </xf>
    <xf numFmtId="217" fontId="45" fillId="66" borderId="884">
      <alignment horizontal="left" indent="1"/>
    </xf>
    <xf numFmtId="217" fontId="121" fillId="0" borderId="884">
      <alignment horizontal="left" indent="1"/>
    </xf>
    <xf numFmtId="217" fontId="120" fillId="0" borderId="884">
      <alignment horizontal="left" vertical="top" wrapText="1"/>
    </xf>
    <xf numFmtId="217" fontId="45" fillId="67" borderId="884">
      <alignment horizontal="left" indent="1"/>
      <protection locked="0"/>
    </xf>
    <xf numFmtId="9" fontId="45" fillId="0" borderId="884">
      <alignment horizontal="center"/>
    </xf>
    <xf numFmtId="169" fontId="45" fillId="0" borderId="884">
      <alignment horizontal="center"/>
    </xf>
    <xf numFmtId="0" fontId="75" fillId="110" borderId="884"/>
    <xf numFmtId="217" fontId="46" fillId="88" borderId="890" applyBorder="0">
      <alignment horizontal="center" vertical="center" wrapText="1"/>
    </xf>
    <xf numFmtId="217" fontId="46" fillId="67" borderId="889" applyBorder="0">
      <alignment horizontal="left" indent="1"/>
      <protection locked="0"/>
    </xf>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9" fontId="45" fillId="66" borderId="884">
      <alignment horizontal="center"/>
    </xf>
    <xf numFmtId="0" fontId="131" fillId="49"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37" fontId="113" fillId="90" borderId="885" applyBorder="0" applyProtection="0">
      <alignment horizontal="right"/>
    </xf>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131" fillId="49"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62" borderId="892" applyBorder="0"/>
    <xf numFmtId="0" fontId="81" fillId="49" borderId="885" applyNumberFormat="0" applyAlignment="0" applyProtection="0"/>
    <xf numFmtId="0" fontId="131" fillId="49" borderId="885" applyNumberFormat="0" applyAlignment="0" applyProtection="0"/>
    <xf numFmtId="0" fontId="131" fillId="49" borderId="885" applyNumberFormat="0" applyAlignment="0" applyProtection="0"/>
    <xf numFmtId="0" fontId="131" fillId="49" borderId="885"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81" fillId="49" borderId="885" applyNumberFormat="0" applyAlignment="0" applyProtection="0"/>
    <xf numFmtId="0" fontId="108" fillId="62"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101" fillId="0" borderId="888"/>
    <xf numFmtId="4" fontId="109"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10" fillId="85" borderId="887" applyNumberFormat="0" applyProtection="0">
      <alignment horizontal="right" vertical="center"/>
    </xf>
    <xf numFmtId="4" fontId="48" fillId="85" borderId="887" applyNumberFormat="0" applyProtection="0">
      <alignment horizontal="righ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110" fillId="67" borderId="887" applyNumberFormat="0" applyProtection="0">
      <alignment vertical="center"/>
    </xf>
    <xf numFmtId="4" fontId="48" fillId="67" borderId="887" applyNumberFormat="0" applyProtection="0">
      <alignmen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4" fontId="48" fillId="87" borderId="887" applyNumberFormat="0" applyProtection="0">
      <alignment horizontal="left" vertical="center" indent="1"/>
    </xf>
    <xf numFmtId="4" fontId="48" fillId="85" borderId="887" applyNumberFormat="0" applyProtection="0">
      <alignment horizontal="left" vertical="center" indent="1"/>
    </xf>
    <xf numFmtId="0" fontId="45" fillId="74" borderId="887" applyNumberFormat="0" applyProtection="0">
      <alignment horizontal="left" vertical="center" indent="1"/>
    </xf>
    <xf numFmtId="4" fontId="47" fillId="84" borderId="887" applyNumberFormat="0" applyProtection="0">
      <alignment horizontal="left" vertical="center" indent="1"/>
    </xf>
    <xf numFmtId="4" fontId="48" fillId="83" borderId="887" applyNumberFormat="0" applyProtection="0">
      <alignment horizontal="right" vertical="center"/>
    </xf>
    <xf numFmtId="4" fontId="48" fillId="82" borderId="887" applyNumberFormat="0" applyProtection="0">
      <alignment horizontal="right" vertical="center"/>
    </xf>
    <xf numFmtId="4" fontId="48" fillId="81" borderId="887" applyNumberFormat="0" applyProtection="0">
      <alignment horizontal="right" vertical="center"/>
    </xf>
    <xf numFmtId="4" fontId="48" fillId="80" borderId="887" applyNumberFormat="0" applyProtection="0">
      <alignment horizontal="right" vertical="center"/>
    </xf>
    <xf numFmtId="4" fontId="48" fillId="79" borderId="887" applyNumberFormat="0" applyProtection="0">
      <alignment horizontal="right" vertical="center"/>
    </xf>
    <xf numFmtId="4" fontId="48" fillId="78" borderId="887" applyNumberFormat="0" applyProtection="0">
      <alignment horizontal="right" vertical="center"/>
    </xf>
    <xf numFmtId="4" fontId="48" fillId="77" borderId="887" applyNumberFormat="0" applyProtection="0">
      <alignment horizontal="right" vertical="center"/>
    </xf>
    <xf numFmtId="4" fontId="48" fillId="76" borderId="887" applyNumberFormat="0" applyProtection="0">
      <alignment horizontal="right" vertical="center"/>
    </xf>
    <xf numFmtId="4" fontId="48" fillId="75" borderId="887" applyNumberFormat="0" applyProtection="0">
      <alignment horizontal="right" vertical="center"/>
    </xf>
    <xf numFmtId="0" fontId="45" fillId="74" borderId="887" applyNumberFormat="0" applyProtection="0">
      <alignment horizontal="left" vertical="center" indent="1"/>
    </xf>
    <xf numFmtId="4" fontId="48" fillId="73" borderId="887" applyNumberFormat="0" applyProtection="0">
      <alignment horizontal="left" vertical="center" indent="1"/>
    </xf>
    <xf numFmtId="4" fontId="48" fillId="73" borderId="887" applyNumberFormat="0" applyProtection="0">
      <alignment horizontal="left" vertical="center" indent="1"/>
    </xf>
    <xf numFmtId="4" fontId="110" fillId="73" borderId="887" applyNumberFormat="0" applyProtection="0">
      <alignment vertical="center"/>
    </xf>
    <xf numFmtId="4" fontId="48" fillId="73" borderId="887" applyNumberFormat="0" applyProtection="0">
      <alignment vertical="center"/>
    </xf>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37" fontId="113" fillId="90" borderId="885" applyBorder="0" applyProtection="0">
      <alignment horizontal="right"/>
    </xf>
    <xf numFmtId="37" fontId="113" fillId="90" borderId="885" applyBorder="0" applyProtection="0">
      <alignment horizontal="right"/>
    </xf>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91" borderId="885" applyBorder="0" applyProtection="0">
      <alignment horizontal="right"/>
    </xf>
    <xf numFmtId="0" fontId="108" fillId="62" borderId="892" applyBorder="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05" fillId="0" borderId="891" applyNumberFormat="0" applyFill="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0" fontId="131" fillId="49" borderId="885" applyNumberFormat="0" applyAlignment="0" applyProtection="0"/>
    <xf numFmtId="10" fontId="75" fillId="70" borderId="884" applyNumberFormat="0" applyBorder="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164" fontId="45" fillId="67" borderId="884">
      <alignment horizontal="center"/>
      <protection locked="0"/>
    </xf>
    <xf numFmtId="0" fontId="126" fillId="64" borderId="813" applyNumberFormat="0" applyAlignment="0" applyProtection="0"/>
    <xf numFmtId="0" fontId="131" fillId="49" borderId="813" applyNumberFormat="0" applyAlignment="0" applyProtection="0"/>
    <xf numFmtId="10" fontId="75" fillId="67" borderId="884" applyNumberFormat="0" applyBorder="0" applyAlignment="0" applyProtection="0"/>
    <xf numFmtId="0" fontId="45" fillId="53" borderId="886" applyNumberFormat="0" applyFont="0" applyAlignment="0" applyProtection="0"/>
    <xf numFmtId="0" fontId="131" fillId="49" borderId="813" applyNumberFormat="0" applyAlignment="0" applyProtection="0"/>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131" fillId="49"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62" borderId="892" applyBorder="0"/>
    <xf numFmtId="0" fontId="131" fillId="49" borderId="885" applyNumberFormat="0" applyAlignment="0" applyProtection="0"/>
    <xf numFmtId="0" fontId="131" fillId="49" borderId="885" applyNumberFormat="0" applyAlignment="0" applyProtection="0"/>
    <xf numFmtId="0" fontId="131" fillId="49" borderId="885"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08" fillId="62"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101" fillId="0" borderId="888"/>
    <xf numFmtId="4" fontId="109"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10" fillId="85" borderId="887" applyNumberFormat="0" applyProtection="0">
      <alignment horizontal="right" vertical="center"/>
    </xf>
    <xf numFmtId="4" fontId="48" fillId="85" borderId="887" applyNumberFormat="0" applyProtection="0">
      <alignment horizontal="righ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110" fillId="67" borderId="887" applyNumberFormat="0" applyProtection="0">
      <alignment vertical="center"/>
    </xf>
    <xf numFmtId="4" fontId="48" fillId="67" borderId="887" applyNumberFormat="0" applyProtection="0">
      <alignmen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4" fontId="48" fillId="87" borderId="887" applyNumberFormat="0" applyProtection="0">
      <alignment horizontal="left" vertical="center" indent="1"/>
    </xf>
    <xf numFmtId="4" fontId="48" fillId="85" borderId="887" applyNumberFormat="0" applyProtection="0">
      <alignment horizontal="left" vertical="center" indent="1"/>
    </xf>
    <xf numFmtId="0" fontId="45" fillId="74" borderId="887" applyNumberFormat="0" applyProtection="0">
      <alignment horizontal="left" vertical="center" indent="1"/>
    </xf>
    <xf numFmtId="4" fontId="47" fillId="84" borderId="887" applyNumberFormat="0" applyProtection="0">
      <alignment horizontal="left" vertical="center" indent="1"/>
    </xf>
    <xf numFmtId="4" fontId="48" fillId="83" borderId="887" applyNumberFormat="0" applyProtection="0">
      <alignment horizontal="right" vertical="center"/>
    </xf>
    <xf numFmtId="4" fontId="48" fillId="82" borderId="887" applyNumberFormat="0" applyProtection="0">
      <alignment horizontal="right" vertical="center"/>
    </xf>
    <xf numFmtId="4" fontId="48" fillId="81" borderId="887" applyNumberFormat="0" applyProtection="0">
      <alignment horizontal="right" vertical="center"/>
    </xf>
    <xf numFmtId="4" fontId="48" fillId="80" borderId="887" applyNumberFormat="0" applyProtection="0">
      <alignment horizontal="right" vertical="center"/>
    </xf>
    <xf numFmtId="4" fontId="48" fillId="79" borderId="887" applyNumberFormat="0" applyProtection="0">
      <alignment horizontal="right" vertical="center"/>
    </xf>
    <xf numFmtId="4" fontId="48" fillId="78" borderId="887" applyNumberFormat="0" applyProtection="0">
      <alignment horizontal="right" vertical="center"/>
    </xf>
    <xf numFmtId="4" fontId="48" fillId="77" borderId="887" applyNumberFormat="0" applyProtection="0">
      <alignment horizontal="right" vertical="center"/>
    </xf>
    <xf numFmtId="4" fontId="48" fillId="76" borderId="887" applyNumberFormat="0" applyProtection="0">
      <alignment horizontal="right" vertical="center"/>
    </xf>
    <xf numFmtId="4" fontId="48" fillId="75" borderId="887" applyNumberFormat="0" applyProtection="0">
      <alignment horizontal="right" vertical="center"/>
    </xf>
    <xf numFmtId="0" fontId="45" fillId="74" borderId="887" applyNumberFormat="0" applyProtection="0">
      <alignment horizontal="left" vertical="center" indent="1"/>
    </xf>
    <xf numFmtId="4" fontId="48" fillId="73" borderId="887" applyNumberFormat="0" applyProtection="0">
      <alignment horizontal="left" vertical="center" indent="1"/>
    </xf>
    <xf numFmtId="4" fontId="48" fillId="73" borderId="887" applyNumberFormat="0" applyProtection="0">
      <alignment horizontal="left" vertical="center" indent="1"/>
    </xf>
    <xf numFmtId="4" fontId="110" fillId="73" borderId="887" applyNumberFormat="0" applyProtection="0">
      <alignment vertical="center"/>
    </xf>
    <xf numFmtId="4" fontId="48" fillId="73" borderId="887" applyNumberFormat="0" applyProtection="0">
      <alignment vertical="center"/>
    </xf>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37" fontId="113" fillId="90" borderId="885" applyBorder="0" applyProtection="0">
      <alignment horizontal="right"/>
    </xf>
    <xf numFmtId="37" fontId="113" fillId="90" borderId="885" applyBorder="0" applyProtection="0">
      <alignment horizontal="right"/>
    </xf>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81" fillId="49" borderId="885" applyNumberForma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70" fillId="53" borderId="886" applyNumberFormat="0" applyFon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4" fontId="48" fillId="73" borderId="887" applyNumberFormat="0" applyProtection="0">
      <alignment vertical="center"/>
    </xf>
    <xf numFmtId="4" fontId="110" fillId="73" borderId="887" applyNumberFormat="0" applyProtection="0">
      <alignment vertical="center"/>
    </xf>
    <xf numFmtId="4" fontId="48" fillId="73" borderId="887" applyNumberFormat="0" applyProtection="0">
      <alignment horizontal="left" vertical="center" indent="1"/>
    </xf>
    <xf numFmtId="4" fontId="48" fillId="73" borderId="887" applyNumberFormat="0" applyProtection="0">
      <alignment horizontal="left" vertical="center" indent="1"/>
    </xf>
    <xf numFmtId="0" fontId="45" fillId="74" borderId="887" applyNumberFormat="0" applyProtection="0">
      <alignment horizontal="left" vertical="center" indent="1"/>
    </xf>
    <xf numFmtId="4" fontId="48" fillId="75" borderId="887" applyNumberFormat="0" applyProtection="0">
      <alignment horizontal="right" vertical="center"/>
    </xf>
    <xf numFmtId="4" fontId="48" fillId="76" borderId="887" applyNumberFormat="0" applyProtection="0">
      <alignment horizontal="right" vertical="center"/>
    </xf>
    <xf numFmtId="4" fontId="48" fillId="77" borderId="887" applyNumberFormat="0" applyProtection="0">
      <alignment horizontal="right" vertical="center"/>
    </xf>
    <xf numFmtId="4" fontId="48" fillId="78" borderId="887" applyNumberFormat="0" applyProtection="0">
      <alignment horizontal="right" vertical="center"/>
    </xf>
    <xf numFmtId="4" fontId="48" fillId="79" borderId="887" applyNumberFormat="0" applyProtection="0">
      <alignment horizontal="right" vertical="center"/>
    </xf>
    <xf numFmtId="4" fontId="48" fillId="80" borderId="887" applyNumberFormat="0" applyProtection="0">
      <alignment horizontal="right" vertical="center"/>
    </xf>
    <xf numFmtId="4" fontId="48" fillId="81" borderId="887" applyNumberFormat="0" applyProtection="0">
      <alignment horizontal="right" vertical="center"/>
    </xf>
    <xf numFmtId="4" fontId="48" fillId="82" borderId="887" applyNumberFormat="0" applyProtection="0">
      <alignment horizontal="right" vertical="center"/>
    </xf>
    <xf numFmtId="4" fontId="48" fillId="83" borderId="887" applyNumberFormat="0" applyProtection="0">
      <alignment horizontal="right" vertical="center"/>
    </xf>
    <xf numFmtId="4" fontId="47" fillId="84" borderId="887" applyNumberFormat="0" applyProtection="0">
      <alignment horizontal="left" vertical="center" indent="1"/>
    </xf>
    <xf numFmtId="0" fontId="45" fillId="74" borderId="887" applyNumberFormat="0" applyProtection="0">
      <alignment horizontal="left" vertical="center" indent="1"/>
    </xf>
    <xf numFmtId="4" fontId="48" fillId="85" borderId="887" applyNumberFormat="0" applyProtection="0">
      <alignment horizontal="left" vertical="center" indent="1"/>
    </xf>
    <xf numFmtId="4" fontId="48" fillId="87" borderId="887" applyNumberFormat="0" applyProtection="0">
      <alignment horizontal="left" vertical="center" indent="1"/>
    </xf>
    <xf numFmtId="0" fontId="45" fillId="87" borderId="887" applyNumberFormat="0" applyProtection="0">
      <alignment horizontal="left" vertical="center" indent="1"/>
    </xf>
    <xf numFmtId="0" fontId="45" fillId="87" borderId="887" applyNumberFormat="0" applyProtection="0">
      <alignment horizontal="left" vertical="center" indent="1"/>
    </xf>
    <xf numFmtId="0" fontId="45" fillId="88" borderId="887" applyNumberFormat="0" applyProtection="0">
      <alignment horizontal="left" vertical="center" indent="1"/>
    </xf>
    <xf numFmtId="0" fontId="45" fillId="88" borderId="887" applyNumberFormat="0" applyProtection="0">
      <alignment horizontal="left" vertical="center" indent="1"/>
    </xf>
    <xf numFmtId="0" fontId="45" fillId="66" borderId="887" applyNumberFormat="0" applyProtection="0">
      <alignment horizontal="left" vertical="center" indent="1"/>
    </xf>
    <xf numFmtId="0" fontId="45" fillId="66" borderId="887" applyNumberFormat="0" applyProtection="0">
      <alignment horizontal="left" vertical="center" indent="1"/>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48" fillId="67" borderId="887" applyNumberFormat="0" applyProtection="0">
      <alignment vertical="center"/>
    </xf>
    <xf numFmtId="4" fontId="110" fillId="67" borderId="887" applyNumberFormat="0" applyProtection="0">
      <alignment vertical="center"/>
    </xf>
    <xf numFmtId="4" fontId="48" fillId="67" borderId="887" applyNumberFormat="0" applyProtection="0">
      <alignment horizontal="left" vertical="center" indent="1"/>
    </xf>
    <xf numFmtId="4" fontId="48" fillId="67" borderId="887" applyNumberFormat="0" applyProtection="0">
      <alignment horizontal="left" vertical="center" indent="1"/>
    </xf>
    <xf numFmtId="4" fontId="48" fillId="85" borderId="887" applyNumberFormat="0" applyProtection="0">
      <alignment horizontal="right" vertical="center"/>
    </xf>
    <xf numFmtId="4" fontId="110" fillId="85" borderId="887" applyNumberFormat="0" applyProtection="0">
      <alignment horizontal="right" vertical="center"/>
    </xf>
    <xf numFmtId="0" fontId="45" fillId="74" borderId="887" applyNumberFormat="0" applyProtection="0">
      <alignment horizontal="left" vertical="center" indent="1"/>
    </xf>
    <xf numFmtId="0" fontId="45" fillId="74" borderId="887" applyNumberFormat="0" applyProtection="0">
      <alignment horizontal="left" vertical="center" indent="1"/>
    </xf>
    <xf numFmtId="4" fontId="109" fillId="85" borderId="887" applyNumberFormat="0" applyProtection="0">
      <alignment horizontal="right" vertical="center"/>
    </xf>
    <xf numFmtId="0" fontId="101" fillId="0" borderId="888"/>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0" fontId="66" fillId="64" borderId="885" applyNumberFormat="0" applyAlignment="0" applyProtection="0"/>
    <xf numFmtId="37" fontId="113" fillId="91"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91" borderId="885" applyBorder="0" applyProtection="0">
      <alignment horizontal="right"/>
    </xf>
    <xf numFmtId="0" fontId="108" fillId="62" borderId="892" applyBorder="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0" fontId="95"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05" fillId="0" borderId="891" applyNumberFormat="0" applyFill="0" applyAlignment="0" applyProtection="0"/>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217" fontId="46" fillId="88" borderId="890" applyBorder="0">
      <alignment horizontal="center" vertical="center" wrapText="1"/>
    </xf>
    <xf numFmtId="217" fontId="46" fillId="67" borderId="889" applyBorder="0">
      <alignment horizontal="left" indent="1"/>
      <protection locked="0"/>
    </xf>
    <xf numFmtId="0" fontId="126" fillId="64" borderId="885" applyNumberFormat="0" applyAlignment="0" applyProtection="0"/>
    <xf numFmtId="0" fontId="131" fillId="49" borderId="885" applyNumberFormat="0" applyAlignment="0" applyProtection="0"/>
    <xf numFmtId="0" fontId="45" fillId="53" borderId="886" applyNumberFormat="0" applyFont="0" applyAlignment="0" applyProtection="0"/>
    <xf numFmtId="0" fontId="134" fillId="64" borderId="887" applyNumberFormat="0" applyAlignment="0" applyProtection="0"/>
    <xf numFmtId="0" fontId="131" fillId="49" borderId="885" applyNumberFormat="0" applyAlignment="0" applyProtection="0"/>
    <xf numFmtId="10" fontId="75" fillId="70" borderId="893" applyNumberFormat="0" applyBorder="0" applyAlignment="0" applyProtection="0"/>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126" fillId="64" borderId="885" applyNumberFormat="0" applyAlignment="0" applyProtection="0"/>
    <xf numFmtId="0" fontId="131" fillId="49" borderId="885" applyNumberFormat="0" applyAlignment="0" applyProtection="0"/>
    <xf numFmtId="10" fontId="75" fillId="67" borderId="893" applyNumberFormat="0" applyBorder="0" applyAlignment="0" applyProtection="0"/>
    <xf numFmtId="0" fontId="45" fillId="53" borderId="895" applyNumberFormat="0" applyFont="0" applyAlignment="0" applyProtection="0"/>
    <xf numFmtId="0" fontId="131" fillId="49" borderId="885" applyNumberFormat="0" applyAlignment="0" applyProtection="0"/>
    <xf numFmtId="0" fontId="131" fillId="49" borderId="894" applyNumberFormat="0" applyAlignment="0" applyProtection="0"/>
    <xf numFmtId="4" fontId="48" fillId="77" borderId="896" applyNumberFormat="0" applyProtection="0">
      <alignment horizontal="right" vertical="center"/>
    </xf>
    <xf numFmtId="4" fontId="48" fillId="76" borderId="896" applyNumberFormat="0" applyProtection="0">
      <alignment horizontal="right" vertical="center"/>
    </xf>
    <xf numFmtId="4" fontId="48" fillId="75" borderId="896" applyNumberFormat="0" applyProtection="0">
      <alignment horizontal="right" vertical="center"/>
    </xf>
    <xf numFmtId="0" fontId="45" fillId="74" borderId="896" applyNumberFormat="0" applyProtection="0">
      <alignment horizontal="left" vertical="center" indent="1"/>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4" fontId="48" fillId="67" borderId="896" applyNumberFormat="0" applyProtection="0">
      <alignment horizontal="left" vertical="center" indent="1"/>
    </xf>
    <xf numFmtId="4" fontId="48" fillId="67" borderId="896" applyNumberFormat="0" applyProtection="0">
      <alignment vertical="center"/>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4" fontId="48"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7" fillId="84" borderId="896" applyNumberFormat="0" applyProtection="0">
      <alignment horizontal="left" vertical="center" indent="1"/>
    </xf>
    <xf numFmtId="4" fontId="48" fillId="83" borderId="896" applyNumberFormat="0" applyProtection="0">
      <alignment horizontal="right" vertical="center"/>
    </xf>
    <xf numFmtId="4" fontId="48" fillId="82" borderId="896" applyNumberFormat="0" applyProtection="0">
      <alignment horizontal="right" vertical="center"/>
    </xf>
    <xf numFmtId="4" fontId="48" fillId="81" borderId="896" applyNumberFormat="0" applyProtection="0">
      <alignment horizontal="right" vertical="center"/>
    </xf>
    <xf numFmtId="4" fontId="48" fillId="80" borderId="896" applyNumberFormat="0" applyProtection="0">
      <alignment horizontal="right" vertical="center"/>
    </xf>
    <xf numFmtId="4" fontId="48" fillId="79" borderId="896" applyNumberFormat="0" applyProtection="0">
      <alignment horizontal="righ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101" fillId="0" borderId="897"/>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4" fontId="110" fillId="85" borderId="896" applyNumberFormat="0" applyProtection="0">
      <alignment horizontal="right" vertical="center"/>
    </xf>
    <xf numFmtId="0" fontId="45" fillId="88"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4" fontId="48" fillId="77" borderId="896" applyNumberFormat="0" applyProtection="0">
      <alignment horizontal="right" vertical="center"/>
    </xf>
    <xf numFmtId="0" fontId="131" fillId="49" borderId="894" applyNumberFormat="0" applyAlignment="0" applyProtection="0"/>
    <xf numFmtId="0" fontId="108" fillId="62"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0" fontId="131" fillId="49" borderId="894" applyNumberFormat="0" applyAlignment="0" applyProtection="0"/>
    <xf numFmtId="0" fontId="101" fillId="0" borderId="897"/>
    <xf numFmtId="4" fontId="109"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10" fillId="85" borderId="896" applyNumberFormat="0" applyProtection="0">
      <alignment horizontal="right" vertical="center"/>
    </xf>
    <xf numFmtId="4" fontId="48" fillId="85" borderId="896" applyNumberFormat="0" applyProtection="0">
      <alignment horizontal="righ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110" fillId="67" borderId="896" applyNumberFormat="0" applyProtection="0">
      <alignment vertical="center"/>
    </xf>
    <xf numFmtId="4" fontId="48" fillId="67" borderId="896" applyNumberFormat="0" applyProtection="0">
      <alignmen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8" fillId="82" borderId="896" applyNumberFormat="0" applyProtection="0">
      <alignment horizontal="right" vertical="center"/>
    </xf>
    <xf numFmtId="4" fontId="48" fillId="79" borderId="896" applyNumberFormat="0" applyProtection="0">
      <alignment horizontal="right" vertical="center"/>
    </xf>
    <xf numFmtId="4" fontId="48" fillId="78" borderId="896" applyNumberFormat="0" applyProtection="0">
      <alignment horizontal="right" vertical="center"/>
    </xf>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131" fillId="49" borderId="894" applyNumberFormat="0" applyAlignment="0" applyProtection="0"/>
    <xf numFmtId="0" fontId="134" fillId="64" borderId="896" applyNumberFormat="0" applyAlignment="0" applyProtection="0"/>
    <xf numFmtId="0" fontId="45" fillId="53" borderId="895" applyNumberFormat="0" applyFont="0" applyAlignment="0" applyProtection="0"/>
    <xf numFmtId="0" fontId="131" fillId="49" borderId="894" applyNumberFormat="0" applyAlignment="0" applyProtection="0"/>
    <xf numFmtId="0" fontId="126" fillId="64" borderId="894" applyNumberFormat="0" applyAlignment="0" applyProtection="0"/>
    <xf numFmtId="217" fontId="46" fillId="67" borderId="898" applyBorder="0">
      <alignment horizontal="left" indent="1"/>
      <protection locked="0"/>
    </xf>
    <xf numFmtId="217" fontId="46" fillId="88" borderId="899" applyBorder="0">
      <alignment horizontal="center" vertical="center" wrapText="1"/>
    </xf>
    <xf numFmtId="0" fontId="108" fillId="62" borderId="901" applyBorder="0"/>
    <xf numFmtId="0" fontId="101" fillId="0" borderId="897"/>
    <xf numFmtId="0" fontId="45" fillId="74" borderId="896" applyNumberFormat="0" applyProtection="0">
      <alignment horizontal="left" vertical="center" indent="1"/>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26" fillId="64" borderId="894" applyNumberFormat="0" applyAlignment="0" applyProtection="0"/>
    <xf numFmtId="4" fontId="48" fillId="85" borderId="896" applyNumberFormat="0" applyProtection="0">
      <alignment horizontal="right" vertical="center"/>
    </xf>
    <xf numFmtId="4" fontId="48" fillId="78" borderId="896" applyNumberFormat="0" applyProtection="0">
      <alignment horizontal="right" vertical="center"/>
    </xf>
    <xf numFmtId="4" fontId="48" fillId="76" borderId="896" applyNumberFormat="0" applyProtection="0">
      <alignment horizontal="right" vertical="center"/>
    </xf>
    <xf numFmtId="0" fontId="131" fillId="49" borderId="894" applyNumberFormat="0" applyAlignment="0" applyProtection="0"/>
    <xf numFmtId="0" fontId="70" fillId="53" borderId="895" applyNumberFormat="0" applyFont="0" applyAlignment="0" applyProtection="0"/>
    <xf numFmtId="0" fontId="45" fillId="53" borderId="895" applyNumberFormat="0" applyFont="0" applyAlignment="0" applyProtection="0"/>
    <xf numFmtId="0" fontId="134" fillId="64" borderId="896" applyNumberFormat="0" applyAlignment="0" applyProtection="0"/>
    <xf numFmtId="0" fontId="131" fillId="49"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4" fontId="110" fillId="67" borderId="896" applyNumberFormat="0" applyProtection="0">
      <alignment vertical="center"/>
    </xf>
    <xf numFmtId="0" fontId="45" fillId="66" borderId="896" applyNumberFormat="0" applyProtection="0">
      <alignment horizontal="left" vertical="center" indent="1"/>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37" fontId="113" fillId="90" borderId="894" applyBorder="0" applyProtection="0">
      <alignment horizontal="right"/>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4" fontId="48" fillId="73" borderId="896" applyNumberFormat="0" applyProtection="0">
      <alignment vertical="center"/>
    </xf>
    <xf numFmtId="4" fontId="110" fillId="73" borderId="896" applyNumberFormat="0" applyProtection="0">
      <alignmen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0" fontId="45" fillId="74" borderId="896" applyNumberFormat="0" applyProtection="0">
      <alignment horizontal="left" vertical="center" indent="1"/>
    </xf>
    <xf numFmtId="4" fontId="48" fillId="75" borderId="896" applyNumberFormat="0" applyProtection="0">
      <alignment horizontal="right" vertical="center"/>
    </xf>
    <xf numFmtId="4" fontId="48" fillId="76" borderId="896" applyNumberFormat="0" applyProtection="0">
      <alignment horizontal="right" vertical="center"/>
    </xf>
    <xf numFmtId="4" fontId="48" fillId="77" borderId="896" applyNumberFormat="0" applyProtection="0">
      <alignment horizontal="right" vertical="center"/>
    </xf>
    <xf numFmtId="4" fontId="48" fillId="78" borderId="896" applyNumberFormat="0" applyProtection="0">
      <alignment horizontal="right" vertical="center"/>
    </xf>
    <xf numFmtId="4" fontId="48" fillId="79" borderId="896" applyNumberFormat="0" applyProtection="0">
      <alignment horizontal="right" vertical="center"/>
    </xf>
    <xf numFmtId="4" fontId="48" fillId="80" borderId="896" applyNumberFormat="0" applyProtection="0">
      <alignment horizontal="right" vertical="center"/>
    </xf>
    <xf numFmtId="4" fontId="48" fillId="81" borderId="896" applyNumberFormat="0" applyProtection="0">
      <alignment horizontal="right" vertical="center"/>
    </xf>
    <xf numFmtId="4" fontId="48" fillId="82" borderId="896" applyNumberFormat="0" applyProtection="0">
      <alignment horizontal="right" vertical="center"/>
    </xf>
    <xf numFmtId="4" fontId="48" fillId="83" borderId="896" applyNumberFormat="0" applyProtection="0">
      <alignment horizontal="right" vertical="center"/>
    </xf>
    <xf numFmtId="4" fontId="47" fillId="84" borderId="896" applyNumberFormat="0" applyProtection="0">
      <alignment horizontal="left" vertical="center" indent="1"/>
    </xf>
    <xf numFmtId="0" fontId="45" fillId="74" borderId="896" applyNumberFormat="0" applyProtection="0">
      <alignment horizontal="left" vertical="center" indent="1"/>
    </xf>
    <xf numFmtId="4" fontId="48" fillId="85" borderId="896" applyNumberFormat="0" applyProtection="0">
      <alignment horizontal="left" vertical="center" indent="1"/>
    </xf>
    <xf numFmtId="4" fontId="48" fillId="87"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48" fillId="67" borderId="896" applyNumberFormat="0" applyProtection="0">
      <alignment vertical="center"/>
    </xf>
    <xf numFmtId="4" fontId="110" fillId="67" borderId="896" applyNumberFormat="0" applyProtection="0">
      <alignmen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48" fillId="85" borderId="896" applyNumberFormat="0" applyProtection="0">
      <alignment horizontal="right" vertical="center"/>
    </xf>
    <xf numFmtId="4" fontId="110"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09" fillId="85" borderId="896" applyNumberFormat="0" applyProtection="0">
      <alignment horizontal="right" vertical="center"/>
    </xf>
    <xf numFmtId="0" fontId="101" fillId="0" borderId="897"/>
    <xf numFmtId="0" fontId="131" fillId="49" borderId="894" applyNumberFormat="0" applyAlignment="0" applyProtection="0"/>
    <xf numFmtId="37" fontId="113" fillId="91"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4" fontId="48" fillId="67" borderId="896" applyNumberFormat="0" applyProtection="0">
      <alignment horizontal="left" vertical="center" indent="1"/>
    </xf>
    <xf numFmtId="4" fontId="48" fillId="75" borderId="896" applyNumberFormat="0" applyProtection="0">
      <alignment horizontal="right" vertical="center"/>
    </xf>
    <xf numFmtId="0" fontId="108" fillId="62" borderId="901" applyBorder="0"/>
    <xf numFmtId="4" fontId="48" fillId="87" borderId="896" applyNumberFormat="0" applyProtection="0">
      <alignment horizontal="left" vertical="center" indent="1"/>
    </xf>
    <xf numFmtId="4" fontId="48" fillId="83" borderId="896" applyNumberFormat="0" applyProtection="0">
      <alignment horizontal="right" vertical="center"/>
    </xf>
    <xf numFmtId="4" fontId="48" fillId="80" borderId="896" applyNumberFormat="0" applyProtection="0">
      <alignment horizontal="right" vertical="center"/>
    </xf>
    <xf numFmtId="0" fontId="131" fillId="49" borderId="894" applyNumberFormat="0" applyAlignment="0" applyProtection="0"/>
    <xf numFmtId="0" fontId="131" fillId="49" borderId="894" applyNumberFormat="0" applyAlignment="0" applyProtection="0"/>
    <xf numFmtId="0" fontId="131" fillId="49" borderId="894"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4" fontId="48" fillId="81" borderId="896" applyNumberFormat="0" applyProtection="0">
      <alignment horizontal="right" vertical="center"/>
    </xf>
    <xf numFmtId="4" fontId="47" fillId="84" borderId="896" applyNumberFormat="0" applyProtection="0">
      <alignment horizontal="left" vertical="center" indent="1"/>
    </xf>
    <xf numFmtId="0" fontId="45" fillId="87" borderId="896" applyNumberFormat="0" applyProtection="0">
      <alignment horizontal="left" vertical="center" indent="1"/>
    </xf>
    <xf numFmtId="0" fontId="108" fillId="62"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101" fillId="0" borderId="897"/>
    <xf numFmtId="4" fontId="109"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10" fillId="85" borderId="896" applyNumberFormat="0" applyProtection="0">
      <alignment horizontal="right" vertical="center"/>
    </xf>
    <xf numFmtId="4" fontId="48" fillId="85" borderId="896" applyNumberFormat="0" applyProtection="0">
      <alignment horizontal="righ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110" fillId="67" borderId="896" applyNumberFormat="0" applyProtection="0">
      <alignment vertical="center"/>
    </xf>
    <xf numFmtId="4" fontId="48" fillId="67" borderId="896" applyNumberFormat="0" applyProtection="0">
      <alignmen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4" fontId="48"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7" fillId="84" borderId="896" applyNumberFormat="0" applyProtection="0">
      <alignment horizontal="left" vertical="center" indent="1"/>
    </xf>
    <xf numFmtId="4" fontId="48" fillId="83" borderId="896" applyNumberFormat="0" applyProtection="0">
      <alignment horizontal="right" vertical="center"/>
    </xf>
    <xf numFmtId="4" fontId="48" fillId="82" borderId="896" applyNumberFormat="0" applyProtection="0">
      <alignment horizontal="right" vertical="center"/>
    </xf>
    <xf numFmtId="4" fontId="48" fillId="81" borderId="896" applyNumberFormat="0" applyProtection="0">
      <alignment horizontal="right" vertical="center"/>
    </xf>
    <xf numFmtId="4" fontId="48" fillId="80" borderId="896" applyNumberFormat="0" applyProtection="0">
      <alignment horizontal="right" vertical="center"/>
    </xf>
    <xf numFmtId="4" fontId="48" fillId="79" borderId="896" applyNumberFormat="0" applyProtection="0">
      <alignment horizontal="right" vertical="center"/>
    </xf>
    <xf numFmtId="4" fontId="48" fillId="78" borderId="896" applyNumberFormat="0" applyProtection="0">
      <alignment horizontal="right" vertical="center"/>
    </xf>
    <xf numFmtId="4" fontId="48" fillId="77" borderId="896" applyNumberFormat="0" applyProtection="0">
      <alignment horizontal="right" vertical="center"/>
    </xf>
    <xf numFmtId="4" fontId="48" fillId="76" borderId="896" applyNumberFormat="0" applyProtection="0">
      <alignment horizontal="right" vertical="center"/>
    </xf>
    <xf numFmtId="4" fontId="48" fillId="75" borderId="896" applyNumberFormat="0" applyProtection="0">
      <alignment horizontal="right" vertical="center"/>
    </xf>
    <xf numFmtId="0" fontId="45" fillId="74" borderId="896" applyNumberFormat="0" applyProtection="0">
      <alignment horizontal="left" vertical="center" indent="1"/>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37" fontId="113" fillId="90" borderId="894" applyBorder="0" applyProtection="0">
      <alignment horizontal="right"/>
    </xf>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45" fillId="74" borderId="896" applyNumberFormat="0" applyProtection="0">
      <alignment horizontal="left" vertical="center" indent="1"/>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4" fontId="48" fillId="73" borderId="896" applyNumberFormat="0" applyProtection="0">
      <alignment vertical="center"/>
    </xf>
    <xf numFmtId="4" fontId="110" fillId="73" borderId="896" applyNumberFormat="0" applyProtection="0">
      <alignmen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0" fontId="45" fillId="74" borderId="896" applyNumberFormat="0" applyProtection="0">
      <alignment horizontal="left" vertical="center" indent="1"/>
    </xf>
    <xf numFmtId="4" fontId="48" fillId="75" borderId="896" applyNumberFormat="0" applyProtection="0">
      <alignment horizontal="right" vertical="center"/>
    </xf>
    <xf numFmtId="4" fontId="48" fillId="76" borderId="896" applyNumberFormat="0" applyProtection="0">
      <alignment horizontal="right" vertical="center"/>
    </xf>
    <xf numFmtId="4" fontId="48" fillId="77" borderId="896" applyNumberFormat="0" applyProtection="0">
      <alignment horizontal="right" vertical="center"/>
    </xf>
    <xf numFmtId="4" fontId="48" fillId="78" borderId="896" applyNumberFormat="0" applyProtection="0">
      <alignment horizontal="right" vertical="center"/>
    </xf>
    <xf numFmtId="4" fontId="48" fillId="79" borderId="896" applyNumberFormat="0" applyProtection="0">
      <alignment horizontal="right" vertical="center"/>
    </xf>
    <xf numFmtId="4" fontId="48" fillId="80" borderId="896" applyNumberFormat="0" applyProtection="0">
      <alignment horizontal="right" vertical="center"/>
    </xf>
    <xf numFmtId="4" fontId="48" fillId="81" borderId="896" applyNumberFormat="0" applyProtection="0">
      <alignment horizontal="right" vertical="center"/>
    </xf>
    <xf numFmtId="4" fontId="48" fillId="82" borderId="896" applyNumberFormat="0" applyProtection="0">
      <alignment horizontal="right" vertical="center"/>
    </xf>
    <xf numFmtId="4" fontId="48" fillId="83" borderId="896" applyNumberFormat="0" applyProtection="0">
      <alignment horizontal="right" vertical="center"/>
    </xf>
    <xf numFmtId="4" fontId="47" fillId="84" borderId="896" applyNumberFormat="0" applyProtection="0">
      <alignment horizontal="left" vertical="center" indent="1"/>
    </xf>
    <xf numFmtId="0" fontId="45" fillId="74" borderId="896" applyNumberFormat="0" applyProtection="0">
      <alignment horizontal="left" vertical="center" indent="1"/>
    </xf>
    <xf numFmtId="4" fontId="48" fillId="85" borderId="896" applyNumberFormat="0" applyProtection="0">
      <alignment horizontal="left" vertical="center" indent="1"/>
    </xf>
    <xf numFmtId="4" fontId="48" fillId="87"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48" fillId="67" borderId="896" applyNumberFormat="0" applyProtection="0">
      <alignment vertical="center"/>
    </xf>
    <xf numFmtId="4" fontId="110" fillId="67" borderId="896" applyNumberFormat="0" applyProtection="0">
      <alignmen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48" fillId="85" borderId="896" applyNumberFormat="0" applyProtection="0">
      <alignment horizontal="right" vertical="center"/>
    </xf>
    <xf numFmtId="4" fontId="110"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09" fillId="85" borderId="896" applyNumberFormat="0" applyProtection="0">
      <alignment horizontal="right" vertical="center"/>
    </xf>
    <xf numFmtId="0" fontId="101" fillId="0" borderId="897"/>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37" fontId="113" fillId="91"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0" fontId="108" fillId="62" borderId="901" applyBorder="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05" fillId="0" borderId="900" applyNumberFormat="0" applyFill="0" applyAlignment="0" applyProtection="0"/>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131" fillId="49" borderId="894" applyNumberFormat="0" applyAlignment="0" applyProtection="0"/>
    <xf numFmtId="10" fontId="75" fillId="70" borderId="893" applyNumberFormat="0" applyBorder="0" applyAlignment="0" applyProtection="0"/>
    <xf numFmtId="0" fontId="126" fillId="64" borderId="894" applyNumberFormat="0" applyAlignment="0" applyProtection="0"/>
    <xf numFmtId="4" fontId="109" fillId="85" borderId="896" applyNumberFormat="0" applyProtection="0">
      <alignment horizontal="right" vertical="center"/>
    </xf>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81" fillId="49" borderId="894" applyNumberFormat="0" applyAlignment="0" applyProtection="0"/>
    <xf numFmtId="0" fontId="45" fillId="74" borderId="896" applyNumberFormat="0" applyProtection="0">
      <alignment horizontal="left" vertical="center" indent="1"/>
    </xf>
    <xf numFmtId="10" fontId="75" fillId="67" borderId="893" applyNumberFormat="0" applyBorder="0" applyAlignment="0" applyProtection="0"/>
    <xf numFmtId="0" fontId="45" fillId="53" borderId="895" applyNumberFormat="0" applyFont="0" applyAlignment="0" applyProtection="0"/>
    <xf numFmtId="0" fontId="81" fillId="49" borderId="894" applyNumberFormat="0" applyAlignment="0" applyProtection="0"/>
    <xf numFmtId="0" fontId="45" fillId="74" borderId="896" applyNumberFormat="0" applyProtection="0">
      <alignment horizontal="left" vertical="center" indent="1"/>
    </xf>
    <xf numFmtId="0" fontId="131" fillId="49" borderId="894"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08" fillId="62"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101" fillId="0" borderId="897"/>
    <xf numFmtId="4" fontId="109"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10" fillId="85" borderId="896" applyNumberFormat="0" applyProtection="0">
      <alignment horizontal="right" vertical="center"/>
    </xf>
    <xf numFmtId="4" fontId="48" fillId="85" borderId="896" applyNumberFormat="0" applyProtection="0">
      <alignment horizontal="righ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110" fillId="67" borderId="896" applyNumberFormat="0" applyProtection="0">
      <alignment vertical="center"/>
    </xf>
    <xf numFmtId="4" fontId="48" fillId="67" borderId="896" applyNumberFormat="0" applyProtection="0">
      <alignmen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4" fontId="48" fillId="87" borderId="896" applyNumberFormat="0" applyProtection="0">
      <alignment horizontal="left" vertical="center" indent="1"/>
    </xf>
    <xf numFmtId="4" fontId="48" fillId="85" borderId="896" applyNumberFormat="0" applyProtection="0">
      <alignment horizontal="left" vertical="center" indent="1"/>
    </xf>
    <xf numFmtId="0" fontId="45" fillId="74" borderId="896" applyNumberFormat="0" applyProtection="0">
      <alignment horizontal="left" vertical="center" indent="1"/>
    </xf>
    <xf numFmtId="4" fontId="47" fillId="84" borderId="896" applyNumberFormat="0" applyProtection="0">
      <alignment horizontal="left" vertical="center" indent="1"/>
    </xf>
    <xf numFmtId="4" fontId="48" fillId="83" borderId="896" applyNumberFormat="0" applyProtection="0">
      <alignment horizontal="right" vertical="center"/>
    </xf>
    <xf numFmtId="4" fontId="48" fillId="82" borderId="896" applyNumberFormat="0" applyProtection="0">
      <alignment horizontal="right" vertical="center"/>
    </xf>
    <xf numFmtId="4" fontId="48" fillId="81" borderId="896" applyNumberFormat="0" applyProtection="0">
      <alignment horizontal="right" vertical="center"/>
    </xf>
    <xf numFmtId="4" fontId="48" fillId="80" borderId="896" applyNumberFormat="0" applyProtection="0">
      <alignment horizontal="right" vertical="center"/>
    </xf>
    <xf numFmtId="4" fontId="48" fillId="79" borderId="896" applyNumberFormat="0" applyProtection="0">
      <alignment horizontal="right" vertical="center"/>
    </xf>
    <xf numFmtId="4" fontId="48" fillId="78" borderId="896" applyNumberFormat="0" applyProtection="0">
      <alignment horizontal="right" vertical="center"/>
    </xf>
    <xf numFmtId="4" fontId="48" fillId="77" borderId="896" applyNumberFormat="0" applyProtection="0">
      <alignment horizontal="right" vertical="center"/>
    </xf>
    <xf numFmtId="4" fontId="48" fillId="76" borderId="896" applyNumberFormat="0" applyProtection="0">
      <alignment horizontal="right" vertical="center"/>
    </xf>
    <xf numFmtId="4" fontId="48" fillId="75" borderId="896" applyNumberFormat="0" applyProtection="0">
      <alignment horizontal="right" vertical="center"/>
    </xf>
    <xf numFmtId="0" fontId="45" fillId="74" borderId="896" applyNumberFormat="0" applyProtection="0">
      <alignment horizontal="left" vertical="center" indent="1"/>
    </xf>
    <xf numFmtId="4" fontId="48" fillId="73" borderId="896" applyNumberFormat="0" applyProtection="0">
      <alignment horizontal="left" vertical="center" indent="1"/>
    </xf>
    <xf numFmtId="4" fontId="48" fillId="73" borderId="896" applyNumberFormat="0" applyProtection="0">
      <alignment horizontal="left" vertical="center" indent="1"/>
    </xf>
    <xf numFmtId="4" fontId="110" fillId="73" borderId="896" applyNumberFormat="0" applyProtection="0">
      <alignment vertical="center"/>
    </xf>
    <xf numFmtId="4" fontId="48" fillId="73" borderId="896" applyNumberFormat="0" applyProtection="0">
      <alignment vertical="center"/>
    </xf>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37" fontId="113" fillId="90" borderId="894" applyBorder="0" applyProtection="0">
      <alignment horizontal="right"/>
    </xf>
    <xf numFmtId="37" fontId="113" fillId="90" borderId="894" applyBorder="0" applyProtection="0">
      <alignment horizontal="right"/>
    </xf>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81" fillId="49" borderId="894" applyNumberForma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70" fillId="53" borderId="895" applyNumberFormat="0" applyFon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4" fontId="48" fillId="73" borderId="896" applyNumberFormat="0" applyProtection="0">
      <alignment vertical="center"/>
    </xf>
    <xf numFmtId="4" fontId="110" fillId="73" borderId="896" applyNumberFormat="0" applyProtection="0">
      <alignment vertical="center"/>
    </xf>
    <xf numFmtId="4" fontId="48" fillId="73" borderId="896" applyNumberFormat="0" applyProtection="0">
      <alignment horizontal="left" vertical="center" indent="1"/>
    </xf>
    <xf numFmtId="4" fontId="48" fillId="73" borderId="896" applyNumberFormat="0" applyProtection="0">
      <alignment horizontal="left" vertical="center" indent="1"/>
    </xf>
    <xf numFmtId="0" fontId="45" fillId="74" borderId="896" applyNumberFormat="0" applyProtection="0">
      <alignment horizontal="left" vertical="center" indent="1"/>
    </xf>
    <xf numFmtId="4" fontId="48" fillId="75" borderId="896" applyNumberFormat="0" applyProtection="0">
      <alignment horizontal="right" vertical="center"/>
    </xf>
    <xf numFmtId="4" fontId="48" fillId="76" borderId="896" applyNumberFormat="0" applyProtection="0">
      <alignment horizontal="right" vertical="center"/>
    </xf>
    <xf numFmtId="4" fontId="48" fillId="77" borderId="896" applyNumberFormat="0" applyProtection="0">
      <alignment horizontal="right" vertical="center"/>
    </xf>
    <xf numFmtId="4" fontId="48" fillId="78" borderId="896" applyNumberFormat="0" applyProtection="0">
      <alignment horizontal="right" vertical="center"/>
    </xf>
    <xf numFmtId="4" fontId="48" fillId="79" borderId="896" applyNumberFormat="0" applyProtection="0">
      <alignment horizontal="right" vertical="center"/>
    </xf>
    <xf numFmtId="4" fontId="48" fillId="80" borderId="896" applyNumberFormat="0" applyProtection="0">
      <alignment horizontal="right" vertical="center"/>
    </xf>
    <xf numFmtId="4" fontId="48" fillId="81" borderId="896" applyNumberFormat="0" applyProtection="0">
      <alignment horizontal="right" vertical="center"/>
    </xf>
    <xf numFmtId="4" fontId="48" fillId="82" borderId="896" applyNumberFormat="0" applyProtection="0">
      <alignment horizontal="right" vertical="center"/>
    </xf>
    <xf numFmtId="4" fontId="48" fillId="83" borderId="896" applyNumberFormat="0" applyProtection="0">
      <alignment horizontal="right" vertical="center"/>
    </xf>
    <xf numFmtId="4" fontId="47" fillId="84" borderId="896" applyNumberFormat="0" applyProtection="0">
      <alignment horizontal="left" vertical="center" indent="1"/>
    </xf>
    <xf numFmtId="0" fontId="45" fillId="74" borderId="896" applyNumberFormat="0" applyProtection="0">
      <alignment horizontal="left" vertical="center" indent="1"/>
    </xf>
    <xf numFmtId="4" fontId="48" fillId="85" borderId="896" applyNumberFormat="0" applyProtection="0">
      <alignment horizontal="left" vertical="center" indent="1"/>
    </xf>
    <xf numFmtId="4" fontId="48" fillId="87" borderId="896" applyNumberFormat="0" applyProtection="0">
      <alignment horizontal="left" vertical="center" indent="1"/>
    </xf>
    <xf numFmtId="0" fontId="45" fillId="87" borderId="896" applyNumberFormat="0" applyProtection="0">
      <alignment horizontal="left" vertical="center" indent="1"/>
    </xf>
    <xf numFmtId="0" fontId="45" fillId="87" borderId="896" applyNumberFormat="0" applyProtection="0">
      <alignment horizontal="left" vertical="center" indent="1"/>
    </xf>
    <xf numFmtId="0" fontId="45" fillId="88" borderId="896" applyNumberFormat="0" applyProtection="0">
      <alignment horizontal="left" vertical="center" indent="1"/>
    </xf>
    <xf numFmtId="0" fontId="45" fillId="88" borderId="896" applyNumberFormat="0" applyProtection="0">
      <alignment horizontal="left" vertical="center" indent="1"/>
    </xf>
    <xf numFmtId="0" fontId="45" fillId="66" borderId="896" applyNumberFormat="0" applyProtection="0">
      <alignment horizontal="left" vertical="center" indent="1"/>
    </xf>
    <xf numFmtId="0" fontId="45" fillId="66" borderId="896" applyNumberFormat="0" applyProtection="0">
      <alignment horizontal="left" vertical="center" indent="1"/>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48" fillId="67" borderId="896" applyNumberFormat="0" applyProtection="0">
      <alignment vertical="center"/>
    </xf>
    <xf numFmtId="4" fontId="110" fillId="67" borderId="896" applyNumberFormat="0" applyProtection="0">
      <alignment vertical="center"/>
    </xf>
    <xf numFmtId="4" fontId="48" fillId="67" borderId="896" applyNumberFormat="0" applyProtection="0">
      <alignment horizontal="left" vertical="center" indent="1"/>
    </xf>
    <xf numFmtId="4" fontId="48" fillId="67" borderId="896" applyNumberFormat="0" applyProtection="0">
      <alignment horizontal="left" vertical="center" indent="1"/>
    </xf>
    <xf numFmtId="4" fontId="48" fillId="85" borderId="896" applyNumberFormat="0" applyProtection="0">
      <alignment horizontal="right" vertical="center"/>
    </xf>
    <xf numFmtId="4" fontId="110" fillId="85" borderId="896" applyNumberFormat="0" applyProtection="0">
      <alignment horizontal="right" vertical="center"/>
    </xf>
    <xf numFmtId="0" fontId="45" fillId="74" borderId="896" applyNumberFormat="0" applyProtection="0">
      <alignment horizontal="left" vertical="center" indent="1"/>
    </xf>
    <xf numFmtId="0" fontId="45" fillId="74" borderId="896" applyNumberFormat="0" applyProtection="0">
      <alignment horizontal="left" vertical="center" indent="1"/>
    </xf>
    <xf numFmtId="4" fontId="109" fillId="85" borderId="896" applyNumberFormat="0" applyProtection="0">
      <alignment horizontal="right" vertical="center"/>
    </xf>
    <xf numFmtId="0" fontId="101" fillId="0" borderId="897"/>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0" fontId="66" fillId="64" borderId="894" applyNumberFormat="0" applyAlignment="0" applyProtection="0"/>
    <xf numFmtId="37" fontId="113" fillId="91"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91" borderId="894" applyBorder="0" applyProtection="0">
      <alignment horizontal="right"/>
    </xf>
    <xf numFmtId="0" fontId="108" fillId="62" borderId="901" applyBorder="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0" fontId="95"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05" fillId="0" borderId="900" applyNumberFormat="0" applyFill="0" applyAlignment="0" applyProtection="0"/>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217" fontId="46" fillId="88" borderId="899" applyBorder="0">
      <alignment horizontal="center" vertical="center" wrapText="1"/>
    </xf>
    <xf numFmtId="217" fontId="46" fillId="67" borderId="898" applyBorder="0">
      <alignment horizontal="left" indent="1"/>
      <protection locked="0"/>
    </xf>
    <xf numFmtId="0" fontId="126" fillId="64" borderId="894" applyNumberFormat="0" applyAlignment="0" applyProtection="0"/>
    <xf numFmtId="0" fontId="131" fillId="49" borderId="894" applyNumberFormat="0" applyAlignment="0" applyProtection="0"/>
    <xf numFmtId="0" fontId="45" fillId="53" borderId="895" applyNumberFormat="0" applyFont="0" applyAlignment="0" applyProtection="0"/>
    <xf numFmtId="0" fontId="134" fillId="64" borderId="896" applyNumberFormat="0" applyAlignment="0" applyProtection="0"/>
    <xf numFmtId="0" fontId="131" fillId="49" borderId="894" applyNumberFormat="0" applyAlignment="0" applyProtection="0"/>
    <xf numFmtId="10" fontId="75" fillId="70" borderId="902" applyNumberFormat="0" applyBorder="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26" fillId="64" borderId="894" applyNumberFormat="0" applyAlignment="0" applyProtection="0"/>
    <xf numFmtId="0" fontId="131" fillId="49" borderId="894" applyNumberFormat="0" applyAlignment="0" applyProtection="0"/>
    <xf numFmtId="10" fontId="75" fillId="67" borderId="902" applyNumberFormat="0" applyBorder="0" applyAlignment="0" applyProtection="0"/>
    <xf numFmtId="0" fontId="45" fillId="53" borderId="904" applyNumberFormat="0" applyFont="0" applyAlignment="0" applyProtection="0"/>
    <xf numFmtId="0" fontId="131" fillId="49" borderId="894" applyNumberFormat="0" applyAlignment="0" applyProtection="0"/>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131" fillId="49" borderId="903" applyNumberFormat="0" applyAlignment="0" applyProtection="0"/>
    <xf numFmtId="0" fontId="45" fillId="66" borderId="914" applyNumberFormat="0" applyProtection="0">
      <alignment horizontal="left" vertical="center" indent="1"/>
    </xf>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45" fillId="87" borderId="923" applyNumberFormat="0" applyProtection="0">
      <alignment horizontal="left" vertical="center" indent="1"/>
    </xf>
    <xf numFmtId="4" fontId="48" fillId="67" borderId="923" applyNumberFormat="0" applyProtection="0">
      <alignment horizontal="left" vertical="center" indent="1"/>
    </xf>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0" fontId="45" fillId="74" borderId="905" applyNumberFormat="0" applyProtection="0">
      <alignment horizontal="left" vertical="center" indent="1"/>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217" fontId="46" fillId="67" borderId="926" applyBorder="0">
      <alignment horizontal="left" indent="1"/>
      <protection locked="0"/>
    </xf>
    <xf numFmtId="4" fontId="48" fillId="73" borderId="914" applyNumberFormat="0" applyProtection="0">
      <alignment vertical="center"/>
    </xf>
    <xf numFmtId="0" fontId="45" fillId="74" borderId="923" applyNumberFormat="0" applyProtection="0">
      <alignment horizontal="left" vertical="center" indent="1"/>
    </xf>
    <xf numFmtId="4" fontId="48" fillId="76" borderId="923" applyNumberFormat="0" applyProtection="0">
      <alignment horizontal="right" vertical="center"/>
    </xf>
    <xf numFmtId="4" fontId="48" fillId="77" borderId="923" applyNumberFormat="0" applyProtection="0">
      <alignment horizontal="right" vertical="center"/>
    </xf>
    <xf numFmtId="0" fontId="45" fillId="66" borderId="923" applyNumberFormat="0" applyProtection="0">
      <alignment horizontal="left" vertical="center" indent="1"/>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48" fillId="67" borderId="923" applyNumberFormat="0" applyProtection="0">
      <alignment horizontal="left" vertical="center" indent="1"/>
    </xf>
    <xf numFmtId="217" fontId="46" fillId="88" borderId="908" applyBorder="0">
      <alignment horizontal="center" vertical="center" wrapText="1"/>
    </xf>
    <xf numFmtId="217" fontId="46" fillId="67" borderId="907" applyBorder="0">
      <alignment horizontal="left" indent="1"/>
      <protection locked="0"/>
    </xf>
    <xf numFmtId="0" fontId="126" fillId="64" borderId="921" applyNumberFormat="0" applyAlignment="0" applyProtection="0"/>
    <xf numFmtId="0" fontId="105" fillId="0" borderId="916" applyNumberFormat="0" applyFill="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45" fillId="53" borderId="913" applyNumberFormat="0" applyFont="0" applyAlignment="0" applyProtection="0"/>
    <xf numFmtId="0" fontId="131" fillId="49"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26" fillId="64" borderId="912" applyNumberFormat="0" applyAlignment="0" applyProtection="0"/>
    <xf numFmtId="0" fontId="105" fillId="0" borderId="925" applyNumberFormat="0" applyFill="0" applyAlignment="0" applyProtection="0"/>
    <xf numFmtId="217" fontId="46" fillId="88" borderId="928" applyBorder="0">
      <alignment horizontal="center" vertical="center" wrapText="1"/>
    </xf>
    <xf numFmtId="0" fontId="45" fillId="53" borderId="922" applyNumberFormat="0" applyFont="0" applyAlignment="0" applyProtection="0"/>
    <xf numFmtId="0" fontId="134" fillId="64" borderId="923" applyNumberFormat="0" applyAlignment="0" applyProtection="0"/>
    <xf numFmtId="0" fontId="131" fillId="49"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37" fontId="113" fillId="90" borderId="921" applyBorder="0" applyProtection="0">
      <alignment horizontal="right"/>
    </xf>
    <xf numFmtId="4" fontId="110" fillId="73" borderId="923" applyNumberFormat="0" applyProtection="0">
      <alignment vertical="center"/>
    </xf>
    <xf numFmtId="0" fontId="108" fillId="62" borderId="918" applyBorder="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79"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101" fillId="0" borderId="915"/>
    <xf numFmtId="4" fontId="109" fillId="85" borderId="914" applyNumberFormat="0" applyProtection="0">
      <alignment horizontal="right" vertical="center"/>
    </xf>
    <xf numFmtId="4" fontId="110" fillId="67" borderId="914" applyNumberFormat="0" applyProtection="0">
      <alignment vertical="center"/>
    </xf>
    <xf numFmtId="4" fontId="48" fillId="87" borderId="914" applyNumberFormat="0" applyProtection="0">
      <alignment horizontal="left" vertical="center" indent="1"/>
    </xf>
    <xf numFmtId="4" fontId="48" fillId="85" borderId="914" applyNumberFormat="0" applyProtection="0">
      <alignment horizontal="left" vertical="center" indent="1"/>
    </xf>
    <xf numFmtId="0" fontId="45" fillId="74" borderId="914" applyNumberFormat="0" applyProtection="0">
      <alignment horizontal="left" vertical="center" indent="1"/>
    </xf>
    <xf numFmtId="0" fontId="95" fillId="64" borderId="914" applyNumberFormat="0" applyAlignment="0" applyProtection="0"/>
    <xf numFmtId="0" fontId="95" fillId="64" borderId="914" applyNumberForma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37" fontId="113" fillId="90" borderId="921" applyBorder="0" applyProtection="0">
      <alignment horizontal="right"/>
    </xf>
    <xf numFmtId="37" fontId="113" fillId="90" borderId="912" applyBorder="0" applyProtection="0">
      <alignment horizontal="right"/>
    </xf>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95" fillId="64" borderId="923" applyNumberFormat="0" applyAlignment="0" applyProtection="0"/>
    <xf numFmtId="37" fontId="113" fillId="90" borderId="903" applyBorder="0" applyProtection="0">
      <alignment horizontal="right"/>
    </xf>
    <xf numFmtId="4" fontId="48" fillId="73" borderId="923" applyNumberFormat="0" applyProtection="0">
      <alignment horizontal="left" vertical="center" indent="1"/>
    </xf>
    <xf numFmtId="4" fontId="48" fillId="75" borderId="923" applyNumberFormat="0" applyProtection="0">
      <alignment horizontal="right" vertical="center"/>
    </xf>
    <xf numFmtId="4" fontId="48" fillId="80" borderId="923" applyNumberFormat="0" applyProtection="0">
      <alignment horizontal="right" vertical="center"/>
    </xf>
    <xf numFmtId="4" fontId="48" fillId="67" borderId="923" applyNumberFormat="0" applyProtection="0">
      <alignment vertical="center"/>
    </xf>
    <xf numFmtId="4" fontId="110" fillId="67" borderId="923" applyNumberFormat="0" applyProtection="0">
      <alignment vertical="center"/>
    </xf>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48" fillId="75"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01" fillId="0" borderId="906"/>
    <xf numFmtId="0" fontId="108" fillId="62" borderId="927" applyBorder="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108" fillId="62" borderId="910" applyBorder="0"/>
    <xf numFmtId="4" fontId="48" fillId="80" borderId="914" applyNumberFormat="0" applyProtection="0">
      <alignment horizontal="right" vertical="center"/>
    </xf>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0" borderId="912" applyBorder="0" applyProtection="0">
      <alignment horizontal="right"/>
    </xf>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131" fillId="49" borderId="912" applyNumberFormat="0" applyAlignment="0" applyProtection="0"/>
    <xf numFmtId="4" fontId="48" fillId="85" borderId="923" applyNumberFormat="0" applyProtection="0">
      <alignment horizontal="right" vertical="center"/>
    </xf>
    <xf numFmtId="217" fontId="46" fillId="67" borderId="917" applyBorder="0">
      <alignment horizontal="left" indent="1"/>
      <protection locked="0"/>
    </xf>
    <xf numFmtId="0" fontId="70" fillId="53" borderId="922" applyNumberFormat="0" applyFont="0" applyAlignment="0" applyProtection="0"/>
    <xf numFmtId="0" fontId="70" fillId="53" borderId="922" applyNumberFormat="0" applyFont="0" applyAlignment="0" applyProtection="0"/>
    <xf numFmtId="4" fontId="48" fillId="73" borderId="923" applyNumberFormat="0" applyProtection="0">
      <alignment vertical="center"/>
    </xf>
    <xf numFmtId="37" fontId="113" fillId="91"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45" fillId="53" borderId="904" applyNumberFormat="0" applyFont="0" applyAlignment="0" applyProtection="0"/>
    <xf numFmtId="0" fontId="134" fillId="64" borderId="905"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14" applyNumberFormat="0" applyAlignment="0" applyProtection="0"/>
    <xf numFmtId="0" fontId="95" fillId="64" borderId="914" applyNumberFormat="0" applyAlignment="0" applyProtection="0"/>
    <xf numFmtId="0" fontId="45" fillId="74" borderId="923"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85" borderId="905" applyNumberFormat="0" applyProtection="0">
      <alignment horizontal="left" vertical="center" indent="1"/>
    </xf>
    <xf numFmtId="0" fontId="108" fillId="62" borderId="910" applyBorder="0"/>
    <xf numFmtId="0" fontId="66" fillId="64"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34" fillId="64" borderId="914" applyNumberFormat="0" applyAlignment="0" applyProtection="0"/>
    <xf numFmtId="0" fontId="105" fillId="0" borderId="909" applyNumberFormat="0" applyFill="0" applyAlignment="0" applyProtection="0"/>
    <xf numFmtId="0" fontId="131" fillId="49" borderId="903" applyNumberFormat="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31" fillId="49" borderId="903" applyNumberFormat="0" applyAlignment="0" applyProtection="0"/>
    <xf numFmtId="0" fontId="105" fillId="0" borderId="909" applyNumberFormat="0" applyFill="0" applyAlignment="0" applyProtection="0"/>
    <xf numFmtId="0" fontId="134" fillId="64" borderId="905" applyNumberFormat="0" applyAlignment="0" applyProtection="0"/>
    <xf numFmtId="0" fontId="45" fillId="53" borderId="904" applyNumberFormat="0" applyFont="0" applyAlignment="0" applyProtection="0"/>
    <xf numFmtId="0" fontId="126" fillId="64" borderId="903" applyNumberFormat="0" applyAlignment="0" applyProtection="0"/>
    <xf numFmtId="0" fontId="95" fillId="64" borderId="923" applyNumberFormat="0" applyAlignment="0" applyProtection="0"/>
    <xf numFmtId="217" fontId="46" fillId="67" borderId="907" applyBorder="0">
      <alignment horizontal="left" indent="1"/>
      <protection locked="0"/>
    </xf>
    <xf numFmtId="217" fontId="46" fillId="88" borderId="908" applyBorder="0">
      <alignment horizontal="center" vertical="center" wrapText="1"/>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10" fillId="85" borderId="914" applyNumberFormat="0" applyProtection="0">
      <alignment horizontal="right" vertical="center"/>
    </xf>
    <xf numFmtId="4" fontId="48" fillId="85" borderId="914" applyNumberFormat="0" applyProtection="0">
      <alignment horizontal="righ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48" fillId="67" borderId="914" applyNumberFormat="0" applyProtection="0">
      <alignmen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0" fontId="45" fillId="66"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87" borderId="914" applyNumberFormat="0" applyProtection="0">
      <alignment horizontal="left" vertical="center" indent="1"/>
    </xf>
    <xf numFmtId="0" fontId="45" fillId="74" borderId="914" applyNumberFormat="0" applyProtection="0">
      <alignment horizontal="left" vertical="center" indent="1"/>
    </xf>
    <xf numFmtId="4" fontId="47" fillId="84" borderId="914" applyNumberFormat="0" applyProtection="0">
      <alignment horizontal="left" vertical="center" indent="1"/>
    </xf>
    <xf numFmtId="4" fontId="48" fillId="82" borderId="914" applyNumberFormat="0" applyProtection="0">
      <alignment horizontal="right" vertical="center"/>
    </xf>
    <xf numFmtId="4" fontId="48" fillId="81" borderId="914" applyNumberFormat="0" applyProtection="0">
      <alignment horizontal="right" vertical="center"/>
    </xf>
    <xf numFmtId="0" fontId="81" fillId="49" borderId="912"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105" fillId="0" borderId="916" applyNumberFormat="0" applyFill="0" applyAlignment="0" applyProtection="0"/>
    <xf numFmtId="0" fontId="13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108" fillId="62" borderId="910" applyBorder="0"/>
    <xf numFmtId="4" fontId="48" fillId="78" borderId="905" applyNumberFormat="0" applyProtection="0">
      <alignment horizontal="right" vertical="center"/>
    </xf>
    <xf numFmtId="4" fontId="48" fillId="75" borderId="905" applyNumberFormat="0" applyProtection="0">
      <alignment horizontal="righ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45" fillId="87" borderId="914" applyNumberFormat="0" applyProtection="0">
      <alignment horizontal="left" vertical="center" indent="1"/>
    </xf>
    <xf numFmtId="4" fontId="48" fillId="83" borderId="914" applyNumberFormat="0" applyProtection="0">
      <alignment horizontal="right" vertical="center"/>
    </xf>
    <xf numFmtId="4" fontId="48" fillId="73" borderId="914" applyNumberFormat="0" applyProtection="0">
      <alignment horizontal="left" vertical="center" indent="1"/>
    </xf>
    <xf numFmtId="4" fontId="110" fillId="73" borderId="914" applyNumberFormat="0" applyProtection="0">
      <alignment vertical="center"/>
    </xf>
    <xf numFmtId="0" fontId="81" fillId="49" borderId="903" applyNumberFormat="0" applyAlignment="0" applyProtection="0"/>
    <xf numFmtId="4" fontId="48" fillId="81" borderId="923" applyNumberFormat="0" applyProtection="0">
      <alignment horizontal="right" vertical="center"/>
    </xf>
    <xf numFmtId="4" fontId="48" fillId="82" borderId="923" applyNumberFormat="0" applyProtection="0">
      <alignment horizontal="right" vertical="center"/>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4" fontId="48" fillId="83" borderId="905" applyNumberFormat="0" applyProtection="0">
      <alignment horizontal="right" vertical="center"/>
    </xf>
    <xf numFmtId="217" fontId="46" fillId="88" borderId="908" applyBorder="0">
      <alignment horizontal="center" vertical="center" wrapText="1"/>
    </xf>
    <xf numFmtId="4" fontId="48" fillId="73" borderId="923" applyNumberFormat="0" applyProtection="0">
      <alignment horizontal="left" vertical="center" indent="1"/>
    </xf>
    <xf numFmtId="217" fontId="46" fillId="67" borderId="907" applyBorder="0">
      <alignment horizontal="left" indent="1"/>
      <protection locked="0"/>
    </xf>
    <xf numFmtId="0" fontId="131" fillId="49" borderId="903" applyNumberFormat="0" applyAlignment="0" applyProtection="0"/>
    <xf numFmtId="4" fontId="48" fillId="78" borderId="923" applyNumberFormat="0" applyProtection="0">
      <alignment horizontal="right" vertical="center"/>
    </xf>
    <xf numFmtId="0" fontId="45" fillId="74" borderId="923" applyNumberFormat="0" applyProtection="0">
      <alignment horizontal="left" vertical="center" indent="1"/>
    </xf>
    <xf numFmtId="0" fontId="126" fillId="64" borderId="903" applyNumberFormat="0" applyAlignment="0" applyProtection="0"/>
    <xf numFmtId="0" fontId="66" fillId="64" borderId="921" applyNumberFormat="0" applyAlignment="0" applyProtection="0"/>
    <xf numFmtId="4" fontId="48" fillId="87" borderId="905" applyNumberFormat="0" applyProtection="0">
      <alignment horizontal="left" vertical="center" indent="1"/>
    </xf>
    <xf numFmtId="0" fontId="45" fillId="74" borderId="905" applyNumberFormat="0" applyProtection="0">
      <alignment horizontal="left" vertical="center" indent="1"/>
    </xf>
    <xf numFmtId="4" fontId="48" fillId="80" borderId="905" applyNumberFormat="0" applyProtection="0">
      <alignment horizontal="right" vertical="center"/>
    </xf>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01" fillId="0" borderId="924"/>
    <xf numFmtId="4" fontId="48" fillId="79" borderId="923" applyNumberFormat="0" applyProtection="0">
      <alignment horizontal="right" vertical="center"/>
    </xf>
    <xf numFmtId="0" fontId="66" fillId="64" borderId="903" applyNumberFormat="0" applyAlignment="0" applyProtection="0"/>
    <xf numFmtId="0" fontId="131" fillId="49"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4" fontId="48" fillId="81" borderId="905" applyNumberFormat="0" applyProtection="0">
      <alignment horizontal="right" vertical="center"/>
    </xf>
    <xf numFmtId="0" fontId="101" fillId="0" borderId="906"/>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4" fontId="48" fillId="85" borderId="923" applyNumberFormat="0" applyProtection="0">
      <alignment horizontal="left" vertical="center" indent="1"/>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82" borderId="905" applyNumberFormat="0" applyProtection="0">
      <alignment horizontal="right" vertical="center"/>
    </xf>
    <xf numFmtId="4" fontId="48" fillId="87" borderId="905" applyNumberFormat="0" applyProtection="0">
      <alignment horizontal="left" vertical="center" indent="1"/>
    </xf>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4" fontId="48" fillId="87" borderId="923" applyNumberFormat="0" applyProtection="0">
      <alignment horizontal="left" vertical="center" indent="1"/>
    </xf>
    <xf numFmtId="0" fontId="131" fillId="49" borderId="903" applyNumberFormat="0" applyAlignment="0" applyProtection="0"/>
    <xf numFmtId="0" fontId="66" fillId="64" borderId="903" applyNumberFormat="0" applyAlignment="0" applyProtection="0"/>
    <xf numFmtId="4" fontId="109" fillId="85" borderId="923" applyNumberFormat="0" applyProtection="0">
      <alignment horizontal="right" vertical="center"/>
    </xf>
    <xf numFmtId="4" fontId="48" fillId="83" borderId="923" applyNumberFormat="0" applyProtection="0">
      <alignment horizontal="right" vertical="center"/>
    </xf>
    <xf numFmtId="37" fontId="113" fillId="91" borderId="903" applyBorder="0" applyProtection="0">
      <alignment horizontal="right"/>
    </xf>
    <xf numFmtId="0" fontId="45" fillId="87" borderId="923" applyNumberFormat="0" applyProtection="0">
      <alignment horizontal="left" vertical="center" indent="1"/>
    </xf>
    <xf numFmtId="0" fontId="131" fillId="49" borderId="903" applyNumberFormat="0" applyAlignment="0" applyProtection="0"/>
    <xf numFmtId="0" fontId="131" fillId="49" borderId="903" applyNumberFormat="0" applyAlignment="0" applyProtection="0"/>
    <xf numFmtId="0" fontId="131" fillId="49" borderId="903" applyNumberFormat="0" applyAlignment="0" applyProtection="0"/>
    <xf numFmtId="0" fontId="66" fillId="64" borderId="903" applyNumberFormat="0" applyAlignment="0" applyProtection="0"/>
    <xf numFmtId="0" fontId="70" fillId="53" borderId="913" applyNumberFormat="0" applyFont="0" applyAlignment="0" applyProtection="0"/>
    <xf numFmtId="4" fontId="48" fillId="79" borderId="914" applyNumberFormat="0" applyProtection="0">
      <alignment horizontal="right" vertical="center"/>
    </xf>
    <xf numFmtId="217" fontId="46" fillId="88" borderId="908" applyBorder="0">
      <alignment horizontal="center" vertical="center" wrapText="1"/>
    </xf>
    <xf numFmtId="217" fontId="46" fillId="67" borderId="907" applyBorder="0">
      <alignment horizontal="left" indent="1"/>
      <protection locked="0"/>
    </xf>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1" borderId="903" applyBorder="0" applyProtection="0">
      <alignment horizontal="right"/>
    </xf>
    <xf numFmtId="0" fontId="126" fillId="64" borderId="903" applyNumberFormat="0" applyAlignment="0" applyProtection="0"/>
    <xf numFmtId="37" fontId="113" fillId="91" borderId="903" applyBorder="0" applyProtection="0">
      <alignment horizontal="right"/>
    </xf>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31" fillId="49" borderId="903" applyNumberFormat="0" applyAlignment="0" applyProtection="0"/>
    <xf numFmtId="0" fontId="66" fillId="64" borderId="903" applyNumberFormat="0" applyAlignment="0" applyProtection="0"/>
    <xf numFmtId="4" fontId="47" fillId="84" borderId="923" applyNumberFormat="0" applyProtection="0">
      <alignment horizontal="left" vertical="center" indent="1"/>
    </xf>
    <xf numFmtId="4" fontId="48" fillId="78" borderId="914" applyNumberFormat="0" applyProtection="0">
      <alignment horizontal="right" vertical="center"/>
    </xf>
    <xf numFmtId="4" fontId="48" fillId="77" borderId="914" applyNumberFormat="0" applyProtection="0">
      <alignment horizontal="right" vertical="center"/>
    </xf>
    <xf numFmtId="0" fontId="81" fillId="49" borderId="903" applyNumberFormat="0" applyAlignment="0" applyProtection="0"/>
    <xf numFmtId="10" fontId="75" fillId="70" borderId="902" applyNumberFormat="0" applyBorder="0" applyAlignment="0" applyProtection="0"/>
    <xf numFmtId="0" fontId="81" fillId="49" borderId="903" applyNumberFormat="0" applyAlignment="0" applyProtection="0"/>
    <xf numFmtId="4" fontId="48" fillId="76" borderId="914" applyNumberFormat="0" applyProtection="0">
      <alignment horizontal="right" vertical="center"/>
    </xf>
    <xf numFmtId="0" fontId="45" fillId="88" borderId="923" applyNumberFormat="0" applyProtection="0">
      <alignment horizontal="left" vertical="center" indent="1"/>
    </xf>
    <xf numFmtId="0" fontId="126" fillId="64" borderId="903" applyNumberFormat="0" applyAlignment="0" applyProtection="0"/>
    <xf numFmtId="0" fontId="81" fillId="49"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4" fontId="48" fillId="75" borderId="914" applyNumberFormat="0" applyProtection="0">
      <alignment horizontal="right" vertical="center"/>
    </xf>
    <xf numFmtId="0" fontId="45" fillId="88" borderId="923" applyNumberFormat="0" applyProtection="0">
      <alignment horizontal="left" vertical="center" indent="1"/>
    </xf>
    <xf numFmtId="0" fontId="81" fillId="49" borderId="903" applyNumberFormat="0" applyAlignment="0" applyProtection="0"/>
    <xf numFmtId="10" fontId="75" fillId="67" borderId="902" applyNumberFormat="0" applyBorder="0" applyAlignment="0" applyProtection="0"/>
    <xf numFmtId="0" fontId="45" fillId="53" borderId="904" applyNumberFormat="0" applyFont="0" applyAlignment="0" applyProtection="0"/>
    <xf numFmtId="0" fontId="45" fillId="87" borderId="905" applyNumberFormat="0" applyProtection="0">
      <alignment horizontal="left" vertical="center" indent="1"/>
    </xf>
    <xf numFmtId="4" fontId="48" fillId="73" borderId="914" applyNumberFormat="0" applyProtection="0">
      <alignment horizontal="left" vertical="center" indent="1"/>
    </xf>
    <xf numFmtId="0" fontId="45" fillId="66" borderId="923" applyNumberFormat="0" applyProtection="0">
      <alignment horizontal="left" vertical="center" indent="1"/>
    </xf>
    <xf numFmtId="37" fontId="113" fillId="90" borderId="903" applyBorder="0" applyProtection="0">
      <alignment horizontal="right"/>
    </xf>
    <xf numFmtId="0" fontId="131" fillId="49" borderId="903" applyNumberFormat="0" applyAlignment="0" applyProtection="0"/>
    <xf numFmtId="0" fontId="131" fillId="49" borderId="903" applyNumberFormat="0" applyAlignment="0" applyProtection="0"/>
    <xf numFmtId="0" fontId="70" fillId="53" borderId="904" applyNumberFormat="0" applyFont="0" applyAlignment="0" applyProtection="0"/>
    <xf numFmtId="0" fontId="131" fillId="49" borderId="903"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70" fillId="53" borderId="922" applyNumberFormat="0" applyFont="0" applyAlignment="0" applyProtection="0"/>
    <xf numFmtId="0" fontId="108" fillId="62"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05" fillId="0" borderId="909" applyNumberFormat="0" applyFill="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05" fillId="0" borderId="909"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1"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08" fillId="62" borderId="910" applyBorder="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05" fillId="0" borderId="909" applyNumberFormat="0" applyFill="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31" fillId="49" borderId="903" applyNumberFormat="0" applyAlignment="0" applyProtection="0"/>
    <xf numFmtId="37" fontId="113" fillId="91" borderId="903" applyBorder="0" applyProtection="0">
      <alignment horizontal="right"/>
    </xf>
    <xf numFmtId="217" fontId="46" fillId="88" borderId="919" applyBorder="0">
      <alignment horizontal="center" vertical="center" wrapText="1"/>
    </xf>
    <xf numFmtId="10" fontId="75" fillId="70" borderId="902" applyNumberFormat="0" applyBorder="0" applyAlignment="0" applyProtection="0"/>
    <xf numFmtId="0" fontId="66" fillId="64" borderId="912" applyNumberFormat="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66" fillId="64" borderId="912" applyNumberFormat="0" applyAlignment="0" applyProtection="0"/>
    <xf numFmtId="0" fontId="126" fillId="64" borderId="903" applyNumberFormat="0" applyAlignment="0" applyProtection="0"/>
    <xf numFmtId="0" fontId="70" fillId="53" borderId="904" applyNumberFormat="0" applyFont="0" applyAlignment="0" applyProtection="0"/>
    <xf numFmtId="0" fontId="131" fillId="49" borderId="903" applyNumberFormat="0" applyAlignment="0" applyProtection="0"/>
    <xf numFmtId="10" fontId="75" fillId="67" borderId="902" applyNumberFormat="0" applyBorder="0" applyAlignment="0" applyProtection="0"/>
    <xf numFmtId="0" fontId="45" fillId="53" borderId="904" applyNumberFormat="0" applyFont="0" applyAlignment="0" applyProtection="0"/>
    <xf numFmtId="0" fontId="66" fillId="64" borderId="912" applyNumberFormat="0" applyAlignment="0" applyProtection="0"/>
    <xf numFmtId="0" fontId="13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31" fillId="49" borderId="903" applyNumberFormat="0" applyAlignment="0" applyProtection="0"/>
    <xf numFmtId="37" fontId="113" fillId="91" borderId="912" applyBorder="0" applyProtection="0">
      <alignment horizontal="right"/>
    </xf>
    <xf numFmtId="37" fontId="113" fillId="91"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8" fillId="62" borderId="910" applyBorder="0"/>
    <xf numFmtId="0" fontId="131" fillId="49" borderId="903" applyNumberFormat="0" applyAlignment="0" applyProtection="0"/>
    <xf numFmtId="0" fontId="131" fillId="49" borderId="903" applyNumberFormat="0" applyAlignment="0" applyProtection="0"/>
    <xf numFmtId="0" fontId="70" fillId="53" borderId="913" applyNumberFormat="0" applyFont="0" applyAlignment="0" applyProtection="0"/>
    <xf numFmtId="0" fontId="131" fillId="49" borderId="903"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08" fillId="62"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105" fillId="0" borderId="916" applyNumberFormat="0" applyFill="0" applyAlignment="0" applyProtection="0"/>
    <xf numFmtId="0" fontId="101" fillId="0" borderId="906"/>
    <xf numFmtId="4" fontId="109"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10" fillId="85" borderId="905" applyNumberFormat="0" applyProtection="0">
      <alignment horizontal="right" vertical="center"/>
    </xf>
    <xf numFmtId="4" fontId="48" fillId="85" borderId="905" applyNumberFormat="0" applyProtection="0">
      <alignment horizontal="righ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110" fillId="67" borderId="905" applyNumberFormat="0" applyProtection="0">
      <alignment vertical="center"/>
    </xf>
    <xf numFmtId="4" fontId="48" fillId="67" borderId="905" applyNumberFormat="0" applyProtection="0">
      <alignmen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4" fontId="48" fillId="87" borderId="905" applyNumberFormat="0" applyProtection="0">
      <alignment horizontal="left" vertical="center" indent="1"/>
    </xf>
    <xf numFmtId="4" fontId="48" fillId="85" borderId="905" applyNumberFormat="0" applyProtection="0">
      <alignment horizontal="left" vertical="center" indent="1"/>
    </xf>
    <xf numFmtId="0" fontId="45" fillId="74" borderId="905" applyNumberFormat="0" applyProtection="0">
      <alignment horizontal="left" vertical="center" indent="1"/>
    </xf>
    <xf numFmtId="4" fontId="47" fillId="84" borderId="905" applyNumberFormat="0" applyProtection="0">
      <alignment horizontal="left" vertical="center" indent="1"/>
    </xf>
    <xf numFmtId="4" fontId="48" fillId="83" borderId="905" applyNumberFormat="0" applyProtection="0">
      <alignment horizontal="right" vertical="center"/>
    </xf>
    <xf numFmtId="4" fontId="48" fillId="82" borderId="905" applyNumberFormat="0" applyProtection="0">
      <alignment horizontal="right" vertical="center"/>
    </xf>
    <xf numFmtId="4" fontId="48" fillId="81" borderId="905" applyNumberFormat="0" applyProtection="0">
      <alignment horizontal="right" vertical="center"/>
    </xf>
    <xf numFmtId="4" fontId="48" fillId="80" borderId="905" applyNumberFormat="0" applyProtection="0">
      <alignment horizontal="right" vertical="center"/>
    </xf>
    <xf numFmtId="4" fontId="48" fillId="79" borderId="905" applyNumberFormat="0" applyProtection="0">
      <alignment horizontal="right" vertical="center"/>
    </xf>
    <xf numFmtId="4" fontId="48" fillId="78" borderId="905" applyNumberFormat="0" applyProtection="0">
      <alignment horizontal="right" vertical="center"/>
    </xf>
    <xf numFmtId="4" fontId="48" fillId="77" borderId="905" applyNumberFormat="0" applyProtection="0">
      <alignment horizontal="right" vertical="center"/>
    </xf>
    <xf numFmtId="4" fontId="48" fillId="76" borderId="905" applyNumberFormat="0" applyProtection="0">
      <alignment horizontal="right" vertical="center"/>
    </xf>
    <xf numFmtId="4" fontId="48" fillId="75" borderId="905" applyNumberFormat="0" applyProtection="0">
      <alignment horizontal="right" vertical="center"/>
    </xf>
    <xf numFmtId="0" fontId="45" fillId="74" borderId="905" applyNumberFormat="0" applyProtection="0">
      <alignment horizontal="left" vertical="center" indent="1"/>
    </xf>
    <xf numFmtId="4" fontId="48" fillId="73" borderId="905" applyNumberFormat="0" applyProtection="0">
      <alignment horizontal="left" vertical="center" indent="1"/>
    </xf>
    <xf numFmtId="4" fontId="48" fillId="73" borderId="905" applyNumberFormat="0" applyProtection="0">
      <alignment horizontal="left" vertical="center" indent="1"/>
    </xf>
    <xf numFmtId="4" fontId="110" fillId="73" borderId="905" applyNumberFormat="0" applyProtection="0">
      <alignment vertical="center"/>
    </xf>
    <xf numFmtId="4" fontId="48" fillId="73" borderId="905" applyNumberFormat="0" applyProtection="0">
      <alignment vertical="center"/>
    </xf>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37" fontId="113" fillId="90" borderId="903" applyBorder="0" applyProtection="0">
      <alignment horizontal="right"/>
    </xf>
    <xf numFmtId="37" fontId="113" fillId="90" borderId="903" applyBorder="0" applyProtection="0">
      <alignment horizontal="right"/>
    </xf>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81" fillId="49" borderId="903" applyNumberForma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70" fillId="53" borderId="904" applyNumberFormat="0" applyFon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4" fontId="48" fillId="73" borderId="905" applyNumberFormat="0" applyProtection="0">
      <alignment vertical="center"/>
    </xf>
    <xf numFmtId="4" fontId="110" fillId="73" borderId="905" applyNumberFormat="0" applyProtection="0">
      <alignment vertical="center"/>
    </xf>
    <xf numFmtId="4" fontId="48" fillId="73" borderId="905" applyNumberFormat="0" applyProtection="0">
      <alignment horizontal="left" vertical="center" indent="1"/>
    </xf>
    <xf numFmtId="4" fontId="48" fillId="73" borderId="905" applyNumberFormat="0" applyProtection="0">
      <alignment horizontal="left" vertical="center" indent="1"/>
    </xf>
    <xf numFmtId="0" fontId="45" fillId="74" borderId="905" applyNumberFormat="0" applyProtection="0">
      <alignment horizontal="left" vertical="center" indent="1"/>
    </xf>
    <xf numFmtId="4" fontId="48" fillId="75" borderId="905" applyNumberFormat="0" applyProtection="0">
      <alignment horizontal="right" vertical="center"/>
    </xf>
    <xf numFmtId="4" fontId="48" fillId="76" borderId="905" applyNumberFormat="0" applyProtection="0">
      <alignment horizontal="right" vertical="center"/>
    </xf>
    <xf numFmtId="4" fontId="48" fillId="77" borderId="905" applyNumberFormat="0" applyProtection="0">
      <alignment horizontal="right" vertical="center"/>
    </xf>
    <xf numFmtId="4" fontId="48" fillId="78" borderId="905" applyNumberFormat="0" applyProtection="0">
      <alignment horizontal="right" vertical="center"/>
    </xf>
    <xf numFmtId="4" fontId="48" fillId="79" borderId="905" applyNumberFormat="0" applyProtection="0">
      <alignment horizontal="right" vertical="center"/>
    </xf>
    <xf numFmtId="4" fontId="48" fillId="80" borderId="905" applyNumberFormat="0" applyProtection="0">
      <alignment horizontal="right" vertical="center"/>
    </xf>
    <xf numFmtId="4" fontId="48" fillId="81" borderId="905" applyNumberFormat="0" applyProtection="0">
      <alignment horizontal="right" vertical="center"/>
    </xf>
    <xf numFmtId="4" fontId="48" fillId="82" borderId="905" applyNumberFormat="0" applyProtection="0">
      <alignment horizontal="right" vertical="center"/>
    </xf>
    <xf numFmtId="4" fontId="48" fillId="83" borderId="905" applyNumberFormat="0" applyProtection="0">
      <alignment horizontal="right" vertical="center"/>
    </xf>
    <xf numFmtId="4" fontId="47" fillId="84" borderId="905" applyNumberFormat="0" applyProtection="0">
      <alignment horizontal="left" vertical="center" indent="1"/>
    </xf>
    <xf numFmtId="0" fontId="45" fillId="74" borderId="905" applyNumberFormat="0" applyProtection="0">
      <alignment horizontal="left" vertical="center" indent="1"/>
    </xf>
    <xf numFmtId="4" fontId="48" fillId="85" borderId="905" applyNumberFormat="0" applyProtection="0">
      <alignment horizontal="left" vertical="center" indent="1"/>
    </xf>
    <xf numFmtId="4" fontId="48" fillId="87" borderId="905" applyNumberFormat="0" applyProtection="0">
      <alignment horizontal="left" vertical="center" indent="1"/>
    </xf>
    <xf numFmtId="0" fontId="45" fillId="87" borderId="905" applyNumberFormat="0" applyProtection="0">
      <alignment horizontal="left" vertical="center" indent="1"/>
    </xf>
    <xf numFmtId="0" fontId="45" fillId="87" borderId="905" applyNumberFormat="0" applyProtection="0">
      <alignment horizontal="left" vertical="center" indent="1"/>
    </xf>
    <xf numFmtId="0" fontId="45" fillId="88" borderId="905" applyNumberFormat="0" applyProtection="0">
      <alignment horizontal="left" vertical="center" indent="1"/>
    </xf>
    <xf numFmtId="0" fontId="45" fillId="88" borderId="905" applyNumberFormat="0" applyProtection="0">
      <alignment horizontal="left" vertical="center" indent="1"/>
    </xf>
    <xf numFmtId="0" fontId="45" fillId="66" borderId="905" applyNumberFormat="0" applyProtection="0">
      <alignment horizontal="left" vertical="center" indent="1"/>
    </xf>
    <xf numFmtId="0" fontId="45" fillId="66" borderId="905" applyNumberFormat="0" applyProtection="0">
      <alignment horizontal="left" vertical="center" indent="1"/>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48" fillId="67" borderId="905" applyNumberFormat="0" applyProtection="0">
      <alignment vertical="center"/>
    </xf>
    <xf numFmtId="4" fontId="110" fillId="67" borderId="905" applyNumberFormat="0" applyProtection="0">
      <alignment vertical="center"/>
    </xf>
    <xf numFmtId="4" fontId="48" fillId="67" borderId="905" applyNumberFormat="0" applyProtection="0">
      <alignment horizontal="left" vertical="center" indent="1"/>
    </xf>
    <xf numFmtId="4" fontId="48" fillId="67" borderId="905" applyNumberFormat="0" applyProtection="0">
      <alignment horizontal="left" vertical="center" indent="1"/>
    </xf>
    <xf numFmtId="4" fontId="48" fillId="85" borderId="905" applyNumberFormat="0" applyProtection="0">
      <alignment horizontal="right" vertical="center"/>
    </xf>
    <xf numFmtId="4" fontId="110" fillId="85" borderId="905" applyNumberFormat="0" applyProtection="0">
      <alignment horizontal="right" vertical="center"/>
    </xf>
    <xf numFmtId="0" fontId="45" fillId="74" borderId="905" applyNumberFormat="0" applyProtection="0">
      <alignment horizontal="left" vertical="center" indent="1"/>
    </xf>
    <xf numFmtId="0" fontId="45" fillId="74" borderId="905" applyNumberFormat="0" applyProtection="0">
      <alignment horizontal="left" vertical="center" indent="1"/>
    </xf>
    <xf numFmtId="4" fontId="109" fillId="85" borderId="905" applyNumberFormat="0" applyProtection="0">
      <alignment horizontal="right" vertical="center"/>
    </xf>
    <xf numFmtId="0" fontId="101" fillId="0" borderId="906"/>
    <xf numFmtId="0" fontId="105" fillId="0" borderId="916" applyNumberFormat="0" applyFill="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0" fontId="66" fillId="64" borderId="903" applyNumberFormat="0" applyAlignment="0" applyProtection="0"/>
    <xf numFmtId="37" fontId="113" fillId="91"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91" borderId="903" applyBorder="0" applyProtection="0">
      <alignment horizontal="right"/>
    </xf>
    <xf numFmtId="0" fontId="108" fillId="62" borderId="910" applyBorder="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0" fontId="95"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05" fillId="0" borderId="909" applyNumberFormat="0" applyFill="0" applyAlignment="0" applyProtection="0"/>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217" fontId="46" fillId="88" borderId="908" applyBorder="0">
      <alignment horizontal="center" vertical="center" wrapText="1"/>
    </xf>
    <xf numFmtId="217" fontId="46" fillId="67" borderId="907" applyBorder="0">
      <alignment horizontal="left" indent="1"/>
      <protection locked="0"/>
    </xf>
    <xf numFmtId="0" fontId="126" fillId="64" borderId="903" applyNumberFormat="0" applyAlignment="0" applyProtection="0"/>
    <xf numFmtId="0" fontId="131" fillId="49" borderId="903" applyNumberFormat="0" applyAlignment="0" applyProtection="0"/>
    <xf numFmtId="0" fontId="45" fillId="53" borderId="904" applyNumberFormat="0" applyFont="0" applyAlignment="0" applyProtection="0"/>
    <xf numFmtId="0" fontId="134" fillId="64" borderId="905" applyNumberFormat="0" applyAlignment="0" applyProtection="0"/>
    <xf numFmtId="0" fontId="131" fillId="49" borderId="903" applyNumberFormat="0" applyAlignment="0" applyProtection="0"/>
    <xf numFmtId="10" fontId="75" fillId="70" borderId="911" applyNumberFormat="0" applyBorder="0" applyAlignment="0" applyProtection="0"/>
    <xf numFmtId="0" fontId="131" fillId="49" borderId="921" applyNumberFormat="0" applyAlignment="0" applyProtection="0"/>
    <xf numFmtId="0" fontId="126" fillId="64" borderId="912" applyNumberFormat="0" applyAlignment="0" applyProtection="0"/>
    <xf numFmtId="0" fontId="131" fillId="49" borderId="912" applyNumberFormat="0" applyAlignment="0" applyProtection="0"/>
    <xf numFmtId="0" fontId="45" fillId="53" borderId="913" applyNumberFormat="0" applyFont="0" applyAlignment="0" applyProtection="0"/>
    <xf numFmtId="0" fontId="134" fillId="64" borderId="914" applyNumberFormat="0" applyAlignment="0" applyProtection="0"/>
    <xf numFmtId="0" fontId="126" fillId="64" borderId="903" applyNumberFormat="0" applyAlignment="0" applyProtection="0"/>
    <xf numFmtId="0" fontId="70" fillId="53" borderId="913" applyNumberFormat="0" applyFont="0" applyAlignment="0" applyProtection="0"/>
    <xf numFmtId="0" fontId="131" fillId="49" borderId="903" applyNumberFormat="0" applyAlignment="0" applyProtection="0"/>
    <xf numFmtId="10" fontId="75" fillId="67" borderId="911" applyNumberFormat="0" applyBorder="0" applyAlignment="0" applyProtection="0"/>
    <xf numFmtId="0" fontId="45" fillId="53" borderId="913" applyNumberFormat="0" applyFont="0" applyAlignment="0" applyProtection="0"/>
    <xf numFmtId="0" fontId="131" fillId="49" borderId="903" applyNumberForma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4" fontId="48" fillId="73" borderId="914" applyNumberFormat="0" applyProtection="0">
      <alignment vertical="center"/>
    </xf>
    <xf numFmtId="4" fontId="110" fillId="73" borderId="914" applyNumberFormat="0" applyProtection="0">
      <alignment vertical="center"/>
    </xf>
    <xf numFmtId="4" fontId="48" fillId="73" borderId="914" applyNumberFormat="0" applyProtection="0">
      <alignment horizontal="left" vertical="center" indent="1"/>
    </xf>
    <xf numFmtId="4" fontId="48" fillId="73" borderId="914" applyNumberFormat="0" applyProtection="0">
      <alignment horizontal="left" vertical="center" indent="1"/>
    </xf>
    <xf numFmtId="0" fontId="45" fillId="74" borderId="914" applyNumberFormat="0" applyProtection="0">
      <alignment horizontal="left" vertical="center" indent="1"/>
    </xf>
    <xf numFmtId="4" fontId="48" fillId="75" borderId="914" applyNumberFormat="0" applyProtection="0">
      <alignment horizontal="right" vertical="center"/>
    </xf>
    <xf numFmtId="4" fontId="48" fillId="76" borderId="914" applyNumberFormat="0" applyProtection="0">
      <alignment horizontal="right" vertical="center"/>
    </xf>
    <xf numFmtId="4" fontId="48" fillId="77" borderId="914" applyNumberFormat="0" applyProtection="0">
      <alignment horizontal="right" vertical="center"/>
    </xf>
    <xf numFmtId="4" fontId="48" fillId="78" borderId="914" applyNumberFormat="0" applyProtection="0">
      <alignment horizontal="right" vertical="center"/>
    </xf>
    <xf numFmtId="4" fontId="48" fillId="79" borderId="914" applyNumberFormat="0" applyProtection="0">
      <alignment horizontal="right" vertical="center"/>
    </xf>
    <xf numFmtId="4" fontId="48" fillId="80" borderId="914" applyNumberFormat="0" applyProtection="0">
      <alignment horizontal="right" vertical="center"/>
    </xf>
    <xf numFmtId="4" fontId="48" fillId="81" borderId="914" applyNumberFormat="0" applyProtection="0">
      <alignment horizontal="right" vertical="center"/>
    </xf>
    <xf numFmtId="4" fontId="48" fillId="82" borderId="914" applyNumberFormat="0" applyProtection="0">
      <alignment horizontal="right" vertical="center"/>
    </xf>
    <xf numFmtId="4" fontId="48" fillId="83" borderId="914" applyNumberFormat="0" applyProtection="0">
      <alignment horizontal="right" vertical="center"/>
    </xf>
    <xf numFmtId="4" fontId="47" fillId="84" borderId="914" applyNumberFormat="0" applyProtection="0">
      <alignment horizontal="left" vertical="center" indent="1"/>
    </xf>
    <xf numFmtId="0" fontId="45" fillId="74" borderId="914" applyNumberFormat="0" applyProtection="0">
      <alignment horizontal="left" vertical="center" indent="1"/>
    </xf>
    <xf numFmtId="4" fontId="48" fillId="85" borderId="914" applyNumberFormat="0" applyProtection="0">
      <alignment horizontal="left" vertical="center" indent="1"/>
    </xf>
    <xf numFmtId="4" fontId="48" fillId="87" borderId="914" applyNumberFormat="0" applyProtection="0">
      <alignment horizontal="left" vertical="center" indent="1"/>
    </xf>
    <xf numFmtId="0" fontId="45" fillId="87" borderId="914" applyNumberFormat="0" applyProtection="0">
      <alignment horizontal="left" vertical="center" indent="1"/>
    </xf>
    <xf numFmtId="0" fontId="45" fillId="87"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66" borderId="914" applyNumberFormat="0" applyProtection="0">
      <alignment horizontal="left" vertical="center" indent="1"/>
    </xf>
    <xf numFmtId="0" fontId="45" fillId="66" borderId="914" applyNumberFormat="0" applyProtection="0">
      <alignment horizontal="left" vertical="center" indent="1"/>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48" fillId="67" borderId="914" applyNumberFormat="0" applyProtection="0">
      <alignment vertical="center"/>
    </xf>
    <xf numFmtId="4" fontId="110" fillId="67" borderId="914" applyNumberFormat="0" applyProtection="0">
      <alignmen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48" fillId="85" borderId="914" applyNumberFormat="0" applyProtection="0">
      <alignment horizontal="right" vertical="center"/>
    </xf>
    <xf numFmtId="4" fontId="110" fillId="85" borderId="914" applyNumberFormat="0" applyProtection="0">
      <alignment horizontal="righ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09" fillId="85" borderId="914" applyNumberFormat="0" applyProtection="0">
      <alignment horizontal="right" vertical="center"/>
    </xf>
    <xf numFmtId="0" fontId="101" fillId="0" borderId="915"/>
    <xf numFmtId="0" fontId="131" fillId="49" borderId="912" applyNumberFormat="0" applyAlignment="0" applyProtection="0"/>
    <xf numFmtId="37" fontId="113" fillId="91"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95" fillId="64" borderId="923" applyNumberFormat="0" applyAlignment="0" applyProtection="0"/>
    <xf numFmtId="0" fontId="108" fillId="62" borderId="918" applyBorder="0"/>
    <xf numFmtId="0" fontId="131" fillId="49" borderId="912" applyNumberFormat="0" applyAlignment="0" applyProtection="0"/>
    <xf numFmtId="0" fontId="131" fillId="49" borderId="912" applyNumberFormat="0" applyAlignment="0" applyProtection="0"/>
    <xf numFmtId="0" fontId="131" fillId="49" borderId="912" applyNumberFormat="0" applyAlignment="0" applyProtection="0"/>
    <xf numFmtId="217" fontId="46" fillId="88" borderId="919" applyBorder="0">
      <alignment horizontal="center" vertical="center" wrapText="1"/>
    </xf>
    <xf numFmtId="217" fontId="46" fillId="67" borderId="917" applyBorder="0">
      <alignment horizontal="left" indent="1"/>
      <protection locked="0"/>
    </xf>
    <xf numFmtId="0" fontId="108" fillId="62" borderId="918" applyBorder="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45" fillId="74" borderId="923" applyNumberFormat="0" applyProtection="0">
      <alignment horizontal="left" vertical="center" indent="1"/>
    </xf>
    <xf numFmtId="0" fontId="101" fillId="0" borderId="915"/>
    <xf numFmtId="4" fontId="109" fillId="85" borderId="914" applyNumberFormat="0" applyProtection="0">
      <alignment horizontal="righ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10" fillId="85" borderId="914" applyNumberFormat="0" applyProtection="0">
      <alignment horizontal="right" vertical="center"/>
    </xf>
    <xf numFmtId="4" fontId="48" fillId="85" borderId="914" applyNumberFormat="0" applyProtection="0">
      <alignment horizontal="righ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110" fillId="67" borderId="914" applyNumberFormat="0" applyProtection="0">
      <alignment vertical="center"/>
    </xf>
    <xf numFmtId="4" fontId="48" fillId="67" borderId="914" applyNumberFormat="0" applyProtection="0">
      <alignmen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0" fontId="45" fillId="66" borderId="914" applyNumberFormat="0" applyProtection="0">
      <alignment horizontal="left" vertical="center" indent="1"/>
    </xf>
    <xf numFmtId="0" fontId="45" fillId="66"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87" borderId="914" applyNumberFormat="0" applyProtection="0">
      <alignment horizontal="left" vertical="center" indent="1"/>
    </xf>
    <xf numFmtId="0" fontId="45" fillId="87" borderId="914" applyNumberFormat="0" applyProtection="0">
      <alignment horizontal="left" vertical="center" indent="1"/>
    </xf>
    <xf numFmtId="4" fontId="48" fillId="87" borderId="914" applyNumberFormat="0" applyProtection="0">
      <alignment horizontal="left" vertical="center" indent="1"/>
    </xf>
    <xf numFmtId="4" fontId="48" fillId="85" borderId="914" applyNumberFormat="0" applyProtection="0">
      <alignment horizontal="left" vertical="center" indent="1"/>
    </xf>
    <xf numFmtId="0" fontId="45" fillId="74" borderId="914" applyNumberFormat="0" applyProtection="0">
      <alignment horizontal="left" vertical="center" indent="1"/>
    </xf>
    <xf numFmtId="4" fontId="47" fillId="84" borderId="914" applyNumberFormat="0" applyProtection="0">
      <alignment horizontal="left" vertical="center" indent="1"/>
    </xf>
    <xf numFmtId="4" fontId="48" fillId="83" borderId="914" applyNumberFormat="0" applyProtection="0">
      <alignment horizontal="right" vertical="center"/>
    </xf>
    <xf numFmtId="4" fontId="48" fillId="82" borderId="914" applyNumberFormat="0" applyProtection="0">
      <alignment horizontal="right" vertical="center"/>
    </xf>
    <xf numFmtId="4" fontId="48" fillId="81" borderId="914" applyNumberFormat="0" applyProtection="0">
      <alignment horizontal="right" vertical="center"/>
    </xf>
    <xf numFmtId="4" fontId="48" fillId="80" borderId="914" applyNumberFormat="0" applyProtection="0">
      <alignment horizontal="right" vertical="center"/>
    </xf>
    <xf numFmtId="4" fontId="48" fillId="79" borderId="914" applyNumberFormat="0" applyProtection="0">
      <alignment horizontal="right" vertical="center"/>
    </xf>
    <xf numFmtId="4" fontId="48" fillId="78" borderId="914" applyNumberFormat="0" applyProtection="0">
      <alignment horizontal="right" vertical="center"/>
    </xf>
    <xf numFmtId="4" fontId="48" fillId="77" borderId="914" applyNumberFormat="0" applyProtection="0">
      <alignment horizontal="right" vertical="center"/>
    </xf>
    <xf numFmtId="4" fontId="48" fillId="76" borderId="914" applyNumberFormat="0" applyProtection="0">
      <alignment horizontal="right" vertical="center"/>
    </xf>
    <xf numFmtId="4" fontId="48" fillId="75" borderId="914" applyNumberFormat="0" applyProtection="0">
      <alignment horizontal="right" vertical="center"/>
    </xf>
    <xf numFmtId="0" fontId="45" fillId="74" borderId="914" applyNumberFormat="0" applyProtection="0">
      <alignment horizontal="left" vertical="center" indent="1"/>
    </xf>
    <xf numFmtId="4" fontId="48" fillId="73" borderId="914" applyNumberFormat="0" applyProtection="0">
      <alignment horizontal="left" vertical="center" indent="1"/>
    </xf>
    <xf numFmtId="4" fontId="48" fillId="73" borderId="914" applyNumberFormat="0" applyProtection="0">
      <alignment horizontal="left" vertical="center" indent="1"/>
    </xf>
    <xf numFmtId="4" fontId="110" fillId="73" borderId="914" applyNumberFormat="0" applyProtection="0">
      <alignment vertical="center"/>
    </xf>
    <xf numFmtId="4" fontId="48" fillId="73" borderId="914" applyNumberFormat="0" applyProtection="0">
      <alignment vertical="center"/>
    </xf>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37" fontId="113" fillId="90" borderId="912" applyBorder="0" applyProtection="0">
      <alignment horizontal="right"/>
    </xf>
    <xf numFmtId="37" fontId="113" fillId="90" borderId="912" applyBorder="0" applyProtection="0">
      <alignment horizontal="right"/>
    </xf>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81" fillId="49" borderId="912" applyNumberForma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70" fillId="53" borderId="913" applyNumberFormat="0" applyFon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4" fontId="48" fillId="73" borderId="914" applyNumberFormat="0" applyProtection="0">
      <alignment vertical="center"/>
    </xf>
    <xf numFmtId="4" fontId="110" fillId="73" borderId="914" applyNumberFormat="0" applyProtection="0">
      <alignment vertical="center"/>
    </xf>
    <xf numFmtId="4" fontId="48" fillId="73" borderId="914" applyNumberFormat="0" applyProtection="0">
      <alignment horizontal="left" vertical="center" indent="1"/>
    </xf>
    <xf numFmtId="4" fontId="48" fillId="73" borderId="914" applyNumberFormat="0" applyProtection="0">
      <alignment horizontal="left" vertical="center" indent="1"/>
    </xf>
    <xf numFmtId="0" fontId="45" fillId="74" borderId="914" applyNumberFormat="0" applyProtection="0">
      <alignment horizontal="left" vertical="center" indent="1"/>
    </xf>
    <xf numFmtId="4" fontId="48" fillId="75" borderId="914" applyNumberFormat="0" applyProtection="0">
      <alignment horizontal="right" vertical="center"/>
    </xf>
    <xf numFmtId="4" fontId="48" fillId="76" borderId="914" applyNumberFormat="0" applyProtection="0">
      <alignment horizontal="right" vertical="center"/>
    </xf>
    <xf numFmtId="4" fontId="48" fillId="77" borderId="914" applyNumberFormat="0" applyProtection="0">
      <alignment horizontal="right" vertical="center"/>
    </xf>
    <xf numFmtId="4" fontId="48" fillId="78" borderId="914" applyNumberFormat="0" applyProtection="0">
      <alignment horizontal="right" vertical="center"/>
    </xf>
    <xf numFmtId="4" fontId="48" fillId="79" borderId="914" applyNumberFormat="0" applyProtection="0">
      <alignment horizontal="right" vertical="center"/>
    </xf>
    <xf numFmtId="4" fontId="48" fillId="80" borderId="914" applyNumberFormat="0" applyProtection="0">
      <alignment horizontal="right" vertical="center"/>
    </xf>
    <xf numFmtId="4" fontId="48" fillId="81" borderId="914" applyNumberFormat="0" applyProtection="0">
      <alignment horizontal="right" vertical="center"/>
    </xf>
    <xf numFmtId="4" fontId="48" fillId="82" borderId="914" applyNumberFormat="0" applyProtection="0">
      <alignment horizontal="right" vertical="center"/>
    </xf>
    <xf numFmtId="4" fontId="48" fillId="83" borderId="914" applyNumberFormat="0" applyProtection="0">
      <alignment horizontal="right" vertical="center"/>
    </xf>
    <xf numFmtId="4" fontId="47" fillId="84" borderId="914" applyNumberFormat="0" applyProtection="0">
      <alignment horizontal="left" vertical="center" indent="1"/>
    </xf>
    <xf numFmtId="0" fontId="45" fillId="74" borderId="914" applyNumberFormat="0" applyProtection="0">
      <alignment horizontal="left" vertical="center" indent="1"/>
    </xf>
    <xf numFmtId="4" fontId="48" fillId="85" borderId="914" applyNumberFormat="0" applyProtection="0">
      <alignment horizontal="left" vertical="center" indent="1"/>
    </xf>
    <xf numFmtId="4" fontId="48" fillId="87" borderId="914" applyNumberFormat="0" applyProtection="0">
      <alignment horizontal="left" vertical="center" indent="1"/>
    </xf>
    <xf numFmtId="0" fontId="45" fillId="87" borderId="914" applyNumberFormat="0" applyProtection="0">
      <alignment horizontal="left" vertical="center" indent="1"/>
    </xf>
    <xf numFmtId="0" fontId="45" fillId="87" borderId="914" applyNumberFormat="0" applyProtection="0">
      <alignment horizontal="left" vertical="center" indent="1"/>
    </xf>
    <xf numFmtId="0" fontId="45" fillId="88" borderId="914" applyNumberFormat="0" applyProtection="0">
      <alignment horizontal="left" vertical="center" indent="1"/>
    </xf>
    <xf numFmtId="0" fontId="45" fillId="88" borderId="914" applyNumberFormat="0" applyProtection="0">
      <alignment horizontal="left" vertical="center" indent="1"/>
    </xf>
    <xf numFmtId="0" fontId="45" fillId="66" borderId="914" applyNumberFormat="0" applyProtection="0">
      <alignment horizontal="left" vertical="center" indent="1"/>
    </xf>
    <xf numFmtId="0" fontId="45" fillId="66" borderId="914" applyNumberFormat="0" applyProtection="0">
      <alignment horizontal="left" vertical="center" indent="1"/>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48" fillId="67" borderId="914" applyNumberFormat="0" applyProtection="0">
      <alignment vertical="center"/>
    </xf>
    <xf numFmtId="4" fontId="110" fillId="67" borderId="914" applyNumberFormat="0" applyProtection="0">
      <alignment vertical="center"/>
    </xf>
    <xf numFmtId="4" fontId="48" fillId="67" borderId="914" applyNumberFormat="0" applyProtection="0">
      <alignment horizontal="left" vertical="center" indent="1"/>
    </xf>
    <xf numFmtId="4" fontId="48" fillId="67" borderId="914" applyNumberFormat="0" applyProtection="0">
      <alignment horizontal="left" vertical="center" indent="1"/>
    </xf>
    <xf numFmtId="4" fontId="48" fillId="85" borderId="914" applyNumberFormat="0" applyProtection="0">
      <alignment horizontal="right" vertical="center"/>
    </xf>
    <xf numFmtId="4" fontId="110" fillId="85" borderId="914" applyNumberFormat="0" applyProtection="0">
      <alignment horizontal="right" vertical="center"/>
    </xf>
    <xf numFmtId="0" fontId="45" fillId="74" borderId="914" applyNumberFormat="0" applyProtection="0">
      <alignment horizontal="left" vertical="center" indent="1"/>
    </xf>
    <xf numFmtId="0" fontId="45" fillId="74" borderId="914" applyNumberFormat="0" applyProtection="0">
      <alignment horizontal="left" vertical="center" indent="1"/>
    </xf>
    <xf numFmtId="4" fontId="109" fillId="85" borderId="914" applyNumberFormat="0" applyProtection="0">
      <alignment horizontal="right" vertical="center"/>
    </xf>
    <xf numFmtId="0" fontId="101" fillId="0" borderId="915"/>
    <xf numFmtId="4" fontId="110" fillId="85" borderId="923" applyNumberFormat="0" applyProtection="0">
      <alignment horizontal="right" vertical="center"/>
    </xf>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0" fontId="66" fillId="64" borderId="912" applyNumberFormat="0" applyAlignment="0" applyProtection="0"/>
    <xf numFmtId="37" fontId="113" fillId="91"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37" fontId="113" fillId="91" borderId="912" applyBorder="0" applyProtection="0">
      <alignment horizontal="right"/>
    </xf>
    <xf numFmtId="0" fontId="108" fillId="62" borderId="918" applyBorder="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0" fontId="95" fillId="64" borderId="914" applyNumberFormat="0" applyAlignment="0" applyProtection="0"/>
    <xf numFmtId="217" fontId="46" fillId="88" borderId="919" applyBorder="0">
      <alignment horizontal="center" vertical="center" wrapText="1"/>
    </xf>
    <xf numFmtId="217" fontId="46" fillId="67" borderId="917" applyBorder="0">
      <alignment horizontal="left" indent="1"/>
      <protection locked="0"/>
    </xf>
    <xf numFmtId="0" fontId="105" fillId="0" borderId="916" applyNumberFormat="0" applyFill="0" applyAlignment="0" applyProtection="0"/>
    <xf numFmtId="0" fontId="126" fillId="64" borderId="912" applyNumberFormat="0" applyAlignment="0" applyProtection="0"/>
    <xf numFmtId="0" fontId="131" fillId="49" borderId="912" applyNumberFormat="0" applyAlignment="0" applyProtection="0"/>
    <xf numFmtId="0" fontId="45" fillId="53" borderId="913" applyNumberFormat="0" applyFont="0" applyAlignment="0" applyProtection="0"/>
    <xf numFmtId="0" fontId="134" fillId="64" borderId="914" applyNumberFormat="0" applyAlignment="0" applyProtection="0"/>
    <xf numFmtId="217" fontId="46" fillId="88" borderId="919" applyBorder="0">
      <alignment horizontal="center" vertical="center" wrapText="1"/>
    </xf>
    <xf numFmtId="217" fontId="46" fillId="67" borderId="917" applyBorder="0">
      <alignment horizontal="left" indent="1"/>
      <protection locked="0"/>
    </xf>
    <xf numFmtId="0" fontId="126" fillId="64" borderId="912" applyNumberFormat="0" applyAlignment="0" applyProtection="0"/>
    <xf numFmtId="0" fontId="131" fillId="49" borderId="912" applyNumberFormat="0" applyAlignment="0" applyProtection="0"/>
    <xf numFmtId="0" fontId="45" fillId="53" borderId="913" applyNumberFormat="0" applyFont="0" applyAlignment="0" applyProtection="0"/>
    <xf numFmtId="0" fontId="134" fillId="64" borderId="914" applyNumberFormat="0" applyAlignment="0" applyProtection="0"/>
    <xf numFmtId="0" fontId="131" fillId="49" borderId="912" applyNumberFormat="0" applyAlignment="0" applyProtection="0"/>
    <xf numFmtId="10" fontId="75" fillId="70" borderId="920" applyNumberFormat="0" applyBorder="0" applyAlignment="0" applyProtection="0"/>
    <xf numFmtId="0" fontId="126" fillId="64" borderId="921" applyNumberFormat="0" applyAlignment="0" applyProtection="0"/>
    <xf numFmtId="0" fontId="131" fillId="49" borderId="921" applyNumberFormat="0" applyAlignment="0" applyProtection="0"/>
    <xf numFmtId="0" fontId="45" fillId="53" borderId="922" applyNumberFormat="0" applyFont="0" applyAlignment="0" applyProtection="0"/>
    <xf numFmtId="0" fontId="134" fillId="64" borderId="923" applyNumberFormat="0" applyAlignment="0" applyProtection="0"/>
    <xf numFmtId="0" fontId="126" fillId="64" borderId="912" applyNumberFormat="0" applyAlignment="0" applyProtection="0"/>
    <xf numFmtId="0" fontId="95" fillId="64" borderId="923" applyNumberFormat="0" applyAlignment="0" applyProtection="0"/>
    <xf numFmtId="0" fontId="131" fillId="49" borderId="912" applyNumberFormat="0" applyAlignment="0" applyProtection="0"/>
    <xf numFmtId="10" fontId="75" fillId="67" borderId="920" applyNumberFormat="0" applyBorder="0" applyAlignment="0" applyProtection="0"/>
    <xf numFmtId="0" fontId="45" fillId="53" borderId="922" applyNumberFormat="0" applyFont="0" applyAlignment="0" applyProtection="0"/>
    <xf numFmtId="0" fontId="131" fillId="49" borderId="912"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4" fontId="48" fillId="73" borderId="923" applyNumberFormat="0" applyProtection="0">
      <alignment vertical="center"/>
    </xf>
    <xf numFmtId="4" fontId="110" fillId="73" borderId="923" applyNumberFormat="0" applyProtection="0">
      <alignment vertical="center"/>
    </xf>
    <xf numFmtId="4" fontId="48" fillId="73" borderId="923" applyNumberFormat="0" applyProtection="0">
      <alignment horizontal="left" vertical="center" indent="1"/>
    </xf>
    <xf numFmtId="4" fontId="48" fillId="73" borderId="923" applyNumberFormat="0" applyProtection="0">
      <alignment horizontal="left" vertical="center" indent="1"/>
    </xf>
    <xf numFmtId="0" fontId="45" fillId="74" borderId="923" applyNumberFormat="0" applyProtection="0">
      <alignment horizontal="left" vertical="center" indent="1"/>
    </xf>
    <xf numFmtId="4" fontId="48" fillId="75" borderId="923" applyNumberFormat="0" applyProtection="0">
      <alignment horizontal="right" vertical="center"/>
    </xf>
    <xf numFmtId="4" fontId="48" fillId="76" borderId="923" applyNumberFormat="0" applyProtection="0">
      <alignment horizontal="right" vertical="center"/>
    </xf>
    <xf numFmtId="4" fontId="48" fillId="77" borderId="923" applyNumberFormat="0" applyProtection="0">
      <alignment horizontal="right" vertical="center"/>
    </xf>
    <xf numFmtId="4" fontId="48" fillId="78" borderId="923" applyNumberFormat="0" applyProtection="0">
      <alignment horizontal="right" vertical="center"/>
    </xf>
    <xf numFmtId="4" fontId="48" fillId="79" borderId="923" applyNumberFormat="0" applyProtection="0">
      <alignment horizontal="right" vertical="center"/>
    </xf>
    <xf numFmtId="4" fontId="48" fillId="80" borderId="923" applyNumberFormat="0" applyProtection="0">
      <alignment horizontal="right" vertical="center"/>
    </xf>
    <xf numFmtId="4" fontId="48" fillId="81" borderId="923" applyNumberFormat="0" applyProtection="0">
      <alignment horizontal="right" vertical="center"/>
    </xf>
    <xf numFmtId="4" fontId="48" fillId="82" borderId="923" applyNumberFormat="0" applyProtection="0">
      <alignment horizontal="right" vertical="center"/>
    </xf>
    <xf numFmtId="4" fontId="48" fillId="83" borderId="923" applyNumberFormat="0" applyProtection="0">
      <alignment horizontal="right" vertical="center"/>
    </xf>
    <xf numFmtId="4" fontId="47" fillId="84" borderId="923" applyNumberFormat="0" applyProtection="0">
      <alignment horizontal="left" vertical="center" indent="1"/>
    </xf>
    <xf numFmtId="0" fontId="45" fillId="74" borderId="923" applyNumberFormat="0" applyProtection="0">
      <alignment horizontal="left" vertical="center" indent="1"/>
    </xf>
    <xf numFmtId="4" fontId="48" fillId="85" borderId="923" applyNumberFormat="0" applyProtection="0">
      <alignment horizontal="left" vertical="center" indent="1"/>
    </xf>
    <xf numFmtId="4" fontId="48" fillId="87" borderId="923" applyNumberFormat="0" applyProtection="0">
      <alignment horizontal="left" vertical="center" indent="1"/>
    </xf>
    <xf numFmtId="0" fontId="45" fillId="87" borderId="923" applyNumberFormat="0" applyProtection="0">
      <alignment horizontal="left" vertical="center" indent="1"/>
    </xf>
    <xf numFmtId="0" fontId="45" fillId="87" borderId="923" applyNumberFormat="0" applyProtection="0">
      <alignment horizontal="left" vertical="center" indent="1"/>
    </xf>
    <xf numFmtId="0" fontId="45" fillId="88" borderId="923" applyNumberFormat="0" applyProtection="0">
      <alignment horizontal="left" vertical="center" indent="1"/>
    </xf>
    <xf numFmtId="0" fontId="45" fillId="88" borderId="923" applyNumberFormat="0" applyProtection="0">
      <alignment horizontal="left" vertical="center" indent="1"/>
    </xf>
    <xf numFmtId="0" fontId="45" fillId="66" borderId="923" applyNumberFormat="0" applyProtection="0">
      <alignment horizontal="left" vertical="center" indent="1"/>
    </xf>
    <xf numFmtId="0" fontId="45" fillId="66" borderId="923" applyNumberFormat="0" applyProtection="0">
      <alignment horizontal="left" vertical="center" indent="1"/>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48" fillId="67" borderId="923" applyNumberFormat="0" applyProtection="0">
      <alignment vertical="center"/>
    </xf>
    <xf numFmtId="4" fontId="110" fillId="67" borderId="923" applyNumberFormat="0" applyProtection="0">
      <alignment vertical="center"/>
    </xf>
    <xf numFmtId="4" fontId="48" fillId="67" borderId="923" applyNumberFormat="0" applyProtection="0">
      <alignment horizontal="left" vertical="center" indent="1"/>
    </xf>
    <xf numFmtId="4" fontId="48" fillId="67" borderId="923" applyNumberFormat="0" applyProtection="0">
      <alignment horizontal="left" vertical="center" indent="1"/>
    </xf>
    <xf numFmtId="4" fontId="48" fillId="85" borderId="923" applyNumberFormat="0" applyProtection="0">
      <alignment horizontal="right" vertical="center"/>
    </xf>
    <xf numFmtId="4" fontId="110" fillId="85" borderId="923" applyNumberFormat="0" applyProtection="0">
      <alignment horizontal="righ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109" fillId="85" borderId="923" applyNumberFormat="0" applyProtection="0">
      <alignment horizontal="right" vertical="center"/>
    </xf>
    <xf numFmtId="0" fontId="101" fillId="0" borderId="924"/>
    <xf numFmtId="0" fontId="131" fillId="49" borderId="921" applyNumberFormat="0" applyAlignment="0" applyProtection="0"/>
    <xf numFmtId="37" fontId="113" fillId="91"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8" fillId="62" borderId="927" applyBorder="0"/>
    <xf numFmtId="0" fontId="131" fillId="49" borderId="921" applyNumberFormat="0" applyAlignment="0" applyProtection="0"/>
    <xf numFmtId="0" fontId="131" fillId="49" borderId="921" applyNumberFormat="0" applyAlignment="0" applyProtection="0"/>
    <xf numFmtId="0" fontId="131" fillId="49" borderId="921" applyNumberFormat="0" applyAlignment="0" applyProtection="0"/>
    <xf numFmtId="217" fontId="46" fillId="88" borderId="928" applyBorder="0">
      <alignment horizontal="center" vertical="center" wrapText="1"/>
    </xf>
    <xf numFmtId="217" fontId="46" fillId="67" borderId="926" applyBorder="0">
      <alignment horizontal="left" indent="1"/>
      <protection locked="0"/>
    </xf>
    <xf numFmtId="0" fontId="108" fillId="62" borderId="927" applyBorder="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101" fillId="0" borderId="924"/>
    <xf numFmtId="4" fontId="109" fillId="85" borderId="923" applyNumberFormat="0" applyProtection="0">
      <alignment horizontal="righ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110" fillId="85" borderId="923" applyNumberFormat="0" applyProtection="0">
      <alignment horizontal="right" vertical="center"/>
    </xf>
    <xf numFmtId="4" fontId="48" fillId="85" borderId="923" applyNumberFormat="0" applyProtection="0">
      <alignment horizontal="right" vertical="center"/>
    </xf>
    <xf numFmtId="4" fontId="48" fillId="67" borderId="923" applyNumberFormat="0" applyProtection="0">
      <alignment horizontal="left" vertical="center" indent="1"/>
    </xf>
    <xf numFmtId="4" fontId="48" fillId="67" borderId="923" applyNumberFormat="0" applyProtection="0">
      <alignment horizontal="left" vertical="center" indent="1"/>
    </xf>
    <xf numFmtId="4" fontId="110" fillId="67" borderId="923" applyNumberFormat="0" applyProtection="0">
      <alignment vertical="center"/>
    </xf>
    <xf numFmtId="4" fontId="48" fillId="67" borderId="923" applyNumberFormat="0" applyProtection="0">
      <alignmen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0" fontId="45" fillId="66" borderId="923" applyNumberFormat="0" applyProtection="0">
      <alignment horizontal="left" vertical="center" indent="1"/>
    </xf>
    <xf numFmtId="0" fontId="45" fillId="66" borderId="923" applyNumberFormat="0" applyProtection="0">
      <alignment horizontal="left" vertical="center" indent="1"/>
    </xf>
    <xf numFmtId="0" fontId="45" fillId="88" borderId="923" applyNumberFormat="0" applyProtection="0">
      <alignment horizontal="left" vertical="center" indent="1"/>
    </xf>
    <xf numFmtId="0" fontId="45" fillId="88" borderId="923" applyNumberFormat="0" applyProtection="0">
      <alignment horizontal="left" vertical="center" indent="1"/>
    </xf>
    <xf numFmtId="0" fontId="45" fillId="87" borderId="923" applyNumberFormat="0" applyProtection="0">
      <alignment horizontal="left" vertical="center" indent="1"/>
    </xf>
    <xf numFmtId="0" fontId="45" fillId="87" borderId="923" applyNumberFormat="0" applyProtection="0">
      <alignment horizontal="left" vertical="center" indent="1"/>
    </xf>
    <xf numFmtId="4" fontId="48" fillId="87" borderId="923" applyNumberFormat="0" applyProtection="0">
      <alignment horizontal="left" vertical="center" indent="1"/>
    </xf>
    <xf numFmtId="4" fontId="48" fillId="85" borderId="923" applyNumberFormat="0" applyProtection="0">
      <alignment horizontal="left" vertical="center" indent="1"/>
    </xf>
    <xf numFmtId="0" fontId="45" fillId="74" borderId="923" applyNumberFormat="0" applyProtection="0">
      <alignment horizontal="left" vertical="center" indent="1"/>
    </xf>
    <xf numFmtId="4" fontId="47" fillId="84" borderId="923" applyNumberFormat="0" applyProtection="0">
      <alignment horizontal="left" vertical="center" indent="1"/>
    </xf>
    <xf numFmtId="4" fontId="48" fillId="83" borderId="923" applyNumberFormat="0" applyProtection="0">
      <alignment horizontal="right" vertical="center"/>
    </xf>
    <xf numFmtId="4" fontId="48" fillId="82" borderId="923" applyNumberFormat="0" applyProtection="0">
      <alignment horizontal="right" vertical="center"/>
    </xf>
    <xf numFmtId="4" fontId="48" fillId="81" borderId="923" applyNumberFormat="0" applyProtection="0">
      <alignment horizontal="right" vertical="center"/>
    </xf>
    <xf numFmtId="4" fontId="48" fillId="80" borderId="923" applyNumberFormat="0" applyProtection="0">
      <alignment horizontal="right" vertical="center"/>
    </xf>
    <xf numFmtId="4" fontId="48" fillId="79" borderId="923" applyNumberFormat="0" applyProtection="0">
      <alignment horizontal="right" vertical="center"/>
    </xf>
    <xf numFmtId="4" fontId="48" fillId="78" borderId="923" applyNumberFormat="0" applyProtection="0">
      <alignment horizontal="right" vertical="center"/>
    </xf>
    <xf numFmtId="4" fontId="48" fillId="77" borderId="923" applyNumberFormat="0" applyProtection="0">
      <alignment horizontal="right" vertical="center"/>
    </xf>
    <xf numFmtId="4" fontId="48" fillId="76" borderId="923" applyNumberFormat="0" applyProtection="0">
      <alignment horizontal="right" vertical="center"/>
    </xf>
    <xf numFmtId="4" fontId="48" fillId="75" borderId="923" applyNumberFormat="0" applyProtection="0">
      <alignment horizontal="right" vertical="center"/>
    </xf>
    <xf numFmtId="0" fontId="45" fillId="74" borderId="923" applyNumberFormat="0" applyProtection="0">
      <alignment horizontal="left" vertical="center" indent="1"/>
    </xf>
    <xf numFmtId="4" fontId="48" fillId="73" borderId="923" applyNumberFormat="0" applyProtection="0">
      <alignment horizontal="left" vertical="center" indent="1"/>
    </xf>
    <xf numFmtId="4" fontId="48" fillId="73" borderId="923" applyNumberFormat="0" applyProtection="0">
      <alignment horizontal="left" vertical="center" indent="1"/>
    </xf>
    <xf numFmtId="4" fontId="110" fillId="73" borderId="923" applyNumberFormat="0" applyProtection="0">
      <alignment vertical="center"/>
    </xf>
    <xf numFmtId="4" fontId="48" fillId="73" borderId="923" applyNumberFormat="0" applyProtection="0">
      <alignment vertical="center"/>
    </xf>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37" fontId="113" fillId="90" borderId="921" applyBorder="0" applyProtection="0">
      <alignment horizontal="right"/>
    </xf>
    <xf numFmtId="37" fontId="113" fillId="90" borderId="921" applyBorder="0" applyProtection="0">
      <alignment horizontal="right"/>
    </xf>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81" fillId="49" borderId="921" applyNumberForma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70" fillId="53" borderId="922" applyNumberFormat="0" applyFon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4" fontId="48" fillId="73" borderId="923" applyNumberFormat="0" applyProtection="0">
      <alignment vertical="center"/>
    </xf>
    <xf numFmtId="4" fontId="110" fillId="73" borderId="923" applyNumberFormat="0" applyProtection="0">
      <alignment vertical="center"/>
    </xf>
    <xf numFmtId="4" fontId="48" fillId="73" borderId="923" applyNumberFormat="0" applyProtection="0">
      <alignment horizontal="left" vertical="center" indent="1"/>
    </xf>
    <xf numFmtId="4" fontId="48" fillId="73" borderId="923" applyNumberFormat="0" applyProtection="0">
      <alignment horizontal="left" vertical="center" indent="1"/>
    </xf>
    <xf numFmtId="0" fontId="45" fillId="74" borderId="923" applyNumberFormat="0" applyProtection="0">
      <alignment horizontal="left" vertical="center" indent="1"/>
    </xf>
    <xf numFmtId="4" fontId="48" fillId="75" borderId="923" applyNumberFormat="0" applyProtection="0">
      <alignment horizontal="right" vertical="center"/>
    </xf>
    <xf numFmtId="4" fontId="48" fillId="76" borderId="923" applyNumberFormat="0" applyProtection="0">
      <alignment horizontal="right" vertical="center"/>
    </xf>
    <xf numFmtId="4" fontId="48" fillId="77" borderId="923" applyNumberFormat="0" applyProtection="0">
      <alignment horizontal="right" vertical="center"/>
    </xf>
    <xf numFmtId="4" fontId="48" fillId="78" borderId="923" applyNumberFormat="0" applyProtection="0">
      <alignment horizontal="right" vertical="center"/>
    </xf>
    <xf numFmtId="4" fontId="48" fillId="79" borderId="923" applyNumberFormat="0" applyProtection="0">
      <alignment horizontal="right" vertical="center"/>
    </xf>
    <xf numFmtId="4" fontId="48" fillId="80" borderId="923" applyNumberFormat="0" applyProtection="0">
      <alignment horizontal="right" vertical="center"/>
    </xf>
    <xf numFmtId="4" fontId="48" fillId="81" borderId="923" applyNumberFormat="0" applyProtection="0">
      <alignment horizontal="right" vertical="center"/>
    </xf>
    <xf numFmtId="4" fontId="48" fillId="82" borderId="923" applyNumberFormat="0" applyProtection="0">
      <alignment horizontal="right" vertical="center"/>
    </xf>
    <xf numFmtId="4" fontId="48" fillId="83" borderId="923" applyNumberFormat="0" applyProtection="0">
      <alignment horizontal="right" vertical="center"/>
    </xf>
    <xf numFmtId="4" fontId="47" fillId="84" borderId="923" applyNumberFormat="0" applyProtection="0">
      <alignment horizontal="left" vertical="center" indent="1"/>
    </xf>
    <xf numFmtId="0" fontId="45" fillId="74" borderId="923" applyNumberFormat="0" applyProtection="0">
      <alignment horizontal="left" vertical="center" indent="1"/>
    </xf>
    <xf numFmtId="4" fontId="48" fillId="85" borderId="923" applyNumberFormat="0" applyProtection="0">
      <alignment horizontal="left" vertical="center" indent="1"/>
    </xf>
    <xf numFmtId="4" fontId="48" fillId="87" borderId="923" applyNumberFormat="0" applyProtection="0">
      <alignment horizontal="left" vertical="center" indent="1"/>
    </xf>
    <xf numFmtId="0" fontId="45" fillId="87" borderId="923" applyNumberFormat="0" applyProtection="0">
      <alignment horizontal="left" vertical="center" indent="1"/>
    </xf>
    <xf numFmtId="0" fontId="45" fillId="87" borderId="923" applyNumberFormat="0" applyProtection="0">
      <alignment horizontal="left" vertical="center" indent="1"/>
    </xf>
    <xf numFmtId="0" fontId="45" fillId="88" borderId="923" applyNumberFormat="0" applyProtection="0">
      <alignment horizontal="left" vertical="center" indent="1"/>
    </xf>
    <xf numFmtId="0" fontId="45" fillId="88" borderId="923" applyNumberFormat="0" applyProtection="0">
      <alignment horizontal="left" vertical="center" indent="1"/>
    </xf>
    <xf numFmtId="0" fontId="45" fillId="66" borderId="923" applyNumberFormat="0" applyProtection="0">
      <alignment horizontal="left" vertical="center" indent="1"/>
    </xf>
    <xf numFmtId="0" fontId="45" fillId="66" borderId="923" applyNumberFormat="0" applyProtection="0">
      <alignment horizontal="left" vertical="center" indent="1"/>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48" fillId="67" borderId="923" applyNumberFormat="0" applyProtection="0">
      <alignment vertical="center"/>
    </xf>
    <xf numFmtId="4" fontId="110" fillId="67" borderId="923" applyNumberFormat="0" applyProtection="0">
      <alignment vertical="center"/>
    </xf>
    <xf numFmtId="4" fontId="48" fillId="67" borderId="923" applyNumberFormat="0" applyProtection="0">
      <alignment horizontal="left" vertical="center" indent="1"/>
    </xf>
    <xf numFmtId="4" fontId="48" fillId="67" borderId="923" applyNumberFormat="0" applyProtection="0">
      <alignment horizontal="left" vertical="center" indent="1"/>
    </xf>
    <xf numFmtId="4" fontId="48" fillId="85" borderId="923" applyNumberFormat="0" applyProtection="0">
      <alignment horizontal="right" vertical="center"/>
    </xf>
    <xf numFmtId="4" fontId="110" fillId="85" borderId="923" applyNumberFormat="0" applyProtection="0">
      <alignment horizontal="right" vertical="center"/>
    </xf>
    <xf numFmtId="0" fontId="45" fillId="74" borderId="923" applyNumberFormat="0" applyProtection="0">
      <alignment horizontal="left" vertical="center" indent="1"/>
    </xf>
    <xf numFmtId="0" fontId="45" fillId="74" borderId="923" applyNumberFormat="0" applyProtection="0">
      <alignment horizontal="left" vertical="center" indent="1"/>
    </xf>
    <xf numFmtId="4" fontId="109" fillId="85" borderId="923" applyNumberFormat="0" applyProtection="0">
      <alignment horizontal="right" vertical="center"/>
    </xf>
    <xf numFmtId="0" fontId="101" fillId="0" borderId="924"/>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0" fontId="66" fillId="64" borderId="921" applyNumberFormat="0" applyAlignment="0" applyProtection="0"/>
    <xf numFmtId="37" fontId="113" fillId="91"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37" fontId="113" fillId="91" borderId="921" applyBorder="0" applyProtection="0">
      <alignment horizontal="right"/>
    </xf>
    <xf numFmtId="0" fontId="108" fillId="62" borderId="927" applyBorder="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0" fontId="95" fillId="64" borderId="923" applyNumberFormat="0" applyAlignment="0" applyProtection="0"/>
    <xf numFmtId="217" fontId="46" fillId="88" borderId="928" applyBorder="0">
      <alignment horizontal="center" vertical="center" wrapText="1"/>
    </xf>
    <xf numFmtId="217" fontId="46" fillId="67" borderId="926" applyBorder="0">
      <alignment horizontal="left" indent="1"/>
      <protection locked="0"/>
    </xf>
    <xf numFmtId="0" fontId="105" fillId="0" borderId="925" applyNumberFormat="0" applyFill="0" applyAlignment="0" applyProtection="0"/>
    <xf numFmtId="0" fontId="126" fillId="64" borderId="921" applyNumberFormat="0" applyAlignment="0" applyProtection="0"/>
    <xf numFmtId="0" fontId="131" fillId="49" borderId="921" applyNumberFormat="0" applyAlignment="0" applyProtection="0"/>
    <xf numFmtId="0" fontId="45" fillId="53" borderId="922" applyNumberFormat="0" applyFont="0" applyAlignment="0" applyProtection="0"/>
    <xf numFmtId="0" fontId="134" fillId="64" borderId="923" applyNumberFormat="0" applyAlignment="0" applyProtection="0"/>
    <xf numFmtId="217" fontId="46" fillId="88" borderId="928" applyBorder="0">
      <alignment horizontal="center" vertical="center" wrapText="1"/>
    </xf>
    <xf numFmtId="217" fontId="46" fillId="67" borderId="926" applyBorder="0">
      <alignment horizontal="left" indent="1"/>
      <protection locked="0"/>
    </xf>
    <xf numFmtId="0" fontId="126" fillId="64" borderId="921" applyNumberFormat="0" applyAlignment="0" applyProtection="0"/>
    <xf numFmtId="0" fontId="131" fillId="49" borderId="921" applyNumberFormat="0" applyAlignment="0" applyProtection="0"/>
    <xf numFmtId="0" fontId="45" fillId="53" borderId="922" applyNumberFormat="0" applyFont="0" applyAlignment="0" applyProtection="0"/>
    <xf numFmtId="0" fontId="134" fillId="64" borderId="923" applyNumberFormat="0" applyAlignment="0" applyProtection="0"/>
    <xf numFmtId="0" fontId="131" fillId="49" borderId="921" applyNumberFormat="0" applyAlignment="0" applyProtection="0"/>
    <xf numFmtId="10" fontId="75" fillId="70" borderId="929" applyNumberFormat="0" applyBorder="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26" fillId="64" borderId="921" applyNumberFormat="0" applyAlignment="0" applyProtection="0"/>
    <xf numFmtId="0" fontId="131" fillId="49" borderId="921" applyNumberFormat="0" applyAlignment="0" applyProtection="0"/>
    <xf numFmtId="10" fontId="75" fillId="67" borderId="929" applyNumberFormat="0" applyBorder="0" applyAlignment="0" applyProtection="0"/>
    <xf numFmtId="0" fontId="45" fillId="53" borderId="931" applyNumberFormat="0" applyFont="0" applyAlignment="0" applyProtection="0"/>
    <xf numFmtId="0" fontId="131" fillId="49" borderId="921"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45" fillId="53" borderId="931" applyNumberFormat="0" applyFont="0" applyAlignment="0" applyProtection="0"/>
    <xf numFmtId="0" fontId="131" fillId="49" borderId="930" applyNumberFormat="0" applyAlignment="0" applyProtection="0"/>
    <xf numFmtId="0" fontId="12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62" borderId="936" applyBorder="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37" fontId="113" fillId="90" borderId="930" applyBorder="0" applyProtection="0">
      <alignment horizontal="right"/>
    </xf>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131" fillId="49" borderId="930" applyNumberFormat="0" applyAlignment="0" applyProtection="0"/>
    <xf numFmtId="0" fontId="134"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31" fillId="49"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131" fillId="49"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62" borderId="936" applyBorder="0"/>
    <xf numFmtId="0" fontId="131" fillId="49" borderId="930" applyNumberFormat="0" applyAlignment="0" applyProtection="0"/>
    <xf numFmtId="0" fontId="131" fillId="49" borderId="930" applyNumberFormat="0" applyAlignment="0" applyProtection="0"/>
    <xf numFmtId="0" fontId="131" fillId="49" borderId="930"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8" fillId="62"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101" fillId="0" borderId="933"/>
    <xf numFmtId="4" fontId="109"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10" fillId="85" borderId="932" applyNumberFormat="0" applyProtection="0">
      <alignment horizontal="right" vertical="center"/>
    </xf>
    <xf numFmtId="4" fontId="48" fillId="85" borderId="932" applyNumberFormat="0" applyProtection="0">
      <alignment horizontal="righ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110" fillId="67" borderId="932" applyNumberFormat="0" applyProtection="0">
      <alignment vertical="center"/>
    </xf>
    <xf numFmtId="4" fontId="48" fillId="67" borderId="932" applyNumberFormat="0" applyProtection="0">
      <alignmen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4" fontId="48" fillId="87" borderId="932" applyNumberFormat="0" applyProtection="0">
      <alignment horizontal="left" vertical="center" indent="1"/>
    </xf>
    <xf numFmtId="4" fontId="48" fillId="85" borderId="932" applyNumberFormat="0" applyProtection="0">
      <alignment horizontal="left" vertical="center" indent="1"/>
    </xf>
    <xf numFmtId="0" fontId="45" fillId="74" borderId="932" applyNumberFormat="0" applyProtection="0">
      <alignment horizontal="left" vertical="center" indent="1"/>
    </xf>
    <xf numFmtId="4" fontId="47" fillId="84" borderId="932" applyNumberFormat="0" applyProtection="0">
      <alignment horizontal="left" vertical="center" indent="1"/>
    </xf>
    <xf numFmtId="4" fontId="48" fillId="83" borderId="932" applyNumberFormat="0" applyProtection="0">
      <alignment horizontal="right" vertical="center"/>
    </xf>
    <xf numFmtId="4" fontId="48" fillId="82" borderId="932" applyNumberFormat="0" applyProtection="0">
      <alignment horizontal="right" vertical="center"/>
    </xf>
    <xf numFmtId="4" fontId="48" fillId="81" borderId="932" applyNumberFormat="0" applyProtection="0">
      <alignment horizontal="right" vertical="center"/>
    </xf>
    <xf numFmtId="4" fontId="48" fillId="80" borderId="932" applyNumberFormat="0" applyProtection="0">
      <alignment horizontal="right" vertical="center"/>
    </xf>
    <xf numFmtId="4" fontId="48" fillId="79" borderId="932" applyNumberFormat="0" applyProtection="0">
      <alignment horizontal="right" vertical="center"/>
    </xf>
    <xf numFmtId="4" fontId="48" fillId="78" borderId="932" applyNumberFormat="0" applyProtection="0">
      <alignment horizontal="right" vertical="center"/>
    </xf>
    <xf numFmtId="4" fontId="48" fillId="77" borderId="932" applyNumberFormat="0" applyProtection="0">
      <alignment horizontal="right" vertical="center"/>
    </xf>
    <xf numFmtId="4" fontId="48" fillId="76" borderId="932" applyNumberFormat="0" applyProtection="0">
      <alignment horizontal="right" vertical="center"/>
    </xf>
    <xf numFmtId="4" fontId="48" fillId="75" borderId="932" applyNumberFormat="0" applyProtection="0">
      <alignment horizontal="right" vertical="center"/>
    </xf>
    <xf numFmtId="0" fontId="45" fillId="74" borderId="932" applyNumberFormat="0" applyProtection="0">
      <alignment horizontal="left" vertical="center" indent="1"/>
    </xf>
    <xf numFmtId="4" fontId="48" fillId="73" borderId="932" applyNumberFormat="0" applyProtection="0">
      <alignment horizontal="left" vertical="center" indent="1"/>
    </xf>
    <xf numFmtId="4" fontId="48" fillId="73" borderId="932" applyNumberFormat="0" applyProtection="0">
      <alignment horizontal="left" vertical="center" indent="1"/>
    </xf>
    <xf numFmtId="4" fontId="110" fillId="73" borderId="932" applyNumberFormat="0" applyProtection="0">
      <alignment vertical="center"/>
    </xf>
    <xf numFmtId="4" fontId="48" fillId="73" borderId="932" applyNumberFormat="0" applyProtection="0">
      <alignment vertical="center"/>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37" fontId="113" fillId="90" borderId="930" applyBorder="0" applyProtection="0">
      <alignment horizontal="right"/>
    </xf>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91" borderId="930" applyBorder="0" applyProtection="0">
      <alignment horizontal="right"/>
    </xf>
    <xf numFmtId="0" fontId="108" fillId="62" borderId="936" applyBorder="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5" fillId="0" borderId="934" applyNumberFormat="0" applyFill="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31" fillId="49" borderId="930" applyNumberFormat="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1" fillId="49" borderId="930"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131" fillId="49"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62" borderId="936" applyBorder="0"/>
    <xf numFmtId="0" fontId="131" fillId="49" borderId="930" applyNumberFormat="0" applyAlignment="0" applyProtection="0"/>
    <xf numFmtId="0" fontId="131" fillId="49" borderId="930" applyNumberFormat="0" applyAlignment="0" applyProtection="0"/>
    <xf numFmtId="0" fontId="131" fillId="49" borderId="930"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8" fillId="62"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101" fillId="0" borderId="933"/>
    <xf numFmtId="4" fontId="109"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10" fillId="85" borderId="932" applyNumberFormat="0" applyProtection="0">
      <alignment horizontal="right" vertical="center"/>
    </xf>
    <xf numFmtId="4" fontId="48" fillId="85" borderId="932" applyNumberFormat="0" applyProtection="0">
      <alignment horizontal="righ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110" fillId="67" borderId="932" applyNumberFormat="0" applyProtection="0">
      <alignment vertical="center"/>
    </xf>
    <xf numFmtId="4" fontId="48" fillId="67" borderId="932" applyNumberFormat="0" applyProtection="0">
      <alignmen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4" fontId="48" fillId="87" borderId="932" applyNumberFormat="0" applyProtection="0">
      <alignment horizontal="left" vertical="center" indent="1"/>
    </xf>
    <xf numFmtId="4" fontId="48" fillId="85" borderId="932" applyNumberFormat="0" applyProtection="0">
      <alignment horizontal="left" vertical="center" indent="1"/>
    </xf>
    <xf numFmtId="0" fontId="45" fillId="74" borderId="932" applyNumberFormat="0" applyProtection="0">
      <alignment horizontal="left" vertical="center" indent="1"/>
    </xf>
    <xf numFmtId="4" fontId="47" fillId="84" borderId="932" applyNumberFormat="0" applyProtection="0">
      <alignment horizontal="left" vertical="center" indent="1"/>
    </xf>
    <xf numFmtId="4" fontId="48" fillId="83" borderId="932" applyNumberFormat="0" applyProtection="0">
      <alignment horizontal="right" vertical="center"/>
    </xf>
    <xf numFmtId="4" fontId="48" fillId="82" borderId="932" applyNumberFormat="0" applyProtection="0">
      <alignment horizontal="right" vertical="center"/>
    </xf>
    <xf numFmtId="4" fontId="48" fillId="81" borderId="932" applyNumberFormat="0" applyProtection="0">
      <alignment horizontal="right" vertical="center"/>
    </xf>
    <xf numFmtId="4" fontId="48" fillId="80" borderId="932" applyNumberFormat="0" applyProtection="0">
      <alignment horizontal="right" vertical="center"/>
    </xf>
    <xf numFmtId="4" fontId="48" fillId="79" borderId="932" applyNumberFormat="0" applyProtection="0">
      <alignment horizontal="right" vertical="center"/>
    </xf>
    <xf numFmtId="4" fontId="48" fillId="78" borderId="932" applyNumberFormat="0" applyProtection="0">
      <alignment horizontal="right" vertical="center"/>
    </xf>
    <xf numFmtId="4" fontId="48" fillId="77" borderId="932" applyNumberFormat="0" applyProtection="0">
      <alignment horizontal="right" vertical="center"/>
    </xf>
    <xf numFmtId="4" fontId="48" fillId="76" borderId="932" applyNumberFormat="0" applyProtection="0">
      <alignment horizontal="right" vertical="center"/>
    </xf>
    <xf numFmtId="4" fontId="48" fillId="75" borderId="932" applyNumberFormat="0" applyProtection="0">
      <alignment horizontal="right" vertical="center"/>
    </xf>
    <xf numFmtId="0" fontId="45" fillId="74" borderId="932" applyNumberFormat="0" applyProtection="0">
      <alignment horizontal="left" vertical="center" indent="1"/>
    </xf>
    <xf numFmtId="4" fontId="48" fillId="73" borderId="932" applyNumberFormat="0" applyProtection="0">
      <alignment horizontal="left" vertical="center" indent="1"/>
    </xf>
    <xf numFmtId="4" fontId="48" fillId="73" borderId="932" applyNumberFormat="0" applyProtection="0">
      <alignment horizontal="left" vertical="center" indent="1"/>
    </xf>
    <xf numFmtId="4" fontId="110" fillId="73" borderId="932" applyNumberFormat="0" applyProtection="0">
      <alignment vertical="center"/>
    </xf>
    <xf numFmtId="4" fontId="48" fillId="73" borderId="932" applyNumberFormat="0" applyProtection="0">
      <alignment vertical="center"/>
    </xf>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37" fontId="113" fillId="90" borderId="930" applyBorder="0" applyProtection="0">
      <alignment horizontal="right"/>
    </xf>
    <xf numFmtId="37" fontId="113" fillId="90" borderId="930" applyBorder="0" applyProtection="0">
      <alignment horizontal="right"/>
    </xf>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81" fillId="49" borderId="930" applyNumberForma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70" fillId="53" borderId="931" applyNumberFormat="0" applyFon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4" fontId="48" fillId="73" borderId="932" applyNumberFormat="0" applyProtection="0">
      <alignment vertical="center"/>
    </xf>
    <xf numFmtId="4" fontId="110" fillId="73" borderId="932" applyNumberFormat="0" applyProtection="0">
      <alignment vertical="center"/>
    </xf>
    <xf numFmtId="4" fontId="48" fillId="73" borderId="932" applyNumberFormat="0" applyProtection="0">
      <alignment horizontal="left" vertical="center" indent="1"/>
    </xf>
    <xf numFmtId="4" fontId="48" fillId="73" borderId="932" applyNumberFormat="0" applyProtection="0">
      <alignment horizontal="left" vertical="center" indent="1"/>
    </xf>
    <xf numFmtId="0" fontId="45" fillId="74" borderId="932" applyNumberFormat="0" applyProtection="0">
      <alignment horizontal="left" vertical="center" indent="1"/>
    </xf>
    <xf numFmtId="4" fontId="48" fillId="75" borderId="932" applyNumberFormat="0" applyProtection="0">
      <alignment horizontal="right" vertical="center"/>
    </xf>
    <xf numFmtId="4" fontId="48" fillId="76" borderId="932" applyNumberFormat="0" applyProtection="0">
      <alignment horizontal="right" vertical="center"/>
    </xf>
    <xf numFmtId="4" fontId="48" fillId="77" borderId="932" applyNumberFormat="0" applyProtection="0">
      <alignment horizontal="right" vertical="center"/>
    </xf>
    <xf numFmtId="4" fontId="48" fillId="78" borderId="932" applyNumberFormat="0" applyProtection="0">
      <alignment horizontal="right" vertical="center"/>
    </xf>
    <xf numFmtId="4" fontId="48" fillId="79" borderId="932" applyNumberFormat="0" applyProtection="0">
      <alignment horizontal="right" vertical="center"/>
    </xf>
    <xf numFmtId="4" fontId="48" fillId="80" borderId="932" applyNumberFormat="0" applyProtection="0">
      <alignment horizontal="right" vertical="center"/>
    </xf>
    <xf numFmtId="4" fontId="48" fillId="81" borderId="932" applyNumberFormat="0" applyProtection="0">
      <alignment horizontal="right" vertical="center"/>
    </xf>
    <xf numFmtId="4" fontId="48" fillId="82" borderId="932" applyNumberFormat="0" applyProtection="0">
      <alignment horizontal="right" vertical="center"/>
    </xf>
    <xf numFmtId="4" fontId="48" fillId="83" borderId="932" applyNumberFormat="0" applyProtection="0">
      <alignment horizontal="right" vertical="center"/>
    </xf>
    <xf numFmtId="4" fontId="47" fillId="84" borderId="932" applyNumberFormat="0" applyProtection="0">
      <alignment horizontal="left" vertical="center" indent="1"/>
    </xf>
    <xf numFmtId="0" fontId="45" fillId="74" borderId="932" applyNumberFormat="0" applyProtection="0">
      <alignment horizontal="left" vertical="center" indent="1"/>
    </xf>
    <xf numFmtId="4" fontId="48" fillId="85" borderId="932" applyNumberFormat="0" applyProtection="0">
      <alignment horizontal="left" vertical="center" indent="1"/>
    </xf>
    <xf numFmtId="4" fontId="48" fillId="87" borderId="932" applyNumberFormat="0" applyProtection="0">
      <alignment horizontal="left" vertical="center" indent="1"/>
    </xf>
    <xf numFmtId="0" fontId="45" fillId="87" borderId="932" applyNumberFormat="0" applyProtection="0">
      <alignment horizontal="left" vertical="center" indent="1"/>
    </xf>
    <xf numFmtId="0" fontId="45" fillId="87" borderId="932" applyNumberFormat="0" applyProtection="0">
      <alignment horizontal="left" vertical="center" indent="1"/>
    </xf>
    <xf numFmtId="0" fontId="45" fillId="88" borderId="932" applyNumberFormat="0" applyProtection="0">
      <alignment horizontal="left" vertical="center" indent="1"/>
    </xf>
    <xf numFmtId="0" fontId="45" fillId="88" borderId="932" applyNumberFormat="0" applyProtection="0">
      <alignment horizontal="left" vertical="center" indent="1"/>
    </xf>
    <xf numFmtId="0" fontId="45" fillId="66" borderId="932" applyNumberFormat="0" applyProtection="0">
      <alignment horizontal="left" vertical="center" indent="1"/>
    </xf>
    <xf numFmtId="0" fontId="45" fillId="66" borderId="932" applyNumberFormat="0" applyProtection="0">
      <alignment horizontal="left" vertical="center" indent="1"/>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48" fillId="67" borderId="932" applyNumberFormat="0" applyProtection="0">
      <alignment vertical="center"/>
    </xf>
    <xf numFmtId="4" fontId="110" fillId="67" borderId="932" applyNumberFormat="0" applyProtection="0">
      <alignment vertical="center"/>
    </xf>
    <xf numFmtId="4" fontId="48" fillId="67" borderId="932" applyNumberFormat="0" applyProtection="0">
      <alignment horizontal="left" vertical="center" indent="1"/>
    </xf>
    <xf numFmtId="4" fontId="48" fillId="67" borderId="932" applyNumberFormat="0" applyProtection="0">
      <alignment horizontal="left" vertical="center" indent="1"/>
    </xf>
    <xf numFmtId="4" fontId="48" fillId="85" borderId="932" applyNumberFormat="0" applyProtection="0">
      <alignment horizontal="right" vertical="center"/>
    </xf>
    <xf numFmtId="4" fontId="110" fillId="85" borderId="932" applyNumberFormat="0" applyProtection="0">
      <alignment horizontal="right" vertical="center"/>
    </xf>
    <xf numFmtId="0" fontId="45" fillId="74" borderId="932" applyNumberFormat="0" applyProtection="0">
      <alignment horizontal="left" vertical="center" indent="1"/>
    </xf>
    <xf numFmtId="0" fontId="45" fillId="74" borderId="932" applyNumberFormat="0" applyProtection="0">
      <alignment horizontal="left" vertical="center" indent="1"/>
    </xf>
    <xf numFmtId="4" fontId="109" fillId="85" borderId="932" applyNumberFormat="0" applyProtection="0">
      <alignment horizontal="right" vertical="center"/>
    </xf>
    <xf numFmtId="0" fontId="101" fillId="0" borderId="933"/>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0" fontId="66" fillId="64" borderId="930" applyNumberFormat="0" applyAlignment="0" applyProtection="0"/>
    <xf numFmtId="37" fontId="113" fillId="91"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91" borderId="930" applyBorder="0" applyProtection="0">
      <alignment horizontal="right"/>
    </xf>
    <xf numFmtId="0" fontId="108" fillId="62" borderId="936" applyBorder="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0" fontId="95"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05" fillId="0" borderId="934" applyNumberFormat="0" applyFill="0" applyAlignment="0" applyProtection="0"/>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217" fontId="46" fillId="88" borderId="937" applyBorder="0">
      <alignment horizontal="center" vertical="center" wrapText="1"/>
    </xf>
    <xf numFmtId="217" fontId="46" fillId="67" borderId="935" applyBorder="0">
      <alignment horizontal="left" indent="1"/>
      <protection locked="0"/>
    </xf>
    <xf numFmtId="0" fontId="126" fillId="64" borderId="930" applyNumberFormat="0" applyAlignment="0" applyProtection="0"/>
    <xf numFmtId="0" fontId="131" fillId="49" borderId="930" applyNumberFormat="0" applyAlignment="0" applyProtection="0"/>
    <xf numFmtId="0" fontId="45" fillId="53" borderId="931" applyNumberFormat="0" applyFont="0" applyAlignment="0" applyProtection="0"/>
    <xf numFmtId="0" fontId="134" fillId="64" borderId="932" applyNumberFormat="0" applyAlignment="0" applyProtection="0"/>
    <xf numFmtId="0" fontId="131" fillId="49" borderId="930" applyNumberFormat="0" applyAlignment="0" applyProtection="0"/>
    <xf numFmtId="10" fontId="75" fillId="70" borderId="938" applyNumberFormat="0" applyBorder="0" applyAlignment="0" applyProtection="0"/>
    <xf numFmtId="0" fontId="126" fillId="64" borderId="939" applyNumberFormat="0" applyAlignment="0" applyProtection="0"/>
    <xf numFmtId="0" fontId="131" fillId="49" borderId="939" applyNumberFormat="0" applyAlignment="0" applyProtection="0"/>
    <xf numFmtId="0" fontId="45" fillId="53" borderId="940" applyNumberFormat="0" applyFont="0" applyAlignment="0" applyProtection="0"/>
    <xf numFmtId="0" fontId="134" fillId="64" borderId="941" applyNumberFormat="0" applyAlignment="0" applyProtection="0"/>
    <xf numFmtId="10" fontId="75" fillId="67" borderId="938" applyNumberFormat="0" applyBorder="0" applyAlignment="0" applyProtection="0"/>
    <xf numFmtId="0" fontId="45" fillId="53" borderId="940" applyNumberFormat="0" applyFont="0" applyAlignment="0" applyProtection="0"/>
    <xf numFmtId="0" fontId="135" fillId="0" borderId="0" applyNumberFormat="0" applyFill="0" applyBorder="0" applyAlignment="0" applyProtection="0">
      <alignment vertical="top"/>
      <protection locked="0"/>
    </xf>
    <xf numFmtId="0" fontId="23" fillId="0" borderId="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5"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6"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7"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118"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94"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0" fontId="106" fillId="119" borderId="0" applyNumberFormat="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5" fillId="120" borderId="0"/>
    <xf numFmtId="4" fontId="75" fillId="49" borderId="942" applyNumberFormat="0" applyProtection="0">
      <alignment vertical="center"/>
    </xf>
    <xf numFmtId="4" fontId="75" fillId="49" borderId="942" applyNumberFormat="0" applyProtection="0">
      <alignment vertical="center"/>
    </xf>
    <xf numFmtId="4" fontId="75" fillId="73" borderId="942" applyNumberFormat="0" applyProtection="0">
      <alignment horizontal="left" vertical="center" indent="1"/>
    </xf>
    <xf numFmtId="4" fontId="75" fillId="59" borderId="942" applyNumberFormat="0" applyProtection="0">
      <alignment horizontal="left" vertical="center" indent="1"/>
    </xf>
    <xf numFmtId="4" fontId="75" fillId="59" borderId="942" applyNumberFormat="0" applyProtection="0">
      <alignment horizontal="left" vertical="center" indent="1"/>
    </xf>
    <xf numFmtId="4" fontId="45" fillId="62" borderId="943" applyNumberFormat="0" applyProtection="0">
      <alignment horizontal="left" vertical="center" indent="1"/>
    </xf>
    <xf numFmtId="0" fontId="75" fillId="63" borderId="942" applyNumberFormat="0" applyProtection="0">
      <alignment horizontal="left" vertical="center" indent="1"/>
    </xf>
    <xf numFmtId="0" fontId="75" fillId="63" borderId="942" applyNumberFormat="0" applyProtection="0">
      <alignment horizontal="left" vertical="center" indent="1"/>
    </xf>
    <xf numFmtId="0" fontId="75" fillId="71" borderId="942" applyNumberFormat="0" applyProtection="0">
      <alignment horizontal="left" vertical="center" indent="1"/>
    </xf>
    <xf numFmtId="0" fontId="75" fillId="71" borderId="942" applyNumberFormat="0" applyProtection="0">
      <alignment horizontal="left" vertical="center" indent="1"/>
    </xf>
    <xf numFmtId="0" fontId="75" fillId="50" borderId="942" applyNumberFormat="0" applyProtection="0">
      <alignment horizontal="left" vertical="center" indent="1"/>
    </xf>
    <xf numFmtId="0" fontId="75" fillId="121" borderId="942" applyNumberFormat="0" applyProtection="0">
      <alignment horizontal="left" vertical="center" indent="1"/>
    </xf>
    <xf numFmtId="0" fontId="75" fillId="64" borderId="944" applyNumberFormat="0">
      <protection locked="0"/>
    </xf>
    <xf numFmtId="0" fontId="108" fillId="62" borderId="945" applyBorder="0"/>
    <xf numFmtId="4" fontId="75" fillId="0" borderId="942" applyNumberFormat="0" applyProtection="0">
      <alignment horizontal="right" vertical="center"/>
    </xf>
    <xf numFmtId="4" fontId="75" fillId="59" borderId="942" applyNumberFormat="0" applyProtection="0">
      <alignment horizontal="left" vertical="center" indent="1"/>
    </xf>
    <xf numFmtId="4" fontId="142" fillId="68" borderId="943" applyNumberFormat="0" applyProtection="0">
      <alignment horizontal="left" vertical="center" indent="1"/>
    </xf>
    <xf numFmtId="4" fontId="143" fillId="64" borderId="942" applyNumberFormat="0" applyProtection="0">
      <alignment horizontal="right" vertical="center"/>
    </xf>
    <xf numFmtId="0" fontId="144" fillId="0" borderId="946" applyNumberFormat="0" applyFont="0" applyFill="0" applyAlignment="0" applyProtection="0"/>
    <xf numFmtId="0" fontId="145" fillId="0" borderId="946" applyNumberFormat="0" applyFont="0" applyFill="0" applyAlignment="0" applyProtection="0"/>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8" fillId="122" borderId="949" applyNumberFormat="0" applyAlignment="0" applyProtection="0">
      <alignment horizontal="right" vertical="center" indent="1"/>
    </xf>
    <xf numFmtId="226" fontId="149" fillId="0" borderId="950" applyNumberFormat="0" applyProtection="0">
      <alignment horizontal="right" vertical="center"/>
    </xf>
    <xf numFmtId="226" fontId="148" fillId="122" borderId="949" applyNumberFormat="0" applyAlignment="0" applyProtection="0">
      <alignment horizontal="right" vertical="center" indent="1"/>
    </xf>
    <xf numFmtId="226" fontId="149" fillId="0" borderId="950" applyNumberFormat="0" applyProtection="0">
      <alignment horizontal="right" vertical="center"/>
    </xf>
    <xf numFmtId="0" fontId="148" fillId="123" borderId="950" applyNumberFormat="0" applyAlignment="0" applyProtection="0">
      <alignment horizontal="left" vertical="center" indent="1"/>
    </xf>
    <xf numFmtId="0" fontId="149" fillId="124" borderId="946" applyNumberFormat="0" applyAlignment="0" applyProtection="0">
      <alignment horizontal="left" vertical="center" indent="1"/>
    </xf>
    <xf numFmtId="0" fontId="148" fillId="123" borderId="950" applyNumberFormat="0" applyAlignment="0" applyProtection="0">
      <alignment horizontal="left" vertical="center" indent="1"/>
    </xf>
    <xf numFmtId="0" fontId="149" fillId="124" borderId="946" applyNumberFormat="0" applyAlignment="0" applyProtection="0">
      <alignment horizontal="left" vertical="center" indent="1"/>
    </xf>
    <xf numFmtId="226" fontId="146" fillId="125" borderId="950" applyNumberFormat="0" applyAlignment="0" applyProtection="0">
      <alignment horizontal="left" vertical="center" indent="1"/>
    </xf>
    <xf numFmtId="0" fontId="146" fillId="125" borderId="950" applyNumberFormat="0" applyAlignment="0" applyProtection="0">
      <alignment horizontal="left" vertical="center" indent="1"/>
    </xf>
    <xf numFmtId="226" fontId="146" fillId="125" borderId="950" applyNumberFormat="0" applyAlignment="0" applyProtection="0">
      <alignment horizontal="left" vertical="center" indent="1"/>
    </xf>
    <xf numFmtId="0" fontId="146" fillId="125" borderId="950" applyNumberFormat="0" applyAlignment="0" applyProtection="0">
      <alignment horizontal="left" vertical="center" indent="1"/>
    </xf>
    <xf numFmtId="0" fontId="146" fillId="125" borderId="950" applyNumberFormat="0" applyAlignment="0" applyProtection="0">
      <alignment horizontal="left" vertical="center" indent="1"/>
    </xf>
    <xf numFmtId="0" fontId="150" fillId="0" borderId="951" applyNumberFormat="0" applyFill="0" applyBorder="0" applyAlignment="0" applyProtection="0"/>
    <xf numFmtId="0" fontId="150" fillId="0" borderId="943" applyNumberFormat="0" applyFill="0" applyBorder="0" applyAlignment="0" applyProtection="0"/>
    <xf numFmtId="0" fontId="151" fillId="0" borderId="951" applyBorder="0" applyAlignment="0" applyProtection="0"/>
    <xf numFmtId="226" fontId="152" fillId="126" borderId="952" applyNumberFormat="0" applyBorder="0" applyAlignment="0" applyProtection="0">
      <alignment horizontal="right" vertical="center" indent="1"/>
    </xf>
    <xf numFmtId="226" fontId="152" fillId="126" borderId="953"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2" fillId="126" borderId="952"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2" fillId="128" borderId="952" applyNumberFormat="0" applyBorder="0" applyAlignment="0" applyProtection="0">
      <alignment horizontal="right" vertical="center" indent="1"/>
    </xf>
    <xf numFmtId="226" fontId="152" fillId="128" borderId="953" applyNumberFormat="0" applyBorder="0" applyAlignment="0" applyProtection="0">
      <alignment horizontal="right" vertical="center" indent="1"/>
    </xf>
    <xf numFmtId="226" fontId="153" fillId="128" borderId="952" applyNumberFormat="0" applyBorder="0" applyAlignment="0" applyProtection="0">
      <alignment horizontal="right" vertical="center" indent="1"/>
    </xf>
    <xf numFmtId="226" fontId="152" fillId="128" borderId="952" applyNumberFormat="0" applyBorder="0" applyAlignment="0" applyProtection="0">
      <alignment horizontal="right" vertical="center" indent="1"/>
    </xf>
    <xf numFmtId="226" fontId="153" fillId="128" borderId="952"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2" fillId="127" borderId="953" applyNumberFormat="0" applyBorder="0" applyAlignment="0" applyProtection="0">
      <alignment horizontal="right" vertical="center" indent="1"/>
    </xf>
    <xf numFmtId="226" fontId="153" fillId="126" borderId="952" applyNumberFormat="0" applyBorder="0" applyAlignment="0" applyProtection="0">
      <alignment horizontal="right" vertical="center" indent="1"/>
    </xf>
    <xf numFmtId="226" fontId="152" fillId="127" borderId="952" applyNumberFormat="0" applyBorder="0" applyAlignment="0" applyProtection="0">
      <alignment horizontal="right" vertical="center" indent="1"/>
    </xf>
    <xf numFmtId="226" fontId="153" fillId="126" borderId="952" applyNumberFormat="0" applyBorder="0" applyAlignment="0" applyProtection="0">
      <alignment horizontal="right" vertical="center" indent="1"/>
    </xf>
    <xf numFmtId="226" fontId="154" fillId="129" borderId="952" applyNumberFormat="0" applyBorder="0" applyAlignment="0" applyProtection="0">
      <alignment horizontal="right" vertical="center" indent="1"/>
    </xf>
    <xf numFmtId="226" fontId="154" fillId="129" borderId="953" applyNumberFormat="0" applyBorder="0" applyAlignment="0" applyProtection="0">
      <alignment horizontal="right" vertical="center" indent="1"/>
    </xf>
    <xf numFmtId="226" fontId="154" fillId="130" borderId="952" applyNumberFormat="0" applyBorder="0" applyAlignment="0" applyProtection="0">
      <alignment horizontal="right" vertical="center" indent="1"/>
    </xf>
    <xf numFmtId="226" fontId="154" fillId="129" borderId="952" applyNumberFormat="0" applyBorder="0" applyAlignment="0" applyProtection="0">
      <alignment horizontal="right" vertical="center" indent="1"/>
    </xf>
    <xf numFmtId="226" fontId="154" fillId="130" borderId="952" applyNumberFormat="0" applyBorder="0" applyAlignment="0" applyProtection="0">
      <alignment horizontal="right" vertical="center" indent="1"/>
    </xf>
    <xf numFmtId="226" fontId="154" fillId="131" borderId="952" applyNumberFormat="0" applyBorder="0" applyAlignment="0" applyProtection="0">
      <alignment horizontal="right" vertical="center" indent="1"/>
    </xf>
    <xf numFmtId="226" fontId="154" fillId="131" borderId="953" applyNumberFormat="0" applyBorder="0" applyAlignment="0" applyProtection="0">
      <alignment horizontal="right" vertical="center" indent="1"/>
    </xf>
    <xf numFmtId="226" fontId="154" fillId="132" borderId="952" applyNumberFormat="0" applyBorder="0" applyAlignment="0" applyProtection="0">
      <alignment horizontal="right" vertical="center" indent="1"/>
    </xf>
    <xf numFmtId="226" fontId="154" fillId="131" borderId="952" applyNumberFormat="0" applyBorder="0" applyAlignment="0" applyProtection="0">
      <alignment horizontal="right" vertical="center" indent="1"/>
    </xf>
    <xf numFmtId="226" fontId="154" fillId="132" borderId="952" applyNumberFormat="0" applyBorder="0" applyAlignment="0" applyProtection="0">
      <alignment horizontal="right" vertical="center" indent="1"/>
    </xf>
    <xf numFmtId="226" fontId="154" fillId="133" borderId="952" applyNumberFormat="0" applyBorder="0" applyAlignment="0" applyProtection="0">
      <alignment horizontal="right" vertical="center" indent="1"/>
    </xf>
    <xf numFmtId="226" fontId="154" fillId="133" borderId="953" applyNumberFormat="0" applyBorder="0" applyAlignment="0" applyProtection="0">
      <alignment horizontal="right" vertical="center" indent="1"/>
    </xf>
    <xf numFmtId="226" fontId="154" fillId="134" borderId="952" applyNumberFormat="0" applyBorder="0" applyAlignment="0" applyProtection="0">
      <alignment horizontal="right" vertical="center" indent="1"/>
    </xf>
    <xf numFmtId="226" fontId="154" fillId="133" borderId="952" applyNumberFormat="0" applyBorder="0" applyAlignment="0" applyProtection="0">
      <alignment horizontal="right" vertical="center" indent="1"/>
    </xf>
    <xf numFmtId="226" fontId="154" fillId="134" borderId="952" applyNumberFormat="0" applyBorder="0" applyAlignment="0" applyProtection="0">
      <alignment horizontal="right" vertical="center" indent="1"/>
    </xf>
    <xf numFmtId="226" fontId="155" fillId="135" borderId="952" applyNumberFormat="0" applyBorder="0" applyAlignment="0" applyProtection="0">
      <alignment horizontal="right" vertical="center" indent="1"/>
    </xf>
    <xf numFmtId="226" fontId="155" fillId="135" borderId="953" applyNumberFormat="0" applyBorder="0" applyAlignment="0" applyProtection="0">
      <alignment horizontal="right" vertical="center" indent="1"/>
    </xf>
    <xf numFmtId="226" fontId="155" fillId="136" borderId="952" applyNumberFormat="0" applyBorder="0" applyAlignment="0" applyProtection="0">
      <alignment horizontal="right" vertical="center" indent="1"/>
    </xf>
    <xf numFmtId="226" fontId="155" fillId="136" borderId="953" applyNumberFormat="0" applyBorder="0" applyAlignment="0" applyProtection="0">
      <alignment horizontal="right" vertical="center" indent="1"/>
    </xf>
    <xf numFmtId="226" fontId="155" fillId="137" borderId="952" applyNumberFormat="0" applyBorder="0" applyAlignment="0" applyProtection="0">
      <alignment horizontal="right" vertical="center" indent="1"/>
    </xf>
    <xf numFmtId="226" fontId="155" fillId="137" borderId="953" applyNumberFormat="0" applyBorder="0" applyAlignment="0" applyProtection="0">
      <alignment horizontal="right" vertical="center" indent="1"/>
    </xf>
    <xf numFmtId="0" fontId="146" fillId="123" borderId="949" applyNumberFormat="0" applyAlignment="0" applyProtection="0">
      <alignment horizontal="left" vertical="center" indent="1"/>
    </xf>
    <xf numFmtId="0" fontId="146" fillId="138" borderId="950" applyNumberFormat="0" applyAlignment="0" applyProtection="0">
      <alignment horizontal="left" vertical="center" indent="1"/>
    </xf>
    <xf numFmtId="0" fontId="146" fillId="138" borderId="946" applyNumberFormat="0" applyAlignment="0" applyProtection="0">
      <alignment horizontal="left" vertical="center" indent="1"/>
    </xf>
    <xf numFmtId="0" fontId="146" fillId="138" borderId="950" applyNumberFormat="0" applyAlignment="0" applyProtection="0">
      <alignment horizontal="left" vertical="center" indent="1"/>
    </xf>
    <xf numFmtId="0" fontId="146" fillId="138" borderId="946" applyNumberFormat="0" applyAlignment="0" applyProtection="0">
      <alignment horizontal="left" vertical="center" indent="1"/>
    </xf>
    <xf numFmtId="0" fontId="146" fillId="139" borderId="950" applyNumberFormat="0" applyAlignment="0" applyProtection="0">
      <alignment horizontal="left" vertical="center" indent="1"/>
    </xf>
    <xf numFmtId="0" fontId="146" fillId="139" borderId="946" applyNumberFormat="0" applyAlignment="0" applyProtection="0">
      <alignment horizontal="left" vertical="center" indent="1"/>
    </xf>
    <xf numFmtId="0" fontId="146" fillId="139" borderId="950" applyNumberFormat="0" applyAlignment="0" applyProtection="0">
      <alignment horizontal="left" vertical="center" indent="1"/>
    </xf>
    <xf numFmtId="0" fontId="146" fillId="139" borderId="946" applyNumberFormat="0" applyAlignment="0" applyProtection="0">
      <alignment horizontal="left" vertical="center" indent="1"/>
    </xf>
    <xf numFmtId="0" fontId="146" fillId="140" borderId="950" applyNumberFormat="0" applyAlignment="0" applyProtection="0">
      <alignment horizontal="left" vertical="center" indent="1"/>
    </xf>
    <xf numFmtId="0" fontId="146" fillId="141" borderId="946" applyNumberFormat="0" applyAlignment="0" applyProtection="0">
      <alignment horizontal="left" vertical="center" indent="1"/>
    </xf>
    <xf numFmtId="0" fontId="146" fillId="140" borderId="950" applyNumberFormat="0" applyAlignment="0" applyProtection="0">
      <alignment horizontal="left" vertical="center" indent="1"/>
    </xf>
    <xf numFmtId="0" fontId="146" fillId="141" borderId="946" applyNumberFormat="0" applyAlignment="0" applyProtection="0">
      <alignment horizontal="left" vertical="center" indent="1"/>
    </xf>
    <xf numFmtId="0" fontId="146" fillId="142" borderId="950" applyNumberFormat="0" applyAlignment="0" applyProtection="0">
      <alignment horizontal="left" vertical="center" indent="1"/>
    </xf>
    <xf numFmtId="0" fontId="146" fillId="143" borderId="946" applyNumberFormat="0" applyAlignment="0" applyProtection="0">
      <alignment horizontal="left" vertical="center" indent="1"/>
    </xf>
    <xf numFmtId="0" fontId="146" fillId="142" borderId="950" applyNumberFormat="0" applyAlignment="0" applyProtection="0">
      <alignment horizontal="left" vertical="center" indent="1"/>
    </xf>
    <xf numFmtId="0" fontId="146" fillId="143" borderId="946" applyNumberFormat="0" applyAlignment="0" applyProtection="0">
      <alignment horizontal="left" vertical="center" indent="1"/>
    </xf>
    <xf numFmtId="0" fontId="146" fillId="144" borderId="950" applyNumberFormat="0" applyAlignment="0" applyProtection="0">
      <alignment horizontal="left" vertical="center" indent="1"/>
    </xf>
    <xf numFmtId="0" fontId="146" fillId="145" borderId="949" applyNumberFormat="0" applyAlignment="0" applyProtection="0">
      <alignment horizontal="left" vertical="center" indent="1"/>
    </xf>
    <xf numFmtId="226" fontId="146" fillId="143" borderId="947" applyNumberFormat="0" applyBorder="0" applyAlignment="0" applyProtection="0">
      <alignment horizontal="right" vertical="center" indent="1"/>
    </xf>
    <xf numFmtId="226" fontId="146" fillId="143" borderId="954" applyNumberFormat="0" applyBorder="0" applyAlignment="0" applyProtection="0">
      <alignment horizontal="right" vertical="center" indent="1"/>
    </xf>
    <xf numFmtId="226" fontId="147" fillId="143" borderId="948" applyNumberFormat="0" applyBorder="0" applyProtection="0">
      <alignment horizontal="right" vertical="center"/>
    </xf>
    <xf numFmtId="226" fontId="146" fillId="143" borderId="947" applyNumberFormat="0" applyBorder="0" applyAlignment="0" applyProtection="0">
      <alignment horizontal="right" vertical="center" indent="1"/>
    </xf>
    <xf numFmtId="226" fontId="147" fillId="143" borderId="948" applyNumberFormat="0" applyBorder="0" applyProtection="0">
      <alignment horizontal="right" vertical="center"/>
    </xf>
    <xf numFmtId="226" fontId="148" fillId="143" borderId="949" applyNumberFormat="0" applyAlignment="0" applyProtection="0">
      <alignment horizontal="right" vertical="center" indent="1"/>
    </xf>
    <xf numFmtId="226" fontId="149" fillId="143" borderId="950" applyNumberFormat="0" applyBorder="0" applyProtection="0">
      <alignment horizontal="right" vertical="center"/>
    </xf>
    <xf numFmtId="226" fontId="148" fillId="143" borderId="949" applyNumberFormat="0" applyAlignment="0" applyProtection="0">
      <alignment horizontal="right" vertical="center" indent="1"/>
    </xf>
    <xf numFmtId="226" fontId="149" fillId="143" borderId="950" applyNumberFormat="0" applyBorder="0" applyProtection="0">
      <alignment horizontal="right" vertical="center"/>
    </xf>
    <xf numFmtId="226" fontId="146" fillId="123" borderId="946" applyNumberFormat="0" applyAlignment="0" applyProtection="0">
      <alignment horizontal="left" vertical="center" indent="1"/>
    </xf>
    <xf numFmtId="226" fontId="147" fillId="146" borderId="946" applyNumberFormat="0" applyAlignment="0" applyProtection="0">
      <alignment horizontal="left" vertical="center" indent="1"/>
    </xf>
    <xf numFmtId="226" fontId="146" fillId="123" borderId="946" applyNumberFormat="0" applyAlignment="0" applyProtection="0">
      <alignment horizontal="left" vertical="center" indent="1"/>
    </xf>
    <xf numFmtId="226" fontId="147" fillId="146" borderId="946" applyNumberFormat="0" applyAlignment="0" applyProtection="0">
      <alignment horizontal="left" vertical="center" indent="1"/>
    </xf>
    <xf numFmtId="0" fontId="148" fillId="130" borderId="950" applyNumberFormat="0" applyAlignment="0" applyProtection="0">
      <alignment horizontal="left" vertical="center" indent="1"/>
    </xf>
    <xf numFmtId="0" fontId="149" fillId="124" borderId="950" applyNumberFormat="0" applyAlignment="0" applyProtection="0">
      <alignment horizontal="left" vertical="center" indent="1"/>
    </xf>
    <xf numFmtId="0" fontId="148" fillId="130" borderId="950" applyNumberFormat="0" applyAlignment="0" applyProtection="0">
      <alignment horizontal="left" vertical="center" indent="1"/>
    </xf>
    <xf numFmtId="0" fontId="149" fillId="124" borderId="950" applyNumberFormat="0" applyAlignment="0" applyProtection="0">
      <alignment horizontal="left" vertical="center" indent="1"/>
    </xf>
    <xf numFmtId="0" fontId="146" fillId="144" borderId="950" applyNumberFormat="0" applyAlignment="0" applyProtection="0">
      <alignment horizontal="left" vertical="center" indent="1"/>
    </xf>
    <xf numFmtId="226" fontId="148" fillId="122" borderId="949" applyNumberFormat="0" applyAlignment="0" applyProtection="0">
      <alignment horizontal="right" vertical="center" indent="1"/>
    </xf>
    <xf numFmtId="226" fontId="149" fillId="144" borderId="950" applyNumberFormat="0" applyProtection="0">
      <alignment horizontal="right" vertical="center"/>
    </xf>
    <xf numFmtId="226" fontId="148" fillId="122" borderId="949" applyNumberFormat="0" applyAlignment="0" applyProtection="0">
      <alignment horizontal="right" vertical="center" indent="1"/>
    </xf>
    <xf numFmtId="226" fontId="149" fillId="144" borderId="950" applyNumberFormat="0" applyProtection="0">
      <alignment horizontal="right" vertical="center"/>
    </xf>
  </cellStyleXfs>
  <cellXfs count="507">
    <xf numFmtId="0" fontId="0" fillId="0" borderId="0" xfId="0"/>
    <xf numFmtId="0" fontId="8" fillId="0" borderId="0" xfId="0" applyFont="1"/>
    <xf numFmtId="44" fontId="2" fillId="0" borderId="0" xfId="0" applyNumberFormat="1" applyFont="1"/>
    <xf numFmtId="0" fontId="2" fillId="3" borderId="0" xfId="0" applyFont="1" applyFill="1"/>
    <xf numFmtId="10" fontId="27" fillId="0" borderId="0" xfId="2" applyNumberFormat="1" applyFont="1" applyAlignment="1"/>
    <xf numFmtId="44" fontId="27" fillId="0" borderId="0" xfId="1" applyFont="1" applyAlignment="1">
      <alignment horizontal="left" wrapText="1"/>
    </xf>
    <xf numFmtId="0" fontId="0" fillId="0" borderId="6" xfId="0" applyBorder="1" applyAlignment="1">
      <alignment wrapText="1"/>
    </xf>
    <xf numFmtId="0" fontId="0" fillId="0" borderId="10" xfId="0" applyBorder="1"/>
    <xf numFmtId="0" fontId="8" fillId="0" borderId="9" xfId="0" applyFont="1" applyBorder="1"/>
    <xf numFmtId="0" fontId="28" fillId="0" borderId="5" xfId="0" applyFont="1" applyBorder="1"/>
    <xf numFmtId="0" fontId="0" fillId="46" borderId="0" xfId="0" applyFill="1"/>
    <xf numFmtId="0" fontId="2" fillId="0" borderId="0" xfId="0" applyFont="1"/>
    <xf numFmtId="0" fontId="2" fillId="0" borderId="0" xfId="0" applyFont="1" applyAlignment="1">
      <alignment horizontal="center"/>
    </xf>
    <xf numFmtId="164" fontId="0" fillId="0" borderId="0" xfId="1" applyNumberFormat="1" applyFont="1"/>
    <xf numFmtId="9" fontId="0" fillId="0" borderId="0" xfId="2" applyFont="1"/>
    <xf numFmtId="9" fontId="0" fillId="0" borderId="0" xfId="2" applyFont="1" applyAlignment="1">
      <alignment horizontal="center"/>
    </xf>
    <xf numFmtId="1" fontId="0" fillId="0" borderId="0" xfId="1" applyNumberFormat="1" applyFont="1"/>
    <xf numFmtId="0" fontId="0" fillId="2" borderId="0" xfId="0" applyFill="1"/>
    <xf numFmtId="0" fontId="2" fillId="2" borderId="0" xfId="0" applyFont="1" applyFill="1"/>
    <xf numFmtId="9" fontId="0" fillId="0" borderId="0" xfId="0" applyNumberFormat="1"/>
    <xf numFmtId="44" fontId="0" fillId="0" borderId="0" xfId="1" applyFont="1"/>
    <xf numFmtId="14" fontId="0" fillId="0" borderId="0" xfId="0" applyNumberFormat="1"/>
    <xf numFmtId="0" fontId="0" fillId="0" borderId="1" xfId="0" applyBorder="1"/>
    <xf numFmtId="0" fontId="0" fillId="0" borderId="2" xfId="0" applyBorder="1"/>
    <xf numFmtId="0" fontId="0" fillId="0" borderId="3" xfId="0" applyBorder="1"/>
    <xf numFmtId="164" fontId="0" fillId="3" borderId="0" xfId="1" applyNumberFormat="1" applyFont="1" applyFill="1"/>
    <xf numFmtId="0" fontId="0" fillId="0" borderId="0" xfId="0" applyAlignment="1"/>
    <xf numFmtId="0" fontId="5" fillId="0" borderId="0" xfId="0" applyFont="1"/>
    <xf numFmtId="10" fontId="0" fillId="0" borderId="0" xfId="2" applyNumberFormat="1" applyFont="1" applyAlignment="1">
      <alignment horizontal="center"/>
    </xf>
    <xf numFmtId="10" fontId="0" fillId="0" borderId="0" xfId="2" applyNumberFormat="1" applyFont="1"/>
    <xf numFmtId="0" fontId="0" fillId="3" borderId="0" xfId="0" applyFill="1"/>
    <xf numFmtId="9" fontId="0" fillId="3" borderId="0" xfId="2" applyFont="1" applyFill="1" applyAlignment="1">
      <alignment horizontal="center"/>
    </xf>
    <xf numFmtId="0" fontId="0" fillId="0" borderId="0" xfId="0" applyFill="1"/>
    <xf numFmtId="0" fontId="2" fillId="0" borderId="0" xfId="0" applyFont="1" applyFill="1"/>
    <xf numFmtId="0" fontId="0" fillId="0" borderId="0" xfId="0" applyFont="1" applyFill="1"/>
    <xf numFmtId="0" fontId="0" fillId="0" borderId="0" xfId="0" applyFont="1" applyFill="1" applyAlignment="1">
      <alignment horizontal="left" indent="1"/>
    </xf>
    <xf numFmtId="0" fontId="0" fillId="0" borderId="0" xfId="0"/>
    <xf numFmtId="15" fontId="0" fillId="0" borderId="0" xfId="0" applyNumberFormat="1"/>
    <xf numFmtId="0" fontId="0" fillId="0" borderId="0" xfId="0" applyAlignment="1">
      <alignment horizontal="left"/>
    </xf>
    <xf numFmtId="0" fontId="0" fillId="0" borderId="4" xfId="0" applyBorder="1" applyAlignment="1">
      <alignment horizontal="left"/>
    </xf>
    <xf numFmtId="0" fontId="0" fillId="0" borderId="4" xfId="0" applyBorder="1"/>
    <xf numFmtId="15" fontId="0" fillId="0" borderId="4" xfId="0" applyNumberFormat="1" applyBorder="1"/>
    <xf numFmtId="0" fontId="2" fillId="4" borderId="4" xfId="0" applyFont="1" applyFill="1" applyBorder="1" applyAlignment="1">
      <alignment horizontal="left"/>
    </xf>
    <xf numFmtId="0" fontId="2" fillId="4" borderId="4" xfId="0" applyFont="1" applyFill="1" applyBorder="1"/>
    <xf numFmtId="15" fontId="2" fillId="4" borderId="4" xfId="0" applyNumberFormat="1" applyFont="1" applyFill="1" applyBorder="1"/>
    <xf numFmtId="0" fontId="6" fillId="5" borderId="4" xfId="0" applyFont="1" applyFill="1" applyBorder="1" applyAlignment="1">
      <alignment horizontal="left" wrapText="1"/>
    </xf>
    <xf numFmtId="0" fontId="6" fillId="5" borderId="4" xfId="0" applyFont="1" applyFill="1" applyBorder="1" applyAlignment="1">
      <alignment wrapText="1"/>
    </xf>
    <xf numFmtId="15" fontId="6" fillId="5" borderId="4" xfId="0" applyNumberFormat="1" applyFont="1" applyFill="1" applyBorder="1" applyAlignment="1">
      <alignment wrapText="1"/>
    </xf>
    <xf numFmtId="1" fontId="6" fillId="5" borderId="4" xfId="0" applyNumberFormat="1" applyFont="1" applyFill="1" applyBorder="1" applyAlignment="1">
      <alignment wrapText="1"/>
    </xf>
    <xf numFmtId="1" fontId="2" fillId="4" borderId="4" xfId="0" applyNumberFormat="1" applyFont="1" applyFill="1" applyBorder="1"/>
    <xf numFmtId="1" fontId="0" fillId="0" borderId="0" xfId="0" applyNumberFormat="1"/>
    <xf numFmtId="0" fontId="6" fillId="5" borderId="4" xfId="0" applyFont="1" applyFill="1" applyBorder="1" applyAlignment="1">
      <alignment horizontal="center" wrapText="1"/>
    </xf>
    <xf numFmtId="0" fontId="0" fillId="0" borderId="4" xfId="0" applyBorder="1" applyAlignment="1">
      <alignment horizontal="center"/>
    </xf>
    <xf numFmtId="0" fontId="2" fillId="4" borderId="4" xfId="0" applyFont="1" applyFill="1" applyBorder="1" applyAlignment="1">
      <alignment horizontal="center"/>
    </xf>
    <xf numFmtId="0" fontId="0" fillId="0" borderId="0" xfId="0" applyAlignment="1">
      <alignment horizontal="center"/>
    </xf>
    <xf numFmtId="0" fontId="7" fillId="5" borderId="4" xfId="0" applyFont="1" applyFill="1" applyBorder="1" applyAlignment="1">
      <alignment horizontal="left" wrapText="1"/>
    </xf>
    <xf numFmtId="0" fontId="7" fillId="5" borderId="4" xfId="0" applyFont="1" applyFill="1" applyBorder="1" applyAlignment="1">
      <alignment wrapText="1"/>
    </xf>
    <xf numFmtId="0" fontId="7" fillId="5" borderId="4" xfId="0" applyFont="1" applyFill="1" applyBorder="1" applyAlignment="1">
      <alignment horizontal="center" wrapText="1"/>
    </xf>
    <xf numFmtId="15" fontId="7" fillId="5" borderId="4" xfId="0" applyNumberFormat="1" applyFont="1" applyFill="1" applyBorder="1" applyAlignment="1">
      <alignment wrapText="1"/>
    </xf>
    <xf numFmtId="1" fontId="7" fillId="5" borderId="4" xfId="0" applyNumberFormat="1" applyFont="1" applyFill="1" applyBorder="1" applyAlignment="1">
      <alignment wrapText="1"/>
    </xf>
    <xf numFmtId="164" fontId="0" fillId="0" borderId="0" xfId="1" applyNumberFormat="1" applyFont="1"/>
    <xf numFmtId="165" fontId="0" fillId="0" borderId="0" xfId="3" applyNumberFormat="1" applyFont="1"/>
    <xf numFmtId="2" fontId="0" fillId="0" borderId="0" xfId="0" applyNumberFormat="1"/>
    <xf numFmtId="0" fontId="2" fillId="0" borderId="0" xfId="0" applyFont="1"/>
    <xf numFmtId="164" fontId="0" fillId="0" borderId="0" xfId="0" applyNumberFormat="1"/>
    <xf numFmtId="0" fontId="8" fillId="0" borderId="4" xfId="0" applyFont="1" applyFill="1" applyBorder="1" applyAlignment="1">
      <alignment horizontal="left"/>
    </xf>
    <xf numFmtId="0" fontId="8" fillId="0" borderId="4" xfId="0" applyFont="1" applyFill="1" applyBorder="1"/>
    <xf numFmtId="0" fontId="8" fillId="0" borderId="4" xfId="0" applyFont="1" applyFill="1" applyBorder="1" applyAlignment="1">
      <alignment horizontal="center"/>
    </xf>
    <xf numFmtId="15" fontId="8" fillId="0" borderId="4" xfId="0" applyNumberFormat="1" applyFont="1" applyFill="1" applyBorder="1"/>
    <xf numFmtId="0" fontId="0" fillId="0" borderId="0" xfId="0" applyAlignment="1">
      <alignment horizontal="left" indent="1"/>
    </xf>
    <xf numFmtId="0" fontId="2" fillId="0" borderId="0" xfId="0" applyFont="1" applyAlignment="1">
      <alignment horizontal="left"/>
    </xf>
    <xf numFmtId="0" fontId="9" fillId="0" borderId="0" xfId="0" applyFont="1"/>
    <xf numFmtId="165" fontId="0" fillId="0" borderId="0" xfId="0" applyNumberFormat="1"/>
    <xf numFmtId="0" fontId="0" fillId="0" borderId="0" xfId="0" applyFont="1" applyAlignment="1">
      <alignment horizontal="left" indent="1"/>
    </xf>
    <xf numFmtId="0" fontId="0" fillId="0" borderId="0" xfId="0" applyFont="1"/>
    <xf numFmtId="14" fontId="0" fillId="0" borderId="0" xfId="0" applyNumberFormat="1" applyFont="1"/>
    <xf numFmtId="9" fontId="0" fillId="0" borderId="0" xfId="0" applyNumberFormat="1" applyFont="1"/>
    <xf numFmtId="166" fontId="0" fillId="0" borderId="0" xfId="2" applyNumberFormat="1" applyFont="1"/>
    <xf numFmtId="0" fontId="2" fillId="0" borderId="0" xfId="0" applyFont="1" applyAlignment="1">
      <alignment wrapText="1"/>
    </xf>
    <xf numFmtId="0" fontId="2" fillId="0" borderId="0" xfId="0" applyFont="1" applyAlignment="1">
      <alignment horizontal="center" wrapText="1"/>
    </xf>
    <xf numFmtId="0" fontId="2" fillId="2" borderId="0" xfId="0" applyFont="1" applyFill="1" applyAlignment="1">
      <alignment wrapText="1"/>
    </xf>
    <xf numFmtId="0" fontId="2" fillId="0" borderId="0" xfId="0" applyFont="1" applyFill="1" applyAlignment="1">
      <alignment wrapText="1"/>
    </xf>
    <xf numFmtId="0" fontId="0" fillId="0" borderId="0" xfId="0" applyAlignment="1">
      <alignment wrapText="1"/>
    </xf>
    <xf numFmtId="10" fontId="1" fillId="0" borderId="0" xfId="2" applyNumberFormat="1" applyFont="1" applyAlignment="1">
      <alignment horizontal="left" wrapText="1"/>
    </xf>
    <xf numFmtId="0" fontId="10" fillId="0" borderId="0" xfId="0" applyFont="1" applyAlignment="1">
      <alignment wrapText="1"/>
    </xf>
    <xf numFmtId="0" fontId="0" fillId="6" borderId="0" xfId="0" applyFill="1"/>
    <xf numFmtId="0" fontId="2" fillId="6" borderId="0" xfId="0" applyFont="1" applyFill="1" applyAlignment="1">
      <alignment wrapText="1"/>
    </xf>
    <xf numFmtId="0" fontId="2" fillId="6" borderId="0" xfId="0" applyFont="1" applyFill="1"/>
    <xf numFmtId="9" fontId="0" fillId="6" borderId="0" xfId="2" applyFont="1" applyFill="1"/>
    <xf numFmtId="165" fontId="0" fillId="6" borderId="0" xfId="3" applyNumberFormat="1" applyFont="1" applyFill="1"/>
    <xf numFmtId="165" fontId="0" fillId="6" borderId="0" xfId="0" applyNumberFormat="1" applyFill="1"/>
    <xf numFmtId="164" fontId="0" fillId="6" borderId="0" xfId="1" applyNumberFormat="1" applyFont="1" applyFill="1"/>
    <xf numFmtId="0" fontId="2" fillId="0" borderId="5" xfId="0" applyFont="1" applyBorder="1" applyAlignment="1">
      <alignment wrapText="1"/>
    </xf>
    <xf numFmtId="0" fontId="2" fillId="0" borderId="6" xfId="0" applyFont="1" applyBorder="1" applyAlignment="1">
      <alignment wrapText="1"/>
    </xf>
    <xf numFmtId="0" fontId="2" fillId="0" borderId="7" xfId="0" applyFont="1" applyBorder="1"/>
    <xf numFmtId="0" fontId="2" fillId="0" borderId="8" xfId="0" applyFont="1" applyBorder="1"/>
    <xf numFmtId="0" fontId="0" fillId="0" borderId="7" xfId="0" applyBorder="1"/>
    <xf numFmtId="0" fontId="0" fillId="0" borderId="8" xfId="0" applyBorder="1"/>
    <xf numFmtId="6" fontId="0" fillId="0" borderId="7" xfId="0" applyNumberFormat="1" applyBorder="1"/>
    <xf numFmtId="164" fontId="0" fillId="0" borderId="8" xfId="1" applyNumberFormat="1" applyFont="1" applyBorder="1"/>
    <xf numFmtId="164" fontId="0" fillId="0" borderId="9" xfId="1" applyNumberFormat="1" applyFont="1" applyBorder="1"/>
    <xf numFmtId="164" fontId="0" fillId="0" borderId="10" xfId="1" applyNumberFormat="1" applyFont="1" applyBorder="1"/>
    <xf numFmtId="0" fontId="11" fillId="0" borderId="0" xfId="0" applyFont="1" applyFill="1" applyBorder="1" applyAlignment="1">
      <alignment horizontal="left" indent="1"/>
    </xf>
    <xf numFmtId="0" fontId="11" fillId="0" borderId="0" xfId="0" applyFont="1" applyBorder="1" applyAlignment="1">
      <alignment horizontal="left" indent="1"/>
    </xf>
    <xf numFmtId="0" fontId="12" fillId="0" borderId="0" xfId="0" applyFont="1" applyFill="1" applyBorder="1" applyAlignment="1">
      <alignment horizontal="left"/>
    </xf>
    <xf numFmtId="0" fontId="0" fillId="0" borderId="0" xfId="0" applyFill="1" applyAlignment="1">
      <alignment horizontal="center" wrapText="1"/>
    </xf>
    <xf numFmtId="165" fontId="2" fillId="0" borderId="0" xfId="3" applyNumberFormat="1" applyFont="1" applyFill="1"/>
    <xf numFmtId="165" fontId="2" fillId="0" borderId="0" xfId="0" applyNumberFormat="1" applyFont="1" applyFill="1"/>
    <xf numFmtId="0" fontId="9" fillId="0" borderId="0" xfId="0" applyFont="1" applyFill="1"/>
    <xf numFmtId="0" fontId="13" fillId="0" borderId="0" xfId="0" applyFont="1"/>
    <xf numFmtId="164" fontId="2" fillId="0" borderId="0" xfId="0" applyNumberFormat="1" applyFont="1"/>
    <xf numFmtId="164" fontId="0" fillId="0" borderId="0" xfId="1" applyNumberFormat="1" applyFont="1" applyFill="1"/>
    <xf numFmtId="164" fontId="2" fillId="0" borderId="0" xfId="1" applyNumberFormat="1" applyFont="1"/>
    <xf numFmtId="0" fontId="2" fillId="0" borderId="11" xfId="0" applyFont="1" applyBorder="1"/>
    <xf numFmtId="164" fontId="0" fillId="0" borderId="12" xfId="0" applyNumberFormat="1" applyFont="1" applyBorder="1"/>
    <xf numFmtId="9" fontId="0" fillId="0" borderId="0" xfId="2" applyNumberFormat="1" applyFont="1" applyAlignment="1">
      <alignment horizontal="center"/>
    </xf>
    <xf numFmtId="9" fontId="0" fillId="0" borderId="0" xfId="2" applyNumberFormat="1" applyFont="1"/>
    <xf numFmtId="164" fontId="2" fillId="7" borderId="0" xfId="0" applyNumberFormat="1" applyFont="1" applyFill="1"/>
    <xf numFmtId="0" fontId="0" fillId="0" borderId="0" xfId="0" applyBorder="1"/>
    <xf numFmtId="0" fontId="2" fillId="0" borderId="4" xfId="0" applyFont="1" applyBorder="1"/>
    <xf numFmtId="164" fontId="0" fillId="0" borderId="4" xfId="1" applyNumberFormat="1" applyFont="1" applyBorder="1"/>
    <xf numFmtId="164" fontId="0" fillId="0" borderId="4" xfId="0" applyNumberFormat="1" applyBorder="1"/>
    <xf numFmtId="0" fontId="14" fillId="0" borderId="4" xfId="0" applyFont="1" applyBorder="1" applyAlignment="1">
      <alignment horizontal="center"/>
    </xf>
    <xf numFmtId="0" fontId="0" fillId="0" borderId="4" xfId="0" applyBorder="1" applyAlignment="1">
      <alignment wrapText="1"/>
    </xf>
    <xf numFmtId="164" fontId="14" fillId="0" borderId="4" xfId="0" applyNumberFormat="1" applyFont="1" applyBorder="1" applyAlignment="1">
      <alignment horizontal="center"/>
    </xf>
    <xf numFmtId="0" fontId="17" fillId="0" borderId="4" xfId="0" applyFont="1" applyBorder="1" applyAlignment="1">
      <alignment wrapText="1"/>
    </xf>
    <xf numFmtId="0" fontId="0" fillId="0" borderId="4" xfId="0" applyFill="1" applyBorder="1" applyAlignment="1">
      <alignment wrapText="1"/>
    </xf>
    <xf numFmtId="164" fontId="2" fillId="7" borderId="4" xfId="0" applyNumberFormat="1" applyFont="1" applyFill="1" applyBorder="1"/>
    <xf numFmtId="0" fontId="2" fillId="0" borderId="4" xfId="0" applyFont="1" applyBorder="1" applyAlignment="1">
      <alignment wrapText="1"/>
    </xf>
    <xf numFmtId="0" fontId="16" fillId="0" borderId="4" xfId="0" applyFont="1" applyBorder="1" applyAlignment="1">
      <alignment horizontal="center"/>
    </xf>
    <xf numFmtId="0" fontId="0" fillId="8" borderId="4" xfId="0" applyFill="1" applyBorder="1"/>
    <xf numFmtId="164" fontId="14" fillId="0" borderId="4" xfId="0" applyNumberFormat="1" applyFont="1" applyBorder="1"/>
    <xf numFmtId="0" fontId="17" fillId="0" borderId="4" xfId="0" applyFont="1" applyBorder="1"/>
    <xf numFmtId="0" fontId="2" fillId="7" borderId="4" xfId="0" applyFont="1" applyFill="1" applyBorder="1"/>
    <xf numFmtId="0" fontId="0" fillId="7" borderId="4" xfId="0" applyFill="1" applyBorder="1" applyAlignment="1">
      <alignment wrapText="1"/>
    </xf>
    <xf numFmtId="164" fontId="2" fillId="0" borderId="4" xfId="0" applyNumberFormat="1" applyFont="1" applyFill="1" applyBorder="1"/>
    <xf numFmtId="164" fontId="2" fillId="8" borderId="4" xfId="0" applyNumberFormat="1" applyFont="1" applyFill="1" applyBorder="1"/>
    <xf numFmtId="164" fontId="0" fillId="0" borderId="4" xfId="0" applyNumberFormat="1" applyFill="1" applyBorder="1"/>
    <xf numFmtId="0" fontId="0" fillId="0" borderId="4" xfId="0" applyFill="1" applyBorder="1"/>
    <xf numFmtId="0" fontId="0" fillId="7" borderId="4" xfId="0" applyFill="1" applyBorder="1"/>
    <xf numFmtId="6" fontId="0" fillId="6" borderId="0" xfId="0" applyNumberFormat="1" applyFill="1"/>
    <xf numFmtId="0" fontId="0" fillId="0" borderId="0" xfId="0"/>
    <xf numFmtId="0" fontId="2" fillId="0" borderId="0" xfId="0" applyFont="1"/>
    <xf numFmtId="9" fontId="0" fillId="0" borderId="0" xfId="2" applyFont="1"/>
    <xf numFmtId="164" fontId="0" fillId="0" borderId="0" xfId="1" applyNumberFormat="1" applyFont="1"/>
    <xf numFmtId="165" fontId="0" fillId="0" borderId="0" xfId="3" applyNumberFormat="1" applyFont="1"/>
    <xf numFmtId="0" fontId="2" fillId="0" borderId="7" xfId="0" applyFont="1" applyBorder="1"/>
    <xf numFmtId="6" fontId="0" fillId="0" borderId="0" xfId="0" applyNumberFormat="1"/>
    <xf numFmtId="0" fontId="2" fillId="0" borderId="0" xfId="0" applyFont="1" applyFill="1"/>
    <xf numFmtId="164" fontId="0" fillId="0" borderId="8" xfId="1" applyNumberFormat="1" applyFont="1" applyBorder="1"/>
    <xf numFmtId="165" fontId="0" fillId="0" borderId="0" xfId="0" applyNumberFormat="1"/>
    <xf numFmtId="0" fontId="25" fillId="0" borderId="0" xfId="0" applyFont="1"/>
    <xf numFmtId="9" fontId="24" fillId="0" borderId="0" xfId="2" applyFont="1"/>
    <xf numFmtId="0" fontId="2" fillId="0" borderId="19" xfId="0" applyFont="1" applyBorder="1"/>
    <xf numFmtId="0" fontId="2" fillId="0" borderId="20" xfId="0" applyFont="1" applyBorder="1"/>
    <xf numFmtId="0" fontId="0" fillId="0" borderId="21" xfId="0" applyBorder="1"/>
    <xf numFmtId="0" fontId="0" fillId="0" borderId="17" xfId="0" applyBorder="1"/>
    <xf numFmtId="164" fontId="0" fillId="0" borderId="21" xfId="1" applyNumberFormat="1" applyFont="1" applyBorder="1"/>
    <xf numFmtId="164" fontId="0" fillId="0" borderId="17" xfId="1" applyNumberFormat="1" applyFont="1" applyBorder="1"/>
    <xf numFmtId="164" fontId="0" fillId="0" borderId="22" xfId="0" applyNumberFormat="1" applyBorder="1"/>
    <xf numFmtId="164" fontId="0" fillId="0" borderId="23" xfId="0" applyNumberFormat="1" applyBorder="1"/>
    <xf numFmtId="167" fontId="0" fillId="0" borderId="0" xfId="1" applyNumberFormat="1" applyFont="1"/>
    <xf numFmtId="6" fontId="2" fillId="0" borderId="0" xfId="0" applyNumberFormat="1" applyFont="1"/>
    <xf numFmtId="164" fontId="2" fillId="0" borderId="18" xfId="0" applyNumberFormat="1" applyFont="1" applyBorder="1"/>
    <xf numFmtId="0" fontId="0" fillId="0" borderId="18" xfId="0" applyBorder="1"/>
    <xf numFmtId="0" fontId="0" fillId="0" borderId="24" xfId="0" applyBorder="1"/>
    <xf numFmtId="0" fontId="0" fillId="0" borderId="24" xfId="0" applyBorder="1" applyAlignment="1">
      <alignment wrapText="1"/>
    </xf>
    <xf numFmtId="0" fontId="0" fillId="0" borderId="24" xfId="0" applyFill="1" applyBorder="1"/>
    <xf numFmtId="0" fontId="0" fillId="8" borderId="24" xfId="0" applyFill="1" applyBorder="1"/>
    <xf numFmtId="164" fontId="0" fillId="0" borderId="24" xfId="1" applyNumberFormat="1" applyFont="1" applyBorder="1"/>
    <xf numFmtId="0" fontId="2" fillId="0" borderId="12" xfId="0" applyFont="1" applyBorder="1"/>
    <xf numFmtId="0" fontId="0" fillId="12" borderId="7" xfId="0" applyFill="1" applyBorder="1"/>
    <xf numFmtId="0" fontId="0" fillId="12" borderId="8" xfId="0" applyFill="1" applyBorder="1"/>
    <xf numFmtId="164" fontId="13" fillId="12" borderId="7" xfId="1" applyNumberFormat="1" applyFont="1" applyFill="1" applyBorder="1"/>
    <xf numFmtId="0" fontId="13" fillId="12" borderId="8" xfId="0" applyFont="1" applyFill="1" applyBorder="1"/>
    <xf numFmtId="164" fontId="0" fillId="12" borderId="7" xfId="1" applyNumberFormat="1" applyFont="1" applyFill="1" applyBorder="1"/>
    <xf numFmtId="164" fontId="0" fillId="12" borderId="8" xfId="0" applyNumberFormat="1" applyFill="1" applyBorder="1"/>
    <xf numFmtId="164" fontId="2" fillId="12" borderId="7" xfId="1" applyNumberFormat="1" applyFont="1" applyFill="1" applyBorder="1"/>
    <xf numFmtId="164" fontId="2" fillId="12" borderId="8" xfId="0" applyNumberFormat="1" applyFont="1" applyFill="1" applyBorder="1"/>
    <xf numFmtId="0" fontId="2" fillId="12" borderId="11" xfId="0" applyFont="1" applyFill="1" applyBorder="1"/>
    <xf numFmtId="0" fontId="2" fillId="12" borderId="13" xfId="0" applyFont="1" applyFill="1" applyBorder="1"/>
    <xf numFmtId="0" fontId="9" fillId="12" borderId="7" xfId="0" applyFont="1" applyFill="1" applyBorder="1" applyAlignment="1">
      <alignment wrapText="1"/>
    </xf>
    <xf numFmtId="0" fontId="9" fillId="12" borderId="8" xfId="0" applyFont="1" applyFill="1" applyBorder="1" applyAlignment="1">
      <alignment wrapText="1"/>
    </xf>
    <xf numFmtId="0" fontId="13" fillId="12" borderId="7" xfId="0" applyFont="1" applyFill="1" applyBorder="1"/>
    <xf numFmtId="0" fontId="0" fillId="12" borderId="9" xfId="0" applyFill="1" applyBorder="1"/>
    <xf numFmtId="0" fontId="0" fillId="12" borderId="10" xfId="0" applyFill="1" applyBorder="1"/>
    <xf numFmtId="164" fontId="2" fillId="12" borderId="9" xfId="0" applyNumberFormat="1" applyFont="1" applyFill="1" applyBorder="1"/>
    <xf numFmtId="164" fontId="2" fillId="12" borderId="10" xfId="0" applyNumberFormat="1" applyFont="1" applyFill="1" applyBorder="1"/>
    <xf numFmtId="164" fontId="0" fillId="12" borderId="7" xfId="0" applyNumberFormat="1" applyFill="1" applyBorder="1"/>
    <xf numFmtId="0" fontId="9" fillId="12" borderId="5" xfId="0" applyFont="1" applyFill="1" applyBorder="1" applyAlignment="1">
      <alignment horizontal="center" wrapText="1"/>
    </xf>
    <xf numFmtId="0" fontId="9" fillId="12" borderId="6" xfId="0" applyFont="1" applyFill="1" applyBorder="1" applyAlignment="1">
      <alignment horizontal="center" wrapText="1"/>
    </xf>
    <xf numFmtId="0" fontId="2" fillId="0" borderId="0" xfId="0" applyFont="1" applyFill="1" applyBorder="1"/>
    <xf numFmtId="166" fontId="24" fillId="0" borderId="0" xfId="2" applyNumberFormat="1" applyFont="1"/>
    <xf numFmtId="0" fontId="0" fillId="13" borderId="0" xfId="0" applyFill="1"/>
    <xf numFmtId="9" fontId="0" fillId="0" borderId="0" xfId="0" applyNumberFormat="1" applyFill="1"/>
    <xf numFmtId="0" fontId="0" fillId="0" borderId="0" xfId="0" applyAlignment="1">
      <alignment horizontal="left" wrapText="1"/>
    </xf>
    <xf numFmtId="0" fontId="27" fillId="0" borderId="0" xfId="0" applyFont="1"/>
    <xf numFmtId="10" fontId="27" fillId="0" borderId="0" xfId="2" applyNumberFormat="1" applyFont="1"/>
    <xf numFmtId="9" fontId="27" fillId="0" borderId="0" xfId="2" applyFont="1"/>
    <xf numFmtId="44" fontId="27" fillId="0" borderId="0" xfId="1" applyFont="1"/>
    <xf numFmtId="164" fontId="27" fillId="0" borderId="0" xfId="1" applyNumberFormat="1" applyFont="1"/>
    <xf numFmtId="0" fontId="28" fillId="0" borderId="0" xfId="0" applyFont="1"/>
    <xf numFmtId="0" fontId="28" fillId="0" borderId="0" xfId="0" applyFont="1" applyAlignment="1">
      <alignment horizontal="center"/>
    </xf>
    <xf numFmtId="167" fontId="27" fillId="0" borderId="0" xfId="1" applyNumberFormat="1" applyFont="1"/>
    <xf numFmtId="0" fontId="27" fillId="0" borderId="0" xfId="0" applyFont="1" applyFill="1"/>
    <xf numFmtId="9" fontId="27" fillId="0" borderId="0" xfId="0" applyNumberFormat="1" applyFont="1"/>
    <xf numFmtId="166" fontId="27" fillId="0" borderId="0" xfId="2" applyNumberFormat="1" applyFont="1"/>
    <xf numFmtId="10" fontId="27" fillId="0" borderId="0" xfId="2" applyNumberFormat="1" applyFont="1" applyAlignment="1">
      <alignment horizontal="center"/>
    </xf>
    <xf numFmtId="9" fontId="27" fillId="0" borderId="0" xfId="2" applyFont="1" applyAlignment="1">
      <alignment horizontal="center"/>
    </xf>
    <xf numFmtId="165" fontId="28" fillId="0" borderId="0" xfId="3" applyNumberFormat="1" applyFont="1" applyFill="1"/>
    <xf numFmtId="0" fontId="28" fillId="0" borderId="0" xfId="0" applyFont="1" applyFill="1"/>
    <xf numFmtId="165" fontId="28" fillId="0" borderId="0" xfId="0" applyNumberFormat="1" applyFont="1" applyFill="1"/>
    <xf numFmtId="0" fontId="0" fillId="14" borderId="0" xfId="0" applyFill="1"/>
    <xf numFmtId="0" fontId="0" fillId="0" borderId="0" xfId="0"/>
    <xf numFmtId="0" fontId="0" fillId="4" borderId="0" xfId="0" applyFill="1"/>
    <xf numFmtId="168" fontId="0" fillId="15" borderId="0" xfId="0" applyNumberFormat="1" applyFont="1" applyFill="1" applyAlignment="1">
      <alignment horizontal="left"/>
    </xf>
    <xf numFmtId="10" fontId="27" fillId="0" borderId="0" xfId="0" applyNumberFormat="1" applyFont="1" applyAlignment="1">
      <alignment horizontal="left" vertical="top" wrapText="1"/>
    </xf>
    <xf numFmtId="0" fontId="28" fillId="0" borderId="0" xfId="0" applyFont="1" applyAlignment="1">
      <alignment horizontal="left" vertical="top" wrapText="1"/>
    </xf>
    <xf numFmtId="4" fontId="14" fillId="0" borderId="0" xfId="0" applyNumberFormat="1" applyFont="1" applyAlignment="1">
      <alignment horizontal="left" vertical="top" wrapText="1"/>
    </xf>
    <xf numFmtId="0" fontId="27" fillId="0" borderId="0" xfId="0" applyFont="1" applyAlignment="1">
      <alignment horizontal="left" vertical="top" wrapText="1"/>
    </xf>
    <xf numFmtId="0" fontId="27" fillId="15" borderId="0" xfId="0" applyFont="1" applyFill="1" applyAlignment="1">
      <alignment horizontal="left" vertical="top" wrapText="1"/>
    </xf>
    <xf numFmtId="3" fontId="14" fillId="0" borderId="0" xfId="0" applyNumberFormat="1" applyFont="1" applyFill="1" applyAlignment="1">
      <alignment horizontal="left" vertical="top" wrapText="1"/>
    </xf>
    <xf numFmtId="0" fontId="0" fillId="0" borderId="0" xfId="0"/>
    <xf numFmtId="0" fontId="2" fillId="0" borderId="0" xfId="0" applyFont="1" applyAlignment="1">
      <alignment horizontal="left" vertical="top" wrapText="1"/>
    </xf>
    <xf numFmtId="0" fontId="0" fillId="0" borderId="0" xfId="0" applyAlignment="1">
      <alignment horizontal="left" vertical="top" wrapText="1"/>
    </xf>
    <xf numFmtId="0" fontId="14" fillId="0" borderId="0" xfId="0" applyFont="1" applyAlignment="1">
      <alignment horizontal="left" vertical="top" wrapText="1"/>
    </xf>
    <xf numFmtId="10" fontId="0" fillId="0" borderId="0" xfId="0" applyNumberFormat="1" applyAlignment="1">
      <alignment horizontal="left" vertical="top" wrapText="1"/>
    </xf>
    <xf numFmtId="0" fontId="7" fillId="0" borderId="0" xfId="0" applyFont="1" applyAlignment="1">
      <alignment horizontal="left" vertical="top" wrapText="1"/>
    </xf>
    <xf numFmtId="0" fontId="2" fillId="0" borderId="0" xfId="0" applyFont="1"/>
    <xf numFmtId="0" fontId="0" fillId="0" borderId="0" xfId="0"/>
    <xf numFmtId="0" fontId="2" fillId="0" borderId="0" xfId="0" applyFont="1" applyAlignment="1">
      <alignment horizontal="left"/>
    </xf>
    <xf numFmtId="0" fontId="0" fillId="0" borderId="0" xfId="0" applyFont="1" applyAlignment="1">
      <alignment horizontal="left"/>
    </xf>
    <xf numFmtId="0" fontId="13" fillId="0" borderId="0" xfId="0" applyFont="1" applyAlignment="1">
      <alignment horizontal="left"/>
    </xf>
    <xf numFmtId="0" fontId="0" fillId="0" borderId="0" xfId="0" applyAlignment="1">
      <alignment horizontal="left"/>
    </xf>
    <xf numFmtId="168" fontId="0" fillId="0" borderId="0" xfId="0" applyNumberFormat="1" applyFont="1" applyAlignment="1">
      <alignment horizontal="left"/>
    </xf>
    <xf numFmtId="168" fontId="14" fillId="0" borderId="0" xfId="3" applyNumberFormat="1" applyFont="1" applyAlignment="1">
      <alignment horizontal="left"/>
    </xf>
    <xf numFmtId="3" fontId="0" fillId="0" borderId="0" xfId="0" applyNumberFormat="1" applyFont="1" applyAlignment="1">
      <alignment horizontal="left"/>
    </xf>
    <xf numFmtId="0" fontId="2" fillId="7" borderId="0" xfId="0" applyFont="1" applyFill="1" applyAlignment="1">
      <alignment horizontal="left"/>
    </xf>
    <xf numFmtId="3" fontId="2" fillId="0" borderId="0" xfId="0" applyNumberFormat="1" applyFont="1" applyAlignment="1">
      <alignment horizontal="left"/>
    </xf>
    <xf numFmtId="0" fontId="2" fillId="3" borderId="11" xfId="0" applyFont="1" applyFill="1" applyBorder="1" applyAlignment="1">
      <alignment horizontal="left"/>
    </xf>
    <xf numFmtId="3" fontId="2" fillId="3" borderId="13" xfId="0" applyNumberFormat="1" applyFont="1" applyFill="1" applyBorder="1" applyAlignment="1">
      <alignment horizontal="left"/>
    </xf>
    <xf numFmtId="3" fontId="9" fillId="0" borderId="0" xfId="0" applyNumberFormat="1" applyFont="1" applyAlignment="1">
      <alignment horizontal="left"/>
    </xf>
    <xf numFmtId="0" fontId="0" fillId="3" borderId="9" xfId="0" applyFill="1" applyBorder="1" applyAlignment="1">
      <alignment horizontal="left"/>
    </xf>
    <xf numFmtId="10" fontId="0" fillId="3" borderId="10" xfId="0" applyNumberFormat="1" applyFont="1" applyFill="1" applyBorder="1" applyAlignment="1">
      <alignment horizontal="left"/>
    </xf>
    <xf numFmtId="0" fontId="15" fillId="0" borderId="0" xfId="0" applyFont="1" applyAlignment="1">
      <alignment horizontal="left"/>
    </xf>
    <xf numFmtId="0" fontId="0" fillId="0" borderId="0" xfId="0" applyAlignment="1">
      <alignment horizontal="left" vertical="top" wrapText="1"/>
    </xf>
    <xf numFmtId="0" fontId="14" fillId="0" borderId="0" xfId="0" applyFont="1" applyAlignment="1">
      <alignment horizontal="left" vertical="top" wrapText="1"/>
    </xf>
    <xf numFmtId="0" fontId="0" fillId="0" borderId="25" xfId="0" applyBorder="1" applyAlignment="1">
      <alignment horizontal="left"/>
    </xf>
    <xf numFmtId="3" fontId="0" fillId="0" borderId="26" xfId="0" applyNumberFormat="1" applyFont="1" applyBorder="1" applyAlignment="1">
      <alignment horizontal="left"/>
    </xf>
    <xf numFmtId="0" fontId="0" fillId="0" borderId="27" xfId="0" applyBorder="1" applyAlignment="1">
      <alignment horizontal="left"/>
    </xf>
    <xf numFmtId="3" fontId="0" fillId="0" borderId="28" xfId="0" applyNumberFormat="1" applyFont="1" applyBorder="1" applyAlignment="1">
      <alignment horizontal="left"/>
    </xf>
    <xf numFmtId="0" fontId="0" fillId="0" borderId="29" xfId="0" applyFont="1" applyBorder="1" applyAlignment="1">
      <alignment horizontal="left"/>
    </xf>
    <xf numFmtId="9" fontId="0" fillId="0" borderId="30" xfId="0" applyNumberFormat="1" applyFont="1" applyBorder="1" applyAlignment="1">
      <alignment horizontal="left"/>
    </xf>
    <xf numFmtId="0" fontId="13" fillId="3" borderId="0" xfId="0" applyFont="1" applyFill="1" applyAlignment="1">
      <alignment horizontal="left"/>
    </xf>
    <xf numFmtId="44" fontId="27" fillId="0" borderId="0" xfId="1" applyFont="1" applyAlignment="1">
      <alignment horizontal="left" vertical="top" wrapText="1"/>
    </xf>
    <xf numFmtId="164" fontId="27" fillId="15" borderId="0" xfId="1" applyNumberFormat="1" applyFont="1" applyFill="1" applyAlignment="1">
      <alignment horizontal="left" vertical="top" wrapText="1"/>
    </xf>
    <xf numFmtId="164" fontId="27" fillId="0" borderId="0" xfId="1" applyNumberFormat="1" applyFont="1" applyAlignment="1">
      <alignment horizontal="left" vertical="top" wrapText="1"/>
    </xf>
    <xf numFmtId="2" fontId="23" fillId="3" borderId="0" xfId="4" applyNumberFormat="1" applyFill="1" applyAlignment="1">
      <alignment horizontal="center"/>
    </xf>
    <xf numFmtId="165" fontId="27" fillId="0" borderId="0" xfId="3" applyNumberFormat="1" applyFont="1"/>
    <xf numFmtId="3" fontId="8" fillId="0" borderId="0" xfId="0" applyNumberFormat="1" applyFont="1" applyAlignment="1">
      <alignment horizontal="left"/>
    </xf>
    <xf numFmtId="0" fontId="22" fillId="0" borderId="0" xfId="0" applyFont="1"/>
    <xf numFmtId="0" fontId="0" fillId="0" borderId="0" xfId="0" applyFont="1" applyAlignment="1">
      <alignment horizontal="left"/>
    </xf>
    <xf numFmtId="3" fontId="0" fillId="0" borderId="0" xfId="0" applyNumberFormat="1" applyFont="1" applyAlignment="1">
      <alignment horizontal="left"/>
    </xf>
    <xf numFmtId="9" fontId="14" fillId="0" borderId="0" xfId="2" applyFont="1" applyAlignment="1">
      <alignment horizontal="center"/>
    </xf>
    <xf numFmtId="0" fontId="0" fillId="16" borderId="0" xfId="0" applyFill="1"/>
    <xf numFmtId="0" fontId="0" fillId="0" borderId="0" xfId="0"/>
    <xf numFmtId="0" fontId="0" fillId="0" borderId="0" xfId="0" applyAlignment="1">
      <alignment horizontal="center"/>
    </xf>
    <xf numFmtId="0" fontId="0" fillId="0" borderId="0" xfId="0" applyAlignment="1">
      <alignment horizontal="left"/>
    </xf>
    <xf numFmtId="168" fontId="14" fillId="0" borderId="0" xfId="3" applyNumberFormat="1" applyFont="1" applyAlignment="1">
      <alignment horizontal="left"/>
    </xf>
    <xf numFmtId="37" fontId="14" fillId="0" borderId="0" xfId="3" applyNumberFormat="1" applyFont="1" applyAlignment="1">
      <alignment horizontal="left"/>
    </xf>
    <xf numFmtId="37" fontId="0" fillId="0" borderId="0" xfId="3" applyNumberFormat="1" applyFont="1" applyAlignment="1">
      <alignment horizontal="left"/>
    </xf>
    <xf numFmtId="3" fontId="0" fillId="0" borderId="0" xfId="0" applyNumberFormat="1" applyFont="1" applyAlignment="1">
      <alignment horizontal="left"/>
    </xf>
    <xf numFmtId="0" fontId="2" fillId="0" borderId="0" xfId="0" applyFont="1" applyAlignment="1">
      <alignment horizontal="left" vertical="top" wrapText="1"/>
    </xf>
    <xf numFmtId="0" fontId="26" fillId="17" borderId="0" xfId="0" applyFont="1" applyFill="1"/>
    <xf numFmtId="0" fontId="26" fillId="17" borderId="0" xfId="0" applyFont="1" applyFill="1" applyAlignment="1">
      <alignment horizontal="center"/>
    </xf>
    <xf numFmtId="16" fontId="0" fillId="0" borderId="0" xfId="0" applyNumberFormat="1" applyAlignment="1">
      <alignment horizontal="center"/>
    </xf>
    <xf numFmtId="16" fontId="0" fillId="0" borderId="0" xfId="0" applyNumberFormat="1" applyFont="1" applyAlignment="1">
      <alignment horizontal="center"/>
    </xf>
    <xf numFmtId="0" fontId="0" fillId="0" borderId="0" xfId="0"/>
    <xf numFmtId="0" fontId="2" fillId="0" borderId="0" xfId="0" applyFont="1"/>
    <xf numFmtId="0" fontId="0" fillId="0" borderId="0" xfId="0" applyAlignment="1">
      <alignment horizontal="left" indent="1"/>
    </xf>
    <xf numFmtId="0" fontId="0" fillId="0" borderId="0" xfId="0" applyFont="1"/>
    <xf numFmtId="0" fontId="0" fillId="0" borderId="0" xfId="0" applyAlignment="1">
      <alignment horizontal="left" vertical="top" wrapText="1"/>
    </xf>
    <xf numFmtId="0" fontId="0" fillId="0" borderId="0" xfId="0" applyFont="1" applyAlignment="1">
      <alignment horizontal="left" indent="1"/>
    </xf>
    <xf numFmtId="10" fontId="27" fillId="0" borderId="0" xfId="2" applyNumberFormat="1" applyFont="1"/>
    <xf numFmtId="44" fontId="27" fillId="0" borderId="0" xfId="1" applyFont="1"/>
    <xf numFmtId="3" fontId="0" fillId="0" borderId="0" xfId="0" applyNumberFormat="1" applyFont="1" applyAlignment="1">
      <alignment horizontal="left"/>
    </xf>
    <xf numFmtId="0" fontId="0" fillId="0" borderId="0" xfId="0" applyFont="1" applyAlignment="1">
      <alignment horizontal="left"/>
    </xf>
    <xf numFmtId="44" fontId="27" fillId="0" borderId="0" xfId="1" applyNumberFormat="1" applyFont="1"/>
    <xf numFmtId="0" fontId="2" fillId="0" borderId="0" xfId="0" applyFont="1" applyFill="1"/>
    <xf numFmtId="0" fontId="0" fillId="0" borderId="0" xfId="0" applyAlignment="1">
      <alignment horizontal="left" wrapText="1"/>
    </xf>
    <xf numFmtId="0" fontId="0" fillId="47" borderId="0" xfId="0" applyFill="1"/>
    <xf numFmtId="0" fontId="15" fillId="0" borderId="0" xfId="0" applyFont="1"/>
    <xf numFmtId="9" fontId="8" fillId="0" borderId="0" xfId="2" applyFont="1"/>
    <xf numFmtId="10" fontId="27" fillId="0" borderId="0" xfId="0" applyNumberFormat="1" applyFont="1"/>
    <xf numFmtId="3" fontId="0" fillId="0" borderId="0" xfId="0" applyNumberFormat="1"/>
    <xf numFmtId="0" fontId="0" fillId="12" borderId="0" xfId="0" applyFill="1" applyBorder="1"/>
    <xf numFmtId="164" fontId="0" fillId="12" borderId="0" xfId="1" applyNumberFormat="1" applyFont="1" applyFill="1" applyBorder="1"/>
    <xf numFmtId="0" fontId="2" fillId="12" borderId="12" xfId="0" applyFont="1" applyFill="1" applyBorder="1"/>
    <xf numFmtId="0" fontId="9" fillId="12" borderId="0" xfId="0" applyFont="1" applyFill="1" applyBorder="1" applyAlignment="1">
      <alignment wrapText="1"/>
    </xf>
    <xf numFmtId="0" fontId="13" fillId="12" borderId="0" xfId="0" applyFont="1" applyFill="1" applyBorder="1"/>
    <xf numFmtId="0" fontId="0" fillId="12" borderId="18" xfId="0" applyFill="1" applyBorder="1"/>
    <xf numFmtId="6" fontId="2" fillId="12" borderId="11" xfId="0" applyNumberFormat="1" applyFont="1" applyFill="1" applyBorder="1"/>
    <xf numFmtId="0" fontId="0" fillId="48" borderId="0" xfId="0" applyFill="1"/>
    <xf numFmtId="3" fontId="0" fillId="0" borderId="0" xfId="0" applyNumberFormat="1" applyBorder="1"/>
    <xf numFmtId="0" fontId="0" fillId="3" borderId="0" xfId="0" applyFill="1" applyBorder="1"/>
    <xf numFmtId="0" fontId="0" fillId="0" borderId="40" xfId="0" applyBorder="1"/>
    <xf numFmtId="0" fontId="0" fillId="0" borderId="6" xfId="0" applyBorder="1"/>
    <xf numFmtId="0" fontId="0" fillId="0" borderId="7" xfId="0" applyBorder="1" applyAlignment="1">
      <alignment horizontal="left" indent="1"/>
    </xf>
    <xf numFmtId="3" fontId="0" fillId="0" borderId="8" xfId="0" applyNumberFormat="1" applyBorder="1"/>
    <xf numFmtId="0" fontId="0" fillId="0" borderId="9" xfId="0" applyBorder="1" applyAlignment="1">
      <alignment horizontal="left" indent="1"/>
    </xf>
    <xf numFmtId="3" fontId="0" fillId="0" borderId="18" xfId="0" applyNumberFormat="1" applyBorder="1"/>
    <xf numFmtId="0" fontId="0" fillId="0" borderId="0" xfId="0" applyFill="1" applyBorder="1" applyAlignment="1">
      <alignment horizontal="left" indent="1"/>
    </xf>
    <xf numFmtId="3" fontId="0" fillId="0" borderId="0" xfId="0" applyNumberFormat="1" applyFill="1" applyBorder="1"/>
    <xf numFmtId="0" fontId="2" fillId="0" borderId="0" xfId="0" applyFont="1" applyFill="1" applyBorder="1" applyAlignment="1">
      <alignment horizontal="left" indent="1"/>
    </xf>
    <xf numFmtId="3" fontId="0" fillId="3" borderId="0" xfId="0" applyNumberFormat="1" applyFill="1"/>
    <xf numFmtId="44" fontId="27" fillId="0" borderId="0" xfId="1" applyFont="1" applyFill="1" applyAlignment="1">
      <alignment horizontal="left" wrapText="1"/>
    </xf>
    <xf numFmtId="6" fontId="0" fillId="0" borderId="0" xfId="0" applyNumberFormat="1" applyFill="1"/>
    <xf numFmtId="0" fontId="25" fillId="0" borderId="0" xfId="0" applyFont="1" applyAlignment="1">
      <alignment horizontal="left"/>
    </xf>
    <xf numFmtId="3" fontId="25" fillId="0" borderId="0" xfId="0" applyNumberFormat="1" applyFont="1" applyAlignment="1">
      <alignment horizontal="left"/>
    </xf>
    <xf numFmtId="3" fontId="41" fillId="0" borderId="0" xfId="0" applyNumberFormat="1" applyFont="1" applyAlignment="1">
      <alignment horizontal="left"/>
    </xf>
    <xf numFmtId="0" fontId="0" fillId="0" borderId="0" xfId="0"/>
    <xf numFmtId="0" fontId="2" fillId="0" borderId="0" xfId="0" applyFont="1"/>
    <xf numFmtId="164" fontId="0" fillId="0" borderId="0" xfId="1" applyNumberFormat="1" applyFont="1"/>
    <xf numFmtId="164" fontId="0" fillId="0" borderId="0" xfId="0" applyNumberFormat="1"/>
    <xf numFmtId="44" fontId="0" fillId="0" borderId="0" xfId="0" applyNumberFormat="1"/>
    <xf numFmtId="6" fontId="0" fillId="0" borderId="0" xfId="0" applyNumberFormat="1"/>
    <xf numFmtId="44" fontId="27" fillId="0" borderId="0" xfId="0" applyNumberFormat="1" applyFont="1"/>
    <xf numFmtId="44" fontId="14" fillId="111" borderId="0" xfId="1" applyFont="1" applyFill="1" applyAlignment="1">
      <alignment horizontal="left" vertical="top" wrapText="1"/>
    </xf>
    <xf numFmtId="9" fontId="14" fillId="111" borderId="0" xfId="2" applyFont="1" applyFill="1"/>
    <xf numFmtId="10" fontId="14" fillId="111" borderId="0" xfId="2" applyNumberFormat="1" applyFont="1" applyFill="1"/>
    <xf numFmtId="0" fontId="26" fillId="17" borderId="0" xfId="0" applyFont="1" applyFill="1" applyAlignment="1">
      <alignment wrapText="1"/>
    </xf>
    <xf numFmtId="0" fontId="0" fillId="0" borderId="0" xfId="0" applyFont="1" applyAlignment="1">
      <alignment wrapText="1"/>
    </xf>
    <xf numFmtId="164" fontId="0" fillId="3" borderId="0" xfId="0" applyNumberFormat="1" applyFill="1"/>
    <xf numFmtId="0" fontId="42" fillId="0" borderId="5" xfId="0" applyFont="1" applyBorder="1"/>
    <xf numFmtId="0" fontId="136" fillId="0" borderId="0" xfId="0" applyFont="1" applyAlignment="1">
      <alignment horizontal="left" wrapText="1"/>
    </xf>
    <xf numFmtId="164" fontId="137" fillId="0" borderId="0" xfId="1" applyNumberFormat="1" applyFont="1"/>
    <xf numFmtId="0" fontId="136" fillId="0" borderId="0" xfId="0" applyFont="1"/>
    <xf numFmtId="0" fontId="136" fillId="0" borderId="0" xfId="0" applyFont="1" applyAlignment="1">
      <alignment horizontal="left" vertical="top" wrapText="1"/>
    </xf>
    <xf numFmtId="44" fontId="137" fillId="0" borderId="0" xfId="1" applyFont="1" applyAlignment="1">
      <alignment horizontal="left" vertical="top" wrapText="1"/>
    </xf>
    <xf numFmtId="44" fontId="137" fillId="0" borderId="0" xfId="1" applyFont="1" applyAlignment="1">
      <alignment horizontal="left" wrapText="1"/>
    </xf>
    <xf numFmtId="44" fontId="139" fillId="0" borderId="0" xfId="1" applyFont="1" applyAlignment="1">
      <alignment horizontal="left" wrapText="1"/>
    </xf>
    <xf numFmtId="44" fontId="2" fillId="0" borderId="0" xfId="1" applyFont="1" applyAlignment="1">
      <alignment horizontal="left" wrapText="1"/>
    </xf>
    <xf numFmtId="44" fontId="1" fillId="0" borderId="0" xfId="1" applyFont="1" applyAlignment="1">
      <alignment horizontal="right" wrapText="1"/>
    </xf>
    <xf numFmtId="0" fontId="1" fillId="0" borderId="0" xfId="0" applyFont="1" applyAlignment="1">
      <alignment horizontal="left" wrapText="1"/>
    </xf>
    <xf numFmtId="0" fontId="0" fillId="112" borderId="0" xfId="0" applyFill="1" applyAlignment="1">
      <alignment horizontal="left" wrapText="1"/>
    </xf>
    <xf numFmtId="6" fontId="138" fillId="112" borderId="0" xfId="0" applyNumberFormat="1" applyFont="1" applyFill="1" applyAlignment="1">
      <alignment horizontal="left" wrapText="1"/>
    </xf>
    <xf numFmtId="44" fontId="0" fillId="112" borderId="0" xfId="0" applyNumberFormat="1" applyFont="1" applyFill="1" applyAlignment="1">
      <alignment horizontal="left" wrapText="1"/>
    </xf>
    <xf numFmtId="44" fontId="2" fillId="112" borderId="0" xfId="1" applyFont="1" applyFill="1" applyAlignment="1">
      <alignment horizontal="left" wrapText="1"/>
    </xf>
    <xf numFmtId="0" fontId="0" fillId="112" borderId="0" xfId="0" applyFill="1" applyAlignment="1">
      <alignment horizontal="left" vertical="top" wrapText="1"/>
    </xf>
    <xf numFmtId="44" fontId="0" fillId="112" borderId="0" xfId="0" applyNumberFormat="1" applyFill="1" applyAlignment="1">
      <alignment horizontal="left" wrapText="1"/>
    </xf>
    <xf numFmtId="44" fontId="2" fillId="112" borderId="0" xfId="1" applyFont="1" applyFill="1" applyAlignment="1">
      <alignment horizontal="right" wrapText="1"/>
    </xf>
    <xf numFmtId="0" fontId="0" fillId="112" borderId="0" xfId="0" applyFill="1"/>
    <xf numFmtId="0" fontId="14" fillId="15" borderId="0" xfId="0" applyFont="1" applyFill="1" applyAlignment="1">
      <alignment horizontal="left" vertical="top" wrapText="1"/>
    </xf>
    <xf numFmtId="0" fontId="2" fillId="111" borderId="7" xfId="0" applyFont="1" applyFill="1" applyBorder="1"/>
    <xf numFmtId="0" fontId="140" fillId="113" borderId="0" xfId="0" applyFont="1" applyFill="1"/>
    <xf numFmtId="0" fontId="138" fillId="0" borderId="0" xfId="0" applyFont="1"/>
    <xf numFmtId="0" fontId="141" fillId="0" borderId="0" xfId="0" applyFont="1"/>
    <xf numFmtId="9" fontId="25" fillId="0" borderId="0" xfId="0" applyNumberFormat="1" applyFont="1"/>
    <xf numFmtId="9" fontId="138" fillId="0" borderId="0" xfId="2" applyFont="1"/>
    <xf numFmtId="0" fontId="136" fillId="0" borderId="0" xfId="0" applyFont="1" applyFill="1" applyAlignment="1">
      <alignment horizontal="left" wrapText="1"/>
    </xf>
    <xf numFmtId="10" fontId="137" fillId="0" borderId="0" xfId="2" applyNumberFormat="1" applyFont="1" applyFill="1" applyAlignment="1"/>
    <xf numFmtId="0" fontId="0" fillId="0" borderId="0" xfId="0" applyFill="1" applyAlignment="1">
      <alignment horizontal="left" wrapText="1"/>
    </xf>
    <xf numFmtId="0" fontId="0" fillId="0" borderId="0" xfId="0" applyFill="1" applyAlignment="1">
      <alignment horizontal="left" vertical="top" wrapText="1"/>
    </xf>
    <xf numFmtId="0" fontId="25" fillId="0" borderId="0" xfId="0" applyFont="1" applyFill="1"/>
    <xf numFmtId="0" fontId="41" fillId="0" borderId="0" xfId="0" applyFont="1"/>
    <xf numFmtId="0" fontId="25" fillId="3" borderId="0" xfId="0" applyFont="1" applyFill="1"/>
    <xf numFmtId="6" fontId="25" fillId="0" borderId="0" xfId="0" applyNumberFormat="1" applyFont="1"/>
    <xf numFmtId="164" fontId="25" fillId="0" borderId="0" xfId="1" applyNumberFormat="1" applyFont="1"/>
    <xf numFmtId="3" fontId="25" fillId="0" borderId="0" xfId="0" applyNumberFormat="1" applyFont="1"/>
    <xf numFmtId="164" fontId="25" fillId="114" borderId="0" xfId="0" applyNumberFormat="1" applyFont="1" applyFill="1"/>
    <xf numFmtId="164" fontId="25" fillId="0" borderId="0" xfId="0" applyNumberFormat="1" applyFont="1"/>
    <xf numFmtId="0" fontId="9" fillId="12" borderId="40" xfId="0" applyFont="1" applyFill="1" applyBorder="1" applyAlignment="1">
      <alignment horizontal="center" wrapText="1"/>
    </xf>
    <xf numFmtId="164" fontId="13" fillId="12" borderId="0" xfId="1" applyNumberFormat="1" applyFont="1" applyFill="1" applyBorder="1"/>
    <xf numFmtId="164" fontId="0" fillId="12" borderId="0" xfId="0" applyNumberFormat="1" applyFill="1" applyBorder="1"/>
    <xf numFmtId="164" fontId="2" fillId="12" borderId="0" xfId="0" applyNumberFormat="1" applyFont="1" applyFill="1" applyBorder="1"/>
    <xf numFmtId="164" fontId="0" fillId="12" borderId="9" xfId="1" applyNumberFormat="1" applyFont="1" applyFill="1" applyBorder="1"/>
    <xf numFmtId="164" fontId="0" fillId="12" borderId="18" xfId="1" applyNumberFormat="1" applyFont="1" applyFill="1" applyBorder="1"/>
    <xf numFmtId="164" fontId="0" fillId="12" borderId="10" xfId="1" applyNumberFormat="1" applyFont="1" applyFill="1" applyBorder="1"/>
    <xf numFmtId="164" fontId="2" fillId="12" borderId="11" xfId="0" applyNumberFormat="1" applyFont="1" applyFill="1" applyBorder="1"/>
    <xf numFmtId="164" fontId="2" fillId="12" borderId="13" xfId="0" applyNumberFormat="1" applyFont="1" applyFill="1" applyBorder="1"/>
    <xf numFmtId="164" fontId="2" fillId="0" borderId="12" xfId="0" applyNumberFormat="1" applyFont="1" applyBorder="1"/>
    <xf numFmtId="164" fontId="2" fillId="0" borderId="13" xfId="0" applyNumberFormat="1" applyFont="1" applyBorder="1"/>
    <xf numFmtId="164" fontId="2" fillId="12" borderId="0" xfId="1" applyNumberFormat="1" applyFont="1" applyFill="1" applyBorder="1"/>
    <xf numFmtId="164" fontId="2" fillId="12" borderId="18" xfId="0" applyNumberFormat="1" applyFont="1" applyFill="1" applyBorder="1"/>
    <xf numFmtId="0" fontId="0" fillId="0" borderId="0" xfId="0" applyFill="1" applyBorder="1"/>
    <xf numFmtId="0" fontId="27" fillId="0" borderId="0" xfId="0" applyFont="1" applyFill="1" applyBorder="1"/>
    <xf numFmtId="164" fontId="0" fillId="0" borderId="0" xfId="1" applyNumberFormat="1" applyFont="1" applyFill="1" applyBorder="1"/>
    <xf numFmtId="164" fontId="0" fillId="0" borderId="0" xfId="0" applyNumberFormat="1" applyFill="1" applyBorder="1"/>
    <xf numFmtId="6" fontId="0" fillId="0" borderId="0" xfId="0" applyNumberFormat="1" applyBorder="1"/>
    <xf numFmtId="164" fontId="0" fillId="0" borderId="0" xfId="1" applyNumberFormat="1" applyFont="1" applyBorder="1"/>
    <xf numFmtId="164" fontId="2" fillId="0" borderId="0" xfId="0" applyNumberFormat="1" applyFont="1" applyBorder="1"/>
    <xf numFmtId="164" fontId="0" fillId="0" borderId="0" xfId="0" applyNumberFormat="1"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6" fontId="2" fillId="0" borderId="7" xfId="0" applyNumberFormat="1" applyFont="1" applyBorder="1"/>
    <xf numFmtId="164" fontId="2" fillId="0" borderId="8" xfId="1" applyNumberFormat="1" applyFont="1" applyBorder="1"/>
    <xf numFmtId="6" fontId="2" fillId="0" borderId="8" xfId="0" applyNumberFormat="1" applyFont="1" applyBorder="1"/>
    <xf numFmtId="0" fontId="9" fillId="3" borderId="6" xfId="0" applyFont="1" applyFill="1" applyBorder="1" applyAlignment="1">
      <alignment horizontal="center" wrapText="1"/>
    </xf>
    <xf numFmtId="0" fontId="25" fillId="0" borderId="955" xfId="0" applyFont="1" applyBorder="1"/>
    <xf numFmtId="164" fontId="25" fillId="0" borderId="955" xfId="1" applyNumberFormat="1" applyFont="1" applyBorder="1"/>
    <xf numFmtId="0" fontId="0" fillId="0" borderId="11" xfId="0" applyFill="1" applyBorder="1"/>
    <xf numFmtId="164" fontId="0" fillId="0" borderId="11" xfId="0" applyNumberFormat="1" applyFill="1" applyBorder="1"/>
    <xf numFmtId="164" fontId="0" fillId="0" borderId="13" xfId="0" applyNumberFormat="1" applyFill="1" applyBorder="1"/>
    <xf numFmtId="164" fontId="0" fillId="0" borderId="12" xfId="0" applyNumberFormat="1" applyFill="1" applyBorder="1"/>
    <xf numFmtId="0" fontId="0" fillId="147" borderId="0" xfId="0" applyFill="1"/>
    <xf numFmtId="0" fontId="0" fillId="148" borderId="0" xfId="0" applyFill="1"/>
    <xf numFmtId="0" fontId="0" fillId="7" borderId="0" xfId="0" applyFill="1"/>
    <xf numFmtId="0" fontId="0" fillId="149" borderId="0" xfId="0" applyFill="1"/>
    <xf numFmtId="0" fontId="0" fillId="150" borderId="0" xfId="0" applyFill="1"/>
    <xf numFmtId="0" fontId="0" fillId="12" borderId="0" xfId="0" applyFill="1"/>
    <xf numFmtId="0" fontId="0" fillId="151" borderId="0" xfId="0" applyFill="1"/>
    <xf numFmtId="0" fontId="0" fillId="152" borderId="0" xfId="0" applyFill="1"/>
    <xf numFmtId="164" fontId="2" fillId="0" borderId="0" xfId="1" applyNumberFormat="1" applyFont="1" applyFill="1"/>
    <xf numFmtId="164" fontId="0" fillId="147" borderId="0" xfId="1" applyNumberFormat="1" applyFont="1" applyFill="1"/>
    <xf numFmtId="6" fontId="2" fillId="0" borderId="0" xfId="0" applyNumberFormat="1" applyFont="1" applyFill="1"/>
    <xf numFmtId="6" fontId="0" fillId="148" borderId="0" xfId="0" applyNumberFormat="1" applyFill="1"/>
    <xf numFmtId="41" fontId="0" fillId="0" borderId="0" xfId="0" applyNumberFormat="1"/>
    <xf numFmtId="6" fontId="0" fillId="149" borderId="0" xfId="0" applyNumberFormat="1" applyFill="1"/>
    <xf numFmtId="164" fontId="0" fillId="149" borderId="0" xfId="1" applyNumberFormat="1" applyFont="1" applyFill="1"/>
    <xf numFmtId="6" fontId="0" fillId="7" borderId="0" xfId="0" applyNumberFormat="1" applyFill="1"/>
    <xf numFmtId="164" fontId="0" fillId="7" borderId="0" xfId="1" applyNumberFormat="1" applyFont="1" applyFill="1"/>
    <xf numFmtId="6" fontId="0" fillId="150" borderId="0" xfId="0" applyNumberFormat="1" applyFill="1"/>
    <xf numFmtId="164" fontId="0" fillId="150" borderId="0" xfId="1" applyNumberFormat="1" applyFont="1" applyFill="1"/>
    <xf numFmtId="164" fontId="0" fillId="0" borderId="0" xfId="0" applyNumberFormat="1" applyFill="1"/>
    <xf numFmtId="164" fontId="2" fillId="0" borderId="0" xfId="0" applyNumberFormat="1" applyFont="1" applyFill="1"/>
    <xf numFmtId="0" fontId="0" fillId="153" borderId="0" xfId="0" applyFill="1"/>
    <xf numFmtId="164" fontId="0" fillId="153" borderId="0" xfId="1" applyNumberFormat="1" applyFont="1" applyFill="1"/>
    <xf numFmtId="164" fontId="0" fillId="151" borderId="0" xfId="1" applyNumberFormat="1" applyFont="1" applyFill="1"/>
    <xf numFmtId="41" fontId="0" fillId="0" borderId="956" xfId="0" applyNumberFormat="1" applyBorder="1"/>
    <xf numFmtId="0" fontId="2" fillId="0" borderId="0" xfId="0" applyFont="1" applyAlignment="1">
      <alignment horizontal="right"/>
    </xf>
    <xf numFmtId="164" fontId="2" fillId="0" borderId="957" xfId="1" applyNumberFormat="1" applyFont="1" applyBorder="1"/>
    <xf numFmtId="0" fontId="0" fillId="149" borderId="0" xfId="0" applyFill="1" applyBorder="1"/>
    <xf numFmtId="164" fontId="0" fillId="148" borderId="0" xfId="1" applyNumberFormat="1" applyFont="1" applyFill="1"/>
    <xf numFmtId="0" fontId="11" fillId="148" borderId="0" xfId="0" applyFont="1" applyFill="1" applyBorder="1" applyAlignment="1">
      <alignment horizontal="left" indent="1"/>
    </xf>
    <xf numFmtId="0" fontId="11" fillId="7" borderId="0" xfId="0" applyFont="1" applyFill="1" applyBorder="1" applyAlignment="1">
      <alignment horizontal="left" indent="1"/>
    </xf>
    <xf numFmtId="0" fontId="11" fillId="149" borderId="0" xfId="0" applyFont="1" applyFill="1" applyBorder="1" applyAlignment="1">
      <alignment horizontal="left" indent="1"/>
    </xf>
    <xf numFmtId="0" fontId="11" fillId="150" borderId="0" xfId="0" applyFont="1" applyFill="1" applyBorder="1" applyAlignment="1">
      <alignment horizontal="left" indent="1"/>
    </xf>
    <xf numFmtId="0" fontId="0" fillId="154" borderId="0" xfId="0" applyFill="1"/>
    <xf numFmtId="164" fontId="0" fillId="154" borderId="0" xfId="1" applyNumberFormat="1" applyFont="1" applyFill="1"/>
    <xf numFmtId="164" fontId="2" fillId="154" borderId="0" xfId="0" applyNumberFormat="1" applyFont="1" applyFill="1"/>
    <xf numFmtId="164" fontId="0" fillId="154" borderId="0" xfId="0" applyNumberFormat="1" applyFill="1"/>
    <xf numFmtId="0" fontId="2" fillId="154" borderId="0" xfId="0" applyFont="1" applyFill="1"/>
    <xf numFmtId="0" fontId="0" fillId="154" borderId="0" xfId="0" applyFill="1" applyAlignment="1">
      <alignment horizontal="left"/>
    </xf>
    <xf numFmtId="3" fontId="0" fillId="154" borderId="0" xfId="0" applyNumberFormat="1" applyFont="1" applyFill="1" applyAlignment="1">
      <alignment horizontal="left"/>
    </xf>
    <xf numFmtId="164" fontId="0" fillId="8" borderId="4" xfId="1" applyNumberFormat="1" applyFont="1" applyFill="1" applyBorder="1"/>
    <xf numFmtId="0" fontId="0" fillId="8" borderId="4" xfId="0" applyFill="1" applyBorder="1" applyAlignment="1">
      <alignment wrapText="1"/>
    </xf>
    <xf numFmtId="164" fontId="27" fillId="8" borderId="0" xfId="1" applyNumberFormat="1" applyFont="1" applyFill="1"/>
    <xf numFmtId="0" fontId="27" fillId="8" borderId="0" xfId="0" applyFont="1" applyFill="1"/>
    <xf numFmtId="165" fontId="27" fillId="8" borderId="0" xfId="3" applyNumberFormat="1" applyFont="1" applyFill="1"/>
    <xf numFmtId="0" fontId="0" fillId="8" borderId="0" xfId="0" applyFill="1"/>
    <xf numFmtId="165" fontId="0" fillId="8" borderId="0" xfId="3" applyNumberFormat="1" applyFont="1" applyFill="1"/>
    <xf numFmtId="1" fontId="27" fillId="8" borderId="0" xfId="1" applyNumberFormat="1" applyFont="1" applyFill="1"/>
    <xf numFmtId="1" fontId="0" fillId="8" borderId="0" xfId="1" applyNumberFormat="1" applyFont="1" applyFill="1"/>
    <xf numFmtId="44" fontId="27" fillId="8" borderId="0" xfId="1" applyNumberFormat="1" applyFont="1" applyFill="1"/>
    <xf numFmtId="44" fontId="27" fillId="8" borderId="0" xfId="1" applyFont="1" applyFill="1"/>
    <xf numFmtId="44" fontId="14" fillId="8" borderId="0" xfId="1" applyFont="1" applyFill="1"/>
    <xf numFmtId="165" fontId="28" fillId="8" borderId="0" xfId="0" applyNumberFormat="1" applyFont="1" applyFill="1"/>
    <xf numFmtId="165" fontId="2" fillId="8" borderId="0" xfId="0" applyNumberFormat="1" applyFont="1" applyFill="1"/>
    <xf numFmtId="165" fontId="0" fillId="8" borderId="0" xfId="0" applyNumberFormat="1" applyFill="1"/>
    <xf numFmtId="0" fontId="28" fillId="8" borderId="0" xfId="0" applyFont="1" applyFill="1"/>
    <xf numFmtId="0" fontId="2" fillId="8" borderId="0" xfId="0" applyFont="1" applyFill="1"/>
    <xf numFmtId="165" fontId="2" fillId="8" borderId="0" xfId="3" applyNumberFormat="1" applyFont="1" applyFill="1"/>
    <xf numFmtId="9" fontId="0" fillId="8" borderId="0" xfId="2" applyFont="1" applyFill="1"/>
    <xf numFmtId="43" fontId="0" fillId="8" borderId="0" xfId="3" applyNumberFormat="1" applyFont="1" applyFill="1"/>
    <xf numFmtId="164" fontId="0" fillId="8" borderId="0" xfId="1" applyNumberFormat="1" applyFont="1" applyFill="1"/>
    <xf numFmtId="44" fontId="0" fillId="8" borderId="0" xfId="1" applyNumberFormat="1" applyFont="1" applyFill="1"/>
    <xf numFmtId="44" fontId="0" fillId="8" borderId="0" xfId="1" applyFont="1" applyFill="1"/>
    <xf numFmtId="44" fontId="0" fillId="8" borderId="0" xfId="0" applyNumberFormat="1" applyFill="1"/>
    <xf numFmtId="0" fontId="0" fillId="8" borderId="0" xfId="0" applyFill="1" applyBorder="1"/>
    <xf numFmtId="165" fontId="0" fillId="8" borderId="0" xfId="3" applyNumberFormat="1" applyFont="1" applyFill="1" applyBorder="1" applyAlignment="1">
      <alignment horizontal="right"/>
    </xf>
    <xf numFmtId="9" fontId="27" fillId="8" borderId="0" xfId="2" applyFont="1" applyFill="1"/>
    <xf numFmtId="0" fontId="9" fillId="8" borderId="0" xfId="0" applyFont="1" applyFill="1"/>
    <xf numFmtId="165" fontId="28" fillId="8" borderId="0" xfId="3" applyNumberFormat="1" applyFont="1" applyFill="1"/>
    <xf numFmtId="44" fontId="14" fillId="8" borderId="0" xfId="0" applyNumberFormat="1" applyFont="1" applyFill="1"/>
    <xf numFmtId="44" fontId="27" fillId="8" borderId="0" xfId="1" applyFont="1" applyFill="1" applyAlignment="1">
      <alignment horizontal="left" vertical="top" wrapText="1"/>
    </xf>
    <xf numFmtId="44" fontId="2" fillId="8" borderId="0" xfId="1" applyFont="1" applyFill="1" applyAlignment="1">
      <alignment horizontal="left" wrapText="1"/>
    </xf>
    <xf numFmtId="44" fontId="27" fillId="8" borderId="0" xfId="1" applyFont="1" applyFill="1" applyAlignment="1">
      <alignment horizontal="left" wrapText="1"/>
    </xf>
    <xf numFmtId="10" fontId="138" fillId="8" borderId="0" xfId="2" applyNumberFormat="1" applyFont="1" applyFill="1"/>
    <xf numFmtId="0" fontId="138" fillId="8" borderId="0" xfId="0" applyFont="1" applyFill="1"/>
    <xf numFmtId="164" fontId="138" fillId="8" borderId="0" xfId="1" applyNumberFormat="1" applyFont="1" applyFill="1"/>
    <xf numFmtId="0" fontId="0" fillId="8" borderId="0" xfId="0" applyFill="1" applyAlignment="1">
      <alignment horizontal="left"/>
    </xf>
    <xf numFmtId="164" fontId="0" fillId="8" borderId="0" xfId="0" applyNumberFormat="1" applyFill="1"/>
    <xf numFmtId="0" fontId="8" fillId="8" borderId="4" xfId="0" applyFont="1" applyFill="1" applyBorder="1"/>
    <xf numFmtId="172" fontId="45" fillId="0" borderId="0" xfId="800" applyAlignment="1"/>
    <xf numFmtId="172" fontId="45" fillId="0" borderId="0" xfId="800" applyBorder="1" applyAlignment="1"/>
    <xf numFmtId="172" fontId="157" fillId="0" borderId="11" xfId="800" applyFont="1" applyBorder="1" applyAlignment="1">
      <alignment horizontal="center" vertical="center"/>
    </xf>
    <xf numFmtId="172" fontId="157" fillId="0" borderId="12" xfId="800" applyFont="1" applyBorder="1" applyAlignment="1">
      <alignment horizontal="center" vertical="center"/>
    </xf>
    <xf numFmtId="172" fontId="157" fillId="0" borderId="13" xfId="800" applyFont="1" applyBorder="1" applyAlignment="1">
      <alignment horizontal="center" vertical="center"/>
    </xf>
    <xf numFmtId="172" fontId="157" fillId="155" borderId="958" xfId="800" applyFont="1" applyFill="1" applyBorder="1" applyAlignment="1">
      <alignment horizontal="center" vertical="center"/>
    </xf>
    <xf numFmtId="172" fontId="157" fillId="155" borderId="959" xfId="800" applyFont="1" applyFill="1" applyBorder="1" applyAlignment="1">
      <alignment horizontal="center" vertical="center"/>
    </xf>
    <xf numFmtId="172" fontId="157" fillId="155" borderId="960" xfId="800" applyFont="1" applyFill="1" applyBorder="1" applyAlignment="1">
      <alignment horizontal="center" vertical="center"/>
    </xf>
    <xf numFmtId="0" fontId="156" fillId="0" borderId="0" xfId="0" applyFont="1" applyAlignment="1">
      <alignment horizontal="center"/>
    </xf>
    <xf numFmtId="0" fontId="0" fillId="0" borderId="0" xfId="0" applyAlignment="1">
      <alignment horizontal="left" wrapText="1"/>
    </xf>
    <xf numFmtId="0" fontId="0" fillId="0" borderId="4" xfId="0" applyBorder="1" applyAlignment="1">
      <alignment horizontal="left" vertical="center" wrapText="1"/>
    </xf>
    <xf numFmtId="0" fontId="7" fillId="0" borderId="15" xfId="0" applyFont="1" applyBorder="1" applyAlignment="1">
      <alignment horizontal="center"/>
    </xf>
    <xf numFmtId="0" fontId="7" fillId="0" borderId="16" xfId="0" applyFont="1" applyBorder="1" applyAlignment="1">
      <alignment horizontal="center"/>
    </xf>
    <xf numFmtId="0" fontId="7"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5" fillId="0" borderId="14" xfId="0" applyFont="1" applyBorder="1" applyAlignment="1">
      <alignment horizontal="center"/>
    </xf>
    <xf numFmtId="0" fontId="0" fillId="8" borderId="0" xfId="0" applyFill="1" applyAlignment="1">
      <alignment horizontal="left" wrapText="1"/>
    </xf>
    <xf numFmtId="0" fontId="29" fillId="46" borderId="0" xfId="0" applyFont="1" applyFill="1" applyAlignment="1">
      <alignment horizontal="center"/>
    </xf>
    <xf numFmtId="0" fontId="2" fillId="0" borderId="0" xfId="0" applyFont="1" applyAlignment="1">
      <alignment horizontal="right"/>
    </xf>
    <xf numFmtId="0" fontId="141" fillId="0" borderId="0" xfId="0" applyFont="1" applyBorder="1" applyAlignment="1">
      <alignment horizontal="left" vertical="center" wrapText="1"/>
    </xf>
    <xf numFmtId="0" fontId="156" fillId="0" borderId="956" xfId="0" applyFont="1" applyBorder="1" applyAlignment="1">
      <alignment horizontal="center"/>
    </xf>
  </cellXfs>
  <cellStyles count="58854">
    <cellStyle name="%" xfId="48" xr:uid="{00000000-0005-0000-0000-000000000000}"/>
    <cellStyle name="%_METC Costing Information" xfId="49" xr:uid="{00000000-0005-0000-0000-000001000000}"/>
    <cellStyle name="(#) Count" xfId="2105" xr:uid="{00000000-0005-0000-0000-000002000000}"/>
    <cellStyle name="(#) Count 10" xfId="9842" xr:uid="{00000000-0005-0000-0000-000003000000}"/>
    <cellStyle name="(#) Count 10 2" xfId="26836" xr:uid="{00000000-0005-0000-0000-000004000000}"/>
    <cellStyle name="(#) Count 10 3" xfId="37958" xr:uid="{00000000-0005-0000-0000-000005000000}"/>
    <cellStyle name="(#) Count 10 4" xfId="50924" xr:uid="{00000000-0005-0000-0000-000006000000}"/>
    <cellStyle name="(#) Count 11" xfId="12701" xr:uid="{00000000-0005-0000-0000-000007000000}"/>
    <cellStyle name="(#) Count 12" xfId="13931" xr:uid="{00000000-0005-0000-0000-000008000000}"/>
    <cellStyle name="(#) Count 12 2" xfId="30533" xr:uid="{00000000-0005-0000-0000-000009000000}"/>
    <cellStyle name="(#) Count 12 3" xfId="41094" xr:uid="{00000000-0005-0000-0000-00000A000000}"/>
    <cellStyle name="(#) Count 12 4" xfId="54102" xr:uid="{00000000-0005-0000-0000-00000B000000}"/>
    <cellStyle name="(#) Count 13" xfId="13660" xr:uid="{00000000-0005-0000-0000-00000C000000}"/>
    <cellStyle name="(#) Count 14" xfId="9517" xr:uid="{00000000-0005-0000-0000-00000D000000}"/>
    <cellStyle name="(#) Count 15" xfId="15525" xr:uid="{00000000-0005-0000-0000-00000E000000}"/>
    <cellStyle name="(#) Count 15 2" xfId="31950" xr:uid="{00000000-0005-0000-0000-00000F000000}"/>
    <cellStyle name="(#) Count 15 3" xfId="42300" xr:uid="{00000000-0005-0000-0000-000010000000}"/>
    <cellStyle name="(#) Count 15 4" xfId="55308" xr:uid="{00000000-0005-0000-0000-000011000000}"/>
    <cellStyle name="(#) Count 16" xfId="16935" xr:uid="{00000000-0005-0000-0000-000012000000}"/>
    <cellStyle name="(#) Count 17" xfId="17065" xr:uid="{00000000-0005-0000-0000-000013000000}"/>
    <cellStyle name="(#) Count 18" xfId="18840" xr:uid="{00000000-0005-0000-0000-000014000000}"/>
    <cellStyle name="(#) Count 2" xfId="2955" xr:uid="{00000000-0005-0000-0000-000015000000}"/>
    <cellStyle name="(#) Count 2 10" xfId="6321" xr:uid="{00000000-0005-0000-0000-000016000000}"/>
    <cellStyle name="(#) Count 2 11" xfId="6554" xr:uid="{00000000-0005-0000-0000-000017000000}"/>
    <cellStyle name="(#) Count 2 12" xfId="6851" xr:uid="{00000000-0005-0000-0000-000018000000}"/>
    <cellStyle name="(#) Count 2 13" xfId="7205" xr:uid="{00000000-0005-0000-0000-000019000000}"/>
    <cellStyle name="(#) Count 2 14" xfId="7641" xr:uid="{00000000-0005-0000-0000-00001A000000}"/>
    <cellStyle name="(#) Count 2 15" xfId="7937" xr:uid="{00000000-0005-0000-0000-00001B000000}"/>
    <cellStyle name="(#) Count 2 16" xfId="8519" xr:uid="{00000000-0005-0000-0000-00001C000000}"/>
    <cellStyle name="(#) Count 2 17" xfId="8779" xr:uid="{00000000-0005-0000-0000-00001D000000}"/>
    <cellStyle name="(#) Count 2 18" xfId="9058" xr:uid="{00000000-0005-0000-0000-00001E000000}"/>
    <cellStyle name="(#) Count 2 19" xfId="10574" xr:uid="{00000000-0005-0000-0000-00001F000000}"/>
    <cellStyle name="(#) Count 2 19 2" xfId="51554" xr:uid="{00000000-0005-0000-0000-000020000000}"/>
    <cellStyle name="(#) Count 2 2" xfId="3465" xr:uid="{00000000-0005-0000-0000-000021000000}"/>
    <cellStyle name="(#) Count 2 20" xfId="10827" xr:uid="{00000000-0005-0000-0000-000022000000}"/>
    <cellStyle name="(#) Count 2 21" xfId="11150" xr:uid="{00000000-0005-0000-0000-000023000000}"/>
    <cellStyle name="(#) Count 2 22" xfId="11490" xr:uid="{00000000-0005-0000-0000-000024000000}"/>
    <cellStyle name="(#) Count 2 23" xfId="11761" xr:uid="{00000000-0005-0000-0000-000025000000}"/>
    <cellStyle name="(#) Count 2 24" xfId="12090" xr:uid="{00000000-0005-0000-0000-000026000000}"/>
    <cellStyle name="(#) Count 2 25" xfId="12375" xr:uid="{00000000-0005-0000-0000-000027000000}"/>
    <cellStyle name="(#) Count 2 26" xfId="12650" xr:uid="{00000000-0005-0000-0000-000028000000}"/>
    <cellStyle name="(#) Count 2 27" xfId="12933" xr:uid="{00000000-0005-0000-0000-000029000000}"/>
    <cellStyle name="(#) Count 2 28" xfId="13274" xr:uid="{00000000-0005-0000-0000-00002A000000}"/>
    <cellStyle name="(#) Count 2 29" xfId="13608" xr:uid="{00000000-0005-0000-0000-00002B000000}"/>
    <cellStyle name="(#) Count 2 3" xfId="3761" xr:uid="{00000000-0005-0000-0000-00002C000000}"/>
    <cellStyle name="(#) Count 2 30" xfId="13850" xr:uid="{00000000-0005-0000-0000-00002D000000}"/>
    <cellStyle name="(#) Count 2 31" xfId="14126" xr:uid="{00000000-0005-0000-0000-00002E000000}"/>
    <cellStyle name="(#) Count 2 32" xfId="14423" xr:uid="{00000000-0005-0000-0000-00002F000000}"/>
    <cellStyle name="(#) Count 2 33" xfId="14747" xr:uid="{00000000-0005-0000-0000-000030000000}"/>
    <cellStyle name="(#) Count 2 34" xfId="15048" xr:uid="{00000000-0005-0000-0000-000031000000}"/>
    <cellStyle name="(#) Count 2 35" xfId="15350" xr:uid="{00000000-0005-0000-0000-000032000000}"/>
    <cellStyle name="(#) Count 2 36" xfId="15798" xr:uid="{00000000-0005-0000-0000-000033000000}"/>
    <cellStyle name="(#) Count 2 37" xfId="16059" xr:uid="{00000000-0005-0000-0000-000034000000}"/>
    <cellStyle name="(#) Count 2 38" xfId="16545" xr:uid="{00000000-0005-0000-0000-000035000000}"/>
    <cellStyle name="(#) Count 2 39" xfId="16768" xr:uid="{00000000-0005-0000-0000-000036000000}"/>
    <cellStyle name="(#) Count 2 4" xfId="4375" xr:uid="{00000000-0005-0000-0000-000037000000}"/>
    <cellStyle name="(#) Count 2 40" xfId="17566" xr:uid="{00000000-0005-0000-0000-000038000000}"/>
    <cellStyle name="(#) Count 2 41" xfId="17822" xr:uid="{00000000-0005-0000-0000-000039000000}"/>
    <cellStyle name="(#) Count 2 42" xfId="18141" xr:uid="{00000000-0005-0000-0000-00003A000000}"/>
    <cellStyle name="(#) Count 2 43" xfId="18452" xr:uid="{00000000-0005-0000-0000-00003B000000}"/>
    <cellStyle name="(#) Count 2 44" xfId="18767" xr:uid="{00000000-0005-0000-0000-00003C000000}"/>
    <cellStyle name="(#) Count 2 45" xfId="19227" xr:uid="{00000000-0005-0000-0000-00003D000000}"/>
    <cellStyle name="(#) Count 2 46" xfId="19530" xr:uid="{00000000-0005-0000-0000-00003E000000}"/>
    <cellStyle name="(#) Count 2 5" xfId="4622" xr:uid="{00000000-0005-0000-0000-00003F000000}"/>
    <cellStyle name="(#) Count 2 6" xfId="5007" xr:uid="{00000000-0005-0000-0000-000040000000}"/>
    <cellStyle name="(#) Count 2 7" xfId="5236" xr:uid="{00000000-0005-0000-0000-000041000000}"/>
    <cellStyle name="(#) Count 2 8" xfId="5517" xr:uid="{00000000-0005-0000-0000-000042000000}"/>
    <cellStyle name="(#) Count 2 9" xfId="5725" xr:uid="{00000000-0005-0000-0000-000043000000}"/>
    <cellStyle name="(#) Count 3" xfId="2799" xr:uid="{00000000-0005-0000-0000-000044000000}"/>
    <cellStyle name="(#) Count 3 10" xfId="6175" xr:uid="{00000000-0005-0000-0000-000045000000}"/>
    <cellStyle name="(#) Count 3 11" xfId="6406" xr:uid="{00000000-0005-0000-0000-000046000000}"/>
    <cellStyle name="(#) Count 3 12" xfId="6701" xr:uid="{00000000-0005-0000-0000-000047000000}"/>
    <cellStyle name="(#) Count 3 13" xfId="7070" xr:uid="{00000000-0005-0000-0000-000048000000}"/>
    <cellStyle name="(#) Count 3 14" xfId="7491" xr:uid="{00000000-0005-0000-0000-000049000000}"/>
    <cellStyle name="(#) Count 3 15" xfId="7789" xr:uid="{00000000-0005-0000-0000-00004A000000}"/>
    <cellStyle name="(#) Count 3 16" xfId="8370" xr:uid="{00000000-0005-0000-0000-00004B000000}"/>
    <cellStyle name="(#) Count 3 17" xfId="8631" xr:uid="{00000000-0005-0000-0000-00004C000000}"/>
    <cellStyle name="(#) Count 3 18" xfId="8910" xr:uid="{00000000-0005-0000-0000-00004D000000}"/>
    <cellStyle name="(#) Count 3 19" xfId="10430" xr:uid="{00000000-0005-0000-0000-00004E000000}"/>
    <cellStyle name="(#) Count 3 19 2" xfId="51411" xr:uid="{00000000-0005-0000-0000-00004F000000}"/>
    <cellStyle name="(#) Count 3 2" xfId="3315" xr:uid="{00000000-0005-0000-0000-000050000000}"/>
    <cellStyle name="(#) Count 3 20" xfId="10674" xr:uid="{00000000-0005-0000-0000-000051000000}"/>
    <cellStyle name="(#) Count 3 21" xfId="10998" xr:uid="{00000000-0005-0000-0000-000052000000}"/>
    <cellStyle name="(#) Count 3 22" xfId="11337" xr:uid="{00000000-0005-0000-0000-000053000000}"/>
    <cellStyle name="(#) Count 3 23" xfId="11607" xr:uid="{00000000-0005-0000-0000-000054000000}"/>
    <cellStyle name="(#) Count 3 24" xfId="11939" xr:uid="{00000000-0005-0000-0000-000055000000}"/>
    <cellStyle name="(#) Count 3 25" xfId="12223" xr:uid="{00000000-0005-0000-0000-000056000000}"/>
    <cellStyle name="(#) Count 3 26" xfId="12497" xr:uid="{00000000-0005-0000-0000-000057000000}"/>
    <cellStyle name="(#) Count 3 27" xfId="12779" xr:uid="{00000000-0005-0000-0000-000058000000}"/>
    <cellStyle name="(#) Count 3 28" xfId="13123" xr:uid="{00000000-0005-0000-0000-000059000000}"/>
    <cellStyle name="(#) Count 3 29" xfId="13460" xr:uid="{00000000-0005-0000-0000-00005A000000}"/>
    <cellStyle name="(#) Count 3 3" xfId="3611" xr:uid="{00000000-0005-0000-0000-00005B000000}"/>
    <cellStyle name="(#) Count 3 30" xfId="13699" xr:uid="{00000000-0005-0000-0000-00005C000000}"/>
    <cellStyle name="(#) Count 3 31" xfId="13974" xr:uid="{00000000-0005-0000-0000-00005D000000}"/>
    <cellStyle name="(#) Count 3 32" xfId="14271" xr:uid="{00000000-0005-0000-0000-00005E000000}"/>
    <cellStyle name="(#) Count 3 33" xfId="14595" xr:uid="{00000000-0005-0000-0000-00005F000000}"/>
    <cellStyle name="(#) Count 3 34" xfId="14898" xr:uid="{00000000-0005-0000-0000-000060000000}"/>
    <cellStyle name="(#) Count 3 35" xfId="15204" xr:uid="{00000000-0005-0000-0000-000061000000}"/>
    <cellStyle name="(#) Count 3 36" xfId="15650" xr:uid="{00000000-0005-0000-0000-000062000000}"/>
    <cellStyle name="(#) Count 3 37" xfId="15913" xr:uid="{00000000-0005-0000-0000-000063000000}"/>
    <cellStyle name="(#) Count 3 38" xfId="16400" xr:uid="{00000000-0005-0000-0000-000064000000}"/>
    <cellStyle name="(#) Count 3 39" xfId="16620" xr:uid="{00000000-0005-0000-0000-000065000000}"/>
    <cellStyle name="(#) Count 3 4" xfId="4230" xr:uid="{00000000-0005-0000-0000-000066000000}"/>
    <cellStyle name="(#) Count 3 40" xfId="17425" xr:uid="{00000000-0005-0000-0000-000067000000}"/>
    <cellStyle name="(#) Count 3 41" xfId="17670" xr:uid="{00000000-0005-0000-0000-000068000000}"/>
    <cellStyle name="(#) Count 3 42" xfId="17989" xr:uid="{00000000-0005-0000-0000-000069000000}"/>
    <cellStyle name="(#) Count 3 43" xfId="18300" xr:uid="{00000000-0005-0000-0000-00006A000000}"/>
    <cellStyle name="(#) Count 3 44" xfId="18617" xr:uid="{00000000-0005-0000-0000-00006B000000}"/>
    <cellStyle name="(#) Count 3 45" xfId="19079" xr:uid="{00000000-0005-0000-0000-00006C000000}"/>
    <cellStyle name="(#) Count 3 46" xfId="19380" xr:uid="{00000000-0005-0000-0000-00006D000000}"/>
    <cellStyle name="(#) Count 3 5" xfId="4471" xr:uid="{00000000-0005-0000-0000-00006E000000}"/>
    <cellStyle name="(#) Count 3 6" xfId="4862" xr:uid="{00000000-0005-0000-0000-00006F000000}"/>
    <cellStyle name="(#) Count 3 7" xfId="5088" xr:uid="{00000000-0005-0000-0000-000070000000}"/>
    <cellStyle name="(#) Count 3 8" xfId="5373" xr:uid="{00000000-0005-0000-0000-000071000000}"/>
    <cellStyle name="(#) Count 3 9" xfId="5581" xr:uid="{00000000-0005-0000-0000-000072000000}"/>
    <cellStyle name="(#) Count 4" xfId="2748" xr:uid="{00000000-0005-0000-0000-000073000000}"/>
    <cellStyle name="(#) Count 4 10" xfId="6140" xr:uid="{00000000-0005-0000-0000-000074000000}"/>
    <cellStyle name="(#) Count 4 11" xfId="5939" xr:uid="{00000000-0005-0000-0000-000075000000}"/>
    <cellStyle name="(#) Count 4 12" xfId="6665" xr:uid="{00000000-0005-0000-0000-000076000000}"/>
    <cellStyle name="(#) Count 4 13" xfId="7034" xr:uid="{00000000-0005-0000-0000-000077000000}"/>
    <cellStyle name="(#) Count 4 14" xfId="7454" xr:uid="{00000000-0005-0000-0000-000078000000}"/>
    <cellStyle name="(#) Count 4 15" xfId="7761" xr:uid="{00000000-0005-0000-0000-000079000000}"/>
    <cellStyle name="(#) Count 4 16" xfId="8338" xr:uid="{00000000-0005-0000-0000-00007A000000}"/>
    <cellStyle name="(#) Count 4 17" xfId="8594" xr:uid="{00000000-0005-0000-0000-00007B000000}"/>
    <cellStyle name="(#) Count 4 18" xfId="8882" xr:uid="{00000000-0005-0000-0000-00007C000000}"/>
    <cellStyle name="(#) Count 4 19" xfId="10391" xr:uid="{00000000-0005-0000-0000-00007D000000}"/>
    <cellStyle name="(#) Count 4 19 2" xfId="51373" xr:uid="{00000000-0005-0000-0000-00007E000000}"/>
    <cellStyle name="(#) Count 4 2" xfId="3279" xr:uid="{00000000-0005-0000-0000-00007F000000}"/>
    <cellStyle name="(#) Count 4 20" xfId="10050" xr:uid="{00000000-0005-0000-0000-000080000000}"/>
    <cellStyle name="(#) Count 4 21" xfId="10956" xr:uid="{00000000-0005-0000-0000-000081000000}"/>
    <cellStyle name="(#) Count 4 22" xfId="11295" xr:uid="{00000000-0005-0000-0000-000082000000}"/>
    <cellStyle name="(#) Count 4 23" xfId="10309" xr:uid="{00000000-0005-0000-0000-000083000000}"/>
    <cellStyle name="(#) Count 4 24" xfId="11900" xr:uid="{00000000-0005-0000-0000-000084000000}"/>
    <cellStyle name="(#) Count 4 25" xfId="12184" xr:uid="{00000000-0005-0000-0000-000085000000}"/>
    <cellStyle name="(#) Count 4 26" xfId="9873" xr:uid="{00000000-0005-0000-0000-000086000000}"/>
    <cellStyle name="(#) Count 4 27" xfId="12742" xr:uid="{00000000-0005-0000-0000-000087000000}"/>
    <cellStyle name="(#) Count 4 28" xfId="13088" xr:uid="{00000000-0005-0000-0000-000088000000}"/>
    <cellStyle name="(#) Count 4 29" xfId="13419" xr:uid="{00000000-0005-0000-0000-000089000000}"/>
    <cellStyle name="(#) Count 4 3" xfId="3575" xr:uid="{00000000-0005-0000-0000-00008A000000}"/>
    <cellStyle name="(#) Count 4 30" xfId="9306" xr:uid="{00000000-0005-0000-0000-00008B000000}"/>
    <cellStyle name="(#) Count 4 31" xfId="13933" xr:uid="{00000000-0005-0000-0000-00008C000000}"/>
    <cellStyle name="(#) Count 4 32" xfId="14234" xr:uid="{00000000-0005-0000-0000-00008D000000}"/>
    <cellStyle name="(#) Count 4 33" xfId="14557" xr:uid="{00000000-0005-0000-0000-00008E000000}"/>
    <cellStyle name="(#) Count 4 34" xfId="14869" xr:uid="{00000000-0005-0000-0000-00008F000000}"/>
    <cellStyle name="(#) Count 4 35" xfId="15168" xr:uid="{00000000-0005-0000-0000-000090000000}"/>
    <cellStyle name="(#) Count 4 36" xfId="15619" xr:uid="{00000000-0005-0000-0000-000091000000}"/>
    <cellStyle name="(#) Count 4 37" xfId="15877" xr:uid="{00000000-0005-0000-0000-000092000000}"/>
    <cellStyle name="(#) Count 4 38" xfId="16366" xr:uid="{00000000-0005-0000-0000-000093000000}"/>
    <cellStyle name="(#) Count 4 39" xfId="16208" xr:uid="{00000000-0005-0000-0000-000094000000}"/>
    <cellStyle name="(#) Count 4 4" xfId="4191" xr:uid="{00000000-0005-0000-0000-000095000000}"/>
    <cellStyle name="(#) Count 4 40" xfId="17386" xr:uid="{00000000-0005-0000-0000-000096000000}"/>
    <cellStyle name="(#) Count 4 41" xfId="17128" xr:uid="{00000000-0005-0000-0000-000097000000}"/>
    <cellStyle name="(#) Count 4 42" xfId="17951" xr:uid="{00000000-0005-0000-0000-000098000000}"/>
    <cellStyle name="(#) Count 4 43" xfId="18264" xr:uid="{00000000-0005-0000-0000-000099000000}"/>
    <cellStyle name="(#) Count 4 44" xfId="18581" xr:uid="{00000000-0005-0000-0000-00009A000000}"/>
    <cellStyle name="(#) Count 4 45" xfId="19043" xr:uid="{00000000-0005-0000-0000-00009B000000}"/>
    <cellStyle name="(#) Count 4 46" xfId="19344" xr:uid="{00000000-0005-0000-0000-00009C000000}"/>
    <cellStyle name="(#) Count 4 5" xfId="3818" xr:uid="{00000000-0005-0000-0000-00009D000000}"/>
    <cellStyle name="(#) Count 4 6" xfId="4828" xr:uid="{00000000-0005-0000-0000-00009E000000}"/>
    <cellStyle name="(#) Count 4 7" xfId="4444" xr:uid="{00000000-0005-0000-0000-00009F000000}"/>
    <cellStyle name="(#) Count 4 8" xfId="5339" xr:uid="{00000000-0005-0000-0000-0000A0000000}"/>
    <cellStyle name="(#) Count 4 9" xfId="3900" xr:uid="{00000000-0005-0000-0000-0000A1000000}"/>
    <cellStyle name="(#) Count 5" xfId="6005" xr:uid="{00000000-0005-0000-0000-0000A2000000}"/>
    <cellStyle name="(#) Count 5 2" xfId="23340" xr:uid="{00000000-0005-0000-0000-0000A3000000}"/>
    <cellStyle name="(#) Count 5 3" xfId="23645" xr:uid="{00000000-0005-0000-0000-0000A4000000}"/>
    <cellStyle name="(#) Count 5 4" xfId="47904" xr:uid="{00000000-0005-0000-0000-0000A5000000}"/>
    <cellStyle name="(#) Count 6" xfId="7320" xr:uid="{00000000-0005-0000-0000-0000A6000000}"/>
    <cellStyle name="(#) Count 7" xfId="7263" xr:uid="{00000000-0005-0000-0000-0000A7000000}"/>
    <cellStyle name="(#) Count 7 2" xfId="24478" xr:uid="{00000000-0005-0000-0000-0000A8000000}"/>
    <cellStyle name="(#) Count 7 3" xfId="35897" xr:uid="{00000000-0005-0000-0000-0000A9000000}"/>
    <cellStyle name="(#) Count 7 4" xfId="48868" xr:uid="{00000000-0005-0000-0000-0000AA000000}"/>
    <cellStyle name="(#) Count 8" xfId="10199" xr:uid="{00000000-0005-0000-0000-0000AB000000}"/>
    <cellStyle name="(#) Count 8 2" xfId="27168" xr:uid="{00000000-0005-0000-0000-0000AC000000}"/>
    <cellStyle name="(#) Count 8 3" xfId="38240" xr:uid="{00000000-0005-0000-0000-0000AD000000}"/>
    <cellStyle name="(#) Count 9" xfId="9438" xr:uid="{00000000-0005-0000-0000-0000AE000000}"/>
    <cellStyle name="(#) Count 9 2" xfId="26460" xr:uid="{00000000-0005-0000-0000-0000AF000000}"/>
    <cellStyle name="(#) Count 9 3" xfId="37613" xr:uid="{00000000-0005-0000-0000-0000B0000000}"/>
    <cellStyle name="(#) Count 9 4" xfId="50579" xr:uid="{00000000-0005-0000-0000-0000B1000000}"/>
    <cellStyle name="(#) Quantity" xfId="2106" xr:uid="{00000000-0005-0000-0000-0000B2000000}"/>
    <cellStyle name="(#) Quantity 10" xfId="2107" xr:uid="{00000000-0005-0000-0000-0000B3000000}"/>
    <cellStyle name="(#) Quantity 10 2" xfId="2108" xr:uid="{00000000-0005-0000-0000-0000B4000000}"/>
    <cellStyle name="(#) Quantity 11" xfId="2109" xr:uid="{00000000-0005-0000-0000-0000B5000000}"/>
    <cellStyle name="(#) Quantity 11 2" xfId="2110" xr:uid="{00000000-0005-0000-0000-0000B6000000}"/>
    <cellStyle name="(#) Quantity 12" xfId="2111" xr:uid="{00000000-0005-0000-0000-0000B7000000}"/>
    <cellStyle name="(#) Quantity 12 2" xfId="2112" xr:uid="{00000000-0005-0000-0000-0000B8000000}"/>
    <cellStyle name="(#) Quantity 13" xfId="2113" xr:uid="{00000000-0005-0000-0000-0000B9000000}"/>
    <cellStyle name="(#) Quantity 13 2" xfId="2114" xr:uid="{00000000-0005-0000-0000-0000BA000000}"/>
    <cellStyle name="(#) Quantity 14" xfId="2115" xr:uid="{00000000-0005-0000-0000-0000BB000000}"/>
    <cellStyle name="(#) Quantity 2" xfId="2116" xr:uid="{00000000-0005-0000-0000-0000BC000000}"/>
    <cellStyle name="(#) Quantity 2 2" xfId="2117" xr:uid="{00000000-0005-0000-0000-0000BD000000}"/>
    <cellStyle name="(#) Quantity 3" xfId="2118" xr:uid="{00000000-0005-0000-0000-0000BE000000}"/>
    <cellStyle name="(#) Quantity 3 2" xfId="2119" xr:uid="{00000000-0005-0000-0000-0000BF000000}"/>
    <cellStyle name="(#) Quantity 4" xfId="2120" xr:uid="{00000000-0005-0000-0000-0000C0000000}"/>
    <cellStyle name="(#) Quantity 4 2" xfId="2121" xr:uid="{00000000-0005-0000-0000-0000C1000000}"/>
    <cellStyle name="(#) Quantity 5" xfId="2122" xr:uid="{00000000-0005-0000-0000-0000C2000000}"/>
    <cellStyle name="(#) Quantity 5 2" xfId="2123" xr:uid="{00000000-0005-0000-0000-0000C3000000}"/>
    <cellStyle name="(#) Quantity 6" xfId="2124" xr:uid="{00000000-0005-0000-0000-0000C4000000}"/>
    <cellStyle name="(#) Quantity 6 2" xfId="2125" xr:uid="{00000000-0005-0000-0000-0000C5000000}"/>
    <cellStyle name="(#) Quantity 7" xfId="2126" xr:uid="{00000000-0005-0000-0000-0000C6000000}"/>
    <cellStyle name="(#) Quantity 7 2" xfId="2127" xr:uid="{00000000-0005-0000-0000-0000C7000000}"/>
    <cellStyle name="(#) Quantity 8" xfId="2128" xr:uid="{00000000-0005-0000-0000-0000C8000000}"/>
    <cellStyle name="(#) Quantity 8 2" xfId="2129" xr:uid="{00000000-0005-0000-0000-0000C9000000}"/>
    <cellStyle name="(#) Quantity 9" xfId="2130" xr:uid="{00000000-0005-0000-0000-0000CA000000}"/>
    <cellStyle name="(#) Quantity 9 2" xfId="2131" xr:uid="{00000000-0005-0000-0000-0000CB000000}"/>
    <cellStyle name="(#) Rolled Up" xfId="2132" xr:uid="{00000000-0005-0000-0000-0000CC000000}"/>
    <cellStyle name="(#) Rolled Up 10" xfId="11824" xr:uid="{00000000-0005-0000-0000-0000CD000000}"/>
    <cellStyle name="(#) Rolled Up 10 2" xfId="28649" xr:uid="{00000000-0005-0000-0000-0000CE000000}"/>
    <cellStyle name="(#) Rolled Up 10 3" xfId="39501" xr:uid="{00000000-0005-0000-0000-0000CF000000}"/>
    <cellStyle name="(#) Rolled Up 10 4" xfId="52509" xr:uid="{00000000-0005-0000-0000-0000D0000000}"/>
    <cellStyle name="(#) Rolled Up 11" xfId="9454" xr:uid="{00000000-0005-0000-0000-0000D1000000}"/>
    <cellStyle name="(#) Rolled Up 12" xfId="9972" xr:uid="{00000000-0005-0000-0000-0000D2000000}"/>
    <cellStyle name="(#) Rolled Up 12 2" xfId="26958" xr:uid="{00000000-0005-0000-0000-0000D3000000}"/>
    <cellStyle name="(#) Rolled Up 12 3" xfId="38064" xr:uid="{00000000-0005-0000-0000-0000D4000000}"/>
    <cellStyle name="(#) Rolled Up 12 4" xfId="51029" xr:uid="{00000000-0005-0000-0000-0000D5000000}"/>
    <cellStyle name="(#) Rolled Up 13" xfId="10671" xr:uid="{00000000-0005-0000-0000-0000D6000000}"/>
    <cellStyle name="(#) Rolled Up 14" xfId="13960" xr:uid="{00000000-0005-0000-0000-0000D7000000}"/>
    <cellStyle name="(#) Rolled Up 15" xfId="15422" xr:uid="{00000000-0005-0000-0000-0000D8000000}"/>
    <cellStyle name="(#) Rolled Up 15 2" xfId="31852" xr:uid="{00000000-0005-0000-0000-0000D9000000}"/>
    <cellStyle name="(#) Rolled Up 15 3" xfId="42205" xr:uid="{00000000-0005-0000-0000-0000DA000000}"/>
    <cellStyle name="(#) Rolled Up 15 4" xfId="55213" xr:uid="{00000000-0005-0000-0000-0000DB000000}"/>
    <cellStyle name="(#) Rolled Up 16" xfId="17940" xr:uid="{00000000-0005-0000-0000-0000DC000000}"/>
    <cellStyle name="(#) Rolled Up 17" xfId="18260" xr:uid="{00000000-0005-0000-0000-0000DD000000}"/>
    <cellStyle name="(#) Rolled Up 18" xfId="19033" xr:uid="{00000000-0005-0000-0000-0000DE000000}"/>
    <cellStyle name="(#) Rolled Up 2" xfId="2956" xr:uid="{00000000-0005-0000-0000-0000DF000000}"/>
    <cellStyle name="(#) Rolled Up 2 10" xfId="6322" xr:uid="{00000000-0005-0000-0000-0000E0000000}"/>
    <cellStyle name="(#) Rolled Up 2 11" xfId="6555" xr:uid="{00000000-0005-0000-0000-0000E1000000}"/>
    <cellStyle name="(#) Rolled Up 2 12" xfId="6852" xr:uid="{00000000-0005-0000-0000-0000E2000000}"/>
    <cellStyle name="(#) Rolled Up 2 13" xfId="7206" xr:uid="{00000000-0005-0000-0000-0000E3000000}"/>
    <cellStyle name="(#) Rolled Up 2 14" xfId="7642" xr:uid="{00000000-0005-0000-0000-0000E4000000}"/>
    <cellStyle name="(#) Rolled Up 2 15" xfId="7938" xr:uid="{00000000-0005-0000-0000-0000E5000000}"/>
    <cellStyle name="(#) Rolled Up 2 16" xfId="8520" xr:uid="{00000000-0005-0000-0000-0000E6000000}"/>
    <cellStyle name="(#) Rolled Up 2 17" xfId="8780" xr:uid="{00000000-0005-0000-0000-0000E7000000}"/>
    <cellStyle name="(#) Rolled Up 2 18" xfId="9059" xr:uid="{00000000-0005-0000-0000-0000E8000000}"/>
    <cellStyle name="(#) Rolled Up 2 19" xfId="10575" xr:uid="{00000000-0005-0000-0000-0000E9000000}"/>
    <cellStyle name="(#) Rolled Up 2 19 2" xfId="51555" xr:uid="{00000000-0005-0000-0000-0000EA000000}"/>
    <cellStyle name="(#) Rolled Up 2 2" xfId="3466" xr:uid="{00000000-0005-0000-0000-0000EB000000}"/>
    <cellStyle name="(#) Rolled Up 2 20" xfId="10828" xr:uid="{00000000-0005-0000-0000-0000EC000000}"/>
    <cellStyle name="(#) Rolled Up 2 21" xfId="11151" xr:uid="{00000000-0005-0000-0000-0000ED000000}"/>
    <cellStyle name="(#) Rolled Up 2 22" xfId="11491" xr:uid="{00000000-0005-0000-0000-0000EE000000}"/>
    <cellStyle name="(#) Rolled Up 2 23" xfId="11762" xr:uid="{00000000-0005-0000-0000-0000EF000000}"/>
    <cellStyle name="(#) Rolled Up 2 24" xfId="12091" xr:uid="{00000000-0005-0000-0000-0000F0000000}"/>
    <cellStyle name="(#) Rolled Up 2 25" xfId="12376" xr:uid="{00000000-0005-0000-0000-0000F1000000}"/>
    <cellStyle name="(#) Rolled Up 2 26" xfId="12651" xr:uid="{00000000-0005-0000-0000-0000F2000000}"/>
    <cellStyle name="(#) Rolled Up 2 27" xfId="12934" xr:uid="{00000000-0005-0000-0000-0000F3000000}"/>
    <cellStyle name="(#) Rolled Up 2 28" xfId="13275" xr:uid="{00000000-0005-0000-0000-0000F4000000}"/>
    <cellStyle name="(#) Rolled Up 2 29" xfId="13609" xr:uid="{00000000-0005-0000-0000-0000F5000000}"/>
    <cellStyle name="(#) Rolled Up 2 3" xfId="3762" xr:uid="{00000000-0005-0000-0000-0000F6000000}"/>
    <cellStyle name="(#) Rolled Up 2 30" xfId="13851" xr:uid="{00000000-0005-0000-0000-0000F7000000}"/>
    <cellStyle name="(#) Rolled Up 2 31" xfId="14127" xr:uid="{00000000-0005-0000-0000-0000F8000000}"/>
    <cellStyle name="(#) Rolled Up 2 32" xfId="14424" xr:uid="{00000000-0005-0000-0000-0000F9000000}"/>
    <cellStyle name="(#) Rolled Up 2 33" xfId="14748" xr:uid="{00000000-0005-0000-0000-0000FA000000}"/>
    <cellStyle name="(#) Rolled Up 2 34" xfId="15049" xr:uid="{00000000-0005-0000-0000-0000FB000000}"/>
    <cellStyle name="(#) Rolled Up 2 35" xfId="15351" xr:uid="{00000000-0005-0000-0000-0000FC000000}"/>
    <cellStyle name="(#) Rolled Up 2 36" xfId="15799" xr:uid="{00000000-0005-0000-0000-0000FD000000}"/>
    <cellStyle name="(#) Rolled Up 2 37" xfId="16060" xr:uid="{00000000-0005-0000-0000-0000FE000000}"/>
    <cellStyle name="(#) Rolled Up 2 38" xfId="16546" xr:uid="{00000000-0005-0000-0000-0000FF000000}"/>
    <cellStyle name="(#) Rolled Up 2 39" xfId="16769" xr:uid="{00000000-0005-0000-0000-000000010000}"/>
    <cellStyle name="(#) Rolled Up 2 4" xfId="4376" xr:uid="{00000000-0005-0000-0000-000001010000}"/>
    <cellStyle name="(#) Rolled Up 2 40" xfId="17567" xr:uid="{00000000-0005-0000-0000-000002010000}"/>
    <cellStyle name="(#) Rolled Up 2 41" xfId="17823" xr:uid="{00000000-0005-0000-0000-000003010000}"/>
    <cellStyle name="(#) Rolled Up 2 42" xfId="18142" xr:uid="{00000000-0005-0000-0000-000004010000}"/>
    <cellStyle name="(#) Rolled Up 2 43" xfId="18453" xr:uid="{00000000-0005-0000-0000-000005010000}"/>
    <cellStyle name="(#) Rolled Up 2 44" xfId="18768" xr:uid="{00000000-0005-0000-0000-000006010000}"/>
    <cellStyle name="(#) Rolled Up 2 45" xfId="19228" xr:uid="{00000000-0005-0000-0000-000007010000}"/>
    <cellStyle name="(#) Rolled Up 2 46" xfId="19531" xr:uid="{00000000-0005-0000-0000-000008010000}"/>
    <cellStyle name="(#) Rolled Up 2 5" xfId="4623" xr:uid="{00000000-0005-0000-0000-000009010000}"/>
    <cellStyle name="(#) Rolled Up 2 6" xfId="5008" xr:uid="{00000000-0005-0000-0000-00000A010000}"/>
    <cellStyle name="(#) Rolled Up 2 7" xfId="5237" xr:uid="{00000000-0005-0000-0000-00000B010000}"/>
    <cellStyle name="(#) Rolled Up 2 8" xfId="5518" xr:uid="{00000000-0005-0000-0000-00000C010000}"/>
    <cellStyle name="(#) Rolled Up 2 9" xfId="5726" xr:uid="{00000000-0005-0000-0000-00000D010000}"/>
    <cellStyle name="(#) Rolled Up 3" xfId="2976" xr:uid="{00000000-0005-0000-0000-00000E010000}"/>
    <cellStyle name="(#) Rolled Up 3 10" xfId="6340" xr:uid="{00000000-0005-0000-0000-00000F010000}"/>
    <cellStyle name="(#) Rolled Up 3 11" xfId="6575" xr:uid="{00000000-0005-0000-0000-000010010000}"/>
    <cellStyle name="(#) Rolled Up 3 12" xfId="6872" xr:uid="{00000000-0005-0000-0000-000011010000}"/>
    <cellStyle name="(#) Rolled Up 3 13" xfId="7226" xr:uid="{00000000-0005-0000-0000-000012010000}"/>
    <cellStyle name="(#) Rolled Up 3 14" xfId="7662" xr:uid="{00000000-0005-0000-0000-000013010000}"/>
    <cellStyle name="(#) Rolled Up 3 15" xfId="7958" xr:uid="{00000000-0005-0000-0000-000014010000}"/>
    <cellStyle name="(#) Rolled Up 3 16" xfId="8540" xr:uid="{00000000-0005-0000-0000-000015010000}"/>
    <cellStyle name="(#) Rolled Up 3 17" xfId="8800" xr:uid="{00000000-0005-0000-0000-000016010000}"/>
    <cellStyle name="(#) Rolled Up 3 18" xfId="9079" xr:uid="{00000000-0005-0000-0000-000017010000}"/>
    <cellStyle name="(#) Rolled Up 3 19" xfId="10595" xr:uid="{00000000-0005-0000-0000-000018010000}"/>
    <cellStyle name="(#) Rolled Up 3 19 2" xfId="51575" xr:uid="{00000000-0005-0000-0000-000019010000}"/>
    <cellStyle name="(#) Rolled Up 3 2" xfId="3486" xr:uid="{00000000-0005-0000-0000-00001A010000}"/>
    <cellStyle name="(#) Rolled Up 3 20" xfId="10848" xr:uid="{00000000-0005-0000-0000-00001B010000}"/>
    <cellStyle name="(#) Rolled Up 3 21" xfId="11171" xr:uid="{00000000-0005-0000-0000-00001C010000}"/>
    <cellStyle name="(#) Rolled Up 3 22" xfId="11511" xr:uid="{00000000-0005-0000-0000-00001D010000}"/>
    <cellStyle name="(#) Rolled Up 3 23" xfId="11782" xr:uid="{00000000-0005-0000-0000-00001E010000}"/>
    <cellStyle name="(#) Rolled Up 3 24" xfId="12111" xr:uid="{00000000-0005-0000-0000-00001F010000}"/>
    <cellStyle name="(#) Rolled Up 3 25" xfId="12396" xr:uid="{00000000-0005-0000-0000-000020010000}"/>
    <cellStyle name="(#) Rolled Up 3 26" xfId="12671" xr:uid="{00000000-0005-0000-0000-000021010000}"/>
    <cellStyle name="(#) Rolled Up 3 27" xfId="12954" xr:uid="{00000000-0005-0000-0000-000022010000}"/>
    <cellStyle name="(#) Rolled Up 3 28" xfId="13295" xr:uid="{00000000-0005-0000-0000-000023010000}"/>
    <cellStyle name="(#) Rolled Up 3 29" xfId="13629" xr:uid="{00000000-0005-0000-0000-000024010000}"/>
    <cellStyle name="(#) Rolled Up 3 3" xfId="3782" xr:uid="{00000000-0005-0000-0000-000025010000}"/>
    <cellStyle name="(#) Rolled Up 3 30" xfId="13871" xr:uid="{00000000-0005-0000-0000-000026010000}"/>
    <cellStyle name="(#) Rolled Up 3 31" xfId="14147" xr:uid="{00000000-0005-0000-0000-000027010000}"/>
    <cellStyle name="(#) Rolled Up 3 32" xfId="14444" xr:uid="{00000000-0005-0000-0000-000028010000}"/>
    <cellStyle name="(#) Rolled Up 3 33" xfId="14768" xr:uid="{00000000-0005-0000-0000-000029010000}"/>
    <cellStyle name="(#) Rolled Up 3 34" xfId="15069" xr:uid="{00000000-0005-0000-0000-00002A010000}"/>
    <cellStyle name="(#) Rolled Up 3 35" xfId="15371" xr:uid="{00000000-0005-0000-0000-00002B010000}"/>
    <cellStyle name="(#) Rolled Up 3 36" xfId="15819" xr:uid="{00000000-0005-0000-0000-00002C010000}"/>
    <cellStyle name="(#) Rolled Up 3 37" xfId="16080" xr:uid="{00000000-0005-0000-0000-00002D010000}"/>
    <cellStyle name="(#) Rolled Up 3 38" xfId="16566" xr:uid="{00000000-0005-0000-0000-00002E010000}"/>
    <cellStyle name="(#) Rolled Up 3 39" xfId="16789" xr:uid="{00000000-0005-0000-0000-00002F010000}"/>
    <cellStyle name="(#) Rolled Up 3 4" xfId="4396" xr:uid="{00000000-0005-0000-0000-000030010000}"/>
    <cellStyle name="(#) Rolled Up 3 40" xfId="17587" xr:uid="{00000000-0005-0000-0000-000031010000}"/>
    <cellStyle name="(#) Rolled Up 3 41" xfId="17843" xr:uid="{00000000-0005-0000-0000-000032010000}"/>
    <cellStyle name="(#) Rolled Up 3 42" xfId="18162" xr:uid="{00000000-0005-0000-0000-000033010000}"/>
    <cellStyle name="(#) Rolled Up 3 43" xfId="18473" xr:uid="{00000000-0005-0000-0000-000034010000}"/>
    <cellStyle name="(#) Rolled Up 3 44" xfId="18788" xr:uid="{00000000-0005-0000-0000-000035010000}"/>
    <cellStyle name="(#) Rolled Up 3 45" xfId="19248" xr:uid="{00000000-0005-0000-0000-000036010000}"/>
    <cellStyle name="(#) Rolled Up 3 46" xfId="19551" xr:uid="{00000000-0005-0000-0000-000037010000}"/>
    <cellStyle name="(#) Rolled Up 3 5" xfId="4643" xr:uid="{00000000-0005-0000-0000-000038010000}"/>
    <cellStyle name="(#) Rolled Up 3 6" xfId="5028" xr:uid="{00000000-0005-0000-0000-000039010000}"/>
    <cellStyle name="(#) Rolled Up 3 7" xfId="5257" xr:uid="{00000000-0005-0000-0000-00003A010000}"/>
    <cellStyle name="(#) Rolled Up 3 8" xfId="5538" xr:uid="{00000000-0005-0000-0000-00003B010000}"/>
    <cellStyle name="(#) Rolled Up 3 9" xfId="5746" xr:uid="{00000000-0005-0000-0000-00003C010000}"/>
    <cellStyle name="(#) Rolled Up 4" xfId="2749" xr:uid="{00000000-0005-0000-0000-00003D010000}"/>
    <cellStyle name="(#) Rolled Up 4 10" xfId="6141" xr:uid="{00000000-0005-0000-0000-00003E010000}"/>
    <cellStyle name="(#) Rolled Up 4 11" xfId="5938" xr:uid="{00000000-0005-0000-0000-00003F010000}"/>
    <cellStyle name="(#) Rolled Up 4 12" xfId="6666" xr:uid="{00000000-0005-0000-0000-000040010000}"/>
    <cellStyle name="(#) Rolled Up 4 13" xfId="7035" xr:uid="{00000000-0005-0000-0000-000041010000}"/>
    <cellStyle name="(#) Rolled Up 4 14" xfId="7455" xr:uid="{00000000-0005-0000-0000-000042010000}"/>
    <cellStyle name="(#) Rolled Up 4 15" xfId="7762" xr:uid="{00000000-0005-0000-0000-000043010000}"/>
    <cellStyle name="(#) Rolled Up 4 16" xfId="8339" xr:uid="{00000000-0005-0000-0000-000044010000}"/>
    <cellStyle name="(#) Rolled Up 4 17" xfId="8595" xr:uid="{00000000-0005-0000-0000-000045010000}"/>
    <cellStyle name="(#) Rolled Up 4 18" xfId="8883" xr:uid="{00000000-0005-0000-0000-000046010000}"/>
    <cellStyle name="(#) Rolled Up 4 19" xfId="10392" xr:uid="{00000000-0005-0000-0000-000047010000}"/>
    <cellStyle name="(#) Rolled Up 4 19 2" xfId="51374" xr:uid="{00000000-0005-0000-0000-000048010000}"/>
    <cellStyle name="(#) Rolled Up 4 2" xfId="3280" xr:uid="{00000000-0005-0000-0000-000049010000}"/>
    <cellStyle name="(#) Rolled Up 4 20" xfId="10049" xr:uid="{00000000-0005-0000-0000-00004A010000}"/>
    <cellStyle name="(#) Rolled Up 4 21" xfId="10957" xr:uid="{00000000-0005-0000-0000-00004B010000}"/>
    <cellStyle name="(#) Rolled Up 4 22" xfId="11296" xr:uid="{00000000-0005-0000-0000-00004C010000}"/>
    <cellStyle name="(#) Rolled Up 4 23" xfId="11174" xr:uid="{00000000-0005-0000-0000-00004D010000}"/>
    <cellStyle name="(#) Rolled Up 4 24" xfId="11901" xr:uid="{00000000-0005-0000-0000-00004E010000}"/>
    <cellStyle name="(#) Rolled Up 4 25" xfId="12185" xr:uid="{00000000-0005-0000-0000-00004F010000}"/>
    <cellStyle name="(#) Rolled Up 4 26" xfId="10122" xr:uid="{00000000-0005-0000-0000-000050010000}"/>
    <cellStyle name="(#) Rolled Up 4 27" xfId="12743" xr:uid="{00000000-0005-0000-0000-000051010000}"/>
    <cellStyle name="(#) Rolled Up 4 28" xfId="13089" xr:uid="{00000000-0005-0000-0000-000052010000}"/>
    <cellStyle name="(#) Rolled Up 4 29" xfId="13420" xr:uid="{00000000-0005-0000-0000-000053010000}"/>
    <cellStyle name="(#) Rolled Up 4 3" xfId="3576" xr:uid="{00000000-0005-0000-0000-000054010000}"/>
    <cellStyle name="(#) Rolled Up 4 30" xfId="12141" xr:uid="{00000000-0005-0000-0000-000055010000}"/>
    <cellStyle name="(#) Rolled Up 4 31" xfId="13934" xr:uid="{00000000-0005-0000-0000-000056010000}"/>
    <cellStyle name="(#) Rolled Up 4 32" xfId="14235" xr:uid="{00000000-0005-0000-0000-000057010000}"/>
    <cellStyle name="(#) Rolled Up 4 33" xfId="14558" xr:uid="{00000000-0005-0000-0000-000058010000}"/>
    <cellStyle name="(#) Rolled Up 4 34" xfId="14870" xr:uid="{00000000-0005-0000-0000-000059010000}"/>
    <cellStyle name="(#) Rolled Up 4 35" xfId="15169" xr:uid="{00000000-0005-0000-0000-00005A010000}"/>
    <cellStyle name="(#) Rolled Up 4 36" xfId="15620" xr:uid="{00000000-0005-0000-0000-00005B010000}"/>
    <cellStyle name="(#) Rolled Up 4 37" xfId="15878" xr:uid="{00000000-0005-0000-0000-00005C010000}"/>
    <cellStyle name="(#) Rolled Up 4 38" xfId="16367" xr:uid="{00000000-0005-0000-0000-00005D010000}"/>
    <cellStyle name="(#) Rolled Up 4 39" xfId="16207" xr:uid="{00000000-0005-0000-0000-00005E010000}"/>
    <cellStyle name="(#) Rolled Up 4 4" xfId="4192" xr:uid="{00000000-0005-0000-0000-00005F010000}"/>
    <cellStyle name="(#) Rolled Up 4 40" xfId="17387" xr:uid="{00000000-0005-0000-0000-000060010000}"/>
    <cellStyle name="(#) Rolled Up 4 41" xfId="17127" xr:uid="{00000000-0005-0000-0000-000061010000}"/>
    <cellStyle name="(#) Rolled Up 4 42" xfId="17952" xr:uid="{00000000-0005-0000-0000-000062010000}"/>
    <cellStyle name="(#) Rolled Up 4 43" xfId="18265" xr:uid="{00000000-0005-0000-0000-000063010000}"/>
    <cellStyle name="(#) Rolled Up 4 44" xfId="18582" xr:uid="{00000000-0005-0000-0000-000064010000}"/>
    <cellStyle name="(#) Rolled Up 4 45" xfId="19044" xr:uid="{00000000-0005-0000-0000-000065010000}"/>
    <cellStyle name="(#) Rolled Up 4 46" xfId="19345" xr:uid="{00000000-0005-0000-0000-000066010000}"/>
    <cellStyle name="(#) Rolled Up 4 5" xfId="3817" xr:uid="{00000000-0005-0000-0000-000067010000}"/>
    <cellStyle name="(#) Rolled Up 4 6" xfId="4829" xr:uid="{00000000-0005-0000-0000-000068010000}"/>
    <cellStyle name="(#) Rolled Up 4 7" xfId="3871" xr:uid="{00000000-0005-0000-0000-000069010000}"/>
    <cellStyle name="(#) Rolled Up 4 8" xfId="5340" xr:uid="{00000000-0005-0000-0000-00006A010000}"/>
    <cellStyle name="(#) Rolled Up 4 9" xfId="3851" xr:uid="{00000000-0005-0000-0000-00006B010000}"/>
    <cellStyle name="(#) Rolled Up 5" xfId="6364" xr:uid="{00000000-0005-0000-0000-00006C010000}"/>
    <cellStyle name="(#) Rolled Up 5 2" xfId="23676" xr:uid="{00000000-0005-0000-0000-00006D010000}"/>
    <cellStyle name="(#) Rolled Up 5 3" xfId="20262" xr:uid="{00000000-0005-0000-0000-00006E010000}"/>
    <cellStyle name="(#) Rolled Up 5 4" xfId="48187" xr:uid="{00000000-0005-0000-0000-00006F010000}"/>
    <cellStyle name="(#) Rolled Up 6" xfId="7331" xr:uid="{00000000-0005-0000-0000-000070010000}"/>
    <cellStyle name="(#) Rolled Up 7" xfId="7371" xr:uid="{00000000-0005-0000-0000-000071010000}"/>
    <cellStyle name="(#) Rolled Up 7 2" xfId="24573" xr:uid="{00000000-0005-0000-0000-000072010000}"/>
    <cellStyle name="(#) Rolled Up 7 3" xfId="35969" xr:uid="{00000000-0005-0000-0000-000073010000}"/>
    <cellStyle name="(#) Rolled Up 7 4" xfId="48940" xr:uid="{00000000-0005-0000-0000-000074010000}"/>
    <cellStyle name="(#) Rolled Up 8" xfId="10637" xr:uid="{00000000-0005-0000-0000-000075010000}"/>
    <cellStyle name="(#) Rolled Up 8 2" xfId="27579" xr:uid="{00000000-0005-0000-0000-000076010000}"/>
    <cellStyle name="(#) Rolled Up 8 3" xfId="38602" xr:uid="{00000000-0005-0000-0000-000077010000}"/>
    <cellStyle name="(#) Rolled Up 9" xfId="9427" xr:uid="{00000000-0005-0000-0000-000078010000}"/>
    <cellStyle name="(#) Rolled Up 9 2" xfId="26450" xr:uid="{00000000-0005-0000-0000-000079010000}"/>
    <cellStyle name="(#) Rolled Up 9 3" xfId="37604" xr:uid="{00000000-0005-0000-0000-00007A010000}"/>
    <cellStyle name="(#) Rolled Up 9 4" xfId="50570" xr:uid="{00000000-0005-0000-0000-00007B010000}"/>
    <cellStyle name="(#) Supplier Input Quantity" xfId="2133" xr:uid="{00000000-0005-0000-0000-00007C010000}"/>
    <cellStyle name="(#) Supplier Input Quantity 10" xfId="10885" xr:uid="{00000000-0005-0000-0000-00007D010000}"/>
    <cellStyle name="(#) Supplier Input Quantity 10 2" xfId="27807" xr:uid="{00000000-0005-0000-0000-00007E010000}"/>
    <cellStyle name="(#) Supplier Input Quantity 10 3" xfId="38792" xr:uid="{00000000-0005-0000-0000-00007F010000}"/>
    <cellStyle name="(#) Supplier Input Quantity 10 4" xfId="51800" xr:uid="{00000000-0005-0000-0000-000080010000}"/>
    <cellStyle name="(#) Supplier Input Quantity 11" xfId="9455" xr:uid="{00000000-0005-0000-0000-000081010000}"/>
    <cellStyle name="(#) Supplier Input Quantity 12" xfId="11904" xr:uid="{00000000-0005-0000-0000-000082010000}"/>
    <cellStyle name="(#) Supplier Input Quantity 12 2" xfId="28723" xr:uid="{00000000-0005-0000-0000-000083010000}"/>
    <cellStyle name="(#) Supplier Input Quantity 12 3" xfId="39568" xr:uid="{00000000-0005-0000-0000-000084010000}"/>
    <cellStyle name="(#) Supplier Input Quantity 12 4" xfId="52576" xr:uid="{00000000-0005-0000-0000-000085010000}"/>
    <cellStyle name="(#) Supplier Input Quantity 13" xfId="10905" xr:uid="{00000000-0005-0000-0000-000086010000}"/>
    <cellStyle name="(#) Supplier Input Quantity 14" xfId="12143" xr:uid="{00000000-0005-0000-0000-000087010000}"/>
    <cellStyle name="(#) Supplier Input Quantity 15" xfId="15421" xr:uid="{00000000-0005-0000-0000-000088010000}"/>
    <cellStyle name="(#) Supplier Input Quantity 15 2" xfId="31851" xr:uid="{00000000-0005-0000-0000-000089010000}"/>
    <cellStyle name="(#) Supplier Input Quantity 15 3" xfId="42204" xr:uid="{00000000-0005-0000-0000-00008A010000}"/>
    <cellStyle name="(#) Supplier Input Quantity 15 4" xfId="55212" xr:uid="{00000000-0005-0000-0000-00008B010000}"/>
    <cellStyle name="(#) Supplier Input Quantity 16" xfId="17226" xr:uid="{00000000-0005-0000-0000-00008C010000}"/>
    <cellStyle name="(#) Supplier Input Quantity 17" xfId="18252" xr:uid="{00000000-0005-0000-0000-00008D010000}"/>
    <cellStyle name="(#) Supplier Input Quantity 18" xfId="18958" xr:uid="{00000000-0005-0000-0000-00008E010000}"/>
    <cellStyle name="(#) Supplier Input Quantity 2" xfId="2957" xr:uid="{00000000-0005-0000-0000-00008F010000}"/>
    <cellStyle name="(#) Supplier Input Quantity 2 10" xfId="6323" xr:uid="{00000000-0005-0000-0000-000090010000}"/>
    <cellStyle name="(#) Supplier Input Quantity 2 11" xfId="6556" xr:uid="{00000000-0005-0000-0000-000091010000}"/>
    <cellStyle name="(#) Supplier Input Quantity 2 12" xfId="6853" xr:uid="{00000000-0005-0000-0000-000092010000}"/>
    <cellStyle name="(#) Supplier Input Quantity 2 13" xfId="7207" xr:uid="{00000000-0005-0000-0000-000093010000}"/>
    <cellStyle name="(#) Supplier Input Quantity 2 14" xfId="7643" xr:uid="{00000000-0005-0000-0000-000094010000}"/>
    <cellStyle name="(#) Supplier Input Quantity 2 15" xfId="7939" xr:uid="{00000000-0005-0000-0000-000095010000}"/>
    <cellStyle name="(#) Supplier Input Quantity 2 16" xfId="8521" xr:uid="{00000000-0005-0000-0000-000096010000}"/>
    <cellStyle name="(#) Supplier Input Quantity 2 17" xfId="8781" xr:uid="{00000000-0005-0000-0000-000097010000}"/>
    <cellStyle name="(#) Supplier Input Quantity 2 18" xfId="9060" xr:uid="{00000000-0005-0000-0000-000098010000}"/>
    <cellStyle name="(#) Supplier Input Quantity 2 19" xfId="10576" xr:uid="{00000000-0005-0000-0000-000099010000}"/>
    <cellStyle name="(#) Supplier Input Quantity 2 19 2" xfId="51556" xr:uid="{00000000-0005-0000-0000-00009A010000}"/>
    <cellStyle name="(#) Supplier Input Quantity 2 2" xfId="3467" xr:uid="{00000000-0005-0000-0000-00009B010000}"/>
    <cellStyle name="(#) Supplier Input Quantity 2 20" xfId="10829" xr:uid="{00000000-0005-0000-0000-00009C010000}"/>
    <cellStyle name="(#) Supplier Input Quantity 2 21" xfId="11152" xr:uid="{00000000-0005-0000-0000-00009D010000}"/>
    <cellStyle name="(#) Supplier Input Quantity 2 22" xfId="11492" xr:uid="{00000000-0005-0000-0000-00009E010000}"/>
    <cellStyle name="(#) Supplier Input Quantity 2 23" xfId="11763" xr:uid="{00000000-0005-0000-0000-00009F010000}"/>
    <cellStyle name="(#) Supplier Input Quantity 2 24" xfId="12092" xr:uid="{00000000-0005-0000-0000-0000A0010000}"/>
    <cellStyle name="(#) Supplier Input Quantity 2 25" xfId="12377" xr:uid="{00000000-0005-0000-0000-0000A1010000}"/>
    <cellStyle name="(#) Supplier Input Quantity 2 26" xfId="12652" xr:uid="{00000000-0005-0000-0000-0000A2010000}"/>
    <cellStyle name="(#) Supplier Input Quantity 2 27" xfId="12935" xr:uid="{00000000-0005-0000-0000-0000A3010000}"/>
    <cellStyle name="(#) Supplier Input Quantity 2 28" xfId="13276" xr:uid="{00000000-0005-0000-0000-0000A4010000}"/>
    <cellStyle name="(#) Supplier Input Quantity 2 29" xfId="13610" xr:uid="{00000000-0005-0000-0000-0000A5010000}"/>
    <cellStyle name="(#) Supplier Input Quantity 2 3" xfId="3763" xr:uid="{00000000-0005-0000-0000-0000A6010000}"/>
    <cellStyle name="(#) Supplier Input Quantity 2 30" xfId="13852" xr:uid="{00000000-0005-0000-0000-0000A7010000}"/>
    <cellStyle name="(#) Supplier Input Quantity 2 31" xfId="14128" xr:uid="{00000000-0005-0000-0000-0000A8010000}"/>
    <cellStyle name="(#) Supplier Input Quantity 2 32" xfId="14425" xr:uid="{00000000-0005-0000-0000-0000A9010000}"/>
    <cellStyle name="(#) Supplier Input Quantity 2 33" xfId="14749" xr:uid="{00000000-0005-0000-0000-0000AA010000}"/>
    <cellStyle name="(#) Supplier Input Quantity 2 34" xfId="15050" xr:uid="{00000000-0005-0000-0000-0000AB010000}"/>
    <cellStyle name="(#) Supplier Input Quantity 2 35" xfId="15352" xr:uid="{00000000-0005-0000-0000-0000AC010000}"/>
    <cellStyle name="(#) Supplier Input Quantity 2 36" xfId="15800" xr:uid="{00000000-0005-0000-0000-0000AD010000}"/>
    <cellStyle name="(#) Supplier Input Quantity 2 37" xfId="16061" xr:uid="{00000000-0005-0000-0000-0000AE010000}"/>
    <cellStyle name="(#) Supplier Input Quantity 2 38" xfId="16547" xr:uid="{00000000-0005-0000-0000-0000AF010000}"/>
    <cellStyle name="(#) Supplier Input Quantity 2 39" xfId="16770" xr:uid="{00000000-0005-0000-0000-0000B0010000}"/>
    <cellStyle name="(#) Supplier Input Quantity 2 4" xfId="4377" xr:uid="{00000000-0005-0000-0000-0000B1010000}"/>
    <cellStyle name="(#) Supplier Input Quantity 2 40" xfId="17568" xr:uid="{00000000-0005-0000-0000-0000B2010000}"/>
    <cellStyle name="(#) Supplier Input Quantity 2 41" xfId="17824" xr:uid="{00000000-0005-0000-0000-0000B3010000}"/>
    <cellStyle name="(#) Supplier Input Quantity 2 42" xfId="18143" xr:uid="{00000000-0005-0000-0000-0000B4010000}"/>
    <cellStyle name="(#) Supplier Input Quantity 2 43" xfId="18454" xr:uid="{00000000-0005-0000-0000-0000B5010000}"/>
    <cellStyle name="(#) Supplier Input Quantity 2 44" xfId="18769" xr:uid="{00000000-0005-0000-0000-0000B6010000}"/>
    <cellStyle name="(#) Supplier Input Quantity 2 45" xfId="19229" xr:uid="{00000000-0005-0000-0000-0000B7010000}"/>
    <cellStyle name="(#) Supplier Input Quantity 2 46" xfId="19532" xr:uid="{00000000-0005-0000-0000-0000B8010000}"/>
    <cellStyle name="(#) Supplier Input Quantity 2 5" xfId="4624" xr:uid="{00000000-0005-0000-0000-0000B9010000}"/>
    <cellStyle name="(#) Supplier Input Quantity 2 6" xfId="5009" xr:uid="{00000000-0005-0000-0000-0000BA010000}"/>
    <cellStyle name="(#) Supplier Input Quantity 2 7" xfId="5238" xr:uid="{00000000-0005-0000-0000-0000BB010000}"/>
    <cellStyle name="(#) Supplier Input Quantity 2 8" xfId="5519" xr:uid="{00000000-0005-0000-0000-0000BC010000}"/>
    <cellStyle name="(#) Supplier Input Quantity 2 9" xfId="5727" xr:uid="{00000000-0005-0000-0000-0000BD010000}"/>
    <cellStyle name="(#) Supplier Input Quantity 3" xfId="2798" xr:uid="{00000000-0005-0000-0000-0000BE010000}"/>
    <cellStyle name="(#) Supplier Input Quantity 3 10" xfId="6174" xr:uid="{00000000-0005-0000-0000-0000BF010000}"/>
    <cellStyle name="(#) Supplier Input Quantity 3 11" xfId="6405" xr:uid="{00000000-0005-0000-0000-0000C0010000}"/>
    <cellStyle name="(#) Supplier Input Quantity 3 12" xfId="6700" xr:uid="{00000000-0005-0000-0000-0000C1010000}"/>
    <cellStyle name="(#) Supplier Input Quantity 3 13" xfId="7069" xr:uid="{00000000-0005-0000-0000-0000C2010000}"/>
    <cellStyle name="(#) Supplier Input Quantity 3 14" xfId="7490" xr:uid="{00000000-0005-0000-0000-0000C3010000}"/>
    <cellStyle name="(#) Supplier Input Quantity 3 15" xfId="7788" xr:uid="{00000000-0005-0000-0000-0000C4010000}"/>
    <cellStyle name="(#) Supplier Input Quantity 3 16" xfId="8369" xr:uid="{00000000-0005-0000-0000-0000C5010000}"/>
    <cellStyle name="(#) Supplier Input Quantity 3 17" xfId="8630" xr:uid="{00000000-0005-0000-0000-0000C6010000}"/>
    <cellStyle name="(#) Supplier Input Quantity 3 18" xfId="8909" xr:uid="{00000000-0005-0000-0000-0000C7010000}"/>
    <cellStyle name="(#) Supplier Input Quantity 3 19" xfId="10429" xr:uid="{00000000-0005-0000-0000-0000C8010000}"/>
    <cellStyle name="(#) Supplier Input Quantity 3 19 2" xfId="51410" xr:uid="{00000000-0005-0000-0000-0000C9010000}"/>
    <cellStyle name="(#) Supplier Input Quantity 3 2" xfId="3314" xr:uid="{00000000-0005-0000-0000-0000CA010000}"/>
    <cellStyle name="(#) Supplier Input Quantity 3 20" xfId="10673" xr:uid="{00000000-0005-0000-0000-0000CB010000}"/>
    <cellStyle name="(#) Supplier Input Quantity 3 21" xfId="10997" xr:uid="{00000000-0005-0000-0000-0000CC010000}"/>
    <cellStyle name="(#) Supplier Input Quantity 3 22" xfId="11336" xr:uid="{00000000-0005-0000-0000-0000CD010000}"/>
    <cellStyle name="(#) Supplier Input Quantity 3 23" xfId="11606" xr:uid="{00000000-0005-0000-0000-0000CE010000}"/>
    <cellStyle name="(#) Supplier Input Quantity 3 24" xfId="11938" xr:uid="{00000000-0005-0000-0000-0000CF010000}"/>
    <cellStyle name="(#) Supplier Input Quantity 3 25" xfId="12222" xr:uid="{00000000-0005-0000-0000-0000D0010000}"/>
    <cellStyle name="(#) Supplier Input Quantity 3 26" xfId="12496" xr:uid="{00000000-0005-0000-0000-0000D1010000}"/>
    <cellStyle name="(#) Supplier Input Quantity 3 27" xfId="12778" xr:uid="{00000000-0005-0000-0000-0000D2010000}"/>
    <cellStyle name="(#) Supplier Input Quantity 3 28" xfId="13122" xr:uid="{00000000-0005-0000-0000-0000D3010000}"/>
    <cellStyle name="(#) Supplier Input Quantity 3 29" xfId="13459" xr:uid="{00000000-0005-0000-0000-0000D4010000}"/>
    <cellStyle name="(#) Supplier Input Quantity 3 3" xfId="3610" xr:uid="{00000000-0005-0000-0000-0000D5010000}"/>
    <cellStyle name="(#) Supplier Input Quantity 3 30" xfId="13698" xr:uid="{00000000-0005-0000-0000-0000D6010000}"/>
    <cellStyle name="(#) Supplier Input Quantity 3 31" xfId="13973" xr:uid="{00000000-0005-0000-0000-0000D7010000}"/>
    <cellStyle name="(#) Supplier Input Quantity 3 32" xfId="14270" xr:uid="{00000000-0005-0000-0000-0000D8010000}"/>
    <cellStyle name="(#) Supplier Input Quantity 3 33" xfId="14594" xr:uid="{00000000-0005-0000-0000-0000D9010000}"/>
    <cellStyle name="(#) Supplier Input Quantity 3 34" xfId="14897" xr:uid="{00000000-0005-0000-0000-0000DA010000}"/>
    <cellStyle name="(#) Supplier Input Quantity 3 35" xfId="15203" xr:uid="{00000000-0005-0000-0000-0000DB010000}"/>
    <cellStyle name="(#) Supplier Input Quantity 3 36" xfId="15649" xr:uid="{00000000-0005-0000-0000-0000DC010000}"/>
    <cellStyle name="(#) Supplier Input Quantity 3 37" xfId="15912" xr:uid="{00000000-0005-0000-0000-0000DD010000}"/>
    <cellStyle name="(#) Supplier Input Quantity 3 38" xfId="16399" xr:uid="{00000000-0005-0000-0000-0000DE010000}"/>
    <cellStyle name="(#) Supplier Input Quantity 3 39" xfId="16619" xr:uid="{00000000-0005-0000-0000-0000DF010000}"/>
    <cellStyle name="(#) Supplier Input Quantity 3 4" xfId="4229" xr:uid="{00000000-0005-0000-0000-0000E0010000}"/>
    <cellStyle name="(#) Supplier Input Quantity 3 40" xfId="17424" xr:uid="{00000000-0005-0000-0000-0000E1010000}"/>
    <cellStyle name="(#) Supplier Input Quantity 3 41" xfId="17669" xr:uid="{00000000-0005-0000-0000-0000E2010000}"/>
    <cellStyle name="(#) Supplier Input Quantity 3 42" xfId="17988" xr:uid="{00000000-0005-0000-0000-0000E3010000}"/>
    <cellStyle name="(#) Supplier Input Quantity 3 43" xfId="18299" xr:uid="{00000000-0005-0000-0000-0000E4010000}"/>
    <cellStyle name="(#) Supplier Input Quantity 3 44" xfId="18616" xr:uid="{00000000-0005-0000-0000-0000E5010000}"/>
    <cellStyle name="(#) Supplier Input Quantity 3 45" xfId="19078" xr:uid="{00000000-0005-0000-0000-0000E6010000}"/>
    <cellStyle name="(#) Supplier Input Quantity 3 46" xfId="19379" xr:uid="{00000000-0005-0000-0000-0000E7010000}"/>
    <cellStyle name="(#) Supplier Input Quantity 3 5" xfId="4470" xr:uid="{00000000-0005-0000-0000-0000E8010000}"/>
    <cellStyle name="(#) Supplier Input Quantity 3 6" xfId="4861" xr:uid="{00000000-0005-0000-0000-0000E9010000}"/>
    <cellStyle name="(#) Supplier Input Quantity 3 7" xfId="5087" xr:uid="{00000000-0005-0000-0000-0000EA010000}"/>
    <cellStyle name="(#) Supplier Input Quantity 3 8" xfId="5372" xr:uid="{00000000-0005-0000-0000-0000EB010000}"/>
    <cellStyle name="(#) Supplier Input Quantity 3 9" xfId="5580" xr:uid="{00000000-0005-0000-0000-0000EC010000}"/>
    <cellStyle name="(#) Supplier Input Quantity 4" xfId="2750" xr:uid="{00000000-0005-0000-0000-0000ED010000}"/>
    <cellStyle name="(#) Supplier Input Quantity 4 10" xfId="6142" xr:uid="{00000000-0005-0000-0000-0000EE010000}"/>
    <cellStyle name="(#) Supplier Input Quantity 4 11" xfId="5937" xr:uid="{00000000-0005-0000-0000-0000EF010000}"/>
    <cellStyle name="(#) Supplier Input Quantity 4 12" xfId="6667" xr:uid="{00000000-0005-0000-0000-0000F0010000}"/>
    <cellStyle name="(#) Supplier Input Quantity 4 13" xfId="7036" xr:uid="{00000000-0005-0000-0000-0000F1010000}"/>
    <cellStyle name="(#) Supplier Input Quantity 4 14" xfId="7456" xr:uid="{00000000-0005-0000-0000-0000F2010000}"/>
    <cellStyle name="(#) Supplier Input Quantity 4 15" xfId="7763" xr:uid="{00000000-0005-0000-0000-0000F3010000}"/>
    <cellStyle name="(#) Supplier Input Quantity 4 16" xfId="8340" xr:uid="{00000000-0005-0000-0000-0000F4010000}"/>
    <cellStyle name="(#) Supplier Input Quantity 4 17" xfId="8596" xr:uid="{00000000-0005-0000-0000-0000F5010000}"/>
    <cellStyle name="(#) Supplier Input Quantity 4 18" xfId="8884" xr:uid="{00000000-0005-0000-0000-0000F6010000}"/>
    <cellStyle name="(#) Supplier Input Quantity 4 19" xfId="10393" xr:uid="{00000000-0005-0000-0000-0000F7010000}"/>
    <cellStyle name="(#) Supplier Input Quantity 4 19 2" xfId="51375" xr:uid="{00000000-0005-0000-0000-0000F8010000}"/>
    <cellStyle name="(#) Supplier Input Quantity 4 2" xfId="3281" xr:uid="{00000000-0005-0000-0000-0000F9010000}"/>
    <cellStyle name="(#) Supplier Input Quantity 4 20" xfId="10048" xr:uid="{00000000-0005-0000-0000-0000FA010000}"/>
    <cellStyle name="(#) Supplier Input Quantity 4 21" xfId="10958" xr:uid="{00000000-0005-0000-0000-0000FB010000}"/>
    <cellStyle name="(#) Supplier Input Quantity 4 22" xfId="11297" xr:uid="{00000000-0005-0000-0000-0000FC010000}"/>
    <cellStyle name="(#) Supplier Input Quantity 4 23" xfId="11188" xr:uid="{00000000-0005-0000-0000-0000FD010000}"/>
    <cellStyle name="(#) Supplier Input Quantity 4 24" xfId="11902" xr:uid="{00000000-0005-0000-0000-0000FE010000}"/>
    <cellStyle name="(#) Supplier Input Quantity 4 25" xfId="12186" xr:uid="{00000000-0005-0000-0000-0000FF010000}"/>
    <cellStyle name="(#) Supplier Input Quantity 4 26" xfId="9443" xr:uid="{00000000-0005-0000-0000-000000020000}"/>
    <cellStyle name="(#) Supplier Input Quantity 4 27" xfId="12744" xr:uid="{00000000-0005-0000-0000-000001020000}"/>
    <cellStyle name="(#) Supplier Input Quantity 4 28" xfId="13090" xr:uid="{00000000-0005-0000-0000-000002020000}"/>
    <cellStyle name="(#) Supplier Input Quantity 4 29" xfId="13421" xr:uid="{00000000-0005-0000-0000-000003020000}"/>
    <cellStyle name="(#) Supplier Input Quantity 4 3" xfId="3577" xr:uid="{00000000-0005-0000-0000-000004020000}"/>
    <cellStyle name="(#) Supplier Input Quantity 4 30" xfId="10206" xr:uid="{00000000-0005-0000-0000-000005020000}"/>
    <cellStyle name="(#) Supplier Input Quantity 4 31" xfId="13935" xr:uid="{00000000-0005-0000-0000-000006020000}"/>
    <cellStyle name="(#) Supplier Input Quantity 4 32" xfId="14236" xr:uid="{00000000-0005-0000-0000-000007020000}"/>
    <cellStyle name="(#) Supplier Input Quantity 4 33" xfId="14559" xr:uid="{00000000-0005-0000-0000-000008020000}"/>
    <cellStyle name="(#) Supplier Input Quantity 4 34" xfId="14871" xr:uid="{00000000-0005-0000-0000-000009020000}"/>
    <cellStyle name="(#) Supplier Input Quantity 4 35" xfId="15170" xr:uid="{00000000-0005-0000-0000-00000A020000}"/>
    <cellStyle name="(#) Supplier Input Quantity 4 36" xfId="15621" xr:uid="{00000000-0005-0000-0000-00000B020000}"/>
    <cellStyle name="(#) Supplier Input Quantity 4 37" xfId="15879" xr:uid="{00000000-0005-0000-0000-00000C020000}"/>
    <cellStyle name="(#) Supplier Input Quantity 4 38" xfId="16368" xr:uid="{00000000-0005-0000-0000-00000D020000}"/>
    <cellStyle name="(#) Supplier Input Quantity 4 39" xfId="16206" xr:uid="{00000000-0005-0000-0000-00000E020000}"/>
    <cellStyle name="(#) Supplier Input Quantity 4 4" xfId="4193" xr:uid="{00000000-0005-0000-0000-00000F020000}"/>
    <cellStyle name="(#) Supplier Input Quantity 4 40" xfId="17388" xr:uid="{00000000-0005-0000-0000-000010020000}"/>
    <cellStyle name="(#) Supplier Input Quantity 4 41" xfId="17126" xr:uid="{00000000-0005-0000-0000-000011020000}"/>
    <cellStyle name="(#) Supplier Input Quantity 4 42" xfId="17953" xr:uid="{00000000-0005-0000-0000-000012020000}"/>
    <cellStyle name="(#) Supplier Input Quantity 4 43" xfId="18266" xr:uid="{00000000-0005-0000-0000-000013020000}"/>
    <cellStyle name="(#) Supplier Input Quantity 4 44" xfId="18583" xr:uid="{00000000-0005-0000-0000-000014020000}"/>
    <cellStyle name="(#) Supplier Input Quantity 4 45" xfId="19045" xr:uid="{00000000-0005-0000-0000-000015020000}"/>
    <cellStyle name="(#) Supplier Input Quantity 4 46" xfId="19346" xr:uid="{00000000-0005-0000-0000-000016020000}"/>
    <cellStyle name="(#) Supplier Input Quantity 4 5" xfId="4439" xr:uid="{00000000-0005-0000-0000-000017020000}"/>
    <cellStyle name="(#) Supplier Input Quantity 4 6" xfId="4830" xr:uid="{00000000-0005-0000-0000-000018020000}"/>
    <cellStyle name="(#) Supplier Input Quantity 4 7" xfId="4465" xr:uid="{00000000-0005-0000-0000-000019020000}"/>
    <cellStyle name="(#) Supplier Input Quantity 4 8" xfId="5341" xr:uid="{00000000-0005-0000-0000-00001A020000}"/>
    <cellStyle name="(#) Supplier Input Quantity 4 9" xfId="5221" xr:uid="{00000000-0005-0000-0000-00001B020000}"/>
    <cellStyle name="(#) Supplier Input Quantity 5" xfId="6365" xr:uid="{00000000-0005-0000-0000-00001C020000}"/>
    <cellStyle name="(#) Supplier Input Quantity 5 2" xfId="23677" xr:uid="{00000000-0005-0000-0000-00001D020000}"/>
    <cellStyle name="(#) Supplier Input Quantity 5 3" xfId="20261" xr:uid="{00000000-0005-0000-0000-00001E020000}"/>
    <cellStyle name="(#) Supplier Input Quantity 5 4" xfId="48188" xr:uid="{00000000-0005-0000-0000-00001F020000}"/>
    <cellStyle name="(#) Supplier Input Quantity 6" xfId="7332" xr:uid="{00000000-0005-0000-0000-000020020000}"/>
    <cellStyle name="(#) Supplier Input Quantity 7" xfId="7361" xr:uid="{00000000-0005-0000-0000-000021020000}"/>
    <cellStyle name="(#) Supplier Input Quantity 7 2" xfId="24565" xr:uid="{00000000-0005-0000-0000-000022020000}"/>
    <cellStyle name="(#) Supplier Input Quantity 7 3" xfId="35963" xr:uid="{00000000-0005-0000-0000-000023020000}"/>
    <cellStyle name="(#) Supplier Input Quantity 7 4" xfId="48934" xr:uid="{00000000-0005-0000-0000-000024020000}"/>
    <cellStyle name="(#) Supplier Input Quantity 8" xfId="10632" xr:uid="{00000000-0005-0000-0000-000025020000}"/>
    <cellStyle name="(#) Supplier Input Quantity 8 2" xfId="27574" xr:uid="{00000000-0005-0000-0000-000026020000}"/>
    <cellStyle name="(#) Supplier Input Quantity 8 3" xfId="38598" xr:uid="{00000000-0005-0000-0000-000027020000}"/>
    <cellStyle name="(#) Supplier Input Quantity 9" xfId="9426" xr:uid="{00000000-0005-0000-0000-000028020000}"/>
    <cellStyle name="(#) Supplier Input Quantity 9 2" xfId="26449" xr:uid="{00000000-0005-0000-0000-000029020000}"/>
    <cellStyle name="(#) Supplier Input Quantity 9 3" xfId="37603" xr:uid="{00000000-0005-0000-0000-00002A020000}"/>
    <cellStyle name="(#) Supplier Input Quantity 9 4" xfId="50569" xr:uid="{00000000-0005-0000-0000-00002B020000}"/>
    <cellStyle name="(#) Supplier Quantity" xfId="2134" xr:uid="{00000000-0005-0000-0000-00002C020000}"/>
    <cellStyle name="(#) Supplier Quantity 10" xfId="2135" xr:uid="{00000000-0005-0000-0000-00002D020000}"/>
    <cellStyle name="(#) Supplier Quantity 10 2" xfId="2136" xr:uid="{00000000-0005-0000-0000-00002E020000}"/>
    <cellStyle name="(#) Supplier Quantity 11" xfId="2137" xr:uid="{00000000-0005-0000-0000-00002F020000}"/>
    <cellStyle name="(#) Supplier Quantity 11 2" xfId="2138" xr:uid="{00000000-0005-0000-0000-000030020000}"/>
    <cellStyle name="(#) Supplier Quantity 12" xfId="2139" xr:uid="{00000000-0005-0000-0000-000031020000}"/>
    <cellStyle name="(#) Supplier Quantity 12 2" xfId="2140" xr:uid="{00000000-0005-0000-0000-000032020000}"/>
    <cellStyle name="(#) Supplier Quantity 13" xfId="2141" xr:uid="{00000000-0005-0000-0000-000033020000}"/>
    <cellStyle name="(#) Supplier Quantity 13 2" xfId="2142" xr:uid="{00000000-0005-0000-0000-000034020000}"/>
    <cellStyle name="(#) Supplier Quantity 14" xfId="2143" xr:uid="{00000000-0005-0000-0000-000035020000}"/>
    <cellStyle name="(#) Supplier Quantity 2" xfId="2144" xr:uid="{00000000-0005-0000-0000-000036020000}"/>
    <cellStyle name="(#) Supplier Quantity 2 2" xfId="2145" xr:uid="{00000000-0005-0000-0000-000037020000}"/>
    <cellStyle name="(#) Supplier Quantity 3" xfId="2146" xr:uid="{00000000-0005-0000-0000-000038020000}"/>
    <cellStyle name="(#) Supplier Quantity 3 2" xfId="2147" xr:uid="{00000000-0005-0000-0000-000039020000}"/>
    <cellStyle name="(#) Supplier Quantity 4" xfId="2148" xr:uid="{00000000-0005-0000-0000-00003A020000}"/>
    <cellStyle name="(#) Supplier Quantity 4 2" xfId="2149" xr:uid="{00000000-0005-0000-0000-00003B020000}"/>
    <cellStyle name="(#) Supplier Quantity 5" xfId="2150" xr:uid="{00000000-0005-0000-0000-00003C020000}"/>
    <cellStyle name="(#) Supplier Quantity 5 2" xfId="2151" xr:uid="{00000000-0005-0000-0000-00003D020000}"/>
    <cellStyle name="(#) Supplier Quantity 6" xfId="2152" xr:uid="{00000000-0005-0000-0000-00003E020000}"/>
    <cellStyle name="(#) Supplier Quantity 6 2" xfId="2153" xr:uid="{00000000-0005-0000-0000-00003F020000}"/>
    <cellStyle name="(#) Supplier Quantity 7" xfId="2154" xr:uid="{00000000-0005-0000-0000-000040020000}"/>
    <cellStyle name="(#) Supplier Quantity 7 2" xfId="2155" xr:uid="{00000000-0005-0000-0000-000041020000}"/>
    <cellStyle name="(#) Supplier Quantity 8" xfId="2156" xr:uid="{00000000-0005-0000-0000-000042020000}"/>
    <cellStyle name="(#) Supplier Quantity 8 2" xfId="2157" xr:uid="{00000000-0005-0000-0000-000043020000}"/>
    <cellStyle name="(#) Supplier Quantity 9" xfId="2158" xr:uid="{00000000-0005-0000-0000-000044020000}"/>
    <cellStyle name="(#) Supplier Quantity 9 2" xfId="2159" xr:uid="{00000000-0005-0000-0000-000045020000}"/>
    <cellStyle name="($) Currency" xfId="2160" xr:uid="{00000000-0005-0000-0000-000046020000}"/>
    <cellStyle name="($) Currency 10" xfId="11813" xr:uid="{00000000-0005-0000-0000-000047020000}"/>
    <cellStyle name="($) Currency 10 2" xfId="28638" xr:uid="{00000000-0005-0000-0000-000048020000}"/>
    <cellStyle name="($) Currency 10 3" xfId="39490" xr:uid="{00000000-0005-0000-0000-000049020000}"/>
    <cellStyle name="($) Currency 10 4" xfId="52498" xr:uid="{00000000-0005-0000-0000-00004A020000}"/>
    <cellStyle name="($) Currency 11" xfId="9702" xr:uid="{00000000-0005-0000-0000-00004B020000}"/>
    <cellStyle name="($) Currency 12" xfId="11835" xr:uid="{00000000-0005-0000-0000-00004C020000}"/>
    <cellStyle name="($) Currency 12 2" xfId="28659" xr:uid="{00000000-0005-0000-0000-00004D020000}"/>
    <cellStyle name="($) Currency 12 3" xfId="39510" xr:uid="{00000000-0005-0000-0000-00004E020000}"/>
    <cellStyle name="($) Currency 12 4" xfId="52518" xr:uid="{00000000-0005-0000-0000-00004F020000}"/>
    <cellStyle name="($) Currency 13" xfId="12148" xr:uid="{00000000-0005-0000-0000-000050020000}"/>
    <cellStyle name="($) Currency 14" xfId="9840" xr:uid="{00000000-0005-0000-0000-000051020000}"/>
    <cellStyle name="($) Currency 15" xfId="15419" xr:uid="{00000000-0005-0000-0000-000052020000}"/>
    <cellStyle name="($) Currency 15 2" xfId="31850" xr:uid="{00000000-0005-0000-0000-000053020000}"/>
    <cellStyle name="($) Currency 15 3" xfId="42203" xr:uid="{00000000-0005-0000-0000-000054020000}"/>
    <cellStyle name="($) Currency 15 4" xfId="55211" xr:uid="{00000000-0005-0000-0000-000055020000}"/>
    <cellStyle name="($) Currency 16" xfId="17937" xr:uid="{00000000-0005-0000-0000-000056020000}"/>
    <cellStyle name="($) Currency 17" xfId="17066" xr:uid="{00000000-0005-0000-0000-000057020000}"/>
    <cellStyle name="($) Currency 18" xfId="19031" xr:uid="{00000000-0005-0000-0000-000058020000}"/>
    <cellStyle name="($) Currency 2" xfId="2958" xr:uid="{00000000-0005-0000-0000-000059020000}"/>
    <cellStyle name="($) Currency 2 10" xfId="6324" xr:uid="{00000000-0005-0000-0000-00005A020000}"/>
    <cellStyle name="($) Currency 2 11" xfId="6557" xr:uid="{00000000-0005-0000-0000-00005B020000}"/>
    <cellStyle name="($) Currency 2 12" xfId="6854" xr:uid="{00000000-0005-0000-0000-00005C020000}"/>
    <cellStyle name="($) Currency 2 13" xfId="7208" xr:uid="{00000000-0005-0000-0000-00005D020000}"/>
    <cellStyle name="($) Currency 2 14" xfId="7644" xr:uid="{00000000-0005-0000-0000-00005E020000}"/>
    <cellStyle name="($) Currency 2 15" xfId="7940" xr:uid="{00000000-0005-0000-0000-00005F020000}"/>
    <cellStyle name="($) Currency 2 16" xfId="8522" xr:uid="{00000000-0005-0000-0000-000060020000}"/>
    <cellStyle name="($) Currency 2 17" xfId="8782" xr:uid="{00000000-0005-0000-0000-000061020000}"/>
    <cellStyle name="($) Currency 2 18" xfId="9061" xr:uid="{00000000-0005-0000-0000-000062020000}"/>
    <cellStyle name="($) Currency 2 19" xfId="10577" xr:uid="{00000000-0005-0000-0000-000063020000}"/>
    <cellStyle name="($) Currency 2 19 2" xfId="51557" xr:uid="{00000000-0005-0000-0000-000064020000}"/>
    <cellStyle name="($) Currency 2 2" xfId="3468" xr:uid="{00000000-0005-0000-0000-000065020000}"/>
    <cellStyle name="($) Currency 2 20" xfId="10830" xr:uid="{00000000-0005-0000-0000-000066020000}"/>
    <cellStyle name="($) Currency 2 21" xfId="11153" xr:uid="{00000000-0005-0000-0000-000067020000}"/>
    <cellStyle name="($) Currency 2 22" xfId="11493" xr:uid="{00000000-0005-0000-0000-000068020000}"/>
    <cellStyle name="($) Currency 2 23" xfId="11764" xr:uid="{00000000-0005-0000-0000-000069020000}"/>
    <cellStyle name="($) Currency 2 24" xfId="12093" xr:uid="{00000000-0005-0000-0000-00006A020000}"/>
    <cellStyle name="($) Currency 2 25" xfId="12378" xr:uid="{00000000-0005-0000-0000-00006B020000}"/>
    <cellStyle name="($) Currency 2 26" xfId="12653" xr:uid="{00000000-0005-0000-0000-00006C020000}"/>
    <cellStyle name="($) Currency 2 27" xfId="12936" xr:uid="{00000000-0005-0000-0000-00006D020000}"/>
    <cellStyle name="($) Currency 2 28" xfId="13277" xr:uid="{00000000-0005-0000-0000-00006E020000}"/>
    <cellStyle name="($) Currency 2 29" xfId="13611" xr:uid="{00000000-0005-0000-0000-00006F020000}"/>
    <cellStyle name="($) Currency 2 3" xfId="3764" xr:uid="{00000000-0005-0000-0000-000070020000}"/>
    <cellStyle name="($) Currency 2 30" xfId="13853" xr:uid="{00000000-0005-0000-0000-000071020000}"/>
    <cellStyle name="($) Currency 2 31" xfId="14129" xr:uid="{00000000-0005-0000-0000-000072020000}"/>
    <cellStyle name="($) Currency 2 32" xfId="14426" xr:uid="{00000000-0005-0000-0000-000073020000}"/>
    <cellStyle name="($) Currency 2 33" xfId="14750" xr:uid="{00000000-0005-0000-0000-000074020000}"/>
    <cellStyle name="($) Currency 2 34" xfId="15051" xr:uid="{00000000-0005-0000-0000-000075020000}"/>
    <cellStyle name="($) Currency 2 35" xfId="15353" xr:uid="{00000000-0005-0000-0000-000076020000}"/>
    <cellStyle name="($) Currency 2 36" xfId="15801" xr:uid="{00000000-0005-0000-0000-000077020000}"/>
    <cellStyle name="($) Currency 2 37" xfId="16062" xr:uid="{00000000-0005-0000-0000-000078020000}"/>
    <cellStyle name="($) Currency 2 38" xfId="16548" xr:uid="{00000000-0005-0000-0000-000079020000}"/>
    <cellStyle name="($) Currency 2 39" xfId="16771" xr:uid="{00000000-0005-0000-0000-00007A020000}"/>
    <cellStyle name="($) Currency 2 4" xfId="4378" xr:uid="{00000000-0005-0000-0000-00007B020000}"/>
    <cellStyle name="($) Currency 2 40" xfId="17569" xr:uid="{00000000-0005-0000-0000-00007C020000}"/>
    <cellStyle name="($) Currency 2 41" xfId="17825" xr:uid="{00000000-0005-0000-0000-00007D020000}"/>
    <cellStyle name="($) Currency 2 42" xfId="18144" xr:uid="{00000000-0005-0000-0000-00007E020000}"/>
    <cellStyle name="($) Currency 2 43" xfId="18455" xr:uid="{00000000-0005-0000-0000-00007F020000}"/>
    <cellStyle name="($) Currency 2 44" xfId="18770" xr:uid="{00000000-0005-0000-0000-000080020000}"/>
    <cellStyle name="($) Currency 2 45" xfId="19230" xr:uid="{00000000-0005-0000-0000-000081020000}"/>
    <cellStyle name="($) Currency 2 46" xfId="19533" xr:uid="{00000000-0005-0000-0000-000082020000}"/>
    <cellStyle name="($) Currency 2 5" xfId="4625" xr:uid="{00000000-0005-0000-0000-000083020000}"/>
    <cellStyle name="($) Currency 2 6" xfId="5010" xr:uid="{00000000-0005-0000-0000-000084020000}"/>
    <cellStyle name="($) Currency 2 7" xfId="5239" xr:uid="{00000000-0005-0000-0000-000085020000}"/>
    <cellStyle name="($) Currency 2 8" xfId="5520" xr:uid="{00000000-0005-0000-0000-000086020000}"/>
    <cellStyle name="($) Currency 2 9" xfId="5728" xr:uid="{00000000-0005-0000-0000-000087020000}"/>
    <cellStyle name="($) Currency 3" xfId="2797" xr:uid="{00000000-0005-0000-0000-000088020000}"/>
    <cellStyle name="($) Currency 3 10" xfId="6173" xr:uid="{00000000-0005-0000-0000-000089020000}"/>
    <cellStyle name="($) Currency 3 11" xfId="6404" xr:uid="{00000000-0005-0000-0000-00008A020000}"/>
    <cellStyle name="($) Currency 3 12" xfId="6699" xr:uid="{00000000-0005-0000-0000-00008B020000}"/>
    <cellStyle name="($) Currency 3 13" xfId="7068" xr:uid="{00000000-0005-0000-0000-00008C020000}"/>
    <cellStyle name="($) Currency 3 14" xfId="7489" xr:uid="{00000000-0005-0000-0000-00008D020000}"/>
    <cellStyle name="($) Currency 3 15" xfId="7787" xr:uid="{00000000-0005-0000-0000-00008E020000}"/>
    <cellStyle name="($) Currency 3 16" xfId="8368" xr:uid="{00000000-0005-0000-0000-00008F020000}"/>
    <cellStyle name="($) Currency 3 17" xfId="8629" xr:uid="{00000000-0005-0000-0000-000090020000}"/>
    <cellStyle name="($) Currency 3 18" xfId="8908" xr:uid="{00000000-0005-0000-0000-000091020000}"/>
    <cellStyle name="($) Currency 3 19" xfId="10428" xr:uid="{00000000-0005-0000-0000-000092020000}"/>
    <cellStyle name="($) Currency 3 19 2" xfId="51409" xr:uid="{00000000-0005-0000-0000-000093020000}"/>
    <cellStyle name="($) Currency 3 2" xfId="3313" xr:uid="{00000000-0005-0000-0000-000094020000}"/>
    <cellStyle name="($) Currency 3 20" xfId="10672" xr:uid="{00000000-0005-0000-0000-000095020000}"/>
    <cellStyle name="($) Currency 3 21" xfId="10996" xr:uid="{00000000-0005-0000-0000-000096020000}"/>
    <cellStyle name="($) Currency 3 22" xfId="11335" xr:uid="{00000000-0005-0000-0000-000097020000}"/>
    <cellStyle name="($) Currency 3 23" xfId="11605" xr:uid="{00000000-0005-0000-0000-000098020000}"/>
    <cellStyle name="($) Currency 3 24" xfId="11937" xr:uid="{00000000-0005-0000-0000-000099020000}"/>
    <cellStyle name="($) Currency 3 25" xfId="12221" xr:uid="{00000000-0005-0000-0000-00009A020000}"/>
    <cellStyle name="($) Currency 3 26" xfId="12495" xr:uid="{00000000-0005-0000-0000-00009B020000}"/>
    <cellStyle name="($) Currency 3 27" xfId="12777" xr:uid="{00000000-0005-0000-0000-00009C020000}"/>
    <cellStyle name="($) Currency 3 28" xfId="13121" xr:uid="{00000000-0005-0000-0000-00009D020000}"/>
    <cellStyle name="($) Currency 3 29" xfId="13458" xr:uid="{00000000-0005-0000-0000-00009E020000}"/>
    <cellStyle name="($) Currency 3 3" xfId="3609" xr:uid="{00000000-0005-0000-0000-00009F020000}"/>
    <cellStyle name="($) Currency 3 30" xfId="13697" xr:uid="{00000000-0005-0000-0000-0000A0020000}"/>
    <cellStyle name="($) Currency 3 31" xfId="13972" xr:uid="{00000000-0005-0000-0000-0000A1020000}"/>
    <cellStyle name="($) Currency 3 32" xfId="14269" xr:uid="{00000000-0005-0000-0000-0000A2020000}"/>
    <cellStyle name="($) Currency 3 33" xfId="14593" xr:uid="{00000000-0005-0000-0000-0000A3020000}"/>
    <cellStyle name="($) Currency 3 34" xfId="14896" xr:uid="{00000000-0005-0000-0000-0000A4020000}"/>
    <cellStyle name="($) Currency 3 35" xfId="15202" xr:uid="{00000000-0005-0000-0000-0000A5020000}"/>
    <cellStyle name="($) Currency 3 36" xfId="15648" xr:uid="{00000000-0005-0000-0000-0000A6020000}"/>
    <cellStyle name="($) Currency 3 37" xfId="15911" xr:uid="{00000000-0005-0000-0000-0000A7020000}"/>
    <cellStyle name="($) Currency 3 38" xfId="16398" xr:uid="{00000000-0005-0000-0000-0000A8020000}"/>
    <cellStyle name="($) Currency 3 39" xfId="16618" xr:uid="{00000000-0005-0000-0000-0000A9020000}"/>
    <cellStyle name="($) Currency 3 4" xfId="4228" xr:uid="{00000000-0005-0000-0000-0000AA020000}"/>
    <cellStyle name="($) Currency 3 40" xfId="17423" xr:uid="{00000000-0005-0000-0000-0000AB020000}"/>
    <cellStyle name="($) Currency 3 41" xfId="17668" xr:uid="{00000000-0005-0000-0000-0000AC020000}"/>
    <cellStyle name="($) Currency 3 42" xfId="17987" xr:uid="{00000000-0005-0000-0000-0000AD020000}"/>
    <cellStyle name="($) Currency 3 43" xfId="18298" xr:uid="{00000000-0005-0000-0000-0000AE020000}"/>
    <cellStyle name="($) Currency 3 44" xfId="18615" xr:uid="{00000000-0005-0000-0000-0000AF020000}"/>
    <cellStyle name="($) Currency 3 45" xfId="19077" xr:uid="{00000000-0005-0000-0000-0000B0020000}"/>
    <cellStyle name="($) Currency 3 46" xfId="19378" xr:uid="{00000000-0005-0000-0000-0000B1020000}"/>
    <cellStyle name="($) Currency 3 5" xfId="4469" xr:uid="{00000000-0005-0000-0000-0000B2020000}"/>
    <cellStyle name="($) Currency 3 6" xfId="4860" xr:uid="{00000000-0005-0000-0000-0000B3020000}"/>
    <cellStyle name="($) Currency 3 7" xfId="5086" xr:uid="{00000000-0005-0000-0000-0000B4020000}"/>
    <cellStyle name="($) Currency 3 8" xfId="5371" xr:uid="{00000000-0005-0000-0000-0000B5020000}"/>
    <cellStyle name="($) Currency 3 9" xfId="5579" xr:uid="{00000000-0005-0000-0000-0000B6020000}"/>
    <cellStyle name="($) Currency 4" xfId="2751" xr:uid="{00000000-0005-0000-0000-0000B7020000}"/>
    <cellStyle name="($) Currency 4 10" xfId="6143" xr:uid="{00000000-0005-0000-0000-0000B8020000}"/>
    <cellStyle name="($) Currency 4 11" xfId="5936" xr:uid="{00000000-0005-0000-0000-0000B9020000}"/>
    <cellStyle name="($) Currency 4 12" xfId="6668" xr:uid="{00000000-0005-0000-0000-0000BA020000}"/>
    <cellStyle name="($) Currency 4 13" xfId="7037" xr:uid="{00000000-0005-0000-0000-0000BB020000}"/>
    <cellStyle name="($) Currency 4 14" xfId="7457" xr:uid="{00000000-0005-0000-0000-0000BC020000}"/>
    <cellStyle name="($) Currency 4 15" xfId="7764" xr:uid="{00000000-0005-0000-0000-0000BD020000}"/>
    <cellStyle name="($) Currency 4 16" xfId="8341" xr:uid="{00000000-0005-0000-0000-0000BE020000}"/>
    <cellStyle name="($) Currency 4 17" xfId="8597" xr:uid="{00000000-0005-0000-0000-0000BF020000}"/>
    <cellStyle name="($) Currency 4 18" xfId="8885" xr:uid="{00000000-0005-0000-0000-0000C0020000}"/>
    <cellStyle name="($) Currency 4 19" xfId="10394" xr:uid="{00000000-0005-0000-0000-0000C1020000}"/>
    <cellStyle name="($) Currency 4 19 2" xfId="51376" xr:uid="{00000000-0005-0000-0000-0000C2020000}"/>
    <cellStyle name="($) Currency 4 2" xfId="3282" xr:uid="{00000000-0005-0000-0000-0000C3020000}"/>
    <cellStyle name="($) Currency 4 20" xfId="10047" xr:uid="{00000000-0005-0000-0000-0000C4020000}"/>
    <cellStyle name="($) Currency 4 21" xfId="10959" xr:uid="{00000000-0005-0000-0000-0000C5020000}"/>
    <cellStyle name="($) Currency 4 22" xfId="11298" xr:uid="{00000000-0005-0000-0000-0000C6020000}"/>
    <cellStyle name="($) Currency 4 23" xfId="11219" xr:uid="{00000000-0005-0000-0000-0000C7020000}"/>
    <cellStyle name="($) Currency 4 24" xfId="11903" xr:uid="{00000000-0005-0000-0000-0000C8020000}"/>
    <cellStyle name="($) Currency 4 25" xfId="12187" xr:uid="{00000000-0005-0000-0000-0000C9020000}"/>
    <cellStyle name="($) Currency 4 26" xfId="9948" xr:uid="{00000000-0005-0000-0000-0000CA020000}"/>
    <cellStyle name="($) Currency 4 27" xfId="12745" xr:uid="{00000000-0005-0000-0000-0000CB020000}"/>
    <cellStyle name="($) Currency 4 28" xfId="13091" xr:uid="{00000000-0005-0000-0000-0000CC020000}"/>
    <cellStyle name="($) Currency 4 29" xfId="13422" xr:uid="{00000000-0005-0000-0000-0000CD020000}"/>
    <cellStyle name="($) Currency 4 3" xfId="3578" xr:uid="{00000000-0005-0000-0000-0000CE020000}"/>
    <cellStyle name="($) Currency 4 30" xfId="13073" xr:uid="{00000000-0005-0000-0000-0000CF020000}"/>
    <cellStyle name="($) Currency 4 31" xfId="13936" xr:uid="{00000000-0005-0000-0000-0000D0020000}"/>
    <cellStyle name="($) Currency 4 32" xfId="14237" xr:uid="{00000000-0005-0000-0000-0000D1020000}"/>
    <cellStyle name="($) Currency 4 33" xfId="14560" xr:uid="{00000000-0005-0000-0000-0000D2020000}"/>
    <cellStyle name="($) Currency 4 34" xfId="14872" xr:uid="{00000000-0005-0000-0000-0000D3020000}"/>
    <cellStyle name="($) Currency 4 35" xfId="15171" xr:uid="{00000000-0005-0000-0000-0000D4020000}"/>
    <cellStyle name="($) Currency 4 36" xfId="15622" xr:uid="{00000000-0005-0000-0000-0000D5020000}"/>
    <cellStyle name="($) Currency 4 37" xfId="15880" xr:uid="{00000000-0005-0000-0000-0000D6020000}"/>
    <cellStyle name="($) Currency 4 38" xfId="16369" xr:uid="{00000000-0005-0000-0000-0000D7020000}"/>
    <cellStyle name="($) Currency 4 39" xfId="16205" xr:uid="{00000000-0005-0000-0000-0000D8020000}"/>
    <cellStyle name="($) Currency 4 4" xfId="4194" xr:uid="{00000000-0005-0000-0000-0000D9020000}"/>
    <cellStyle name="($) Currency 4 40" xfId="17389" xr:uid="{00000000-0005-0000-0000-0000DA020000}"/>
    <cellStyle name="($) Currency 4 41" xfId="17125" xr:uid="{00000000-0005-0000-0000-0000DB020000}"/>
    <cellStyle name="($) Currency 4 42" xfId="17954" xr:uid="{00000000-0005-0000-0000-0000DC020000}"/>
    <cellStyle name="($) Currency 4 43" xfId="18267" xr:uid="{00000000-0005-0000-0000-0000DD020000}"/>
    <cellStyle name="($) Currency 4 44" xfId="18584" xr:uid="{00000000-0005-0000-0000-0000DE020000}"/>
    <cellStyle name="($) Currency 4 45" xfId="19046" xr:uid="{00000000-0005-0000-0000-0000DF020000}"/>
    <cellStyle name="($) Currency 4 46" xfId="19347" xr:uid="{00000000-0005-0000-0000-0000E0020000}"/>
    <cellStyle name="($) Currency 4 5" xfId="4440" xr:uid="{00000000-0005-0000-0000-0000E1020000}"/>
    <cellStyle name="($) Currency 4 6" xfId="4831" xr:uid="{00000000-0005-0000-0000-0000E2020000}"/>
    <cellStyle name="($) Currency 4 7" xfId="4445" xr:uid="{00000000-0005-0000-0000-0000E3020000}"/>
    <cellStyle name="($) Currency 4 8" xfId="5342" xr:uid="{00000000-0005-0000-0000-0000E4020000}"/>
    <cellStyle name="($) Currency 4 9" xfId="4681" xr:uid="{00000000-0005-0000-0000-0000E5020000}"/>
    <cellStyle name="($) Currency 5" xfId="6000" xr:uid="{00000000-0005-0000-0000-0000E6020000}"/>
    <cellStyle name="($) Currency 5 2" xfId="23335" xr:uid="{00000000-0005-0000-0000-0000E7020000}"/>
    <cellStyle name="($) Currency 5 3" xfId="25088" xr:uid="{00000000-0005-0000-0000-0000E8020000}"/>
    <cellStyle name="($) Currency 5 4" xfId="47899" xr:uid="{00000000-0005-0000-0000-0000E9020000}"/>
    <cellStyle name="($) Currency 6" xfId="7339" xr:uid="{00000000-0005-0000-0000-0000EA020000}"/>
    <cellStyle name="($) Currency 7" xfId="7472" xr:uid="{00000000-0005-0000-0000-0000EB020000}"/>
    <cellStyle name="($) Currency 7 2" xfId="24664" xr:uid="{00000000-0005-0000-0000-0000EC020000}"/>
    <cellStyle name="($) Currency 7 3" xfId="36046" xr:uid="{00000000-0005-0000-0000-0000ED020000}"/>
    <cellStyle name="($) Currency 7 4" xfId="49017" xr:uid="{00000000-0005-0000-0000-0000EE020000}"/>
    <cellStyle name="($) Currency 8" xfId="10183" xr:uid="{00000000-0005-0000-0000-0000EF020000}"/>
    <cellStyle name="($) Currency 8 2" xfId="27154" xr:uid="{00000000-0005-0000-0000-0000F0020000}"/>
    <cellStyle name="($) Currency 8 3" xfId="38226" xr:uid="{00000000-0005-0000-0000-0000F1020000}"/>
    <cellStyle name="($) Currency 9" xfId="11836" xr:uid="{00000000-0005-0000-0000-0000F2020000}"/>
    <cellStyle name="($) Currency 9 2" xfId="28660" xr:uid="{00000000-0005-0000-0000-0000F3020000}"/>
    <cellStyle name="($) Currency 9 3" xfId="39511" xr:uid="{00000000-0005-0000-0000-0000F4020000}"/>
    <cellStyle name="($) Currency 9 4" xfId="52519" xr:uid="{00000000-0005-0000-0000-0000F5020000}"/>
    <cellStyle name="($) Grand Total" xfId="2161" xr:uid="{00000000-0005-0000-0000-0000F6020000}"/>
    <cellStyle name="($) Grand Total 2" xfId="2796" xr:uid="{00000000-0005-0000-0000-0000F7020000}"/>
    <cellStyle name="($) Grand Total 2 10" xfId="10995" xr:uid="{00000000-0005-0000-0000-0000F8020000}"/>
    <cellStyle name="($) Grand Total 2 11" xfId="11604" xr:uid="{00000000-0005-0000-0000-0000F9020000}"/>
    <cellStyle name="($) Grand Total 2 12" xfId="12220" xr:uid="{00000000-0005-0000-0000-0000FA020000}"/>
    <cellStyle name="($) Grand Total 2 13" xfId="12494" xr:uid="{00000000-0005-0000-0000-0000FB020000}"/>
    <cellStyle name="($) Grand Total 2 14" xfId="12776" xr:uid="{00000000-0005-0000-0000-0000FC020000}"/>
    <cellStyle name="($) Grand Total 2 15" xfId="13696" xr:uid="{00000000-0005-0000-0000-0000FD020000}"/>
    <cellStyle name="($) Grand Total 2 16" xfId="13971" xr:uid="{00000000-0005-0000-0000-0000FE020000}"/>
    <cellStyle name="($) Grand Total 2 17" xfId="14268" xr:uid="{00000000-0005-0000-0000-0000FF020000}"/>
    <cellStyle name="($) Grand Total 2 18" xfId="14592" xr:uid="{00000000-0005-0000-0000-000000030000}"/>
    <cellStyle name="($) Grand Total 2 19" xfId="15201" xr:uid="{00000000-0005-0000-0000-000001030000}"/>
    <cellStyle name="($) Grand Total 2 2" xfId="3312" xr:uid="{00000000-0005-0000-0000-000002030000}"/>
    <cellStyle name="($) Grand Total 2 20" xfId="15910" xr:uid="{00000000-0005-0000-0000-000003030000}"/>
    <cellStyle name="($) Grand Total 2 21" xfId="17422" xr:uid="{00000000-0005-0000-0000-000004030000}"/>
    <cellStyle name="($) Grand Total 2 22" xfId="17667" xr:uid="{00000000-0005-0000-0000-000005030000}"/>
    <cellStyle name="($) Grand Total 2 23" xfId="17986" xr:uid="{00000000-0005-0000-0000-000006030000}"/>
    <cellStyle name="($) Grand Total 2 24" xfId="18297" xr:uid="{00000000-0005-0000-0000-000007030000}"/>
    <cellStyle name="($) Grand Total 2 25" xfId="18614" xr:uid="{00000000-0005-0000-0000-000008030000}"/>
    <cellStyle name="($) Grand Total 2 26" xfId="19076" xr:uid="{00000000-0005-0000-0000-000009030000}"/>
    <cellStyle name="($) Grand Total 2 27" xfId="19377" xr:uid="{00000000-0005-0000-0000-00000A030000}"/>
    <cellStyle name="($) Grand Total 2 3" xfId="3608" xr:uid="{00000000-0005-0000-0000-00000B030000}"/>
    <cellStyle name="($) Grand Total 2 4" xfId="4227" xr:uid="{00000000-0005-0000-0000-00000C030000}"/>
    <cellStyle name="($) Grand Total 2 5" xfId="6403" xr:uid="{00000000-0005-0000-0000-00000D030000}"/>
    <cellStyle name="($) Grand Total 2 6" xfId="6698" xr:uid="{00000000-0005-0000-0000-00000E030000}"/>
    <cellStyle name="($) Grand Total 2 7" xfId="7067" xr:uid="{00000000-0005-0000-0000-00000F030000}"/>
    <cellStyle name="($) Grand Total 2 8" xfId="7488" xr:uid="{00000000-0005-0000-0000-000010030000}"/>
    <cellStyle name="($) Grand Total 2 9" xfId="8628" xr:uid="{00000000-0005-0000-0000-000011030000}"/>
    <cellStyle name="($) Grand Total 3" xfId="2752" xr:uid="{00000000-0005-0000-0000-000012030000}"/>
    <cellStyle name="($) Grand Total 3 10" xfId="10960" xr:uid="{00000000-0005-0000-0000-000013030000}"/>
    <cellStyle name="($) Grand Total 3 11" xfId="9365" xr:uid="{00000000-0005-0000-0000-000014030000}"/>
    <cellStyle name="($) Grand Total 3 12" xfId="12188" xr:uid="{00000000-0005-0000-0000-000015030000}"/>
    <cellStyle name="($) Grand Total 3 13" xfId="12457" xr:uid="{00000000-0005-0000-0000-000016030000}"/>
    <cellStyle name="($) Grand Total 3 14" xfId="12746" xr:uid="{00000000-0005-0000-0000-000017030000}"/>
    <cellStyle name="($) Grand Total 3 15" xfId="11208" xr:uid="{00000000-0005-0000-0000-000018030000}"/>
    <cellStyle name="($) Grand Total 3 16" xfId="13937" xr:uid="{00000000-0005-0000-0000-000019030000}"/>
    <cellStyle name="($) Grand Total 3 17" xfId="14238" xr:uid="{00000000-0005-0000-0000-00001A030000}"/>
    <cellStyle name="($) Grand Total 3 18" xfId="14561" xr:uid="{00000000-0005-0000-0000-00001B030000}"/>
    <cellStyle name="($) Grand Total 3 19" xfId="15172" xr:uid="{00000000-0005-0000-0000-00001C030000}"/>
    <cellStyle name="($) Grand Total 3 2" xfId="3283" xr:uid="{00000000-0005-0000-0000-00001D030000}"/>
    <cellStyle name="($) Grand Total 3 20" xfId="15881" xr:uid="{00000000-0005-0000-0000-00001E030000}"/>
    <cellStyle name="($) Grand Total 3 21" xfId="17390" xr:uid="{00000000-0005-0000-0000-00001F030000}"/>
    <cellStyle name="($) Grand Total 3 22" xfId="17124" xr:uid="{00000000-0005-0000-0000-000020030000}"/>
    <cellStyle name="($) Grand Total 3 23" xfId="17955" xr:uid="{00000000-0005-0000-0000-000021030000}"/>
    <cellStyle name="($) Grand Total 3 24" xfId="18268" xr:uid="{00000000-0005-0000-0000-000022030000}"/>
    <cellStyle name="($) Grand Total 3 25" xfId="18585" xr:uid="{00000000-0005-0000-0000-000023030000}"/>
    <cellStyle name="($) Grand Total 3 26" xfId="19047" xr:uid="{00000000-0005-0000-0000-000024030000}"/>
    <cellStyle name="($) Grand Total 3 27" xfId="19348" xr:uid="{00000000-0005-0000-0000-000025030000}"/>
    <cellStyle name="($) Grand Total 3 3" xfId="3579" xr:uid="{00000000-0005-0000-0000-000026030000}"/>
    <cellStyle name="($) Grand Total 3 4" xfId="4195" xr:uid="{00000000-0005-0000-0000-000027030000}"/>
    <cellStyle name="($) Grand Total 3 5" xfId="5935" xr:uid="{00000000-0005-0000-0000-000028030000}"/>
    <cellStyle name="($) Grand Total 3 6" xfId="6669" xr:uid="{00000000-0005-0000-0000-000029030000}"/>
    <cellStyle name="($) Grand Total 3 7" xfId="7038" xr:uid="{00000000-0005-0000-0000-00002A030000}"/>
    <cellStyle name="($) Grand Total 3 8" xfId="7458" xr:uid="{00000000-0005-0000-0000-00002B030000}"/>
    <cellStyle name="($) Grand Total 3 9" xfId="8598" xr:uid="{00000000-0005-0000-0000-00002C030000}"/>
    <cellStyle name="($) Rolled Up" xfId="2162" xr:uid="{00000000-0005-0000-0000-00002D030000}"/>
    <cellStyle name="($) Rolled Up 10" xfId="9138" xr:uid="{00000000-0005-0000-0000-00002E030000}"/>
    <cellStyle name="($) Rolled Up 10 2" xfId="26173" xr:uid="{00000000-0005-0000-0000-00002F030000}"/>
    <cellStyle name="($) Rolled Up 10 3" xfId="37354" xr:uid="{00000000-0005-0000-0000-000030030000}"/>
    <cellStyle name="($) Rolled Up 10 4" xfId="50325" xr:uid="{00000000-0005-0000-0000-000031030000}"/>
    <cellStyle name="($) Rolled Up 11" xfId="9704" xr:uid="{00000000-0005-0000-0000-000032030000}"/>
    <cellStyle name="($) Rolled Up 12" xfId="9372" xr:uid="{00000000-0005-0000-0000-000033030000}"/>
    <cellStyle name="($) Rolled Up 12 2" xfId="26398" xr:uid="{00000000-0005-0000-0000-000034030000}"/>
    <cellStyle name="($) Rolled Up 12 3" xfId="37559" xr:uid="{00000000-0005-0000-0000-000035030000}"/>
    <cellStyle name="($) Rolled Up 12 4" xfId="50525" xr:uid="{00000000-0005-0000-0000-000036030000}"/>
    <cellStyle name="($) Rolled Up 13" xfId="9219" xr:uid="{00000000-0005-0000-0000-000037030000}"/>
    <cellStyle name="($) Rolled Up 14" xfId="12175" xr:uid="{00000000-0005-0000-0000-000038030000}"/>
    <cellStyle name="($) Rolled Up 15" xfId="15418" xr:uid="{00000000-0005-0000-0000-000039030000}"/>
    <cellStyle name="($) Rolled Up 15 2" xfId="31849" xr:uid="{00000000-0005-0000-0000-00003A030000}"/>
    <cellStyle name="($) Rolled Up 15 3" xfId="42202" xr:uid="{00000000-0005-0000-0000-00003B030000}"/>
    <cellStyle name="($) Rolled Up 15 4" xfId="55210" xr:uid="{00000000-0005-0000-0000-00003C030000}"/>
    <cellStyle name="($) Rolled Up 16" xfId="17071" xr:uid="{00000000-0005-0000-0000-00003D030000}"/>
    <cellStyle name="($) Rolled Up 17" xfId="17067" xr:uid="{00000000-0005-0000-0000-00003E030000}"/>
    <cellStyle name="($) Rolled Up 18" xfId="18916" xr:uid="{00000000-0005-0000-0000-00003F030000}"/>
    <cellStyle name="($) Rolled Up 2" xfId="2959" xr:uid="{00000000-0005-0000-0000-000040030000}"/>
    <cellStyle name="($) Rolled Up 2 10" xfId="6325" xr:uid="{00000000-0005-0000-0000-000041030000}"/>
    <cellStyle name="($) Rolled Up 2 11" xfId="6558" xr:uid="{00000000-0005-0000-0000-000042030000}"/>
    <cellStyle name="($) Rolled Up 2 12" xfId="6855" xr:uid="{00000000-0005-0000-0000-000043030000}"/>
    <cellStyle name="($) Rolled Up 2 13" xfId="7209" xr:uid="{00000000-0005-0000-0000-000044030000}"/>
    <cellStyle name="($) Rolled Up 2 14" xfId="7645" xr:uid="{00000000-0005-0000-0000-000045030000}"/>
    <cellStyle name="($) Rolled Up 2 15" xfId="7941" xr:uid="{00000000-0005-0000-0000-000046030000}"/>
    <cellStyle name="($) Rolled Up 2 16" xfId="8523" xr:uid="{00000000-0005-0000-0000-000047030000}"/>
    <cellStyle name="($) Rolled Up 2 17" xfId="8783" xr:uid="{00000000-0005-0000-0000-000048030000}"/>
    <cellStyle name="($) Rolled Up 2 18" xfId="9062" xr:uid="{00000000-0005-0000-0000-000049030000}"/>
    <cellStyle name="($) Rolled Up 2 19" xfId="10578" xr:uid="{00000000-0005-0000-0000-00004A030000}"/>
    <cellStyle name="($) Rolled Up 2 19 2" xfId="51558" xr:uid="{00000000-0005-0000-0000-00004B030000}"/>
    <cellStyle name="($) Rolled Up 2 2" xfId="3469" xr:uid="{00000000-0005-0000-0000-00004C030000}"/>
    <cellStyle name="($) Rolled Up 2 20" xfId="10831" xr:uid="{00000000-0005-0000-0000-00004D030000}"/>
    <cellStyle name="($) Rolled Up 2 21" xfId="11154" xr:uid="{00000000-0005-0000-0000-00004E030000}"/>
    <cellStyle name="($) Rolled Up 2 22" xfId="11494" xr:uid="{00000000-0005-0000-0000-00004F030000}"/>
    <cellStyle name="($) Rolled Up 2 23" xfId="11765" xr:uid="{00000000-0005-0000-0000-000050030000}"/>
    <cellStyle name="($) Rolled Up 2 24" xfId="12094" xr:uid="{00000000-0005-0000-0000-000051030000}"/>
    <cellStyle name="($) Rolled Up 2 25" xfId="12379" xr:uid="{00000000-0005-0000-0000-000052030000}"/>
    <cellStyle name="($) Rolled Up 2 26" xfId="12654" xr:uid="{00000000-0005-0000-0000-000053030000}"/>
    <cellStyle name="($) Rolled Up 2 27" xfId="12937" xr:uid="{00000000-0005-0000-0000-000054030000}"/>
    <cellStyle name="($) Rolled Up 2 28" xfId="13278" xr:uid="{00000000-0005-0000-0000-000055030000}"/>
    <cellStyle name="($) Rolled Up 2 29" xfId="13612" xr:uid="{00000000-0005-0000-0000-000056030000}"/>
    <cellStyle name="($) Rolled Up 2 3" xfId="3765" xr:uid="{00000000-0005-0000-0000-000057030000}"/>
    <cellStyle name="($) Rolled Up 2 30" xfId="13854" xr:uid="{00000000-0005-0000-0000-000058030000}"/>
    <cellStyle name="($) Rolled Up 2 31" xfId="14130" xr:uid="{00000000-0005-0000-0000-000059030000}"/>
    <cellStyle name="($) Rolled Up 2 32" xfId="14427" xr:uid="{00000000-0005-0000-0000-00005A030000}"/>
    <cellStyle name="($) Rolled Up 2 33" xfId="14751" xr:uid="{00000000-0005-0000-0000-00005B030000}"/>
    <cellStyle name="($) Rolled Up 2 34" xfId="15052" xr:uid="{00000000-0005-0000-0000-00005C030000}"/>
    <cellStyle name="($) Rolled Up 2 35" xfId="15354" xr:uid="{00000000-0005-0000-0000-00005D030000}"/>
    <cellStyle name="($) Rolled Up 2 36" xfId="15802" xr:uid="{00000000-0005-0000-0000-00005E030000}"/>
    <cellStyle name="($) Rolled Up 2 37" xfId="16063" xr:uid="{00000000-0005-0000-0000-00005F030000}"/>
    <cellStyle name="($) Rolled Up 2 38" xfId="16549" xr:uid="{00000000-0005-0000-0000-000060030000}"/>
    <cellStyle name="($) Rolled Up 2 39" xfId="16772" xr:uid="{00000000-0005-0000-0000-000061030000}"/>
    <cellStyle name="($) Rolled Up 2 4" xfId="4379" xr:uid="{00000000-0005-0000-0000-000062030000}"/>
    <cellStyle name="($) Rolled Up 2 40" xfId="17570" xr:uid="{00000000-0005-0000-0000-000063030000}"/>
    <cellStyle name="($) Rolled Up 2 41" xfId="17826" xr:uid="{00000000-0005-0000-0000-000064030000}"/>
    <cellStyle name="($) Rolled Up 2 42" xfId="18145" xr:uid="{00000000-0005-0000-0000-000065030000}"/>
    <cellStyle name="($) Rolled Up 2 43" xfId="18456" xr:uid="{00000000-0005-0000-0000-000066030000}"/>
    <cellStyle name="($) Rolled Up 2 44" xfId="18771" xr:uid="{00000000-0005-0000-0000-000067030000}"/>
    <cellStyle name="($) Rolled Up 2 45" xfId="19231" xr:uid="{00000000-0005-0000-0000-000068030000}"/>
    <cellStyle name="($) Rolled Up 2 46" xfId="19534" xr:uid="{00000000-0005-0000-0000-000069030000}"/>
    <cellStyle name="($) Rolled Up 2 5" xfId="4626" xr:uid="{00000000-0005-0000-0000-00006A030000}"/>
    <cellStyle name="($) Rolled Up 2 6" xfId="5011" xr:uid="{00000000-0005-0000-0000-00006B030000}"/>
    <cellStyle name="($) Rolled Up 2 7" xfId="5240" xr:uid="{00000000-0005-0000-0000-00006C030000}"/>
    <cellStyle name="($) Rolled Up 2 8" xfId="5521" xr:uid="{00000000-0005-0000-0000-00006D030000}"/>
    <cellStyle name="($) Rolled Up 2 9" xfId="5729" xr:uid="{00000000-0005-0000-0000-00006E030000}"/>
    <cellStyle name="($) Rolled Up 3" xfId="2975" xr:uid="{00000000-0005-0000-0000-00006F030000}"/>
    <cellStyle name="($) Rolled Up 3 10" xfId="6339" xr:uid="{00000000-0005-0000-0000-000070030000}"/>
    <cellStyle name="($) Rolled Up 3 11" xfId="6574" xr:uid="{00000000-0005-0000-0000-000071030000}"/>
    <cellStyle name="($) Rolled Up 3 12" xfId="6871" xr:uid="{00000000-0005-0000-0000-000072030000}"/>
    <cellStyle name="($) Rolled Up 3 13" xfId="7225" xr:uid="{00000000-0005-0000-0000-000073030000}"/>
    <cellStyle name="($) Rolled Up 3 14" xfId="7661" xr:uid="{00000000-0005-0000-0000-000074030000}"/>
    <cellStyle name="($) Rolled Up 3 15" xfId="7957" xr:uid="{00000000-0005-0000-0000-000075030000}"/>
    <cellStyle name="($) Rolled Up 3 16" xfId="8539" xr:uid="{00000000-0005-0000-0000-000076030000}"/>
    <cellStyle name="($) Rolled Up 3 17" xfId="8799" xr:uid="{00000000-0005-0000-0000-000077030000}"/>
    <cellStyle name="($) Rolled Up 3 18" xfId="9078" xr:uid="{00000000-0005-0000-0000-000078030000}"/>
    <cellStyle name="($) Rolled Up 3 19" xfId="10594" xr:uid="{00000000-0005-0000-0000-000079030000}"/>
    <cellStyle name="($) Rolled Up 3 19 2" xfId="51574" xr:uid="{00000000-0005-0000-0000-00007A030000}"/>
    <cellStyle name="($) Rolled Up 3 2" xfId="3485" xr:uid="{00000000-0005-0000-0000-00007B030000}"/>
    <cellStyle name="($) Rolled Up 3 20" xfId="10847" xr:uid="{00000000-0005-0000-0000-00007C030000}"/>
    <cellStyle name="($) Rolled Up 3 21" xfId="11170" xr:uid="{00000000-0005-0000-0000-00007D030000}"/>
    <cellStyle name="($) Rolled Up 3 22" xfId="11510" xr:uid="{00000000-0005-0000-0000-00007E030000}"/>
    <cellStyle name="($) Rolled Up 3 23" xfId="11781" xr:uid="{00000000-0005-0000-0000-00007F030000}"/>
    <cellStyle name="($) Rolled Up 3 24" xfId="12110" xr:uid="{00000000-0005-0000-0000-000080030000}"/>
    <cellStyle name="($) Rolled Up 3 25" xfId="12395" xr:uid="{00000000-0005-0000-0000-000081030000}"/>
    <cellStyle name="($) Rolled Up 3 26" xfId="12670" xr:uid="{00000000-0005-0000-0000-000082030000}"/>
    <cellStyle name="($) Rolled Up 3 27" xfId="12953" xr:uid="{00000000-0005-0000-0000-000083030000}"/>
    <cellStyle name="($) Rolled Up 3 28" xfId="13294" xr:uid="{00000000-0005-0000-0000-000084030000}"/>
    <cellStyle name="($) Rolled Up 3 29" xfId="13628" xr:uid="{00000000-0005-0000-0000-000085030000}"/>
    <cellStyle name="($) Rolled Up 3 3" xfId="3781" xr:uid="{00000000-0005-0000-0000-000086030000}"/>
    <cellStyle name="($) Rolled Up 3 30" xfId="13870" xr:uid="{00000000-0005-0000-0000-000087030000}"/>
    <cellStyle name="($) Rolled Up 3 31" xfId="14146" xr:uid="{00000000-0005-0000-0000-000088030000}"/>
    <cellStyle name="($) Rolled Up 3 32" xfId="14443" xr:uid="{00000000-0005-0000-0000-000089030000}"/>
    <cellStyle name="($) Rolled Up 3 33" xfId="14767" xr:uid="{00000000-0005-0000-0000-00008A030000}"/>
    <cellStyle name="($) Rolled Up 3 34" xfId="15068" xr:uid="{00000000-0005-0000-0000-00008B030000}"/>
    <cellStyle name="($) Rolled Up 3 35" xfId="15370" xr:uid="{00000000-0005-0000-0000-00008C030000}"/>
    <cellStyle name="($) Rolled Up 3 36" xfId="15818" xr:uid="{00000000-0005-0000-0000-00008D030000}"/>
    <cellStyle name="($) Rolled Up 3 37" xfId="16079" xr:uid="{00000000-0005-0000-0000-00008E030000}"/>
    <cellStyle name="($) Rolled Up 3 38" xfId="16565" xr:uid="{00000000-0005-0000-0000-00008F030000}"/>
    <cellStyle name="($) Rolled Up 3 39" xfId="16788" xr:uid="{00000000-0005-0000-0000-000090030000}"/>
    <cellStyle name="($) Rolled Up 3 4" xfId="4395" xr:uid="{00000000-0005-0000-0000-000091030000}"/>
    <cellStyle name="($) Rolled Up 3 40" xfId="17586" xr:uid="{00000000-0005-0000-0000-000092030000}"/>
    <cellStyle name="($) Rolled Up 3 41" xfId="17842" xr:uid="{00000000-0005-0000-0000-000093030000}"/>
    <cellStyle name="($) Rolled Up 3 42" xfId="18161" xr:uid="{00000000-0005-0000-0000-000094030000}"/>
    <cellStyle name="($) Rolled Up 3 43" xfId="18472" xr:uid="{00000000-0005-0000-0000-000095030000}"/>
    <cellStyle name="($) Rolled Up 3 44" xfId="18787" xr:uid="{00000000-0005-0000-0000-000096030000}"/>
    <cellStyle name="($) Rolled Up 3 45" xfId="19247" xr:uid="{00000000-0005-0000-0000-000097030000}"/>
    <cellStyle name="($) Rolled Up 3 46" xfId="19550" xr:uid="{00000000-0005-0000-0000-000098030000}"/>
    <cellStyle name="($) Rolled Up 3 5" xfId="4642" xr:uid="{00000000-0005-0000-0000-000099030000}"/>
    <cellStyle name="($) Rolled Up 3 6" xfId="5027" xr:uid="{00000000-0005-0000-0000-00009A030000}"/>
    <cellStyle name="($) Rolled Up 3 7" xfId="5256" xr:uid="{00000000-0005-0000-0000-00009B030000}"/>
    <cellStyle name="($) Rolled Up 3 8" xfId="5537" xr:uid="{00000000-0005-0000-0000-00009C030000}"/>
    <cellStyle name="($) Rolled Up 3 9" xfId="5745" xr:uid="{00000000-0005-0000-0000-00009D030000}"/>
    <cellStyle name="($) Rolled Up 4" xfId="2753" xr:uid="{00000000-0005-0000-0000-00009E030000}"/>
    <cellStyle name="($) Rolled Up 4 10" xfId="6145" xr:uid="{00000000-0005-0000-0000-00009F030000}"/>
    <cellStyle name="($) Rolled Up 4 11" xfId="5934" xr:uid="{00000000-0005-0000-0000-0000A0030000}"/>
    <cellStyle name="($) Rolled Up 4 12" xfId="6670" xr:uid="{00000000-0005-0000-0000-0000A1030000}"/>
    <cellStyle name="($) Rolled Up 4 13" xfId="7039" xr:uid="{00000000-0005-0000-0000-0000A2030000}"/>
    <cellStyle name="($) Rolled Up 4 14" xfId="7459" xr:uid="{00000000-0005-0000-0000-0000A3030000}"/>
    <cellStyle name="($) Rolled Up 4 15" xfId="7765" xr:uid="{00000000-0005-0000-0000-0000A4030000}"/>
    <cellStyle name="($) Rolled Up 4 16" xfId="8343" xr:uid="{00000000-0005-0000-0000-0000A5030000}"/>
    <cellStyle name="($) Rolled Up 4 17" xfId="8599" xr:uid="{00000000-0005-0000-0000-0000A6030000}"/>
    <cellStyle name="($) Rolled Up 4 18" xfId="8886" xr:uid="{00000000-0005-0000-0000-0000A7030000}"/>
    <cellStyle name="($) Rolled Up 4 19" xfId="10396" xr:uid="{00000000-0005-0000-0000-0000A8030000}"/>
    <cellStyle name="($) Rolled Up 4 19 2" xfId="51378" xr:uid="{00000000-0005-0000-0000-0000A9030000}"/>
    <cellStyle name="($) Rolled Up 4 2" xfId="3284" xr:uid="{00000000-0005-0000-0000-0000AA030000}"/>
    <cellStyle name="($) Rolled Up 4 20" xfId="10045" xr:uid="{00000000-0005-0000-0000-0000AB030000}"/>
    <cellStyle name="($) Rolled Up 4 21" xfId="10961" xr:uid="{00000000-0005-0000-0000-0000AC030000}"/>
    <cellStyle name="($) Rolled Up 4 22" xfId="11300" xr:uid="{00000000-0005-0000-0000-0000AD030000}"/>
    <cellStyle name="($) Rolled Up 4 23" xfId="9366" xr:uid="{00000000-0005-0000-0000-0000AE030000}"/>
    <cellStyle name="($) Rolled Up 4 24" xfId="11905" xr:uid="{00000000-0005-0000-0000-0000AF030000}"/>
    <cellStyle name="($) Rolled Up 4 25" xfId="12189" xr:uid="{00000000-0005-0000-0000-0000B0030000}"/>
    <cellStyle name="($) Rolled Up 4 26" xfId="12458" xr:uid="{00000000-0005-0000-0000-0000B1030000}"/>
    <cellStyle name="($) Rolled Up 4 27" xfId="12747" xr:uid="{00000000-0005-0000-0000-0000B2030000}"/>
    <cellStyle name="($) Rolled Up 4 28" xfId="13092" xr:uid="{00000000-0005-0000-0000-0000B3030000}"/>
    <cellStyle name="($) Rolled Up 4 29" xfId="13424" xr:uid="{00000000-0005-0000-0000-0000B4030000}"/>
    <cellStyle name="($) Rolled Up 4 3" xfId="3580" xr:uid="{00000000-0005-0000-0000-0000B5030000}"/>
    <cellStyle name="($) Rolled Up 4 30" xfId="9711" xr:uid="{00000000-0005-0000-0000-0000B6030000}"/>
    <cellStyle name="($) Rolled Up 4 31" xfId="13938" xr:uid="{00000000-0005-0000-0000-0000B7030000}"/>
    <cellStyle name="($) Rolled Up 4 32" xfId="14239" xr:uid="{00000000-0005-0000-0000-0000B8030000}"/>
    <cellStyle name="($) Rolled Up 4 33" xfId="14562" xr:uid="{00000000-0005-0000-0000-0000B9030000}"/>
    <cellStyle name="($) Rolled Up 4 34" xfId="14873" xr:uid="{00000000-0005-0000-0000-0000BA030000}"/>
    <cellStyle name="($) Rolled Up 4 35" xfId="15173" xr:uid="{00000000-0005-0000-0000-0000BB030000}"/>
    <cellStyle name="($) Rolled Up 4 36" xfId="15623" xr:uid="{00000000-0005-0000-0000-0000BC030000}"/>
    <cellStyle name="($) Rolled Up 4 37" xfId="15882" xr:uid="{00000000-0005-0000-0000-0000BD030000}"/>
    <cellStyle name="($) Rolled Up 4 38" xfId="16371" xr:uid="{00000000-0005-0000-0000-0000BE030000}"/>
    <cellStyle name="($) Rolled Up 4 39" xfId="16204" xr:uid="{00000000-0005-0000-0000-0000BF030000}"/>
    <cellStyle name="($) Rolled Up 4 4" xfId="4196" xr:uid="{00000000-0005-0000-0000-0000C0030000}"/>
    <cellStyle name="($) Rolled Up 4 40" xfId="17391" xr:uid="{00000000-0005-0000-0000-0000C1030000}"/>
    <cellStyle name="($) Rolled Up 4 41" xfId="17123" xr:uid="{00000000-0005-0000-0000-0000C2030000}"/>
    <cellStyle name="($) Rolled Up 4 42" xfId="17956" xr:uid="{00000000-0005-0000-0000-0000C3030000}"/>
    <cellStyle name="($) Rolled Up 4 43" xfId="18269" xr:uid="{00000000-0005-0000-0000-0000C4030000}"/>
    <cellStyle name="($) Rolled Up 4 44" xfId="18586" xr:uid="{00000000-0005-0000-0000-0000C5030000}"/>
    <cellStyle name="($) Rolled Up 4 45" xfId="19048" xr:uid="{00000000-0005-0000-0000-0000C6030000}"/>
    <cellStyle name="($) Rolled Up 4 46" xfId="19349" xr:uid="{00000000-0005-0000-0000-0000C7030000}"/>
    <cellStyle name="($) Rolled Up 4 5" xfId="4442" xr:uid="{00000000-0005-0000-0000-0000C8030000}"/>
    <cellStyle name="($) Rolled Up 4 6" xfId="4833" xr:uid="{00000000-0005-0000-0000-0000C9030000}"/>
    <cellStyle name="($) Rolled Up 4 7" xfId="4118" xr:uid="{00000000-0005-0000-0000-0000CA030000}"/>
    <cellStyle name="($) Rolled Up 4 8" xfId="5344" xr:uid="{00000000-0005-0000-0000-0000CB030000}"/>
    <cellStyle name="($) Rolled Up 4 9" xfId="5220" xr:uid="{00000000-0005-0000-0000-0000CC030000}"/>
    <cellStyle name="($) Rolled Up 5" xfId="5826" xr:uid="{00000000-0005-0000-0000-0000CD030000}"/>
    <cellStyle name="($) Rolled Up 5 2" xfId="23171" xr:uid="{00000000-0005-0000-0000-0000CE030000}"/>
    <cellStyle name="($) Rolled Up 5 3" xfId="33642" xr:uid="{00000000-0005-0000-0000-0000CF030000}"/>
    <cellStyle name="($) Rolled Up 5 4" xfId="47755" xr:uid="{00000000-0005-0000-0000-0000D0030000}"/>
    <cellStyle name="($) Rolled Up 6" xfId="7340" xr:uid="{00000000-0005-0000-0000-0000D1030000}"/>
    <cellStyle name="($) Rolled Up 7" xfId="7317" xr:uid="{00000000-0005-0000-0000-0000D2030000}"/>
    <cellStyle name="($) Rolled Up 7 2" xfId="24529" xr:uid="{00000000-0005-0000-0000-0000D3030000}"/>
    <cellStyle name="($) Rolled Up 7 3" xfId="35941" xr:uid="{00000000-0005-0000-0000-0000D4030000}"/>
    <cellStyle name="($) Rolled Up 7 4" xfId="48912" xr:uid="{00000000-0005-0000-0000-0000D5030000}"/>
    <cellStyle name="($) Rolled Up 8" xfId="10182" xr:uid="{00000000-0005-0000-0000-0000D6030000}"/>
    <cellStyle name="($) Rolled Up 8 2" xfId="27153" xr:uid="{00000000-0005-0000-0000-0000D7030000}"/>
    <cellStyle name="($) Rolled Up 8 3" xfId="38225" xr:uid="{00000000-0005-0000-0000-0000D8030000}"/>
    <cellStyle name="($) Rolled Up 9" xfId="11135" xr:uid="{00000000-0005-0000-0000-0000D9030000}"/>
    <cellStyle name="($) Rolled Up 9 2" xfId="28039" xr:uid="{00000000-0005-0000-0000-0000DA030000}"/>
    <cellStyle name="($) Rolled Up 9 3" xfId="38991" xr:uid="{00000000-0005-0000-0000-0000DB030000}"/>
    <cellStyle name="($) Rolled Up 9 4" xfId="51999" xr:uid="{00000000-0005-0000-0000-0000DC030000}"/>
    <cellStyle name="($) Supplier Input Currency" xfId="2163" xr:uid="{00000000-0005-0000-0000-0000DD030000}"/>
    <cellStyle name="($) Supplier Input Currency 10" xfId="9495" xr:uid="{00000000-0005-0000-0000-0000DE030000}"/>
    <cellStyle name="($) Supplier Input Currency 10 2" xfId="26514" xr:uid="{00000000-0005-0000-0000-0000DF030000}"/>
    <cellStyle name="($) Supplier Input Currency 10 3" xfId="37661" xr:uid="{00000000-0005-0000-0000-0000E0030000}"/>
    <cellStyle name="($) Supplier Input Currency 10 4" xfId="50627" xr:uid="{00000000-0005-0000-0000-0000E1030000}"/>
    <cellStyle name="($) Supplier Input Currency 11" xfId="9705" xr:uid="{00000000-0005-0000-0000-0000E2030000}"/>
    <cellStyle name="($) Supplier Input Currency 12" xfId="9997" xr:uid="{00000000-0005-0000-0000-0000E3030000}"/>
    <cellStyle name="($) Supplier Input Currency 12 2" xfId="26982" xr:uid="{00000000-0005-0000-0000-0000E4030000}"/>
    <cellStyle name="($) Supplier Input Currency 12 3" xfId="38084" xr:uid="{00000000-0005-0000-0000-0000E5030000}"/>
    <cellStyle name="($) Supplier Input Currency 12 4" xfId="51049" xr:uid="{00000000-0005-0000-0000-0000E6030000}"/>
    <cellStyle name="($) Supplier Input Currency 13" xfId="12151" xr:uid="{00000000-0005-0000-0000-0000E7030000}"/>
    <cellStyle name="($) Supplier Input Currency 14" xfId="14793" xr:uid="{00000000-0005-0000-0000-0000E8030000}"/>
    <cellStyle name="($) Supplier Input Currency 15" xfId="15848" xr:uid="{00000000-0005-0000-0000-0000E9030000}"/>
    <cellStyle name="($) Supplier Input Currency 15 2" xfId="32241" xr:uid="{00000000-0005-0000-0000-0000EA030000}"/>
    <cellStyle name="($) Supplier Input Currency 15 3" xfId="42549" xr:uid="{00000000-0005-0000-0000-0000EB030000}"/>
    <cellStyle name="($) Supplier Input Currency 15 4" xfId="55557" xr:uid="{00000000-0005-0000-0000-0000EC030000}"/>
    <cellStyle name="($) Supplier Input Currency 16" xfId="17070" xr:uid="{00000000-0005-0000-0000-0000ED030000}"/>
    <cellStyle name="($) Supplier Input Currency 17" xfId="18513" xr:uid="{00000000-0005-0000-0000-0000EE030000}"/>
    <cellStyle name="($) Supplier Input Currency 18" xfId="18915" xr:uid="{00000000-0005-0000-0000-0000EF030000}"/>
    <cellStyle name="($) Supplier Input Currency 2" xfId="2960" xr:uid="{00000000-0005-0000-0000-0000F0030000}"/>
    <cellStyle name="($) Supplier Input Currency 2 10" xfId="6326" xr:uid="{00000000-0005-0000-0000-0000F1030000}"/>
    <cellStyle name="($) Supplier Input Currency 2 11" xfId="6559" xr:uid="{00000000-0005-0000-0000-0000F2030000}"/>
    <cellStyle name="($) Supplier Input Currency 2 12" xfId="6856" xr:uid="{00000000-0005-0000-0000-0000F3030000}"/>
    <cellStyle name="($) Supplier Input Currency 2 13" xfId="7210" xr:uid="{00000000-0005-0000-0000-0000F4030000}"/>
    <cellStyle name="($) Supplier Input Currency 2 14" xfId="7646" xr:uid="{00000000-0005-0000-0000-0000F5030000}"/>
    <cellStyle name="($) Supplier Input Currency 2 15" xfId="7942" xr:uid="{00000000-0005-0000-0000-0000F6030000}"/>
    <cellStyle name="($) Supplier Input Currency 2 16" xfId="8524" xr:uid="{00000000-0005-0000-0000-0000F7030000}"/>
    <cellStyle name="($) Supplier Input Currency 2 17" xfId="8784" xr:uid="{00000000-0005-0000-0000-0000F8030000}"/>
    <cellStyle name="($) Supplier Input Currency 2 18" xfId="9063" xr:uid="{00000000-0005-0000-0000-0000F9030000}"/>
    <cellStyle name="($) Supplier Input Currency 2 19" xfId="10579" xr:uid="{00000000-0005-0000-0000-0000FA030000}"/>
    <cellStyle name="($) Supplier Input Currency 2 19 2" xfId="51559" xr:uid="{00000000-0005-0000-0000-0000FB030000}"/>
    <cellStyle name="($) Supplier Input Currency 2 2" xfId="3470" xr:uid="{00000000-0005-0000-0000-0000FC030000}"/>
    <cellStyle name="($) Supplier Input Currency 2 20" xfId="10832" xr:uid="{00000000-0005-0000-0000-0000FD030000}"/>
    <cellStyle name="($) Supplier Input Currency 2 21" xfId="11155" xr:uid="{00000000-0005-0000-0000-0000FE030000}"/>
    <cellStyle name="($) Supplier Input Currency 2 22" xfId="11495" xr:uid="{00000000-0005-0000-0000-0000FF030000}"/>
    <cellStyle name="($) Supplier Input Currency 2 23" xfId="11766" xr:uid="{00000000-0005-0000-0000-000000040000}"/>
    <cellStyle name="($) Supplier Input Currency 2 24" xfId="12095" xr:uid="{00000000-0005-0000-0000-000001040000}"/>
    <cellStyle name="($) Supplier Input Currency 2 25" xfId="12380" xr:uid="{00000000-0005-0000-0000-000002040000}"/>
    <cellStyle name="($) Supplier Input Currency 2 26" xfId="12655" xr:uid="{00000000-0005-0000-0000-000003040000}"/>
    <cellStyle name="($) Supplier Input Currency 2 27" xfId="12938" xr:uid="{00000000-0005-0000-0000-000004040000}"/>
    <cellStyle name="($) Supplier Input Currency 2 28" xfId="13279" xr:uid="{00000000-0005-0000-0000-000005040000}"/>
    <cellStyle name="($) Supplier Input Currency 2 29" xfId="13613" xr:uid="{00000000-0005-0000-0000-000006040000}"/>
    <cellStyle name="($) Supplier Input Currency 2 3" xfId="3766" xr:uid="{00000000-0005-0000-0000-000007040000}"/>
    <cellStyle name="($) Supplier Input Currency 2 30" xfId="13855" xr:uid="{00000000-0005-0000-0000-000008040000}"/>
    <cellStyle name="($) Supplier Input Currency 2 31" xfId="14131" xr:uid="{00000000-0005-0000-0000-000009040000}"/>
    <cellStyle name="($) Supplier Input Currency 2 32" xfId="14428" xr:uid="{00000000-0005-0000-0000-00000A040000}"/>
    <cellStyle name="($) Supplier Input Currency 2 33" xfId="14752" xr:uid="{00000000-0005-0000-0000-00000B040000}"/>
    <cellStyle name="($) Supplier Input Currency 2 34" xfId="15053" xr:uid="{00000000-0005-0000-0000-00000C040000}"/>
    <cellStyle name="($) Supplier Input Currency 2 35" xfId="15355" xr:uid="{00000000-0005-0000-0000-00000D040000}"/>
    <cellStyle name="($) Supplier Input Currency 2 36" xfId="15803" xr:uid="{00000000-0005-0000-0000-00000E040000}"/>
    <cellStyle name="($) Supplier Input Currency 2 37" xfId="16064" xr:uid="{00000000-0005-0000-0000-00000F040000}"/>
    <cellStyle name="($) Supplier Input Currency 2 38" xfId="16550" xr:uid="{00000000-0005-0000-0000-000010040000}"/>
    <cellStyle name="($) Supplier Input Currency 2 39" xfId="16773" xr:uid="{00000000-0005-0000-0000-000011040000}"/>
    <cellStyle name="($) Supplier Input Currency 2 4" xfId="4380" xr:uid="{00000000-0005-0000-0000-000012040000}"/>
    <cellStyle name="($) Supplier Input Currency 2 40" xfId="17571" xr:uid="{00000000-0005-0000-0000-000013040000}"/>
    <cellStyle name="($) Supplier Input Currency 2 41" xfId="17827" xr:uid="{00000000-0005-0000-0000-000014040000}"/>
    <cellStyle name="($) Supplier Input Currency 2 42" xfId="18146" xr:uid="{00000000-0005-0000-0000-000015040000}"/>
    <cellStyle name="($) Supplier Input Currency 2 43" xfId="18457" xr:uid="{00000000-0005-0000-0000-000016040000}"/>
    <cellStyle name="($) Supplier Input Currency 2 44" xfId="18772" xr:uid="{00000000-0005-0000-0000-000017040000}"/>
    <cellStyle name="($) Supplier Input Currency 2 45" xfId="19232" xr:uid="{00000000-0005-0000-0000-000018040000}"/>
    <cellStyle name="($) Supplier Input Currency 2 46" xfId="19535" xr:uid="{00000000-0005-0000-0000-000019040000}"/>
    <cellStyle name="($) Supplier Input Currency 2 5" xfId="4627" xr:uid="{00000000-0005-0000-0000-00001A040000}"/>
    <cellStyle name="($) Supplier Input Currency 2 6" xfId="5012" xr:uid="{00000000-0005-0000-0000-00001B040000}"/>
    <cellStyle name="($) Supplier Input Currency 2 7" xfId="5241" xr:uid="{00000000-0005-0000-0000-00001C040000}"/>
    <cellStyle name="($) Supplier Input Currency 2 8" xfId="5522" xr:uid="{00000000-0005-0000-0000-00001D040000}"/>
    <cellStyle name="($) Supplier Input Currency 2 9" xfId="5730" xr:uid="{00000000-0005-0000-0000-00001E040000}"/>
    <cellStyle name="($) Supplier Input Currency 3" xfId="2795" xr:uid="{00000000-0005-0000-0000-00001F040000}"/>
    <cellStyle name="($) Supplier Input Currency 3 10" xfId="6171" xr:uid="{00000000-0005-0000-0000-000020040000}"/>
    <cellStyle name="($) Supplier Input Currency 3 11" xfId="6402" xr:uid="{00000000-0005-0000-0000-000021040000}"/>
    <cellStyle name="($) Supplier Input Currency 3 12" xfId="6697" xr:uid="{00000000-0005-0000-0000-000022040000}"/>
    <cellStyle name="($) Supplier Input Currency 3 13" xfId="7066" xr:uid="{00000000-0005-0000-0000-000023040000}"/>
    <cellStyle name="($) Supplier Input Currency 3 14" xfId="7487" xr:uid="{00000000-0005-0000-0000-000024040000}"/>
    <cellStyle name="($) Supplier Input Currency 3 15" xfId="7786" xr:uid="{00000000-0005-0000-0000-000025040000}"/>
    <cellStyle name="($) Supplier Input Currency 3 16" xfId="8366" xr:uid="{00000000-0005-0000-0000-000026040000}"/>
    <cellStyle name="($) Supplier Input Currency 3 17" xfId="8627" xr:uid="{00000000-0005-0000-0000-000027040000}"/>
    <cellStyle name="($) Supplier Input Currency 3 18" xfId="8907" xr:uid="{00000000-0005-0000-0000-000028040000}"/>
    <cellStyle name="($) Supplier Input Currency 3 19" xfId="10426" xr:uid="{00000000-0005-0000-0000-000029040000}"/>
    <cellStyle name="($) Supplier Input Currency 3 19 2" xfId="51407" xr:uid="{00000000-0005-0000-0000-00002A040000}"/>
    <cellStyle name="($) Supplier Input Currency 3 2" xfId="3311" xr:uid="{00000000-0005-0000-0000-00002B040000}"/>
    <cellStyle name="($) Supplier Input Currency 3 20" xfId="10670" xr:uid="{00000000-0005-0000-0000-00002C040000}"/>
    <cellStyle name="($) Supplier Input Currency 3 21" xfId="10994" xr:uid="{00000000-0005-0000-0000-00002D040000}"/>
    <cellStyle name="($) Supplier Input Currency 3 22" xfId="11333" xr:uid="{00000000-0005-0000-0000-00002E040000}"/>
    <cellStyle name="($) Supplier Input Currency 3 23" xfId="11603" xr:uid="{00000000-0005-0000-0000-00002F040000}"/>
    <cellStyle name="($) Supplier Input Currency 3 24" xfId="11936" xr:uid="{00000000-0005-0000-0000-000030040000}"/>
    <cellStyle name="($) Supplier Input Currency 3 25" xfId="12219" xr:uid="{00000000-0005-0000-0000-000031040000}"/>
    <cellStyle name="($) Supplier Input Currency 3 26" xfId="12493" xr:uid="{00000000-0005-0000-0000-000032040000}"/>
    <cellStyle name="($) Supplier Input Currency 3 27" xfId="12775" xr:uid="{00000000-0005-0000-0000-000033040000}"/>
    <cellStyle name="($) Supplier Input Currency 3 28" xfId="13120" xr:uid="{00000000-0005-0000-0000-000034040000}"/>
    <cellStyle name="($) Supplier Input Currency 3 29" xfId="13456" xr:uid="{00000000-0005-0000-0000-000035040000}"/>
    <cellStyle name="($) Supplier Input Currency 3 3" xfId="3607" xr:uid="{00000000-0005-0000-0000-000036040000}"/>
    <cellStyle name="($) Supplier Input Currency 3 30" xfId="13695" xr:uid="{00000000-0005-0000-0000-000037040000}"/>
    <cellStyle name="($) Supplier Input Currency 3 31" xfId="13970" xr:uid="{00000000-0005-0000-0000-000038040000}"/>
    <cellStyle name="($) Supplier Input Currency 3 32" xfId="14267" xr:uid="{00000000-0005-0000-0000-000039040000}"/>
    <cellStyle name="($) Supplier Input Currency 3 33" xfId="14591" xr:uid="{00000000-0005-0000-0000-00003A040000}"/>
    <cellStyle name="($) Supplier Input Currency 3 34" xfId="14895" xr:uid="{00000000-0005-0000-0000-00003B040000}"/>
    <cellStyle name="($) Supplier Input Currency 3 35" xfId="15200" xr:uid="{00000000-0005-0000-0000-00003C040000}"/>
    <cellStyle name="($) Supplier Input Currency 3 36" xfId="15647" xr:uid="{00000000-0005-0000-0000-00003D040000}"/>
    <cellStyle name="($) Supplier Input Currency 3 37" xfId="15909" xr:uid="{00000000-0005-0000-0000-00003E040000}"/>
    <cellStyle name="($) Supplier Input Currency 3 38" xfId="16396" xr:uid="{00000000-0005-0000-0000-00003F040000}"/>
    <cellStyle name="($) Supplier Input Currency 3 39" xfId="16617" xr:uid="{00000000-0005-0000-0000-000040040000}"/>
    <cellStyle name="($) Supplier Input Currency 3 4" xfId="4226" xr:uid="{00000000-0005-0000-0000-000041040000}"/>
    <cellStyle name="($) Supplier Input Currency 3 40" xfId="17421" xr:uid="{00000000-0005-0000-0000-000042040000}"/>
    <cellStyle name="($) Supplier Input Currency 3 41" xfId="17666" xr:uid="{00000000-0005-0000-0000-000043040000}"/>
    <cellStyle name="($) Supplier Input Currency 3 42" xfId="17985" xr:uid="{00000000-0005-0000-0000-000044040000}"/>
    <cellStyle name="($) Supplier Input Currency 3 43" xfId="18296" xr:uid="{00000000-0005-0000-0000-000045040000}"/>
    <cellStyle name="($) Supplier Input Currency 3 44" xfId="18613" xr:uid="{00000000-0005-0000-0000-000046040000}"/>
    <cellStyle name="($) Supplier Input Currency 3 45" xfId="19075" xr:uid="{00000000-0005-0000-0000-000047040000}"/>
    <cellStyle name="($) Supplier Input Currency 3 46" xfId="19376" xr:uid="{00000000-0005-0000-0000-000048040000}"/>
    <cellStyle name="($) Supplier Input Currency 3 5" xfId="4467" xr:uid="{00000000-0005-0000-0000-000049040000}"/>
    <cellStyle name="($) Supplier Input Currency 3 6" xfId="4858" xr:uid="{00000000-0005-0000-0000-00004A040000}"/>
    <cellStyle name="($) Supplier Input Currency 3 7" xfId="5085" xr:uid="{00000000-0005-0000-0000-00004B040000}"/>
    <cellStyle name="($) Supplier Input Currency 3 8" xfId="5369" xr:uid="{00000000-0005-0000-0000-00004C040000}"/>
    <cellStyle name="($) Supplier Input Currency 3 9" xfId="5578" xr:uid="{00000000-0005-0000-0000-00004D040000}"/>
    <cellStyle name="($) Supplier Input Currency 4" xfId="2754" xr:uid="{00000000-0005-0000-0000-00004E040000}"/>
    <cellStyle name="($) Supplier Input Currency 4 10" xfId="6146" xr:uid="{00000000-0005-0000-0000-00004F040000}"/>
    <cellStyle name="($) Supplier Input Currency 4 11" xfId="5933" xr:uid="{00000000-0005-0000-0000-000050040000}"/>
    <cellStyle name="($) Supplier Input Currency 4 12" xfId="6671" xr:uid="{00000000-0005-0000-0000-000051040000}"/>
    <cellStyle name="($) Supplier Input Currency 4 13" xfId="7040" xr:uid="{00000000-0005-0000-0000-000052040000}"/>
    <cellStyle name="($) Supplier Input Currency 4 14" xfId="7460" xr:uid="{00000000-0005-0000-0000-000053040000}"/>
    <cellStyle name="($) Supplier Input Currency 4 15" xfId="7766" xr:uid="{00000000-0005-0000-0000-000054040000}"/>
    <cellStyle name="($) Supplier Input Currency 4 16" xfId="8344" xr:uid="{00000000-0005-0000-0000-000055040000}"/>
    <cellStyle name="($) Supplier Input Currency 4 17" xfId="8600" xr:uid="{00000000-0005-0000-0000-000056040000}"/>
    <cellStyle name="($) Supplier Input Currency 4 18" xfId="8887" xr:uid="{00000000-0005-0000-0000-000057040000}"/>
    <cellStyle name="($) Supplier Input Currency 4 19" xfId="10397" xr:uid="{00000000-0005-0000-0000-000058040000}"/>
    <cellStyle name="($) Supplier Input Currency 4 19 2" xfId="51379" xr:uid="{00000000-0005-0000-0000-000059040000}"/>
    <cellStyle name="($) Supplier Input Currency 4 2" xfId="3285" xr:uid="{00000000-0005-0000-0000-00005A040000}"/>
    <cellStyle name="($) Supplier Input Currency 4 20" xfId="10044" xr:uid="{00000000-0005-0000-0000-00005B040000}"/>
    <cellStyle name="($) Supplier Input Currency 4 21" xfId="10962" xr:uid="{00000000-0005-0000-0000-00005C040000}"/>
    <cellStyle name="($) Supplier Input Currency 4 22" xfId="11301" xr:uid="{00000000-0005-0000-0000-00005D040000}"/>
    <cellStyle name="($) Supplier Input Currency 4 23" xfId="9367" xr:uid="{00000000-0005-0000-0000-00005E040000}"/>
    <cellStyle name="($) Supplier Input Currency 4 24" xfId="11906" xr:uid="{00000000-0005-0000-0000-00005F040000}"/>
    <cellStyle name="($) Supplier Input Currency 4 25" xfId="12190" xr:uid="{00000000-0005-0000-0000-000060040000}"/>
    <cellStyle name="($) Supplier Input Currency 4 26" xfId="12459" xr:uid="{00000000-0005-0000-0000-000061040000}"/>
    <cellStyle name="($) Supplier Input Currency 4 27" xfId="12748" xr:uid="{00000000-0005-0000-0000-000062040000}"/>
    <cellStyle name="($) Supplier Input Currency 4 28" xfId="13093" xr:uid="{00000000-0005-0000-0000-000063040000}"/>
    <cellStyle name="($) Supplier Input Currency 4 29" xfId="13425" xr:uid="{00000000-0005-0000-0000-000064040000}"/>
    <cellStyle name="($) Supplier Input Currency 4 3" xfId="3581" xr:uid="{00000000-0005-0000-0000-000065040000}"/>
    <cellStyle name="($) Supplier Input Currency 4 30" xfId="12142" xr:uid="{00000000-0005-0000-0000-000066040000}"/>
    <cellStyle name="($) Supplier Input Currency 4 31" xfId="13939" xr:uid="{00000000-0005-0000-0000-000067040000}"/>
    <cellStyle name="($) Supplier Input Currency 4 32" xfId="14240" xr:uid="{00000000-0005-0000-0000-000068040000}"/>
    <cellStyle name="($) Supplier Input Currency 4 33" xfId="14563" xr:uid="{00000000-0005-0000-0000-000069040000}"/>
    <cellStyle name="($) Supplier Input Currency 4 34" xfId="14874" xr:uid="{00000000-0005-0000-0000-00006A040000}"/>
    <cellStyle name="($) Supplier Input Currency 4 35" xfId="15174" xr:uid="{00000000-0005-0000-0000-00006B040000}"/>
    <cellStyle name="($) Supplier Input Currency 4 36" xfId="15624" xr:uid="{00000000-0005-0000-0000-00006C040000}"/>
    <cellStyle name="($) Supplier Input Currency 4 37" xfId="15883" xr:uid="{00000000-0005-0000-0000-00006D040000}"/>
    <cellStyle name="($) Supplier Input Currency 4 38" xfId="16372" xr:uid="{00000000-0005-0000-0000-00006E040000}"/>
    <cellStyle name="($) Supplier Input Currency 4 39" xfId="16203" xr:uid="{00000000-0005-0000-0000-00006F040000}"/>
    <cellStyle name="($) Supplier Input Currency 4 4" xfId="4197" xr:uid="{00000000-0005-0000-0000-000070040000}"/>
    <cellStyle name="($) Supplier Input Currency 4 40" xfId="17392" xr:uid="{00000000-0005-0000-0000-000071040000}"/>
    <cellStyle name="($) Supplier Input Currency 4 41" xfId="16825" xr:uid="{00000000-0005-0000-0000-000072040000}"/>
    <cellStyle name="($) Supplier Input Currency 4 42" xfId="17957" xr:uid="{00000000-0005-0000-0000-000073040000}"/>
    <cellStyle name="($) Supplier Input Currency 4 43" xfId="18270" xr:uid="{00000000-0005-0000-0000-000074040000}"/>
    <cellStyle name="($) Supplier Input Currency 4 44" xfId="18587" xr:uid="{00000000-0005-0000-0000-000075040000}"/>
    <cellStyle name="($) Supplier Input Currency 4 45" xfId="19049" xr:uid="{00000000-0005-0000-0000-000076040000}"/>
    <cellStyle name="($) Supplier Input Currency 4 46" xfId="19350" xr:uid="{00000000-0005-0000-0000-000077040000}"/>
    <cellStyle name="($) Supplier Input Currency 4 5" xfId="4443" xr:uid="{00000000-0005-0000-0000-000078040000}"/>
    <cellStyle name="($) Supplier Input Currency 4 6" xfId="4834" xr:uid="{00000000-0005-0000-0000-000079040000}"/>
    <cellStyle name="($) Supplier Input Currency 4 7" xfId="3994" xr:uid="{00000000-0005-0000-0000-00007A040000}"/>
    <cellStyle name="($) Supplier Input Currency 4 8" xfId="5345" xr:uid="{00000000-0005-0000-0000-00007B040000}"/>
    <cellStyle name="($) Supplier Input Currency 4 9" xfId="4680" xr:uid="{00000000-0005-0000-0000-00007C040000}"/>
    <cellStyle name="($) Supplier Input Currency 5" xfId="5998" xr:uid="{00000000-0005-0000-0000-00007D040000}"/>
    <cellStyle name="($) Supplier Input Currency 5 2" xfId="23333" xr:uid="{00000000-0005-0000-0000-00007E040000}"/>
    <cellStyle name="($) Supplier Input Currency 5 3" xfId="25858" xr:uid="{00000000-0005-0000-0000-00007F040000}"/>
    <cellStyle name="($) Supplier Input Currency 5 4" xfId="47897" xr:uid="{00000000-0005-0000-0000-000080040000}"/>
    <cellStyle name="($) Supplier Input Currency 6" xfId="7341" xr:uid="{00000000-0005-0000-0000-000081040000}"/>
    <cellStyle name="($) Supplier Input Currency 7" xfId="7316" xr:uid="{00000000-0005-0000-0000-000082040000}"/>
    <cellStyle name="($) Supplier Input Currency 7 2" xfId="24528" xr:uid="{00000000-0005-0000-0000-000083040000}"/>
    <cellStyle name="($) Supplier Input Currency 7 3" xfId="35940" xr:uid="{00000000-0005-0000-0000-000084040000}"/>
    <cellStyle name="($) Supplier Input Currency 7 4" xfId="48911" xr:uid="{00000000-0005-0000-0000-000085040000}"/>
    <cellStyle name="($) Supplier Input Currency 8" xfId="10181" xr:uid="{00000000-0005-0000-0000-000086040000}"/>
    <cellStyle name="($) Supplier Input Currency 8 2" xfId="27152" xr:uid="{00000000-0005-0000-0000-000087040000}"/>
    <cellStyle name="($) Supplier Input Currency 8 3" xfId="38224" xr:uid="{00000000-0005-0000-0000-000088040000}"/>
    <cellStyle name="($) Supplier Input Currency 9" xfId="9348" xr:uid="{00000000-0005-0000-0000-000089040000}"/>
    <cellStyle name="($) Supplier Input Currency 9 2" xfId="26375" xr:uid="{00000000-0005-0000-0000-00008A040000}"/>
    <cellStyle name="($) Supplier Input Currency 9 3" xfId="37541" xr:uid="{00000000-0005-0000-0000-00008B040000}"/>
    <cellStyle name="($) Supplier Input Currency 9 4" xfId="50507" xr:uid="{00000000-0005-0000-0000-00008C040000}"/>
    <cellStyle name="($) Total" xfId="2164" xr:uid="{00000000-0005-0000-0000-00008D040000}"/>
    <cellStyle name="($) Total 2" xfId="2794" xr:uid="{00000000-0005-0000-0000-00008E040000}"/>
    <cellStyle name="($) Total 2 10" xfId="10993" xr:uid="{00000000-0005-0000-0000-00008F040000}"/>
    <cellStyle name="($) Total 2 11" xfId="11602" xr:uid="{00000000-0005-0000-0000-000090040000}"/>
    <cellStyle name="($) Total 2 12" xfId="12218" xr:uid="{00000000-0005-0000-0000-000091040000}"/>
    <cellStyle name="($) Total 2 13" xfId="12492" xr:uid="{00000000-0005-0000-0000-000092040000}"/>
    <cellStyle name="($) Total 2 14" xfId="12774" xr:uid="{00000000-0005-0000-0000-000093040000}"/>
    <cellStyle name="($) Total 2 15" xfId="13694" xr:uid="{00000000-0005-0000-0000-000094040000}"/>
    <cellStyle name="($) Total 2 16" xfId="13969" xr:uid="{00000000-0005-0000-0000-000095040000}"/>
    <cellStyle name="($) Total 2 17" xfId="14266" xr:uid="{00000000-0005-0000-0000-000096040000}"/>
    <cellStyle name="($) Total 2 18" xfId="14590" xr:uid="{00000000-0005-0000-0000-000097040000}"/>
    <cellStyle name="($) Total 2 19" xfId="15199" xr:uid="{00000000-0005-0000-0000-000098040000}"/>
    <cellStyle name="($) Total 2 2" xfId="3310" xr:uid="{00000000-0005-0000-0000-000099040000}"/>
    <cellStyle name="($) Total 2 20" xfId="15908" xr:uid="{00000000-0005-0000-0000-00009A040000}"/>
    <cellStyle name="($) Total 2 21" xfId="17420" xr:uid="{00000000-0005-0000-0000-00009B040000}"/>
    <cellStyle name="($) Total 2 22" xfId="17665" xr:uid="{00000000-0005-0000-0000-00009C040000}"/>
    <cellStyle name="($) Total 2 23" xfId="17984" xr:uid="{00000000-0005-0000-0000-00009D040000}"/>
    <cellStyle name="($) Total 2 24" xfId="18295" xr:uid="{00000000-0005-0000-0000-00009E040000}"/>
    <cellStyle name="($) Total 2 25" xfId="18612" xr:uid="{00000000-0005-0000-0000-00009F040000}"/>
    <cellStyle name="($) Total 2 26" xfId="19074" xr:uid="{00000000-0005-0000-0000-0000A0040000}"/>
    <cellStyle name="($) Total 2 27" xfId="19375" xr:uid="{00000000-0005-0000-0000-0000A1040000}"/>
    <cellStyle name="($) Total 2 3" xfId="3606" xr:uid="{00000000-0005-0000-0000-0000A2040000}"/>
    <cellStyle name="($) Total 2 4" xfId="4225" xr:uid="{00000000-0005-0000-0000-0000A3040000}"/>
    <cellStyle name="($) Total 2 5" xfId="6401" xr:uid="{00000000-0005-0000-0000-0000A4040000}"/>
    <cellStyle name="($) Total 2 6" xfId="6696" xr:uid="{00000000-0005-0000-0000-0000A5040000}"/>
    <cellStyle name="($) Total 2 7" xfId="7065" xr:uid="{00000000-0005-0000-0000-0000A6040000}"/>
    <cellStyle name="($) Total 2 8" xfId="7486" xr:uid="{00000000-0005-0000-0000-0000A7040000}"/>
    <cellStyle name="($) Total 2 9" xfId="8626" xr:uid="{00000000-0005-0000-0000-0000A8040000}"/>
    <cellStyle name="($) Total 3" xfId="2755" xr:uid="{00000000-0005-0000-0000-0000A9040000}"/>
    <cellStyle name="($) Total 3 10" xfId="10963" xr:uid="{00000000-0005-0000-0000-0000AA040000}"/>
    <cellStyle name="($) Total 3 11" xfId="9368" xr:uid="{00000000-0005-0000-0000-0000AB040000}"/>
    <cellStyle name="($) Total 3 12" xfId="12191" xr:uid="{00000000-0005-0000-0000-0000AC040000}"/>
    <cellStyle name="($) Total 3 13" xfId="12460" xr:uid="{00000000-0005-0000-0000-0000AD040000}"/>
    <cellStyle name="($) Total 3 14" xfId="12749" xr:uid="{00000000-0005-0000-0000-0000AE040000}"/>
    <cellStyle name="($) Total 3 15" xfId="13097" xr:uid="{00000000-0005-0000-0000-0000AF040000}"/>
    <cellStyle name="($) Total 3 16" xfId="13940" xr:uid="{00000000-0005-0000-0000-0000B0040000}"/>
    <cellStyle name="($) Total 3 17" xfId="14241" xr:uid="{00000000-0005-0000-0000-0000B1040000}"/>
    <cellStyle name="($) Total 3 18" xfId="14564" xr:uid="{00000000-0005-0000-0000-0000B2040000}"/>
    <cellStyle name="($) Total 3 19" xfId="15175" xr:uid="{00000000-0005-0000-0000-0000B3040000}"/>
    <cellStyle name="($) Total 3 2" xfId="3286" xr:uid="{00000000-0005-0000-0000-0000B4040000}"/>
    <cellStyle name="($) Total 3 20" xfId="15884" xr:uid="{00000000-0005-0000-0000-0000B5040000}"/>
    <cellStyle name="($) Total 3 21" xfId="17393" xr:uid="{00000000-0005-0000-0000-0000B6040000}"/>
    <cellStyle name="($) Total 3 22" xfId="16824" xr:uid="{00000000-0005-0000-0000-0000B7040000}"/>
    <cellStyle name="($) Total 3 23" xfId="17958" xr:uid="{00000000-0005-0000-0000-0000B8040000}"/>
    <cellStyle name="($) Total 3 24" xfId="18271" xr:uid="{00000000-0005-0000-0000-0000B9040000}"/>
    <cellStyle name="($) Total 3 25" xfId="18588" xr:uid="{00000000-0005-0000-0000-0000BA040000}"/>
    <cellStyle name="($) Total 3 26" xfId="19050" xr:uid="{00000000-0005-0000-0000-0000BB040000}"/>
    <cellStyle name="($) Total 3 27" xfId="19351" xr:uid="{00000000-0005-0000-0000-0000BC040000}"/>
    <cellStyle name="($) Total 3 3" xfId="3582" xr:uid="{00000000-0005-0000-0000-0000BD040000}"/>
    <cellStyle name="($) Total 3 4" xfId="4198" xr:uid="{00000000-0005-0000-0000-0000BE040000}"/>
    <cellStyle name="($) Total 3 5" xfId="5932" xr:uid="{00000000-0005-0000-0000-0000BF040000}"/>
    <cellStyle name="($) Total 3 6" xfId="6672" xr:uid="{00000000-0005-0000-0000-0000C0040000}"/>
    <cellStyle name="($) Total 3 7" xfId="7041" xr:uid="{00000000-0005-0000-0000-0000C1040000}"/>
    <cellStyle name="($) Total 3 8" xfId="7461" xr:uid="{00000000-0005-0000-0000-0000C2040000}"/>
    <cellStyle name="($) Total 3 9" xfId="8601" xr:uid="{00000000-0005-0000-0000-0000C3040000}"/>
    <cellStyle name="($) Total Rolled Up" xfId="2165" xr:uid="{00000000-0005-0000-0000-0000C4040000}"/>
    <cellStyle name="($) Total Rolled Up 2" xfId="2793" xr:uid="{00000000-0005-0000-0000-0000C5040000}"/>
    <cellStyle name="($) Total Rolled Up 2 10" xfId="10992" xr:uid="{00000000-0005-0000-0000-0000C6040000}"/>
    <cellStyle name="($) Total Rolled Up 2 11" xfId="11601" xr:uid="{00000000-0005-0000-0000-0000C7040000}"/>
    <cellStyle name="($) Total Rolled Up 2 12" xfId="12217" xr:uid="{00000000-0005-0000-0000-0000C8040000}"/>
    <cellStyle name="($) Total Rolled Up 2 13" xfId="12491" xr:uid="{00000000-0005-0000-0000-0000C9040000}"/>
    <cellStyle name="($) Total Rolled Up 2 14" xfId="12773" xr:uid="{00000000-0005-0000-0000-0000CA040000}"/>
    <cellStyle name="($) Total Rolled Up 2 15" xfId="13693" xr:uid="{00000000-0005-0000-0000-0000CB040000}"/>
    <cellStyle name="($) Total Rolled Up 2 16" xfId="13968" xr:uid="{00000000-0005-0000-0000-0000CC040000}"/>
    <cellStyle name="($) Total Rolled Up 2 17" xfId="14265" xr:uid="{00000000-0005-0000-0000-0000CD040000}"/>
    <cellStyle name="($) Total Rolled Up 2 18" xfId="14589" xr:uid="{00000000-0005-0000-0000-0000CE040000}"/>
    <cellStyle name="($) Total Rolled Up 2 19" xfId="15198" xr:uid="{00000000-0005-0000-0000-0000CF040000}"/>
    <cellStyle name="($) Total Rolled Up 2 2" xfId="3309" xr:uid="{00000000-0005-0000-0000-0000D0040000}"/>
    <cellStyle name="($) Total Rolled Up 2 20" xfId="15907" xr:uid="{00000000-0005-0000-0000-0000D1040000}"/>
    <cellStyle name="($) Total Rolled Up 2 21" xfId="17419" xr:uid="{00000000-0005-0000-0000-0000D2040000}"/>
    <cellStyle name="($) Total Rolled Up 2 22" xfId="17664" xr:uid="{00000000-0005-0000-0000-0000D3040000}"/>
    <cellStyle name="($) Total Rolled Up 2 23" xfId="17983" xr:uid="{00000000-0005-0000-0000-0000D4040000}"/>
    <cellStyle name="($) Total Rolled Up 2 24" xfId="18294" xr:uid="{00000000-0005-0000-0000-0000D5040000}"/>
    <cellStyle name="($) Total Rolled Up 2 25" xfId="18611" xr:uid="{00000000-0005-0000-0000-0000D6040000}"/>
    <cellStyle name="($) Total Rolled Up 2 26" xfId="19073" xr:uid="{00000000-0005-0000-0000-0000D7040000}"/>
    <cellStyle name="($) Total Rolled Up 2 27" xfId="19374" xr:uid="{00000000-0005-0000-0000-0000D8040000}"/>
    <cellStyle name="($) Total Rolled Up 2 3" xfId="3605" xr:uid="{00000000-0005-0000-0000-0000D9040000}"/>
    <cellStyle name="($) Total Rolled Up 2 4" xfId="4224" xr:uid="{00000000-0005-0000-0000-0000DA040000}"/>
    <cellStyle name="($) Total Rolled Up 2 5" xfId="6400" xr:uid="{00000000-0005-0000-0000-0000DB040000}"/>
    <cellStyle name="($) Total Rolled Up 2 6" xfId="6695" xr:uid="{00000000-0005-0000-0000-0000DC040000}"/>
    <cellStyle name="($) Total Rolled Up 2 7" xfId="7064" xr:uid="{00000000-0005-0000-0000-0000DD040000}"/>
    <cellStyle name="($) Total Rolled Up 2 8" xfId="7485" xr:uid="{00000000-0005-0000-0000-0000DE040000}"/>
    <cellStyle name="($) Total Rolled Up 2 9" xfId="8625" xr:uid="{00000000-0005-0000-0000-0000DF040000}"/>
    <cellStyle name="($) Total Rolled Up 3" xfId="2756" xr:uid="{00000000-0005-0000-0000-0000E0040000}"/>
    <cellStyle name="($) Total Rolled Up 3 10" xfId="10964" xr:uid="{00000000-0005-0000-0000-0000E1040000}"/>
    <cellStyle name="($) Total Rolled Up 3 11" xfId="10918" xr:uid="{00000000-0005-0000-0000-0000E2040000}"/>
    <cellStyle name="($) Total Rolled Up 3 12" xfId="12192" xr:uid="{00000000-0005-0000-0000-0000E3040000}"/>
    <cellStyle name="($) Total Rolled Up 3 13" xfId="12461" xr:uid="{00000000-0005-0000-0000-0000E4040000}"/>
    <cellStyle name="($) Total Rolled Up 3 14" xfId="12750" xr:uid="{00000000-0005-0000-0000-0000E5040000}"/>
    <cellStyle name="($) Total Rolled Up 3 15" xfId="13340" xr:uid="{00000000-0005-0000-0000-0000E6040000}"/>
    <cellStyle name="($) Total Rolled Up 3 16" xfId="13941" xr:uid="{00000000-0005-0000-0000-0000E7040000}"/>
    <cellStyle name="($) Total Rolled Up 3 17" xfId="14242" xr:uid="{00000000-0005-0000-0000-0000E8040000}"/>
    <cellStyle name="($) Total Rolled Up 3 18" xfId="14565" xr:uid="{00000000-0005-0000-0000-0000E9040000}"/>
    <cellStyle name="($) Total Rolled Up 3 19" xfId="15176" xr:uid="{00000000-0005-0000-0000-0000EA040000}"/>
    <cellStyle name="($) Total Rolled Up 3 2" xfId="3287" xr:uid="{00000000-0005-0000-0000-0000EB040000}"/>
    <cellStyle name="($) Total Rolled Up 3 20" xfId="15885" xr:uid="{00000000-0005-0000-0000-0000EC040000}"/>
    <cellStyle name="($) Total Rolled Up 3 21" xfId="17394" xr:uid="{00000000-0005-0000-0000-0000ED040000}"/>
    <cellStyle name="($) Total Rolled Up 3 22" xfId="17640" xr:uid="{00000000-0005-0000-0000-0000EE040000}"/>
    <cellStyle name="($) Total Rolled Up 3 23" xfId="17959" xr:uid="{00000000-0005-0000-0000-0000EF040000}"/>
    <cellStyle name="($) Total Rolled Up 3 24" xfId="18272" xr:uid="{00000000-0005-0000-0000-0000F0040000}"/>
    <cellStyle name="($) Total Rolled Up 3 25" xfId="18589" xr:uid="{00000000-0005-0000-0000-0000F1040000}"/>
    <cellStyle name="($) Total Rolled Up 3 26" xfId="19051" xr:uid="{00000000-0005-0000-0000-0000F2040000}"/>
    <cellStyle name="($) Total Rolled Up 3 27" xfId="19352" xr:uid="{00000000-0005-0000-0000-0000F3040000}"/>
    <cellStyle name="($) Total Rolled Up 3 3" xfId="3583" xr:uid="{00000000-0005-0000-0000-0000F4040000}"/>
    <cellStyle name="($) Total Rolled Up 3 4" xfId="4199" xr:uid="{00000000-0005-0000-0000-0000F5040000}"/>
    <cellStyle name="($) Total Rolled Up 3 5" xfId="5931" xr:uid="{00000000-0005-0000-0000-0000F6040000}"/>
    <cellStyle name="($) Total Rolled Up 3 6" xfId="6673" xr:uid="{00000000-0005-0000-0000-0000F7040000}"/>
    <cellStyle name="($) Total Rolled Up 3 7" xfId="7042" xr:uid="{00000000-0005-0000-0000-0000F8040000}"/>
    <cellStyle name="($) Total Rolled Up 3 8" xfId="7462" xr:uid="{00000000-0005-0000-0000-0000F9040000}"/>
    <cellStyle name="($) Total Rolled Up 3 9" xfId="8602" xr:uid="{00000000-0005-0000-0000-0000FA040000}"/>
    <cellStyle name="(%) Percentage" xfId="2166" xr:uid="{00000000-0005-0000-0000-0000FB040000}"/>
    <cellStyle name="(%) Percentage 10" xfId="9493" xr:uid="{00000000-0005-0000-0000-0000FC040000}"/>
    <cellStyle name="(%) Percentage 10 2" xfId="26512" xr:uid="{00000000-0005-0000-0000-0000FD040000}"/>
    <cellStyle name="(%) Percentage 10 3" xfId="37659" xr:uid="{00000000-0005-0000-0000-0000FE040000}"/>
    <cellStyle name="(%) Percentage 10 4" xfId="50625" xr:uid="{00000000-0005-0000-0000-0000FF040000}"/>
    <cellStyle name="(%) Percentage 11" xfId="11209" xr:uid="{00000000-0005-0000-0000-000000050000}"/>
    <cellStyle name="(%) Percentage 12" xfId="12426" xr:uid="{00000000-0005-0000-0000-000001050000}"/>
    <cellStyle name="(%) Percentage 12 2" xfId="29187" xr:uid="{00000000-0005-0000-0000-000002050000}"/>
    <cellStyle name="(%) Percentage 12 3" xfId="39947" xr:uid="{00000000-0005-0000-0000-000003050000}"/>
    <cellStyle name="(%) Percentage 12 4" xfId="52955" xr:uid="{00000000-0005-0000-0000-000004050000}"/>
    <cellStyle name="(%) Percentage 13" xfId="12454" xr:uid="{00000000-0005-0000-0000-000005050000}"/>
    <cellStyle name="(%) Percentage 14" xfId="12147" xr:uid="{00000000-0005-0000-0000-000006050000}"/>
    <cellStyle name="(%) Percentage 15" xfId="15524" xr:uid="{00000000-0005-0000-0000-000007050000}"/>
    <cellStyle name="(%) Percentage 15 2" xfId="31949" xr:uid="{00000000-0005-0000-0000-000008050000}"/>
    <cellStyle name="(%) Percentage 15 3" xfId="42299" xr:uid="{00000000-0005-0000-0000-000009050000}"/>
    <cellStyle name="(%) Percentage 15 4" xfId="55307" xr:uid="{00000000-0005-0000-0000-00000A050000}"/>
    <cellStyle name="(%) Percentage 16" xfId="17942" xr:uid="{00000000-0005-0000-0000-00000B050000}"/>
    <cellStyle name="(%) Percentage 17" xfId="18498" xr:uid="{00000000-0005-0000-0000-00000C050000}"/>
    <cellStyle name="(%) Percentage 18" xfId="19034" xr:uid="{00000000-0005-0000-0000-00000D050000}"/>
    <cellStyle name="(%) Percentage 2" xfId="2961" xr:uid="{00000000-0005-0000-0000-00000E050000}"/>
    <cellStyle name="(%) Percentage 2 10" xfId="6327" xr:uid="{00000000-0005-0000-0000-00000F050000}"/>
    <cellStyle name="(%) Percentage 2 11" xfId="6560" xr:uid="{00000000-0005-0000-0000-000010050000}"/>
    <cellStyle name="(%) Percentage 2 12" xfId="6857" xr:uid="{00000000-0005-0000-0000-000011050000}"/>
    <cellStyle name="(%) Percentage 2 13" xfId="7211" xr:uid="{00000000-0005-0000-0000-000012050000}"/>
    <cellStyle name="(%) Percentage 2 14" xfId="7647" xr:uid="{00000000-0005-0000-0000-000013050000}"/>
    <cellStyle name="(%) Percentage 2 15" xfId="7943" xr:uid="{00000000-0005-0000-0000-000014050000}"/>
    <cellStyle name="(%) Percentage 2 16" xfId="8525" xr:uid="{00000000-0005-0000-0000-000015050000}"/>
    <cellStyle name="(%) Percentage 2 17" xfId="8785" xr:uid="{00000000-0005-0000-0000-000016050000}"/>
    <cellStyle name="(%) Percentage 2 18" xfId="9064" xr:uid="{00000000-0005-0000-0000-000017050000}"/>
    <cellStyle name="(%) Percentage 2 19" xfId="10580" xr:uid="{00000000-0005-0000-0000-000018050000}"/>
    <cellStyle name="(%) Percentage 2 19 2" xfId="51560" xr:uid="{00000000-0005-0000-0000-000019050000}"/>
    <cellStyle name="(%) Percentage 2 2" xfId="3471" xr:uid="{00000000-0005-0000-0000-00001A050000}"/>
    <cellStyle name="(%) Percentage 2 20" xfId="10833" xr:uid="{00000000-0005-0000-0000-00001B050000}"/>
    <cellStyle name="(%) Percentage 2 21" xfId="11156" xr:uid="{00000000-0005-0000-0000-00001C050000}"/>
    <cellStyle name="(%) Percentage 2 22" xfId="11496" xr:uid="{00000000-0005-0000-0000-00001D050000}"/>
    <cellStyle name="(%) Percentage 2 23" xfId="11767" xr:uid="{00000000-0005-0000-0000-00001E050000}"/>
    <cellStyle name="(%) Percentage 2 24" xfId="12096" xr:uid="{00000000-0005-0000-0000-00001F050000}"/>
    <cellStyle name="(%) Percentage 2 25" xfId="12381" xr:uid="{00000000-0005-0000-0000-000020050000}"/>
    <cellStyle name="(%) Percentage 2 26" xfId="12656" xr:uid="{00000000-0005-0000-0000-000021050000}"/>
    <cellStyle name="(%) Percentage 2 27" xfId="12939" xr:uid="{00000000-0005-0000-0000-000022050000}"/>
    <cellStyle name="(%) Percentage 2 28" xfId="13280" xr:uid="{00000000-0005-0000-0000-000023050000}"/>
    <cellStyle name="(%) Percentage 2 29" xfId="13614" xr:uid="{00000000-0005-0000-0000-000024050000}"/>
    <cellStyle name="(%) Percentage 2 3" xfId="3767" xr:uid="{00000000-0005-0000-0000-000025050000}"/>
    <cellStyle name="(%) Percentage 2 30" xfId="13856" xr:uid="{00000000-0005-0000-0000-000026050000}"/>
    <cellStyle name="(%) Percentage 2 31" xfId="14132" xr:uid="{00000000-0005-0000-0000-000027050000}"/>
    <cellStyle name="(%) Percentage 2 32" xfId="14429" xr:uid="{00000000-0005-0000-0000-000028050000}"/>
    <cellStyle name="(%) Percentage 2 33" xfId="14753" xr:uid="{00000000-0005-0000-0000-000029050000}"/>
    <cellStyle name="(%) Percentage 2 34" xfId="15054" xr:uid="{00000000-0005-0000-0000-00002A050000}"/>
    <cellStyle name="(%) Percentage 2 35" xfId="15356" xr:uid="{00000000-0005-0000-0000-00002B050000}"/>
    <cellStyle name="(%) Percentage 2 36" xfId="15804" xr:uid="{00000000-0005-0000-0000-00002C050000}"/>
    <cellStyle name="(%) Percentage 2 37" xfId="16065" xr:uid="{00000000-0005-0000-0000-00002D050000}"/>
    <cellStyle name="(%) Percentage 2 38" xfId="16551" xr:uid="{00000000-0005-0000-0000-00002E050000}"/>
    <cellStyle name="(%) Percentage 2 39" xfId="16774" xr:uid="{00000000-0005-0000-0000-00002F050000}"/>
    <cellStyle name="(%) Percentage 2 4" xfId="4381" xr:uid="{00000000-0005-0000-0000-000030050000}"/>
    <cellStyle name="(%) Percentage 2 40" xfId="17572" xr:uid="{00000000-0005-0000-0000-000031050000}"/>
    <cellStyle name="(%) Percentage 2 41" xfId="17828" xr:uid="{00000000-0005-0000-0000-000032050000}"/>
    <cellStyle name="(%) Percentage 2 42" xfId="18147" xr:uid="{00000000-0005-0000-0000-000033050000}"/>
    <cellStyle name="(%) Percentage 2 43" xfId="18458" xr:uid="{00000000-0005-0000-0000-000034050000}"/>
    <cellStyle name="(%) Percentage 2 44" xfId="18773" xr:uid="{00000000-0005-0000-0000-000035050000}"/>
    <cellStyle name="(%) Percentage 2 45" xfId="19233" xr:uid="{00000000-0005-0000-0000-000036050000}"/>
    <cellStyle name="(%) Percentage 2 46" xfId="19536" xr:uid="{00000000-0005-0000-0000-000037050000}"/>
    <cellStyle name="(%) Percentage 2 5" xfId="4628" xr:uid="{00000000-0005-0000-0000-000038050000}"/>
    <cellStyle name="(%) Percentage 2 6" xfId="5013" xr:uid="{00000000-0005-0000-0000-000039050000}"/>
    <cellStyle name="(%) Percentage 2 7" xfId="5242" xr:uid="{00000000-0005-0000-0000-00003A050000}"/>
    <cellStyle name="(%) Percentage 2 8" xfId="5523" xr:uid="{00000000-0005-0000-0000-00003B050000}"/>
    <cellStyle name="(%) Percentage 2 9" xfId="5731" xr:uid="{00000000-0005-0000-0000-00003C050000}"/>
    <cellStyle name="(%) Percentage 3" xfId="2792" xr:uid="{00000000-0005-0000-0000-00003D050000}"/>
    <cellStyle name="(%) Percentage 3 10" xfId="6168" xr:uid="{00000000-0005-0000-0000-00003E050000}"/>
    <cellStyle name="(%) Percentage 3 11" xfId="6399" xr:uid="{00000000-0005-0000-0000-00003F050000}"/>
    <cellStyle name="(%) Percentage 3 12" xfId="6694" xr:uid="{00000000-0005-0000-0000-000040050000}"/>
    <cellStyle name="(%) Percentage 3 13" xfId="7063" xr:uid="{00000000-0005-0000-0000-000041050000}"/>
    <cellStyle name="(%) Percentage 3 14" xfId="7484" xr:uid="{00000000-0005-0000-0000-000042050000}"/>
    <cellStyle name="(%) Percentage 3 15" xfId="7785" xr:uid="{00000000-0005-0000-0000-000043050000}"/>
    <cellStyle name="(%) Percentage 3 16" xfId="8364" xr:uid="{00000000-0005-0000-0000-000044050000}"/>
    <cellStyle name="(%) Percentage 3 17" xfId="8624" xr:uid="{00000000-0005-0000-0000-000045050000}"/>
    <cellStyle name="(%) Percentage 3 18" xfId="8906" xr:uid="{00000000-0005-0000-0000-000046050000}"/>
    <cellStyle name="(%) Percentage 3 19" xfId="10423" xr:uid="{00000000-0005-0000-0000-000047050000}"/>
    <cellStyle name="(%) Percentage 3 19 2" xfId="51404" xr:uid="{00000000-0005-0000-0000-000048050000}"/>
    <cellStyle name="(%) Percentage 3 2" xfId="3308" xr:uid="{00000000-0005-0000-0000-000049050000}"/>
    <cellStyle name="(%) Percentage 3 20" xfId="10667" xr:uid="{00000000-0005-0000-0000-00004A050000}"/>
    <cellStyle name="(%) Percentage 3 21" xfId="10991" xr:uid="{00000000-0005-0000-0000-00004B050000}"/>
    <cellStyle name="(%) Percentage 3 22" xfId="11330" xr:uid="{00000000-0005-0000-0000-00004C050000}"/>
    <cellStyle name="(%) Percentage 3 23" xfId="11600" xr:uid="{00000000-0005-0000-0000-00004D050000}"/>
    <cellStyle name="(%) Percentage 3 24" xfId="11934" xr:uid="{00000000-0005-0000-0000-00004E050000}"/>
    <cellStyle name="(%) Percentage 3 25" xfId="12216" xr:uid="{00000000-0005-0000-0000-00004F050000}"/>
    <cellStyle name="(%) Percentage 3 26" xfId="12490" xr:uid="{00000000-0005-0000-0000-000050050000}"/>
    <cellStyle name="(%) Percentage 3 27" xfId="12772" xr:uid="{00000000-0005-0000-0000-000051050000}"/>
    <cellStyle name="(%) Percentage 3 28" xfId="13118" xr:uid="{00000000-0005-0000-0000-000052050000}"/>
    <cellStyle name="(%) Percentage 3 29" xfId="13453" xr:uid="{00000000-0005-0000-0000-000053050000}"/>
    <cellStyle name="(%) Percentage 3 3" xfId="3604" xr:uid="{00000000-0005-0000-0000-000054050000}"/>
    <cellStyle name="(%) Percentage 3 30" xfId="13692" xr:uid="{00000000-0005-0000-0000-000055050000}"/>
    <cellStyle name="(%) Percentage 3 31" xfId="13967" xr:uid="{00000000-0005-0000-0000-000056050000}"/>
    <cellStyle name="(%) Percentage 3 32" xfId="14264" xr:uid="{00000000-0005-0000-0000-000057050000}"/>
    <cellStyle name="(%) Percentage 3 33" xfId="14588" xr:uid="{00000000-0005-0000-0000-000058050000}"/>
    <cellStyle name="(%) Percentage 3 34" xfId="14893" xr:uid="{00000000-0005-0000-0000-000059050000}"/>
    <cellStyle name="(%) Percentage 3 35" xfId="15197" xr:uid="{00000000-0005-0000-0000-00005A050000}"/>
    <cellStyle name="(%) Percentage 3 36" xfId="15644" xr:uid="{00000000-0005-0000-0000-00005B050000}"/>
    <cellStyle name="(%) Percentage 3 37" xfId="15906" xr:uid="{00000000-0005-0000-0000-00005C050000}"/>
    <cellStyle name="(%) Percentage 3 38" xfId="16393" xr:uid="{00000000-0005-0000-0000-00005D050000}"/>
    <cellStyle name="(%) Percentage 3 39" xfId="16616" xr:uid="{00000000-0005-0000-0000-00005E050000}"/>
    <cellStyle name="(%) Percentage 3 4" xfId="4223" xr:uid="{00000000-0005-0000-0000-00005F050000}"/>
    <cellStyle name="(%) Percentage 3 40" xfId="17418" xr:uid="{00000000-0005-0000-0000-000060050000}"/>
    <cellStyle name="(%) Percentage 3 41" xfId="17663" xr:uid="{00000000-0005-0000-0000-000061050000}"/>
    <cellStyle name="(%) Percentage 3 42" xfId="17982" xr:uid="{00000000-0005-0000-0000-000062050000}"/>
    <cellStyle name="(%) Percentage 3 43" xfId="18293" xr:uid="{00000000-0005-0000-0000-000063050000}"/>
    <cellStyle name="(%) Percentage 3 44" xfId="18610" xr:uid="{00000000-0005-0000-0000-000064050000}"/>
    <cellStyle name="(%) Percentage 3 45" xfId="19072" xr:uid="{00000000-0005-0000-0000-000065050000}"/>
    <cellStyle name="(%) Percentage 3 46" xfId="19373" xr:uid="{00000000-0005-0000-0000-000066050000}"/>
    <cellStyle name="(%) Percentage 3 5" xfId="4464" xr:uid="{00000000-0005-0000-0000-000067050000}"/>
    <cellStyle name="(%) Percentage 3 6" xfId="4855" xr:uid="{00000000-0005-0000-0000-000068050000}"/>
    <cellStyle name="(%) Percentage 3 7" xfId="5083" xr:uid="{00000000-0005-0000-0000-000069050000}"/>
    <cellStyle name="(%) Percentage 3 8" xfId="5366" xr:uid="{00000000-0005-0000-0000-00006A050000}"/>
    <cellStyle name="(%) Percentage 3 9" xfId="5577" xr:uid="{00000000-0005-0000-0000-00006B050000}"/>
    <cellStyle name="(%) Percentage 4" xfId="2757" xr:uid="{00000000-0005-0000-0000-00006C050000}"/>
    <cellStyle name="(%) Percentage 4 10" xfId="6149" xr:uid="{00000000-0005-0000-0000-00006D050000}"/>
    <cellStyle name="(%) Percentage 4 11" xfId="5930" xr:uid="{00000000-0005-0000-0000-00006E050000}"/>
    <cellStyle name="(%) Percentage 4 12" xfId="6674" xr:uid="{00000000-0005-0000-0000-00006F050000}"/>
    <cellStyle name="(%) Percentage 4 13" xfId="7043" xr:uid="{00000000-0005-0000-0000-000070050000}"/>
    <cellStyle name="(%) Percentage 4 14" xfId="7463" xr:uid="{00000000-0005-0000-0000-000071050000}"/>
    <cellStyle name="(%) Percentage 4 15" xfId="7767" xr:uid="{00000000-0005-0000-0000-000072050000}"/>
    <cellStyle name="(%) Percentage 4 16" xfId="8346" xr:uid="{00000000-0005-0000-0000-000073050000}"/>
    <cellStyle name="(%) Percentage 4 17" xfId="8603" xr:uid="{00000000-0005-0000-0000-000074050000}"/>
    <cellStyle name="(%) Percentage 4 18" xfId="8888" xr:uid="{00000000-0005-0000-0000-000075050000}"/>
    <cellStyle name="(%) Percentage 4 19" xfId="10400" xr:uid="{00000000-0005-0000-0000-000076050000}"/>
    <cellStyle name="(%) Percentage 4 19 2" xfId="51382" xr:uid="{00000000-0005-0000-0000-000077050000}"/>
    <cellStyle name="(%) Percentage 4 2" xfId="3288" xr:uid="{00000000-0005-0000-0000-000078050000}"/>
    <cellStyle name="(%) Percentage 4 20" xfId="10041" xr:uid="{00000000-0005-0000-0000-000079050000}"/>
    <cellStyle name="(%) Percentage 4 21" xfId="10965" xr:uid="{00000000-0005-0000-0000-00007A050000}"/>
    <cellStyle name="(%) Percentage 4 22" xfId="11304" xr:uid="{00000000-0005-0000-0000-00007B050000}"/>
    <cellStyle name="(%) Percentage 4 23" xfId="10903" xr:uid="{00000000-0005-0000-0000-00007C050000}"/>
    <cellStyle name="(%) Percentage 4 24" xfId="11909" xr:uid="{00000000-0005-0000-0000-00007D050000}"/>
    <cellStyle name="(%) Percentage 4 25" xfId="12193" xr:uid="{00000000-0005-0000-0000-00007E050000}"/>
    <cellStyle name="(%) Percentage 4 26" xfId="12462" xr:uid="{00000000-0005-0000-0000-00007F050000}"/>
    <cellStyle name="(%) Percentage 4 27" xfId="12751" xr:uid="{00000000-0005-0000-0000-000080050000}"/>
    <cellStyle name="(%) Percentage 4 28" xfId="13094" xr:uid="{00000000-0005-0000-0000-000081050000}"/>
    <cellStyle name="(%) Percentage 4 29" xfId="13428" xr:uid="{00000000-0005-0000-0000-000082050000}"/>
    <cellStyle name="(%) Percentage 4 3" xfId="3584" xr:uid="{00000000-0005-0000-0000-000083050000}"/>
    <cellStyle name="(%) Percentage 4 30" xfId="9305" xr:uid="{00000000-0005-0000-0000-000084050000}"/>
    <cellStyle name="(%) Percentage 4 31" xfId="13942" xr:uid="{00000000-0005-0000-0000-000085050000}"/>
    <cellStyle name="(%) Percentage 4 32" xfId="14243" xr:uid="{00000000-0005-0000-0000-000086050000}"/>
    <cellStyle name="(%) Percentage 4 33" xfId="14566" xr:uid="{00000000-0005-0000-0000-000087050000}"/>
    <cellStyle name="(%) Percentage 4 34" xfId="14875" xr:uid="{00000000-0005-0000-0000-000088050000}"/>
    <cellStyle name="(%) Percentage 4 35" xfId="15177" xr:uid="{00000000-0005-0000-0000-000089050000}"/>
    <cellStyle name="(%) Percentage 4 36" xfId="15626" xr:uid="{00000000-0005-0000-0000-00008A050000}"/>
    <cellStyle name="(%) Percentage 4 37" xfId="15886" xr:uid="{00000000-0005-0000-0000-00008B050000}"/>
    <cellStyle name="(%) Percentage 4 38" xfId="16375" xr:uid="{00000000-0005-0000-0000-00008C050000}"/>
    <cellStyle name="(%) Percentage 4 39" xfId="16202" xr:uid="{00000000-0005-0000-0000-00008D050000}"/>
    <cellStyle name="(%) Percentage 4 4" xfId="4200" xr:uid="{00000000-0005-0000-0000-00008E050000}"/>
    <cellStyle name="(%) Percentage 4 40" xfId="17395" xr:uid="{00000000-0005-0000-0000-00008F050000}"/>
    <cellStyle name="(%) Percentage 4 41" xfId="17641" xr:uid="{00000000-0005-0000-0000-000090050000}"/>
    <cellStyle name="(%) Percentage 4 42" xfId="17960" xr:uid="{00000000-0005-0000-0000-000091050000}"/>
    <cellStyle name="(%) Percentage 4 43" xfId="18273" xr:uid="{00000000-0005-0000-0000-000092050000}"/>
    <cellStyle name="(%) Percentage 4 44" xfId="18590" xr:uid="{00000000-0005-0000-0000-000093050000}"/>
    <cellStyle name="(%) Percentage 4 45" xfId="19052" xr:uid="{00000000-0005-0000-0000-000094050000}"/>
    <cellStyle name="(%) Percentage 4 46" xfId="19353" xr:uid="{00000000-0005-0000-0000-000095050000}"/>
    <cellStyle name="(%) Percentage 4 5" xfId="4446" xr:uid="{00000000-0005-0000-0000-000096050000}"/>
    <cellStyle name="(%) Percentage 4 6" xfId="4837" xr:uid="{00000000-0005-0000-0000-000097050000}"/>
    <cellStyle name="(%) Percentage 4 7" xfId="3992" xr:uid="{00000000-0005-0000-0000-000098050000}"/>
    <cellStyle name="(%) Percentage 4 8" xfId="5348" xr:uid="{00000000-0005-0000-0000-000099050000}"/>
    <cellStyle name="(%) Percentage 4 9" xfId="5272" xr:uid="{00000000-0005-0000-0000-00009A050000}"/>
    <cellStyle name="(%) Percentage 5" xfId="5997" xr:uid="{00000000-0005-0000-0000-00009B050000}"/>
    <cellStyle name="(%) Percentage 5 2" xfId="23332" xr:uid="{00000000-0005-0000-0000-00009C050000}"/>
    <cellStyle name="(%) Percentage 5 3" xfId="26108" xr:uid="{00000000-0005-0000-0000-00009D050000}"/>
    <cellStyle name="(%) Percentage 5 4" xfId="47896" xr:uid="{00000000-0005-0000-0000-00009E050000}"/>
    <cellStyle name="(%) Percentage 6" xfId="7344" xr:uid="{00000000-0005-0000-0000-00009F050000}"/>
    <cellStyle name="(%) Percentage 7" xfId="7370" xr:uid="{00000000-0005-0000-0000-0000A0050000}"/>
    <cellStyle name="(%) Percentage 7 2" xfId="24572" xr:uid="{00000000-0005-0000-0000-0000A1050000}"/>
    <cellStyle name="(%) Percentage 7 3" xfId="35968" xr:uid="{00000000-0005-0000-0000-0000A2050000}"/>
    <cellStyle name="(%) Percentage 7 4" xfId="48939" xr:uid="{00000000-0005-0000-0000-0000A3050000}"/>
    <cellStyle name="(%) Percentage 8" xfId="10179" xr:uid="{00000000-0005-0000-0000-0000A4050000}"/>
    <cellStyle name="(%) Percentage 8 2" xfId="27150" xr:uid="{00000000-0005-0000-0000-0000A5050000}"/>
    <cellStyle name="(%) Percentage 8 3" xfId="38222" xr:uid="{00000000-0005-0000-0000-0000A6050000}"/>
    <cellStyle name="(%) Percentage 9" xfId="9823" xr:uid="{00000000-0005-0000-0000-0000A7050000}"/>
    <cellStyle name="(%) Percentage 9 2" xfId="26818" xr:uid="{00000000-0005-0000-0000-0000A8050000}"/>
    <cellStyle name="(%) Percentage 9 3" xfId="37942" xr:uid="{00000000-0005-0000-0000-0000A9050000}"/>
    <cellStyle name="(%) Percentage 9 4" xfId="50908" xr:uid="{00000000-0005-0000-0000-0000AA050000}"/>
    <cellStyle name="(%) Rolled Up" xfId="2167" xr:uid="{00000000-0005-0000-0000-0000AB050000}"/>
    <cellStyle name="(%) Rolled Up 10" xfId="9492" xr:uid="{00000000-0005-0000-0000-0000AC050000}"/>
    <cellStyle name="(%) Rolled Up 10 2" xfId="26511" xr:uid="{00000000-0005-0000-0000-0000AD050000}"/>
    <cellStyle name="(%) Rolled Up 10 3" xfId="37658" xr:uid="{00000000-0005-0000-0000-0000AE050000}"/>
    <cellStyle name="(%) Rolled Up 10 4" xfId="50624" xr:uid="{00000000-0005-0000-0000-0000AF050000}"/>
    <cellStyle name="(%) Rolled Up 11" xfId="11212" xr:uid="{00000000-0005-0000-0000-0000B0050000}"/>
    <cellStyle name="(%) Rolled Up 12" xfId="12428" xr:uid="{00000000-0005-0000-0000-0000B1050000}"/>
    <cellStyle name="(%) Rolled Up 12 2" xfId="29189" xr:uid="{00000000-0005-0000-0000-0000B2050000}"/>
    <cellStyle name="(%) Rolled Up 12 3" xfId="39949" xr:uid="{00000000-0005-0000-0000-0000B3050000}"/>
    <cellStyle name="(%) Rolled Up 12 4" xfId="52957" xr:uid="{00000000-0005-0000-0000-0000B4050000}"/>
    <cellStyle name="(%) Rolled Up 13" xfId="11550" xr:uid="{00000000-0005-0000-0000-0000B5050000}"/>
    <cellStyle name="(%) Rolled Up 14" xfId="12475" xr:uid="{00000000-0005-0000-0000-0000B6050000}"/>
    <cellStyle name="(%) Rolled Up 15" xfId="15537" xr:uid="{00000000-0005-0000-0000-0000B7050000}"/>
    <cellStyle name="(%) Rolled Up 15 2" xfId="31960" xr:uid="{00000000-0005-0000-0000-0000B8050000}"/>
    <cellStyle name="(%) Rolled Up 15 3" xfId="42308" xr:uid="{00000000-0005-0000-0000-0000B9050000}"/>
    <cellStyle name="(%) Rolled Up 15 4" xfId="55316" xr:uid="{00000000-0005-0000-0000-0000BA050000}"/>
    <cellStyle name="(%) Rolled Up 16" xfId="16890" xr:uid="{00000000-0005-0000-0000-0000BB050000}"/>
    <cellStyle name="(%) Rolled Up 17" xfId="18499" xr:uid="{00000000-0005-0000-0000-0000BC050000}"/>
    <cellStyle name="(%) Rolled Up 18" xfId="18957" xr:uid="{00000000-0005-0000-0000-0000BD050000}"/>
    <cellStyle name="(%) Rolled Up 2" xfId="2962" xr:uid="{00000000-0005-0000-0000-0000BE050000}"/>
    <cellStyle name="(%) Rolled Up 2 10" xfId="6328" xr:uid="{00000000-0005-0000-0000-0000BF050000}"/>
    <cellStyle name="(%) Rolled Up 2 11" xfId="6561" xr:uid="{00000000-0005-0000-0000-0000C0050000}"/>
    <cellStyle name="(%) Rolled Up 2 12" xfId="6858" xr:uid="{00000000-0005-0000-0000-0000C1050000}"/>
    <cellStyle name="(%) Rolled Up 2 13" xfId="7212" xr:uid="{00000000-0005-0000-0000-0000C2050000}"/>
    <cellStyle name="(%) Rolled Up 2 14" xfId="7648" xr:uid="{00000000-0005-0000-0000-0000C3050000}"/>
    <cellStyle name="(%) Rolled Up 2 15" xfId="7944" xr:uid="{00000000-0005-0000-0000-0000C4050000}"/>
    <cellStyle name="(%) Rolled Up 2 16" xfId="8526" xr:uid="{00000000-0005-0000-0000-0000C5050000}"/>
    <cellStyle name="(%) Rolled Up 2 17" xfId="8786" xr:uid="{00000000-0005-0000-0000-0000C6050000}"/>
    <cellStyle name="(%) Rolled Up 2 18" xfId="9065" xr:uid="{00000000-0005-0000-0000-0000C7050000}"/>
    <cellStyle name="(%) Rolled Up 2 19" xfId="10581" xr:uid="{00000000-0005-0000-0000-0000C8050000}"/>
    <cellStyle name="(%) Rolled Up 2 19 2" xfId="51561" xr:uid="{00000000-0005-0000-0000-0000C9050000}"/>
    <cellStyle name="(%) Rolled Up 2 2" xfId="3472" xr:uid="{00000000-0005-0000-0000-0000CA050000}"/>
    <cellStyle name="(%) Rolled Up 2 20" xfId="10834" xr:uid="{00000000-0005-0000-0000-0000CB050000}"/>
    <cellStyle name="(%) Rolled Up 2 21" xfId="11157" xr:uid="{00000000-0005-0000-0000-0000CC050000}"/>
    <cellStyle name="(%) Rolled Up 2 22" xfId="11497" xr:uid="{00000000-0005-0000-0000-0000CD050000}"/>
    <cellStyle name="(%) Rolled Up 2 23" xfId="11768" xr:uid="{00000000-0005-0000-0000-0000CE050000}"/>
    <cellStyle name="(%) Rolled Up 2 24" xfId="12097" xr:uid="{00000000-0005-0000-0000-0000CF050000}"/>
    <cellStyle name="(%) Rolled Up 2 25" xfId="12382" xr:uid="{00000000-0005-0000-0000-0000D0050000}"/>
    <cellStyle name="(%) Rolled Up 2 26" xfId="12657" xr:uid="{00000000-0005-0000-0000-0000D1050000}"/>
    <cellStyle name="(%) Rolled Up 2 27" xfId="12940" xr:uid="{00000000-0005-0000-0000-0000D2050000}"/>
    <cellStyle name="(%) Rolled Up 2 28" xfId="13281" xr:uid="{00000000-0005-0000-0000-0000D3050000}"/>
    <cellStyle name="(%) Rolled Up 2 29" xfId="13615" xr:uid="{00000000-0005-0000-0000-0000D4050000}"/>
    <cellStyle name="(%) Rolled Up 2 3" xfId="3768" xr:uid="{00000000-0005-0000-0000-0000D5050000}"/>
    <cellStyle name="(%) Rolled Up 2 30" xfId="13857" xr:uid="{00000000-0005-0000-0000-0000D6050000}"/>
    <cellStyle name="(%) Rolled Up 2 31" xfId="14133" xr:uid="{00000000-0005-0000-0000-0000D7050000}"/>
    <cellStyle name="(%) Rolled Up 2 32" xfId="14430" xr:uid="{00000000-0005-0000-0000-0000D8050000}"/>
    <cellStyle name="(%) Rolled Up 2 33" xfId="14754" xr:uid="{00000000-0005-0000-0000-0000D9050000}"/>
    <cellStyle name="(%) Rolled Up 2 34" xfId="15055" xr:uid="{00000000-0005-0000-0000-0000DA050000}"/>
    <cellStyle name="(%) Rolled Up 2 35" xfId="15357" xr:uid="{00000000-0005-0000-0000-0000DB050000}"/>
    <cellStyle name="(%) Rolled Up 2 36" xfId="15805" xr:uid="{00000000-0005-0000-0000-0000DC050000}"/>
    <cellStyle name="(%) Rolled Up 2 37" xfId="16066" xr:uid="{00000000-0005-0000-0000-0000DD050000}"/>
    <cellStyle name="(%) Rolled Up 2 38" xfId="16552" xr:uid="{00000000-0005-0000-0000-0000DE050000}"/>
    <cellStyle name="(%) Rolled Up 2 39" xfId="16775" xr:uid="{00000000-0005-0000-0000-0000DF050000}"/>
    <cellStyle name="(%) Rolled Up 2 4" xfId="4382" xr:uid="{00000000-0005-0000-0000-0000E0050000}"/>
    <cellStyle name="(%) Rolled Up 2 40" xfId="17573" xr:uid="{00000000-0005-0000-0000-0000E1050000}"/>
    <cellStyle name="(%) Rolled Up 2 41" xfId="17829" xr:uid="{00000000-0005-0000-0000-0000E2050000}"/>
    <cellStyle name="(%) Rolled Up 2 42" xfId="18148" xr:uid="{00000000-0005-0000-0000-0000E3050000}"/>
    <cellStyle name="(%) Rolled Up 2 43" xfId="18459" xr:uid="{00000000-0005-0000-0000-0000E4050000}"/>
    <cellStyle name="(%) Rolled Up 2 44" xfId="18774" xr:uid="{00000000-0005-0000-0000-0000E5050000}"/>
    <cellStyle name="(%) Rolled Up 2 45" xfId="19234" xr:uid="{00000000-0005-0000-0000-0000E6050000}"/>
    <cellStyle name="(%) Rolled Up 2 46" xfId="19537" xr:uid="{00000000-0005-0000-0000-0000E7050000}"/>
    <cellStyle name="(%) Rolled Up 2 5" xfId="4629" xr:uid="{00000000-0005-0000-0000-0000E8050000}"/>
    <cellStyle name="(%) Rolled Up 2 6" xfId="5014" xr:uid="{00000000-0005-0000-0000-0000E9050000}"/>
    <cellStyle name="(%) Rolled Up 2 7" xfId="5243" xr:uid="{00000000-0005-0000-0000-0000EA050000}"/>
    <cellStyle name="(%) Rolled Up 2 8" xfId="5524" xr:uid="{00000000-0005-0000-0000-0000EB050000}"/>
    <cellStyle name="(%) Rolled Up 2 9" xfId="5732" xr:uid="{00000000-0005-0000-0000-0000EC050000}"/>
    <cellStyle name="(%) Rolled Up 3" xfId="2791" xr:uid="{00000000-0005-0000-0000-0000ED050000}"/>
    <cellStyle name="(%) Rolled Up 3 10" xfId="6167" xr:uid="{00000000-0005-0000-0000-0000EE050000}"/>
    <cellStyle name="(%) Rolled Up 3 11" xfId="6398" xr:uid="{00000000-0005-0000-0000-0000EF050000}"/>
    <cellStyle name="(%) Rolled Up 3 12" xfId="6693" xr:uid="{00000000-0005-0000-0000-0000F0050000}"/>
    <cellStyle name="(%) Rolled Up 3 13" xfId="7062" xr:uid="{00000000-0005-0000-0000-0000F1050000}"/>
    <cellStyle name="(%) Rolled Up 3 14" xfId="7483" xr:uid="{00000000-0005-0000-0000-0000F2050000}"/>
    <cellStyle name="(%) Rolled Up 3 15" xfId="7784" xr:uid="{00000000-0005-0000-0000-0000F3050000}"/>
    <cellStyle name="(%) Rolled Up 3 16" xfId="8363" xr:uid="{00000000-0005-0000-0000-0000F4050000}"/>
    <cellStyle name="(%) Rolled Up 3 17" xfId="8623" xr:uid="{00000000-0005-0000-0000-0000F5050000}"/>
    <cellStyle name="(%) Rolled Up 3 18" xfId="8905" xr:uid="{00000000-0005-0000-0000-0000F6050000}"/>
    <cellStyle name="(%) Rolled Up 3 19" xfId="10422" xr:uid="{00000000-0005-0000-0000-0000F7050000}"/>
    <cellStyle name="(%) Rolled Up 3 19 2" xfId="51403" xr:uid="{00000000-0005-0000-0000-0000F8050000}"/>
    <cellStyle name="(%) Rolled Up 3 2" xfId="3307" xr:uid="{00000000-0005-0000-0000-0000F9050000}"/>
    <cellStyle name="(%) Rolled Up 3 20" xfId="10666" xr:uid="{00000000-0005-0000-0000-0000FA050000}"/>
    <cellStyle name="(%) Rolled Up 3 21" xfId="10990" xr:uid="{00000000-0005-0000-0000-0000FB050000}"/>
    <cellStyle name="(%) Rolled Up 3 22" xfId="11329" xr:uid="{00000000-0005-0000-0000-0000FC050000}"/>
    <cellStyle name="(%) Rolled Up 3 23" xfId="11599" xr:uid="{00000000-0005-0000-0000-0000FD050000}"/>
    <cellStyle name="(%) Rolled Up 3 24" xfId="11933" xr:uid="{00000000-0005-0000-0000-0000FE050000}"/>
    <cellStyle name="(%) Rolled Up 3 25" xfId="12215" xr:uid="{00000000-0005-0000-0000-0000FF050000}"/>
    <cellStyle name="(%) Rolled Up 3 26" xfId="12489" xr:uid="{00000000-0005-0000-0000-000000060000}"/>
    <cellStyle name="(%) Rolled Up 3 27" xfId="12771" xr:uid="{00000000-0005-0000-0000-000001060000}"/>
    <cellStyle name="(%) Rolled Up 3 28" xfId="13117" xr:uid="{00000000-0005-0000-0000-000002060000}"/>
    <cellStyle name="(%) Rolled Up 3 29" xfId="13452" xr:uid="{00000000-0005-0000-0000-000003060000}"/>
    <cellStyle name="(%) Rolled Up 3 3" xfId="3603" xr:uid="{00000000-0005-0000-0000-000004060000}"/>
    <cellStyle name="(%) Rolled Up 3 30" xfId="13691" xr:uid="{00000000-0005-0000-0000-000005060000}"/>
    <cellStyle name="(%) Rolled Up 3 31" xfId="13966" xr:uid="{00000000-0005-0000-0000-000006060000}"/>
    <cellStyle name="(%) Rolled Up 3 32" xfId="14263" xr:uid="{00000000-0005-0000-0000-000007060000}"/>
    <cellStyle name="(%) Rolled Up 3 33" xfId="14587" xr:uid="{00000000-0005-0000-0000-000008060000}"/>
    <cellStyle name="(%) Rolled Up 3 34" xfId="14892" xr:uid="{00000000-0005-0000-0000-000009060000}"/>
    <cellStyle name="(%) Rolled Up 3 35" xfId="15196" xr:uid="{00000000-0005-0000-0000-00000A060000}"/>
    <cellStyle name="(%) Rolled Up 3 36" xfId="15643" xr:uid="{00000000-0005-0000-0000-00000B060000}"/>
    <cellStyle name="(%) Rolled Up 3 37" xfId="15905" xr:uid="{00000000-0005-0000-0000-00000C060000}"/>
    <cellStyle name="(%) Rolled Up 3 38" xfId="16392" xr:uid="{00000000-0005-0000-0000-00000D060000}"/>
    <cellStyle name="(%) Rolled Up 3 39" xfId="16615" xr:uid="{00000000-0005-0000-0000-00000E060000}"/>
    <cellStyle name="(%) Rolled Up 3 4" xfId="4222" xr:uid="{00000000-0005-0000-0000-00000F060000}"/>
    <cellStyle name="(%) Rolled Up 3 40" xfId="17417" xr:uid="{00000000-0005-0000-0000-000010060000}"/>
    <cellStyle name="(%) Rolled Up 3 41" xfId="17662" xr:uid="{00000000-0005-0000-0000-000011060000}"/>
    <cellStyle name="(%) Rolled Up 3 42" xfId="17981" xr:uid="{00000000-0005-0000-0000-000012060000}"/>
    <cellStyle name="(%) Rolled Up 3 43" xfId="18292" xr:uid="{00000000-0005-0000-0000-000013060000}"/>
    <cellStyle name="(%) Rolled Up 3 44" xfId="18609" xr:uid="{00000000-0005-0000-0000-000014060000}"/>
    <cellStyle name="(%) Rolled Up 3 45" xfId="19071" xr:uid="{00000000-0005-0000-0000-000015060000}"/>
    <cellStyle name="(%) Rolled Up 3 46" xfId="19372" xr:uid="{00000000-0005-0000-0000-000016060000}"/>
    <cellStyle name="(%) Rolled Up 3 5" xfId="4463" xr:uid="{00000000-0005-0000-0000-000017060000}"/>
    <cellStyle name="(%) Rolled Up 3 6" xfId="4854" xr:uid="{00000000-0005-0000-0000-000018060000}"/>
    <cellStyle name="(%) Rolled Up 3 7" xfId="5082" xr:uid="{00000000-0005-0000-0000-000019060000}"/>
    <cellStyle name="(%) Rolled Up 3 8" xfId="5365" xr:uid="{00000000-0005-0000-0000-00001A060000}"/>
    <cellStyle name="(%) Rolled Up 3 9" xfId="5576" xr:uid="{00000000-0005-0000-0000-00001B060000}"/>
    <cellStyle name="(%) Rolled Up 4" xfId="2758" xr:uid="{00000000-0005-0000-0000-00001C060000}"/>
    <cellStyle name="(%) Rolled Up 4 10" xfId="6150" xr:uid="{00000000-0005-0000-0000-00001D060000}"/>
    <cellStyle name="(%) Rolled Up 4 11" xfId="5929" xr:uid="{00000000-0005-0000-0000-00001E060000}"/>
    <cellStyle name="(%) Rolled Up 4 12" xfId="6675" xr:uid="{00000000-0005-0000-0000-00001F060000}"/>
    <cellStyle name="(%) Rolled Up 4 13" xfId="7044" xr:uid="{00000000-0005-0000-0000-000020060000}"/>
    <cellStyle name="(%) Rolled Up 4 14" xfId="7464" xr:uid="{00000000-0005-0000-0000-000021060000}"/>
    <cellStyle name="(%) Rolled Up 4 15" xfId="7768" xr:uid="{00000000-0005-0000-0000-000022060000}"/>
    <cellStyle name="(%) Rolled Up 4 16" xfId="8347" xr:uid="{00000000-0005-0000-0000-000023060000}"/>
    <cellStyle name="(%) Rolled Up 4 17" xfId="8604" xr:uid="{00000000-0005-0000-0000-000024060000}"/>
    <cellStyle name="(%) Rolled Up 4 18" xfId="8889" xr:uid="{00000000-0005-0000-0000-000025060000}"/>
    <cellStyle name="(%) Rolled Up 4 19" xfId="10401" xr:uid="{00000000-0005-0000-0000-000026060000}"/>
    <cellStyle name="(%) Rolled Up 4 19 2" xfId="51383" xr:uid="{00000000-0005-0000-0000-000027060000}"/>
    <cellStyle name="(%) Rolled Up 4 2" xfId="3289" xr:uid="{00000000-0005-0000-0000-000028060000}"/>
    <cellStyle name="(%) Rolled Up 4 20" xfId="10040" xr:uid="{00000000-0005-0000-0000-000029060000}"/>
    <cellStyle name="(%) Rolled Up 4 21" xfId="10966" xr:uid="{00000000-0005-0000-0000-00002A060000}"/>
    <cellStyle name="(%) Rolled Up 4 22" xfId="11305" xr:uid="{00000000-0005-0000-0000-00002B060000}"/>
    <cellStyle name="(%) Rolled Up 4 23" xfId="11575" xr:uid="{00000000-0005-0000-0000-00002C060000}"/>
    <cellStyle name="(%) Rolled Up 4 24" xfId="11910" xr:uid="{00000000-0005-0000-0000-00002D060000}"/>
    <cellStyle name="(%) Rolled Up 4 25" xfId="12194" xr:uid="{00000000-0005-0000-0000-00002E060000}"/>
    <cellStyle name="(%) Rolled Up 4 26" xfId="12463" xr:uid="{00000000-0005-0000-0000-00002F060000}"/>
    <cellStyle name="(%) Rolled Up 4 27" xfId="12752" xr:uid="{00000000-0005-0000-0000-000030060000}"/>
    <cellStyle name="(%) Rolled Up 4 28" xfId="13095" xr:uid="{00000000-0005-0000-0000-000031060000}"/>
    <cellStyle name="(%) Rolled Up 4 29" xfId="13429" xr:uid="{00000000-0005-0000-0000-000032060000}"/>
    <cellStyle name="(%) Rolled Up 4 3" xfId="3585" xr:uid="{00000000-0005-0000-0000-000033060000}"/>
    <cellStyle name="(%) Rolled Up 4 30" xfId="9304" xr:uid="{00000000-0005-0000-0000-000034060000}"/>
    <cellStyle name="(%) Rolled Up 4 31" xfId="13943" xr:uid="{00000000-0005-0000-0000-000035060000}"/>
    <cellStyle name="(%) Rolled Up 4 32" xfId="14244" xr:uid="{00000000-0005-0000-0000-000036060000}"/>
    <cellStyle name="(%) Rolled Up 4 33" xfId="14567" xr:uid="{00000000-0005-0000-0000-000037060000}"/>
    <cellStyle name="(%) Rolled Up 4 34" xfId="14876" xr:uid="{00000000-0005-0000-0000-000038060000}"/>
    <cellStyle name="(%) Rolled Up 4 35" xfId="15178" xr:uid="{00000000-0005-0000-0000-000039060000}"/>
    <cellStyle name="(%) Rolled Up 4 36" xfId="15627" xr:uid="{00000000-0005-0000-0000-00003A060000}"/>
    <cellStyle name="(%) Rolled Up 4 37" xfId="15887" xr:uid="{00000000-0005-0000-0000-00003B060000}"/>
    <cellStyle name="(%) Rolled Up 4 38" xfId="16376" xr:uid="{00000000-0005-0000-0000-00003C060000}"/>
    <cellStyle name="(%) Rolled Up 4 39" xfId="16201" xr:uid="{00000000-0005-0000-0000-00003D060000}"/>
    <cellStyle name="(%) Rolled Up 4 4" xfId="4201" xr:uid="{00000000-0005-0000-0000-00003E060000}"/>
    <cellStyle name="(%) Rolled Up 4 40" xfId="17396" xr:uid="{00000000-0005-0000-0000-00003F060000}"/>
    <cellStyle name="(%) Rolled Up 4 41" xfId="17642" xr:uid="{00000000-0005-0000-0000-000040060000}"/>
    <cellStyle name="(%) Rolled Up 4 42" xfId="17961" xr:uid="{00000000-0005-0000-0000-000041060000}"/>
    <cellStyle name="(%) Rolled Up 4 43" xfId="18274" xr:uid="{00000000-0005-0000-0000-000042060000}"/>
    <cellStyle name="(%) Rolled Up 4 44" xfId="18591" xr:uid="{00000000-0005-0000-0000-000043060000}"/>
    <cellStyle name="(%) Rolled Up 4 45" xfId="19053" xr:uid="{00000000-0005-0000-0000-000044060000}"/>
    <cellStyle name="(%) Rolled Up 4 46" xfId="19354" xr:uid="{00000000-0005-0000-0000-000045060000}"/>
    <cellStyle name="(%) Rolled Up 4 5" xfId="4447" xr:uid="{00000000-0005-0000-0000-000046060000}"/>
    <cellStyle name="(%) Rolled Up 4 6" xfId="4838" xr:uid="{00000000-0005-0000-0000-000047060000}"/>
    <cellStyle name="(%) Rolled Up 4 7" xfId="3991" xr:uid="{00000000-0005-0000-0000-000048060000}"/>
    <cellStyle name="(%) Rolled Up 4 8" xfId="5349" xr:uid="{00000000-0005-0000-0000-000049060000}"/>
    <cellStyle name="(%) Rolled Up 4 9" xfId="5288" xr:uid="{00000000-0005-0000-0000-00004A060000}"/>
    <cellStyle name="(%) Rolled Up 5" xfId="5996" xr:uid="{00000000-0005-0000-0000-00004B060000}"/>
    <cellStyle name="(%) Rolled Up 5 2" xfId="23331" xr:uid="{00000000-0005-0000-0000-00004C060000}"/>
    <cellStyle name="(%) Rolled Up 5 3" xfId="27528" xr:uid="{00000000-0005-0000-0000-00004D060000}"/>
    <cellStyle name="(%) Rolled Up 5 4" xfId="47895" xr:uid="{00000000-0005-0000-0000-00004E060000}"/>
    <cellStyle name="(%) Rolled Up 6" xfId="7345" xr:uid="{00000000-0005-0000-0000-00004F060000}"/>
    <cellStyle name="(%) Rolled Up 7" xfId="7360" xr:uid="{00000000-0005-0000-0000-000050060000}"/>
    <cellStyle name="(%) Rolled Up 7 2" xfId="24564" xr:uid="{00000000-0005-0000-0000-000051060000}"/>
    <cellStyle name="(%) Rolled Up 7 3" xfId="35962" xr:uid="{00000000-0005-0000-0000-000052060000}"/>
    <cellStyle name="(%) Rolled Up 7 4" xfId="48933" xr:uid="{00000000-0005-0000-0000-000053060000}"/>
    <cellStyle name="(%) Rolled Up 8" xfId="10178" xr:uid="{00000000-0005-0000-0000-000054060000}"/>
    <cellStyle name="(%) Rolled Up 8 2" xfId="27149" xr:uid="{00000000-0005-0000-0000-000055060000}"/>
    <cellStyle name="(%) Rolled Up 8 3" xfId="38221" xr:uid="{00000000-0005-0000-0000-000056060000}"/>
    <cellStyle name="(%) Rolled Up 9" xfId="9822" xr:uid="{00000000-0005-0000-0000-000057060000}"/>
    <cellStyle name="(%) Rolled Up 9 2" xfId="26817" xr:uid="{00000000-0005-0000-0000-000058060000}"/>
    <cellStyle name="(%) Rolled Up 9 3" xfId="37941" xr:uid="{00000000-0005-0000-0000-000059060000}"/>
    <cellStyle name="(%) Rolled Up 9 4" xfId="50907" xr:uid="{00000000-0005-0000-0000-00005A060000}"/>
    <cellStyle name="?? [0]_VERA" xfId="50" xr:uid="{00000000-0005-0000-0000-00005B060000}"/>
    <cellStyle name="?????_VERA" xfId="51" xr:uid="{00000000-0005-0000-0000-00005C060000}"/>
    <cellStyle name="??_VERA" xfId="52" xr:uid="{00000000-0005-0000-0000-00005D060000}"/>
    <cellStyle name="_%(SignOnly)" xfId="53" xr:uid="{00000000-0005-0000-0000-00005E060000}"/>
    <cellStyle name="_%(SignSpaceOnly)" xfId="54" xr:uid="{00000000-0005-0000-0000-00005F060000}"/>
    <cellStyle name="_08 - I-210+RD PEPCO Cost Assumptions" xfId="55" xr:uid="{00000000-0005-0000-0000-000060060000}"/>
    <cellStyle name="_Comma" xfId="56" xr:uid="{00000000-0005-0000-0000-000061060000}"/>
    <cellStyle name="_Cost-Price Workbook -Dong v1.0 090526" xfId="57" xr:uid="{00000000-0005-0000-0000-000062060000}"/>
    <cellStyle name="_Currency" xfId="58" xr:uid="{00000000-0005-0000-0000-000063060000}"/>
    <cellStyle name="_CurrencySpace" xfId="59" xr:uid="{00000000-0005-0000-0000-000064060000}"/>
    <cellStyle name="_DPL - Tyco - PRICING_Appendix A" xfId="60" xr:uid="{00000000-0005-0000-0000-000065060000}"/>
    <cellStyle name="_Duke Energy Wimax R-workbook" xfId="61" xr:uid="{00000000-0005-0000-0000-000066060000}"/>
    <cellStyle name="_Euro" xfId="62" xr:uid="{00000000-0005-0000-0000-000067060000}"/>
    <cellStyle name="_Heading" xfId="63" xr:uid="{00000000-0005-0000-0000-000068060000}"/>
    <cellStyle name="_Heading_Cap Table 7 31 06 - v03" xfId="64" xr:uid="{00000000-0005-0000-0000-000069060000}"/>
    <cellStyle name="_Heading_Cap Table 7 31 06 - v03_00 Deal Detail Dec 08" xfId="65" xr:uid="{00000000-0005-0000-0000-00006A060000}"/>
    <cellStyle name="_Heading_Financing History and HeadCount v3" xfId="66" xr:uid="{00000000-0005-0000-0000-00006B060000}"/>
    <cellStyle name="_Heading_Financing History and HeadCount v3_00 Deal Detail Dec 08" xfId="67" xr:uid="{00000000-0005-0000-0000-00006C060000}"/>
    <cellStyle name="_Heading_prestemp" xfId="68" xr:uid="{00000000-0005-0000-0000-00006D060000}"/>
    <cellStyle name="_Heading_Sources and uses" xfId="69" xr:uid="{00000000-0005-0000-0000-00006E060000}"/>
    <cellStyle name="_Heading_SSN_BP 7 31 06- GS v05" xfId="70" xr:uid="{00000000-0005-0000-0000-00006F060000}"/>
    <cellStyle name="_Heading_SSN_BP 7 31 06- GS v05_00 Deal Detail Dec 08" xfId="71" xr:uid="{00000000-0005-0000-0000-000070060000}"/>
    <cellStyle name="_Highlight" xfId="72" xr:uid="{00000000-0005-0000-0000-000071060000}"/>
    <cellStyle name="_I-210+c Cost Waterfall - 10-17-2008" xfId="73" xr:uid="{00000000-0005-0000-0000-000072060000}"/>
    <cellStyle name="_Multiple" xfId="74" xr:uid="{00000000-0005-0000-0000-000073060000}"/>
    <cellStyle name="_MultipleSpace" xfId="75" xr:uid="{00000000-0005-0000-0000-000074060000}"/>
    <cellStyle name="_NG SSN Quote 3 18 10" xfId="76" xr:uid="{00000000-0005-0000-0000-000075060000}"/>
    <cellStyle name="_NG Trilliant Quote  3 10 10" xfId="77" xr:uid="{00000000-0005-0000-0000-000076060000}"/>
    <cellStyle name="_R- Workbook _AEP columbus AMI_050509" xfId="78" xr:uid="{00000000-0005-0000-0000-000077060000}"/>
    <cellStyle name="_R Workbook Meters - National Grid 3 9 10 b" xfId="79" xr:uid="{00000000-0005-0000-0000-000078060000}"/>
    <cellStyle name="_R Workbook Meters - National Grid 3 9 10 d" xfId="80" xr:uid="{00000000-0005-0000-0000-000079060000}"/>
    <cellStyle name="_R1 San Berard EC in process" xfId="81" xr:uid="{00000000-0005-0000-0000-00007A060000}"/>
    <cellStyle name="_SubHeading" xfId="82" xr:uid="{00000000-0005-0000-0000-00007B060000}"/>
    <cellStyle name="_SubHeading_Cap Table 7 31 06 - v03" xfId="83" xr:uid="{00000000-0005-0000-0000-00007C060000}"/>
    <cellStyle name="_SubHeading_Cap Table 7 31 06 - v03_00 Deal Detail Dec 08" xfId="84" xr:uid="{00000000-0005-0000-0000-00007D060000}"/>
    <cellStyle name="_SubHeading_Financing History and HeadCount v3" xfId="85" xr:uid="{00000000-0005-0000-0000-00007E060000}"/>
    <cellStyle name="_SubHeading_Financing History and HeadCount v3_00 Deal Detail Dec 08" xfId="86" xr:uid="{00000000-0005-0000-0000-00007F060000}"/>
    <cellStyle name="_SubHeading_prestemp" xfId="87" xr:uid="{00000000-0005-0000-0000-000080060000}"/>
    <cellStyle name="_SubHeading_Sources and uses" xfId="88" xr:uid="{00000000-0005-0000-0000-000081060000}"/>
    <cellStyle name="_SubHeading_SSN_BP 7 31 06- GS v05" xfId="89" xr:uid="{00000000-0005-0000-0000-000082060000}"/>
    <cellStyle name="_SubHeading_SSN_BP 7 31 06- GS v05_00 Deal Detail Dec 08" xfId="90" xr:uid="{00000000-0005-0000-0000-000083060000}"/>
    <cellStyle name="_Table" xfId="91" xr:uid="{00000000-0005-0000-0000-000084060000}"/>
    <cellStyle name="_Table 10" xfId="2168" xr:uid="{00000000-0005-0000-0000-000085060000}"/>
    <cellStyle name="_Table 10 2" xfId="2169" xr:uid="{00000000-0005-0000-0000-000086060000}"/>
    <cellStyle name="_Table 11" xfId="2170" xr:uid="{00000000-0005-0000-0000-000087060000}"/>
    <cellStyle name="_Table 11 2" xfId="2171" xr:uid="{00000000-0005-0000-0000-000088060000}"/>
    <cellStyle name="_Table 12" xfId="2172" xr:uid="{00000000-0005-0000-0000-000089060000}"/>
    <cellStyle name="_Table 12 2" xfId="2173" xr:uid="{00000000-0005-0000-0000-00008A060000}"/>
    <cellStyle name="_Table 13" xfId="2174" xr:uid="{00000000-0005-0000-0000-00008B060000}"/>
    <cellStyle name="_Table 13 2" xfId="2175" xr:uid="{00000000-0005-0000-0000-00008C060000}"/>
    <cellStyle name="_Table 14" xfId="2176" xr:uid="{00000000-0005-0000-0000-00008D060000}"/>
    <cellStyle name="_Table 2" xfId="2177" xr:uid="{00000000-0005-0000-0000-00008E060000}"/>
    <cellStyle name="_Table 2 2" xfId="2178" xr:uid="{00000000-0005-0000-0000-00008F060000}"/>
    <cellStyle name="_Table 3" xfId="2179" xr:uid="{00000000-0005-0000-0000-000090060000}"/>
    <cellStyle name="_Table 3 2" xfId="2180" xr:uid="{00000000-0005-0000-0000-000091060000}"/>
    <cellStyle name="_Table 4" xfId="2181" xr:uid="{00000000-0005-0000-0000-000092060000}"/>
    <cellStyle name="_Table 4 2" xfId="2182" xr:uid="{00000000-0005-0000-0000-000093060000}"/>
    <cellStyle name="_Table 5" xfId="2183" xr:uid="{00000000-0005-0000-0000-000094060000}"/>
    <cellStyle name="_Table 5 2" xfId="2184" xr:uid="{00000000-0005-0000-0000-000095060000}"/>
    <cellStyle name="_Table 6" xfId="2185" xr:uid="{00000000-0005-0000-0000-000096060000}"/>
    <cellStyle name="_Table 6 2" xfId="2186" xr:uid="{00000000-0005-0000-0000-000097060000}"/>
    <cellStyle name="_Table 7" xfId="2187" xr:uid="{00000000-0005-0000-0000-000098060000}"/>
    <cellStyle name="_Table 7 2" xfId="2188" xr:uid="{00000000-0005-0000-0000-000099060000}"/>
    <cellStyle name="_Table 8" xfId="2189" xr:uid="{00000000-0005-0000-0000-00009A060000}"/>
    <cellStyle name="_Table 8 2" xfId="2190" xr:uid="{00000000-0005-0000-0000-00009B060000}"/>
    <cellStyle name="_Table 9" xfId="2191" xr:uid="{00000000-0005-0000-0000-00009C060000}"/>
    <cellStyle name="_Table 9 2" xfId="2192" xr:uid="{00000000-0005-0000-0000-00009D060000}"/>
    <cellStyle name="_Table_Cap Table 7 31 06 - v03" xfId="92" xr:uid="{00000000-0005-0000-0000-00009E060000}"/>
    <cellStyle name="_Table_Cap Table 7 31 06 - v03 10" xfId="2193" xr:uid="{00000000-0005-0000-0000-00009F060000}"/>
    <cellStyle name="_Table_Cap Table 7 31 06 - v03 10 2" xfId="2194" xr:uid="{00000000-0005-0000-0000-0000A0060000}"/>
    <cellStyle name="_Table_Cap Table 7 31 06 - v03 11" xfId="2195" xr:uid="{00000000-0005-0000-0000-0000A1060000}"/>
    <cellStyle name="_Table_Cap Table 7 31 06 - v03 11 2" xfId="2196" xr:uid="{00000000-0005-0000-0000-0000A2060000}"/>
    <cellStyle name="_Table_Cap Table 7 31 06 - v03 12" xfId="2197" xr:uid="{00000000-0005-0000-0000-0000A3060000}"/>
    <cellStyle name="_Table_Cap Table 7 31 06 - v03 12 2" xfId="2198" xr:uid="{00000000-0005-0000-0000-0000A4060000}"/>
    <cellStyle name="_Table_Cap Table 7 31 06 - v03 13" xfId="2199" xr:uid="{00000000-0005-0000-0000-0000A5060000}"/>
    <cellStyle name="_Table_Cap Table 7 31 06 - v03 13 2" xfId="2200" xr:uid="{00000000-0005-0000-0000-0000A6060000}"/>
    <cellStyle name="_Table_Cap Table 7 31 06 - v03 14" xfId="2201" xr:uid="{00000000-0005-0000-0000-0000A7060000}"/>
    <cellStyle name="_Table_Cap Table 7 31 06 - v03 2" xfId="2202" xr:uid="{00000000-0005-0000-0000-0000A8060000}"/>
    <cellStyle name="_Table_Cap Table 7 31 06 - v03 2 2" xfId="2203" xr:uid="{00000000-0005-0000-0000-0000A9060000}"/>
    <cellStyle name="_Table_Cap Table 7 31 06 - v03 3" xfId="2204" xr:uid="{00000000-0005-0000-0000-0000AA060000}"/>
    <cellStyle name="_Table_Cap Table 7 31 06 - v03 3 2" xfId="2205" xr:uid="{00000000-0005-0000-0000-0000AB060000}"/>
    <cellStyle name="_Table_Cap Table 7 31 06 - v03 4" xfId="2206" xr:uid="{00000000-0005-0000-0000-0000AC060000}"/>
    <cellStyle name="_Table_Cap Table 7 31 06 - v03 4 2" xfId="2207" xr:uid="{00000000-0005-0000-0000-0000AD060000}"/>
    <cellStyle name="_Table_Cap Table 7 31 06 - v03 5" xfId="2208" xr:uid="{00000000-0005-0000-0000-0000AE060000}"/>
    <cellStyle name="_Table_Cap Table 7 31 06 - v03 5 2" xfId="2209" xr:uid="{00000000-0005-0000-0000-0000AF060000}"/>
    <cellStyle name="_Table_Cap Table 7 31 06 - v03 6" xfId="2210" xr:uid="{00000000-0005-0000-0000-0000B0060000}"/>
    <cellStyle name="_Table_Cap Table 7 31 06 - v03 6 2" xfId="2211" xr:uid="{00000000-0005-0000-0000-0000B1060000}"/>
    <cellStyle name="_Table_Cap Table 7 31 06 - v03 7" xfId="2212" xr:uid="{00000000-0005-0000-0000-0000B2060000}"/>
    <cellStyle name="_Table_Cap Table 7 31 06 - v03 7 2" xfId="2213" xr:uid="{00000000-0005-0000-0000-0000B3060000}"/>
    <cellStyle name="_Table_Cap Table 7 31 06 - v03 8" xfId="2214" xr:uid="{00000000-0005-0000-0000-0000B4060000}"/>
    <cellStyle name="_Table_Cap Table 7 31 06 - v03 8 2" xfId="2215" xr:uid="{00000000-0005-0000-0000-0000B5060000}"/>
    <cellStyle name="_Table_Cap Table 7 31 06 - v03 9" xfId="2216" xr:uid="{00000000-0005-0000-0000-0000B6060000}"/>
    <cellStyle name="_Table_Cap Table 7 31 06 - v03 9 2" xfId="2217" xr:uid="{00000000-0005-0000-0000-0000B7060000}"/>
    <cellStyle name="_Table_Cap Table 7 31 06 - v03_00 Deal Detail Dec 08" xfId="93" xr:uid="{00000000-0005-0000-0000-0000B8060000}"/>
    <cellStyle name="_Table_Cap Table 7 31 06 - v03_00 Deal Detail Dec 08 10" xfId="2218" xr:uid="{00000000-0005-0000-0000-0000B9060000}"/>
    <cellStyle name="_Table_Cap Table 7 31 06 - v03_00 Deal Detail Dec 08 10 2" xfId="2219" xr:uid="{00000000-0005-0000-0000-0000BA060000}"/>
    <cellStyle name="_Table_Cap Table 7 31 06 - v03_00 Deal Detail Dec 08 11" xfId="2220" xr:uid="{00000000-0005-0000-0000-0000BB060000}"/>
    <cellStyle name="_Table_Cap Table 7 31 06 - v03_00 Deal Detail Dec 08 11 2" xfId="2221" xr:uid="{00000000-0005-0000-0000-0000BC060000}"/>
    <cellStyle name="_Table_Cap Table 7 31 06 - v03_00 Deal Detail Dec 08 12" xfId="2222" xr:uid="{00000000-0005-0000-0000-0000BD060000}"/>
    <cellStyle name="_Table_Cap Table 7 31 06 - v03_00 Deal Detail Dec 08 12 2" xfId="2223" xr:uid="{00000000-0005-0000-0000-0000BE060000}"/>
    <cellStyle name="_Table_Cap Table 7 31 06 - v03_00 Deal Detail Dec 08 13" xfId="2224" xr:uid="{00000000-0005-0000-0000-0000BF060000}"/>
    <cellStyle name="_Table_Cap Table 7 31 06 - v03_00 Deal Detail Dec 08 13 2" xfId="2225" xr:uid="{00000000-0005-0000-0000-0000C0060000}"/>
    <cellStyle name="_Table_Cap Table 7 31 06 - v03_00 Deal Detail Dec 08 14" xfId="2226" xr:uid="{00000000-0005-0000-0000-0000C1060000}"/>
    <cellStyle name="_Table_Cap Table 7 31 06 - v03_00 Deal Detail Dec 08 2" xfId="2227" xr:uid="{00000000-0005-0000-0000-0000C2060000}"/>
    <cellStyle name="_Table_Cap Table 7 31 06 - v03_00 Deal Detail Dec 08 2 2" xfId="2228" xr:uid="{00000000-0005-0000-0000-0000C3060000}"/>
    <cellStyle name="_Table_Cap Table 7 31 06 - v03_00 Deal Detail Dec 08 3" xfId="2229" xr:uid="{00000000-0005-0000-0000-0000C4060000}"/>
    <cellStyle name="_Table_Cap Table 7 31 06 - v03_00 Deal Detail Dec 08 3 2" xfId="2230" xr:uid="{00000000-0005-0000-0000-0000C5060000}"/>
    <cellStyle name="_Table_Cap Table 7 31 06 - v03_00 Deal Detail Dec 08 4" xfId="2231" xr:uid="{00000000-0005-0000-0000-0000C6060000}"/>
    <cellStyle name="_Table_Cap Table 7 31 06 - v03_00 Deal Detail Dec 08 4 2" xfId="2232" xr:uid="{00000000-0005-0000-0000-0000C7060000}"/>
    <cellStyle name="_Table_Cap Table 7 31 06 - v03_00 Deal Detail Dec 08 5" xfId="2233" xr:uid="{00000000-0005-0000-0000-0000C8060000}"/>
    <cellStyle name="_Table_Cap Table 7 31 06 - v03_00 Deal Detail Dec 08 5 2" xfId="2234" xr:uid="{00000000-0005-0000-0000-0000C9060000}"/>
    <cellStyle name="_Table_Cap Table 7 31 06 - v03_00 Deal Detail Dec 08 6" xfId="2235" xr:uid="{00000000-0005-0000-0000-0000CA060000}"/>
    <cellStyle name="_Table_Cap Table 7 31 06 - v03_00 Deal Detail Dec 08 6 2" xfId="2236" xr:uid="{00000000-0005-0000-0000-0000CB060000}"/>
    <cellStyle name="_Table_Cap Table 7 31 06 - v03_00 Deal Detail Dec 08 7" xfId="2237" xr:uid="{00000000-0005-0000-0000-0000CC060000}"/>
    <cellStyle name="_Table_Cap Table 7 31 06 - v03_00 Deal Detail Dec 08 7 2" xfId="2238" xr:uid="{00000000-0005-0000-0000-0000CD060000}"/>
    <cellStyle name="_Table_Cap Table 7 31 06 - v03_00 Deal Detail Dec 08 8" xfId="2239" xr:uid="{00000000-0005-0000-0000-0000CE060000}"/>
    <cellStyle name="_Table_Cap Table 7 31 06 - v03_00 Deal Detail Dec 08 8 2" xfId="2240" xr:uid="{00000000-0005-0000-0000-0000CF060000}"/>
    <cellStyle name="_Table_Cap Table 7 31 06 - v03_00 Deal Detail Dec 08 9" xfId="2241" xr:uid="{00000000-0005-0000-0000-0000D0060000}"/>
    <cellStyle name="_Table_Cap Table 7 31 06 - v03_00 Deal Detail Dec 08 9 2" xfId="2242" xr:uid="{00000000-0005-0000-0000-0000D1060000}"/>
    <cellStyle name="_Table_Financing History and HeadCount v3" xfId="94" xr:uid="{00000000-0005-0000-0000-0000D2060000}"/>
    <cellStyle name="_Table_Financing History and HeadCount v3 10" xfId="2243" xr:uid="{00000000-0005-0000-0000-0000D3060000}"/>
    <cellStyle name="_Table_Financing History and HeadCount v3 10 2" xfId="2244" xr:uid="{00000000-0005-0000-0000-0000D4060000}"/>
    <cellStyle name="_Table_Financing History and HeadCount v3 11" xfId="2245" xr:uid="{00000000-0005-0000-0000-0000D5060000}"/>
    <cellStyle name="_Table_Financing History and HeadCount v3 11 2" xfId="2246" xr:uid="{00000000-0005-0000-0000-0000D6060000}"/>
    <cellStyle name="_Table_Financing History and HeadCount v3 12" xfId="2247" xr:uid="{00000000-0005-0000-0000-0000D7060000}"/>
    <cellStyle name="_Table_Financing History and HeadCount v3 12 2" xfId="2248" xr:uid="{00000000-0005-0000-0000-0000D8060000}"/>
    <cellStyle name="_Table_Financing History and HeadCount v3 13" xfId="2249" xr:uid="{00000000-0005-0000-0000-0000D9060000}"/>
    <cellStyle name="_Table_Financing History and HeadCount v3 13 2" xfId="2250" xr:uid="{00000000-0005-0000-0000-0000DA060000}"/>
    <cellStyle name="_Table_Financing History and HeadCount v3 14" xfId="2251" xr:uid="{00000000-0005-0000-0000-0000DB060000}"/>
    <cellStyle name="_Table_Financing History and HeadCount v3 2" xfId="2252" xr:uid="{00000000-0005-0000-0000-0000DC060000}"/>
    <cellStyle name="_Table_Financing History and HeadCount v3 2 2" xfId="2253" xr:uid="{00000000-0005-0000-0000-0000DD060000}"/>
    <cellStyle name="_Table_Financing History and HeadCount v3 3" xfId="2254" xr:uid="{00000000-0005-0000-0000-0000DE060000}"/>
    <cellStyle name="_Table_Financing History and HeadCount v3 3 2" xfId="2255" xr:uid="{00000000-0005-0000-0000-0000DF060000}"/>
    <cellStyle name="_Table_Financing History and HeadCount v3 4" xfId="2256" xr:uid="{00000000-0005-0000-0000-0000E0060000}"/>
    <cellStyle name="_Table_Financing History and HeadCount v3 4 2" xfId="2257" xr:uid="{00000000-0005-0000-0000-0000E1060000}"/>
    <cellStyle name="_Table_Financing History and HeadCount v3 5" xfId="2258" xr:uid="{00000000-0005-0000-0000-0000E2060000}"/>
    <cellStyle name="_Table_Financing History and HeadCount v3 5 2" xfId="2259" xr:uid="{00000000-0005-0000-0000-0000E3060000}"/>
    <cellStyle name="_Table_Financing History and HeadCount v3 6" xfId="2260" xr:uid="{00000000-0005-0000-0000-0000E4060000}"/>
    <cellStyle name="_Table_Financing History and HeadCount v3 6 2" xfId="2261" xr:uid="{00000000-0005-0000-0000-0000E5060000}"/>
    <cellStyle name="_Table_Financing History and HeadCount v3 7" xfId="2262" xr:uid="{00000000-0005-0000-0000-0000E6060000}"/>
    <cellStyle name="_Table_Financing History and HeadCount v3 7 2" xfId="2263" xr:uid="{00000000-0005-0000-0000-0000E7060000}"/>
    <cellStyle name="_Table_Financing History and HeadCount v3 8" xfId="2264" xr:uid="{00000000-0005-0000-0000-0000E8060000}"/>
    <cellStyle name="_Table_Financing History and HeadCount v3 8 2" xfId="2265" xr:uid="{00000000-0005-0000-0000-0000E9060000}"/>
    <cellStyle name="_Table_Financing History and HeadCount v3 9" xfId="2266" xr:uid="{00000000-0005-0000-0000-0000EA060000}"/>
    <cellStyle name="_Table_Financing History and HeadCount v3 9 2" xfId="2267" xr:uid="{00000000-0005-0000-0000-0000EB060000}"/>
    <cellStyle name="_Table_Financing History and HeadCount v3_00 Deal Detail Dec 08" xfId="95" xr:uid="{00000000-0005-0000-0000-0000EC060000}"/>
    <cellStyle name="_Table_Financing History and HeadCount v3_00 Deal Detail Dec 08 10" xfId="2268" xr:uid="{00000000-0005-0000-0000-0000ED060000}"/>
    <cellStyle name="_Table_Financing History and HeadCount v3_00 Deal Detail Dec 08 10 2" xfId="2269" xr:uid="{00000000-0005-0000-0000-0000EE060000}"/>
    <cellStyle name="_Table_Financing History and HeadCount v3_00 Deal Detail Dec 08 11" xfId="2270" xr:uid="{00000000-0005-0000-0000-0000EF060000}"/>
    <cellStyle name="_Table_Financing History and HeadCount v3_00 Deal Detail Dec 08 11 2" xfId="2271" xr:uid="{00000000-0005-0000-0000-0000F0060000}"/>
    <cellStyle name="_Table_Financing History and HeadCount v3_00 Deal Detail Dec 08 12" xfId="2272" xr:uid="{00000000-0005-0000-0000-0000F1060000}"/>
    <cellStyle name="_Table_Financing History and HeadCount v3_00 Deal Detail Dec 08 12 2" xfId="2273" xr:uid="{00000000-0005-0000-0000-0000F2060000}"/>
    <cellStyle name="_Table_Financing History and HeadCount v3_00 Deal Detail Dec 08 13" xfId="2274" xr:uid="{00000000-0005-0000-0000-0000F3060000}"/>
    <cellStyle name="_Table_Financing History and HeadCount v3_00 Deal Detail Dec 08 13 2" xfId="2275" xr:uid="{00000000-0005-0000-0000-0000F4060000}"/>
    <cellStyle name="_Table_Financing History and HeadCount v3_00 Deal Detail Dec 08 14" xfId="2276" xr:uid="{00000000-0005-0000-0000-0000F5060000}"/>
    <cellStyle name="_Table_Financing History and HeadCount v3_00 Deal Detail Dec 08 2" xfId="2277" xr:uid="{00000000-0005-0000-0000-0000F6060000}"/>
    <cellStyle name="_Table_Financing History and HeadCount v3_00 Deal Detail Dec 08 2 2" xfId="2278" xr:uid="{00000000-0005-0000-0000-0000F7060000}"/>
    <cellStyle name="_Table_Financing History and HeadCount v3_00 Deal Detail Dec 08 3" xfId="2279" xr:uid="{00000000-0005-0000-0000-0000F8060000}"/>
    <cellStyle name="_Table_Financing History and HeadCount v3_00 Deal Detail Dec 08 3 2" xfId="2280" xr:uid="{00000000-0005-0000-0000-0000F9060000}"/>
    <cellStyle name="_Table_Financing History and HeadCount v3_00 Deal Detail Dec 08 4" xfId="2281" xr:uid="{00000000-0005-0000-0000-0000FA060000}"/>
    <cellStyle name="_Table_Financing History and HeadCount v3_00 Deal Detail Dec 08 4 2" xfId="2282" xr:uid="{00000000-0005-0000-0000-0000FB060000}"/>
    <cellStyle name="_Table_Financing History and HeadCount v3_00 Deal Detail Dec 08 5" xfId="2283" xr:uid="{00000000-0005-0000-0000-0000FC060000}"/>
    <cellStyle name="_Table_Financing History and HeadCount v3_00 Deal Detail Dec 08 5 2" xfId="2284" xr:uid="{00000000-0005-0000-0000-0000FD060000}"/>
    <cellStyle name="_Table_Financing History and HeadCount v3_00 Deal Detail Dec 08 6" xfId="2285" xr:uid="{00000000-0005-0000-0000-0000FE060000}"/>
    <cellStyle name="_Table_Financing History and HeadCount v3_00 Deal Detail Dec 08 6 2" xfId="2286" xr:uid="{00000000-0005-0000-0000-0000FF060000}"/>
    <cellStyle name="_Table_Financing History and HeadCount v3_00 Deal Detail Dec 08 7" xfId="2287" xr:uid="{00000000-0005-0000-0000-000000070000}"/>
    <cellStyle name="_Table_Financing History and HeadCount v3_00 Deal Detail Dec 08 7 2" xfId="2288" xr:uid="{00000000-0005-0000-0000-000001070000}"/>
    <cellStyle name="_Table_Financing History and HeadCount v3_00 Deal Detail Dec 08 8" xfId="2289" xr:uid="{00000000-0005-0000-0000-000002070000}"/>
    <cellStyle name="_Table_Financing History and HeadCount v3_00 Deal Detail Dec 08 8 2" xfId="2290" xr:uid="{00000000-0005-0000-0000-000003070000}"/>
    <cellStyle name="_Table_Financing History and HeadCount v3_00 Deal Detail Dec 08 9" xfId="2291" xr:uid="{00000000-0005-0000-0000-000004070000}"/>
    <cellStyle name="_Table_Financing History and HeadCount v3_00 Deal Detail Dec 08 9 2" xfId="2292" xr:uid="{00000000-0005-0000-0000-000005070000}"/>
    <cellStyle name="_Table_Sources and uses" xfId="96" xr:uid="{00000000-0005-0000-0000-000006070000}"/>
    <cellStyle name="_Table_Sources and uses 10" xfId="2293" xr:uid="{00000000-0005-0000-0000-000007070000}"/>
    <cellStyle name="_Table_Sources and uses 10 2" xfId="2294" xr:uid="{00000000-0005-0000-0000-000008070000}"/>
    <cellStyle name="_Table_Sources and uses 11" xfId="2295" xr:uid="{00000000-0005-0000-0000-000009070000}"/>
    <cellStyle name="_Table_Sources and uses 11 2" xfId="2296" xr:uid="{00000000-0005-0000-0000-00000A070000}"/>
    <cellStyle name="_Table_Sources and uses 12" xfId="2297" xr:uid="{00000000-0005-0000-0000-00000B070000}"/>
    <cellStyle name="_Table_Sources and uses 12 2" xfId="2298" xr:uid="{00000000-0005-0000-0000-00000C070000}"/>
    <cellStyle name="_Table_Sources and uses 13" xfId="2299" xr:uid="{00000000-0005-0000-0000-00000D070000}"/>
    <cellStyle name="_Table_Sources and uses 13 2" xfId="2300" xr:uid="{00000000-0005-0000-0000-00000E070000}"/>
    <cellStyle name="_Table_Sources and uses 14" xfId="2301" xr:uid="{00000000-0005-0000-0000-00000F070000}"/>
    <cellStyle name="_Table_Sources and uses 2" xfId="2302" xr:uid="{00000000-0005-0000-0000-000010070000}"/>
    <cellStyle name="_Table_Sources and uses 2 2" xfId="2303" xr:uid="{00000000-0005-0000-0000-000011070000}"/>
    <cellStyle name="_Table_Sources and uses 3" xfId="2304" xr:uid="{00000000-0005-0000-0000-000012070000}"/>
    <cellStyle name="_Table_Sources and uses 3 2" xfId="2305" xr:uid="{00000000-0005-0000-0000-000013070000}"/>
    <cellStyle name="_Table_Sources and uses 4" xfId="2306" xr:uid="{00000000-0005-0000-0000-000014070000}"/>
    <cellStyle name="_Table_Sources and uses 4 2" xfId="2307" xr:uid="{00000000-0005-0000-0000-000015070000}"/>
    <cellStyle name="_Table_Sources and uses 5" xfId="2308" xr:uid="{00000000-0005-0000-0000-000016070000}"/>
    <cellStyle name="_Table_Sources and uses 5 2" xfId="2309" xr:uid="{00000000-0005-0000-0000-000017070000}"/>
    <cellStyle name="_Table_Sources and uses 6" xfId="2310" xr:uid="{00000000-0005-0000-0000-000018070000}"/>
    <cellStyle name="_Table_Sources and uses 6 2" xfId="2311" xr:uid="{00000000-0005-0000-0000-000019070000}"/>
    <cellStyle name="_Table_Sources and uses 7" xfId="2312" xr:uid="{00000000-0005-0000-0000-00001A070000}"/>
    <cellStyle name="_Table_Sources and uses 7 2" xfId="2313" xr:uid="{00000000-0005-0000-0000-00001B070000}"/>
    <cellStyle name="_Table_Sources and uses 8" xfId="2314" xr:uid="{00000000-0005-0000-0000-00001C070000}"/>
    <cellStyle name="_Table_Sources and uses 8 2" xfId="2315" xr:uid="{00000000-0005-0000-0000-00001D070000}"/>
    <cellStyle name="_Table_Sources and uses 9" xfId="2316" xr:uid="{00000000-0005-0000-0000-00001E070000}"/>
    <cellStyle name="_Table_Sources and uses 9 2" xfId="2317" xr:uid="{00000000-0005-0000-0000-00001F070000}"/>
    <cellStyle name="_Table_SSN_BP 7 31 06- GS v05" xfId="97" xr:uid="{00000000-0005-0000-0000-000020070000}"/>
    <cellStyle name="_Table_SSN_BP 7 31 06- GS v05 10" xfId="2318" xr:uid="{00000000-0005-0000-0000-000021070000}"/>
    <cellStyle name="_Table_SSN_BP 7 31 06- GS v05 10 2" xfId="2319" xr:uid="{00000000-0005-0000-0000-000022070000}"/>
    <cellStyle name="_Table_SSN_BP 7 31 06- GS v05 11" xfId="2320" xr:uid="{00000000-0005-0000-0000-000023070000}"/>
    <cellStyle name="_Table_SSN_BP 7 31 06- GS v05 11 2" xfId="2321" xr:uid="{00000000-0005-0000-0000-000024070000}"/>
    <cellStyle name="_Table_SSN_BP 7 31 06- GS v05 12" xfId="2322" xr:uid="{00000000-0005-0000-0000-000025070000}"/>
    <cellStyle name="_Table_SSN_BP 7 31 06- GS v05 12 2" xfId="2323" xr:uid="{00000000-0005-0000-0000-000026070000}"/>
    <cellStyle name="_Table_SSN_BP 7 31 06- GS v05 13" xfId="2324" xr:uid="{00000000-0005-0000-0000-000027070000}"/>
    <cellStyle name="_Table_SSN_BP 7 31 06- GS v05 13 2" xfId="2325" xr:uid="{00000000-0005-0000-0000-000028070000}"/>
    <cellStyle name="_Table_SSN_BP 7 31 06- GS v05 14" xfId="2326" xr:uid="{00000000-0005-0000-0000-000029070000}"/>
    <cellStyle name="_Table_SSN_BP 7 31 06- GS v05 2" xfId="2327" xr:uid="{00000000-0005-0000-0000-00002A070000}"/>
    <cellStyle name="_Table_SSN_BP 7 31 06- GS v05 2 2" xfId="2328" xr:uid="{00000000-0005-0000-0000-00002B070000}"/>
    <cellStyle name="_Table_SSN_BP 7 31 06- GS v05 3" xfId="2329" xr:uid="{00000000-0005-0000-0000-00002C070000}"/>
    <cellStyle name="_Table_SSN_BP 7 31 06- GS v05 3 2" xfId="2330" xr:uid="{00000000-0005-0000-0000-00002D070000}"/>
    <cellStyle name="_Table_SSN_BP 7 31 06- GS v05 4" xfId="2331" xr:uid="{00000000-0005-0000-0000-00002E070000}"/>
    <cellStyle name="_Table_SSN_BP 7 31 06- GS v05 4 2" xfId="2332" xr:uid="{00000000-0005-0000-0000-00002F070000}"/>
    <cellStyle name="_Table_SSN_BP 7 31 06- GS v05 5" xfId="2333" xr:uid="{00000000-0005-0000-0000-000030070000}"/>
    <cellStyle name="_Table_SSN_BP 7 31 06- GS v05 5 2" xfId="2334" xr:uid="{00000000-0005-0000-0000-000031070000}"/>
    <cellStyle name="_Table_SSN_BP 7 31 06- GS v05 6" xfId="2335" xr:uid="{00000000-0005-0000-0000-000032070000}"/>
    <cellStyle name="_Table_SSN_BP 7 31 06- GS v05 6 2" xfId="2336" xr:uid="{00000000-0005-0000-0000-000033070000}"/>
    <cellStyle name="_Table_SSN_BP 7 31 06- GS v05 7" xfId="2337" xr:uid="{00000000-0005-0000-0000-000034070000}"/>
    <cellStyle name="_Table_SSN_BP 7 31 06- GS v05 7 2" xfId="2338" xr:uid="{00000000-0005-0000-0000-000035070000}"/>
    <cellStyle name="_Table_SSN_BP 7 31 06- GS v05 8" xfId="2339" xr:uid="{00000000-0005-0000-0000-000036070000}"/>
    <cellStyle name="_Table_SSN_BP 7 31 06- GS v05 8 2" xfId="2340" xr:uid="{00000000-0005-0000-0000-000037070000}"/>
    <cellStyle name="_Table_SSN_BP 7 31 06- GS v05 9" xfId="2341" xr:uid="{00000000-0005-0000-0000-000038070000}"/>
    <cellStyle name="_Table_SSN_BP 7 31 06- GS v05 9 2" xfId="2342" xr:uid="{00000000-0005-0000-0000-000039070000}"/>
    <cellStyle name="_Table_SSN_BP 7 31 06- GS v05_00 Deal Detail Dec 08" xfId="98" xr:uid="{00000000-0005-0000-0000-00003A070000}"/>
    <cellStyle name="_Table_SSN_BP 7 31 06- GS v05_00 Deal Detail Dec 08 10" xfId="2343" xr:uid="{00000000-0005-0000-0000-00003B070000}"/>
    <cellStyle name="_Table_SSN_BP 7 31 06- GS v05_00 Deal Detail Dec 08 10 2" xfId="2344" xr:uid="{00000000-0005-0000-0000-00003C070000}"/>
    <cellStyle name="_Table_SSN_BP 7 31 06- GS v05_00 Deal Detail Dec 08 11" xfId="2345" xr:uid="{00000000-0005-0000-0000-00003D070000}"/>
    <cellStyle name="_Table_SSN_BP 7 31 06- GS v05_00 Deal Detail Dec 08 11 2" xfId="2346" xr:uid="{00000000-0005-0000-0000-00003E070000}"/>
    <cellStyle name="_Table_SSN_BP 7 31 06- GS v05_00 Deal Detail Dec 08 12" xfId="2347" xr:uid="{00000000-0005-0000-0000-00003F070000}"/>
    <cellStyle name="_Table_SSN_BP 7 31 06- GS v05_00 Deal Detail Dec 08 12 2" xfId="2348" xr:uid="{00000000-0005-0000-0000-000040070000}"/>
    <cellStyle name="_Table_SSN_BP 7 31 06- GS v05_00 Deal Detail Dec 08 13" xfId="2349" xr:uid="{00000000-0005-0000-0000-000041070000}"/>
    <cellStyle name="_Table_SSN_BP 7 31 06- GS v05_00 Deal Detail Dec 08 13 2" xfId="2350" xr:uid="{00000000-0005-0000-0000-000042070000}"/>
    <cellStyle name="_Table_SSN_BP 7 31 06- GS v05_00 Deal Detail Dec 08 14" xfId="2351" xr:uid="{00000000-0005-0000-0000-000043070000}"/>
    <cellStyle name="_Table_SSN_BP 7 31 06- GS v05_00 Deal Detail Dec 08 2" xfId="2352" xr:uid="{00000000-0005-0000-0000-000044070000}"/>
    <cellStyle name="_Table_SSN_BP 7 31 06- GS v05_00 Deal Detail Dec 08 2 2" xfId="2353" xr:uid="{00000000-0005-0000-0000-000045070000}"/>
    <cellStyle name="_Table_SSN_BP 7 31 06- GS v05_00 Deal Detail Dec 08 3" xfId="2354" xr:uid="{00000000-0005-0000-0000-000046070000}"/>
    <cellStyle name="_Table_SSN_BP 7 31 06- GS v05_00 Deal Detail Dec 08 3 2" xfId="2355" xr:uid="{00000000-0005-0000-0000-000047070000}"/>
    <cellStyle name="_Table_SSN_BP 7 31 06- GS v05_00 Deal Detail Dec 08 4" xfId="2356" xr:uid="{00000000-0005-0000-0000-000048070000}"/>
    <cellStyle name="_Table_SSN_BP 7 31 06- GS v05_00 Deal Detail Dec 08 4 2" xfId="2357" xr:uid="{00000000-0005-0000-0000-000049070000}"/>
    <cellStyle name="_Table_SSN_BP 7 31 06- GS v05_00 Deal Detail Dec 08 5" xfId="2358" xr:uid="{00000000-0005-0000-0000-00004A070000}"/>
    <cellStyle name="_Table_SSN_BP 7 31 06- GS v05_00 Deal Detail Dec 08 5 2" xfId="2359" xr:uid="{00000000-0005-0000-0000-00004B070000}"/>
    <cellStyle name="_Table_SSN_BP 7 31 06- GS v05_00 Deal Detail Dec 08 6" xfId="2360" xr:uid="{00000000-0005-0000-0000-00004C070000}"/>
    <cellStyle name="_Table_SSN_BP 7 31 06- GS v05_00 Deal Detail Dec 08 6 2" xfId="2361" xr:uid="{00000000-0005-0000-0000-00004D070000}"/>
    <cellStyle name="_Table_SSN_BP 7 31 06- GS v05_00 Deal Detail Dec 08 7" xfId="2362" xr:uid="{00000000-0005-0000-0000-00004E070000}"/>
    <cellStyle name="_Table_SSN_BP 7 31 06- GS v05_00 Deal Detail Dec 08 7 2" xfId="2363" xr:uid="{00000000-0005-0000-0000-00004F070000}"/>
    <cellStyle name="_Table_SSN_BP 7 31 06- GS v05_00 Deal Detail Dec 08 8" xfId="2364" xr:uid="{00000000-0005-0000-0000-000050070000}"/>
    <cellStyle name="_Table_SSN_BP 7 31 06- GS v05_00 Deal Detail Dec 08 8 2" xfId="2365" xr:uid="{00000000-0005-0000-0000-000051070000}"/>
    <cellStyle name="_Table_SSN_BP 7 31 06- GS v05_00 Deal Detail Dec 08 9" xfId="2366" xr:uid="{00000000-0005-0000-0000-000052070000}"/>
    <cellStyle name="_Table_SSN_BP 7 31 06- GS v05_00 Deal Detail Dec 08 9 2" xfId="2367" xr:uid="{00000000-0005-0000-0000-000053070000}"/>
    <cellStyle name="_TableHead" xfId="99" xr:uid="{00000000-0005-0000-0000-000054070000}"/>
    <cellStyle name="_TableHead_Cap Table 7 31 06 - v03" xfId="100" xr:uid="{00000000-0005-0000-0000-000055070000}"/>
    <cellStyle name="_TableHead_Cap Table 7 31 06 - v03_00 Deal Detail Dec 08" xfId="101" xr:uid="{00000000-0005-0000-0000-000056070000}"/>
    <cellStyle name="_TableHead_Financing History and HeadCount v3" xfId="102" xr:uid="{00000000-0005-0000-0000-000057070000}"/>
    <cellStyle name="_TableHead_Financing History and HeadCount v3_00 Deal Detail Dec 08" xfId="103" xr:uid="{00000000-0005-0000-0000-000058070000}"/>
    <cellStyle name="_TableHead_Master Financial Model - (Munzig)" xfId="104" xr:uid="{00000000-0005-0000-0000-000059070000}"/>
    <cellStyle name="_TableHead_Master Financial Model - (Munzig)_00 Deal Detail Dec 08" xfId="105" xr:uid="{00000000-0005-0000-0000-00005A070000}"/>
    <cellStyle name="_TableHead_Sources and uses" xfId="106" xr:uid="{00000000-0005-0000-0000-00005B070000}"/>
    <cellStyle name="_TableHead_SSN_BP 7 31 06- GS v05" xfId="107" xr:uid="{00000000-0005-0000-0000-00005C070000}"/>
    <cellStyle name="_TableHead_SSN_BP 7 31 06- GS v05_00 Deal Detail Dec 08" xfId="108" xr:uid="{00000000-0005-0000-0000-00005D070000}"/>
    <cellStyle name="_TableRowHead" xfId="109" xr:uid="{00000000-0005-0000-0000-00005E070000}"/>
    <cellStyle name="_TableRowHead_Cap Table 7 31 06 - v03" xfId="110" xr:uid="{00000000-0005-0000-0000-00005F070000}"/>
    <cellStyle name="_TableRowHead_Cap Table 7 31 06 - v03_00 Deal Detail Dec 08" xfId="111" xr:uid="{00000000-0005-0000-0000-000060070000}"/>
    <cellStyle name="_TableRowHead_Financing History and HeadCount v3" xfId="112" xr:uid="{00000000-0005-0000-0000-000061070000}"/>
    <cellStyle name="_TableRowHead_Financing History and HeadCount v3_00 Deal Detail Dec 08" xfId="113" xr:uid="{00000000-0005-0000-0000-000062070000}"/>
    <cellStyle name="_TableRowHead_Master Financial Model - (Munzig)" xfId="114" xr:uid="{00000000-0005-0000-0000-000063070000}"/>
    <cellStyle name="_TableRowHead_Master Financial Model - (Munzig)_00 Deal Detail Dec 08" xfId="115" xr:uid="{00000000-0005-0000-0000-000064070000}"/>
    <cellStyle name="_TableRowHead_Sources and uses" xfId="116" xr:uid="{00000000-0005-0000-0000-000065070000}"/>
    <cellStyle name="_TableRowHead_SSN_BP 7 31 06- GS v05" xfId="117" xr:uid="{00000000-0005-0000-0000-000066070000}"/>
    <cellStyle name="_TableRowHead_SSN_BP 7 31 06- GS v05_00 Deal Detail Dec 08" xfId="118" xr:uid="{00000000-0005-0000-0000-000067070000}"/>
    <cellStyle name="_TableSuperHead" xfId="119" xr:uid="{00000000-0005-0000-0000-000068070000}"/>
    <cellStyle name="_TableSuperHead_Cap Table 7 31 06 - v03" xfId="120" xr:uid="{00000000-0005-0000-0000-000069070000}"/>
    <cellStyle name="_TableSuperHead_Cap Table 7 31 06 - v03_00 Deal Detail Dec 08" xfId="121" xr:uid="{00000000-0005-0000-0000-00006A070000}"/>
    <cellStyle name="_TableSuperHead_Financing History and HeadCount v3" xfId="122" xr:uid="{00000000-0005-0000-0000-00006B070000}"/>
    <cellStyle name="_TableSuperHead_Financing History and HeadCount v3_00 Deal Detail Dec 08" xfId="123" xr:uid="{00000000-0005-0000-0000-00006C070000}"/>
    <cellStyle name="_TableSuperHead_Master Financial Model - (Munzig)" xfId="124" xr:uid="{00000000-0005-0000-0000-00006D070000}"/>
    <cellStyle name="_TableSuperHead_Master Financial Model - (Munzig)_00 Deal Detail Dec 08" xfId="125" xr:uid="{00000000-0005-0000-0000-00006E070000}"/>
    <cellStyle name="_TableSuperHead_Sources and uses" xfId="126" xr:uid="{00000000-0005-0000-0000-00006F070000}"/>
    <cellStyle name="_TableSuperHead_SSN_BP 7 31 06- GS v05" xfId="127" xr:uid="{00000000-0005-0000-0000-000070070000}"/>
    <cellStyle name="_TableSuperHead_SSN_BP 7 31 06- GS v05_00 Deal Detail Dec 08" xfId="128" xr:uid="{00000000-0005-0000-0000-000071070000}"/>
    <cellStyle name="10d0" xfId="129" xr:uid="{00000000-0005-0000-0000-000072070000}"/>
    <cellStyle name="20% - Accent1" xfId="25" builtinId="30" hidden="1"/>
    <cellStyle name="20% - Accent1 2" xfId="130" xr:uid="{00000000-0005-0000-0000-000074070000}"/>
    <cellStyle name="20% - Accent1 3" xfId="131" xr:uid="{00000000-0005-0000-0000-000075070000}"/>
    <cellStyle name="20% - Accent1 4" xfId="132" xr:uid="{00000000-0005-0000-0000-000076070000}"/>
    <cellStyle name="20% - Accent1 5" xfId="133" xr:uid="{00000000-0005-0000-0000-000077070000}"/>
    <cellStyle name="20% - Accent1 6" xfId="2561" xr:uid="{00000000-0005-0000-0000-000078070000}"/>
    <cellStyle name="20% - Accent2" xfId="29" builtinId="34" hidden="1"/>
    <cellStyle name="20% - Accent2 2" xfId="134" xr:uid="{00000000-0005-0000-0000-00007A070000}"/>
    <cellStyle name="20% - Accent2 3" xfId="135" xr:uid="{00000000-0005-0000-0000-00007B070000}"/>
    <cellStyle name="20% - Accent2 4" xfId="136" xr:uid="{00000000-0005-0000-0000-00007C070000}"/>
    <cellStyle name="20% - Accent2 5" xfId="137" xr:uid="{00000000-0005-0000-0000-00007D070000}"/>
    <cellStyle name="20% - Accent2 6" xfId="2562" xr:uid="{00000000-0005-0000-0000-00007E070000}"/>
    <cellStyle name="20% - Accent3" xfId="33" builtinId="38" hidden="1"/>
    <cellStyle name="20% - Accent3 2" xfId="138" xr:uid="{00000000-0005-0000-0000-000080070000}"/>
    <cellStyle name="20% - Accent3 3" xfId="139" xr:uid="{00000000-0005-0000-0000-000081070000}"/>
    <cellStyle name="20% - Accent3 4" xfId="140" xr:uid="{00000000-0005-0000-0000-000082070000}"/>
    <cellStyle name="20% - Accent3 5" xfId="141" xr:uid="{00000000-0005-0000-0000-000083070000}"/>
    <cellStyle name="20% - Accent3 6" xfId="2563" xr:uid="{00000000-0005-0000-0000-000084070000}"/>
    <cellStyle name="20% - Accent4" xfId="37" builtinId="42" hidden="1"/>
    <cellStyle name="20% - Accent4 2" xfId="142" xr:uid="{00000000-0005-0000-0000-000086070000}"/>
    <cellStyle name="20% - Accent4 3" xfId="143" xr:uid="{00000000-0005-0000-0000-000087070000}"/>
    <cellStyle name="20% - Accent4 4" xfId="144" xr:uid="{00000000-0005-0000-0000-000088070000}"/>
    <cellStyle name="20% - Accent4 5" xfId="145" xr:uid="{00000000-0005-0000-0000-000089070000}"/>
    <cellStyle name="20% - Accent4 6" xfId="2564" xr:uid="{00000000-0005-0000-0000-00008A070000}"/>
    <cellStyle name="20% - Accent5" xfId="41" builtinId="46" hidden="1"/>
    <cellStyle name="20% - Accent5 2" xfId="146" xr:uid="{00000000-0005-0000-0000-00008C070000}"/>
    <cellStyle name="20% - Accent5 3" xfId="147" xr:uid="{00000000-0005-0000-0000-00008D070000}"/>
    <cellStyle name="20% - Accent5 4" xfId="148" xr:uid="{00000000-0005-0000-0000-00008E070000}"/>
    <cellStyle name="20% - Accent5 5" xfId="149" xr:uid="{00000000-0005-0000-0000-00008F070000}"/>
    <cellStyle name="20% - Accent5 6" xfId="2565" xr:uid="{00000000-0005-0000-0000-000090070000}"/>
    <cellStyle name="20% - Accent6" xfId="45" builtinId="50" hidden="1"/>
    <cellStyle name="20% - Accent6 2" xfId="150" xr:uid="{00000000-0005-0000-0000-000092070000}"/>
    <cellStyle name="20% - Accent6 3" xfId="151" xr:uid="{00000000-0005-0000-0000-000093070000}"/>
    <cellStyle name="20% - Accent6 4" xfId="152" xr:uid="{00000000-0005-0000-0000-000094070000}"/>
    <cellStyle name="20% - Accent6 5" xfId="153" xr:uid="{00000000-0005-0000-0000-000095070000}"/>
    <cellStyle name="20% - Accent6 6" xfId="2566" xr:uid="{00000000-0005-0000-0000-000096070000}"/>
    <cellStyle name="40% - Accent1" xfId="26" builtinId="31" hidden="1"/>
    <cellStyle name="40% - Accent1 2" xfId="154" xr:uid="{00000000-0005-0000-0000-000098070000}"/>
    <cellStyle name="40% - Accent1 3" xfId="155" xr:uid="{00000000-0005-0000-0000-000099070000}"/>
    <cellStyle name="40% - Accent1 4" xfId="156" xr:uid="{00000000-0005-0000-0000-00009A070000}"/>
    <cellStyle name="40% - Accent1 5" xfId="157" xr:uid="{00000000-0005-0000-0000-00009B070000}"/>
    <cellStyle name="40% - Accent1 6" xfId="2567" xr:uid="{00000000-0005-0000-0000-00009C070000}"/>
    <cellStyle name="40% - Accent2" xfId="30" builtinId="35" hidden="1"/>
    <cellStyle name="40% - Accent2 2" xfId="158" xr:uid="{00000000-0005-0000-0000-00009E070000}"/>
    <cellStyle name="40% - Accent2 3" xfId="159" xr:uid="{00000000-0005-0000-0000-00009F070000}"/>
    <cellStyle name="40% - Accent2 4" xfId="160" xr:uid="{00000000-0005-0000-0000-0000A0070000}"/>
    <cellStyle name="40% - Accent2 5" xfId="161" xr:uid="{00000000-0005-0000-0000-0000A1070000}"/>
    <cellStyle name="40% - Accent2 6" xfId="2568" xr:uid="{00000000-0005-0000-0000-0000A2070000}"/>
    <cellStyle name="40% - Accent3" xfId="34" builtinId="39" hidden="1"/>
    <cellStyle name="40% - Accent3 2" xfId="162" xr:uid="{00000000-0005-0000-0000-0000A4070000}"/>
    <cellStyle name="40% - Accent3 3" xfId="163" xr:uid="{00000000-0005-0000-0000-0000A5070000}"/>
    <cellStyle name="40% - Accent3 4" xfId="164" xr:uid="{00000000-0005-0000-0000-0000A6070000}"/>
    <cellStyle name="40% - Accent3 5" xfId="165" xr:uid="{00000000-0005-0000-0000-0000A7070000}"/>
    <cellStyle name="40% - Accent3 6" xfId="2569" xr:uid="{00000000-0005-0000-0000-0000A8070000}"/>
    <cellStyle name="40% - Accent4" xfId="38" builtinId="43" hidden="1"/>
    <cellStyle name="40% - Accent4 2" xfId="166" xr:uid="{00000000-0005-0000-0000-0000AA070000}"/>
    <cellStyle name="40% - Accent4 3" xfId="167" xr:uid="{00000000-0005-0000-0000-0000AB070000}"/>
    <cellStyle name="40% - Accent4 4" xfId="168" xr:uid="{00000000-0005-0000-0000-0000AC070000}"/>
    <cellStyle name="40% - Accent4 5" xfId="169" xr:uid="{00000000-0005-0000-0000-0000AD070000}"/>
    <cellStyle name="40% - Accent4 6" xfId="2570" xr:uid="{00000000-0005-0000-0000-0000AE070000}"/>
    <cellStyle name="40% - Accent5" xfId="42" builtinId="47" hidden="1"/>
    <cellStyle name="40% - Accent5 2" xfId="170" xr:uid="{00000000-0005-0000-0000-0000B0070000}"/>
    <cellStyle name="40% - Accent5 3" xfId="171" xr:uid="{00000000-0005-0000-0000-0000B1070000}"/>
    <cellStyle name="40% - Accent5 4" xfId="172" xr:uid="{00000000-0005-0000-0000-0000B2070000}"/>
    <cellStyle name="40% - Accent5 5" xfId="173" xr:uid="{00000000-0005-0000-0000-0000B3070000}"/>
    <cellStyle name="40% - Accent5 6" xfId="2571" xr:uid="{00000000-0005-0000-0000-0000B4070000}"/>
    <cellStyle name="40% - Accent6" xfId="46" builtinId="51" hidden="1"/>
    <cellStyle name="40% - Accent6 2" xfId="174" xr:uid="{00000000-0005-0000-0000-0000B6070000}"/>
    <cellStyle name="40% - Accent6 3" xfId="175" xr:uid="{00000000-0005-0000-0000-0000B7070000}"/>
    <cellStyle name="40% - Accent6 4" xfId="176" xr:uid="{00000000-0005-0000-0000-0000B8070000}"/>
    <cellStyle name="40% - Accent6 5" xfId="177" xr:uid="{00000000-0005-0000-0000-0000B9070000}"/>
    <cellStyle name="40% - Accent6 6" xfId="2572" xr:uid="{00000000-0005-0000-0000-0000BA070000}"/>
    <cellStyle name="60% - Accent1" xfId="27" builtinId="32" hidden="1"/>
    <cellStyle name="60% - Accent1 2" xfId="178" xr:uid="{00000000-0005-0000-0000-0000BC070000}"/>
    <cellStyle name="60% - Accent1 3" xfId="179" xr:uid="{00000000-0005-0000-0000-0000BD070000}"/>
    <cellStyle name="60% - Accent1 4" xfId="180" xr:uid="{00000000-0005-0000-0000-0000BE070000}"/>
    <cellStyle name="60% - Accent1 5" xfId="181" xr:uid="{00000000-0005-0000-0000-0000BF070000}"/>
    <cellStyle name="60% - Accent1 6" xfId="2573" xr:uid="{00000000-0005-0000-0000-0000C0070000}"/>
    <cellStyle name="60% - Accent2" xfId="31" builtinId="36" hidden="1"/>
    <cellStyle name="60% - Accent2 2" xfId="182" xr:uid="{00000000-0005-0000-0000-0000C2070000}"/>
    <cellStyle name="60% - Accent2 3" xfId="183" xr:uid="{00000000-0005-0000-0000-0000C3070000}"/>
    <cellStyle name="60% - Accent2 4" xfId="184" xr:uid="{00000000-0005-0000-0000-0000C4070000}"/>
    <cellStyle name="60% - Accent2 5" xfId="185" xr:uid="{00000000-0005-0000-0000-0000C5070000}"/>
    <cellStyle name="60% - Accent2 6" xfId="2574" xr:uid="{00000000-0005-0000-0000-0000C6070000}"/>
    <cellStyle name="60% - Accent3" xfId="35" builtinId="40" hidden="1"/>
    <cellStyle name="60% - Accent3 2" xfId="186" xr:uid="{00000000-0005-0000-0000-0000C8070000}"/>
    <cellStyle name="60% - Accent3 3" xfId="187" xr:uid="{00000000-0005-0000-0000-0000C9070000}"/>
    <cellStyle name="60% - Accent3 4" xfId="188" xr:uid="{00000000-0005-0000-0000-0000CA070000}"/>
    <cellStyle name="60% - Accent3 5" xfId="189" xr:uid="{00000000-0005-0000-0000-0000CB070000}"/>
    <cellStyle name="60% - Accent3 6" xfId="2575" xr:uid="{00000000-0005-0000-0000-0000CC070000}"/>
    <cellStyle name="60% - Accent4" xfId="39" builtinId="44" hidden="1"/>
    <cellStyle name="60% - Accent4 2" xfId="190" xr:uid="{00000000-0005-0000-0000-0000CE070000}"/>
    <cellStyle name="60% - Accent4 3" xfId="191" xr:uid="{00000000-0005-0000-0000-0000CF070000}"/>
    <cellStyle name="60% - Accent4 4" xfId="192" xr:uid="{00000000-0005-0000-0000-0000D0070000}"/>
    <cellStyle name="60% - Accent4 5" xfId="193" xr:uid="{00000000-0005-0000-0000-0000D1070000}"/>
    <cellStyle name="60% - Accent4 6" xfId="2576" xr:uid="{00000000-0005-0000-0000-0000D2070000}"/>
    <cellStyle name="60% - Accent5" xfId="43" builtinId="48" hidden="1"/>
    <cellStyle name="60% - Accent5 2" xfId="194" xr:uid="{00000000-0005-0000-0000-0000D4070000}"/>
    <cellStyle name="60% - Accent5 3" xfId="195" xr:uid="{00000000-0005-0000-0000-0000D5070000}"/>
    <cellStyle name="60% - Accent5 4" xfId="196" xr:uid="{00000000-0005-0000-0000-0000D6070000}"/>
    <cellStyle name="60% - Accent5 5" xfId="197" xr:uid="{00000000-0005-0000-0000-0000D7070000}"/>
    <cellStyle name="60% - Accent5 6" xfId="2577" xr:uid="{00000000-0005-0000-0000-0000D8070000}"/>
    <cellStyle name="60% - Accent6" xfId="47" builtinId="52" hidden="1"/>
    <cellStyle name="60% - Accent6 2" xfId="198" xr:uid="{00000000-0005-0000-0000-0000DA070000}"/>
    <cellStyle name="60% - Accent6 3" xfId="199" xr:uid="{00000000-0005-0000-0000-0000DB070000}"/>
    <cellStyle name="60% - Accent6 4" xfId="200" xr:uid="{00000000-0005-0000-0000-0000DC070000}"/>
    <cellStyle name="60% - Accent6 5" xfId="201" xr:uid="{00000000-0005-0000-0000-0000DD070000}"/>
    <cellStyle name="60% - Accent6 6" xfId="2578" xr:uid="{00000000-0005-0000-0000-0000DE070000}"/>
    <cellStyle name="Accent1" xfId="24" builtinId="29" hidden="1"/>
    <cellStyle name="Accent1 - 20%" xfId="2075" xr:uid="{00000000-0005-0000-0000-0000E0070000}"/>
    <cellStyle name="Accent1 - 40%" xfId="2076" xr:uid="{00000000-0005-0000-0000-0000E1070000}"/>
    <cellStyle name="Accent1 - 60%" xfId="2077" xr:uid="{00000000-0005-0000-0000-0000E2070000}"/>
    <cellStyle name="Accent1 10" xfId="2776" xr:uid="{00000000-0005-0000-0000-0000E3070000}"/>
    <cellStyle name="Accent1 11" xfId="3012" xr:uid="{00000000-0005-0000-0000-0000E4070000}"/>
    <cellStyle name="Accent1 12" xfId="3014" xr:uid="{00000000-0005-0000-0000-0000E5070000}"/>
    <cellStyle name="Accent1 13" xfId="3034" xr:uid="{00000000-0005-0000-0000-0000E6070000}"/>
    <cellStyle name="Accent1 14" xfId="3049" xr:uid="{00000000-0005-0000-0000-0000E7070000}"/>
    <cellStyle name="Accent1 15" xfId="3070" xr:uid="{00000000-0005-0000-0000-0000E8070000}"/>
    <cellStyle name="Accent1 16" xfId="58395" xr:uid="{00000000-0005-0000-0000-0000E9070000}"/>
    <cellStyle name="Accent1 17" xfId="58396" xr:uid="{00000000-0005-0000-0000-0000EA070000}"/>
    <cellStyle name="Accent1 18" xfId="58397" xr:uid="{00000000-0005-0000-0000-0000EB070000}"/>
    <cellStyle name="Accent1 19" xfId="58398" xr:uid="{00000000-0005-0000-0000-0000EC070000}"/>
    <cellStyle name="Accent1 2" xfId="202" xr:uid="{00000000-0005-0000-0000-0000ED070000}"/>
    <cellStyle name="Accent1 20" xfId="58399" xr:uid="{00000000-0005-0000-0000-0000EE070000}"/>
    <cellStyle name="Accent1 21" xfId="58400" xr:uid="{00000000-0005-0000-0000-0000EF070000}"/>
    <cellStyle name="Accent1 22" xfId="58401" xr:uid="{00000000-0005-0000-0000-0000F0070000}"/>
    <cellStyle name="Accent1 23" xfId="58402" xr:uid="{00000000-0005-0000-0000-0000F1070000}"/>
    <cellStyle name="Accent1 24" xfId="58403" xr:uid="{00000000-0005-0000-0000-0000F2070000}"/>
    <cellStyle name="Accent1 25" xfId="58404" xr:uid="{00000000-0005-0000-0000-0000F3070000}"/>
    <cellStyle name="Accent1 26" xfId="58405" xr:uid="{00000000-0005-0000-0000-0000F4070000}"/>
    <cellStyle name="Accent1 27" xfId="58406" xr:uid="{00000000-0005-0000-0000-0000F5070000}"/>
    <cellStyle name="Accent1 28" xfId="58407" xr:uid="{00000000-0005-0000-0000-0000F6070000}"/>
    <cellStyle name="Accent1 29" xfId="58408" xr:uid="{00000000-0005-0000-0000-0000F7070000}"/>
    <cellStyle name="Accent1 3" xfId="203" xr:uid="{00000000-0005-0000-0000-0000F8070000}"/>
    <cellStyle name="Accent1 30" xfId="58409" xr:uid="{00000000-0005-0000-0000-0000F9070000}"/>
    <cellStyle name="Accent1 31" xfId="58410" xr:uid="{00000000-0005-0000-0000-0000FA070000}"/>
    <cellStyle name="Accent1 32" xfId="58411" xr:uid="{00000000-0005-0000-0000-0000FB070000}"/>
    <cellStyle name="Accent1 33" xfId="58412" xr:uid="{00000000-0005-0000-0000-0000FC070000}"/>
    <cellStyle name="Accent1 34" xfId="58413" xr:uid="{00000000-0005-0000-0000-0000FD070000}"/>
    <cellStyle name="Accent1 35" xfId="58414" xr:uid="{00000000-0005-0000-0000-0000FE070000}"/>
    <cellStyle name="Accent1 36" xfId="58415" xr:uid="{00000000-0005-0000-0000-0000FF070000}"/>
    <cellStyle name="Accent1 37" xfId="58416" xr:uid="{00000000-0005-0000-0000-000000080000}"/>
    <cellStyle name="Accent1 38" xfId="58417" xr:uid="{00000000-0005-0000-0000-000001080000}"/>
    <cellStyle name="Accent1 39" xfId="58418" xr:uid="{00000000-0005-0000-0000-000002080000}"/>
    <cellStyle name="Accent1 4" xfId="204" xr:uid="{00000000-0005-0000-0000-000003080000}"/>
    <cellStyle name="Accent1 40" xfId="58419" xr:uid="{00000000-0005-0000-0000-000004080000}"/>
    <cellStyle name="Accent1 41" xfId="58420" xr:uid="{00000000-0005-0000-0000-000005080000}"/>
    <cellStyle name="Accent1 42" xfId="58421" xr:uid="{00000000-0005-0000-0000-000006080000}"/>
    <cellStyle name="Accent1 43" xfId="58422" xr:uid="{00000000-0005-0000-0000-000007080000}"/>
    <cellStyle name="Accent1 44" xfId="58423" xr:uid="{00000000-0005-0000-0000-000008080000}"/>
    <cellStyle name="Accent1 45" xfId="58424" xr:uid="{00000000-0005-0000-0000-000009080000}"/>
    <cellStyle name="Accent1 46" xfId="58425" xr:uid="{00000000-0005-0000-0000-00000A080000}"/>
    <cellStyle name="Accent1 47" xfId="58426" xr:uid="{00000000-0005-0000-0000-00000B080000}"/>
    <cellStyle name="Accent1 48" xfId="58427" xr:uid="{00000000-0005-0000-0000-00000C080000}"/>
    <cellStyle name="Accent1 49" xfId="58428" xr:uid="{00000000-0005-0000-0000-00000D080000}"/>
    <cellStyle name="Accent1 5" xfId="205" xr:uid="{00000000-0005-0000-0000-00000E080000}"/>
    <cellStyle name="Accent1 50" xfId="58429" xr:uid="{00000000-0005-0000-0000-00000F080000}"/>
    <cellStyle name="Accent1 51" xfId="58430" xr:uid="{00000000-0005-0000-0000-000010080000}"/>
    <cellStyle name="Accent1 52" xfId="58431" xr:uid="{00000000-0005-0000-0000-000011080000}"/>
    <cellStyle name="Accent1 53" xfId="58432" xr:uid="{00000000-0005-0000-0000-000012080000}"/>
    <cellStyle name="Accent1 54" xfId="58433" xr:uid="{00000000-0005-0000-0000-000013080000}"/>
    <cellStyle name="Accent1 55" xfId="58434" xr:uid="{00000000-0005-0000-0000-000014080000}"/>
    <cellStyle name="Accent1 56" xfId="58435" xr:uid="{00000000-0005-0000-0000-000015080000}"/>
    <cellStyle name="Accent1 57" xfId="58436" xr:uid="{00000000-0005-0000-0000-000016080000}"/>
    <cellStyle name="Accent1 58" xfId="58437" xr:uid="{00000000-0005-0000-0000-000017080000}"/>
    <cellStyle name="Accent1 59" xfId="58438" xr:uid="{00000000-0005-0000-0000-000018080000}"/>
    <cellStyle name="Accent1 6" xfId="2579" xr:uid="{00000000-0005-0000-0000-000019080000}"/>
    <cellStyle name="Accent1 60" xfId="58439" xr:uid="{00000000-0005-0000-0000-00001A080000}"/>
    <cellStyle name="Accent1 61" xfId="58440" xr:uid="{00000000-0005-0000-0000-00001B080000}"/>
    <cellStyle name="Accent1 62" xfId="58441" xr:uid="{00000000-0005-0000-0000-00001C080000}"/>
    <cellStyle name="Accent1 63" xfId="58442" xr:uid="{00000000-0005-0000-0000-00001D080000}"/>
    <cellStyle name="Accent1 64" xfId="58443" xr:uid="{00000000-0005-0000-0000-00001E080000}"/>
    <cellStyle name="Accent1 65" xfId="58444" xr:uid="{00000000-0005-0000-0000-00001F080000}"/>
    <cellStyle name="Accent1 66" xfId="58445" xr:uid="{00000000-0005-0000-0000-000020080000}"/>
    <cellStyle name="Accent1 67" xfId="58446" xr:uid="{00000000-0005-0000-0000-000021080000}"/>
    <cellStyle name="Accent1 68" xfId="58447" xr:uid="{00000000-0005-0000-0000-000022080000}"/>
    <cellStyle name="Accent1 69" xfId="58448" xr:uid="{00000000-0005-0000-0000-000023080000}"/>
    <cellStyle name="Accent1 7" xfId="2609" xr:uid="{00000000-0005-0000-0000-000024080000}"/>
    <cellStyle name="Accent1 70" xfId="58449" xr:uid="{00000000-0005-0000-0000-000025080000}"/>
    <cellStyle name="Accent1 8" xfId="2734" xr:uid="{00000000-0005-0000-0000-000026080000}"/>
    <cellStyle name="Accent1 9" xfId="3009" xr:uid="{00000000-0005-0000-0000-000027080000}"/>
    <cellStyle name="Accent2" xfId="28" builtinId="33" hidden="1"/>
    <cellStyle name="Accent2 - 20%" xfId="2078" xr:uid="{00000000-0005-0000-0000-000029080000}"/>
    <cellStyle name="Accent2 - 40%" xfId="2079" xr:uid="{00000000-0005-0000-0000-00002A080000}"/>
    <cellStyle name="Accent2 - 60%" xfId="2080" xr:uid="{00000000-0005-0000-0000-00002B080000}"/>
    <cellStyle name="Accent2 10" xfId="2775" xr:uid="{00000000-0005-0000-0000-00002C080000}"/>
    <cellStyle name="Accent2 11" xfId="2623" xr:uid="{00000000-0005-0000-0000-00002D080000}"/>
    <cellStyle name="Accent2 12" xfId="2625" xr:uid="{00000000-0005-0000-0000-00002E080000}"/>
    <cellStyle name="Accent2 13" xfId="3035" xr:uid="{00000000-0005-0000-0000-00002F080000}"/>
    <cellStyle name="Accent2 14" xfId="3050" xr:uid="{00000000-0005-0000-0000-000030080000}"/>
    <cellStyle name="Accent2 15" xfId="3071" xr:uid="{00000000-0005-0000-0000-000031080000}"/>
    <cellStyle name="Accent2 16" xfId="58450" xr:uid="{00000000-0005-0000-0000-000032080000}"/>
    <cellStyle name="Accent2 17" xfId="58451" xr:uid="{00000000-0005-0000-0000-000033080000}"/>
    <cellStyle name="Accent2 18" xfId="58452" xr:uid="{00000000-0005-0000-0000-000034080000}"/>
    <cellStyle name="Accent2 19" xfId="58453" xr:uid="{00000000-0005-0000-0000-000035080000}"/>
    <cellStyle name="Accent2 2" xfId="206" xr:uid="{00000000-0005-0000-0000-000036080000}"/>
    <cellStyle name="Accent2 20" xfId="58454" xr:uid="{00000000-0005-0000-0000-000037080000}"/>
    <cellStyle name="Accent2 21" xfId="58455" xr:uid="{00000000-0005-0000-0000-000038080000}"/>
    <cellStyle name="Accent2 22" xfId="58456" xr:uid="{00000000-0005-0000-0000-000039080000}"/>
    <cellStyle name="Accent2 23" xfId="58457" xr:uid="{00000000-0005-0000-0000-00003A080000}"/>
    <cellStyle name="Accent2 24" xfId="58458" xr:uid="{00000000-0005-0000-0000-00003B080000}"/>
    <cellStyle name="Accent2 25" xfId="58459" xr:uid="{00000000-0005-0000-0000-00003C080000}"/>
    <cellStyle name="Accent2 26" xfId="58460" xr:uid="{00000000-0005-0000-0000-00003D080000}"/>
    <cellStyle name="Accent2 27" xfId="58461" xr:uid="{00000000-0005-0000-0000-00003E080000}"/>
    <cellStyle name="Accent2 28" xfId="58462" xr:uid="{00000000-0005-0000-0000-00003F080000}"/>
    <cellStyle name="Accent2 29" xfId="58463" xr:uid="{00000000-0005-0000-0000-000040080000}"/>
    <cellStyle name="Accent2 3" xfId="207" xr:uid="{00000000-0005-0000-0000-000041080000}"/>
    <cellStyle name="Accent2 30" xfId="58464" xr:uid="{00000000-0005-0000-0000-000042080000}"/>
    <cellStyle name="Accent2 31" xfId="58465" xr:uid="{00000000-0005-0000-0000-000043080000}"/>
    <cellStyle name="Accent2 32" xfId="58466" xr:uid="{00000000-0005-0000-0000-000044080000}"/>
    <cellStyle name="Accent2 33" xfId="58467" xr:uid="{00000000-0005-0000-0000-000045080000}"/>
    <cellStyle name="Accent2 34" xfId="58468" xr:uid="{00000000-0005-0000-0000-000046080000}"/>
    <cellStyle name="Accent2 35" xfId="58469" xr:uid="{00000000-0005-0000-0000-000047080000}"/>
    <cellStyle name="Accent2 36" xfId="58470" xr:uid="{00000000-0005-0000-0000-000048080000}"/>
    <cellStyle name="Accent2 37" xfId="58471" xr:uid="{00000000-0005-0000-0000-000049080000}"/>
    <cellStyle name="Accent2 38" xfId="58472" xr:uid="{00000000-0005-0000-0000-00004A080000}"/>
    <cellStyle name="Accent2 39" xfId="58473" xr:uid="{00000000-0005-0000-0000-00004B080000}"/>
    <cellStyle name="Accent2 4" xfId="208" xr:uid="{00000000-0005-0000-0000-00004C080000}"/>
    <cellStyle name="Accent2 40" xfId="58474" xr:uid="{00000000-0005-0000-0000-00004D080000}"/>
    <cellStyle name="Accent2 41" xfId="58475" xr:uid="{00000000-0005-0000-0000-00004E080000}"/>
    <cellStyle name="Accent2 42" xfId="58476" xr:uid="{00000000-0005-0000-0000-00004F080000}"/>
    <cellStyle name="Accent2 43" xfId="58477" xr:uid="{00000000-0005-0000-0000-000050080000}"/>
    <cellStyle name="Accent2 44" xfId="58478" xr:uid="{00000000-0005-0000-0000-000051080000}"/>
    <cellStyle name="Accent2 45" xfId="58479" xr:uid="{00000000-0005-0000-0000-000052080000}"/>
    <cellStyle name="Accent2 46" xfId="58480" xr:uid="{00000000-0005-0000-0000-000053080000}"/>
    <cellStyle name="Accent2 47" xfId="58481" xr:uid="{00000000-0005-0000-0000-000054080000}"/>
    <cellStyle name="Accent2 48" xfId="58482" xr:uid="{00000000-0005-0000-0000-000055080000}"/>
    <cellStyle name="Accent2 49" xfId="58483" xr:uid="{00000000-0005-0000-0000-000056080000}"/>
    <cellStyle name="Accent2 5" xfId="209" xr:uid="{00000000-0005-0000-0000-000057080000}"/>
    <cellStyle name="Accent2 50" xfId="58484" xr:uid="{00000000-0005-0000-0000-000058080000}"/>
    <cellStyle name="Accent2 51" xfId="58485" xr:uid="{00000000-0005-0000-0000-000059080000}"/>
    <cellStyle name="Accent2 52" xfId="58486" xr:uid="{00000000-0005-0000-0000-00005A080000}"/>
    <cellStyle name="Accent2 53" xfId="58487" xr:uid="{00000000-0005-0000-0000-00005B080000}"/>
    <cellStyle name="Accent2 54" xfId="58488" xr:uid="{00000000-0005-0000-0000-00005C080000}"/>
    <cellStyle name="Accent2 55" xfId="58489" xr:uid="{00000000-0005-0000-0000-00005D080000}"/>
    <cellStyle name="Accent2 56" xfId="58490" xr:uid="{00000000-0005-0000-0000-00005E080000}"/>
    <cellStyle name="Accent2 57" xfId="58491" xr:uid="{00000000-0005-0000-0000-00005F080000}"/>
    <cellStyle name="Accent2 58" xfId="58492" xr:uid="{00000000-0005-0000-0000-000060080000}"/>
    <cellStyle name="Accent2 59" xfId="58493" xr:uid="{00000000-0005-0000-0000-000061080000}"/>
    <cellStyle name="Accent2 6" xfId="2580" xr:uid="{00000000-0005-0000-0000-000062080000}"/>
    <cellStyle name="Accent2 60" xfId="58494" xr:uid="{00000000-0005-0000-0000-000063080000}"/>
    <cellStyle name="Accent2 61" xfId="58495" xr:uid="{00000000-0005-0000-0000-000064080000}"/>
    <cellStyle name="Accent2 62" xfId="58496" xr:uid="{00000000-0005-0000-0000-000065080000}"/>
    <cellStyle name="Accent2 63" xfId="58497" xr:uid="{00000000-0005-0000-0000-000066080000}"/>
    <cellStyle name="Accent2 64" xfId="58498" xr:uid="{00000000-0005-0000-0000-000067080000}"/>
    <cellStyle name="Accent2 65" xfId="58499" xr:uid="{00000000-0005-0000-0000-000068080000}"/>
    <cellStyle name="Accent2 66" xfId="58500" xr:uid="{00000000-0005-0000-0000-000069080000}"/>
    <cellStyle name="Accent2 67" xfId="58501" xr:uid="{00000000-0005-0000-0000-00006A080000}"/>
    <cellStyle name="Accent2 68" xfId="58502" xr:uid="{00000000-0005-0000-0000-00006B080000}"/>
    <cellStyle name="Accent2 69" xfId="58503" xr:uid="{00000000-0005-0000-0000-00006C080000}"/>
    <cellStyle name="Accent2 7" xfId="2610" xr:uid="{00000000-0005-0000-0000-00006D080000}"/>
    <cellStyle name="Accent2 70" xfId="58504" xr:uid="{00000000-0005-0000-0000-00006E080000}"/>
    <cellStyle name="Accent2 8" xfId="2733" xr:uid="{00000000-0005-0000-0000-00006F080000}"/>
    <cellStyle name="Accent2 9" xfId="3008" xr:uid="{00000000-0005-0000-0000-000070080000}"/>
    <cellStyle name="Accent3" xfId="32" builtinId="37" hidden="1"/>
    <cellStyle name="Accent3 - 20%" xfId="2081" xr:uid="{00000000-0005-0000-0000-000072080000}"/>
    <cellStyle name="Accent3 - 40%" xfId="2082" xr:uid="{00000000-0005-0000-0000-000073080000}"/>
    <cellStyle name="Accent3 - 60%" xfId="2083" xr:uid="{00000000-0005-0000-0000-000074080000}"/>
    <cellStyle name="Accent3 10" xfId="2774" xr:uid="{00000000-0005-0000-0000-000075080000}"/>
    <cellStyle name="Accent3 11" xfId="3013" xr:uid="{00000000-0005-0000-0000-000076080000}"/>
    <cellStyle name="Accent3 12" xfId="3015" xr:uid="{00000000-0005-0000-0000-000077080000}"/>
    <cellStyle name="Accent3 13" xfId="3036" xr:uid="{00000000-0005-0000-0000-000078080000}"/>
    <cellStyle name="Accent3 14" xfId="3051" xr:uid="{00000000-0005-0000-0000-000079080000}"/>
    <cellStyle name="Accent3 15" xfId="3072" xr:uid="{00000000-0005-0000-0000-00007A080000}"/>
    <cellStyle name="Accent3 16" xfId="58505" xr:uid="{00000000-0005-0000-0000-00007B080000}"/>
    <cellStyle name="Accent3 17" xfId="58506" xr:uid="{00000000-0005-0000-0000-00007C080000}"/>
    <cellStyle name="Accent3 18" xfId="58507" xr:uid="{00000000-0005-0000-0000-00007D080000}"/>
    <cellStyle name="Accent3 19" xfId="58508" xr:uid="{00000000-0005-0000-0000-00007E080000}"/>
    <cellStyle name="Accent3 2" xfId="210" xr:uid="{00000000-0005-0000-0000-00007F080000}"/>
    <cellStyle name="Accent3 20" xfId="58509" xr:uid="{00000000-0005-0000-0000-000080080000}"/>
    <cellStyle name="Accent3 21" xfId="58510" xr:uid="{00000000-0005-0000-0000-000081080000}"/>
    <cellStyle name="Accent3 22" xfId="58511" xr:uid="{00000000-0005-0000-0000-000082080000}"/>
    <cellStyle name="Accent3 23" xfId="58512" xr:uid="{00000000-0005-0000-0000-000083080000}"/>
    <cellStyle name="Accent3 24" xfId="58513" xr:uid="{00000000-0005-0000-0000-000084080000}"/>
    <cellStyle name="Accent3 25" xfId="58514" xr:uid="{00000000-0005-0000-0000-000085080000}"/>
    <cellStyle name="Accent3 26" xfId="58515" xr:uid="{00000000-0005-0000-0000-000086080000}"/>
    <cellStyle name="Accent3 27" xfId="58516" xr:uid="{00000000-0005-0000-0000-000087080000}"/>
    <cellStyle name="Accent3 28" xfId="58517" xr:uid="{00000000-0005-0000-0000-000088080000}"/>
    <cellStyle name="Accent3 29" xfId="58518" xr:uid="{00000000-0005-0000-0000-000089080000}"/>
    <cellStyle name="Accent3 3" xfId="211" xr:uid="{00000000-0005-0000-0000-00008A080000}"/>
    <cellStyle name="Accent3 30" xfId="58519" xr:uid="{00000000-0005-0000-0000-00008B080000}"/>
    <cellStyle name="Accent3 31" xfId="58520" xr:uid="{00000000-0005-0000-0000-00008C080000}"/>
    <cellStyle name="Accent3 32" xfId="58521" xr:uid="{00000000-0005-0000-0000-00008D080000}"/>
    <cellStyle name="Accent3 33" xfId="58522" xr:uid="{00000000-0005-0000-0000-00008E080000}"/>
    <cellStyle name="Accent3 34" xfId="58523" xr:uid="{00000000-0005-0000-0000-00008F080000}"/>
    <cellStyle name="Accent3 35" xfId="58524" xr:uid="{00000000-0005-0000-0000-000090080000}"/>
    <cellStyle name="Accent3 36" xfId="58525" xr:uid="{00000000-0005-0000-0000-000091080000}"/>
    <cellStyle name="Accent3 37" xfId="58526" xr:uid="{00000000-0005-0000-0000-000092080000}"/>
    <cellStyle name="Accent3 38" xfId="58527" xr:uid="{00000000-0005-0000-0000-000093080000}"/>
    <cellStyle name="Accent3 39" xfId="58528" xr:uid="{00000000-0005-0000-0000-000094080000}"/>
    <cellStyle name="Accent3 4" xfId="212" xr:uid="{00000000-0005-0000-0000-000095080000}"/>
    <cellStyle name="Accent3 40" xfId="58529" xr:uid="{00000000-0005-0000-0000-000096080000}"/>
    <cellStyle name="Accent3 41" xfId="58530" xr:uid="{00000000-0005-0000-0000-000097080000}"/>
    <cellStyle name="Accent3 42" xfId="58531" xr:uid="{00000000-0005-0000-0000-000098080000}"/>
    <cellStyle name="Accent3 43" xfId="58532" xr:uid="{00000000-0005-0000-0000-000099080000}"/>
    <cellStyle name="Accent3 44" xfId="58533" xr:uid="{00000000-0005-0000-0000-00009A080000}"/>
    <cellStyle name="Accent3 45" xfId="58534" xr:uid="{00000000-0005-0000-0000-00009B080000}"/>
    <cellStyle name="Accent3 46" xfId="58535" xr:uid="{00000000-0005-0000-0000-00009C080000}"/>
    <cellStyle name="Accent3 47" xfId="58536" xr:uid="{00000000-0005-0000-0000-00009D080000}"/>
    <cellStyle name="Accent3 48" xfId="58537" xr:uid="{00000000-0005-0000-0000-00009E080000}"/>
    <cellStyle name="Accent3 49" xfId="58538" xr:uid="{00000000-0005-0000-0000-00009F080000}"/>
    <cellStyle name="Accent3 5" xfId="213" xr:uid="{00000000-0005-0000-0000-0000A0080000}"/>
    <cellStyle name="Accent3 50" xfId="58539" xr:uid="{00000000-0005-0000-0000-0000A1080000}"/>
    <cellStyle name="Accent3 51" xfId="58540" xr:uid="{00000000-0005-0000-0000-0000A2080000}"/>
    <cellStyle name="Accent3 52" xfId="58541" xr:uid="{00000000-0005-0000-0000-0000A3080000}"/>
    <cellStyle name="Accent3 53" xfId="58542" xr:uid="{00000000-0005-0000-0000-0000A4080000}"/>
    <cellStyle name="Accent3 54" xfId="58543" xr:uid="{00000000-0005-0000-0000-0000A5080000}"/>
    <cellStyle name="Accent3 55" xfId="58544" xr:uid="{00000000-0005-0000-0000-0000A6080000}"/>
    <cellStyle name="Accent3 56" xfId="58545" xr:uid="{00000000-0005-0000-0000-0000A7080000}"/>
    <cellStyle name="Accent3 57" xfId="58546" xr:uid="{00000000-0005-0000-0000-0000A8080000}"/>
    <cellStyle name="Accent3 58" xfId="58547" xr:uid="{00000000-0005-0000-0000-0000A9080000}"/>
    <cellStyle name="Accent3 59" xfId="58548" xr:uid="{00000000-0005-0000-0000-0000AA080000}"/>
    <cellStyle name="Accent3 6" xfId="2581" xr:uid="{00000000-0005-0000-0000-0000AB080000}"/>
    <cellStyle name="Accent3 60" xfId="58549" xr:uid="{00000000-0005-0000-0000-0000AC080000}"/>
    <cellStyle name="Accent3 61" xfId="58550" xr:uid="{00000000-0005-0000-0000-0000AD080000}"/>
    <cellStyle name="Accent3 62" xfId="58551" xr:uid="{00000000-0005-0000-0000-0000AE080000}"/>
    <cellStyle name="Accent3 63" xfId="58552" xr:uid="{00000000-0005-0000-0000-0000AF080000}"/>
    <cellStyle name="Accent3 64" xfId="58553" xr:uid="{00000000-0005-0000-0000-0000B0080000}"/>
    <cellStyle name="Accent3 65" xfId="58554" xr:uid="{00000000-0005-0000-0000-0000B1080000}"/>
    <cellStyle name="Accent3 66" xfId="58555" xr:uid="{00000000-0005-0000-0000-0000B2080000}"/>
    <cellStyle name="Accent3 67" xfId="58556" xr:uid="{00000000-0005-0000-0000-0000B3080000}"/>
    <cellStyle name="Accent3 68" xfId="58557" xr:uid="{00000000-0005-0000-0000-0000B4080000}"/>
    <cellStyle name="Accent3 69" xfId="58558" xr:uid="{00000000-0005-0000-0000-0000B5080000}"/>
    <cellStyle name="Accent3 7" xfId="2611" xr:uid="{00000000-0005-0000-0000-0000B6080000}"/>
    <cellStyle name="Accent3 70" xfId="58559" xr:uid="{00000000-0005-0000-0000-0000B7080000}"/>
    <cellStyle name="Accent3 8" xfId="2732" xr:uid="{00000000-0005-0000-0000-0000B8080000}"/>
    <cellStyle name="Accent3 9" xfId="3002" xr:uid="{00000000-0005-0000-0000-0000B9080000}"/>
    <cellStyle name="Accent4" xfId="36" builtinId="41" hidden="1"/>
    <cellStyle name="Accent4 - 20%" xfId="2084" xr:uid="{00000000-0005-0000-0000-0000BB080000}"/>
    <cellStyle name="Accent4 - 40%" xfId="2085" xr:uid="{00000000-0005-0000-0000-0000BC080000}"/>
    <cellStyle name="Accent4 - 60%" xfId="2086" xr:uid="{00000000-0005-0000-0000-0000BD080000}"/>
    <cellStyle name="Accent4 10" xfId="2773" xr:uid="{00000000-0005-0000-0000-0000BE080000}"/>
    <cellStyle name="Accent4 11" xfId="3011" xr:uid="{00000000-0005-0000-0000-0000BF080000}"/>
    <cellStyle name="Accent4 12" xfId="3010" xr:uid="{00000000-0005-0000-0000-0000C0080000}"/>
    <cellStyle name="Accent4 13" xfId="3037" xr:uid="{00000000-0005-0000-0000-0000C1080000}"/>
    <cellStyle name="Accent4 14" xfId="3052" xr:uid="{00000000-0005-0000-0000-0000C2080000}"/>
    <cellStyle name="Accent4 15" xfId="3073" xr:uid="{00000000-0005-0000-0000-0000C3080000}"/>
    <cellStyle name="Accent4 16" xfId="58560" xr:uid="{00000000-0005-0000-0000-0000C4080000}"/>
    <cellStyle name="Accent4 17" xfId="58561" xr:uid="{00000000-0005-0000-0000-0000C5080000}"/>
    <cellStyle name="Accent4 18" xfId="58562" xr:uid="{00000000-0005-0000-0000-0000C6080000}"/>
    <cellStyle name="Accent4 19" xfId="58563" xr:uid="{00000000-0005-0000-0000-0000C7080000}"/>
    <cellStyle name="Accent4 2" xfId="214" xr:uid="{00000000-0005-0000-0000-0000C8080000}"/>
    <cellStyle name="Accent4 20" xfId="58564" xr:uid="{00000000-0005-0000-0000-0000C9080000}"/>
    <cellStyle name="Accent4 21" xfId="58565" xr:uid="{00000000-0005-0000-0000-0000CA080000}"/>
    <cellStyle name="Accent4 22" xfId="58566" xr:uid="{00000000-0005-0000-0000-0000CB080000}"/>
    <cellStyle name="Accent4 23" xfId="58567" xr:uid="{00000000-0005-0000-0000-0000CC080000}"/>
    <cellStyle name="Accent4 24" xfId="58568" xr:uid="{00000000-0005-0000-0000-0000CD080000}"/>
    <cellStyle name="Accent4 25" xfId="58569" xr:uid="{00000000-0005-0000-0000-0000CE080000}"/>
    <cellStyle name="Accent4 26" xfId="58570" xr:uid="{00000000-0005-0000-0000-0000CF080000}"/>
    <cellStyle name="Accent4 27" xfId="58571" xr:uid="{00000000-0005-0000-0000-0000D0080000}"/>
    <cellStyle name="Accent4 28" xfId="58572" xr:uid="{00000000-0005-0000-0000-0000D1080000}"/>
    <cellStyle name="Accent4 29" xfId="58573" xr:uid="{00000000-0005-0000-0000-0000D2080000}"/>
    <cellStyle name="Accent4 3" xfId="215" xr:uid="{00000000-0005-0000-0000-0000D3080000}"/>
    <cellStyle name="Accent4 30" xfId="58574" xr:uid="{00000000-0005-0000-0000-0000D4080000}"/>
    <cellStyle name="Accent4 31" xfId="58575" xr:uid="{00000000-0005-0000-0000-0000D5080000}"/>
    <cellStyle name="Accent4 32" xfId="58576" xr:uid="{00000000-0005-0000-0000-0000D6080000}"/>
    <cellStyle name="Accent4 33" xfId="58577" xr:uid="{00000000-0005-0000-0000-0000D7080000}"/>
    <cellStyle name="Accent4 34" xfId="58578" xr:uid="{00000000-0005-0000-0000-0000D8080000}"/>
    <cellStyle name="Accent4 35" xfId="58579" xr:uid="{00000000-0005-0000-0000-0000D9080000}"/>
    <cellStyle name="Accent4 36" xfId="58580" xr:uid="{00000000-0005-0000-0000-0000DA080000}"/>
    <cellStyle name="Accent4 37" xfId="58581" xr:uid="{00000000-0005-0000-0000-0000DB080000}"/>
    <cellStyle name="Accent4 38" xfId="58582" xr:uid="{00000000-0005-0000-0000-0000DC080000}"/>
    <cellStyle name="Accent4 39" xfId="58583" xr:uid="{00000000-0005-0000-0000-0000DD080000}"/>
    <cellStyle name="Accent4 4" xfId="216" xr:uid="{00000000-0005-0000-0000-0000DE080000}"/>
    <cellStyle name="Accent4 40" xfId="58584" xr:uid="{00000000-0005-0000-0000-0000DF080000}"/>
    <cellStyle name="Accent4 41" xfId="58585" xr:uid="{00000000-0005-0000-0000-0000E0080000}"/>
    <cellStyle name="Accent4 42" xfId="58586" xr:uid="{00000000-0005-0000-0000-0000E1080000}"/>
    <cellStyle name="Accent4 43" xfId="58587" xr:uid="{00000000-0005-0000-0000-0000E2080000}"/>
    <cellStyle name="Accent4 44" xfId="58588" xr:uid="{00000000-0005-0000-0000-0000E3080000}"/>
    <cellStyle name="Accent4 45" xfId="58589" xr:uid="{00000000-0005-0000-0000-0000E4080000}"/>
    <cellStyle name="Accent4 46" xfId="58590" xr:uid="{00000000-0005-0000-0000-0000E5080000}"/>
    <cellStyle name="Accent4 47" xfId="58591" xr:uid="{00000000-0005-0000-0000-0000E6080000}"/>
    <cellStyle name="Accent4 48" xfId="58592" xr:uid="{00000000-0005-0000-0000-0000E7080000}"/>
    <cellStyle name="Accent4 49" xfId="58593" xr:uid="{00000000-0005-0000-0000-0000E8080000}"/>
    <cellStyle name="Accent4 5" xfId="217" xr:uid="{00000000-0005-0000-0000-0000E9080000}"/>
    <cellStyle name="Accent4 50" xfId="58594" xr:uid="{00000000-0005-0000-0000-0000EA080000}"/>
    <cellStyle name="Accent4 51" xfId="58595" xr:uid="{00000000-0005-0000-0000-0000EB080000}"/>
    <cellStyle name="Accent4 52" xfId="58596" xr:uid="{00000000-0005-0000-0000-0000EC080000}"/>
    <cellStyle name="Accent4 53" xfId="58597" xr:uid="{00000000-0005-0000-0000-0000ED080000}"/>
    <cellStyle name="Accent4 54" xfId="58598" xr:uid="{00000000-0005-0000-0000-0000EE080000}"/>
    <cellStyle name="Accent4 55" xfId="58599" xr:uid="{00000000-0005-0000-0000-0000EF080000}"/>
    <cellStyle name="Accent4 56" xfId="58600" xr:uid="{00000000-0005-0000-0000-0000F0080000}"/>
    <cellStyle name="Accent4 57" xfId="58601" xr:uid="{00000000-0005-0000-0000-0000F1080000}"/>
    <cellStyle name="Accent4 58" xfId="58602" xr:uid="{00000000-0005-0000-0000-0000F2080000}"/>
    <cellStyle name="Accent4 59" xfId="58603" xr:uid="{00000000-0005-0000-0000-0000F3080000}"/>
    <cellStyle name="Accent4 6" xfId="2582" xr:uid="{00000000-0005-0000-0000-0000F4080000}"/>
    <cellStyle name="Accent4 60" xfId="58604" xr:uid="{00000000-0005-0000-0000-0000F5080000}"/>
    <cellStyle name="Accent4 61" xfId="58605" xr:uid="{00000000-0005-0000-0000-0000F6080000}"/>
    <cellStyle name="Accent4 62" xfId="58606" xr:uid="{00000000-0005-0000-0000-0000F7080000}"/>
    <cellStyle name="Accent4 63" xfId="58607" xr:uid="{00000000-0005-0000-0000-0000F8080000}"/>
    <cellStyle name="Accent4 64" xfId="58608" xr:uid="{00000000-0005-0000-0000-0000F9080000}"/>
    <cellStyle name="Accent4 65" xfId="58609" xr:uid="{00000000-0005-0000-0000-0000FA080000}"/>
    <cellStyle name="Accent4 66" xfId="58610" xr:uid="{00000000-0005-0000-0000-0000FB080000}"/>
    <cellStyle name="Accent4 67" xfId="58611" xr:uid="{00000000-0005-0000-0000-0000FC080000}"/>
    <cellStyle name="Accent4 68" xfId="58612" xr:uid="{00000000-0005-0000-0000-0000FD080000}"/>
    <cellStyle name="Accent4 69" xfId="58613" xr:uid="{00000000-0005-0000-0000-0000FE080000}"/>
    <cellStyle name="Accent4 7" xfId="2612" xr:uid="{00000000-0005-0000-0000-0000FF080000}"/>
    <cellStyle name="Accent4 70" xfId="58614" xr:uid="{00000000-0005-0000-0000-000000090000}"/>
    <cellStyle name="Accent4 8" xfId="2731" xr:uid="{00000000-0005-0000-0000-000001090000}"/>
    <cellStyle name="Accent4 9" xfId="3003" xr:uid="{00000000-0005-0000-0000-000002090000}"/>
    <cellStyle name="Accent5" xfId="40" builtinId="45" hidden="1"/>
    <cellStyle name="Accent5 - 20%" xfId="2087" xr:uid="{00000000-0005-0000-0000-000004090000}"/>
    <cellStyle name="Accent5 - 40%" xfId="2088" xr:uid="{00000000-0005-0000-0000-000005090000}"/>
    <cellStyle name="Accent5 - 60%" xfId="2089" xr:uid="{00000000-0005-0000-0000-000006090000}"/>
    <cellStyle name="Accent5 10" xfId="2772" xr:uid="{00000000-0005-0000-0000-000007090000}"/>
    <cellStyle name="Accent5 11" xfId="2724" xr:uid="{00000000-0005-0000-0000-000008090000}"/>
    <cellStyle name="Accent5 12" xfId="2656" xr:uid="{00000000-0005-0000-0000-000009090000}"/>
    <cellStyle name="Accent5 13" xfId="3038" xr:uid="{00000000-0005-0000-0000-00000A090000}"/>
    <cellStyle name="Accent5 14" xfId="3053" xr:uid="{00000000-0005-0000-0000-00000B090000}"/>
    <cellStyle name="Accent5 15" xfId="3074" xr:uid="{00000000-0005-0000-0000-00000C090000}"/>
    <cellStyle name="Accent5 16" xfId="58615" xr:uid="{00000000-0005-0000-0000-00000D090000}"/>
    <cellStyle name="Accent5 17" xfId="58616" xr:uid="{00000000-0005-0000-0000-00000E090000}"/>
    <cellStyle name="Accent5 18" xfId="58617" xr:uid="{00000000-0005-0000-0000-00000F090000}"/>
    <cellStyle name="Accent5 19" xfId="58618" xr:uid="{00000000-0005-0000-0000-000010090000}"/>
    <cellStyle name="Accent5 2" xfId="218" xr:uid="{00000000-0005-0000-0000-000011090000}"/>
    <cellStyle name="Accent5 20" xfId="58619" xr:uid="{00000000-0005-0000-0000-000012090000}"/>
    <cellStyle name="Accent5 21" xfId="58620" xr:uid="{00000000-0005-0000-0000-000013090000}"/>
    <cellStyle name="Accent5 22" xfId="58621" xr:uid="{00000000-0005-0000-0000-000014090000}"/>
    <cellStyle name="Accent5 23" xfId="58622" xr:uid="{00000000-0005-0000-0000-000015090000}"/>
    <cellStyle name="Accent5 24" xfId="58623" xr:uid="{00000000-0005-0000-0000-000016090000}"/>
    <cellStyle name="Accent5 25" xfId="58624" xr:uid="{00000000-0005-0000-0000-000017090000}"/>
    <cellStyle name="Accent5 26" xfId="58625" xr:uid="{00000000-0005-0000-0000-000018090000}"/>
    <cellStyle name="Accent5 27" xfId="58626" xr:uid="{00000000-0005-0000-0000-000019090000}"/>
    <cellStyle name="Accent5 28" xfId="58627" xr:uid="{00000000-0005-0000-0000-00001A090000}"/>
    <cellStyle name="Accent5 29" xfId="58628" xr:uid="{00000000-0005-0000-0000-00001B090000}"/>
    <cellStyle name="Accent5 3" xfId="219" xr:uid="{00000000-0005-0000-0000-00001C090000}"/>
    <cellStyle name="Accent5 30" xfId="58629" xr:uid="{00000000-0005-0000-0000-00001D090000}"/>
    <cellStyle name="Accent5 31" xfId="58630" xr:uid="{00000000-0005-0000-0000-00001E090000}"/>
    <cellStyle name="Accent5 32" xfId="58631" xr:uid="{00000000-0005-0000-0000-00001F090000}"/>
    <cellStyle name="Accent5 33" xfId="58632" xr:uid="{00000000-0005-0000-0000-000020090000}"/>
    <cellStyle name="Accent5 34" xfId="58633" xr:uid="{00000000-0005-0000-0000-000021090000}"/>
    <cellStyle name="Accent5 35" xfId="58634" xr:uid="{00000000-0005-0000-0000-000022090000}"/>
    <cellStyle name="Accent5 36" xfId="58635" xr:uid="{00000000-0005-0000-0000-000023090000}"/>
    <cellStyle name="Accent5 37" xfId="58636" xr:uid="{00000000-0005-0000-0000-000024090000}"/>
    <cellStyle name="Accent5 38" xfId="58637" xr:uid="{00000000-0005-0000-0000-000025090000}"/>
    <cellStyle name="Accent5 39" xfId="58638" xr:uid="{00000000-0005-0000-0000-000026090000}"/>
    <cellStyle name="Accent5 4" xfId="220" xr:uid="{00000000-0005-0000-0000-000027090000}"/>
    <cellStyle name="Accent5 40" xfId="58639" xr:uid="{00000000-0005-0000-0000-000028090000}"/>
    <cellStyle name="Accent5 41" xfId="58640" xr:uid="{00000000-0005-0000-0000-000029090000}"/>
    <cellStyle name="Accent5 42" xfId="58641" xr:uid="{00000000-0005-0000-0000-00002A090000}"/>
    <cellStyle name="Accent5 43" xfId="58642" xr:uid="{00000000-0005-0000-0000-00002B090000}"/>
    <cellStyle name="Accent5 44" xfId="58643" xr:uid="{00000000-0005-0000-0000-00002C090000}"/>
    <cellStyle name="Accent5 45" xfId="58644" xr:uid="{00000000-0005-0000-0000-00002D090000}"/>
    <cellStyle name="Accent5 46" xfId="58645" xr:uid="{00000000-0005-0000-0000-00002E090000}"/>
    <cellStyle name="Accent5 47" xfId="58646" xr:uid="{00000000-0005-0000-0000-00002F090000}"/>
    <cellStyle name="Accent5 48" xfId="58647" xr:uid="{00000000-0005-0000-0000-000030090000}"/>
    <cellStyle name="Accent5 49" xfId="58648" xr:uid="{00000000-0005-0000-0000-000031090000}"/>
    <cellStyle name="Accent5 5" xfId="221" xr:uid="{00000000-0005-0000-0000-000032090000}"/>
    <cellStyle name="Accent5 50" xfId="58649" xr:uid="{00000000-0005-0000-0000-000033090000}"/>
    <cellStyle name="Accent5 51" xfId="58650" xr:uid="{00000000-0005-0000-0000-000034090000}"/>
    <cellStyle name="Accent5 52" xfId="58651" xr:uid="{00000000-0005-0000-0000-000035090000}"/>
    <cellStyle name="Accent5 53" xfId="58652" xr:uid="{00000000-0005-0000-0000-000036090000}"/>
    <cellStyle name="Accent5 54" xfId="58653" xr:uid="{00000000-0005-0000-0000-000037090000}"/>
    <cellStyle name="Accent5 55" xfId="58654" xr:uid="{00000000-0005-0000-0000-000038090000}"/>
    <cellStyle name="Accent5 56" xfId="58655" xr:uid="{00000000-0005-0000-0000-000039090000}"/>
    <cellStyle name="Accent5 57" xfId="58656" xr:uid="{00000000-0005-0000-0000-00003A090000}"/>
    <cellStyle name="Accent5 58" xfId="58657" xr:uid="{00000000-0005-0000-0000-00003B090000}"/>
    <cellStyle name="Accent5 59" xfId="58658" xr:uid="{00000000-0005-0000-0000-00003C090000}"/>
    <cellStyle name="Accent5 6" xfId="2583" xr:uid="{00000000-0005-0000-0000-00003D090000}"/>
    <cellStyle name="Accent5 60" xfId="58659" xr:uid="{00000000-0005-0000-0000-00003E090000}"/>
    <cellStyle name="Accent5 61" xfId="58660" xr:uid="{00000000-0005-0000-0000-00003F090000}"/>
    <cellStyle name="Accent5 62" xfId="58661" xr:uid="{00000000-0005-0000-0000-000040090000}"/>
    <cellStyle name="Accent5 63" xfId="58662" xr:uid="{00000000-0005-0000-0000-000041090000}"/>
    <cellStyle name="Accent5 64" xfId="58663" xr:uid="{00000000-0005-0000-0000-000042090000}"/>
    <cellStyle name="Accent5 65" xfId="58664" xr:uid="{00000000-0005-0000-0000-000043090000}"/>
    <cellStyle name="Accent5 66" xfId="58665" xr:uid="{00000000-0005-0000-0000-000044090000}"/>
    <cellStyle name="Accent5 67" xfId="58666" xr:uid="{00000000-0005-0000-0000-000045090000}"/>
    <cellStyle name="Accent5 68" xfId="58667" xr:uid="{00000000-0005-0000-0000-000046090000}"/>
    <cellStyle name="Accent5 69" xfId="58668" xr:uid="{00000000-0005-0000-0000-000047090000}"/>
    <cellStyle name="Accent5 7" xfId="2613" xr:uid="{00000000-0005-0000-0000-000048090000}"/>
    <cellStyle name="Accent5 70" xfId="58669" xr:uid="{00000000-0005-0000-0000-000049090000}"/>
    <cellStyle name="Accent5 8" xfId="2730" xr:uid="{00000000-0005-0000-0000-00004A090000}"/>
    <cellStyle name="Accent5 9" xfId="3007" xr:uid="{00000000-0005-0000-0000-00004B090000}"/>
    <cellStyle name="Accent6" xfId="44" builtinId="49" hidden="1"/>
    <cellStyle name="Accent6 - 20%" xfId="2090" xr:uid="{00000000-0005-0000-0000-00004D090000}"/>
    <cellStyle name="Accent6 - 40%" xfId="2091" xr:uid="{00000000-0005-0000-0000-00004E090000}"/>
    <cellStyle name="Accent6 - 60%" xfId="2092" xr:uid="{00000000-0005-0000-0000-00004F090000}"/>
    <cellStyle name="Accent6 10" xfId="2659" xr:uid="{00000000-0005-0000-0000-000050090000}"/>
    <cellStyle name="Accent6 11" xfId="2722" xr:uid="{00000000-0005-0000-0000-000051090000}"/>
    <cellStyle name="Accent6 12" xfId="2743" xr:uid="{00000000-0005-0000-0000-000052090000}"/>
    <cellStyle name="Accent6 13" xfId="3039" xr:uid="{00000000-0005-0000-0000-000053090000}"/>
    <cellStyle name="Accent6 14" xfId="3054" xr:uid="{00000000-0005-0000-0000-000054090000}"/>
    <cellStyle name="Accent6 15" xfId="3075" xr:uid="{00000000-0005-0000-0000-000055090000}"/>
    <cellStyle name="Accent6 16" xfId="58670" xr:uid="{00000000-0005-0000-0000-000056090000}"/>
    <cellStyle name="Accent6 17" xfId="58671" xr:uid="{00000000-0005-0000-0000-000057090000}"/>
    <cellStyle name="Accent6 18" xfId="58672" xr:uid="{00000000-0005-0000-0000-000058090000}"/>
    <cellStyle name="Accent6 19" xfId="58673" xr:uid="{00000000-0005-0000-0000-000059090000}"/>
    <cellStyle name="Accent6 2" xfId="222" xr:uid="{00000000-0005-0000-0000-00005A090000}"/>
    <cellStyle name="Accent6 20" xfId="58674" xr:uid="{00000000-0005-0000-0000-00005B090000}"/>
    <cellStyle name="Accent6 21" xfId="58675" xr:uid="{00000000-0005-0000-0000-00005C090000}"/>
    <cellStyle name="Accent6 22" xfId="58676" xr:uid="{00000000-0005-0000-0000-00005D090000}"/>
    <cellStyle name="Accent6 23" xfId="58677" xr:uid="{00000000-0005-0000-0000-00005E090000}"/>
    <cellStyle name="Accent6 24" xfId="58678" xr:uid="{00000000-0005-0000-0000-00005F090000}"/>
    <cellStyle name="Accent6 25" xfId="58679" xr:uid="{00000000-0005-0000-0000-000060090000}"/>
    <cellStyle name="Accent6 26" xfId="58680" xr:uid="{00000000-0005-0000-0000-000061090000}"/>
    <cellStyle name="Accent6 27" xfId="58681" xr:uid="{00000000-0005-0000-0000-000062090000}"/>
    <cellStyle name="Accent6 28" xfId="58682" xr:uid="{00000000-0005-0000-0000-000063090000}"/>
    <cellStyle name="Accent6 29" xfId="58683" xr:uid="{00000000-0005-0000-0000-000064090000}"/>
    <cellStyle name="Accent6 3" xfId="223" xr:uid="{00000000-0005-0000-0000-000065090000}"/>
    <cellStyle name="Accent6 30" xfId="58684" xr:uid="{00000000-0005-0000-0000-000066090000}"/>
    <cellStyle name="Accent6 31" xfId="58685" xr:uid="{00000000-0005-0000-0000-000067090000}"/>
    <cellStyle name="Accent6 32" xfId="58686" xr:uid="{00000000-0005-0000-0000-000068090000}"/>
    <cellStyle name="Accent6 33" xfId="58687" xr:uid="{00000000-0005-0000-0000-000069090000}"/>
    <cellStyle name="Accent6 34" xfId="58688" xr:uid="{00000000-0005-0000-0000-00006A090000}"/>
    <cellStyle name="Accent6 35" xfId="58689" xr:uid="{00000000-0005-0000-0000-00006B090000}"/>
    <cellStyle name="Accent6 36" xfId="58690" xr:uid="{00000000-0005-0000-0000-00006C090000}"/>
    <cellStyle name="Accent6 37" xfId="58691" xr:uid="{00000000-0005-0000-0000-00006D090000}"/>
    <cellStyle name="Accent6 38" xfId="58692" xr:uid="{00000000-0005-0000-0000-00006E090000}"/>
    <cellStyle name="Accent6 39" xfId="58693" xr:uid="{00000000-0005-0000-0000-00006F090000}"/>
    <cellStyle name="Accent6 4" xfId="224" xr:uid="{00000000-0005-0000-0000-000070090000}"/>
    <cellStyle name="Accent6 40" xfId="58694" xr:uid="{00000000-0005-0000-0000-000071090000}"/>
    <cellStyle name="Accent6 41" xfId="58695" xr:uid="{00000000-0005-0000-0000-000072090000}"/>
    <cellStyle name="Accent6 42" xfId="58696" xr:uid="{00000000-0005-0000-0000-000073090000}"/>
    <cellStyle name="Accent6 43" xfId="58697" xr:uid="{00000000-0005-0000-0000-000074090000}"/>
    <cellStyle name="Accent6 44" xfId="58698" xr:uid="{00000000-0005-0000-0000-000075090000}"/>
    <cellStyle name="Accent6 45" xfId="58699" xr:uid="{00000000-0005-0000-0000-000076090000}"/>
    <cellStyle name="Accent6 46" xfId="58700" xr:uid="{00000000-0005-0000-0000-000077090000}"/>
    <cellStyle name="Accent6 47" xfId="58701" xr:uid="{00000000-0005-0000-0000-000078090000}"/>
    <cellStyle name="Accent6 48" xfId="58702" xr:uid="{00000000-0005-0000-0000-000079090000}"/>
    <cellStyle name="Accent6 49" xfId="58703" xr:uid="{00000000-0005-0000-0000-00007A090000}"/>
    <cellStyle name="Accent6 5" xfId="225" xr:uid="{00000000-0005-0000-0000-00007B090000}"/>
    <cellStyle name="Accent6 50" xfId="58704" xr:uid="{00000000-0005-0000-0000-00007C090000}"/>
    <cellStyle name="Accent6 51" xfId="58705" xr:uid="{00000000-0005-0000-0000-00007D090000}"/>
    <cellStyle name="Accent6 52" xfId="58706" xr:uid="{00000000-0005-0000-0000-00007E090000}"/>
    <cellStyle name="Accent6 53" xfId="58707" xr:uid="{00000000-0005-0000-0000-00007F090000}"/>
    <cellStyle name="Accent6 54" xfId="58708" xr:uid="{00000000-0005-0000-0000-000080090000}"/>
    <cellStyle name="Accent6 55" xfId="58709" xr:uid="{00000000-0005-0000-0000-000081090000}"/>
    <cellStyle name="Accent6 56" xfId="58710" xr:uid="{00000000-0005-0000-0000-000082090000}"/>
    <cellStyle name="Accent6 57" xfId="58711" xr:uid="{00000000-0005-0000-0000-000083090000}"/>
    <cellStyle name="Accent6 58" xfId="58712" xr:uid="{00000000-0005-0000-0000-000084090000}"/>
    <cellStyle name="Accent6 59" xfId="58713" xr:uid="{00000000-0005-0000-0000-000085090000}"/>
    <cellStyle name="Accent6 6" xfId="2584" xr:uid="{00000000-0005-0000-0000-000086090000}"/>
    <cellStyle name="Accent6 60" xfId="58714" xr:uid="{00000000-0005-0000-0000-000087090000}"/>
    <cellStyle name="Accent6 61" xfId="58715" xr:uid="{00000000-0005-0000-0000-000088090000}"/>
    <cellStyle name="Accent6 62" xfId="58716" xr:uid="{00000000-0005-0000-0000-000089090000}"/>
    <cellStyle name="Accent6 63" xfId="58717" xr:uid="{00000000-0005-0000-0000-00008A090000}"/>
    <cellStyle name="Accent6 64" xfId="58718" xr:uid="{00000000-0005-0000-0000-00008B090000}"/>
    <cellStyle name="Accent6 65" xfId="58719" xr:uid="{00000000-0005-0000-0000-00008C090000}"/>
    <cellStyle name="Accent6 66" xfId="58720" xr:uid="{00000000-0005-0000-0000-00008D090000}"/>
    <cellStyle name="Accent6 67" xfId="58721" xr:uid="{00000000-0005-0000-0000-00008E090000}"/>
    <cellStyle name="Accent6 68" xfId="58722" xr:uid="{00000000-0005-0000-0000-00008F090000}"/>
    <cellStyle name="Accent6 69" xfId="58723" xr:uid="{00000000-0005-0000-0000-000090090000}"/>
    <cellStyle name="Accent6 7" xfId="2614" xr:uid="{00000000-0005-0000-0000-000091090000}"/>
    <cellStyle name="Accent6 70" xfId="58724" xr:uid="{00000000-0005-0000-0000-000092090000}"/>
    <cellStyle name="Accent6 8" xfId="2729" xr:uid="{00000000-0005-0000-0000-000093090000}"/>
    <cellStyle name="Accent6 9" xfId="2605" xr:uid="{00000000-0005-0000-0000-000094090000}"/>
    <cellStyle name="Actual Date" xfId="2368" xr:uid="{00000000-0005-0000-0000-000095090000}"/>
    <cellStyle name="Actual Date 2" xfId="2585" xr:uid="{00000000-0005-0000-0000-000096090000}"/>
    <cellStyle name="Actual Date 3" xfId="2761" xr:uid="{00000000-0005-0000-0000-000097090000}"/>
    <cellStyle name="Actual Date 4" xfId="3055" xr:uid="{00000000-0005-0000-0000-000098090000}"/>
    <cellStyle name="args.style" xfId="226" xr:uid="{00000000-0005-0000-0000-000099090000}"/>
    <cellStyle name="Bad" xfId="13" builtinId="27" hidden="1"/>
    <cellStyle name="Bad 2" xfId="227" xr:uid="{00000000-0005-0000-0000-00009B090000}"/>
    <cellStyle name="Bad 3" xfId="228" xr:uid="{00000000-0005-0000-0000-00009C090000}"/>
    <cellStyle name="Bad 4" xfId="229" xr:uid="{00000000-0005-0000-0000-00009D090000}"/>
    <cellStyle name="Bad 5" xfId="230" xr:uid="{00000000-0005-0000-0000-00009E090000}"/>
    <cellStyle name="Bad 6" xfId="2586" xr:uid="{00000000-0005-0000-0000-00009F090000}"/>
    <cellStyle name="Bullet" xfId="231" xr:uid="{00000000-0005-0000-0000-0000A0090000}"/>
    <cellStyle name="Calc Currency (0)" xfId="232" xr:uid="{00000000-0005-0000-0000-0000A1090000}"/>
    <cellStyle name="Calc Currency (2)" xfId="233" xr:uid="{00000000-0005-0000-0000-0000A2090000}"/>
    <cellStyle name="Calc Percent (0)" xfId="234" xr:uid="{00000000-0005-0000-0000-0000A3090000}"/>
    <cellStyle name="Calc Percent (1)" xfId="235" xr:uid="{00000000-0005-0000-0000-0000A4090000}"/>
    <cellStyle name="Calc Percent (2)" xfId="236" xr:uid="{00000000-0005-0000-0000-0000A5090000}"/>
    <cellStyle name="Calc Units (0)" xfId="237" xr:uid="{00000000-0005-0000-0000-0000A6090000}"/>
    <cellStyle name="Calc Units (1)" xfId="238" xr:uid="{00000000-0005-0000-0000-0000A7090000}"/>
    <cellStyle name="Calc Units (2)" xfId="239" xr:uid="{00000000-0005-0000-0000-0000A8090000}"/>
    <cellStyle name="Calculation" xfId="17" builtinId="22" hidden="1"/>
    <cellStyle name="Calculation 2" xfId="240" xr:uid="{00000000-0005-0000-0000-0000AA090000}"/>
    <cellStyle name="Calculation 2 10" xfId="8051" xr:uid="{00000000-0005-0000-0000-0000AB090000}"/>
    <cellStyle name="Calculation 2 10 2" xfId="25186" xr:uid="{00000000-0005-0000-0000-0000AC090000}"/>
    <cellStyle name="Calculation 2 10 3" xfId="36496" xr:uid="{00000000-0005-0000-0000-0000AD090000}"/>
    <cellStyle name="Calculation 2 10 4" xfId="49467" xr:uid="{00000000-0005-0000-0000-0000AE090000}"/>
    <cellStyle name="Calculation 2 11" xfId="9357" xr:uid="{00000000-0005-0000-0000-0000AF090000}"/>
    <cellStyle name="Calculation 2 11 2" xfId="26384" xr:uid="{00000000-0005-0000-0000-0000B0090000}"/>
    <cellStyle name="Calculation 2 11 3" xfId="37550" xr:uid="{00000000-0005-0000-0000-0000B1090000}"/>
    <cellStyle name="Calculation 2 11 4" xfId="50516" xr:uid="{00000000-0005-0000-0000-0000B2090000}"/>
    <cellStyle name="Calculation 2 12" xfId="11545" xr:uid="{00000000-0005-0000-0000-0000B3090000}"/>
    <cellStyle name="Calculation 2 12 2" xfId="28402" xr:uid="{00000000-0005-0000-0000-0000B4090000}"/>
    <cellStyle name="Calculation 2 12 3" xfId="39286" xr:uid="{00000000-0005-0000-0000-0000B5090000}"/>
    <cellStyle name="Calculation 2 12 4" xfId="52294" xr:uid="{00000000-0005-0000-0000-0000B6090000}"/>
    <cellStyle name="Calculation 2 13" xfId="9303" xr:uid="{00000000-0005-0000-0000-0000B7090000}"/>
    <cellStyle name="Calculation 2 13 2" xfId="26333" xr:uid="{00000000-0005-0000-0000-0000B8090000}"/>
    <cellStyle name="Calculation 2 13 3" xfId="37504" xr:uid="{00000000-0005-0000-0000-0000B9090000}"/>
    <cellStyle name="Calculation 2 13 4" xfId="50470" xr:uid="{00000000-0005-0000-0000-0000BA090000}"/>
    <cellStyle name="Calculation 2 14" xfId="9632" xr:uid="{00000000-0005-0000-0000-0000BB090000}"/>
    <cellStyle name="Calculation 2 14 2" xfId="26639" xr:uid="{00000000-0005-0000-0000-0000BC090000}"/>
    <cellStyle name="Calculation 2 14 3" xfId="37782" xr:uid="{00000000-0005-0000-0000-0000BD090000}"/>
    <cellStyle name="Calculation 2 14 4" xfId="50748" xr:uid="{00000000-0005-0000-0000-0000BE090000}"/>
    <cellStyle name="Calculation 2 15" xfId="9329" xr:uid="{00000000-0005-0000-0000-0000BF090000}"/>
    <cellStyle name="Calculation 2 15 2" xfId="26356" xr:uid="{00000000-0005-0000-0000-0000C0090000}"/>
    <cellStyle name="Calculation 2 15 3" xfId="37523" xr:uid="{00000000-0005-0000-0000-0000C1090000}"/>
    <cellStyle name="Calculation 2 15 4" xfId="50489" xr:uid="{00000000-0005-0000-0000-0000C2090000}"/>
    <cellStyle name="Calculation 2 16" xfId="9838" xr:uid="{00000000-0005-0000-0000-0000C3090000}"/>
    <cellStyle name="Calculation 2 16 2" xfId="26833" xr:uid="{00000000-0005-0000-0000-0000C4090000}"/>
    <cellStyle name="Calculation 2 16 3" xfId="37955" xr:uid="{00000000-0005-0000-0000-0000C5090000}"/>
    <cellStyle name="Calculation 2 16 4" xfId="50921" xr:uid="{00000000-0005-0000-0000-0000C6090000}"/>
    <cellStyle name="Calculation 2 17" xfId="13909" xr:uid="{00000000-0005-0000-0000-0000C7090000}"/>
    <cellStyle name="Calculation 2 17 2" xfId="30513" xr:uid="{00000000-0005-0000-0000-0000C8090000}"/>
    <cellStyle name="Calculation 2 17 3" xfId="41075" xr:uid="{00000000-0005-0000-0000-0000C9090000}"/>
    <cellStyle name="Calculation 2 17 4" xfId="54083" xr:uid="{00000000-0005-0000-0000-0000CA090000}"/>
    <cellStyle name="Calculation 2 18" xfId="16194" xr:uid="{00000000-0005-0000-0000-0000CB090000}"/>
    <cellStyle name="Calculation 2 18 2" xfId="32548" xr:uid="{00000000-0005-0000-0000-0000CC090000}"/>
    <cellStyle name="Calculation 2 18 3" xfId="42817" xr:uid="{00000000-0005-0000-0000-0000CD090000}"/>
    <cellStyle name="Calculation 2 18 4" xfId="55825" xr:uid="{00000000-0005-0000-0000-0000CE090000}"/>
    <cellStyle name="Calculation 2 19" xfId="17084" xr:uid="{00000000-0005-0000-0000-0000CF090000}"/>
    <cellStyle name="Calculation 2 19 2" xfId="33356" xr:uid="{00000000-0005-0000-0000-0000D0090000}"/>
    <cellStyle name="Calculation 2 19 3" xfId="43529" xr:uid="{00000000-0005-0000-0000-0000D1090000}"/>
    <cellStyle name="Calculation 2 19 4" xfId="56537" xr:uid="{00000000-0005-0000-0000-0000D2090000}"/>
    <cellStyle name="Calculation 2 2" xfId="2805" xr:uid="{00000000-0005-0000-0000-0000D3090000}"/>
    <cellStyle name="Calculation 2 2 10" xfId="6181" xr:uid="{00000000-0005-0000-0000-0000D4090000}"/>
    <cellStyle name="Calculation 2 2 10 2" xfId="23503" xr:uid="{00000000-0005-0000-0000-0000D5090000}"/>
    <cellStyle name="Calculation 2 2 10 3" xfId="29472" xr:uid="{00000000-0005-0000-0000-0000D6090000}"/>
    <cellStyle name="Calculation 2 2 10 4" xfId="48038" xr:uid="{00000000-0005-0000-0000-0000D7090000}"/>
    <cellStyle name="Calculation 2 2 11" xfId="6412" xr:uid="{00000000-0005-0000-0000-0000D8090000}"/>
    <cellStyle name="Calculation 2 2 11 2" xfId="23712" xr:uid="{00000000-0005-0000-0000-0000D9090000}"/>
    <cellStyle name="Calculation 2 2 11 3" xfId="30081" xr:uid="{00000000-0005-0000-0000-0000DA090000}"/>
    <cellStyle name="Calculation 2 2 11 4" xfId="48210" xr:uid="{00000000-0005-0000-0000-0000DB090000}"/>
    <cellStyle name="Calculation 2 2 12" xfId="6707" xr:uid="{00000000-0005-0000-0000-0000DC090000}"/>
    <cellStyle name="Calculation 2 2 12 2" xfId="23975" xr:uid="{00000000-0005-0000-0000-0000DD090000}"/>
    <cellStyle name="Calculation 2 2 12 3" xfId="22725" xr:uid="{00000000-0005-0000-0000-0000DE090000}"/>
    <cellStyle name="Calculation 2 2 12 4" xfId="48434" xr:uid="{00000000-0005-0000-0000-0000DF090000}"/>
    <cellStyle name="Calculation 2 2 13" xfId="7072" xr:uid="{00000000-0005-0000-0000-0000E0090000}"/>
    <cellStyle name="Calculation 2 2 13 2" xfId="24303" xr:uid="{00000000-0005-0000-0000-0000E1090000}"/>
    <cellStyle name="Calculation 2 2 13 3" xfId="35745" xr:uid="{00000000-0005-0000-0000-0000E2090000}"/>
    <cellStyle name="Calculation 2 2 13 4" xfId="48714" xr:uid="{00000000-0005-0000-0000-0000E3090000}"/>
    <cellStyle name="Calculation 2 2 14" xfId="7497" xr:uid="{00000000-0005-0000-0000-0000E4090000}"/>
    <cellStyle name="Calculation 2 2 14 2" xfId="24681" xr:uid="{00000000-0005-0000-0000-0000E5090000}"/>
    <cellStyle name="Calculation 2 2 14 3" xfId="36053" xr:uid="{00000000-0005-0000-0000-0000E6090000}"/>
    <cellStyle name="Calculation 2 2 14 4" xfId="49024" xr:uid="{00000000-0005-0000-0000-0000E7090000}"/>
    <cellStyle name="Calculation 2 2 15" xfId="7795" xr:uid="{00000000-0005-0000-0000-0000E8090000}"/>
    <cellStyle name="Calculation 2 2 15 2" xfId="24951" xr:uid="{00000000-0005-0000-0000-0000E9090000}"/>
    <cellStyle name="Calculation 2 2 15 3" xfId="36283" xr:uid="{00000000-0005-0000-0000-0000EA090000}"/>
    <cellStyle name="Calculation 2 2 15 4" xfId="49254" xr:uid="{00000000-0005-0000-0000-0000EB090000}"/>
    <cellStyle name="Calculation 2 2 16" xfId="8376" xr:uid="{00000000-0005-0000-0000-0000EC090000}"/>
    <cellStyle name="Calculation 2 2 16 2" xfId="25492" xr:uid="{00000000-0005-0000-0000-0000ED090000}"/>
    <cellStyle name="Calculation 2 2 16 3" xfId="36766" xr:uid="{00000000-0005-0000-0000-0000EE090000}"/>
    <cellStyle name="Calculation 2 2 16 4" xfId="49737" xr:uid="{00000000-0005-0000-0000-0000EF090000}"/>
    <cellStyle name="Calculation 2 2 17" xfId="8637" xr:uid="{00000000-0005-0000-0000-0000F0090000}"/>
    <cellStyle name="Calculation 2 2 17 2" xfId="25719" xr:uid="{00000000-0005-0000-0000-0000F1090000}"/>
    <cellStyle name="Calculation 2 2 17 3" xfId="36954" xr:uid="{00000000-0005-0000-0000-0000F2090000}"/>
    <cellStyle name="Calculation 2 2 17 4" xfId="49925" xr:uid="{00000000-0005-0000-0000-0000F3090000}"/>
    <cellStyle name="Calculation 2 2 18" xfId="8916" xr:uid="{00000000-0005-0000-0000-0000F4090000}"/>
    <cellStyle name="Calculation 2 2 18 2" xfId="25969" xr:uid="{00000000-0005-0000-0000-0000F5090000}"/>
    <cellStyle name="Calculation 2 2 18 3" xfId="37171" xr:uid="{00000000-0005-0000-0000-0000F6090000}"/>
    <cellStyle name="Calculation 2 2 18 4" xfId="50142" xr:uid="{00000000-0005-0000-0000-0000F7090000}"/>
    <cellStyle name="Calculation 2 2 19" xfId="10434" xr:uid="{00000000-0005-0000-0000-0000F8090000}"/>
    <cellStyle name="Calculation 2 2 19 2" xfId="27388" xr:uid="{00000000-0005-0000-0000-0000F9090000}"/>
    <cellStyle name="Calculation 2 2 19 3" xfId="38429" xr:uid="{00000000-0005-0000-0000-0000FA090000}"/>
    <cellStyle name="Calculation 2 2 19 4" xfId="51415" xr:uid="{00000000-0005-0000-0000-0000FB090000}"/>
    <cellStyle name="Calculation 2 2 2" xfId="3321" xr:uid="{00000000-0005-0000-0000-0000FC090000}"/>
    <cellStyle name="Calculation 2 2 2 2" xfId="20895" xr:uid="{00000000-0005-0000-0000-0000FD090000}"/>
    <cellStyle name="Calculation 2 2 2 3" xfId="20630" xr:uid="{00000000-0005-0000-0000-0000FE090000}"/>
    <cellStyle name="Calculation 2 2 2 4" xfId="45810" xr:uid="{00000000-0005-0000-0000-0000FF090000}"/>
    <cellStyle name="Calculation 2 2 20" xfId="10680" xr:uid="{00000000-0005-0000-0000-0000000A0000}"/>
    <cellStyle name="Calculation 2 2 20 2" xfId="27616" xr:uid="{00000000-0005-0000-0000-0000010A0000}"/>
    <cellStyle name="Calculation 2 2 20 3" xfId="38626" xr:uid="{00000000-0005-0000-0000-0000020A0000}"/>
    <cellStyle name="Calculation 2 2 20 4" xfId="51634" xr:uid="{00000000-0005-0000-0000-0000030A0000}"/>
    <cellStyle name="Calculation 2 2 21" xfId="11004" xr:uid="{00000000-0005-0000-0000-0000040A0000}"/>
    <cellStyle name="Calculation 2 2 21 2" xfId="27911" xr:uid="{00000000-0005-0000-0000-0000050A0000}"/>
    <cellStyle name="Calculation 2 2 21 3" xfId="38865" xr:uid="{00000000-0005-0000-0000-0000060A0000}"/>
    <cellStyle name="Calculation 2 2 21 4" xfId="51873" xr:uid="{00000000-0005-0000-0000-0000070A0000}"/>
    <cellStyle name="Calculation 2 2 22" xfId="11343" xr:uid="{00000000-0005-0000-0000-0000080A0000}"/>
    <cellStyle name="Calculation 2 2 22 2" xfId="28219" xr:uid="{00000000-0005-0000-0000-0000090A0000}"/>
    <cellStyle name="Calculation 2 2 22 3" xfId="39123" xr:uid="{00000000-0005-0000-0000-00000A0A0000}"/>
    <cellStyle name="Calculation 2 2 22 4" xfId="52131" xr:uid="{00000000-0005-0000-0000-00000B0A0000}"/>
    <cellStyle name="Calculation 2 2 23" xfId="11613" xr:uid="{00000000-0005-0000-0000-00000C0A0000}"/>
    <cellStyle name="Calculation 2 2 23 2" xfId="28458" xr:uid="{00000000-0005-0000-0000-00000D0A0000}"/>
    <cellStyle name="Calculation 2 2 23 3" xfId="39325" xr:uid="{00000000-0005-0000-0000-00000E0A0000}"/>
    <cellStyle name="Calculation 2 2 23 4" xfId="52333" xr:uid="{00000000-0005-0000-0000-00000F0A0000}"/>
    <cellStyle name="Calculation 2 2 24" xfId="11945" xr:uid="{00000000-0005-0000-0000-0000100A0000}"/>
    <cellStyle name="Calculation 2 2 24 2" xfId="28758" xr:uid="{00000000-0005-0000-0000-0000110A0000}"/>
    <cellStyle name="Calculation 2 2 24 3" xfId="39587" xr:uid="{00000000-0005-0000-0000-0000120A0000}"/>
    <cellStyle name="Calculation 2 2 24 4" xfId="52595" xr:uid="{00000000-0005-0000-0000-0000130A0000}"/>
    <cellStyle name="Calculation 2 2 25" xfId="12229" xr:uid="{00000000-0005-0000-0000-0000140A0000}"/>
    <cellStyle name="Calculation 2 2 25 2" xfId="29011" xr:uid="{00000000-0005-0000-0000-0000150A0000}"/>
    <cellStyle name="Calculation 2 2 25 3" xfId="39785" xr:uid="{00000000-0005-0000-0000-0000160A0000}"/>
    <cellStyle name="Calculation 2 2 25 4" xfId="52793" xr:uid="{00000000-0005-0000-0000-0000170A0000}"/>
    <cellStyle name="Calculation 2 2 26" xfId="12503" xr:uid="{00000000-0005-0000-0000-0000180A0000}"/>
    <cellStyle name="Calculation 2 2 26 2" xfId="29252" xr:uid="{00000000-0005-0000-0000-0000190A0000}"/>
    <cellStyle name="Calculation 2 2 26 3" xfId="39988" xr:uid="{00000000-0005-0000-0000-00001A0A0000}"/>
    <cellStyle name="Calculation 2 2 26 4" xfId="52996" xr:uid="{00000000-0005-0000-0000-00001B0A0000}"/>
    <cellStyle name="Calculation 2 2 27" xfId="12785" xr:uid="{00000000-0005-0000-0000-00001C0A0000}"/>
    <cellStyle name="Calculation 2 2 27 2" xfId="29502" xr:uid="{00000000-0005-0000-0000-00001D0A0000}"/>
    <cellStyle name="Calculation 2 2 27 3" xfId="40187" xr:uid="{00000000-0005-0000-0000-00001E0A0000}"/>
    <cellStyle name="Calculation 2 2 27 4" xfId="53195" xr:uid="{00000000-0005-0000-0000-00001F0A0000}"/>
    <cellStyle name="Calculation 2 2 28" xfId="13129" xr:uid="{00000000-0005-0000-0000-0000200A0000}"/>
    <cellStyle name="Calculation 2 2 28 2" xfId="29811" xr:uid="{00000000-0005-0000-0000-0000210A0000}"/>
    <cellStyle name="Calculation 2 2 28 3" xfId="40456" xr:uid="{00000000-0005-0000-0000-0000220A0000}"/>
    <cellStyle name="Calculation 2 2 28 4" xfId="53464" xr:uid="{00000000-0005-0000-0000-0000230A0000}"/>
    <cellStyle name="Calculation 2 2 29" xfId="13466" xr:uid="{00000000-0005-0000-0000-0000240A0000}"/>
    <cellStyle name="Calculation 2 2 29 2" xfId="30118" xr:uid="{00000000-0005-0000-0000-0000250A0000}"/>
    <cellStyle name="Calculation 2 2 29 3" xfId="40722" xr:uid="{00000000-0005-0000-0000-0000260A0000}"/>
    <cellStyle name="Calculation 2 2 29 4" xfId="53730" xr:uid="{00000000-0005-0000-0000-0000270A0000}"/>
    <cellStyle name="Calculation 2 2 3" xfId="3617" xr:uid="{00000000-0005-0000-0000-0000280A0000}"/>
    <cellStyle name="Calculation 2 2 3 2" xfId="21155" xr:uid="{00000000-0005-0000-0000-0000290A0000}"/>
    <cellStyle name="Calculation 2 2 3 3" xfId="28626" xr:uid="{00000000-0005-0000-0000-00002A0A0000}"/>
    <cellStyle name="Calculation 2 2 3 4" xfId="46027" xr:uid="{00000000-0005-0000-0000-00002B0A0000}"/>
    <cellStyle name="Calculation 2 2 30" xfId="13705" xr:uid="{00000000-0005-0000-0000-00002C0A0000}"/>
    <cellStyle name="Calculation 2 2 30 2" xfId="30330" xr:uid="{00000000-0005-0000-0000-00002D0A0000}"/>
    <cellStyle name="Calculation 2 2 30 3" xfId="40907" xr:uid="{00000000-0005-0000-0000-00002E0A0000}"/>
    <cellStyle name="Calculation 2 2 30 4" xfId="53915" xr:uid="{00000000-0005-0000-0000-00002F0A0000}"/>
    <cellStyle name="Calculation 2 2 31" xfId="13980" xr:uid="{00000000-0005-0000-0000-0000300A0000}"/>
    <cellStyle name="Calculation 2 2 31 2" xfId="30571" xr:uid="{00000000-0005-0000-0000-0000310A0000}"/>
    <cellStyle name="Calculation 2 2 31 3" xfId="41109" xr:uid="{00000000-0005-0000-0000-0000320A0000}"/>
    <cellStyle name="Calculation 2 2 31 4" xfId="54117" xr:uid="{00000000-0005-0000-0000-0000330A0000}"/>
    <cellStyle name="Calculation 2 2 32" xfId="14277" xr:uid="{00000000-0005-0000-0000-0000340A0000}"/>
    <cellStyle name="Calculation 2 2 32 2" xfId="30834" xr:uid="{00000000-0005-0000-0000-0000350A0000}"/>
    <cellStyle name="Calculation 2 2 32 3" xfId="41325" xr:uid="{00000000-0005-0000-0000-0000360A0000}"/>
    <cellStyle name="Calculation 2 2 32 4" xfId="54333" xr:uid="{00000000-0005-0000-0000-0000370A0000}"/>
    <cellStyle name="Calculation 2 2 33" xfId="14601" xr:uid="{00000000-0005-0000-0000-0000380A0000}"/>
    <cellStyle name="Calculation 2 2 33 2" xfId="31122" xr:uid="{00000000-0005-0000-0000-0000390A0000}"/>
    <cellStyle name="Calculation 2 2 33 3" xfId="41568" xr:uid="{00000000-0005-0000-0000-00003A0A0000}"/>
    <cellStyle name="Calculation 2 2 33 4" xfId="54576" xr:uid="{00000000-0005-0000-0000-00003B0A0000}"/>
    <cellStyle name="Calculation 2 2 34" xfId="14904" xr:uid="{00000000-0005-0000-0000-00003C0A0000}"/>
    <cellStyle name="Calculation 2 2 34 2" xfId="31392" xr:uid="{00000000-0005-0000-0000-00003D0A0000}"/>
    <cellStyle name="Calculation 2 2 34 3" xfId="41800" xr:uid="{00000000-0005-0000-0000-00003E0A0000}"/>
    <cellStyle name="Calculation 2 2 34 4" xfId="54808" xr:uid="{00000000-0005-0000-0000-00003F0A0000}"/>
    <cellStyle name="Calculation 2 2 35" xfId="15210" xr:uid="{00000000-0005-0000-0000-0000400A0000}"/>
    <cellStyle name="Calculation 2 2 35 2" xfId="31661" xr:uid="{00000000-0005-0000-0000-0000410A0000}"/>
    <cellStyle name="Calculation 2 2 35 3" xfId="42031" xr:uid="{00000000-0005-0000-0000-0000420A0000}"/>
    <cellStyle name="Calculation 2 2 35 4" xfId="55039" xr:uid="{00000000-0005-0000-0000-0000430A0000}"/>
    <cellStyle name="Calculation 2 2 36" xfId="15656" xr:uid="{00000000-0005-0000-0000-0000440A0000}"/>
    <cellStyle name="Calculation 2 2 36 2" xfId="32066" xr:uid="{00000000-0005-0000-0000-0000450A0000}"/>
    <cellStyle name="Calculation 2 2 36 3" xfId="42393" xr:uid="{00000000-0005-0000-0000-0000460A0000}"/>
    <cellStyle name="Calculation 2 2 36 4" xfId="55401" xr:uid="{00000000-0005-0000-0000-0000470A0000}"/>
    <cellStyle name="Calculation 2 2 37" xfId="15919" xr:uid="{00000000-0005-0000-0000-0000480A0000}"/>
    <cellStyle name="Calculation 2 2 37 2" xfId="32293" xr:uid="{00000000-0005-0000-0000-0000490A0000}"/>
    <cellStyle name="Calculation 2 2 37 3" xfId="42583" xr:uid="{00000000-0005-0000-0000-00004A0A0000}"/>
    <cellStyle name="Calculation 2 2 37 4" xfId="55591" xr:uid="{00000000-0005-0000-0000-00004B0A0000}"/>
    <cellStyle name="Calculation 2 2 38" xfId="16406" xr:uid="{00000000-0005-0000-0000-00004C0A0000}"/>
    <cellStyle name="Calculation 2 2 38 2" xfId="32739" xr:uid="{00000000-0005-0000-0000-00004D0A0000}"/>
    <cellStyle name="Calculation 2 2 38 3" xfId="42979" xr:uid="{00000000-0005-0000-0000-00004E0A0000}"/>
    <cellStyle name="Calculation 2 2 38 4" xfId="55987" xr:uid="{00000000-0005-0000-0000-00004F0A0000}"/>
    <cellStyle name="Calculation 2 2 39" xfId="16626" xr:uid="{00000000-0005-0000-0000-0000500A0000}"/>
    <cellStyle name="Calculation 2 2 39 2" xfId="32935" xr:uid="{00000000-0005-0000-0000-0000510A0000}"/>
    <cellStyle name="Calculation 2 2 39 3" xfId="43150" xr:uid="{00000000-0005-0000-0000-0000520A0000}"/>
    <cellStyle name="Calculation 2 2 39 4" xfId="56158" xr:uid="{00000000-0005-0000-0000-0000530A0000}"/>
    <cellStyle name="Calculation 2 2 4" xfId="4233" xr:uid="{00000000-0005-0000-0000-0000540A0000}"/>
    <cellStyle name="Calculation 2 2 4 2" xfId="21719" xr:uid="{00000000-0005-0000-0000-0000550A0000}"/>
    <cellStyle name="Calculation 2 2 4 3" xfId="19829" xr:uid="{00000000-0005-0000-0000-0000560A0000}"/>
    <cellStyle name="Calculation 2 2 4 4" xfId="46504" xr:uid="{00000000-0005-0000-0000-0000570A0000}"/>
    <cellStyle name="Calculation 2 2 40" xfId="17428" xr:uid="{00000000-0005-0000-0000-0000580A0000}"/>
    <cellStyle name="Calculation 2 2 40 2" xfId="33667" xr:uid="{00000000-0005-0000-0000-0000590A0000}"/>
    <cellStyle name="Calculation 2 2 40 3" xfId="43782" xr:uid="{00000000-0005-0000-0000-00005A0A0000}"/>
    <cellStyle name="Calculation 2 2 40 4" xfId="56790" xr:uid="{00000000-0005-0000-0000-00005B0A0000}"/>
    <cellStyle name="Calculation 2 2 41" xfId="17676" xr:uid="{00000000-0005-0000-0000-00005C0A0000}"/>
    <cellStyle name="Calculation 2 2 41 2" xfId="33886" xr:uid="{00000000-0005-0000-0000-00005D0A0000}"/>
    <cellStyle name="Calculation 2 2 41 3" xfId="43962" xr:uid="{00000000-0005-0000-0000-00005E0A0000}"/>
    <cellStyle name="Calculation 2 2 41 4" xfId="56970" xr:uid="{00000000-0005-0000-0000-00005F0A0000}"/>
    <cellStyle name="Calculation 2 2 42" xfId="17995" xr:uid="{00000000-0005-0000-0000-0000600A0000}"/>
    <cellStyle name="Calculation 2 2 42 2" xfId="34169" xr:uid="{00000000-0005-0000-0000-0000610A0000}"/>
    <cellStyle name="Calculation 2 2 42 3" xfId="44196" xr:uid="{00000000-0005-0000-0000-0000620A0000}"/>
    <cellStyle name="Calculation 2 2 42 4" xfId="57204" xr:uid="{00000000-0005-0000-0000-0000630A0000}"/>
    <cellStyle name="Calculation 2 2 43" xfId="18306" xr:uid="{00000000-0005-0000-0000-0000640A0000}"/>
    <cellStyle name="Calculation 2 2 43 2" xfId="34443" xr:uid="{00000000-0005-0000-0000-0000650A0000}"/>
    <cellStyle name="Calculation 2 2 43 3" xfId="44426" xr:uid="{00000000-0005-0000-0000-0000660A0000}"/>
    <cellStyle name="Calculation 2 2 43 4" xfId="57434" xr:uid="{00000000-0005-0000-0000-0000670A0000}"/>
    <cellStyle name="Calculation 2 2 44" xfId="18623" xr:uid="{00000000-0005-0000-0000-0000680A0000}"/>
    <cellStyle name="Calculation 2 2 44 2" xfId="34725" xr:uid="{00000000-0005-0000-0000-0000690A0000}"/>
    <cellStyle name="Calculation 2 2 44 3" xfId="44662" xr:uid="{00000000-0005-0000-0000-00006A0A0000}"/>
    <cellStyle name="Calculation 2 2 44 4" xfId="57670" xr:uid="{00000000-0005-0000-0000-00006B0A0000}"/>
    <cellStyle name="Calculation 2 2 45" xfId="19085" xr:uid="{00000000-0005-0000-0000-00006C0A0000}"/>
    <cellStyle name="Calculation 2 2 45 2" xfId="35133" xr:uid="{00000000-0005-0000-0000-00006D0A0000}"/>
    <cellStyle name="Calculation 2 2 45 3" xfId="45004" xr:uid="{00000000-0005-0000-0000-00006E0A0000}"/>
    <cellStyle name="Calculation 2 2 45 4" xfId="58012" xr:uid="{00000000-0005-0000-0000-00006F0A0000}"/>
    <cellStyle name="Calculation 2 2 46" xfId="19386" xr:uid="{00000000-0005-0000-0000-0000700A0000}"/>
    <cellStyle name="Calculation 2 2 46 2" xfId="35399" xr:uid="{00000000-0005-0000-0000-0000710A0000}"/>
    <cellStyle name="Calculation 2 2 46 3" xfId="45227" xr:uid="{00000000-0005-0000-0000-0000720A0000}"/>
    <cellStyle name="Calculation 2 2 46 4" xfId="58235" xr:uid="{00000000-0005-0000-0000-0000730A0000}"/>
    <cellStyle name="Calculation 2 2 47" xfId="30723" xr:uid="{00000000-0005-0000-0000-0000740A0000}"/>
    <cellStyle name="Calculation 2 2 48" xfId="45511" xr:uid="{00000000-0005-0000-0000-0000750A0000}"/>
    <cellStyle name="Calculation 2 2 5" xfId="4477" xr:uid="{00000000-0005-0000-0000-0000760A0000}"/>
    <cellStyle name="Calculation 2 2 5 2" xfId="21931" xr:uid="{00000000-0005-0000-0000-0000770A0000}"/>
    <cellStyle name="Calculation 2 2 5 3" xfId="28106" xr:uid="{00000000-0005-0000-0000-0000780A0000}"/>
    <cellStyle name="Calculation 2 2 5 4" xfId="46675" xr:uid="{00000000-0005-0000-0000-0000790A0000}"/>
    <cellStyle name="Calculation 2 2 6" xfId="4868" xr:uid="{00000000-0005-0000-0000-00007A0A0000}"/>
    <cellStyle name="Calculation 2 2 6 2" xfId="22293" xr:uid="{00000000-0005-0000-0000-00007B0A0000}"/>
    <cellStyle name="Calculation 2 2 6 3" xfId="21845" xr:uid="{00000000-0005-0000-0000-00007C0A0000}"/>
    <cellStyle name="Calculation 2 2 6 4" xfId="46988" xr:uid="{00000000-0005-0000-0000-00007D0A0000}"/>
    <cellStyle name="Calculation 2 2 7" xfId="5094" xr:uid="{00000000-0005-0000-0000-00007E0A0000}"/>
    <cellStyle name="Calculation 2 2 7 2" xfId="22498" xr:uid="{00000000-0005-0000-0000-00007F0A0000}"/>
    <cellStyle name="Calculation 2 2 7 3" xfId="20228" xr:uid="{00000000-0005-0000-0000-0000800A0000}"/>
    <cellStyle name="Calculation 2 2 7 4" xfId="47170" xr:uid="{00000000-0005-0000-0000-0000810A0000}"/>
    <cellStyle name="Calculation 2 2 8" xfId="5379" xr:uid="{00000000-0005-0000-0000-0000820A0000}"/>
    <cellStyle name="Calculation 2 2 8 2" xfId="22759" xr:uid="{00000000-0005-0000-0000-0000830A0000}"/>
    <cellStyle name="Calculation 2 2 8 3" xfId="20311" xr:uid="{00000000-0005-0000-0000-0000840A0000}"/>
    <cellStyle name="Calculation 2 2 8 4" xfId="47388" xr:uid="{00000000-0005-0000-0000-0000850A0000}"/>
    <cellStyle name="Calculation 2 2 9" xfId="5587" xr:uid="{00000000-0005-0000-0000-0000860A0000}"/>
    <cellStyle name="Calculation 2 2 9 2" xfId="22947" xr:uid="{00000000-0005-0000-0000-0000870A0000}"/>
    <cellStyle name="Calculation 2 2 9 3" xfId="29399" xr:uid="{00000000-0005-0000-0000-0000880A0000}"/>
    <cellStyle name="Calculation 2 2 9 4" xfId="47550" xr:uid="{00000000-0005-0000-0000-0000890A0000}"/>
    <cellStyle name="Calculation 2 20" xfId="16924" xr:uid="{00000000-0005-0000-0000-00008A0A0000}"/>
    <cellStyle name="Calculation 2 20 2" xfId="33207" xr:uid="{00000000-0005-0000-0000-00008B0A0000}"/>
    <cellStyle name="Calculation 2 20 3" xfId="43393" xr:uid="{00000000-0005-0000-0000-00008C0A0000}"/>
    <cellStyle name="Calculation 2 20 4" xfId="56401" xr:uid="{00000000-0005-0000-0000-00008D0A0000}"/>
    <cellStyle name="Calculation 2 21" xfId="17064" xr:uid="{00000000-0005-0000-0000-00008E0A0000}"/>
    <cellStyle name="Calculation 2 21 2" xfId="33341" xr:uid="{00000000-0005-0000-0000-00008F0A0000}"/>
    <cellStyle name="Calculation 2 21 3" xfId="43517" xr:uid="{00000000-0005-0000-0000-0000900A0000}"/>
    <cellStyle name="Calculation 2 21 4" xfId="56525" xr:uid="{00000000-0005-0000-0000-0000910A0000}"/>
    <cellStyle name="Calculation 2 22" xfId="16940" xr:uid="{00000000-0005-0000-0000-0000920A0000}"/>
    <cellStyle name="Calculation 2 22 2" xfId="33221" xr:uid="{00000000-0005-0000-0000-0000930A0000}"/>
    <cellStyle name="Calculation 2 22 3" xfId="43404" xr:uid="{00000000-0005-0000-0000-0000940A0000}"/>
    <cellStyle name="Calculation 2 22 4" xfId="56412" xr:uid="{00000000-0005-0000-0000-0000950A0000}"/>
    <cellStyle name="Calculation 2 23" xfId="18835" xr:uid="{00000000-0005-0000-0000-0000960A0000}"/>
    <cellStyle name="Calculation 2 23 2" xfId="34910" xr:uid="{00000000-0005-0000-0000-0000970A0000}"/>
    <cellStyle name="Calculation 2 23 3" xfId="44828" xr:uid="{00000000-0005-0000-0000-0000980A0000}"/>
    <cellStyle name="Calculation 2 23 4" xfId="57836" xr:uid="{00000000-0005-0000-0000-0000990A0000}"/>
    <cellStyle name="Calculation 2 24" xfId="28394" xr:uid="{00000000-0005-0000-0000-00009A0A0000}"/>
    <cellStyle name="Calculation 2 25" xfId="45385" xr:uid="{00000000-0005-0000-0000-00009B0A0000}"/>
    <cellStyle name="Calculation 2 3" xfId="2945" xr:uid="{00000000-0005-0000-0000-00009C0A0000}"/>
    <cellStyle name="Calculation 2 3 10" xfId="6312" xr:uid="{00000000-0005-0000-0000-00009D0A0000}"/>
    <cellStyle name="Calculation 2 3 10 2" xfId="23633" xr:uid="{00000000-0005-0000-0000-00009E0A0000}"/>
    <cellStyle name="Calculation 2 3 10 3" xfId="22075" xr:uid="{00000000-0005-0000-0000-00009F0A0000}"/>
    <cellStyle name="Calculation 2 3 10 4" xfId="48163" xr:uid="{00000000-0005-0000-0000-0000A00A0000}"/>
    <cellStyle name="Calculation 2 3 11" xfId="6544" xr:uid="{00000000-0005-0000-0000-0000A10A0000}"/>
    <cellStyle name="Calculation 2 3 11 2" xfId="23839" xr:uid="{00000000-0005-0000-0000-0000A20A0000}"/>
    <cellStyle name="Calculation 2 3 11 3" xfId="33393" xr:uid="{00000000-0005-0000-0000-0000A30A0000}"/>
    <cellStyle name="Calculation 2 3 11 4" xfId="48337" xr:uid="{00000000-0005-0000-0000-0000A40A0000}"/>
    <cellStyle name="Calculation 2 3 12" xfId="6841" xr:uid="{00000000-0005-0000-0000-0000A50A0000}"/>
    <cellStyle name="Calculation 2 3 12 2" xfId="24104" xr:uid="{00000000-0005-0000-0000-0000A60A0000}"/>
    <cellStyle name="Calculation 2 3 12 3" xfId="23847" xr:uid="{00000000-0005-0000-0000-0000A70A0000}"/>
    <cellStyle name="Calculation 2 3 12 4" xfId="48559" xr:uid="{00000000-0005-0000-0000-0000A80A0000}"/>
    <cellStyle name="Calculation 2 3 13" xfId="7200" xr:uid="{00000000-0005-0000-0000-0000A90A0000}"/>
    <cellStyle name="Calculation 2 3 13 2" xfId="24430" xr:uid="{00000000-0005-0000-0000-0000AA0A0000}"/>
    <cellStyle name="Calculation 2 3 13 3" xfId="35870" xr:uid="{00000000-0005-0000-0000-0000AB0A0000}"/>
    <cellStyle name="Calculation 2 3 13 4" xfId="48839" xr:uid="{00000000-0005-0000-0000-0000AC0A0000}"/>
    <cellStyle name="Calculation 2 3 14" xfId="7631" xr:uid="{00000000-0005-0000-0000-0000AD0A0000}"/>
    <cellStyle name="Calculation 2 3 14 2" xfId="24811" xr:uid="{00000000-0005-0000-0000-0000AE0A0000}"/>
    <cellStyle name="Calculation 2 3 14 3" xfId="36178" xr:uid="{00000000-0005-0000-0000-0000AF0A0000}"/>
    <cellStyle name="Calculation 2 3 14 4" xfId="49149" xr:uid="{00000000-0005-0000-0000-0000B00A0000}"/>
    <cellStyle name="Calculation 2 3 15" xfId="7928" xr:uid="{00000000-0005-0000-0000-0000B10A0000}"/>
    <cellStyle name="Calculation 2 3 15 2" xfId="25078" xr:uid="{00000000-0005-0000-0000-0000B20A0000}"/>
    <cellStyle name="Calculation 2 3 15 3" xfId="36408" xr:uid="{00000000-0005-0000-0000-0000B30A0000}"/>
    <cellStyle name="Calculation 2 3 15 4" xfId="49379" xr:uid="{00000000-0005-0000-0000-0000B40A0000}"/>
    <cellStyle name="Calculation 2 3 16" xfId="8510" xr:uid="{00000000-0005-0000-0000-0000B50A0000}"/>
    <cellStyle name="Calculation 2 3 16 2" xfId="25622" xr:uid="{00000000-0005-0000-0000-0000B60A0000}"/>
    <cellStyle name="Calculation 2 3 16 3" xfId="36892" xr:uid="{00000000-0005-0000-0000-0000B70A0000}"/>
    <cellStyle name="Calculation 2 3 16 4" xfId="49863" xr:uid="{00000000-0005-0000-0000-0000B80A0000}"/>
    <cellStyle name="Calculation 2 3 17" xfId="8769" xr:uid="{00000000-0005-0000-0000-0000B90A0000}"/>
    <cellStyle name="Calculation 2 3 17 2" xfId="25847" xr:uid="{00000000-0005-0000-0000-0000BA0A0000}"/>
    <cellStyle name="Calculation 2 3 17 3" xfId="37081" xr:uid="{00000000-0005-0000-0000-0000BB0A0000}"/>
    <cellStyle name="Calculation 2 3 17 4" xfId="50052" xr:uid="{00000000-0005-0000-0000-0000BC0A0000}"/>
    <cellStyle name="Calculation 2 3 18" xfId="9049" xr:uid="{00000000-0005-0000-0000-0000BD0A0000}"/>
    <cellStyle name="Calculation 2 3 18 2" xfId="26098" xr:uid="{00000000-0005-0000-0000-0000BE0A0000}"/>
    <cellStyle name="Calculation 2 3 18 3" xfId="37296" xr:uid="{00000000-0005-0000-0000-0000BF0A0000}"/>
    <cellStyle name="Calculation 2 3 18 4" xfId="50267" xr:uid="{00000000-0005-0000-0000-0000C00A0000}"/>
    <cellStyle name="Calculation 2 3 19" xfId="10567" xr:uid="{00000000-0005-0000-0000-0000C10A0000}"/>
    <cellStyle name="Calculation 2 3 19 2" xfId="27520" xr:uid="{00000000-0005-0000-0000-0000C20A0000}"/>
    <cellStyle name="Calculation 2 3 19 3" xfId="38559" xr:uid="{00000000-0005-0000-0000-0000C30A0000}"/>
    <cellStyle name="Calculation 2 3 19 4" xfId="51547" xr:uid="{00000000-0005-0000-0000-0000C40A0000}"/>
    <cellStyle name="Calculation 2 3 2" xfId="3455" xr:uid="{00000000-0005-0000-0000-0000C50A0000}"/>
    <cellStyle name="Calculation 2 3 2 2" xfId="21027" xr:uid="{00000000-0005-0000-0000-0000C60A0000}"/>
    <cellStyle name="Calculation 2 3 2 3" xfId="29404" xr:uid="{00000000-0005-0000-0000-0000C70A0000}"/>
    <cellStyle name="Calculation 2 3 2 4" xfId="45935" xr:uid="{00000000-0005-0000-0000-0000C80A0000}"/>
    <cellStyle name="Calculation 2 3 20" xfId="10817" xr:uid="{00000000-0005-0000-0000-0000C90A0000}"/>
    <cellStyle name="Calculation 2 3 20 2" xfId="27750" xr:uid="{00000000-0005-0000-0000-0000CA0A0000}"/>
    <cellStyle name="Calculation 2 3 20 3" xfId="38755" xr:uid="{00000000-0005-0000-0000-0000CB0A0000}"/>
    <cellStyle name="Calculation 2 3 20 4" xfId="51763" xr:uid="{00000000-0005-0000-0000-0000CC0A0000}"/>
    <cellStyle name="Calculation 2 3 21" xfId="11140" xr:uid="{00000000-0005-0000-0000-0000CD0A0000}"/>
    <cellStyle name="Calculation 2 3 21 2" xfId="28044" xr:uid="{00000000-0005-0000-0000-0000CE0A0000}"/>
    <cellStyle name="Calculation 2 3 21 3" xfId="38996" xr:uid="{00000000-0005-0000-0000-0000CF0A0000}"/>
    <cellStyle name="Calculation 2 3 21 4" xfId="52004" xr:uid="{00000000-0005-0000-0000-0000D00A0000}"/>
    <cellStyle name="Calculation 2 3 22" xfId="11480" xr:uid="{00000000-0005-0000-0000-0000D10A0000}"/>
    <cellStyle name="Calculation 2 3 22 2" xfId="28352" xr:uid="{00000000-0005-0000-0000-0000D20A0000}"/>
    <cellStyle name="Calculation 2 3 22 3" xfId="39251" xr:uid="{00000000-0005-0000-0000-0000D30A0000}"/>
    <cellStyle name="Calculation 2 3 22 4" xfId="52259" xr:uid="{00000000-0005-0000-0000-0000D40A0000}"/>
    <cellStyle name="Calculation 2 3 23" xfId="11751" xr:uid="{00000000-0005-0000-0000-0000D50A0000}"/>
    <cellStyle name="Calculation 2 3 23 2" xfId="28590" xr:uid="{00000000-0005-0000-0000-0000D60A0000}"/>
    <cellStyle name="Calculation 2 3 23 3" xfId="39457" xr:uid="{00000000-0005-0000-0000-0000D70A0000}"/>
    <cellStyle name="Calculation 2 3 23 4" xfId="52465" xr:uid="{00000000-0005-0000-0000-0000D80A0000}"/>
    <cellStyle name="Calculation 2 3 24" xfId="12081" xr:uid="{00000000-0005-0000-0000-0000D90A0000}"/>
    <cellStyle name="Calculation 2 3 24 2" xfId="28891" xr:uid="{00000000-0005-0000-0000-0000DA0A0000}"/>
    <cellStyle name="Calculation 2 3 24 3" xfId="39715" xr:uid="{00000000-0005-0000-0000-0000DB0A0000}"/>
    <cellStyle name="Calculation 2 3 24 4" xfId="52723" xr:uid="{00000000-0005-0000-0000-0000DC0A0000}"/>
    <cellStyle name="Calculation 2 3 25" xfId="12365" xr:uid="{00000000-0005-0000-0000-0000DD0A0000}"/>
    <cellStyle name="Calculation 2 3 25 2" xfId="29142" xr:uid="{00000000-0005-0000-0000-0000DE0A0000}"/>
    <cellStyle name="Calculation 2 3 25 3" xfId="39916" xr:uid="{00000000-0005-0000-0000-0000DF0A0000}"/>
    <cellStyle name="Calculation 2 3 25 4" xfId="52924" xr:uid="{00000000-0005-0000-0000-0000E00A0000}"/>
    <cellStyle name="Calculation 2 3 26" xfId="12640" xr:uid="{00000000-0005-0000-0000-0000E10A0000}"/>
    <cellStyle name="Calculation 2 3 26 2" xfId="29385" xr:uid="{00000000-0005-0000-0000-0000E20A0000}"/>
    <cellStyle name="Calculation 2 3 26 3" xfId="40114" xr:uid="{00000000-0005-0000-0000-0000E30A0000}"/>
    <cellStyle name="Calculation 2 3 26 4" xfId="53122" xr:uid="{00000000-0005-0000-0000-0000E40A0000}"/>
    <cellStyle name="Calculation 2 3 27" xfId="12923" xr:uid="{00000000-0005-0000-0000-0000E50A0000}"/>
    <cellStyle name="Calculation 2 3 27 2" xfId="29636" xr:uid="{00000000-0005-0000-0000-0000E60A0000}"/>
    <cellStyle name="Calculation 2 3 27 3" xfId="40316" xr:uid="{00000000-0005-0000-0000-0000E70A0000}"/>
    <cellStyle name="Calculation 2 3 27 4" xfId="53324" xr:uid="{00000000-0005-0000-0000-0000E80A0000}"/>
    <cellStyle name="Calculation 2 3 28" xfId="13264" xr:uid="{00000000-0005-0000-0000-0000E90A0000}"/>
    <cellStyle name="Calculation 2 3 28 2" xfId="29943" xr:uid="{00000000-0005-0000-0000-0000EA0A0000}"/>
    <cellStyle name="Calculation 2 3 28 3" xfId="40583" xr:uid="{00000000-0005-0000-0000-0000EB0A0000}"/>
    <cellStyle name="Calculation 2 3 28 4" xfId="53591" xr:uid="{00000000-0005-0000-0000-0000EC0A0000}"/>
    <cellStyle name="Calculation 2 3 29" xfId="13599" xr:uid="{00000000-0005-0000-0000-0000ED0A0000}"/>
    <cellStyle name="Calculation 2 3 29 2" xfId="30247" xr:uid="{00000000-0005-0000-0000-0000EE0A0000}"/>
    <cellStyle name="Calculation 2 3 29 3" xfId="40851" xr:uid="{00000000-0005-0000-0000-0000EF0A0000}"/>
    <cellStyle name="Calculation 2 3 29 4" xfId="53859" xr:uid="{00000000-0005-0000-0000-0000F00A0000}"/>
    <cellStyle name="Calculation 2 3 3" xfId="3751" xr:uid="{00000000-0005-0000-0000-0000F10A0000}"/>
    <cellStyle name="Calculation 2 3 3 2" xfId="21285" xr:uid="{00000000-0005-0000-0000-0000F20A0000}"/>
    <cellStyle name="Calculation 2 3 3 3" xfId="26723" xr:uid="{00000000-0005-0000-0000-0000F30A0000}"/>
    <cellStyle name="Calculation 2 3 3 4" xfId="46152" xr:uid="{00000000-0005-0000-0000-0000F40A0000}"/>
    <cellStyle name="Calculation 2 3 30" xfId="13840" xr:uid="{00000000-0005-0000-0000-0000F50A0000}"/>
    <cellStyle name="Calculation 2 3 30 2" xfId="30462" xr:uid="{00000000-0005-0000-0000-0000F60A0000}"/>
    <cellStyle name="Calculation 2 3 30 3" xfId="41036" xr:uid="{00000000-0005-0000-0000-0000F70A0000}"/>
    <cellStyle name="Calculation 2 3 30 4" xfId="54044" xr:uid="{00000000-0005-0000-0000-0000F80A0000}"/>
    <cellStyle name="Calculation 2 3 31" xfId="14116" xr:uid="{00000000-0005-0000-0000-0000F90A0000}"/>
    <cellStyle name="Calculation 2 3 31 2" xfId="30703" xr:uid="{00000000-0005-0000-0000-0000FA0A0000}"/>
    <cellStyle name="Calculation 2 3 31 3" xfId="41236" xr:uid="{00000000-0005-0000-0000-0000FB0A0000}"/>
    <cellStyle name="Calculation 2 3 31 4" xfId="54244" xr:uid="{00000000-0005-0000-0000-0000FC0A0000}"/>
    <cellStyle name="Calculation 2 3 32" xfId="14413" xr:uid="{00000000-0005-0000-0000-0000FD0A0000}"/>
    <cellStyle name="Calculation 2 3 32 2" xfId="30967" xr:uid="{00000000-0005-0000-0000-0000FE0A0000}"/>
    <cellStyle name="Calculation 2 3 32 3" xfId="41452" xr:uid="{00000000-0005-0000-0000-0000FF0A0000}"/>
    <cellStyle name="Calculation 2 3 32 4" xfId="54460" xr:uid="{00000000-0005-0000-0000-0000000B0000}"/>
    <cellStyle name="Calculation 2 3 33" xfId="14737" xr:uid="{00000000-0005-0000-0000-0000010B0000}"/>
    <cellStyle name="Calculation 2 3 33 2" xfId="31255" xr:uid="{00000000-0005-0000-0000-0000020B0000}"/>
    <cellStyle name="Calculation 2 3 33 3" xfId="41695" xr:uid="{00000000-0005-0000-0000-0000030B0000}"/>
    <cellStyle name="Calculation 2 3 33 4" xfId="54703" xr:uid="{00000000-0005-0000-0000-0000040B0000}"/>
    <cellStyle name="Calculation 2 3 34" xfId="15039" xr:uid="{00000000-0005-0000-0000-0000050B0000}"/>
    <cellStyle name="Calculation 2 3 34 2" xfId="31524" xr:uid="{00000000-0005-0000-0000-0000060B0000}"/>
    <cellStyle name="Calculation 2 3 34 3" xfId="41927" xr:uid="{00000000-0005-0000-0000-0000070B0000}"/>
    <cellStyle name="Calculation 2 3 34 4" xfId="54935" xr:uid="{00000000-0005-0000-0000-0000080B0000}"/>
    <cellStyle name="Calculation 2 3 35" xfId="15340" xr:uid="{00000000-0005-0000-0000-0000090B0000}"/>
    <cellStyle name="Calculation 2 3 35 2" xfId="31788" xr:uid="{00000000-0005-0000-0000-00000A0B0000}"/>
    <cellStyle name="Calculation 2 3 35 3" xfId="42156" xr:uid="{00000000-0005-0000-0000-00000B0B0000}"/>
    <cellStyle name="Calculation 2 3 35 4" xfId="55164" xr:uid="{00000000-0005-0000-0000-00000C0B0000}"/>
    <cellStyle name="Calculation 2 3 36" xfId="15789" xr:uid="{00000000-0005-0000-0000-00000D0B0000}"/>
    <cellStyle name="Calculation 2 3 36 2" xfId="32196" xr:uid="{00000000-0005-0000-0000-00000E0B0000}"/>
    <cellStyle name="Calculation 2 3 36 3" xfId="42518" xr:uid="{00000000-0005-0000-0000-00000F0B0000}"/>
    <cellStyle name="Calculation 2 3 36 4" xfId="55526" xr:uid="{00000000-0005-0000-0000-0000100B0000}"/>
    <cellStyle name="Calculation 2 3 37" xfId="16049" xr:uid="{00000000-0005-0000-0000-0000110B0000}"/>
    <cellStyle name="Calculation 2 3 37 2" xfId="32420" xr:uid="{00000000-0005-0000-0000-0000120B0000}"/>
    <cellStyle name="Calculation 2 3 37 3" xfId="42708" xr:uid="{00000000-0005-0000-0000-0000130B0000}"/>
    <cellStyle name="Calculation 2 3 37 4" xfId="55716" xr:uid="{00000000-0005-0000-0000-0000140B0000}"/>
    <cellStyle name="Calculation 2 3 38" xfId="16536" xr:uid="{00000000-0005-0000-0000-0000150B0000}"/>
    <cellStyle name="Calculation 2 3 38 2" xfId="32866" xr:uid="{00000000-0005-0000-0000-0000160B0000}"/>
    <cellStyle name="Calculation 2 3 38 3" xfId="43105" xr:uid="{00000000-0005-0000-0000-0000170B0000}"/>
    <cellStyle name="Calculation 2 3 38 4" xfId="56113" xr:uid="{00000000-0005-0000-0000-0000180B0000}"/>
    <cellStyle name="Calculation 2 3 39" xfId="16759" xr:uid="{00000000-0005-0000-0000-0000190B0000}"/>
    <cellStyle name="Calculation 2 3 39 2" xfId="33064" xr:uid="{00000000-0005-0000-0000-00001A0B0000}"/>
    <cellStyle name="Calculation 2 3 39 3" xfId="43275" xr:uid="{00000000-0005-0000-0000-00001B0B0000}"/>
    <cellStyle name="Calculation 2 3 39 4" xfId="56283" xr:uid="{00000000-0005-0000-0000-00001C0B0000}"/>
    <cellStyle name="Calculation 2 3 4" xfId="4369" xr:uid="{00000000-0005-0000-0000-00001D0B0000}"/>
    <cellStyle name="Calculation 2 3 4 2" xfId="21850" xr:uid="{00000000-0005-0000-0000-00001E0B0000}"/>
    <cellStyle name="Calculation 2 3 4 3" xfId="31515" xr:uid="{00000000-0005-0000-0000-00001F0B0000}"/>
    <cellStyle name="Calculation 2 3 4 4" xfId="46631" xr:uid="{00000000-0005-0000-0000-0000200B0000}"/>
    <cellStyle name="Calculation 2 3 40" xfId="17560" xr:uid="{00000000-0005-0000-0000-0000210B0000}"/>
    <cellStyle name="Calculation 2 3 40 2" xfId="33797" xr:uid="{00000000-0005-0000-0000-0000220B0000}"/>
    <cellStyle name="Calculation 2 3 40 3" xfId="43907" xr:uid="{00000000-0005-0000-0000-0000230B0000}"/>
    <cellStyle name="Calculation 2 3 40 4" xfId="56915" xr:uid="{00000000-0005-0000-0000-0000240B0000}"/>
    <cellStyle name="Calculation 2 3 41" xfId="17812" xr:uid="{00000000-0005-0000-0000-0000250B0000}"/>
    <cellStyle name="Calculation 2 3 41 2" xfId="34019" xr:uid="{00000000-0005-0000-0000-0000260B0000}"/>
    <cellStyle name="Calculation 2 3 41 3" xfId="44089" xr:uid="{00000000-0005-0000-0000-0000270B0000}"/>
    <cellStyle name="Calculation 2 3 41 4" xfId="57097" xr:uid="{00000000-0005-0000-0000-0000280B0000}"/>
    <cellStyle name="Calculation 2 3 42" xfId="18131" xr:uid="{00000000-0005-0000-0000-0000290B0000}"/>
    <cellStyle name="Calculation 2 3 42 2" xfId="34300" xr:uid="{00000000-0005-0000-0000-00002A0B0000}"/>
    <cellStyle name="Calculation 2 3 42 3" xfId="44323" xr:uid="{00000000-0005-0000-0000-00002B0B0000}"/>
    <cellStyle name="Calculation 2 3 42 4" xfId="57331" xr:uid="{00000000-0005-0000-0000-00002C0B0000}"/>
    <cellStyle name="Calculation 2 3 43" xfId="18442" xr:uid="{00000000-0005-0000-0000-00002D0B0000}"/>
    <cellStyle name="Calculation 2 3 43 2" xfId="34576" xr:uid="{00000000-0005-0000-0000-00002E0B0000}"/>
    <cellStyle name="Calculation 2 3 43 3" xfId="44553" xr:uid="{00000000-0005-0000-0000-00002F0B0000}"/>
    <cellStyle name="Calculation 2 3 43 4" xfId="57561" xr:uid="{00000000-0005-0000-0000-0000300B0000}"/>
    <cellStyle name="Calculation 2 3 44" xfId="18757" xr:uid="{00000000-0005-0000-0000-0000310B0000}"/>
    <cellStyle name="Calculation 2 3 44 2" xfId="34854" xr:uid="{00000000-0005-0000-0000-0000320B0000}"/>
    <cellStyle name="Calculation 2 3 44 3" xfId="44787" xr:uid="{00000000-0005-0000-0000-0000330B0000}"/>
    <cellStyle name="Calculation 2 3 44 4" xfId="57795" xr:uid="{00000000-0005-0000-0000-0000340B0000}"/>
    <cellStyle name="Calculation 2 3 45" xfId="19217" xr:uid="{00000000-0005-0000-0000-0000350B0000}"/>
    <cellStyle name="Calculation 2 3 45 2" xfId="35264" xr:uid="{00000000-0005-0000-0000-0000360B0000}"/>
    <cellStyle name="Calculation 2 3 45 3" xfId="45129" xr:uid="{00000000-0005-0000-0000-0000370B0000}"/>
    <cellStyle name="Calculation 2 3 45 4" xfId="58137" xr:uid="{00000000-0005-0000-0000-0000380B0000}"/>
    <cellStyle name="Calculation 2 3 46" xfId="19520" xr:uid="{00000000-0005-0000-0000-0000390B0000}"/>
    <cellStyle name="Calculation 2 3 46 2" xfId="35529" xr:uid="{00000000-0005-0000-0000-00003A0B0000}"/>
    <cellStyle name="Calculation 2 3 46 3" xfId="45352" xr:uid="{00000000-0005-0000-0000-00003B0B0000}"/>
    <cellStyle name="Calculation 2 3 46 4" xfId="58360" xr:uid="{00000000-0005-0000-0000-00003C0B0000}"/>
    <cellStyle name="Calculation 2 3 47" xfId="32440" xr:uid="{00000000-0005-0000-0000-00003D0B0000}"/>
    <cellStyle name="Calculation 2 3 48" xfId="45604" xr:uid="{00000000-0005-0000-0000-00003E0B0000}"/>
    <cellStyle name="Calculation 2 3 5" xfId="4612" xr:uid="{00000000-0005-0000-0000-00003F0B0000}"/>
    <cellStyle name="Calculation 2 3 5 2" xfId="22063" xr:uid="{00000000-0005-0000-0000-0000400B0000}"/>
    <cellStyle name="Calculation 2 3 5 3" xfId="30760" xr:uid="{00000000-0005-0000-0000-0000410B0000}"/>
    <cellStyle name="Calculation 2 3 5 4" xfId="46802" xr:uid="{00000000-0005-0000-0000-0000420B0000}"/>
    <cellStyle name="Calculation 2 3 6" xfId="4998" xr:uid="{00000000-0005-0000-0000-0000430B0000}"/>
    <cellStyle name="Calculation 2 3 6 2" xfId="22421" xr:uid="{00000000-0005-0000-0000-0000440B0000}"/>
    <cellStyle name="Calculation 2 3 6 3" xfId="20499" xr:uid="{00000000-0005-0000-0000-0000450B0000}"/>
    <cellStyle name="Calculation 2 3 6 4" xfId="47114" xr:uid="{00000000-0005-0000-0000-0000460B0000}"/>
    <cellStyle name="Calculation 2 3 7" xfId="5226" xr:uid="{00000000-0005-0000-0000-0000470B0000}"/>
    <cellStyle name="Calculation 2 3 7 2" xfId="22626" xr:uid="{00000000-0005-0000-0000-0000480B0000}"/>
    <cellStyle name="Calculation 2 3 7 3" xfId="20401" xr:uid="{00000000-0005-0000-0000-0000490B0000}"/>
    <cellStyle name="Calculation 2 3 7 4" xfId="47295" xr:uid="{00000000-0005-0000-0000-00004A0B0000}"/>
    <cellStyle name="Calculation 2 3 8" xfId="5508" xr:uid="{00000000-0005-0000-0000-00004B0B0000}"/>
    <cellStyle name="Calculation 2 3 8 2" xfId="22885" xr:uid="{00000000-0005-0000-0000-00004C0B0000}"/>
    <cellStyle name="Calculation 2 3 8 3" xfId="24658" xr:uid="{00000000-0005-0000-0000-00004D0B0000}"/>
    <cellStyle name="Calculation 2 3 8 4" xfId="47513" xr:uid="{00000000-0005-0000-0000-00004E0B0000}"/>
    <cellStyle name="Calculation 2 3 9" xfId="5716" xr:uid="{00000000-0005-0000-0000-00004F0B0000}"/>
    <cellStyle name="Calculation 2 3 9 2" xfId="23074" xr:uid="{00000000-0005-0000-0000-0000500B0000}"/>
    <cellStyle name="Calculation 2 3 9 3" xfId="34033" xr:uid="{00000000-0005-0000-0000-0000510B0000}"/>
    <cellStyle name="Calculation 2 3 9 4" xfId="47675" xr:uid="{00000000-0005-0000-0000-0000520B0000}"/>
    <cellStyle name="Calculation 2 4" xfId="2627" xr:uid="{00000000-0005-0000-0000-0000530B0000}"/>
    <cellStyle name="Calculation 2 4 10" xfId="6058" xr:uid="{00000000-0005-0000-0000-0000540B0000}"/>
    <cellStyle name="Calculation 2 4 10 2" xfId="23390" xr:uid="{00000000-0005-0000-0000-0000550B0000}"/>
    <cellStyle name="Calculation 2 4 10 3" xfId="23274" xr:uid="{00000000-0005-0000-0000-0000560B0000}"/>
    <cellStyle name="Calculation 2 4 10 4" xfId="47951" xr:uid="{00000000-0005-0000-0000-0000570B0000}"/>
    <cellStyle name="Calculation 2 4 11" xfId="5983" xr:uid="{00000000-0005-0000-0000-0000580B0000}"/>
    <cellStyle name="Calculation 2 4 11 2" xfId="23319" xr:uid="{00000000-0005-0000-0000-0000590B0000}"/>
    <cellStyle name="Calculation 2 4 11 3" xfId="30475" xr:uid="{00000000-0005-0000-0000-00005A0B0000}"/>
    <cellStyle name="Calculation 2 4 11 4" xfId="47885" xr:uid="{00000000-0005-0000-0000-00005B0B0000}"/>
    <cellStyle name="Calculation 2 4 12" xfId="6042" xr:uid="{00000000-0005-0000-0000-00005C0B0000}"/>
    <cellStyle name="Calculation 2 4 12 2" xfId="23376" xr:uid="{00000000-0005-0000-0000-00005D0B0000}"/>
    <cellStyle name="Calculation 2 4 12 3" xfId="29216" xr:uid="{00000000-0005-0000-0000-00005E0B0000}"/>
    <cellStyle name="Calculation 2 4 12 4" xfId="47940" xr:uid="{00000000-0005-0000-0000-00005F0B0000}"/>
    <cellStyle name="Calculation 2 4 13" xfId="6963" xr:uid="{00000000-0005-0000-0000-0000600B0000}"/>
    <cellStyle name="Calculation 2 4 13 2" xfId="24207" xr:uid="{00000000-0005-0000-0000-0000610B0000}"/>
    <cellStyle name="Calculation 2 4 13 3" xfId="35673" xr:uid="{00000000-0005-0000-0000-0000620B0000}"/>
    <cellStyle name="Calculation 2 4 13 4" xfId="48642" xr:uid="{00000000-0005-0000-0000-0000630B0000}"/>
    <cellStyle name="Calculation 2 4 14" xfId="7373" xr:uid="{00000000-0005-0000-0000-0000640B0000}"/>
    <cellStyle name="Calculation 2 4 14 2" xfId="24575" xr:uid="{00000000-0005-0000-0000-0000650B0000}"/>
    <cellStyle name="Calculation 2 4 14 3" xfId="35971" xr:uid="{00000000-0005-0000-0000-0000660B0000}"/>
    <cellStyle name="Calculation 2 4 14 4" xfId="48942" xr:uid="{00000000-0005-0000-0000-0000670B0000}"/>
    <cellStyle name="Calculation 2 4 15" xfId="7336" xr:uid="{00000000-0005-0000-0000-0000680B0000}"/>
    <cellStyle name="Calculation 2 4 15 2" xfId="24544" xr:uid="{00000000-0005-0000-0000-0000690B0000}"/>
    <cellStyle name="Calculation 2 4 15 3" xfId="35950" xr:uid="{00000000-0005-0000-0000-00006A0B0000}"/>
    <cellStyle name="Calculation 2 4 15 4" xfId="48921" xr:uid="{00000000-0005-0000-0000-00006B0B0000}"/>
    <cellStyle name="Calculation 2 4 16" xfId="8253" xr:uid="{00000000-0005-0000-0000-00006C0B0000}"/>
    <cellStyle name="Calculation 2 4 16 2" xfId="25380" xr:uid="{00000000-0005-0000-0000-00006D0B0000}"/>
    <cellStyle name="Calculation 2 4 16 3" xfId="36675" xr:uid="{00000000-0005-0000-0000-00006E0B0000}"/>
    <cellStyle name="Calculation 2 4 16 4" xfId="49646" xr:uid="{00000000-0005-0000-0000-00006F0B0000}"/>
    <cellStyle name="Calculation 2 4 17" xfId="8194" xr:uid="{00000000-0005-0000-0000-0000700B0000}"/>
    <cellStyle name="Calculation 2 4 17 2" xfId="25325" xr:uid="{00000000-0005-0000-0000-0000710B0000}"/>
    <cellStyle name="Calculation 2 4 17 3" xfId="36628" xr:uid="{00000000-0005-0000-0000-0000720B0000}"/>
    <cellStyle name="Calculation 2 4 17 4" xfId="49599" xr:uid="{00000000-0005-0000-0000-0000730B0000}"/>
    <cellStyle name="Calculation 2 4 18" xfId="8031" xr:uid="{00000000-0005-0000-0000-0000740B0000}"/>
    <cellStyle name="Calculation 2 4 18 2" xfId="25166" xr:uid="{00000000-0005-0000-0000-0000750B0000}"/>
    <cellStyle name="Calculation 2 4 18 3" xfId="36478" xr:uid="{00000000-0005-0000-0000-0000760B0000}"/>
    <cellStyle name="Calculation 2 4 18 4" xfId="49449" xr:uid="{00000000-0005-0000-0000-0000770B0000}"/>
    <cellStyle name="Calculation 2 4 19" xfId="10303" xr:uid="{00000000-0005-0000-0000-0000780B0000}"/>
    <cellStyle name="Calculation 2 4 19 2" xfId="27267" xr:uid="{00000000-0005-0000-0000-0000790B0000}"/>
    <cellStyle name="Calculation 2 4 19 3" xfId="38330" xr:uid="{00000000-0005-0000-0000-00007A0B0000}"/>
    <cellStyle name="Calculation 2 4 19 4" xfId="51289" xr:uid="{00000000-0005-0000-0000-00007B0B0000}"/>
    <cellStyle name="Calculation 2 4 2" xfId="3198" xr:uid="{00000000-0005-0000-0000-00007C0B0000}"/>
    <cellStyle name="Calculation 2 4 2 2" xfId="20787" xr:uid="{00000000-0005-0000-0000-00007D0B0000}"/>
    <cellStyle name="Calculation 2 4 2 3" xfId="21604" xr:uid="{00000000-0005-0000-0000-00007E0B0000}"/>
    <cellStyle name="Calculation 2 4 2 4" xfId="45729" xr:uid="{00000000-0005-0000-0000-00007F0B0000}"/>
    <cellStyle name="Calculation 2 4 20" xfId="10102" xr:uid="{00000000-0005-0000-0000-0000800B0000}"/>
    <cellStyle name="Calculation 2 4 20 2" xfId="27080" xr:uid="{00000000-0005-0000-0000-0000810B0000}"/>
    <cellStyle name="Calculation 2 4 20 3" xfId="38164" xr:uid="{00000000-0005-0000-0000-0000820B0000}"/>
    <cellStyle name="Calculation 2 4 20 4" xfId="51129" xr:uid="{00000000-0005-0000-0000-0000830B0000}"/>
    <cellStyle name="Calculation 2 4 21" xfId="10415" xr:uid="{00000000-0005-0000-0000-0000840B0000}"/>
    <cellStyle name="Calculation 2 4 21 2" xfId="27372" xr:uid="{00000000-0005-0000-0000-0000850B0000}"/>
    <cellStyle name="Calculation 2 4 21 3" xfId="38422" xr:uid="{00000000-0005-0000-0000-0000860B0000}"/>
    <cellStyle name="Calculation 2 4 21 4" xfId="51397" xr:uid="{00000000-0005-0000-0000-0000870B0000}"/>
    <cellStyle name="Calculation 2 4 22" xfId="9943" xr:uid="{00000000-0005-0000-0000-0000880B0000}"/>
    <cellStyle name="Calculation 2 4 22 2" xfId="26932" xr:uid="{00000000-0005-0000-0000-0000890B0000}"/>
    <cellStyle name="Calculation 2 4 22 3" xfId="38040" xr:uid="{00000000-0005-0000-0000-00008A0B0000}"/>
    <cellStyle name="Calculation 2 4 22 4" xfId="51005" xr:uid="{00000000-0005-0000-0000-00008B0B0000}"/>
    <cellStyle name="Calculation 2 4 23" xfId="9335" xr:uid="{00000000-0005-0000-0000-00008C0B0000}"/>
    <cellStyle name="Calculation 2 4 23 2" xfId="26362" xr:uid="{00000000-0005-0000-0000-00008D0B0000}"/>
    <cellStyle name="Calculation 2 4 23 3" xfId="37528" xr:uid="{00000000-0005-0000-0000-00008E0B0000}"/>
    <cellStyle name="Calculation 2 4 23 4" xfId="50494" xr:uid="{00000000-0005-0000-0000-00008F0B0000}"/>
    <cellStyle name="Calculation 2 4 24" xfId="9992" xr:uid="{00000000-0005-0000-0000-0000900B0000}"/>
    <cellStyle name="Calculation 2 4 24 2" xfId="26977" xr:uid="{00000000-0005-0000-0000-0000910B0000}"/>
    <cellStyle name="Calculation 2 4 24 3" xfId="38079" xr:uid="{00000000-0005-0000-0000-0000920B0000}"/>
    <cellStyle name="Calculation 2 4 24 4" xfId="51044" xr:uid="{00000000-0005-0000-0000-0000930B0000}"/>
    <cellStyle name="Calculation 2 4 25" xfId="9407" xr:uid="{00000000-0005-0000-0000-0000940B0000}"/>
    <cellStyle name="Calculation 2 4 25 2" xfId="26431" xr:uid="{00000000-0005-0000-0000-0000950B0000}"/>
    <cellStyle name="Calculation 2 4 25 3" xfId="37585" xr:uid="{00000000-0005-0000-0000-0000960B0000}"/>
    <cellStyle name="Calculation 2 4 25 4" xfId="50551" xr:uid="{00000000-0005-0000-0000-0000970B0000}"/>
    <cellStyle name="Calculation 2 4 26" xfId="9762" xr:uid="{00000000-0005-0000-0000-0000980B0000}"/>
    <cellStyle name="Calculation 2 4 26 2" xfId="26758" xr:uid="{00000000-0005-0000-0000-0000990B0000}"/>
    <cellStyle name="Calculation 2 4 26 3" xfId="37885" xr:uid="{00000000-0005-0000-0000-00009A0B0000}"/>
    <cellStyle name="Calculation 2 4 26 4" xfId="50851" xr:uid="{00000000-0005-0000-0000-00009B0B0000}"/>
    <cellStyle name="Calculation 2 4 27" xfId="11224" xr:uid="{00000000-0005-0000-0000-00009C0B0000}"/>
    <cellStyle name="Calculation 2 4 27 2" xfId="28110" xr:uid="{00000000-0005-0000-0000-00009D0B0000}"/>
    <cellStyle name="Calculation 2 4 27 3" xfId="39038" xr:uid="{00000000-0005-0000-0000-00009E0B0000}"/>
    <cellStyle name="Calculation 2 4 27 4" xfId="52046" xr:uid="{00000000-0005-0000-0000-00009F0B0000}"/>
    <cellStyle name="Calculation 2 4 28" xfId="10204" xr:uid="{00000000-0005-0000-0000-0000A00B0000}"/>
    <cellStyle name="Calculation 2 4 28 2" xfId="27173" xr:uid="{00000000-0005-0000-0000-0000A10B0000}"/>
    <cellStyle name="Calculation 2 4 28 3" xfId="38245" xr:uid="{00000000-0005-0000-0000-0000A20B0000}"/>
    <cellStyle name="Calculation 2 4 28 4" xfId="51202" xr:uid="{00000000-0005-0000-0000-0000A30B0000}"/>
    <cellStyle name="Calculation 2 4 29" xfId="10024" xr:uid="{00000000-0005-0000-0000-0000A40B0000}"/>
    <cellStyle name="Calculation 2 4 29 2" xfId="27008" xr:uid="{00000000-0005-0000-0000-0000A50B0000}"/>
    <cellStyle name="Calculation 2 4 29 3" xfId="38106" xr:uid="{00000000-0005-0000-0000-0000A60B0000}"/>
    <cellStyle name="Calculation 2 4 29 4" xfId="51071" xr:uid="{00000000-0005-0000-0000-0000A70B0000}"/>
    <cellStyle name="Calculation 2 4 3" xfId="3187" xr:uid="{00000000-0005-0000-0000-0000A80B0000}"/>
    <cellStyle name="Calculation 2 4 3 2" xfId="20779" xr:uid="{00000000-0005-0000-0000-0000A90B0000}"/>
    <cellStyle name="Calculation 2 4 3 3" xfId="21888" xr:uid="{00000000-0005-0000-0000-0000AA0B0000}"/>
    <cellStyle name="Calculation 2 4 3 4" xfId="45722" xr:uid="{00000000-0005-0000-0000-0000AB0B0000}"/>
    <cellStyle name="Calculation 2 4 30" xfId="13348" xr:uid="{00000000-0005-0000-0000-0000AC0B0000}"/>
    <cellStyle name="Calculation 2 4 30 2" xfId="30011" xr:uid="{00000000-0005-0000-0000-0000AD0B0000}"/>
    <cellStyle name="Calculation 2 4 30 3" xfId="40632" xr:uid="{00000000-0005-0000-0000-0000AE0B0000}"/>
    <cellStyle name="Calculation 2 4 30 4" xfId="53640" xr:uid="{00000000-0005-0000-0000-0000AF0B0000}"/>
    <cellStyle name="Calculation 2 4 31" xfId="10132" xr:uid="{00000000-0005-0000-0000-0000B00B0000}"/>
    <cellStyle name="Calculation 2 4 31 2" xfId="27106" xr:uid="{00000000-0005-0000-0000-0000B10B0000}"/>
    <cellStyle name="Calculation 2 4 31 3" xfId="38186" xr:uid="{00000000-0005-0000-0000-0000B20B0000}"/>
    <cellStyle name="Calculation 2 4 31 4" xfId="51151" xr:uid="{00000000-0005-0000-0000-0000B30B0000}"/>
    <cellStyle name="Calculation 2 4 32" xfId="9782" xr:uid="{00000000-0005-0000-0000-0000B40B0000}"/>
    <cellStyle name="Calculation 2 4 32 2" xfId="26778" xr:uid="{00000000-0005-0000-0000-0000B50B0000}"/>
    <cellStyle name="Calculation 2 4 32 3" xfId="37904" xr:uid="{00000000-0005-0000-0000-0000B60B0000}"/>
    <cellStyle name="Calculation 2 4 32 4" xfId="50870" xr:uid="{00000000-0005-0000-0000-0000B70B0000}"/>
    <cellStyle name="Calculation 2 4 33" xfId="10879" xr:uid="{00000000-0005-0000-0000-0000B80B0000}"/>
    <cellStyle name="Calculation 2 4 33 2" xfId="27801" xr:uid="{00000000-0005-0000-0000-0000B90B0000}"/>
    <cellStyle name="Calculation 2 4 33 3" xfId="38786" xr:uid="{00000000-0005-0000-0000-0000BA0B0000}"/>
    <cellStyle name="Calculation 2 4 33 4" xfId="51794" xr:uid="{00000000-0005-0000-0000-0000BB0B0000}"/>
    <cellStyle name="Calculation 2 4 34" xfId="11826" xr:uid="{00000000-0005-0000-0000-0000BC0B0000}"/>
    <cellStyle name="Calculation 2 4 34 2" xfId="28651" xr:uid="{00000000-0005-0000-0000-0000BD0B0000}"/>
    <cellStyle name="Calculation 2 4 34 3" xfId="39503" xr:uid="{00000000-0005-0000-0000-0000BE0B0000}"/>
    <cellStyle name="Calculation 2 4 34 4" xfId="52511" xr:uid="{00000000-0005-0000-0000-0000BF0B0000}"/>
    <cellStyle name="Calculation 2 4 35" xfId="14487" xr:uid="{00000000-0005-0000-0000-0000C00B0000}"/>
    <cellStyle name="Calculation 2 4 35 2" xfId="31024" xr:uid="{00000000-0005-0000-0000-0000C10B0000}"/>
    <cellStyle name="Calculation 2 4 35 3" xfId="41492" xr:uid="{00000000-0005-0000-0000-0000C20B0000}"/>
    <cellStyle name="Calculation 2 4 35 4" xfId="54500" xr:uid="{00000000-0005-0000-0000-0000C30B0000}"/>
    <cellStyle name="Calculation 2 4 36" xfId="15540" xr:uid="{00000000-0005-0000-0000-0000C40B0000}"/>
    <cellStyle name="Calculation 2 4 36 2" xfId="31962" xr:uid="{00000000-0005-0000-0000-0000C50B0000}"/>
    <cellStyle name="Calculation 2 4 36 3" xfId="42310" xr:uid="{00000000-0005-0000-0000-0000C60B0000}"/>
    <cellStyle name="Calculation 2 4 36 4" xfId="55318" xr:uid="{00000000-0005-0000-0000-0000C70B0000}"/>
    <cellStyle name="Calculation 2 4 37" xfId="15411" xr:uid="{00000000-0005-0000-0000-0000C80B0000}"/>
    <cellStyle name="Calculation 2 4 37 2" xfId="31843" xr:uid="{00000000-0005-0000-0000-0000C90B0000}"/>
    <cellStyle name="Calculation 2 4 37 3" xfId="42197" xr:uid="{00000000-0005-0000-0000-0000CA0B0000}"/>
    <cellStyle name="Calculation 2 4 37 4" xfId="55205" xr:uid="{00000000-0005-0000-0000-0000CB0B0000}"/>
    <cellStyle name="Calculation 2 4 38" xfId="16286" xr:uid="{00000000-0005-0000-0000-0000CC0B0000}"/>
    <cellStyle name="Calculation 2 4 38 2" xfId="32630" xr:uid="{00000000-0005-0000-0000-0000CD0B0000}"/>
    <cellStyle name="Calculation 2 4 38 3" xfId="42887" xr:uid="{00000000-0005-0000-0000-0000CE0B0000}"/>
    <cellStyle name="Calculation 2 4 38 4" xfId="55895" xr:uid="{00000000-0005-0000-0000-0000CF0B0000}"/>
    <cellStyle name="Calculation 2 4 39" xfId="16253" xr:uid="{00000000-0005-0000-0000-0000D00B0000}"/>
    <cellStyle name="Calculation 2 4 39 2" xfId="32603" xr:uid="{00000000-0005-0000-0000-0000D10B0000}"/>
    <cellStyle name="Calculation 2 4 39 3" xfId="42861" xr:uid="{00000000-0005-0000-0000-0000D20B0000}"/>
    <cellStyle name="Calculation 2 4 39 4" xfId="55869" xr:uid="{00000000-0005-0000-0000-0000D30B0000}"/>
    <cellStyle name="Calculation 2 4 4" xfId="4110" xr:uid="{00000000-0005-0000-0000-0000D40B0000}"/>
    <cellStyle name="Calculation 2 4 4 2" xfId="21610" xr:uid="{00000000-0005-0000-0000-0000D50B0000}"/>
    <cellStyle name="Calculation 2 4 4 3" xfId="19908" xr:uid="{00000000-0005-0000-0000-0000D60B0000}"/>
    <cellStyle name="Calculation 2 4 4 4" xfId="46424" xr:uid="{00000000-0005-0000-0000-0000D70B0000}"/>
    <cellStyle name="Calculation 2 4 40" xfId="17297" xr:uid="{00000000-0005-0000-0000-0000D80B0000}"/>
    <cellStyle name="Calculation 2 4 40 2" xfId="33553" xr:uid="{00000000-0005-0000-0000-0000D90B0000}"/>
    <cellStyle name="Calculation 2 4 40 3" xfId="43697" xr:uid="{00000000-0005-0000-0000-0000DA0B0000}"/>
    <cellStyle name="Calculation 2 4 40 4" xfId="56705" xr:uid="{00000000-0005-0000-0000-0000DB0B0000}"/>
    <cellStyle name="Calculation 2 4 41" xfId="17186" xr:uid="{00000000-0005-0000-0000-0000DC0B0000}"/>
    <cellStyle name="Calculation 2 4 41 2" xfId="33449" xr:uid="{00000000-0005-0000-0000-0000DD0B0000}"/>
    <cellStyle name="Calculation 2 4 41 3" xfId="43604" xr:uid="{00000000-0005-0000-0000-0000DE0B0000}"/>
    <cellStyle name="Calculation 2 4 41 4" xfId="56612" xr:uid="{00000000-0005-0000-0000-0000DF0B0000}"/>
    <cellStyle name="Calculation 2 4 42" xfId="17295" xr:uid="{00000000-0005-0000-0000-0000E00B0000}"/>
    <cellStyle name="Calculation 2 4 42 2" xfId="33551" xr:uid="{00000000-0005-0000-0000-0000E10B0000}"/>
    <cellStyle name="Calculation 2 4 42 3" xfId="43695" xr:uid="{00000000-0005-0000-0000-0000E20B0000}"/>
    <cellStyle name="Calculation 2 4 42 4" xfId="56703" xr:uid="{00000000-0005-0000-0000-0000E30B0000}"/>
    <cellStyle name="Calculation 2 4 43" xfId="17131" xr:uid="{00000000-0005-0000-0000-0000E40B0000}"/>
    <cellStyle name="Calculation 2 4 43 2" xfId="33396" xr:uid="{00000000-0005-0000-0000-0000E50B0000}"/>
    <cellStyle name="Calculation 2 4 43 3" xfId="43557" xr:uid="{00000000-0005-0000-0000-0000E60B0000}"/>
    <cellStyle name="Calculation 2 4 43 4" xfId="56565" xr:uid="{00000000-0005-0000-0000-0000E70B0000}"/>
    <cellStyle name="Calculation 2 4 44" xfId="16916" xr:uid="{00000000-0005-0000-0000-0000E80B0000}"/>
    <cellStyle name="Calculation 2 4 44 2" xfId="33199" xr:uid="{00000000-0005-0000-0000-0000E90B0000}"/>
    <cellStyle name="Calculation 2 4 44 3" xfId="43389" xr:uid="{00000000-0005-0000-0000-0000EA0B0000}"/>
    <cellStyle name="Calculation 2 4 44 4" xfId="56397" xr:uid="{00000000-0005-0000-0000-0000EB0B0000}"/>
    <cellStyle name="Calculation 2 4 45" xfId="18960" xr:uid="{00000000-0005-0000-0000-0000EC0B0000}"/>
    <cellStyle name="Calculation 2 4 45 2" xfId="35024" xr:uid="{00000000-0005-0000-0000-0000ED0B0000}"/>
    <cellStyle name="Calculation 2 4 45 3" xfId="44923" xr:uid="{00000000-0005-0000-0000-0000EE0B0000}"/>
    <cellStyle name="Calculation 2 4 45 4" xfId="57931" xr:uid="{00000000-0005-0000-0000-0000EF0B0000}"/>
    <cellStyle name="Calculation 2 4 46" xfId="18938" xr:uid="{00000000-0005-0000-0000-0000F00B0000}"/>
    <cellStyle name="Calculation 2 4 46 2" xfId="35007" xr:uid="{00000000-0005-0000-0000-0000F10B0000}"/>
    <cellStyle name="Calculation 2 4 46 3" xfId="44913" xr:uid="{00000000-0005-0000-0000-0000F20B0000}"/>
    <cellStyle name="Calculation 2 4 46 4" xfId="57921" xr:uid="{00000000-0005-0000-0000-0000F30B0000}"/>
    <cellStyle name="Calculation 2 4 47" xfId="20463" xr:uid="{00000000-0005-0000-0000-0000F40B0000}"/>
    <cellStyle name="Calculation 2 4 48" xfId="45446" xr:uid="{00000000-0005-0000-0000-0000F50B0000}"/>
    <cellStyle name="Calculation 2 4 5" xfId="4050" xr:uid="{00000000-0005-0000-0000-0000F60B0000}"/>
    <cellStyle name="Calculation 2 4 5 2" xfId="21555" xr:uid="{00000000-0005-0000-0000-0000F70B0000}"/>
    <cellStyle name="Calculation 2 4 5 3" xfId="19955" xr:uid="{00000000-0005-0000-0000-0000F80B0000}"/>
    <cellStyle name="Calculation 2 4 5 4" xfId="46377" xr:uid="{00000000-0005-0000-0000-0000F90B0000}"/>
    <cellStyle name="Calculation 2 4 6" xfId="4749" xr:uid="{00000000-0005-0000-0000-0000FA0B0000}"/>
    <cellStyle name="Calculation 2 4 6 2" xfId="22183" xr:uid="{00000000-0005-0000-0000-0000FB0B0000}"/>
    <cellStyle name="Calculation 2 4 6 3" xfId="35257" xr:uid="{00000000-0005-0000-0000-0000FC0B0000}"/>
    <cellStyle name="Calculation 2 4 6 4" xfId="46897" xr:uid="{00000000-0005-0000-0000-0000FD0B0000}"/>
    <cellStyle name="Calculation 2 4 7" xfId="4685" xr:uid="{00000000-0005-0000-0000-0000FE0B0000}"/>
    <cellStyle name="Calculation 2 4 7 2" xfId="22123" xr:uid="{00000000-0005-0000-0000-0000FF0B0000}"/>
    <cellStyle name="Calculation 2 4 7 3" xfId="32222" xr:uid="{00000000-0005-0000-0000-0000000C0000}"/>
    <cellStyle name="Calculation 2 4 7 4" xfId="46841" xr:uid="{00000000-0005-0000-0000-0000010C0000}"/>
    <cellStyle name="Calculation 2 4 8" xfId="3993" xr:uid="{00000000-0005-0000-0000-0000020C0000}"/>
    <cellStyle name="Calculation 2 4 8 2" xfId="21501" xr:uid="{00000000-0005-0000-0000-0000030C0000}"/>
    <cellStyle name="Calculation 2 4 8 3" xfId="20003" xr:uid="{00000000-0005-0000-0000-0000040C0000}"/>
    <cellStyle name="Calculation 2 4 8 4" xfId="46329" xr:uid="{00000000-0005-0000-0000-0000050C0000}"/>
    <cellStyle name="Calculation 2 4 9" xfId="5070" xr:uid="{00000000-0005-0000-0000-0000060C0000}"/>
    <cellStyle name="Calculation 2 4 9 2" xfId="22479" xr:uid="{00000000-0005-0000-0000-0000070C0000}"/>
    <cellStyle name="Calculation 2 4 9 3" xfId="19733" xr:uid="{00000000-0005-0000-0000-0000080C0000}"/>
    <cellStyle name="Calculation 2 4 9 4" xfId="47159" xr:uid="{00000000-0005-0000-0000-0000090C0000}"/>
    <cellStyle name="Calculation 2 5" xfId="3090" xr:uid="{00000000-0005-0000-0000-00000A0C0000}"/>
    <cellStyle name="Calculation 2 5 2" xfId="20686" xr:uid="{00000000-0005-0000-0000-00000B0C0000}"/>
    <cellStyle name="Calculation 2 5 3" xfId="34595" xr:uid="{00000000-0005-0000-0000-00000C0C0000}"/>
    <cellStyle name="Calculation 2 5 4" xfId="45637" xr:uid="{00000000-0005-0000-0000-00000D0C0000}"/>
    <cellStyle name="Calculation 2 6" xfId="3855" xr:uid="{00000000-0005-0000-0000-00000E0C0000}"/>
    <cellStyle name="Calculation 2 6 2" xfId="21372" xr:uid="{00000000-0005-0000-0000-00000F0C0000}"/>
    <cellStyle name="Calculation 2 6 3" xfId="20110" xr:uid="{00000000-0005-0000-0000-0000100C0000}"/>
    <cellStyle name="Calculation 2 6 4" xfId="46216" xr:uid="{00000000-0005-0000-0000-0000110C0000}"/>
    <cellStyle name="Calculation 2 7" xfId="5916" xr:uid="{00000000-0005-0000-0000-0000120C0000}"/>
    <cellStyle name="Calculation 2 7 2" xfId="23258" xr:uid="{00000000-0005-0000-0000-0000130C0000}"/>
    <cellStyle name="Calculation 2 7 3" xfId="22750" xr:uid="{00000000-0005-0000-0000-0000140C0000}"/>
    <cellStyle name="Calculation 2 7 4" xfId="47836" xr:uid="{00000000-0005-0000-0000-0000150C0000}"/>
    <cellStyle name="Calculation 2 8" xfId="5836" xr:uid="{00000000-0005-0000-0000-0000160C0000}"/>
    <cellStyle name="Calculation 2 8 2" xfId="23181" xr:uid="{00000000-0005-0000-0000-0000170C0000}"/>
    <cellStyle name="Calculation 2 8 3" xfId="28981" xr:uid="{00000000-0005-0000-0000-0000180C0000}"/>
    <cellStyle name="Calculation 2 8 4" xfId="47763" xr:uid="{00000000-0005-0000-0000-0000190C0000}"/>
    <cellStyle name="Calculation 2 9" xfId="8136" xr:uid="{00000000-0005-0000-0000-00001A0C0000}"/>
    <cellStyle name="Calculation 2 9 2" xfId="25269" xr:uid="{00000000-0005-0000-0000-00001B0C0000}"/>
    <cellStyle name="Calculation 2 9 3" xfId="36575" xr:uid="{00000000-0005-0000-0000-00001C0C0000}"/>
    <cellStyle name="Calculation 2 9 4" xfId="49546" xr:uid="{00000000-0005-0000-0000-00001D0C0000}"/>
    <cellStyle name="Calculation 3" xfId="241" xr:uid="{00000000-0005-0000-0000-00001E0C0000}"/>
    <cellStyle name="Calculation 3 10" xfId="8052" xr:uid="{00000000-0005-0000-0000-00001F0C0000}"/>
    <cellStyle name="Calculation 3 10 2" xfId="25187" xr:uid="{00000000-0005-0000-0000-0000200C0000}"/>
    <cellStyle name="Calculation 3 10 3" xfId="36497" xr:uid="{00000000-0005-0000-0000-0000210C0000}"/>
    <cellStyle name="Calculation 3 10 4" xfId="49468" xr:uid="{00000000-0005-0000-0000-0000220C0000}"/>
    <cellStyle name="Calculation 3 11" xfId="9358" xr:uid="{00000000-0005-0000-0000-0000230C0000}"/>
    <cellStyle name="Calculation 3 11 2" xfId="26385" xr:uid="{00000000-0005-0000-0000-0000240C0000}"/>
    <cellStyle name="Calculation 3 11 3" xfId="37551" xr:uid="{00000000-0005-0000-0000-0000250C0000}"/>
    <cellStyle name="Calculation 3 11 4" xfId="50517" xr:uid="{00000000-0005-0000-0000-0000260C0000}"/>
    <cellStyle name="Calculation 3 12" xfId="11544" xr:uid="{00000000-0005-0000-0000-0000270C0000}"/>
    <cellStyle name="Calculation 3 12 2" xfId="28401" xr:uid="{00000000-0005-0000-0000-0000280C0000}"/>
    <cellStyle name="Calculation 3 12 3" xfId="39285" xr:uid="{00000000-0005-0000-0000-0000290C0000}"/>
    <cellStyle name="Calculation 3 12 4" xfId="52293" xr:uid="{00000000-0005-0000-0000-00002A0C0000}"/>
    <cellStyle name="Calculation 3 13" xfId="9662" xr:uid="{00000000-0005-0000-0000-00002B0C0000}"/>
    <cellStyle name="Calculation 3 13 2" xfId="26664" xr:uid="{00000000-0005-0000-0000-00002C0C0000}"/>
    <cellStyle name="Calculation 3 13 3" xfId="37806" xr:uid="{00000000-0005-0000-0000-00002D0C0000}"/>
    <cellStyle name="Calculation 3 13 4" xfId="50772" xr:uid="{00000000-0005-0000-0000-00002E0C0000}"/>
    <cellStyle name="Calculation 3 14" xfId="9861" xr:uid="{00000000-0005-0000-0000-00002F0C0000}"/>
    <cellStyle name="Calculation 3 14 2" xfId="26853" xr:uid="{00000000-0005-0000-0000-0000300C0000}"/>
    <cellStyle name="Calculation 3 14 3" xfId="37972" xr:uid="{00000000-0005-0000-0000-0000310C0000}"/>
    <cellStyle name="Calculation 3 14 4" xfId="50938" xr:uid="{00000000-0005-0000-0000-0000320C0000}"/>
    <cellStyle name="Calculation 3 15" xfId="9299" xr:uid="{00000000-0005-0000-0000-0000330C0000}"/>
    <cellStyle name="Calculation 3 15 2" xfId="26329" xr:uid="{00000000-0005-0000-0000-0000340C0000}"/>
    <cellStyle name="Calculation 3 15 3" xfId="37500" xr:uid="{00000000-0005-0000-0000-0000350C0000}"/>
    <cellStyle name="Calculation 3 15 4" xfId="50466" xr:uid="{00000000-0005-0000-0000-0000360C0000}"/>
    <cellStyle name="Calculation 3 16" xfId="13661" xr:uid="{00000000-0005-0000-0000-0000370C0000}"/>
    <cellStyle name="Calculation 3 16 2" xfId="30295" xr:uid="{00000000-0005-0000-0000-0000380C0000}"/>
    <cellStyle name="Calculation 3 16 3" xfId="40887" xr:uid="{00000000-0005-0000-0000-0000390C0000}"/>
    <cellStyle name="Calculation 3 16 4" xfId="53895" xr:uid="{00000000-0005-0000-0000-00003A0C0000}"/>
    <cellStyle name="Calculation 3 17" xfId="13907" xr:uid="{00000000-0005-0000-0000-00003B0C0000}"/>
    <cellStyle name="Calculation 3 17 2" xfId="30511" xr:uid="{00000000-0005-0000-0000-00003C0C0000}"/>
    <cellStyle name="Calculation 3 17 3" xfId="41073" xr:uid="{00000000-0005-0000-0000-00003D0C0000}"/>
    <cellStyle name="Calculation 3 17 4" xfId="54081" xr:uid="{00000000-0005-0000-0000-00003E0C0000}"/>
    <cellStyle name="Calculation 3 18" xfId="16193" xr:uid="{00000000-0005-0000-0000-00003F0C0000}"/>
    <cellStyle name="Calculation 3 18 2" xfId="32547" xr:uid="{00000000-0005-0000-0000-0000400C0000}"/>
    <cellStyle name="Calculation 3 18 3" xfId="42816" xr:uid="{00000000-0005-0000-0000-0000410C0000}"/>
    <cellStyle name="Calculation 3 18 4" xfId="55824" xr:uid="{00000000-0005-0000-0000-0000420C0000}"/>
    <cellStyle name="Calculation 3 19" xfId="17083" xr:uid="{00000000-0005-0000-0000-0000430C0000}"/>
    <cellStyle name="Calculation 3 19 2" xfId="33355" xr:uid="{00000000-0005-0000-0000-0000440C0000}"/>
    <cellStyle name="Calculation 3 19 3" xfId="43528" xr:uid="{00000000-0005-0000-0000-0000450C0000}"/>
    <cellStyle name="Calculation 3 19 4" xfId="56536" xr:uid="{00000000-0005-0000-0000-0000460C0000}"/>
    <cellStyle name="Calculation 3 2" xfId="2806" xr:uid="{00000000-0005-0000-0000-0000470C0000}"/>
    <cellStyle name="Calculation 3 2 10" xfId="6182" xr:uid="{00000000-0005-0000-0000-0000480C0000}"/>
    <cellStyle name="Calculation 3 2 10 2" xfId="23504" xr:uid="{00000000-0005-0000-0000-0000490C0000}"/>
    <cellStyle name="Calculation 3 2 10 3" xfId="29215" xr:uid="{00000000-0005-0000-0000-00004A0C0000}"/>
    <cellStyle name="Calculation 3 2 10 4" xfId="48039" xr:uid="{00000000-0005-0000-0000-00004B0C0000}"/>
    <cellStyle name="Calculation 3 2 11" xfId="6413" xr:uid="{00000000-0005-0000-0000-00004C0C0000}"/>
    <cellStyle name="Calculation 3 2 11 2" xfId="23713" xr:uid="{00000000-0005-0000-0000-00004D0C0000}"/>
    <cellStyle name="Calculation 3 2 11 3" xfId="29781" xr:uid="{00000000-0005-0000-0000-00004E0C0000}"/>
    <cellStyle name="Calculation 3 2 11 4" xfId="48211" xr:uid="{00000000-0005-0000-0000-00004F0C0000}"/>
    <cellStyle name="Calculation 3 2 12" xfId="6708" xr:uid="{00000000-0005-0000-0000-0000500C0000}"/>
    <cellStyle name="Calculation 3 2 12 2" xfId="23976" xr:uid="{00000000-0005-0000-0000-0000510C0000}"/>
    <cellStyle name="Calculation 3 2 12 3" xfId="21905" xr:uid="{00000000-0005-0000-0000-0000520C0000}"/>
    <cellStyle name="Calculation 3 2 12 4" xfId="48435" xr:uid="{00000000-0005-0000-0000-0000530C0000}"/>
    <cellStyle name="Calculation 3 2 13" xfId="7073" xr:uid="{00000000-0005-0000-0000-0000540C0000}"/>
    <cellStyle name="Calculation 3 2 13 2" xfId="24304" xr:uid="{00000000-0005-0000-0000-0000550C0000}"/>
    <cellStyle name="Calculation 3 2 13 3" xfId="35746" xr:uid="{00000000-0005-0000-0000-0000560C0000}"/>
    <cellStyle name="Calculation 3 2 13 4" xfId="48715" xr:uid="{00000000-0005-0000-0000-0000570C0000}"/>
    <cellStyle name="Calculation 3 2 14" xfId="7498" xr:uid="{00000000-0005-0000-0000-0000580C0000}"/>
    <cellStyle name="Calculation 3 2 14 2" xfId="24682" xr:uid="{00000000-0005-0000-0000-0000590C0000}"/>
    <cellStyle name="Calculation 3 2 14 3" xfId="36054" xr:uid="{00000000-0005-0000-0000-00005A0C0000}"/>
    <cellStyle name="Calculation 3 2 14 4" xfId="49025" xr:uid="{00000000-0005-0000-0000-00005B0C0000}"/>
    <cellStyle name="Calculation 3 2 15" xfId="7796" xr:uid="{00000000-0005-0000-0000-00005C0C0000}"/>
    <cellStyle name="Calculation 3 2 15 2" xfId="24952" xr:uid="{00000000-0005-0000-0000-00005D0C0000}"/>
    <cellStyle name="Calculation 3 2 15 3" xfId="36284" xr:uid="{00000000-0005-0000-0000-00005E0C0000}"/>
    <cellStyle name="Calculation 3 2 15 4" xfId="49255" xr:uid="{00000000-0005-0000-0000-00005F0C0000}"/>
    <cellStyle name="Calculation 3 2 16" xfId="8377" xr:uid="{00000000-0005-0000-0000-0000600C0000}"/>
    <cellStyle name="Calculation 3 2 16 2" xfId="25493" xr:uid="{00000000-0005-0000-0000-0000610C0000}"/>
    <cellStyle name="Calculation 3 2 16 3" xfId="36767" xr:uid="{00000000-0005-0000-0000-0000620C0000}"/>
    <cellStyle name="Calculation 3 2 16 4" xfId="49738" xr:uid="{00000000-0005-0000-0000-0000630C0000}"/>
    <cellStyle name="Calculation 3 2 17" xfId="8638" xr:uid="{00000000-0005-0000-0000-0000640C0000}"/>
    <cellStyle name="Calculation 3 2 17 2" xfId="25720" xr:uid="{00000000-0005-0000-0000-0000650C0000}"/>
    <cellStyle name="Calculation 3 2 17 3" xfId="36955" xr:uid="{00000000-0005-0000-0000-0000660C0000}"/>
    <cellStyle name="Calculation 3 2 17 4" xfId="49926" xr:uid="{00000000-0005-0000-0000-0000670C0000}"/>
    <cellStyle name="Calculation 3 2 18" xfId="8917" xr:uid="{00000000-0005-0000-0000-0000680C0000}"/>
    <cellStyle name="Calculation 3 2 18 2" xfId="25970" xr:uid="{00000000-0005-0000-0000-0000690C0000}"/>
    <cellStyle name="Calculation 3 2 18 3" xfId="37172" xr:uid="{00000000-0005-0000-0000-00006A0C0000}"/>
    <cellStyle name="Calculation 3 2 18 4" xfId="50143" xr:uid="{00000000-0005-0000-0000-00006B0C0000}"/>
    <cellStyle name="Calculation 3 2 19" xfId="10435" xr:uid="{00000000-0005-0000-0000-00006C0C0000}"/>
    <cellStyle name="Calculation 3 2 19 2" xfId="27389" xr:uid="{00000000-0005-0000-0000-00006D0C0000}"/>
    <cellStyle name="Calculation 3 2 19 3" xfId="38430" xr:uid="{00000000-0005-0000-0000-00006E0C0000}"/>
    <cellStyle name="Calculation 3 2 19 4" xfId="51416" xr:uid="{00000000-0005-0000-0000-00006F0C0000}"/>
    <cellStyle name="Calculation 3 2 2" xfId="3322" xr:uid="{00000000-0005-0000-0000-0000700C0000}"/>
    <cellStyle name="Calculation 3 2 2 2" xfId="20896" xr:uid="{00000000-0005-0000-0000-0000710C0000}"/>
    <cellStyle name="Calculation 3 2 2 3" xfId="25330" xr:uid="{00000000-0005-0000-0000-0000720C0000}"/>
    <cellStyle name="Calculation 3 2 2 4" xfId="45811" xr:uid="{00000000-0005-0000-0000-0000730C0000}"/>
    <cellStyle name="Calculation 3 2 20" xfId="10681" xr:uid="{00000000-0005-0000-0000-0000740C0000}"/>
    <cellStyle name="Calculation 3 2 20 2" xfId="27617" xr:uid="{00000000-0005-0000-0000-0000750C0000}"/>
    <cellStyle name="Calculation 3 2 20 3" xfId="38627" xr:uid="{00000000-0005-0000-0000-0000760C0000}"/>
    <cellStyle name="Calculation 3 2 20 4" xfId="51635" xr:uid="{00000000-0005-0000-0000-0000770C0000}"/>
    <cellStyle name="Calculation 3 2 21" xfId="11005" xr:uid="{00000000-0005-0000-0000-0000780C0000}"/>
    <cellStyle name="Calculation 3 2 21 2" xfId="27912" xr:uid="{00000000-0005-0000-0000-0000790C0000}"/>
    <cellStyle name="Calculation 3 2 21 3" xfId="38866" xr:uid="{00000000-0005-0000-0000-00007A0C0000}"/>
    <cellStyle name="Calculation 3 2 21 4" xfId="51874" xr:uid="{00000000-0005-0000-0000-00007B0C0000}"/>
    <cellStyle name="Calculation 3 2 22" xfId="11344" xr:uid="{00000000-0005-0000-0000-00007C0C0000}"/>
    <cellStyle name="Calculation 3 2 22 2" xfId="28220" xr:uid="{00000000-0005-0000-0000-00007D0C0000}"/>
    <cellStyle name="Calculation 3 2 22 3" xfId="39124" xr:uid="{00000000-0005-0000-0000-00007E0C0000}"/>
    <cellStyle name="Calculation 3 2 22 4" xfId="52132" xr:uid="{00000000-0005-0000-0000-00007F0C0000}"/>
    <cellStyle name="Calculation 3 2 23" xfId="11614" xr:uid="{00000000-0005-0000-0000-0000800C0000}"/>
    <cellStyle name="Calculation 3 2 23 2" xfId="28459" xr:uid="{00000000-0005-0000-0000-0000810C0000}"/>
    <cellStyle name="Calculation 3 2 23 3" xfId="39326" xr:uid="{00000000-0005-0000-0000-0000820C0000}"/>
    <cellStyle name="Calculation 3 2 23 4" xfId="52334" xr:uid="{00000000-0005-0000-0000-0000830C0000}"/>
    <cellStyle name="Calculation 3 2 24" xfId="11946" xr:uid="{00000000-0005-0000-0000-0000840C0000}"/>
    <cellStyle name="Calculation 3 2 24 2" xfId="28759" xr:uid="{00000000-0005-0000-0000-0000850C0000}"/>
    <cellStyle name="Calculation 3 2 24 3" xfId="39588" xr:uid="{00000000-0005-0000-0000-0000860C0000}"/>
    <cellStyle name="Calculation 3 2 24 4" xfId="52596" xr:uid="{00000000-0005-0000-0000-0000870C0000}"/>
    <cellStyle name="Calculation 3 2 25" xfId="12230" xr:uid="{00000000-0005-0000-0000-0000880C0000}"/>
    <cellStyle name="Calculation 3 2 25 2" xfId="29012" xr:uid="{00000000-0005-0000-0000-0000890C0000}"/>
    <cellStyle name="Calculation 3 2 25 3" xfId="39786" xr:uid="{00000000-0005-0000-0000-00008A0C0000}"/>
    <cellStyle name="Calculation 3 2 25 4" xfId="52794" xr:uid="{00000000-0005-0000-0000-00008B0C0000}"/>
    <cellStyle name="Calculation 3 2 26" xfId="12504" xr:uid="{00000000-0005-0000-0000-00008C0C0000}"/>
    <cellStyle name="Calculation 3 2 26 2" xfId="29253" xr:uid="{00000000-0005-0000-0000-00008D0C0000}"/>
    <cellStyle name="Calculation 3 2 26 3" xfId="39989" xr:uid="{00000000-0005-0000-0000-00008E0C0000}"/>
    <cellStyle name="Calculation 3 2 26 4" xfId="52997" xr:uid="{00000000-0005-0000-0000-00008F0C0000}"/>
    <cellStyle name="Calculation 3 2 27" xfId="12786" xr:uid="{00000000-0005-0000-0000-0000900C0000}"/>
    <cellStyle name="Calculation 3 2 27 2" xfId="29503" xr:uid="{00000000-0005-0000-0000-0000910C0000}"/>
    <cellStyle name="Calculation 3 2 27 3" xfId="40188" xr:uid="{00000000-0005-0000-0000-0000920C0000}"/>
    <cellStyle name="Calculation 3 2 27 4" xfId="53196" xr:uid="{00000000-0005-0000-0000-0000930C0000}"/>
    <cellStyle name="Calculation 3 2 28" xfId="13130" xr:uid="{00000000-0005-0000-0000-0000940C0000}"/>
    <cellStyle name="Calculation 3 2 28 2" xfId="29812" xr:uid="{00000000-0005-0000-0000-0000950C0000}"/>
    <cellStyle name="Calculation 3 2 28 3" xfId="40457" xr:uid="{00000000-0005-0000-0000-0000960C0000}"/>
    <cellStyle name="Calculation 3 2 28 4" xfId="53465" xr:uid="{00000000-0005-0000-0000-0000970C0000}"/>
    <cellStyle name="Calculation 3 2 29" xfId="13467" xr:uid="{00000000-0005-0000-0000-0000980C0000}"/>
    <cellStyle name="Calculation 3 2 29 2" xfId="30119" xr:uid="{00000000-0005-0000-0000-0000990C0000}"/>
    <cellStyle name="Calculation 3 2 29 3" xfId="40723" xr:uid="{00000000-0005-0000-0000-00009A0C0000}"/>
    <cellStyle name="Calculation 3 2 29 4" xfId="53731" xr:uid="{00000000-0005-0000-0000-00009B0C0000}"/>
    <cellStyle name="Calculation 3 2 3" xfId="3618" xr:uid="{00000000-0005-0000-0000-00009C0C0000}"/>
    <cellStyle name="Calculation 3 2 3 2" xfId="21156" xr:uid="{00000000-0005-0000-0000-00009D0C0000}"/>
    <cellStyle name="Calculation 3 2 3 3" xfId="28388" xr:uid="{00000000-0005-0000-0000-00009E0C0000}"/>
    <cellStyle name="Calculation 3 2 3 4" xfId="46028" xr:uid="{00000000-0005-0000-0000-00009F0C0000}"/>
    <cellStyle name="Calculation 3 2 30" xfId="13706" xr:uid="{00000000-0005-0000-0000-0000A00C0000}"/>
    <cellStyle name="Calculation 3 2 30 2" xfId="30331" xr:uid="{00000000-0005-0000-0000-0000A10C0000}"/>
    <cellStyle name="Calculation 3 2 30 3" xfId="40908" xr:uid="{00000000-0005-0000-0000-0000A20C0000}"/>
    <cellStyle name="Calculation 3 2 30 4" xfId="53916" xr:uid="{00000000-0005-0000-0000-0000A30C0000}"/>
    <cellStyle name="Calculation 3 2 31" xfId="13981" xr:uid="{00000000-0005-0000-0000-0000A40C0000}"/>
    <cellStyle name="Calculation 3 2 31 2" xfId="30572" xr:uid="{00000000-0005-0000-0000-0000A50C0000}"/>
    <cellStyle name="Calculation 3 2 31 3" xfId="41110" xr:uid="{00000000-0005-0000-0000-0000A60C0000}"/>
    <cellStyle name="Calculation 3 2 31 4" xfId="54118" xr:uid="{00000000-0005-0000-0000-0000A70C0000}"/>
    <cellStyle name="Calculation 3 2 32" xfId="14278" xr:uid="{00000000-0005-0000-0000-0000A80C0000}"/>
    <cellStyle name="Calculation 3 2 32 2" xfId="30835" xr:uid="{00000000-0005-0000-0000-0000A90C0000}"/>
    <cellStyle name="Calculation 3 2 32 3" xfId="41326" xr:uid="{00000000-0005-0000-0000-0000AA0C0000}"/>
    <cellStyle name="Calculation 3 2 32 4" xfId="54334" xr:uid="{00000000-0005-0000-0000-0000AB0C0000}"/>
    <cellStyle name="Calculation 3 2 33" xfId="14602" xr:uid="{00000000-0005-0000-0000-0000AC0C0000}"/>
    <cellStyle name="Calculation 3 2 33 2" xfId="31123" xr:uid="{00000000-0005-0000-0000-0000AD0C0000}"/>
    <cellStyle name="Calculation 3 2 33 3" xfId="41569" xr:uid="{00000000-0005-0000-0000-0000AE0C0000}"/>
    <cellStyle name="Calculation 3 2 33 4" xfId="54577" xr:uid="{00000000-0005-0000-0000-0000AF0C0000}"/>
    <cellStyle name="Calculation 3 2 34" xfId="14905" xr:uid="{00000000-0005-0000-0000-0000B00C0000}"/>
    <cellStyle name="Calculation 3 2 34 2" xfId="31393" xr:uid="{00000000-0005-0000-0000-0000B10C0000}"/>
    <cellStyle name="Calculation 3 2 34 3" xfId="41801" xr:uid="{00000000-0005-0000-0000-0000B20C0000}"/>
    <cellStyle name="Calculation 3 2 34 4" xfId="54809" xr:uid="{00000000-0005-0000-0000-0000B30C0000}"/>
    <cellStyle name="Calculation 3 2 35" xfId="15211" xr:uid="{00000000-0005-0000-0000-0000B40C0000}"/>
    <cellStyle name="Calculation 3 2 35 2" xfId="31662" xr:uid="{00000000-0005-0000-0000-0000B50C0000}"/>
    <cellStyle name="Calculation 3 2 35 3" xfId="42032" xr:uid="{00000000-0005-0000-0000-0000B60C0000}"/>
    <cellStyle name="Calculation 3 2 35 4" xfId="55040" xr:uid="{00000000-0005-0000-0000-0000B70C0000}"/>
    <cellStyle name="Calculation 3 2 36" xfId="15657" xr:uid="{00000000-0005-0000-0000-0000B80C0000}"/>
    <cellStyle name="Calculation 3 2 36 2" xfId="32067" xr:uid="{00000000-0005-0000-0000-0000B90C0000}"/>
    <cellStyle name="Calculation 3 2 36 3" xfId="42394" xr:uid="{00000000-0005-0000-0000-0000BA0C0000}"/>
    <cellStyle name="Calculation 3 2 36 4" xfId="55402" xr:uid="{00000000-0005-0000-0000-0000BB0C0000}"/>
    <cellStyle name="Calculation 3 2 37" xfId="15920" xr:uid="{00000000-0005-0000-0000-0000BC0C0000}"/>
    <cellStyle name="Calculation 3 2 37 2" xfId="32294" xr:uid="{00000000-0005-0000-0000-0000BD0C0000}"/>
    <cellStyle name="Calculation 3 2 37 3" xfId="42584" xr:uid="{00000000-0005-0000-0000-0000BE0C0000}"/>
    <cellStyle name="Calculation 3 2 37 4" xfId="55592" xr:uid="{00000000-0005-0000-0000-0000BF0C0000}"/>
    <cellStyle name="Calculation 3 2 38" xfId="16407" xr:uid="{00000000-0005-0000-0000-0000C00C0000}"/>
    <cellStyle name="Calculation 3 2 38 2" xfId="32740" xr:uid="{00000000-0005-0000-0000-0000C10C0000}"/>
    <cellStyle name="Calculation 3 2 38 3" xfId="42980" xr:uid="{00000000-0005-0000-0000-0000C20C0000}"/>
    <cellStyle name="Calculation 3 2 38 4" xfId="55988" xr:uid="{00000000-0005-0000-0000-0000C30C0000}"/>
    <cellStyle name="Calculation 3 2 39" xfId="16627" xr:uid="{00000000-0005-0000-0000-0000C40C0000}"/>
    <cellStyle name="Calculation 3 2 39 2" xfId="32936" xr:uid="{00000000-0005-0000-0000-0000C50C0000}"/>
    <cellStyle name="Calculation 3 2 39 3" xfId="43151" xr:uid="{00000000-0005-0000-0000-0000C60C0000}"/>
    <cellStyle name="Calculation 3 2 39 4" xfId="56159" xr:uid="{00000000-0005-0000-0000-0000C70C0000}"/>
    <cellStyle name="Calculation 3 2 4" xfId="4234" xr:uid="{00000000-0005-0000-0000-0000C80C0000}"/>
    <cellStyle name="Calculation 3 2 4 2" xfId="21720" xr:uid="{00000000-0005-0000-0000-0000C90C0000}"/>
    <cellStyle name="Calculation 3 2 4 3" xfId="19828" xr:uid="{00000000-0005-0000-0000-0000CA0C0000}"/>
    <cellStyle name="Calculation 3 2 4 4" xfId="46505" xr:uid="{00000000-0005-0000-0000-0000CB0C0000}"/>
    <cellStyle name="Calculation 3 2 40" xfId="17429" xr:uid="{00000000-0005-0000-0000-0000CC0C0000}"/>
    <cellStyle name="Calculation 3 2 40 2" xfId="33668" xr:uid="{00000000-0005-0000-0000-0000CD0C0000}"/>
    <cellStyle name="Calculation 3 2 40 3" xfId="43783" xr:uid="{00000000-0005-0000-0000-0000CE0C0000}"/>
    <cellStyle name="Calculation 3 2 40 4" xfId="56791" xr:uid="{00000000-0005-0000-0000-0000CF0C0000}"/>
    <cellStyle name="Calculation 3 2 41" xfId="17677" xr:uid="{00000000-0005-0000-0000-0000D00C0000}"/>
    <cellStyle name="Calculation 3 2 41 2" xfId="33887" xr:uid="{00000000-0005-0000-0000-0000D10C0000}"/>
    <cellStyle name="Calculation 3 2 41 3" xfId="43963" xr:uid="{00000000-0005-0000-0000-0000D20C0000}"/>
    <cellStyle name="Calculation 3 2 41 4" xfId="56971" xr:uid="{00000000-0005-0000-0000-0000D30C0000}"/>
    <cellStyle name="Calculation 3 2 42" xfId="17996" xr:uid="{00000000-0005-0000-0000-0000D40C0000}"/>
    <cellStyle name="Calculation 3 2 42 2" xfId="34170" xr:uid="{00000000-0005-0000-0000-0000D50C0000}"/>
    <cellStyle name="Calculation 3 2 42 3" xfId="44197" xr:uid="{00000000-0005-0000-0000-0000D60C0000}"/>
    <cellStyle name="Calculation 3 2 42 4" xfId="57205" xr:uid="{00000000-0005-0000-0000-0000D70C0000}"/>
    <cellStyle name="Calculation 3 2 43" xfId="18307" xr:uid="{00000000-0005-0000-0000-0000D80C0000}"/>
    <cellStyle name="Calculation 3 2 43 2" xfId="34444" xr:uid="{00000000-0005-0000-0000-0000D90C0000}"/>
    <cellStyle name="Calculation 3 2 43 3" xfId="44427" xr:uid="{00000000-0005-0000-0000-0000DA0C0000}"/>
    <cellStyle name="Calculation 3 2 43 4" xfId="57435" xr:uid="{00000000-0005-0000-0000-0000DB0C0000}"/>
    <cellStyle name="Calculation 3 2 44" xfId="18624" xr:uid="{00000000-0005-0000-0000-0000DC0C0000}"/>
    <cellStyle name="Calculation 3 2 44 2" xfId="34726" xr:uid="{00000000-0005-0000-0000-0000DD0C0000}"/>
    <cellStyle name="Calculation 3 2 44 3" xfId="44663" xr:uid="{00000000-0005-0000-0000-0000DE0C0000}"/>
    <cellStyle name="Calculation 3 2 44 4" xfId="57671" xr:uid="{00000000-0005-0000-0000-0000DF0C0000}"/>
    <cellStyle name="Calculation 3 2 45" xfId="19086" xr:uid="{00000000-0005-0000-0000-0000E00C0000}"/>
    <cellStyle name="Calculation 3 2 45 2" xfId="35134" xr:uid="{00000000-0005-0000-0000-0000E10C0000}"/>
    <cellStyle name="Calculation 3 2 45 3" xfId="45005" xr:uid="{00000000-0005-0000-0000-0000E20C0000}"/>
    <cellStyle name="Calculation 3 2 45 4" xfId="58013" xr:uid="{00000000-0005-0000-0000-0000E30C0000}"/>
    <cellStyle name="Calculation 3 2 46" xfId="19387" xr:uid="{00000000-0005-0000-0000-0000E40C0000}"/>
    <cellStyle name="Calculation 3 2 46 2" xfId="35400" xr:uid="{00000000-0005-0000-0000-0000E50C0000}"/>
    <cellStyle name="Calculation 3 2 46 3" xfId="45228" xr:uid="{00000000-0005-0000-0000-0000E60C0000}"/>
    <cellStyle name="Calculation 3 2 46 4" xfId="58236" xr:uid="{00000000-0005-0000-0000-0000E70C0000}"/>
    <cellStyle name="Calculation 3 2 47" xfId="30481" xr:uid="{00000000-0005-0000-0000-0000E80C0000}"/>
    <cellStyle name="Calculation 3 2 48" xfId="45512" xr:uid="{00000000-0005-0000-0000-0000E90C0000}"/>
    <cellStyle name="Calculation 3 2 5" xfId="4478" xr:uid="{00000000-0005-0000-0000-0000EA0C0000}"/>
    <cellStyle name="Calculation 3 2 5 2" xfId="21932" xr:uid="{00000000-0005-0000-0000-0000EB0C0000}"/>
    <cellStyle name="Calculation 3 2 5 3" xfId="27757" xr:uid="{00000000-0005-0000-0000-0000EC0C0000}"/>
    <cellStyle name="Calculation 3 2 5 4" xfId="46676" xr:uid="{00000000-0005-0000-0000-0000ED0C0000}"/>
    <cellStyle name="Calculation 3 2 6" xfId="4869" xr:uid="{00000000-0005-0000-0000-0000EE0C0000}"/>
    <cellStyle name="Calculation 3 2 6 2" xfId="22294" xr:uid="{00000000-0005-0000-0000-0000EF0C0000}"/>
    <cellStyle name="Calculation 3 2 6 3" xfId="35524" xr:uid="{00000000-0005-0000-0000-0000F00C0000}"/>
    <cellStyle name="Calculation 3 2 6 4" xfId="46989" xr:uid="{00000000-0005-0000-0000-0000F10C0000}"/>
    <cellStyle name="Calculation 3 2 7" xfId="5095" xr:uid="{00000000-0005-0000-0000-0000F20C0000}"/>
    <cellStyle name="Calculation 3 2 7 2" xfId="22499" xr:uid="{00000000-0005-0000-0000-0000F30C0000}"/>
    <cellStyle name="Calculation 3 2 7 3" xfId="20227" xr:uid="{00000000-0005-0000-0000-0000F40C0000}"/>
    <cellStyle name="Calculation 3 2 7 4" xfId="47171" xr:uid="{00000000-0005-0000-0000-0000F50C0000}"/>
    <cellStyle name="Calculation 3 2 8" xfId="5380" xr:uid="{00000000-0005-0000-0000-0000F60C0000}"/>
    <cellStyle name="Calculation 3 2 8 2" xfId="22760" xr:uid="{00000000-0005-0000-0000-0000F70C0000}"/>
    <cellStyle name="Calculation 3 2 8 3" xfId="20310" xr:uid="{00000000-0005-0000-0000-0000F80C0000}"/>
    <cellStyle name="Calculation 3 2 8 4" xfId="47389" xr:uid="{00000000-0005-0000-0000-0000F90C0000}"/>
    <cellStyle name="Calculation 3 2 9" xfId="5588" xr:uid="{00000000-0005-0000-0000-0000FA0C0000}"/>
    <cellStyle name="Calculation 3 2 9 2" xfId="22948" xr:uid="{00000000-0005-0000-0000-0000FB0C0000}"/>
    <cellStyle name="Calculation 3 2 9 3" xfId="29155" xr:uid="{00000000-0005-0000-0000-0000FC0C0000}"/>
    <cellStyle name="Calculation 3 2 9 4" xfId="47551" xr:uid="{00000000-0005-0000-0000-0000FD0C0000}"/>
    <cellStyle name="Calculation 3 20" xfId="16925" xr:uid="{00000000-0005-0000-0000-0000FE0C0000}"/>
    <cellStyle name="Calculation 3 20 2" xfId="33208" xr:uid="{00000000-0005-0000-0000-0000FF0C0000}"/>
    <cellStyle name="Calculation 3 20 3" xfId="43394" xr:uid="{00000000-0005-0000-0000-0000000D0000}"/>
    <cellStyle name="Calculation 3 20 4" xfId="56402" xr:uid="{00000000-0005-0000-0000-0000010D0000}"/>
    <cellStyle name="Calculation 3 21" xfId="17063" xr:uid="{00000000-0005-0000-0000-0000020D0000}"/>
    <cellStyle name="Calculation 3 21 2" xfId="33340" xr:uid="{00000000-0005-0000-0000-0000030D0000}"/>
    <cellStyle name="Calculation 3 21 3" xfId="43516" xr:uid="{00000000-0005-0000-0000-0000040D0000}"/>
    <cellStyle name="Calculation 3 21 4" xfId="56524" xr:uid="{00000000-0005-0000-0000-0000050D0000}"/>
    <cellStyle name="Calculation 3 22" xfId="16941" xr:uid="{00000000-0005-0000-0000-0000060D0000}"/>
    <cellStyle name="Calculation 3 22 2" xfId="33222" xr:uid="{00000000-0005-0000-0000-0000070D0000}"/>
    <cellStyle name="Calculation 3 22 3" xfId="43405" xr:uid="{00000000-0005-0000-0000-0000080D0000}"/>
    <cellStyle name="Calculation 3 22 4" xfId="56413" xr:uid="{00000000-0005-0000-0000-0000090D0000}"/>
    <cellStyle name="Calculation 3 23" xfId="18836" xr:uid="{00000000-0005-0000-0000-00000A0D0000}"/>
    <cellStyle name="Calculation 3 23 2" xfId="34911" xr:uid="{00000000-0005-0000-0000-00000B0D0000}"/>
    <cellStyle name="Calculation 3 23 3" xfId="44829" xr:uid="{00000000-0005-0000-0000-00000C0D0000}"/>
    <cellStyle name="Calculation 3 23 4" xfId="57837" xr:uid="{00000000-0005-0000-0000-00000D0D0000}"/>
    <cellStyle name="Calculation 3 24" xfId="29989" xr:uid="{00000000-0005-0000-0000-00000E0D0000}"/>
    <cellStyle name="Calculation 3 25" xfId="45386" xr:uid="{00000000-0005-0000-0000-00000F0D0000}"/>
    <cellStyle name="Calculation 3 3" xfId="2944" xr:uid="{00000000-0005-0000-0000-0000100D0000}"/>
    <cellStyle name="Calculation 3 3 10" xfId="6311" xr:uid="{00000000-0005-0000-0000-0000110D0000}"/>
    <cellStyle name="Calculation 3 3 10 2" xfId="23632" xr:uid="{00000000-0005-0000-0000-0000120D0000}"/>
    <cellStyle name="Calculation 3 3 10 3" xfId="22432" xr:uid="{00000000-0005-0000-0000-0000130D0000}"/>
    <cellStyle name="Calculation 3 3 10 4" xfId="48162" xr:uid="{00000000-0005-0000-0000-0000140D0000}"/>
    <cellStyle name="Calculation 3 3 11" xfId="6543" xr:uid="{00000000-0005-0000-0000-0000150D0000}"/>
    <cellStyle name="Calculation 3 3 11 2" xfId="23838" xr:uid="{00000000-0005-0000-0000-0000160D0000}"/>
    <cellStyle name="Calculation 3 3 11 3" xfId="34135" xr:uid="{00000000-0005-0000-0000-0000170D0000}"/>
    <cellStyle name="Calculation 3 3 11 4" xfId="48336" xr:uid="{00000000-0005-0000-0000-0000180D0000}"/>
    <cellStyle name="Calculation 3 3 12" xfId="6840" xr:uid="{00000000-0005-0000-0000-0000190D0000}"/>
    <cellStyle name="Calculation 3 3 12 2" xfId="24103" xr:uid="{00000000-0005-0000-0000-00001A0D0000}"/>
    <cellStyle name="Calculation 3 3 12 3" xfId="24112" xr:uid="{00000000-0005-0000-0000-00001B0D0000}"/>
    <cellStyle name="Calculation 3 3 12 4" xfId="48558" xr:uid="{00000000-0005-0000-0000-00001C0D0000}"/>
    <cellStyle name="Calculation 3 3 13" xfId="7199" xr:uid="{00000000-0005-0000-0000-00001D0D0000}"/>
    <cellStyle name="Calculation 3 3 13 2" xfId="24429" xr:uid="{00000000-0005-0000-0000-00001E0D0000}"/>
    <cellStyle name="Calculation 3 3 13 3" xfId="35869" xr:uid="{00000000-0005-0000-0000-00001F0D0000}"/>
    <cellStyle name="Calculation 3 3 13 4" xfId="48838" xr:uid="{00000000-0005-0000-0000-0000200D0000}"/>
    <cellStyle name="Calculation 3 3 14" xfId="7630" xr:uid="{00000000-0005-0000-0000-0000210D0000}"/>
    <cellStyle name="Calculation 3 3 14 2" xfId="24810" xr:uid="{00000000-0005-0000-0000-0000220D0000}"/>
    <cellStyle name="Calculation 3 3 14 3" xfId="36177" xr:uid="{00000000-0005-0000-0000-0000230D0000}"/>
    <cellStyle name="Calculation 3 3 14 4" xfId="49148" xr:uid="{00000000-0005-0000-0000-0000240D0000}"/>
    <cellStyle name="Calculation 3 3 15" xfId="7927" xr:uid="{00000000-0005-0000-0000-0000250D0000}"/>
    <cellStyle name="Calculation 3 3 15 2" xfId="25077" xr:uid="{00000000-0005-0000-0000-0000260D0000}"/>
    <cellStyle name="Calculation 3 3 15 3" xfId="36407" xr:uid="{00000000-0005-0000-0000-0000270D0000}"/>
    <cellStyle name="Calculation 3 3 15 4" xfId="49378" xr:uid="{00000000-0005-0000-0000-0000280D0000}"/>
    <cellStyle name="Calculation 3 3 16" xfId="8509" xr:uid="{00000000-0005-0000-0000-0000290D0000}"/>
    <cellStyle name="Calculation 3 3 16 2" xfId="25621" xr:uid="{00000000-0005-0000-0000-00002A0D0000}"/>
    <cellStyle name="Calculation 3 3 16 3" xfId="36891" xr:uid="{00000000-0005-0000-0000-00002B0D0000}"/>
    <cellStyle name="Calculation 3 3 16 4" xfId="49862" xr:uid="{00000000-0005-0000-0000-00002C0D0000}"/>
    <cellStyle name="Calculation 3 3 17" xfId="8768" xr:uid="{00000000-0005-0000-0000-00002D0D0000}"/>
    <cellStyle name="Calculation 3 3 17 2" xfId="25846" xr:uid="{00000000-0005-0000-0000-00002E0D0000}"/>
    <cellStyle name="Calculation 3 3 17 3" xfId="37080" xr:uid="{00000000-0005-0000-0000-00002F0D0000}"/>
    <cellStyle name="Calculation 3 3 17 4" xfId="50051" xr:uid="{00000000-0005-0000-0000-0000300D0000}"/>
    <cellStyle name="Calculation 3 3 18" xfId="9048" xr:uid="{00000000-0005-0000-0000-0000310D0000}"/>
    <cellStyle name="Calculation 3 3 18 2" xfId="26097" xr:uid="{00000000-0005-0000-0000-0000320D0000}"/>
    <cellStyle name="Calculation 3 3 18 3" xfId="37295" xr:uid="{00000000-0005-0000-0000-0000330D0000}"/>
    <cellStyle name="Calculation 3 3 18 4" xfId="50266" xr:uid="{00000000-0005-0000-0000-0000340D0000}"/>
    <cellStyle name="Calculation 3 3 19" xfId="10566" xr:uid="{00000000-0005-0000-0000-0000350D0000}"/>
    <cellStyle name="Calculation 3 3 19 2" xfId="27519" xr:uid="{00000000-0005-0000-0000-0000360D0000}"/>
    <cellStyle name="Calculation 3 3 19 3" xfId="38558" xr:uid="{00000000-0005-0000-0000-0000370D0000}"/>
    <cellStyle name="Calculation 3 3 19 4" xfId="51546" xr:uid="{00000000-0005-0000-0000-0000380D0000}"/>
    <cellStyle name="Calculation 3 3 2" xfId="3454" xr:uid="{00000000-0005-0000-0000-0000390D0000}"/>
    <cellStyle name="Calculation 3 3 2 2" xfId="21026" xr:uid="{00000000-0005-0000-0000-00003A0D0000}"/>
    <cellStyle name="Calculation 3 3 2 3" xfId="29654" xr:uid="{00000000-0005-0000-0000-00003B0D0000}"/>
    <cellStyle name="Calculation 3 3 2 4" xfId="45934" xr:uid="{00000000-0005-0000-0000-00003C0D0000}"/>
    <cellStyle name="Calculation 3 3 20" xfId="10816" xr:uid="{00000000-0005-0000-0000-00003D0D0000}"/>
    <cellStyle name="Calculation 3 3 20 2" xfId="27749" xr:uid="{00000000-0005-0000-0000-00003E0D0000}"/>
    <cellStyle name="Calculation 3 3 20 3" xfId="38754" xr:uid="{00000000-0005-0000-0000-00003F0D0000}"/>
    <cellStyle name="Calculation 3 3 20 4" xfId="51762" xr:uid="{00000000-0005-0000-0000-0000400D0000}"/>
    <cellStyle name="Calculation 3 3 21" xfId="11139" xr:uid="{00000000-0005-0000-0000-0000410D0000}"/>
    <cellStyle name="Calculation 3 3 21 2" xfId="28043" xr:uid="{00000000-0005-0000-0000-0000420D0000}"/>
    <cellStyle name="Calculation 3 3 21 3" xfId="38995" xr:uid="{00000000-0005-0000-0000-0000430D0000}"/>
    <cellStyle name="Calculation 3 3 21 4" xfId="52003" xr:uid="{00000000-0005-0000-0000-0000440D0000}"/>
    <cellStyle name="Calculation 3 3 22" xfId="11479" xr:uid="{00000000-0005-0000-0000-0000450D0000}"/>
    <cellStyle name="Calculation 3 3 22 2" xfId="28351" xr:uid="{00000000-0005-0000-0000-0000460D0000}"/>
    <cellStyle name="Calculation 3 3 22 3" xfId="39250" xr:uid="{00000000-0005-0000-0000-0000470D0000}"/>
    <cellStyle name="Calculation 3 3 22 4" xfId="52258" xr:uid="{00000000-0005-0000-0000-0000480D0000}"/>
    <cellStyle name="Calculation 3 3 23" xfId="11750" xr:uid="{00000000-0005-0000-0000-0000490D0000}"/>
    <cellStyle name="Calculation 3 3 23 2" xfId="28589" xr:uid="{00000000-0005-0000-0000-00004A0D0000}"/>
    <cellStyle name="Calculation 3 3 23 3" xfId="39456" xr:uid="{00000000-0005-0000-0000-00004B0D0000}"/>
    <cellStyle name="Calculation 3 3 23 4" xfId="52464" xr:uid="{00000000-0005-0000-0000-00004C0D0000}"/>
    <cellStyle name="Calculation 3 3 24" xfId="12080" xr:uid="{00000000-0005-0000-0000-00004D0D0000}"/>
    <cellStyle name="Calculation 3 3 24 2" xfId="28890" xr:uid="{00000000-0005-0000-0000-00004E0D0000}"/>
    <cellStyle name="Calculation 3 3 24 3" xfId="39714" xr:uid="{00000000-0005-0000-0000-00004F0D0000}"/>
    <cellStyle name="Calculation 3 3 24 4" xfId="52722" xr:uid="{00000000-0005-0000-0000-0000500D0000}"/>
    <cellStyle name="Calculation 3 3 25" xfId="12364" xr:uid="{00000000-0005-0000-0000-0000510D0000}"/>
    <cellStyle name="Calculation 3 3 25 2" xfId="29141" xr:uid="{00000000-0005-0000-0000-0000520D0000}"/>
    <cellStyle name="Calculation 3 3 25 3" xfId="39915" xr:uid="{00000000-0005-0000-0000-0000530D0000}"/>
    <cellStyle name="Calculation 3 3 25 4" xfId="52923" xr:uid="{00000000-0005-0000-0000-0000540D0000}"/>
    <cellStyle name="Calculation 3 3 26" xfId="12639" xr:uid="{00000000-0005-0000-0000-0000550D0000}"/>
    <cellStyle name="Calculation 3 3 26 2" xfId="29384" xr:uid="{00000000-0005-0000-0000-0000560D0000}"/>
    <cellStyle name="Calculation 3 3 26 3" xfId="40113" xr:uid="{00000000-0005-0000-0000-0000570D0000}"/>
    <cellStyle name="Calculation 3 3 26 4" xfId="53121" xr:uid="{00000000-0005-0000-0000-0000580D0000}"/>
    <cellStyle name="Calculation 3 3 27" xfId="12922" xr:uid="{00000000-0005-0000-0000-0000590D0000}"/>
    <cellStyle name="Calculation 3 3 27 2" xfId="29635" xr:uid="{00000000-0005-0000-0000-00005A0D0000}"/>
    <cellStyle name="Calculation 3 3 27 3" xfId="40315" xr:uid="{00000000-0005-0000-0000-00005B0D0000}"/>
    <cellStyle name="Calculation 3 3 27 4" xfId="53323" xr:uid="{00000000-0005-0000-0000-00005C0D0000}"/>
    <cellStyle name="Calculation 3 3 28" xfId="13263" xr:uid="{00000000-0005-0000-0000-00005D0D0000}"/>
    <cellStyle name="Calculation 3 3 28 2" xfId="29942" xr:uid="{00000000-0005-0000-0000-00005E0D0000}"/>
    <cellStyle name="Calculation 3 3 28 3" xfId="40582" xr:uid="{00000000-0005-0000-0000-00005F0D0000}"/>
    <cellStyle name="Calculation 3 3 28 4" xfId="53590" xr:uid="{00000000-0005-0000-0000-0000600D0000}"/>
    <cellStyle name="Calculation 3 3 29" xfId="13598" xr:uid="{00000000-0005-0000-0000-0000610D0000}"/>
    <cellStyle name="Calculation 3 3 29 2" xfId="30246" xr:uid="{00000000-0005-0000-0000-0000620D0000}"/>
    <cellStyle name="Calculation 3 3 29 3" xfId="40850" xr:uid="{00000000-0005-0000-0000-0000630D0000}"/>
    <cellStyle name="Calculation 3 3 29 4" xfId="53858" xr:uid="{00000000-0005-0000-0000-0000640D0000}"/>
    <cellStyle name="Calculation 3 3 3" xfId="3750" xr:uid="{00000000-0005-0000-0000-0000650D0000}"/>
    <cellStyle name="Calculation 3 3 3 2" xfId="21284" xr:uid="{00000000-0005-0000-0000-0000660D0000}"/>
    <cellStyle name="Calculation 3 3 3 3" xfId="29990" xr:uid="{00000000-0005-0000-0000-0000670D0000}"/>
    <cellStyle name="Calculation 3 3 3 4" xfId="46151" xr:uid="{00000000-0005-0000-0000-0000680D0000}"/>
    <cellStyle name="Calculation 3 3 30" xfId="13839" xr:uid="{00000000-0005-0000-0000-0000690D0000}"/>
    <cellStyle name="Calculation 3 3 30 2" xfId="30461" xr:uid="{00000000-0005-0000-0000-00006A0D0000}"/>
    <cellStyle name="Calculation 3 3 30 3" xfId="41035" xr:uid="{00000000-0005-0000-0000-00006B0D0000}"/>
    <cellStyle name="Calculation 3 3 30 4" xfId="54043" xr:uid="{00000000-0005-0000-0000-00006C0D0000}"/>
    <cellStyle name="Calculation 3 3 31" xfId="14115" xr:uid="{00000000-0005-0000-0000-00006D0D0000}"/>
    <cellStyle name="Calculation 3 3 31 2" xfId="30702" xr:uid="{00000000-0005-0000-0000-00006E0D0000}"/>
    <cellStyle name="Calculation 3 3 31 3" xfId="41235" xr:uid="{00000000-0005-0000-0000-00006F0D0000}"/>
    <cellStyle name="Calculation 3 3 31 4" xfId="54243" xr:uid="{00000000-0005-0000-0000-0000700D0000}"/>
    <cellStyle name="Calculation 3 3 32" xfId="14412" xr:uid="{00000000-0005-0000-0000-0000710D0000}"/>
    <cellStyle name="Calculation 3 3 32 2" xfId="30966" xr:uid="{00000000-0005-0000-0000-0000720D0000}"/>
    <cellStyle name="Calculation 3 3 32 3" xfId="41451" xr:uid="{00000000-0005-0000-0000-0000730D0000}"/>
    <cellStyle name="Calculation 3 3 32 4" xfId="54459" xr:uid="{00000000-0005-0000-0000-0000740D0000}"/>
    <cellStyle name="Calculation 3 3 33" xfId="14736" xr:uid="{00000000-0005-0000-0000-0000750D0000}"/>
    <cellStyle name="Calculation 3 3 33 2" xfId="31254" xr:uid="{00000000-0005-0000-0000-0000760D0000}"/>
    <cellStyle name="Calculation 3 3 33 3" xfId="41694" xr:uid="{00000000-0005-0000-0000-0000770D0000}"/>
    <cellStyle name="Calculation 3 3 33 4" xfId="54702" xr:uid="{00000000-0005-0000-0000-0000780D0000}"/>
    <cellStyle name="Calculation 3 3 34" xfId="15038" xr:uid="{00000000-0005-0000-0000-0000790D0000}"/>
    <cellStyle name="Calculation 3 3 34 2" xfId="31523" xr:uid="{00000000-0005-0000-0000-00007A0D0000}"/>
    <cellStyle name="Calculation 3 3 34 3" xfId="41926" xr:uid="{00000000-0005-0000-0000-00007B0D0000}"/>
    <cellStyle name="Calculation 3 3 34 4" xfId="54934" xr:uid="{00000000-0005-0000-0000-00007C0D0000}"/>
    <cellStyle name="Calculation 3 3 35" xfId="15339" xr:uid="{00000000-0005-0000-0000-00007D0D0000}"/>
    <cellStyle name="Calculation 3 3 35 2" xfId="31787" xr:uid="{00000000-0005-0000-0000-00007E0D0000}"/>
    <cellStyle name="Calculation 3 3 35 3" xfId="42155" xr:uid="{00000000-0005-0000-0000-00007F0D0000}"/>
    <cellStyle name="Calculation 3 3 35 4" xfId="55163" xr:uid="{00000000-0005-0000-0000-0000800D0000}"/>
    <cellStyle name="Calculation 3 3 36" xfId="15788" xr:uid="{00000000-0005-0000-0000-0000810D0000}"/>
    <cellStyle name="Calculation 3 3 36 2" xfId="32195" xr:uid="{00000000-0005-0000-0000-0000820D0000}"/>
    <cellStyle name="Calculation 3 3 36 3" xfId="42517" xr:uid="{00000000-0005-0000-0000-0000830D0000}"/>
    <cellStyle name="Calculation 3 3 36 4" xfId="55525" xr:uid="{00000000-0005-0000-0000-0000840D0000}"/>
    <cellStyle name="Calculation 3 3 37" xfId="16048" xr:uid="{00000000-0005-0000-0000-0000850D0000}"/>
    <cellStyle name="Calculation 3 3 37 2" xfId="32419" xr:uid="{00000000-0005-0000-0000-0000860D0000}"/>
    <cellStyle name="Calculation 3 3 37 3" xfId="42707" xr:uid="{00000000-0005-0000-0000-0000870D0000}"/>
    <cellStyle name="Calculation 3 3 37 4" xfId="55715" xr:uid="{00000000-0005-0000-0000-0000880D0000}"/>
    <cellStyle name="Calculation 3 3 38" xfId="16535" xr:uid="{00000000-0005-0000-0000-0000890D0000}"/>
    <cellStyle name="Calculation 3 3 38 2" xfId="32865" xr:uid="{00000000-0005-0000-0000-00008A0D0000}"/>
    <cellStyle name="Calculation 3 3 38 3" xfId="43104" xr:uid="{00000000-0005-0000-0000-00008B0D0000}"/>
    <cellStyle name="Calculation 3 3 38 4" xfId="56112" xr:uid="{00000000-0005-0000-0000-00008C0D0000}"/>
    <cellStyle name="Calculation 3 3 39" xfId="16758" xr:uid="{00000000-0005-0000-0000-00008D0D0000}"/>
    <cellStyle name="Calculation 3 3 39 2" xfId="33063" xr:uid="{00000000-0005-0000-0000-00008E0D0000}"/>
    <cellStyle name="Calculation 3 3 39 3" xfId="43274" xr:uid="{00000000-0005-0000-0000-00008F0D0000}"/>
    <cellStyle name="Calculation 3 3 39 4" xfId="56282" xr:uid="{00000000-0005-0000-0000-0000900D0000}"/>
    <cellStyle name="Calculation 3 3 4" xfId="4368" xr:uid="{00000000-0005-0000-0000-0000910D0000}"/>
    <cellStyle name="Calculation 3 3 4 2" xfId="21849" xr:uid="{00000000-0005-0000-0000-0000920D0000}"/>
    <cellStyle name="Calculation 3 3 4 3" xfId="31784" xr:uid="{00000000-0005-0000-0000-0000930D0000}"/>
    <cellStyle name="Calculation 3 3 4 4" xfId="46630" xr:uid="{00000000-0005-0000-0000-0000940D0000}"/>
    <cellStyle name="Calculation 3 3 40" xfId="17559" xr:uid="{00000000-0005-0000-0000-0000950D0000}"/>
    <cellStyle name="Calculation 3 3 40 2" xfId="33796" xr:uid="{00000000-0005-0000-0000-0000960D0000}"/>
    <cellStyle name="Calculation 3 3 40 3" xfId="43906" xr:uid="{00000000-0005-0000-0000-0000970D0000}"/>
    <cellStyle name="Calculation 3 3 40 4" xfId="56914" xr:uid="{00000000-0005-0000-0000-0000980D0000}"/>
    <cellStyle name="Calculation 3 3 41" xfId="17811" xr:uid="{00000000-0005-0000-0000-0000990D0000}"/>
    <cellStyle name="Calculation 3 3 41 2" xfId="34018" xr:uid="{00000000-0005-0000-0000-00009A0D0000}"/>
    <cellStyle name="Calculation 3 3 41 3" xfId="44088" xr:uid="{00000000-0005-0000-0000-00009B0D0000}"/>
    <cellStyle name="Calculation 3 3 41 4" xfId="57096" xr:uid="{00000000-0005-0000-0000-00009C0D0000}"/>
    <cellStyle name="Calculation 3 3 42" xfId="18130" xr:uid="{00000000-0005-0000-0000-00009D0D0000}"/>
    <cellStyle name="Calculation 3 3 42 2" xfId="34299" xr:uid="{00000000-0005-0000-0000-00009E0D0000}"/>
    <cellStyle name="Calculation 3 3 42 3" xfId="44322" xr:uid="{00000000-0005-0000-0000-00009F0D0000}"/>
    <cellStyle name="Calculation 3 3 42 4" xfId="57330" xr:uid="{00000000-0005-0000-0000-0000A00D0000}"/>
    <cellStyle name="Calculation 3 3 43" xfId="18441" xr:uid="{00000000-0005-0000-0000-0000A10D0000}"/>
    <cellStyle name="Calculation 3 3 43 2" xfId="34575" xr:uid="{00000000-0005-0000-0000-0000A20D0000}"/>
    <cellStyle name="Calculation 3 3 43 3" xfId="44552" xr:uid="{00000000-0005-0000-0000-0000A30D0000}"/>
    <cellStyle name="Calculation 3 3 43 4" xfId="57560" xr:uid="{00000000-0005-0000-0000-0000A40D0000}"/>
    <cellStyle name="Calculation 3 3 44" xfId="18756" xr:uid="{00000000-0005-0000-0000-0000A50D0000}"/>
    <cellStyle name="Calculation 3 3 44 2" xfId="34853" xr:uid="{00000000-0005-0000-0000-0000A60D0000}"/>
    <cellStyle name="Calculation 3 3 44 3" xfId="44786" xr:uid="{00000000-0005-0000-0000-0000A70D0000}"/>
    <cellStyle name="Calculation 3 3 44 4" xfId="57794" xr:uid="{00000000-0005-0000-0000-0000A80D0000}"/>
    <cellStyle name="Calculation 3 3 45" xfId="19216" xr:uid="{00000000-0005-0000-0000-0000A90D0000}"/>
    <cellStyle name="Calculation 3 3 45 2" xfId="35263" xr:uid="{00000000-0005-0000-0000-0000AA0D0000}"/>
    <cellStyle name="Calculation 3 3 45 3" xfId="45128" xr:uid="{00000000-0005-0000-0000-0000AB0D0000}"/>
    <cellStyle name="Calculation 3 3 45 4" xfId="58136" xr:uid="{00000000-0005-0000-0000-0000AC0D0000}"/>
    <cellStyle name="Calculation 3 3 46" xfId="19519" xr:uid="{00000000-0005-0000-0000-0000AD0D0000}"/>
    <cellStyle name="Calculation 3 3 46 2" xfId="35528" xr:uid="{00000000-0005-0000-0000-0000AE0D0000}"/>
    <cellStyle name="Calculation 3 3 46 3" xfId="45351" xr:uid="{00000000-0005-0000-0000-0000AF0D0000}"/>
    <cellStyle name="Calculation 3 3 46 4" xfId="58359" xr:uid="{00000000-0005-0000-0000-0000B00D0000}"/>
    <cellStyle name="Calculation 3 3 47" xfId="32885" xr:uid="{00000000-0005-0000-0000-0000B10D0000}"/>
    <cellStyle name="Calculation 3 3 48" xfId="45603" xr:uid="{00000000-0005-0000-0000-0000B20D0000}"/>
    <cellStyle name="Calculation 3 3 5" xfId="4611" xr:uid="{00000000-0005-0000-0000-0000B30D0000}"/>
    <cellStyle name="Calculation 3 3 5 2" xfId="22062" xr:uid="{00000000-0005-0000-0000-0000B40D0000}"/>
    <cellStyle name="Calculation 3 3 5 3" xfId="31012" xr:uid="{00000000-0005-0000-0000-0000B50D0000}"/>
    <cellStyle name="Calculation 3 3 5 4" xfId="46801" xr:uid="{00000000-0005-0000-0000-0000B60D0000}"/>
    <cellStyle name="Calculation 3 3 6" xfId="4997" xr:uid="{00000000-0005-0000-0000-0000B70D0000}"/>
    <cellStyle name="Calculation 3 3 6 2" xfId="22420" xr:uid="{00000000-0005-0000-0000-0000B80D0000}"/>
    <cellStyle name="Calculation 3 3 6 3" xfId="20517" xr:uid="{00000000-0005-0000-0000-0000B90D0000}"/>
    <cellStyle name="Calculation 3 3 6 4" xfId="47113" xr:uid="{00000000-0005-0000-0000-0000BA0D0000}"/>
    <cellStyle name="Calculation 3 3 7" xfId="5225" xr:uid="{00000000-0005-0000-0000-0000BB0D0000}"/>
    <cellStyle name="Calculation 3 3 7 2" xfId="22625" xr:uid="{00000000-0005-0000-0000-0000BC0D0000}"/>
    <cellStyle name="Calculation 3 3 7 3" xfId="20402" xr:uid="{00000000-0005-0000-0000-0000BD0D0000}"/>
    <cellStyle name="Calculation 3 3 7 4" xfId="47294" xr:uid="{00000000-0005-0000-0000-0000BE0D0000}"/>
    <cellStyle name="Calculation 3 3 8" xfId="5507" xr:uid="{00000000-0005-0000-0000-0000BF0D0000}"/>
    <cellStyle name="Calculation 3 3 8 2" xfId="22884" xr:uid="{00000000-0005-0000-0000-0000C00D0000}"/>
    <cellStyle name="Calculation 3 3 8 3" xfId="24929" xr:uid="{00000000-0005-0000-0000-0000C10D0000}"/>
    <cellStyle name="Calculation 3 3 8 4" xfId="47512" xr:uid="{00000000-0005-0000-0000-0000C20D0000}"/>
    <cellStyle name="Calculation 3 3 9" xfId="5715" xr:uid="{00000000-0005-0000-0000-0000C30D0000}"/>
    <cellStyle name="Calculation 3 3 9 2" xfId="23073" xr:uid="{00000000-0005-0000-0000-0000C40D0000}"/>
    <cellStyle name="Calculation 3 3 9 3" xfId="34314" xr:uid="{00000000-0005-0000-0000-0000C50D0000}"/>
    <cellStyle name="Calculation 3 3 9 4" xfId="47674" xr:uid="{00000000-0005-0000-0000-0000C60D0000}"/>
    <cellStyle name="Calculation 3 4" xfId="2628" xr:uid="{00000000-0005-0000-0000-0000C70D0000}"/>
    <cellStyle name="Calculation 3 4 10" xfId="6059" xr:uid="{00000000-0005-0000-0000-0000C80D0000}"/>
    <cellStyle name="Calculation 3 4 10 2" xfId="23391" xr:uid="{00000000-0005-0000-0000-0000C90D0000}"/>
    <cellStyle name="Calculation 3 4 10 3" xfId="23475" xr:uid="{00000000-0005-0000-0000-0000CA0D0000}"/>
    <cellStyle name="Calculation 3 4 10 4" xfId="47952" xr:uid="{00000000-0005-0000-0000-0000CB0D0000}"/>
    <cellStyle name="Calculation 3 4 11" xfId="5982" xr:uid="{00000000-0005-0000-0000-0000CC0D0000}"/>
    <cellStyle name="Calculation 3 4 11 2" xfId="23318" xr:uid="{00000000-0005-0000-0000-0000CD0D0000}"/>
    <cellStyle name="Calculation 3 4 11 3" xfId="30716" xr:uid="{00000000-0005-0000-0000-0000CE0D0000}"/>
    <cellStyle name="Calculation 3 4 11 4" xfId="47884" xr:uid="{00000000-0005-0000-0000-0000CF0D0000}"/>
    <cellStyle name="Calculation 3 4 12" xfId="6185" xr:uid="{00000000-0005-0000-0000-0000D00D0000}"/>
    <cellStyle name="Calculation 3 4 12 2" xfId="23507" xr:uid="{00000000-0005-0000-0000-0000D10D0000}"/>
    <cellStyle name="Calculation 3 4 12 3" xfId="27877" xr:uid="{00000000-0005-0000-0000-0000D20D0000}"/>
    <cellStyle name="Calculation 3 4 12 4" xfId="48042" xr:uid="{00000000-0005-0000-0000-0000D30D0000}"/>
    <cellStyle name="Calculation 3 4 13" xfId="6964" xr:uid="{00000000-0005-0000-0000-0000D40D0000}"/>
    <cellStyle name="Calculation 3 4 13 2" xfId="24208" xr:uid="{00000000-0005-0000-0000-0000D50D0000}"/>
    <cellStyle name="Calculation 3 4 13 3" xfId="35674" xr:uid="{00000000-0005-0000-0000-0000D60D0000}"/>
    <cellStyle name="Calculation 3 4 13 4" xfId="48643" xr:uid="{00000000-0005-0000-0000-0000D70D0000}"/>
    <cellStyle name="Calculation 3 4 14" xfId="7374" xr:uid="{00000000-0005-0000-0000-0000D80D0000}"/>
    <cellStyle name="Calculation 3 4 14 2" xfId="24576" xr:uid="{00000000-0005-0000-0000-0000D90D0000}"/>
    <cellStyle name="Calculation 3 4 14 3" xfId="35972" xr:uid="{00000000-0005-0000-0000-0000DA0D0000}"/>
    <cellStyle name="Calculation 3 4 14 4" xfId="48943" xr:uid="{00000000-0005-0000-0000-0000DB0D0000}"/>
    <cellStyle name="Calculation 3 4 15" xfId="7335" xr:uid="{00000000-0005-0000-0000-0000DC0D0000}"/>
    <cellStyle name="Calculation 3 4 15 2" xfId="24543" xr:uid="{00000000-0005-0000-0000-0000DD0D0000}"/>
    <cellStyle name="Calculation 3 4 15 3" xfId="35949" xr:uid="{00000000-0005-0000-0000-0000DE0D0000}"/>
    <cellStyle name="Calculation 3 4 15 4" xfId="48920" xr:uid="{00000000-0005-0000-0000-0000DF0D0000}"/>
    <cellStyle name="Calculation 3 4 16" xfId="8254" xr:uid="{00000000-0005-0000-0000-0000E00D0000}"/>
    <cellStyle name="Calculation 3 4 16 2" xfId="25381" xr:uid="{00000000-0005-0000-0000-0000E10D0000}"/>
    <cellStyle name="Calculation 3 4 16 3" xfId="36676" xr:uid="{00000000-0005-0000-0000-0000E20D0000}"/>
    <cellStyle name="Calculation 3 4 16 4" xfId="49647" xr:uid="{00000000-0005-0000-0000-0000E30D0000}"/>
    <cellStyle name="Calculation 3 4 17" xfId="8193" xr:uid="{00000000-0005-0000-0000-0000E40D0000}"/>
    <cellStyle name="Calculation 3 4 17 2" xfId="25324" xr:uid="{00000000-0005-0000-0000-0000E50D0000}"/>
    <cellStyle name="Calculation 3 4 17 3" xfId="36627" xr:uid="{00000000-0005-0000-0000-0000E60D0000}"/>
    <cellStyle name="Calculation 3 4 17 4" xfId="49598" xr:uid="{00000000-0005-0000-0000-0000E70D0000}"/>
    <cellStyle name="Calculation 3 4 18" xfId="8032" xr:uid="{00000000-0005-0000-0000-0000E80D0000}"/>
    <cellStyle name="Calculation 3 4 18 2" xfId="25167" xr:uid="{00000000-0005-0000-0000-0000E90D0000}"/>
    <cellStyle name="Calculation 3 4 18 3" xfId="36479" xr:uid="{00000000-0005-0000-0000-0000EA0D0000}"/>
    <cellStyle name="Calculation 3 4 18 4" xfId="49450" xr:uid="{00000000-0005-0000-0000-0000EB0D0000}"/>
    <cellStyle name="Calculation 3 4 19" xfId="10304" xr:uid="{00000000-0005-0000-0000-0000EC0D0000}"/>
    <cellStyle name="Calculation 3 4 19 2" xfId="27268" xr:uid="{00000000-0005-0000-0000-0000ED0D0000}"/>
    <cellStyle name="Calculation 3 4 19 3" xfId="38331" xr:uid="{00000000-0005-0000-0000-0000EE0D0000}"/>
    <cellStyle name="Calculation 3 4 19 4" xfId="51290" xr:uid="{00000000-0005-0000-0000-0000EF0D0000}"/>
    <cellStyle name="Calculation 3 4 2" xfId="3199" xr:uid="{00000000-0005-0000-0000-0000F00D0000}"/>
    <cellStyle name="Calculation 3 4 2 2" xfId="20788" xr:uid="{00000000-0005-0000-0000-0000F10D0000}"/>
    <cellStyle name="Calculation 3 4 2 3" xfId="20682" xr:uid="{00000000-0005-0000-0000-0000F20D0000}"/>
    <cellStyle name="Calculation 3 4 2 4" xfId="45730" xr:uid="{00000000-0005-0000-0000-0000F30D0000}"/>
    <cellStyle name="Calculation 3 4 20" xfId="10101" xr:uid="{00000000-0005-0000-0000-0000F40D0000}"/>
    <cellStyle name="Calculation 3 4 20 2" xfId="27079" xr:uid="{00000000-0005-0000-0000-0000F50D0000}"/>
    <cellStyle name="Calculation 3 4 20 3" xfId="38163" xr:uid="{00000000-0005-0000-0000-0000F60D0000}"/>
    <cellStyle name="Calculation 3 4 20 4" xfId="51128" xr:uid="{00000000-0005-0000-0000-0000F70D0000}"/>
    <cellStyle name="Calculation 3 4 21" xfId="10012" xr:uid="{00000000-0005-0000-0000-0000F80D0000}"/>
    <cellStyle name="Calculation 3 4 21 2" xfId="26996" xr:uid="{00000000-0005-0000-0000-0000F90D0000}"/>
    <cellStyle name="Calculation 3 4 21 3" xfId="38097" xr:uid="{00000000-0005-0000-0000-0000FA0D0000}"/>
    <cellStyle name="Calculation 3 4 21 4" xfId="51062" xr:uid="{00000000-0005-0000-0000-0000FB0D0000}"/>
    <cellStyle name="Calculation 3 4 22" xfId="9942" xr:uid="{00000000-0005-0000-0000-0000FC0D0000}"/>
    <cellStyle name="Calculation 3 4 22 2" xfId="26931" xr:uid="{00000000-0005-0000-0000-0000FD0D0000}"/>
    <cellStyle name="Calculation 3 4 22 3" xfId="38039" xr:uid="{00000000-0005-0000-0000-0000FE0D0000}"/>
    <cellStyle name="Calculation 3 4 22 4" xfId="51004" xr:uid="{00000000-0005-0000-0000-0000FF0D0000}"/>
    <cellStyle name="Calculation 3 4 23" xfId="9336" xr:uid="{00000000-0005-0000-0000-0000000E0000}"/>
    <cellStyle name="Calculation 3 4 23 2" xfId="26363" xr:uid="{00000000-0005-0000-0000-0000010E0000}"/>
    <cellStyle name="Calculation 3 4 23 3" xfId="37529" xr:uid="{00000000-0005-0000-0000-0000020E0000}"/>
    <cellStyle name="Calculation 3 4 23 4" xfId="50495" xr:uid="{00000000-0005-0000-0000-0000030E0000}"/>
    <cellStyle name="Calculation 3 4 24" xfId="9991" xr:uid="{00000000-0005-0000-0000-0000040E0000}"/>
    <cellStyle name="Calculation 3 4 24 2" xfId="26976" xr:uid="{00000000-0005-0000-0000-0000050E0000}"/>
    <cellStyle name="Calculation 3 4 24 3" xfId="38078" xr:uid="{00000000-0005-0000-0000-0000060E0000}"/>
    <cellStyle name="Calculation 3 4 24 4" xfId="51043" xr:uid="{00000000-0005-0000-0000-0000070E0000}"/>
    <cellStyle name="Calculation 3 4 25" xfId="9408" xr:uid="{00000000-0005-0000-0000-0000080E0000}"/>
    <cellStyle name="Calculation 3 4 25 2" xfId="26432" xr:uid="{00000000-0005-0000-0000-0000090E0000}"/>
    <cellStyle name="Calculation 3 4 25 3" xfId="37586" xr:uid="{00000000-0005-0000-0000-00000A0E0000}"/>
    <cellStyle name="Calculation 3 4 25 4" xfId="50552" xr:uid="{00000000-0005-0000-0000-00000B0E0000}"/>
    <cellStyle name="Calculation 3 4 26" xfId="9761" xr:uid="{00000000-0005-0000-0000-00000C0E0000}"/>
    <cellStyle name="Calculation 3 4 26 2" xfId="26757" xr:uid="{00000000-0005-0000-0000-00000D0E0000}"/>
    <cellStyle name="Calculation 3 4 26 3" xfId="37884" xr:uid="{00000000-0005-0000-0000-00000E0E0000}"/>
    <cellStyle name="Calculation 3 4 26 4" xfId="50850" xr:uid="{00000000-0005-0000-0000-00000F0E0000}"/>
    <cellStyle name="Calculation 3 4 27" xfId="11234" xr:uid="{00000000-0005-0000-0000-0000100E0000}"/>
    <cellStyle name="Calculation 3 4 27 2" xfId="28120" xr:uid="{00000000-0005-0000-0000-0000110E0000}"/>
    <cellStyle name="Calculation 3 4 27 3" xfId="39046" xr:uid="{00000000-0005-0000-0000-0000120E0000}"/>
    <cellStyle name="Calculation 3 4 27 4" xfId="52054" xr:uid="{00000000-0005-0000-0000-0000130E0000}"/>
    <cellStyle name="Calculation 3 4 28" xfId="10203" xr:uid="{00000000-0005-0000-0000-0000140E0000}"/>
    <cellStyle name="Calculation 3 4 28 2" xfId="27172" xr:uid="{00000000-0005-0000-0000-0000150E0000}"/>
    <cellStyle name="Calculation 3 4 28 3" xfId="38244" xr:uid="{00000000-0005-0000-0000-0000160E0000}"/>
    <cellStyle name="Calculation 3 4 28 4" xfId="51201" xr:uid="{00000000-0005-0000-0000-0000170E0000}"/>
    <cellStyle name="Calculation 3 4 29" xfId="12209" xr:uid="{00000000-0005-0000-0000-0000180E0000}"/>
    <cellStyle name="Calculation 3 4 29 2" xfId="28994" xr:uid="{00000000-0005-0000-0000-0000190E0000}"/>
    <cellStyle name="Calculation 3 4 29 3" xfId="39779" xr:uid="{00000000-0005-0000-0000-00001A0E0000}"/>
    <cellStyle name="Calculation 3 4 29 4" xfId="52787" xr:uid="{00000000-0005-0000-0000-00001B0E0000}"/>
    <cellStyle name="Calculation 3 4 3" xfId="3186" xr:uid="{00000000-0005-0000-0000-00001C0E0000}"/>
    <cellStyle name="Calculation 3 4 3 2" xfId="20778" xr:uid="{00000000-0005-0000-0000-00001D0E0000}"/>
    <cellStyle name="Calculation 3 4 3 3" xfId="35304" xr:uid="{00000000-0005-0000-0000-00001E0E0000}"/>
    <cellStyle name="Calculation 3 4 3 4" xfId="45721" xr:uid="{00000000-0005-0000-0000-00001F0E0000}"/>
    <cellStyle name="Calculation 3 4 30" xfId="9525" xr:uid="{00000000-0005-0000-0000-0000200E0000}"/>
    <cellStyle name="Calculation 3 4 30 2" xfId="26540" xr:uid="{00000000-0005-0000-0000-0000210E0000}"/>
    <cellStyle name="Calculation 3 4 30 3" xfId="37685" xr:uid="{00000000-0005-0000-0000-0000220E0000}"/>
    <cellStyle name="Calculation 3 4 30 4" xfId="50651" xr:uid="{00000000-0005-0000-0000-0000230E0000}"/>
    <cellStyle name="Calculation 3 4 31" xfId="10634" xr:uid="{00000000-0005-0000-0000-0000240E0000}"/>
    <cellStyle name="Calculation 3 4 31 2" xfId="27576" xr:uid="{00000000-0005-0000-0000-0000250E0000}"/>
    <cellStyle name="Calculation 3 4 31 3" xfId="38600" xr:uid="{00000000-0005-0000-0000-0000260E0000}"/>
    <cellStyle name="Calculation 3 4 31 4" xfId="51609" xr:uid="{00000000-0005-0000-0000-0000270E0000}"/>
    <cellStyle name="Calculation 3 4 32" xfId="9685" xr:uid="{00000000-0005-0000-0000-0000280E0000}"/>
    <cellStyle name="Calculation 3 4 32 2" xfId="26686" xr:uid="{00000000-0005-0000-0000-0000290E0000}"/>
    <cellStyle name="Calculation 3 4 32 3" xfId="37826" xr:uid="{00000000-0005-0000-0000-00002A0E0000}"/>
    <cellStyle name="Calculation 3 4 32 4" xfId="50792" xr:uid="{00000000-0005-0000-0000-00002B0E0000}"/>
    <cellStyle name="Calculation 3 4 33" xfId="9315" xr:uid="{00000000-0005-0000-0000-00002C0E0000}"/>
    <cellStyle name="Calculation 3 4 33 2" xfId="26343" xr:uid="{00000000-0005-0000-0000-00002D0E0000}"/>
    <cellStyle name="Calculation 3 4 33 3" xfId="37511" xr:uid="{00000000-0005-0000-0000-00002E0E0000}"/>
    <cellStyle name="Calculation 3 4 33 4" xfId="50477" xr:uid="{00000000-0005-0000-0000-00002F0E0000}"/>
    <cellStyle name="Calculation 3 4 34" xfId="9965" xr:uid="{00000000-0005-0000-0000-0000300E0000}"/>
    <cellStyle name="Calculation 3 4 34 2" xfId="26952" xr:uid="{00000000-0005-0000-0000-0000310E0000}"/>
    <cellStyle name="Calculation 3 4 34 3" xfId="38058" xr:uid="{00000000-0005-0000-0000-0000320E0000}"/>
    <cellStyle name="Calculation 3 4 34 4" xfId="51023" xr:uid="{00000000-0005-0000-0000-0000330E0000}"/>
    <cellStyle name="Calculation 3 4 35" xfId="14545" xr:uid="{00000000-0005-0000-0000-0000340E0000}"/>
    <cellStyle name="Calculation 3 4 35 2" xfId="31081" xr:uid="{00000000-0005-0000-0000-0000350E0000}"/>
    <cellStyle name="Calculation 3 4 35 3" xfId="41549" xr:uid="{00000000-0005-0000-0000-0000360E0000}"/>
    <cellStyle name="Calculation 3 4 35 4" xfId="54557" xr:uid="{00000000-0005-0000-0000-0000370E0000}"/>
    <cellStyle name="Calculation 3 4 36" xfId="15541" xr:uid="{00000000-0005-0000-0000-0000380E0000}"/>
    <cellStyle name="Calculation 3 4 36 2" xfId="31963" xr:uid="{00000000-0005-0000-0000-0000390E0000}"/>
    <cellStyle name="Calculation 3 4 36 3" xfId="42311" xr:uid="{00000000-0005-0000-0000-00003A0E0000}"/>
    <cellStyle name="Calculation 3 4 36 4" xfId="55319" xr:uid="{00000000-0005-0000-0000-00003B0E0000}"/>
    <cellStyle name="Calculation 3 4 37" xfId="15410" xr:uid="{00000000-0005-0000-0000-00003C0E0000}"/>
    <cellStyle name="Calculation 3 4 37 2" xfId="31842" xr:uid="{00000000-0005-0000-0000-00003D0E0000}"/>
    <cellStyle name="Calculation 3 4 37 3" xfId="42196" xr:uid="{00000000-0005-0000-0000-00003E0E0000}"/>
    <cellStyle name="Calculation 3 4 37 4" xfId="55204" xr:uid="{00000000-0005-0000-0000-00003F0E0000}"/>
    <cellStyle name="Calculation 3 4 38" xfId="16287" xr:uid="{00000000-0005-0000-0000-0000400E0000}"/>
    <cellStyle name="Calculation 3 4 38 2" xfId="32631" xr:uid="{00000000-0005-0000-0000-0000410E0000}"/>
    <cellStyle name="Calculation 3 4 38 3" xfId="42888" xr:uid="{00000000-0005-0000-0000-0000420E0000}"/>
    <cellStyle name="Calculation 3 4 38 4" xfId="55896" xr:uid="{00000000-0005-0000-0000-0000430E0000}"/>
    <cellStyle name="Calculation 3 4 39" xfId="16252" xr:uid="{00000000-0005-0000-0000-0000440E0000}"/>
    <cellStyle name="Calculation 3 4 39 2" xfId="32602" xr:uid="{00000000-0005-0000-0000-0000450E0000}"/>
    <cellStyle name="Calculation 3 4 39 3" xfId="42860" xr:uid="{00000000-0005-0000-0000-0000460E0000}"/>
    <cellStyle name="Calculation 3 4 39 4" xfId="55868" xr:uid="{00000000-0005-0000-0000-0000470E0000}"/>
    <cellStyle name="Calculation 3 4 4" xfId="4111" xr:uid="{00000000-0005-0000-0000-0000480E0000}"/>
    <cellStyle name="Calculation 3 4 4 2" xfId="21611" xr:uid="{00000000-0005-0000-0000-0000490E0000}"/>
    <cellStyle name="Calculation 3 4 4 3" xfId="19907" xr:uid="{00000000-0005-0000-0000-00004A0E0000}"/>
    <cellStyle name="Calculation 3 4 4 4" xfId="46425" xr:uid="{00000000-0005-0000-0000-00004B0E0000}"/>
    <cellStyle name="Calculation 3 4 40" xfId="17298" xr:uid="{00000000-0005-0000-0000-00004C0E0000}"/>
    <cellStyle name="Calculation 3 4 40 2" xfId="33554" xr:uid="{00000000-0005-0000-0000-00004D0E0000}"/>
    <cellStyle name="Calculation 3 4 40 3" xfId="43698" xr:uid="{00000000-0005-0000-0000-00004E0E0000}"/>
    <cellStyle name="Calculation 3 4 40 4" xfId="56706" xr:uid="{00000000-0005-0000-0000-00004F0E0000}"/>
    <cellStyle name="Calculation 3 4 41" xfId="17185" xr:uid="{00000000-0005-0000-0000-0000500E0000}"/>
    <cellStyle name="Calculation 3 4 41 2" xfId="33448" xr:uid="{00000000-0005-0000-0000-0000510E0000}"/>
    <cellStyle name="Calculation 3 4 41 3" xfId="43603" xr:uid="{00000000-0005-0000-0000-0000520E0000}"/>
    <cellStyle name="Calculation 3 4 41 4" xfId="56611" xr:uid="{00000000-0005-0000-0000-0000530E0000}"/>
    <cellStyle name="Calculation 3 4 42" xfId="17378" xr:uid="{00000000-0005-0000-0000-0000540E0000}"/>
    <cellStyle name="Calculation 3 4 42 2" xfId="33631" xr:uid="{00000000-0005-0000-0000-0000550E0000}"/>
    <cellStyle name="Calculation 3 4 42 3" xfId="43769" xr:uid="{00000000-0005-0000-0000-0000560E0000}"/>
    <cellStyle name="Calculation 3 4 42 4" xfId="56777" xr:uid="{00000000-0005-0000-0000-0000570E0000}"/>
    <cellStyle name="Calculation 3 4 43" xfId="17872" xr:uid="{00000000-0005-0000-0000-0000580E0000}"/>
    <cellStyle name="Calculation 3 4 43 2" xfId="34063" xr:uid="{00000000-0005-0000-0000-0000590E0000}"/>
    <cellStyle name="Calculation 3 4 43 3" xfId="44118" xr:uid="{00000000-0005-0000-0000-00005A0E0000}"/>
    <cellStyle name="Calculation 3 4 43 4" xfId="57126" xr:uid="{00000000-0005-0000-0000-00005B0E0000}"/>
    <cellStyle name="Calculation 3 4 44" xfId="16917" xr:uid="{00000000-0005-0000-0000-00005C0E0000}"/>
    <cellStyle name="Calculation 3 4 44 2" xfId="33200" xr:uid="{00000000-0005-0000-0000-00005D0E0000}"/>
    <cellStyle name="Calculation 3 4 44 3" xfId="43390" xr:uid="{00000000-0005-0000-0000-00005E0E0000}"/>
    <cellStyle name="Calculation 3 4 44 4" xfId="56398" xr:uid="{00000000-0005-0000-0000-00005F0E0000}"/>
    <cellStyle name="Calculation 3 4 45" xfId="18961" xr:uid="{00000000-0005-0000-0000-0000600E0000}"/>
    <cellStyle name="Calculation 3 4 45 2" xfId="35025" xr:uid="{00000000-0005-0000-0000-0000610E0000}"/>
    <cellStyle name="Calculation 3 4 45 3" xfId="44924" xr:uid="{00000000-0005-0000-0000-0000620E0000}"/>
    <cellStyle name="Calculation 3 4 45 4" xfId="57932" xr:uid="{00000000-0005-0000-0000-0000630E0000}"/>
    <cellStyle name="Calculation 3 4 46" xfId="18937" xr:uid="{00000000-0005-0000-0000-0000640E0000}"/>
    <cellStyle name="Calculation 3 4 46 2" xfId="35006" xr:uid="{00000000-0005-0000-0000-0000650E0000}"/>
    <cellStyle name="Calculation 3 4 46 3" xfId="44912" xr:uid="{00000000-0005-0000-0000-0000660E0000}"/>
    <cellStyle name="Calculation 3 4 46 4" xfId="57920" xr:uid="{00000000-0005-0000-0000-0000670E0000}"/>
    <cellStyle name="Calculation 3 4 47" xfId="20462" xr:uid="{00000000-0005-0000-0000-0000680E0000}"/>
    <cellStyle name="Calculation 3 4 48" xfId="45447" xr:uid="{00000000-0005-0000-0000-0000690E0000}"/>
    <cellStyle name="Calculation 3 4 5" xfId="4049" xr:uid="{00000000-0005-0000-0000-00006A0E0000}"/>
    <cellStyle name="Calculation 3 4 5 2" xfId="21554" xr:uid="{00000000-0005-0000-0000-00006B0E0000}"/>
    <cellStyle name="Calculation 3 4 5 3" xfId="19956" xr:uid="{00000000-0005-0000-0000-00006C0E0000}"/>
    <cellStyle name="Calculation 3 4 5 4" xfId="46376" xr:uid="{00000000-0005-0000-0000-00006D0E0000}"/>
    <cellStyle name="Calculation 3 4 6" xfId="4750" xr:uid="{00000000-0005-0000-0000-00006E0E0000}"/>
    <cellStyle name="Calculation 3 4 6 2" xfId="22184" xr:uid="{00000000-0005-0000-0000-00006F0E0000}"/>
    <cellStyle name="Calculation 3 4 6 3" xfId="34848" xr:uid="{00000000-0005-0000-0000-0000700E0000}"/>
    <cellStyle name="Calculation 3 4 6 4" xfId="46898" xr:uid="{00000000-0005-0000-0000-0000710E0000}"/>
    <cellStyle name="Calculation 3 4 7" xfId="4684" xr:uid="{00000000-0005-0000-0000-0000720E0000}"/>
    <cellStyle name="Calculation 3 4 7 2" xfId="22122" xr:uid="{00000000-0005-0000-0000-0000730E0000}"/>
    <cellStyle name="Calculation 3 4 7 3" xfId="33088" xr:uid="{00000000-0005-0000-0000-0000740E0000}"/>
    <cellStyle name="Calculation 3 4 7 4" xfId="46840" xr:uid="{00000000-0005-0000-0000-0000750E0000}"/>
    <cellStyle name="Calculation 3 4 8" xfId="5084" xr:uid="{00000000-0005-0000-0000-0000760E0000}"/>
    <cellStyle name="Calculation 3 4 8 2" xfId="22489" xr:uid="{00000000-0005-0000-0000-0000770E0000}"/>
    <cellStyle name="Calculation 3 4 8 3" xfId="19732" xr:uid="{00000000-0005-0000-0000-0000780E0000}"/>
    <cellStyle name="Calculation 3 4 8 4" xfId="47165" xr:uid="{00000000-0005-0000-0000-0000790E0000}"/>
    <cellStyle name="Calculation 3 4 9" xfId="5282" xr:uid="{00000000-0005-0000-0000-00007A0E0000}"/>
    <cellStyle name="Calculation 3 4 9 2" xfId="22671" xr:uid="{00000000-0005-0000-0000-00007B0E0000}"/>
    <cellStyle name="Calculation 3 4 9 3" xfId="20372" xr:uid="{00000000-0005-0000-0000-00007C0E0000}"/>
    <cellStyle name="Calculation 3 4 9 4" xfId="47324" xr:uid="{00000000-0005-0000-0000-00007D0E0000}"/>
    <cellStyle name="Calculation 3 5" xfId="3091" xr:uid="{00000000-0005-0000-0000-00007E0E0000}"/>
    <cellStyle name="Calculation 3 5 2" xfId="20687" xr:uid="{00000000-0005-0000-0000-00007F0E0000}"/>
    <cellStyle name="Calculation 3 5 3" xfId="34320" xr:uid="{00000000-0005-0000-0000-0000800E0000}"/>
    <cellStyle name="Calculation 3 5 4" xfId="45638" xr:uid="{00000000-0005-0000-0000-0000810E0000}"/>
    <cellStyle name="Calculation 3 6" xfId="4096" xr:uid="{00000000-0005-0000-0000-0000820E0000}"/>
    <cellStyle name="Calculation 3 6 2" xfId="21599" xr:uid="{00000000-0005-0000-0000-0000830E0000}"/>
    <cellStyle name="Calculation 3 6 3" xfId="19917" xr:uid="{00000000-0005-0000-0000-0000840E0000}"/>
    <cellStyle name="Calculation 3 6 4" xfId="46415" xr:uid="{00000000-0005-0000-0000-0000850E0000}"/>
    <cellStyle name="Calculation 3 7" xfId="5915" xr:uid="{00000000-0005-0000-0000-0000860E0000}"/>
    <cellStyle name="Calculation 3 7 2" xfId="23257" xr:uid="{00000000-0005-0000-0000-0000870E0000}"/>
    <cellStyle name="Calculation 3 7 3" xfId="22939" xr:uid="{00000000-0005-0000-0000-0000880E0000}"/>
    <cellStyle name="Calculation 3 7 4" xfId="47835" xr:uid="{00000000-0005-0000-0000-0000890E0000}"/>
    <cellStyle name="Calculation 3 8" xfId="5837" xr:uid="{00000000-0005-0000-0000-00008A0E0000}"/>
    <cellStyle name="Calculation 3 8 2" xfId="23182" xr:uid="{00000000-0005-0000-0000-00008B0E0000}"/>
    <cellStyle name="Calculation 3 8 3" xfId="26394" xr:uid="{00000000-0005-0000-0000-00008C0E0000}"/>
    <cellStyle name="Calculation 3 8 4" xfId="47764" xr:uid="{00000000-0005-0000-0000-00008D0E0000}"/>
    <cellStyle name="Calculation 3 9" xfId="8135" xr:uid="{00000000-0005-0000-0000-00008E0E0000}"/>
    <cellStyle name="Calculation 3 9 2" xfId="25268" xr:uid="{00000000-0005-0000-0000-00008F0E0000}"/>
    <cellStyle name="Calculation 3 9 3" xfId="36574" xr:uid="{00000000-0005-0000-0000-0000900E0000}"/>
    <cellStyle name="Calculation 3 9 4" xfId="49545" xr:uid="{00000000-0005-0000-0000-0000910E0000}"/>
    <cellStyle name="Calculation 4" xfId="242" xr:uid="{00000000-0005-0000-0000-0000920E0000}"/>
    <cellStyle name="Calculation 4 10" xfId="8053" xr:uid="{00000000-0005-0000-0000-0000930E0000}"/>
    <cellStyle name="Calculation 4 10 2" xfId="25188" xr:uid="{00000000-0005-0000-0000-0000940E0000}"/>
    <cellStyle name="Calculation 4 10 3" xfId="36498" xr:uid="{00000000-0005-0000-0000-0000950E0000}"/>
    <cellStyle name="Calculation 4 10 4" xfId="49469" xr:uid="{00000000-0005-0000-0000-0000960E0000}"/>
    <cellStyle name="Calculation 4 11" xfId="9359" xr:uid="{00000000-0005-0000-0000-0000970E0000}"/>
    <cellStyle name="Calculation 4 11 2" xfId="26386" xr:uid="{00000000-0005-0000-0000-0000980E0000}"/>
    <cellStyle name="Calculation 4 11 3" xfId="37552" xr:uid="{00000000-0005-0000-0000-0000990E0000}"/>
    <cellStyle name="Calculation 4 11 4" xfId="50518" xr:uid="{00000000-0005-0000-0000-00009A0E0000}"/>
    <cellStyle name="Calculation 4 12" xfId="11542" xr:uid="{00000000-0005-0000-0000-00009B0E0000}"/>
    <cellStyle name="Calculation 4 12 2" xfId="28400" xr:uid="{00000000-0005-0000-0000-00009C0E0000}"/>
    <cellStyle name="Calculation 4 12 3" xfId="39284" xr:uid="{00000000-0005-0000-0000-00009D0E0000}"/>
    <cellStyle name="Calculation 4 12 4" xfId="52292" xr:uid="{00000000-0005-0000-0000-00009E0E0000}"/>
    <cellStyle name="Calculation 4 13" xfId="9661" xr:uid="{00000000-0005-0000-0000-00009F0E0000}"/>
    <cellStyle name="Calculation 4 13 2" xfId="26663" xr:uid="{00000000-0005-0000-0000-0000A00E0000}"/>
    <cellStyle name="Calculation 4 13 3" xfId="37805" xr:uid="{00000000-0005-0000-0000-0000A10E0000}"/>
    <cellStyle name="Calculation 4 13 4" xfId="50771" xr:uid="{00000000-0005-0000-0000-0000A20E0000}"/>
    <cellStyle name="Calculation 4 14" xfId="12436" xr:uid="{00000000-0005-0000-0000-0000A30E0000}"/>
    <cellStyle name="Calculation 4 14 2" xfId="29197" xr:uid="{00000000-0005-0000-0000-0000A40E0000}"/>
    <cellStyle name="Calculation 4 14 3" xfId="39957" xr:uid="{00000000-0005-0000-0000-0000A50E0000}"/>
    <cellStyle name="Calculation 4 14 4" xfId="52965" xr:uid="{00000000-0005-0000-0000-0000A60E0000}"/>
    <cellStyle name="Calculation 4 15" xfId="13328" xr:uid="{00000000-0005-0000-0000-0000A70E0000}"/>
    <cellStyle name="Calculation 4 15 2" xfId="29993" xr:uid="{00000000-0005-0000-0000-0000A80E0000}"/>
    <cellStyle name="Calculation 4 15 3" xfId="40617" xr:uid="{00000000-0005-0000-0000-0000A90E0000}"/>
    <cellStyle name="Calculation 4 15 4" xfId="53625" xr:uid="{00000000-0005-0000-0000-0000AA0E0000}"/>
    <cellStyle name="Calculation 4 16" xfId="13659" xr:uid="{00000000-0005-0000-0000-0000AB0E0000}"/>
    <cellStyle name="Calculation 4 16 2" xfId="30294" xr:uid="{00000000-0005-0000-0000-0000AC0E0000}"/>
    <cellStyle name="Calculation 4 16 3" xfId="40886" xr:uid="{00000000-0005-0000-0000-0000AD0E0000}"/>
    <cellStyle name="Calculation 4 16 4" xfId="53894" xr:uid="{00000000-0005-0000-0000-0000AE0E0000}"/>
    <cellStyle name="Calculation 4 17" xfId="10160" xr:uid="{00000000-0005-0000-0000-0000AF0E0000}"/>
    <cellStyle name="Calculation 4 17 2" xfId="27132" xr:uid="{00000000-0005-0000-0000-0000B00E0000}"/>
    <cellStyle name="Calculation 4 17 3" xfId="38208" xr:uid="{00000000-0005-0000-0000-0000B10E0000}"/>
    <cellStyle name="Calculation 4 17 4" xfId="51171" xr:uid="{00000000-0005-0000-0000-0000B20E0000}"/>
    <cellStyle name="Calculation 4 18" xfId="16192" xr:uid="{00000000-0005-0000-0000-0000B30E0000}"/>
    <cellStyle name="Calculation 4 18 2" xfId="32546" xr:uid="{00000000-0005-0000-0000-0000B40E0000}"/>
    <cellStyle name="Calculation 4 18 3" xfId="42815" xr:uid="{00000000-0005-0000-0000-0000B50E0000}"/>
    <cellStyle name="Calculation 4 18 4" xfId="55823" xr:uid="{00000000-0005-0000-0000-0000B60E0000}"/>
    <cellStyle name="Calculation 4 19" xfId="17082" xr:uid="{00000000-0005-0000-0000-0000B70E0000}"/>
    <cellStyle name="Calculation 4 19 2" xfId="33354" xr:uid="{00000000-0005-0000-0000-0000B80E0000}"/>
    <cellStyle name="Calculation 4 19 3" xfId="43527" xr:uid="{00000000-0005-0000-0000-0000B90E0000}"/>
    <cellStyle name="Calculation 4 19 4" xfId="56535" xr:uid="{00000000-0005-0000-0000-0000BA0E0000}"/>
    <cellStyle name="Calculation 4 2" xfId="2807" xr:uid="{00000000-0005-0000-0000-0000BB0E0000}"/>
    <cellStyle name="Calculation 4 2 10" xfId="6183" xr:uid="{00000000-0005-0000-0000-0000BC0E0000}"/>
    <cellStyle name="Calculation 4 2 10 2" xfId="23505" xr:uid="{00000000-0005-0000-0000-0000BD0E0000}"/>
    <cellStyle name="Calculation 4 2 10 3" xfId="28979" xr:uid="{00000000-0005-0000-0000-0000BE0E0000}"/>
    <cellStyle name="Calculation 4 2 10 4" xfId="48040" xr:uid="{00000000-0005-0000-0000-0000BF0E0000}"/>
    <cellStyle name="Calculation 4 2 11" xfId="6414" xr:uid="{00000000-0005-0000-0000-0000C00E0000}"/>
    <cellStyle name="Calculation 4 2 11 2" xfId="23714" xr:uid="{00000000-0005-0000-0000-0000C10E0000}"/>
    <cellStyle name="Calculation 4 2 11 3" xfId="29470" xr:uid="{00000000-0005-0000-0000-0000C20E0000}"/>
    <cellStyle name="Calculation 4 2 11 4" xfId="48212" xr:uid="{00000000-0005-0000-0000-0000C30E0000}"/>
    <cellStyle name="Calculation 4 2 12" xfId="6709" xr:uid="{00000000-0005-0000-0000-0000C40E0000}"/>
    <cellStyle name="Calculation 4 2 12 2" xfId="23977" xr:uid="{00000000-0005-0000-0000-0000C50E0000}"/>
    <cellStyle name="Calculation 4 2 12 3" xfId="22260" xr:uid="{00000000-0005-0000-0000-0000C60E0000}"/>
    <cellStyle name="Calculation 4 2 12 4" xfId="48436" xr:uid="{00000000-0005-0000-0000-0000C70E0000}"/>
    <cellStyle name="Calculation 4 2 13" xfId="7074" xr:uid="{00000000-0005-0000-0000-0000C80E0000}"/>
    <cellStyle name="Calculation 4 2 13 2" xfId="24305" xr:uid="{00000000-0005-0000-0000-0000C90E0000}"/>
    <cellStyle name="Calculation 4 2 13 3" xfId="35747" xr:uid="{00000000-0005-0000-0000-0000CA0E0000}"/>
    <cellStyle name="Calculation 4 2 13 4" xfId="48716" xr:uid="{00000000-0005-0000-0000-0000CB0E0000}"/>
    <cellStyle name="Calculation 4 2 14" xfId="7499" xr:uid="{00000000-0005-0000-0000-0000CC0E0000}"/>
    <cellStyle name="Calculation 4 2 14 2" xfId="24683" xr:uid="{00000000-0005-0000-0000-0000CD0E0000}"/>
    <cellStyle name="Calculation 4 2 14 3" xfId="36055" xr:uid="{00000000-0005-0000-0000-0000CE0E0000}"/>
    <cellStyle name="Calculation 4 2 14 4" xfId="49026" xr:uid="{00000000-0005-0000-0000-0000CF0E0000}"/>
    <cellStyle name="Calculation 4 2 15" xfId="7797" xr:uid="{00000000-0005-0000-0000-0000D00E0000}"/>
    <cellStyle name="Calculation 4 2 15 2" xfId="24953" xr:uid="{00000000-0005-0000-0000-0000D10E0000}"/>
    <cellStyle name="Calculation 4 2 15 3" xfId="36285" xr:uid="{00000000-0005-0000-0000-0000D20E0000}"/>
    <cellStyle name="Calculation 4 2 15 4" xfId="49256" xr:uid="{00000000-0005-0000-0000-0000D30E0000}"/>
    <cellStyle name="Calculation 4 2 16" xfId="8378" xr:uid="{00000000-0005-0000-0000-0000D40E0000}"/>
    <cellStyle name="Calculation 4 2 16 2" xfId="25494" xr:uid="{00000000-0005-0000-0000-0000D50E0000}"/>
    <cellStyle name="Calculation 4 2 16 3" xfId="36768" xr:uid="{00000000-0005-0000-0000-0000D60E0000}"/>
    <cellStyle name="Calculation 4 2 16 4" xfId="49739" xr:uid="{00000000-0005-0000-0000-0000D70E0000}"/>
    <cellStyle name="Calculation 4 2 17" xfId="8639" xr:uid="{00000000-0005-0000-0000-0000D80E0000}"/>
    <cellStyle name="Calculation 4 2 17 2" xfId="25721" xr:uid="{00000000-0005-0000-0000-0000D90E0000}"/>
    <cellStyle name="Calculation 4 2 17 3" xfId="36956" xr:uid="{00000000-0005-0000-0000-0000DA0E0000}"/>
    <cellStyle name="Calculation 4 2 17 4" xfId="49927" xr:uid="{00000000-0005-0000-0000-0000DB0E0000}"/>
    <cellStyle name="Calculation 4 2 18" xfId="8918" xr:uid="{00000000-0005-0000-0000-0000DC0E0000}"/>
    <cellStyle name="Calculation 4 2 18 2" xfId="25971" xr:uid="{00000000-0005-0000-0000-0000DD0E0000}"/>
    <cellStyle name="Calculation 4 2 18 3" xfId="37173" xr:uid="{00000000-0005-0000-0000-0000DE0E0000}"/>
    <cellStyle name="Calculation 4 2 18 4" xfId="50144" xr:uid="{00000000-0005-0000-0000-0000DF0E0000}"/>
    <cellStyle name="Calculation 4 2 19" xfId="10436" xr:uid="{00000000-0005-0000-0000-0000E00E0000}"/>
    <cellStyle name="Calculation 4 2 19 2" xfId="27390" xr:uid="{00000000-0005-0000-0000-0000E10E0000}"/>
    <cellStyle name="Calculation 4 2 19 3" xfId="38431" xr:uid="{00000000-0005-0000-0000-0000E20E0000}"/>
    <cellStyle name="Calculation 4 2 19 4" xfId="51417" xr:uid="{00000000-0005-0000-0000-0000E30E0000}"/>
    <cellStyle name="Calculation 4 2 2" xfId="3323" xr:uid="{00000000-0005-0000-0000-0000E40E0000}"/>
    <cellStyle name="Calculation 4 2 2 2" xfId="20897" xr:uid="{00000000-0005-0000-0000-0000E50E0000}"/>
    <cellStyle name="Calculation 4 2 2 3" xfId="25373" xr:uid="{00000000-0005-0000-0000-0000E60E0000}"/>
    <cellStyle name="Calculation 4 2 2 4" xfId="45812" xr:uid="{00000000-0005-0000-0000-0000E70E0000}"/>
    <cellStyle name="Calculation 4 2 20" xfId="10682" xr:uid="{00000000-0005-0000-0000-0000E80E0000}"/>
    <cellStyle name="Calculation 4 2 20 2" xfId="27618" xr:uid="{00000000-0005-0000-0000-0000E90E0000}"/>
    <cellStyle name="Calculation 4 2 20 3" xfId="38628" xr:uid="{00000000-0005-0000-0000-0000EA0E0000}"/>
    <cellStyle name="Calculation 4 2 20 4" xfId="51636" xr:uid="{00000000-0005-0000-0000-0000EB0E0000}"/>
    <cellStyle name="Calculation 4 2 21" xfId="11006" xr:uid="{00000000-0005-0000-0000-0000EC0E0000}"/>
    <cellStyle name="Calculation 4 2 21 2" xfId="27913" xr:uid="{00000000-0005-0000-0000-0000ED0E0000}"/>
    <cellStyle name="Calculation 4 2 21 3" xfId="38867" xr:uid="{00000000-0005-0000-0000-0000EE0E0000}"/>
    <cellStyle name="Calculation 4 2 21 4" xfId="51875" xr:uid="{00000000-0005-0000-0000-0000EF0E0000}"/>
    <cellStyle name="Calculation 4 2 22" xfId="11345" xr:uid="{00000000-0005-0000-0000-0000F00E0000}"/>
    <cellStyle name="Calculation 4 2 22 2" xfId="28221" xr:uid="{00000000-0005-0000-0000-0000F10E0000}"/>
    <cellStyle name="Calculation 4 2 22 3" xfId="39125" xr:uid="{00000000-0005-0000-0000-0000F20E0000}"/>
    <cellStyle name="Calculation 4 2 22 4" xfId="52133" xr:uid="{00000000-0005-0000-0000-0000F30E0000}"/>
    <cellStyle name="Calculation 4 2 23" xfId="11615" xr:uid="{00000000-0005-0000-0000-0000F40E0000}"/>
    <cellStyle name="Calculation 4 2 23 2" xfId="28460" xr:uid="{00000000-0005-0000-0000-0000F50E0000}"/>
    <cellStyle name="Calculation 4 2 23 3" xfId="39327" xr:uid="{00000000-0005-0000-0000-0000F60E0000}"/>
    <cellStyle name="Calculation 4 2 23 4" xfId="52335" xr:uid="{00000000-0005-0000-0000-0000F70E0000}"/>
    <cellStyle name="Calculation 4 2 24" xfId="11947" xr:uid="{00000000-0005-0000-0000-0000F80E0000}"/>
    <cellStyle name="Calculation 4 2 24 2" xfId="28760" xr:uid="{00000000-0005-0000-0000-0000F90E0000}"/>
    <cellStyle name="Calculation 4 2 24 3" xfId="39589" xr:uid="{00000000-0005-0000-0000-0000FA0E0000}"/>
    <cellStyle name="Calculation 4 2 24 4" xfId="52597" xr:uid="{00000000-0005-0000-0000-0000FB0E0000}"/>
    <cellStyle name="Calculation 4 2 25" xfId="12231" xr:uid="{00000000-0005-0000-0000-0000FC0E0000}"/>
    <cellStyle name="Calculation 4 2 25 2" xfId="29013" xr:uid="{00000000-0005-0000-0000-0000FD0E0000}"/>
    <cellStyle name="Calculation 4 2 25 3" xfId="39787" xr:uid="{00000000-0005-0000-0000-0000FE0E0000}"/>
    <cellStyle name="Calculation 4 2 25 4" xfId="52795" xr:uid="{00000000-0005-0000-0000-0000FF0E0000}"/>
    <cellStyle name="Calculation 4 2 26" xfId="12505" xr:uid="{00000000-0005-0000-0000-0000000F0000}"/>
    <cellStyle name="Calculation 4 2 26 2" xfId="29254" xr:uid="{00000000-0005-0000-0000-0000010F0000}"/>
    <cellStyle name="Calculation 4 2 26 3" xfId="39990" xr:uid="{00000000-0005-0000-0000-0000020F0000}"/>
    <cellStyle name="Calculation 4 2 26 4" xfId="52998" xr:uid="{00000000-0005-0000-0000-0000030F0000}"/>
    <cellStyle name="Calculation 4 2 27" xfId="12787" xr:uid="{00000000-0005-0000-0000-0000040F0000}"/>
    <cellStyle name="Calculation 4 2 27 2" xfId="29504" xr:uid="{00000000-0005-0000-0000-0000050F0000}"/>
    <cellStyle name="Calculation 4 2 27 3" xfId="40189" xr:uid="{00000000-0005-0000-0000-0000060F0000}"/>
    <cellStyle name="Calculation 4 2 27 4" xfId="53197" xr:uid="{00000000-0005-0000-0000-0000070F0000}"/>
    <cellStyle name="Calculation 4 2 28" xfId="13131" xr:uid="{00000000-0005-0000-0000-0000080F0000}"/>
    <cellStyle name="Calculation 4 2 28 2" xfId="29813" xr:uid="{00000000-0005-0000-0000-0000090F0000}"/>
    <cellStyle name="Calculation 4 2 28 3" xfId="40458" xr:uid="{00000000-0005-0000-0000-00000A0F0000}"/>
    <cellStyle name="Calculation 4 2 28 4" xfId="53466" xr:uid="{00000000-0005-0000-0000-00000B0F0000}"/>
    <cellStyle name="Calculation 4 2 29" xfId="13468" xr:uid="{00000000-0005-0000-0000-00000C0F0000}"/>
    <cellStyle name="Calculation 4 2 29 2" xfId="30120" xr:uid="{00000000-0005-0000-0000-00000D0F0000}"/>
    <cellStyle name="Calculation 4 2 29 3" xfId="40724" xr:uid="{00000000-0005-0000-0000-00000E0F0000}"/>
    <cellStyle name="Calculation 4 2 29 4" xfId="53732" xr:uid="{00000000-0005-0000-0000-00000F0F0000}"/>
    <cellStyle name="Calculation 4 2 3" xfId="3619" xr:uid="{00000000-0005-0000-0000-0000100F0000}"/>
    <cellStyle name="Calculation 4 2 3 2" xfId="21157" xr:uid="{00000000-0005-0000-0000-0000110F0000}"/>
    <cellStyle name="Calculation 4 2 3 3" xfId="28079" xr:uid="{00000000-0005-0000-0000-0000120F0000}"/>
    <cellStyle name="Calculation 4 2 3 4" xfId="46029" xr:uid="{00000000-0005-0000-0000-0000130F0000}"/>
    <cellStyle name="Calculation 4 2 30" xfId="13707" xr:uid="{00000000-0005-0000-0000-0000140F0000}"/>
    <cellStyle name="Calculation 4 2 30 2" xfId="30332" xr:uid="{00000000-0005-0000-0000-0000150F0000}"/>
    <cellStyle name="Calculation 4 2 30 3" xfId="40909" xr:uid="{00000000-0005-0000-0000-0000160F0000}"/>
    <cellStyle name="Calculation 4 2 30 4" xfId="53917" xr:uid="{00000000-0005-0000-0000-0000170F0000}"/>
    <cellStyle name="Calculation 4 2 31" xfId="13982" xr:uid="{00000000-0005-0000-0000-0000180F0000}"/>
    <cellStyle name="Calculation 4 2 31 2" xfId="30573" xr:uid="{00000000-0005-0000-0000-0000190F0000}"/>
    <cellStyle name="Calculation 4 2 31 3" xfId="41111" xr:uid="{00000000-0005-0000-0000-00001A0F0000}"/>
    <cellStyle name="Calculation 4 2 31 4" xfId="54119" xr:uid="{00000000-0005-0000-0000-00001B0F0000}"/>
    <cellStyle name="Calculation 4 2 32" xfId="14279" xr:uid="{00000000-0005-0000-0000-00001C0F0000}"/>
    <cellStyle name="Calculation 4 2 32 2" xfId="30836" xr:uid="{00000000-0005-0000-0000-00001D0F0000}"/>
    <cellStyle name="Calculation 4 2 32 3" xfId="41327" xr:uid="{00000000-0005-0000-0000-00001E0F0000}"/>
    <cellStyle name="Calculation 4 2 32 4" xfId="54335" xr:uid="{00000000-0005-0000-0000-00001F0F0000}"/>
    <cellStyle name="Calculation 4 2 33" xfId="14603" xr:uid="{00000000-0005-0000-0000-0000200F0000}"/>
    <cellStyle name="Calculation 4 2 33 2" xfId="31124" xr:uid="{00000000-0005-0000-0000-0000210F0000}"/>
    <cellStyle name="Calculation 4 2 33 3" xfId="41570" xr:uid="{00000000-0005-0000-0000-0000220F0000}"/>
    <cellStyle name="Calculation 4 2 33 4" xfId="54578" xr:uid="{00000000-0005-0000-0000-0000230F0000}"/>
    <cellStyle name="Calculation 4 2 34" xfId="14906" xr:uid="{00000000-0005-0000-0000-0000240F0000}"/>
    <cellStyle name="Calculation 4 2 34 2" xfId="31394" xr:uid="{00000000-0005-0000-0000-0000250F0000}"/>
    <cellStyle name="Calculation 4 2 34 3" xfId="41802" xr:uid="{00000000-0005-0000-0000-0000260F0000}"/>
    <cellStyle name="Calculation 4 2 34 4" xfId="54810" xr:uid="{00000000-0005-0000-0000-0000270F0000}"/>
    <cellStyle name="Calculation 4 2 35" xfId="15212" xr:uid="{00000000-0005-0000-0000-0000280F0000}"/>
    <cellStyle name="Calculation 4 2 35 2" xfId="31663" xr:uid="{00000000-0005-0000-0000-0000290F0000}"/>
    <cellStyle name="Calculation 4 2 35 3" xfId="42033" xr:uid="{00000000-0005-0000-0000-00002A0F0000}"/>
    <cellStyle name="Calculation 4 2 35 4" xfId="55041" xr:uid="{00000000-0005-0000-0000-00002B0F0000}"/>
    <cellStyle name="Calculation 4 2 36" xfId="15658" xr:uid="{00000000-0005-0000-0000-00002C0F0000}"/>
    <cellStyle name="Calculation 4 2 36 2" xfId="32068" xr:uid="{00000000-0005-0000-0000-00002D0F0000}"/>
    <cellStyle name="Calculation 4 2 36 3" xfId="42395" xr:uid="{00000000-0005-0000-0000-00002E0F0000}"/>
    <cellStyle name="Calculation 4 2 36 4" xfId="55403" xr:uid="{00000000-0005-0000-0000-00002F0F0000}"/>
    <cellStyle name="Calculation 4 2 37" xfId="15921" xr:uid="{00000000-0005-0000-0000-0000300F0000}"/>
    <cellStyle name="Calculation 4 2 37 2" xfId="32295" xr:uid="{00000000-0005-0000-0000-0000310F0000}"/>
    <cellStyle name="Calculation 4 2 37 3" xfId="42585" xr:uid="{00000000-0005-0000-0000-0000320F0000}"/>
    <cellStyle name="Calculation 4 2 37 4" xfId="55593" xr:uid="{00000000-0005-0000-0000-0000330F0000}"/>
    <cellStyle name="Calculation 4 2 38" xfId="16408" xr:uid="{00000000-0005-0000-0000-0000340F0000}"/>
    <cellStyle name="Calculation 4 2 38 2" xfId="32741" xr:uid="{00000000-0005-0000-0000-0000350F0000}"/>
    <cellStyle name="Calculation 4 2 38 3" xfId="42981" xr:uid="{00000000-0005-0000-0000-0000360F0000}"/>
    <cellStyle name="Calculation 4 2 38 4" xfId="55989" xr:uid="{00000000-0005-0000-0000-0000370F0000}"/>
    <cellStyle name="Calculation 4 2 39" xfId="16628" xr:uid="{00000000-0005-0000-0000-0000380F0000}"/>
    <cellStyle name="Calculation 4 2 39 2" xfId="32937" xr:uid="{00000000-0005-0000-0000-0000390F0000}"/>
    <cellStyle name="Calculation 4 2 39 3" xfId="43152" xr:uid="{00000000-0005-0000-0000-00003A0F0000}"/>
    <cellStyle name="Calculation 4 2 39 4" xfId="56160" xr:uid="{00000000-0005-0000-0000-00003B0F0000}"/>
    <cellStyle name="Calculation 4 2 4" xfId="4235" xr:uid="{00000000-0005-0000-0000-00003C0F0000}"/>
    <cellStyle name="Calculation 4 2 4 2" xfId="21721" xr:uid="{00000000-0005-0000-0000-00003D0F0000}"/>
    <cellStyle name="Calculation 4 2 4 3" xfId="19827" xr:uid="{00000000-0005-0000-0000-00003E0F0000}"/>
    <cellStyle name="Calculation 4 2 4 4" xfId="46506" xr:uid="{00000000-0005-0000-0000-00003F0F0000}"/>
    <cellStyle name="Calculation 4 2 40" xfId="17430" xr:uid="{00000000-0005-0000-0000-0000400F0000}"/>
    <cellStyle name="Calculation 4 2 40 2" xfId="33669" xr:uid="{00000000-0005-0000-0000-0000410F0000}"/>
    <cellStyle name="Calculation 4 2 40 3" xfId="43784" xr:uid="{00000000-0005-0000-0000-0000420F0000}"/>
    <cellStyle name="Calculation 4 2 40 4" xfId="56792" xr:uid="{00000000-0005-0000-0000-0000430F0000}"/>
    <cellStyle name="Calculation 4 2 41" xfId="17678" xr:uid="{00000000-0005-0000-0000-0000440F0000}"/>
    <cellStyle name="Calculation 4 2 41 2" xfId="33888" xr:uid="{00000000-0005-0000-0000-0000450F0000}"/>
    <cellStyle name="Calculation 4 2 41 3" xfId="43964" xr:uid="{00000000-0005-0000-0000-0000460F0000}"/>
    <cellStyle name="Calculation 4 2 41 4" xfId="56972" xr:uid="{00000000-0005-0000-0000-0000470F0000}"/>
    <cellStyle name="Calculation 4 2 42" xfId="17997" xr:uid="{00000000-0005-0000-0000-0000480F0000}"/>
    <cellStyle name="Calculation 4 2 42 2" xfId="34171" xr:uid="{00000000-0005-0000-0000-0000490F0000}"/>
    <cellStyle name="Calculation 4 2 42 3" xfId="44198" xr:uid="{00000000-0005-0000-0000-00004A0F0000}"/>
    <cellStyle name="Calculation 4 2 42 4" xfId="57206" xr:uid="{00000000-0005-0000-0000-00004B0F0000}"/>
    <cellStyle name="Calculation 4 2 43" xfId="18308" xr:uid="{00000000-0005-0000-0000-00004C0F0000}"/>
    <cellStyle name="Calculation 4 2 43 2" xfId="34445" xr:uid="{00000000-0005-0000-0000-00004D0F0000}"/>
    <cellStyle name="Calculation 4 2 43 3" xfId="44428" xr:uid="{00000000-0005-0000-0000-00004E0F0000}"/>
    <cellStyle name="Calculation 4 2 43 4" xfId="57436" xr:uid="{00000000-0005-0000-0000-00004F0F0000}"/>
    <cellStyle name="Calculation 4 2 44" xfId="18625" xr:uid="{00000000-0005-0000-0000-0000500F0000}"/>
    <cellStyle name="Calculation 4 2 44 2" xfId="34727" xr:uid="{00000000-0005-0000-0000-0000510F0000}"/>
    <cellStyle name="Calculation 4 2 44 3" xfId="44664" xr:uid="{00000000-0005-0000-0000-0000520F0000}"/>
    <cellStyle name="Calculation 4 2 44 4" xfId="57672" xr:uid="{00000000-0005-0000-0000-0000530F0000}"/>
    <cellStyle name="Calculation 4 2 45" xfId="19087" xr:uid="{00000000-0005-0000-0000-0000540F0000}"/>
    <cellStyle name="Calculation 4 2 45 2" xfId="35135" xr:uid="{00000000-0005-0000-0000-0000550F0000}"/>
    <cellStyle name="Calculation 4 2 45 3" xfId="45006" xr:uid="{00000000-0005-0000-0000-0000560F0000}"/>
    <cellStyle name="Calculation 4 2 45 4" xfId="58014" xr:uid="{00000000-0005-0000-0000-0000570F0000}"/>
    <cellStyle name="Calculation 4 2 46" xfId="19388" xr:uid="{00000000-0005-0000-0000-0000580F0000}"/>
    <cellStyle name="Calculation 4 2 46 2" xfId="35401" xr:uid="{00000000-0005-0000-0000-0000590F0000}"/>
    <cellStyle name="Calculation 4 2 46 3" xfId="45229" xr:uid="{00000000-0005-0000-0000-00005A0F0000}"/>
    <cellStyle name="Calculation 4 2 46 4" xfId="58237" xr:uid="{00000000-0005-0000-0000-00005B0F0000}"/>
    <cellStyle name="Calculation 4 2 47" xfId="21306" xr:uid="{00000000-0005-0000-0000-00005C0F0000}"/>
    <cellStyle name="Calculation 4 2 48" xfId="45513" xr:uid="{00000000-0005-0000-0000-00005D0F0000}"/>
    <cellStyle name="Calculation 4 2 5" xfId="4479" xr:uid="{00000000-0005-0000-0000-00005E0F0000}"/>
    <cellStyle name="Calculation 4 2 5 2" xfId="21933" xr:uid="{00000000-0005-0000-0000-00005F0F0000}"/>
    <cellStyle name="Calculation 4 2 5 3" xfId="27115" xr:uid="{00000000-0005-0000-0000-0000600F0000}"/>
    <cellStyle name="Calculation 4 2 5 4" xfId="46677" xr:uid="{00000000-0005-0000-0000-0000610F0000}"/>
    <cellStyle name="Calculation 4 2 6" xfId="4870" xr:uid="{00000000-0005-0000-0000-0000620F0000}"/>
    <cellStyle name="Calculation 4 2 6 2" xfId="22295" xr:uid="{00000000-0005-0000-0000-0000630F0000}"/>
    <cellStyle name="Calculation 4 2 6 3" xfId="21280" xr:uid="{00000000-0005-0000-0000-0000640F0000}"/>
    <cellStyle name="Calculation 4 2 6 4" xfId="46990" xr:uid="{00000000-0005-0000-0000-0000650F0000}"/>
    <cellStyle name="Calculation 4 2 7" xfId="5096" xr:uid="{00000000-0005-0000-0000-0000660F0000}"/>
    <cellStyle name="Calculation 4 2 7 2" xfId="22500" xr:uid="{00000000-0005-0000-0000-0000670F0000}"/>
    <cellStyle name="Calculation 4 2 7 3" xfId="20226" xr:uid="{00000000-0005-0000-0000-0000680F0000}"/>
    <cellStyle name="Calculation 4 2 7 4" xfId="47172" xr:uid="{00000000-0005-0000-0000-0000690F0000}"/>
    <cellStyle name="Calculation 4 2 8" xfId="5381" xr:uid="{00000000-0005-0000-0000-00006A0F0000}"/>
    <cellStyle name="Calculation 4 2 8 2" xfId="22761" xr:uid="{00000000-0005-0000-0000-00006B0F0000}"/>
    <cellStyle name="Calculation 4 2 8 3" xfId="20309" xr:uid="{00000000-0005-0000-0000-00006C0F0000}"/>
    <cellStyle name="Calculation 4 2 8 4" xfId="47390" xr:uid="{00000000-0005-0000-0000-00006D0F0000}"/>
    <cellStyle name="Calculation 4 2 9" xfId="5589" xr:uid="{00000000-0005-0000-0000-00006E0F0000}"/>
    <cellStyle name="Calculation 4 2 9 2" xfId="22949" xr:uid="{00000000-0005-0000-0000-00006F0F0000}"/>
    <cellStyle name="Calculation 4 2 9 3" xfId="28905" xr:uid="{00000000-0005-0000-0000-0000700F0000}"/>
    <cellStyle name="Calculation 4 2 9 4" xfId="47552" xr:uid="{00000000-0005-0000-0000-0000710F0000}"/>
    <cellStyle name="Calculation 4 20" xfId="16926" xr:uid="{00000000-0005-0000-0000-0000720F0000}"/>
    <cellStyle name="Calculation 4 20 2" xfId="33209" xr:uid="{00000000-0005-0000-0000-0000730F0000}"/>
    <cellStyle name="Calculation 4 20 3" xfId="43395" xr:uid="{00000000-0005-0000-0000-0000740F0000}"/>
    <cellStyle name="Calculation 4 20 4" xfId="56403" xr:uid="{00000000-0005-0000-0000-0000750F0000}"/>
    <cellStyle name="Calculation 4 21" xfId="17062" xr:uid="{00000000-0005-0000-0000-0000760F0000}"/>
    <cellStyle name="Calculation 4 21 2" xfId="33339" xr:uid="{00000000-0005-0000-0000-0000770F0000}"/>
    <cellStyle name="Calculation 4 21 3" xfId="43515" xr:uid="{00000000-0005-0000-0000-0000780F0000}"/>
    <cellStyle name="Calculation 4 21 4" xfId="56523" xr:uid="{00000000-0005-0000-0000-0000790F0000}"/>
    <cellStyle name="Calculation 4 22" xfId="16942" xr:uid="{00000000-0005-0000-0000-00007A0F0000}"/>
    <cellStyle name="Calculation 4 22 2" xfId="33223" xr:uid="{00000000-0005-0000-0000-00007B0F0000}"/>
    <cellStyle name="Calculation 4 22 3" xfId="43406" xr:uid="{00000000-0005-0000-0000-00007C0F0000}"/>
    <cellStyle name="Calculation 4 22 4" xfId="56414" xr:uid="{00000000-0005-0000-0000-00007D0F0000}"/>
    <cellStyle name="Calculation 4 23" xfId="18837" xr:uid="{00000000-0005-0000-0000-00007E0F0000}"/>
    <cellStyle name="Calculation 4 23 2" xfId="34912" xr:uid="{00000000-0005-0000-0000-00007F0F0000}"/>
    <cellStyle name="Calculation 4 23 3" xfId="44830" xr:uid="{00000000-0005-0000-0000-0000800F0000}"/>
    <cellStyle name="Calculation 4 23 4" xfId="57838" xr:uid="{00000000-0005-0000-0000-0000810F0000}"/>
    <cellStyle name="Calculation 4 24" xfId="29458" xr:uid="{00000000-0005-0000-0000-0000820F0000}"/>
    <cellStyle name="Calculation 4 25" xfId="45387" xr:uid="{00000000-0005-0000-0000-0000830F0000}"/>
    <cellStyle name="Calculation 4 3" xfId="2943" xr:uid="{00000000-0005-0000-0000-0000840F0000}"/>
    <cellStyle name="Calculation 4 3 10" xfId="6310" xr:uid="{00000000-0005-0000-0000-0000850F0000}"/>
    <cellStyle name="Calculation 4 3 10 2" xfId="23631" xr:uid="{00000000-0005-0000-0000-0000860F0000}"/>
    <cellStyle name="Calculation 4 3 10 3" xfId="22638" xr:uid="{00000000-0005-0000-0000-0000870F0000}"/>
    <cellStyle name="Calculation 4 3 10 4" xfId="48161" xr:uid="{00000000-0005-0000-0000-0000880F0000}"/>
    <cellStyle name="Calculation 4 3 11" xfId="6542" xr:uid="{00000000-0005-0000-0000-0000890F0000}"/>
    <cellStyle name="Calculation 4 3 11 2" xfId="23837" xr:uid="{00000000-0005-0000-0000-00008A0F0000}"/>
    <cellStyle name="Calculation 4 3 11 3" xfId="34410" xr:uid="{00000000-0005-0000-0000-00008B0F0000}"/>
    <cellStyle name="Calculation 4 3 11 4" xfId="48335" xr:uid="{00000000-0005-0000-0000-00008C0F0000}"/>
    <cellStyle name="Calculation 4 3 12" xfId="6839" xr:uid="{00000000-0005-0000-0000-00008D0F0000}"/>
    <cellStyle name="Calculation 4 3 12 2" xfId="24102" xr:uid="{00000000-0005-0000-0000-00008E0F0000}"/>
    <cellStyle name="Calculation 4 3 12 3" xfId="24433" xr:uid="{00000000-0005-0000-0000-00008F0F0000}"/>
    <cellStyle name="Calculation 4 3 12 4" xfId="48557" xr:uid="{00000000-0005-0000-0000-0000900F0000}"/>
    <cellStyle name="Calculation 4 3 13" xfId="7198" xr:uid="{00000000-0005-0000-0000-0000910F0000}"/>
    <cellStyle name="Calculation 4 3 13 2" xfId="24428" xr:uid="{00000000-0005-0000-0000-0000920F0000}"/>
    <cellStyle name="Calculation 4 3 13 3" xfId="35868" xr:uid="{00000000-0005-0000-0000-0000930F0000}"/>
    <cellStyle name="Calculation 4 3 13 4" xfId="48837" xr:uid="{00000000-0005-0000-0000-0000940F0000}"/>
    <cellStyle name="Calculation 4 3 14" xfId="7629" xr:uid="{00000000-0005-0000-0000-0000950F0000}"/>
    <cellStyle name="Calculation 4 3 14 2" xfId="24809" xr:uid="{00000000-0005-0000-0000-0000960F0000}"/>
    <cellStyle name="Calculation 4 3 14 3" xfId="36176" xr:uid="{00000000-0005-0000-0000-0000970F0000}"/>
    <cellStyle name="Calculation 4 3 14 4" xfId="49147" xr:uid="{00000000-0005-0000-0000-0000980F0000}"/>
    <cellStyle name="Calculation 4 3 15" xfId="7926" xr:uid="{00000000-0005-0000-0000-0000990F0000}"/>
    <cellStyle name="Calculation 4 3 15 2" xfId="25076" xr:uid="{00000000-0005-0000-0000-00009A0F0000}"/>
    <cellStyle name="Calculation 4 3 15 3" xfId="36406" xr:uid="{00000000-0005-0000-0000-00009B0F0000}"/>
    <cellStyle name="Calculation 4 3 15 4" xfId="49377" xr:uid="{00000000-0005-0000-0000-00009C0F0000}"/>
    <cellStyle name="Calculation 4 3 16" xfId="8508" xr:uid="{00000000-0005-0000-0000-00009D0F0000}"/>
    <cellStyle name="Calculation 4 3 16 2" xfId="25620" xr:uid="{00000000-0005-0000-0000-00009E0F0000}"/>
    <cellStyle name="Calculation 4 3 16 3" xfId="36890" xr:uid="{00000000-0005-0000-0000-00009F0F0000}"/>
    <cellStyle name="Calculation 4 3 16 4" xfId="49861" xr:uid="{00000000-0005-0000-0000-0000A00F0000}"/>
    <cellStyle name="Calculation 4 3 17" xfId="8767" xr:uid="{00000000-0005-0000-0000-0000A10F0000}"/>
    <cellStyle name="Calculation 4 3 17 2" xfId="25845" xr:uid="{00000000-0005-0000-0000-0000A20F0000}"/>
    <cellStyle name="Calculation 4 3 17 3" xfId="37079" xr:uid="{00000000-0005-0000-0000-0000A30F0000}"/>
    <cellStyle name="Calculation 4 3 17 4" xfId="50050" xr:uid="{00000000-0005-0000-0000-0000A40F0000}"/>
    <cellStyle name="Calculation 4 3 18" xfId="9047" xr:uid="{00000000-0005-0000-0000-0000A50F0000}"/>
    <cellStyle name="Calculation 4 3 18 2" xfId="26096" xr:uid="{00000000-0005-0000-0000-0000A60F0000}"/>
    <cellStyle name="Calculation 4 3 18 3" xfId="37294" xr:uid="{00000000-0005-0000-0000-0000A70F0000}"/>
    <cellStyle name="Calculation 4 3 18 4" xfId="50265" xr:uid="{00000000-0005-0000-0000-0000A80F0000}"/>
    <cellStyle name="Calculation 4 3 19" xfId="10565" xr:uid="{00000000-0005-0000-0000-0000A90F0000}"/>
    <cellStyle name="Calculation 4 3 19 2" xfId="27518" xr:uid="{00000000-0005-0000-0000-0000AA0F0000}"/>
    <cellStyle name="Calculation 4 3 19 3" xfId="38557" xr:uid="{00000000-0005-0000-0000-0000AB0F0000}"/>
    <cellStyle name="Calculation 4 3 19 4" xfId="51545" xr:uid="{00000000-0005-0000-0000-0000AC0F0000}"/>
    <cellStyle name="Calculation 4 3 2" xfId="3453" xr:uid="{00000000-0005-0000-0000-0000AD0F0000}"/>
    <cellStyle name="Calculation 4 3 2 2" xfId="21025" xr:uid="{00000000-0005-0000-0000-0000AE0F0000}"/>
    <cellStyle name="Calculation 4 3 2 3" xfId="29961" xr:uid="{00000000-0005-0000-0000-0000AF0F0000}"/>
    <cellStyle name="Calculation 4 3 2 4" xfId="45933" xr:uid="{00000000-0005-0000-0000-0000B00F0000}"/>
    <cellStyle name="Calculation 4 3 20" xfId="10815" xr:uid="{00000000-0005-0000-0000-0000B10F0000}"/>
    <cellStyle name="Calculation 4 3 20 2" xfId="27748" xr:uid="{00000000-0005-0000-0000-0000B20F0000}"/>
    <cellStyle name="Calculation 4 3 20 3" xfId="38753" xr:uid="{00000000-0005-0000-0000-0000B30F0000}"/>
    <cellStyle name="Calculation 4 3 20 4" xfId="51761" xr:uid="{00000000-0005-0000-0000-0000B40F0000}"/>
    <cellStyle name="Calculation 4 3 21" xfId="11138" xr:uid="{00000000-0005-0000-0000-0000B50F0000}"/>
    <cellStyle name="Calculation 4 3 21 2" xfId="28042" xr:uid="{00000000-0005-0000-0000-0000B60F0000}"/>
    <cellStyle name="Calculation 4 3 21 3" xfId="38994" xr:uid="{00000000-0005-0000-0000-0000B70F0000}"/>
    <cellStyle name="Calculation 4 3 21 4" xfId="52002" xr:uid="{00000000-0005-0000-0000-0000B80F0000}"/>
    <cellStyle name="Calculation 4 3 22" xfId="11478" xr:uid="{00000000-0005-0000-0000-0000B90F0000}"/>
    <cellStyle name="Calculation 4 3 22 2" xfId="28350" xr:uid="{00000000-0005-0000-0000-0000BA0F0000}"/>
    <cellStyle name="Calculation 4 3 22 3" xfId="39249" xr:uid="{00000000-0005-0000-0000-0000BB0F0000}"/>
    <cellStyle name="Calculation 4 3 22 4" xfId="52257" xr:uid="{00000000-0005-0000-0000-0000BC0F0000}"/>
    <cellStyle name="Calculation 4 3 23" xfId="11749" xr:uid="{00000000-0005-0000-0000-0000BD0F0000}"/>
    <cellStyle name="Calculation 4 3 23 2" xfId="28588" xr:uid="{00000000-0005-0000-0000-0000BE0F0000}"/>
    <cellStyle name="Calculation 4 3 23 3" xfId="39455" xr:uid="{00000000-0005-0000-0000-0000BF0F0000}"/>
    <cellStyle name="Calculation 4 3 23 4" xfId="52463" xr:uid="{00000000-0005-0000-0000-0000C00F0000}"/>
    <cellStyle name="Calculation 4 3 24" xfId="12079" xr:uid="{00000000-0005-0000-0000-0000C10F0000}"/>
    <cellStyle name="Calculation 4 3 24 2" xfId="28889" xr:uid="{00000000-0005-0000-0000-0000C20F0000}"/>
    <cellStyle name="Calculation 4 3 24 3" xfId="39713" xr:uid="{00000000-0005-0000-0000-0000C30F0000}"/>
    <cellStyle name="Calculation 4 3 24 4" xfId="52721" xr:uid="{00000000-0005-0000-0000-0000C40F0000}"/>
    <cellStyle name="Calculation 4 3 25" xfId="12363" xr:uid="{00000000-0005-0000-0000-0000C50F0000}"/>
    <cellStyle name="Calculation 4 3 25 2" xfId="29140" xr:uid="{00000000-0005-0000-0000-0000C60F0000}"/>
    <cellStyle name="Calculation 4 3 25 3" xfId="39914" xr:uid="{00000000-0005-0000-0000-0000C70F0000}"/>
    <cellStyle name="Calculation 4 3 25 4" xfId="52922" xr:uid="{00000000-0005-0000-0000-0000C80F0000}"/>
    <cellStyle name="Calculation 4 3 26" xfId="12638" xr:uid="{00000000-0005-0000-0000-0000C90F0000}"/>
    <cellStyle name="Calculation 4 3 26 2" xfId="29383" xr:uid="{00000000-0005-0000-0000-0000CA0F0000}"/>
    <cellStyle name="Calculation 4 3 26 3" xfId="40112" xr:uid="{00000000-0005-0000-0000-0000CB0F0000}"/>
    <cellStyle name="Calculation 4 3 26 4" xfId="53120" xr:uid="{00000000-0005-0000-0000-0000CC0F0000}"/>
    <cellStyle name="Calculation 4 3 27" xfId="12921" xr:uid="{00000000-0005-0000-0000-0000CD0F0000}"/>
    <cellStyle name="Calculation 4 3 27 2" xfId="29634" xr:uid="{00000000-0005-0000-0000-0000CE0F0000}"/>
    <cellStyle name="Calculation 4 3 27 3" xfId="40314" xr:uid="{00000000-0005-0000-0000-0000CF0F0000}"/>
    <cellStyle name="Calculation 4 3 27 4" xfId="53322" xr:uid="{00000000-0005-0000-0000-0000D00F0000}"/>
    <cellStyle name="Calculation 4 3 28" xfId="13262" xr:uid="{00000000-0005-0000-0000-0000D10F0000}"/>
    <cellStyle name="Calculation 4 3 28 2" xfId="29941" xr:uid="{00000000-0005-0000-0000-0000D20F0000}"/>
    <cellStyle name="Calculation 4 3 28 3" xfId="40581" xr:uid="{00000000-0005-0000-0000-0000D30F0000}"/>
    <cellStyle name="Calculation 4 3 28 4" xfId="53589" xr:uid="{00000000-0005-0000-0000-0000D40F0000}"/>
    <cellStyle name="Calculation 4 3 29" xfId="13597" xr:uid="{00000000-0005-0000-0000-0000D50F0000}"/>
    <cellStyle name="Calculation 4 3 29 2" xfId="30245" xr:uid="{00000000-0005-0000-0000-0000D60F0000}"/>
    <cellStyle name="Calculation 4 3 29 3" xfId="40849" xr:uid="{00000000-0005-0000-0000-0000D70F0000}"/>
    <cellStyle name="Calculation 4 3 29 4" xfId="53857" xr:uid="{00000000-0005-0000-0000-0000D80F0000}"/>
    <cellStyle name="Calculation 4 3 3" xfId="3749" xr:uid="{00000000-0005-0000-0000-0000D90F0000}"/>
    <cellStyle name="Calculation 4 3 3 2" xfId="21283" xr:uid="{00000000-0005-0000-0000-0000DA0F0000}"/>
    <cellStyle name="Calculation 4 3 3 3" xfId="29765" xr:uid="{00000000-0005-0000-0000-0000DB0F0000}"/>
    <cellStyle name="Calculation 4 3 3 4" xfId="46150" xr:uid="{00000000-0005-0000-0000-0000DC0F0000}"/>
    <cellStyle name="Calculation 4 3 30" xfId="13838" xr:uid="{00000000-0005-0000-0000-0000DD0F0000}"/>
    <cellStyle name="Calculation 4 3 30 2" xfId="30460" xr:uid="{00000000-0005-0000-0000-0000DE0F0000}"/>
    <cellStyle name="Calculation 4 3 30 3" xfId="41034" xr:uid="{00000000-0005-0000-0000-0000DF0F0000}"/>
    <cellStyle name="Calculation 4 3 30 4" xfId="54042" xr:uid="{00000000-0005-0000-0000-0000E00F0000}"/>
    <cellStyle name="Calculation 4 3 31" xfId="14114" xr:uid="{00000000-0005-0000-0000-0000E10F0000}"/>
    <cellStyle name="Calculation 4 3 31 2" xfId="30701" xr:uid="{00000000-0005-0000-0000-0000E20F0000}"/>
    <cellStyle name="Calculation 4 3 31 3" xfId="41234" xr:uid="{00000000-0005-0000-0000-0000E30F0000}"/>
    <cellStyle name="Calculation 4 3 31 4" xfId="54242" xr:uid="{00000000-0005-0000-0000-0000E40F0000}"/>
    <cellStyle name="Calculation 4 3 32" xfId="14411" xr:uid="{00000000-0005-0000-0000-0000E50F0000}"/>
    <cellStyle name="Calculation 4 3 32 2" xfId="30965" xr:uid="{00000000-0005-0000-0000-0000E60F0000}"/>
    <cellStyle name="Calculation 4 3 32 3" xfId="41450" xr:uid="{00000000-0005-0000-0000-0000E70F0000}"/>
    <cellStyle name="Calculation 4 3 32 4" xfId="54458" xr:uid="{00000000-0005-0000-0000-0000E80F0000}"/>
    <cellStyle name="Calculation 4 3 33" xfId="14735" xr:uid="{00000000-0005-0000-0000-0000E90F0000}"/>
    <cellStyle name="Calculation 4 3 33 2" xfId="31253" xr:uid="{00000000-0005-0000-0000-0000EA0F0000}"/>
    <cellStyle name="Calculation 4 3 33 3" xfId="41693" xr:uid="{00000000-0005-0000-0000-0000EB0F0000}"/>
    <cellStyle name="Calculation 4 3 33 4" xfId="54701" xr:uid="{00000000-0005-0000-0000-0000EC0F0000}"/>
    <cellStyle name="Calculation 4 3 34" xfId="15037" xr:uid="{00000000-0005-0000-0000-0000ED0F0000}"/>
    <cellStyle name="Calculation 4 3 34 2" xfId="31522" xr:uid="{00000000-0005-0000-0000-0000EE0F0000}"/>
    <cellStyle name="Calculation 4 3 34 3" xfId="41925" xr:uid="{00000000-0005-0000-0000-0000EF0F0000}"/>
    <cellStyle name="Calculation 4 3 34 4" xfId="54933" xr:uid="{00000000-0005-0000-0000-0000F00F0000}"/>
    <cellStyle name="Calculation 4 3 35" xfId="15338" xr:uid="{00000000-0005-0000-0000-0000F10F0000}"/>
    <cellStyle name="Calculation 4 3 35 2" xfId="31786" xr:uid="{00000000-0005-0000-0000-0000F20F0000}"/>
    <cellStyle name="Calculation 4 3 35 3" xfId="42154" xr:uid="{00000000-0005-0000-0000-0000F30F0000}"/>
    <cellStyle name="Calculation 4 3 35 4" xfId="55162" xr:uid="{00000000-0005-0000-0000-0000F40F0000}"/>
    <cellStyle name="Calculation 4 3 36" xfId="15787" xr:uid="{00000000-0005-0000-0000-0000F50F0000}"/>
    <cellStyle name="Calculation 4 3 36 2" xfId="32194" xr:uid="{00000000-0005-0000-0000-0000F60F0000}"/>
    <cellStyle name="Calculation 4 3 36 3" xfId="42516" xr:uid="{00000000-0005-0000-0000-0000F70F0000}"/>
    <cellStyle name="Calculation 4 3 36 4" xfId="55524" xr:uid="{00000000-0005-0000-0000-0000F80F0000}"/>
    <cellStyle name="Calculation 4 3 37" xfId="16047" xr:uid="{00000000-0005-0000-0000-0000F90F0000}"/>
    <cellStyle name="Calculation 4 3 37 2" xfId="32418" xr:uid="{00000000-0005-0000-0000-0000FA0F0000}"/>
    <cellStyle name="Calculation 4 3 37 3" xfId="42706" xr:uid="{00000000-0005-0000-0000-0000FB0F0000}"/>
    <cellStyle name="Calculation 4 3 37 4" xfId="55714" xr:uid="{00000000-0005-0000-0000-0000FC0F0000}"/>
    <cellStyle name="Calculation 4 3 38" xfId="16534" xr:uid="{00000000-0005-0000-0000-0000FD0F0000}"/>
    <cellStyle name="Calculation 4 3 38 2" xfId="32864" xr:uid="{00000000-0005-0000-0000-0000FE0F0000}"/>
    <cellStyle name="Calculation 4 3 38 3" xfId="43103" xr:uid="{00000000-0005-0000-0000-0000FF0F0000}"/>
    <cellStyle name="Calculation 4 3 38 4" xfId="56111" xr:uid="{00000000-0005-0000-0000-000000100000}"/>
    <cellStyle name="Calculation 4 3 39" xfId="16757" xr:uid="{00000000-0005-0000-0000-000001100000}"/>
    <cellStyle name="Calculation 4 3 39 2" xfId="33062" xr:uid="{00000000-0005-0000-0000-000002100000}"/>
    <cellStyle name="Calculation 4 3 39 3" xfId="43273" xr:uid="{00000000-0005-0000-0000-000003100000}"/>
    <cellStyle name="Calculation 4 3 39 4" xfId="56281" xr:uid="{00000000-0005-0000-0000-000004100000}"/>
    <cellStyle name="Calculation 4 3 4" xfId="4367" xr:uid="{00000000-0005-0000-0000-000005100000}"/>
    <cellStyle name="Calculation 4 3 4 2" xfId="21848" xr:uid="{00000000-0005-0000-0000-000006100000}"/>
    <cellStyle name="Calculation 4 3 4 3" xfId="32188" xr:uid="{00000000-0005-0000-0000-000007100000}"/>
    <cellStyle name="Calculation 4 3 4 4" xfId="46629" xr:uid="{00000000-0005-0000-0000-000008100000}"/>
    <cellStyle name="Calculation 4 3 40" xfId="17558" xr:uid="{00000000-0005-0000-0000-000009100000}"/>
    <cellStyle name="Calculation 4 3 40 2" xfId="33795" xr:uid="{00000000-0005-0000-0000-00000A100000}"/>
    <cellStyle name="Calculation 4 3 40 3" xfId="43905" xr:uid="{00000000-0005-0000-0000-00000B100000}"/>
    <cellStyle name="Calculation 4 3 40 4" xfId="56913" xr:uid="{00000000-0005-0000-0000-00000C100000}"/>
    <cellStyle name="Calculation 4 3 41" xfId="17810" xr:uid="{00000000-0005-0000-0000-00000D100000}"/>
    <cellStyle name="Calculation 4 3 41 2" xfId="34017" xr:uid="{00000000-0005-0000-0000-00000E100000}"/>
    <cellStyle name="Calculation 4 3 41 3" xfId="44087" xr:uid="{00000000-0005-0000-0000-00000F100000}"/>
    <cellStyle name="Calculation 4 3 41 4" xfId="57095" xr:uid="{00000000-0005-0000-0000-000010100000}"/>
    <cellStyle name="Calculation 4 3 42" xfId="18129" xr:uid="{00000000-0005-0000-0000-000011100000}"/>
    <cellStyle name="Calculation 4 3 42 2" xfId="34298" xr:uid="{00000000-0005-0000-0000-000012100000}"/>
    <cellStyle name="Calculation 4 3 42 3" xfId="44321" xr:uid="{00000000-0005-0000-0000-000013100000}"/>
    <cellStyle name="Calculation 4 3 42 4" xfId="57329" xr:uid="{00000000-0005-0000-0000-000014100000}"/>
    <cellStyle name="Calculation 4 3 43" xfId="18440" xr:uid="{00000000-0005-0000-0000-000015100000}"/>
    <cellStyle name="Calculation 4 3 43 2" xfId="34574" xr:uid="{00000000-0005-0000-0000-000016100000}"/>
    <cellStyle name="Calculation 4 3 43 3" xfId="44551" xr:uid="{00000000-0005-0000-0000-000017100000}"/>
    <cellStyle name="Calculation 4 3 43 4" xfId="57559" xr:uid="{00000000-0005-0000-0000-000018100000}"/>
    <cellStyle name="Calculation 4 3 44" xfId="18755" xr:uid="{00000000-0005-0000-0000-000019100000}"/>
    <cellStyle name="Calculation 4 3 44 2" xfId="34852" xr:uid="{00000000-0005-0000-0000-00001A100000}"/>
    <cellStyle name="Calculation 4 3 44 3" xfId="44785" xr:uid="{00000000-0005-0000-0000-00001B100000}"/>
    <cellStyle name="Calculation 4 3 44 4" xfId="57793" xr:uid="{00000000-0005-0000-0000-00001C100000}"/>
    <cellStyle name="Calculation 4 3 45" xfId="19215" xr:uid="{00000000-0005-0000-0000-00001D100000}"/>
    <cellStyle name="Calculation 4 3 45 2" xfId="35262" xr:uid="{00000000-0005-0000-0000-00001E100000}"/>
    <cellStyle name="Calculation 4 3 45 3" xfId="45127" xr:uid="{00000000-0005-0000-0000-00001F100000}"/>
    <cellStyle name="Calculation 4 3 45 4" xfId="58135" xr:uid="{00000000-0005-0000-0000-000020100000}"/>
    <cellStyle name="Calculation 4 3 46" xfId="19518" xr:uid="{00000000-0005-0000-0000-000021100000}"/>
    <cellStyle name="Calculation 4 3 46 2" xfId="35527" xr:uid="{00000000-0005-0000-0000-000022100000}"/>
    <cellStyle name="Calculation 4 3 46 3" xfId="45350" xr:uid="{00000000-0005-0000-0000-000023100000}"/>
    <cellStyle name="Calculation 4 3 46 4" xfId="58358" xr:uid="{00000000-0005-0000-0000-000024100000}"/>
    <cellStyle name="Calculation 4 3 47" xfId="33082" xr:uid="{00000000-0005-0000-0000-000025100000}"/>
    <cellStyle name="Calculation 4 3 48" xfId="45602" xr:uid="{00000000-0005-0000-0000-000026100000}"/>
    <cellStyle name="Calculation 4 3 5" xfId="4610" xr:uid="{00000000-0005-0000-0000-000027100000}"/>
    <cellStyle name="Calculation 4 3 5 2" xfId="22061" xr:uid="{00000000-0005-0000-0000-000028100000}"/>
    <cellStyle name="Calculation 4 3 5 3" xfId="31298" xr:uid="{00000000-0005-0000-0000-000029100000}"/>
    <cellStyle name="Calculation 4 3 5 4" xfId="46800" xr:uid="{00000000-0005-0000-0000-00002A100000}"/>
    <cellStyle name="Calculation 4 3 6" xfId="4996" xr:uid="{00000000-0005-0000-0000-00002B100000}"/>
    <cellStyle name="Calculation 4 3 6 2" xfId="22419" xr:uid="{00000000-0005-0000-0000-00002C100000}"/>
    <cellStyle name="Calculation 4 3 6 3" xfId="20546" xr:uid="{00000000-0005-0000-0000-00002D100000}"/>
    <cellStyle name="Calculation 4 3 6 4" xfId="47112" xr:uid="{00000000-0005-0000-0000-00002E100000}"/>
    <cellStyle name="Calculation 4 3 7" xfId="5224" xr:uid="{00000000-0005-0000-0000-00002F100000}"/>
    <cellStyle name="Calculation 4 3 7 2" xfId="22624" xr:uid="{00000000-0005-0000-0000-000030100000}"/>
    <cellStyle name="Calculation 4 3 7 3" xfId="20403" xr:uid="{00000000-0005-0000-0000-000031100000}"/>
    <cellStyle name="Calculation 4 3 7 4" xfId="47293" xr:uid="{00000000-0005-0000-0000-000032100000}"/>
    <cellStyle name="Calculation 4 3 8" xfId="5506" xr:uid="{00000000-0005-0000-0000-000033100000}"/>
    <cellStyle name="Calculation 4 3 8 2" xfId="22883" xr:uid="{00000000-0005-0000-0000-000034100000}"/>
    <cellStyle name="Calculation 4 3 8 3" xfId="25471" xr:uid="{00000000-0005-0000-0000-000035100000}"/>
    <cellStyle name="Calculation 4 3 8 4" xfId="47511" xr:uid="{00000000-0005-0000-0000-000036100000}"/>
    <cellStyle name="Calculation 4 3 9" xfId="5714" xr:uid="{00000000-0005-0000-0000-000037100000}"/>
    <cellStyle name="Calculation 4 3 9 2" xfId="23072" xr:uid="{00000000-0005-0000-0000-000038100000}"/>
    <cellStyle name="Calculation 4 3 9 3" xfId="34588" xr:uid="{00000000-0005-0000-0000-000039100000}"/>
    <cellStyle name="Calculation 4 3 9 4" xfId="47673" xr:uid="{00000000-0005-0000-0000-00003A100000}"/>
    <cellStyle name="Calculation 4 4" xfId="2629" xr:uid="{00000000-0005-0000-0000-00003B100000}"/>
    <cellStyle name="Calculation 4 4 10" xfId="6060" xr:uid="{00000000-0005-0000-0000-00003C100000}"/>
    <cellStyle name="Calculation 4 4 10 2" xfId="23392" xr:uid="{00000000-0005-0000-0000-00003D100000}"/>
    <cellStyle name="Calculation 4 4 10 3" xfId="20553" xr:uid="{00000000-0005-0000-0000-00003E100000}"/>
    <cellStyle name="Calculation 4 4 10 4" xfId="47953" xr:uid="{00000000-0005-0000-0000-00003F100000}"/>
    <cellStyle name="Calculation 4 4 11" xfId="5981" xr:uid="{00000000-0005-0000-0000-000040100000}"/>
    <cellStyle name="Calculation 4 4 11 2" xfId="23317" xr:uid="{00000000-0005-0000-0000-000041100000}"/>
    <cellStyle name="Calculation 4 4 11 3" xfId="30979" xr:uid="{00000000-0005-0000-0000-000042100000}"/>
    <cellStyle name="Calculation 4 4 11 4" xfId="47883" xr:uid="{00000000-0005-0000-0000-000043100000}"/>
    <cellStyle name="Calculation 4 4 12" xfId="6304" xr:uid="{00000000-0005-0000-0000-000044100000}"/>
    <cellStyle name="Calculation 4 4 12 2" xfId="23625" xr:uid="{00000000-0005-0000-0000-000045100000}"/>
    <cellStyle name="Calculation 4 4 12 3" xfId="23968" xr:uid="{00000000-0005-0000-0000-000046100000}"/>
    <cellStyle name="Calculation 4 4 12 4" xfId="48159" xr:uid="{00000000-0005-0000-0000-000047100000}"/>
    <cellStyle name="Calculation 4 4 13" xfId="6965" xr:uid="{00000000-0005-0000-0000-000048100000}"/>
    <cellStyle name="Calculation 4 4 13 2" xfId="24209" xr:uid="{00000000-0005-0000-0000-000049100000}"/>
    <cellStyle name="Calculation 4 4 13 3" xfId="35675" xr:uid="{00000000-0005-0000-0000-00004A100000}"/>
    <cellStyle name="Calculation 4 4 13 4" xfId="48644" xr:uid="{00000000-0005-0000-0000-00004B100000}"/>
    <cellStyle name="Calculation 4 4 14" xfId="7375" xr:uid="{00000000-0005-0000-0000-00004C100000}"/>
    <cellStyle name="Calculation 4 4 14 2" xfId="24577" xr:uid="{00000000-0005-0000-0000-00004D100000}"/>
    <cellStyle name="Calculation 4 4 14 3" xfId="35973" xr:uid="{00000000-0005-0000-0000-00004E100000}"/>
    <cellStyle name="Calculation 4 4 14 4" xfId="48944" xr:uid="{00000000-0005-0000-0000-00004F100000}"/>
    <cellStyle name="Calculation 4 4 15" xfId="7334" xr:uid="{00000000-0005-0000-0000-000050100000}"/>
    <cellStyle name="Calculation 4 4 15 2" xfId="24542" xr:uid="{00000000-0005-0000-0000-000051100000}"/>
    <cellStyle name="Calculation 4 4 15 3" xfId="35948" xr:uid="{00000000-0005-0000-0000-000052100000}"/>
    <cellStyle name="Calculation 4 4 15 4" xfId="48919" xr:uid="{00000000-0005-0000-0000-000053100000}"/>
    <cellStyle name="Calculation 4 4 16" xfId="8255" xr:uid="{00000000-0005-0000-0000-000054100000}"/>
    <cellStyle name="Calculation 4 4 16 2" xfId="25382" xr:uid="{00000000-0005-0000-0000-000055100000}"/>
    <cellStyle name="Calculation 4 4 16 3" xfId="36677" xr:uid="{00000000-0005-0000-0000-000056100000}"/>
    <cellStyle name="Calculation 4 4 16 4" xfId="49648" xr:uid="{00000000-0005-0000-0000-000057100000}"/>
    <cellStyle name="Calculation 4 4 17" xfId="8192" xr:uid="{00000000-0005-0000-0000-000058100000}"/>
    <cellStyle name="Calculation 4 4 17 2" xfId="25323" xr:uid="{00000000-0005-0000-0000-000059100000}"/>
    <cellStyle name="Calculation 4 4 17 3" xfId="36626" xr:uid="{00000000-0005-0000-0000-00005A100000}"/>
    <cellStyle name="Calculation 4 4 17 4" xfId="49597" xr:uid="{00000000-0005-0000-0000-00005B100000}"/>
    <cellStyle name="Calculation 4 4 18" xfId="8033" xr:uid="{00000000-0005-0000-0000-00005C100000}"/>
    <cellStyle name="Calculation 4 4 18 2" xfId="25168" xr:uid="{00000000-0005-0000-0000-00005D100000}"/>
    <cellStyle name="Calculation 4 4 18 3" xfId="36480" xr:uid="{00000000-0005-0000-0000-00005E100000}"/>
    <cellStyle name="Calculation 4 4 18 4" xfId="49451" xr:uid="{00000000-0005-0000-0000-00005F100000}"/>
    <cellStyle name="Calculation 4 4 19" xfId="10305" xr:uid="{00000000-0005-0000-0000-000060100000}"/>
    <cellStyle name="Calculation 4 4 19 2" xfId="27269" xr:uid="{00000000-0005-0000-0000-000061100000}"/>
    <cellStyle name="Calculation 4 4 19 3" xfId="38332" xr:uid="{00000000-0005-0000-0000-000062100000}"/>
    <cellStyle name="Calculation 4 4 19 4" xfId="51291" xr:uid="{00000000-0005-0000-0000-000063100000}"/>
    <cellStyle name="Calculation 4 4 2" xfId="3200" xr:uid="{00000000-0005-0000-0000-000064100000}"/>
    <cellStyle name="Calculation 4 4 2 2" xfId="20789" xr:uid="{00000000-0005-0000-0000-000065100000}"/>
    <cellStyle name="Calculation 4 4 2 3" xfId="34906" xr:uid="{00000000-0005-0000-0000-000066100000}"/>
    <cellStyle name="Calculation 4 4 2 4" xfId="45731" xr:uid="{00000000-0005-0000-0000-000067100000}"/>
    <cellStyle name="Calculation 4 4 20" xfId="10100" xr:uid="{00000000-0005-0000-0000-000068100000}"/>
    <cellStyle name="Calculation 4 4 20 2" xfId="27078" xr:uid="{00000000-0005-0000-0000-000069100000}"/>
    <cellStyle name="Calculation 4 4 20 3" xfId="38162" xr:uid="{00000000-0005-0000-0000-00006A100000}"/>
    <cellStyle name="Calculation 4 4 20 4" xfId="51127" xr:uid="{00000000-0005-0000-0000-00006B100000}"/>
    <cellStyle name="Calculation 4 4 21" xfId="10013" xr:uid="{00000000-0005-0000-0000-00006C100000}"/>
    <cellStyle name="Calculation 4 4 21 2" xfId="26997" xr:uid="{00000000-0005-0000-0000-00006D100000}"/>
    <cellStyle name="Calculation 4 4 21 3" xfId="38098" xr:uid="{00000000-0005-0000-0000-00006E100000}"/>
    <cellStyle name="Calculation 4 4 21 4" xfId="51063" xr:uid="{00000000-0005-0000-0000-00006F100000}"/>
    <cellStyle name="Calculation 4 4 22" xfId="9941" xr:uid="{00000000-0005-0000-0000-000070100000}"/>
    <cellStyle name="Calculation 4 4 22 2" xfId="26930" xr:uid="{00000000-0005-0000-0000-000071100000}"/>
    <cellStyle name="Calculation 4 4 22 3" xfId="38038" xr:uid="{00000000-0005-0000-0000-000072100000}"/>
    <cellStyle name="Calculation 4 4 22 4" xfId="51003" xr:uid="{00000000-0005-0000-0000-000073100000}"/>
    <cellStyle name="Calculation 4 4 23" xfId="9337" xr:uid="{00000000-0005-0000-0000-000074100000}"/>
    <cellStyle name="Calculation 4 4 23 2" xfId="26364" xr:uid="{00000000-0005-0000-0000-000075100000}"/>
    <cellStyle name="Calculation 4 4 23 3" xfId="37530" xr:uid="{00000000-0005-0000-0000-000076100000}"/>
    <cellStyle name="Calculation 4 4 23 4" xfId="50496" xr:uid="{00000000-0005-0000-0000-000077100000}"/>
    <cellStyle name="Calculation 4 4 24" xfId="9990" xr:uid="{00000000-0005-0000-0000-000078100000}"/>
    <cellStyle name="Calculation 4 4 24 2" xfId="26975" xr:uid="{00000000-0005-0000-0000-000079100000}"/>
    <cellStyle name="Calculation 4 4 24 3" xfId="38077" xr:uid="{00000000-0005-0000-0000-00007A100000}"/>
    <cellStyle name="Calculation 4 4 24 4" xfId="51042" xr:uid="{00000000-0005-0000-0000-00007B100000}"/>
    <cellStyle name="Calculation 4 4 25" xfId="9409" xr:uid="{00000000-0005-0000-0000-00007C100000}"/>
    <cellStyle name="Calculation 4 4 25 2" xfId="26433" xr:uid="{00000000-0005-0000-0000-00007D100000}"/>
    <cellStyle name="Calculation 4 4 25 3" xfId="37587" xr:uid="{00000000-0005-0000-0000-00007E100000}"/>
    <cellStyle name="Calculation 4 4 25 4" xfId="50553" xr:uid="{00000000-0005-0000-0000-00007F100000}"/>
    <cellStyle name="Calculation 4 4 26" xfId="9760" xr:uid="{00000000-0005-0000-0000-000080100000}"/>
    <cellStyle name="Calculation 4 4 26 2" xfId="26756" xr:uid="{00000000-0005-0000-0000-000081100000}"/>
    <cellStyle name="Calculation 4 4 26 3" xfId="37883" xr:uid="{00000000-0005-0000-0000-000082100000}"/>
    <cellStyle name="Calculation 4 4 26 4" xfId="50849" xr:uid="{00000000-0005-0000-0000-000083100000}"/>
    <cellStyle name="Calculation 4 4 27" xfId="10621" xr:uid="{00000000-0005-0000-0000-000084100000}"/>
    <cellStyle name="Calculation 4 4 27 2" xfId="27563" xr:uid="{00000000-0005-0000-0000-000085100000}"/>
    <cellStyle name="Calculation 4 4 27 3" xfId="38587" xr:uid="{00000000-0005-0000-0000-000086100000}"/>
    <cellStyle name="Calculation 4 4 27 4" xfId="51598" xr:uid="{00000000-0005-0000-0000-000087100000}"/>
    <cellStyle name="Calculation 4 4 28" xfId="11568" xr:uid="{00000000-0005-0000-0000-000088100000}"/>
    <cellStyle name="Calculation 4 4 28 2" xfId="28424" xr:uid="{00000000-0005-0000-0000-000089100000}"/>
    <cellStyle name="Calculation 4 4 28 3" xfId="39306" xr:uid="{00000000-0005-0000-0000-00008A100000}"/>
    <cellStyle name="Calculation 4 4 28 4" xfId="52314" xr:uid="{00000000-0005-0000-0000-00008B100000}"/>
    <cellStyle name="Calculation 4 4 29" xfId="9235" xr:uid="{00000000-0005-0000-0000-00008C100000}"/>
    <cellStyle name="Calculation 4 4 29 2" xfId="26266" xr:uid="{00000000-0005-0000-0000-00008D100000}"/>
    <cellStyle name="Calculation 4 4 29 3" xfId="37443" xr:uid="{00000000-0005-0000-0000-00008E100000}"/>
    <cellStyle name="Calculation 4 4 29 4" xfId="50410" xr:uid="{00000000-0005-0000-0000-00008F100000}"/>
    <cellStyle name="Calculation 4 4 3" xfId="3185" xr:uid="{00000000-0005-0000-0000-000090100000}"/>
    <cellStyle name="Calculation 4 4 3 2" xfId="20777" xr:uid="{00000000-0005-0000-0000-000091100000}"/>
    <cellStyle name="Calculation 4 4 3 3" xfId="22109" xr:uid="{00000000-0005-0000-0000-000092100000}"/>
    <cellStyle name="Calculation 4 4 3 4" xfId="45720" xr:uid="{00000000-0005-0000-0000-000093100000}"/>
    <cellStyle name="Calculation 4 4 30" xfId="9311" xr:uid="{00000000-0005-0000-0000-000094100000}"/>
    <cellStyle name="Calculation 4 4 30 2" xfId="26340" xr:uid="{00000000-0005-0000-0000-000095100000}"/>
    <cellStyle name="Calculation 4 4 30 3" xfId="37508" xr:uid="{00000000-0005-0000-0000-000096100000}"/>
    <cellStyle name="Calculation 4 4 30 4" xfId="50474" xr:uid="{00000000-0005-0000-0000-000097100000}"/>
    <cellStyle name="Calculation 4 4 31" xfId="10917" xr:uid="{00000000-0005-0000-0000-000098100000}"/>
    <cellStyle name="Calculation 4 4 31 2" xfId="27837" xr:uid="{00000000-0005-0000-0000-000099100000}"/>
    <cellStyle name="Calculation 4 4 31 3" xfId="38816" xr:uid="{00000000-0005-0000-0000-00009A100000}"/>
    <cellStyle name="Calculation 4 4 31 4" xfId="51824" xr:uid="{00000000-0005-0000-0000-00009B100000}"/>
    <cellStyle name="Calculation 4 4 32" xfId="10432" xr:uid="{00000000-0005-0000-0000-00009C100000}"/>
    <cellStyle name="Calculation 4 4 32 2" xfId="27386" xr:uid="{00000000-0005-0000-0000-00009D100000}"/>
    <cellStyle name="Calculation 4 4 32 3" xfId="38427" xr:uid="{00000000-0005-0000-0000-00009E100000}"/>
    <cellStyle name="Calculation 4 4 32 4" xfId="51413" xr:uid="{00000000-0005-0000-0000-00009F100000}"/>
    <cellStyle name="Calculation 4 4 33" xfId="9230" xr:uid="{00000000-0005-0000-0000-0000A0100000}"/>
    <cellStyle name="Calculation 4 4 33 2" xfId="26261" xr:uid="{00000000-0005-0000-0000-0000A1100000}"/>
    <cellStyle name="Calculation 4 4 33 3" xfId="37438" xr:uid="{00000000-0005-0000-0000-0000A2100000}"/>
    <cellStyle name="Calculation 4 4 33 4" xfId="50405" xr:uid="{00000000-0005-0000-0000-0000A3100000}"/>
    <cellStyle name="Calculation 4 4 34" xfId="14224" xr:uid="{00000000-0005-0000-0000-0000A4100000}"/>
    <cellStyle name="Calculation 4 4 34 2" xfId="30794" xr:uid="{00000000-0005-0000-0000-0000A5100000}"/>
    <cellStyle name="Calculation 4 4 34 3" xfId="41307" xr:uid="{00000000-0005-0000-0000-0000A6100000}"/>
    <cellStyle name="Calculation 4 4 34 4" xfId="54315" xr:uid="{00000000-0005-0000-0000-0000A7100000}"/>
    <cellStyle name="Calculation 4 4 35" xfId="14554" xr:uid="{00000000-0005-0000-0000-0000A8100000}"/>
    <cellStyle name="Calculation 4 4 35 2" xfId="31088" xr:uid="{00000000-0005-0000-0000-0000A9100000}"/>
    <cellStyle name="Calculation 4 4 35 3" xfId="41556" xr:uid="{00000000-0005-0000-0000-0000AA100000}"/>
    <cellStyle name="Calculation 4 4 35 4" xfId="54564" xr:uid="{00000000-0005-0000-0000-0000AB100000}"/>
    <cellStyle name="Calculation 4 4 36" xfId="15542" xr:uid="{00000000-0005-0000-0000-0000AC100000}"/>
    <cellStyle name="Calculation 4 4 36 2" xfId="31964" xr:uid="{00000000-0005-0000-0000-0000AD100000}"/>
    <cellStyle name="Calculation 4 4 36 3" xfId="42312" xr:uid="{00000000-0005-0000-0000-0000AE100000}"/>
    <cellStyle name="Calculation 4 4 36 4" xfId="55320" xr:uid="{00000000-0005-0000-0000-0000AF100000}"/>
    <cellStyle name="Calculation 4 4 37" xfId="15409" xr:uid="{00000000-0005-0000-0000-0000B0100000}"/>
    <cellStyle name="Calculation 4 4 37 2" xfId="31841" xr:uid="{00000000-0005-0000-0000-0000B1100000}"/>
    <cellStyle name="Calculation 4 4 37 3" xfId="42195" xr:uid="{00000000-0005-0000-0000-0000B2100000}"/>
    <cellStyle name="Calculation 4 4 37 4" xfId="55203" xr:uid="{00000000-0005-0000-0000-0000B3100000}"/>
    <cellStyle name="Calculation 4 4 38" xfId="16288" xr:uid="{00000000-0005-0000-0000-0000B4100000}"/>
    <cellStyle name="Calculation 4 4 38 2" xfId="32632" xr:uid="{00000000-0005-0000-0000-0000B5100000}"/>
    <cellStyle name="Calculation 4 4 38 3" xfId="42889" xr:uid="{00000000-0005-0000-0000-0000B6100000}"/>
    <cellStyle name="Calculation 4 4 38 4" xfId="55897" xr:uid="{00000000-0005-0000-0000-0000B7100000}"/>
    <cellStyle name="Calculation 4 4 39" xfId="16251" xr:uid="{00000000-0005-0000-0000-0000B8100000}"/>
    <cellStyle name="Calculation 4 4 39 2" xfId="32601" xr:uid="{00000000-0005-0000-0000-0000B9100000}"/>
    <cellStyle name="Calculation 4 4 39 3" xfId="42859" xr:uid="{00000000-0005-0000-0000-0000BA100000}"/>
    <cellStyle name="Calculation 4 4 39 4" xfId="55867" xr:uid="{00000000-0005-0000-0000-0000BB100000}"/>
    <cellStyle name="Calculation 4 4 4" xfId="4112" xr:uid="{00000000-0005-0000-0000-0000BC100000}"/>
    <cellStyle name="Calculation 4 4 4 2" xfId="21612" xr:uid="{00000000-0005-0000-0000-0000BD100000}"/>
    <cellStyle name="Calculation 4 4 4 3" xfId="19906" xr:uid="{00000000-0005-0000-0000-0000BE100000}"/>
    <cellStyle name="Calculation 4 4 4 4" xfId="46426" xr:uid="{00000000-0005-0000-0000-0000BF100000}"/>
    <cellStyle name="Calculation 4 4 40" xfId="17299" xr:uid="{00000000-0005-0000-0000-0000C0100000}"/>
    <cellStyle name="Calculation 4 4 40 2" xfId="33555" xr:uid="{00000000-0005-0000-0000-0000C1100000}"/>
    <cellStyle name="Calculation 4 4 40 3" xfId="43699" xr:uid="{00000000-0005-0000-0000-0000C2100000}"/>
    <cellStyle name="Calculation 4 4 40 4" xfId="56707" xr:uid="{00000000-0005-0000-0000-0000C3100000}"/>
    <cellStyle name="Calculation 4 4 41" xfId="17184" xr:uid="{00000000-0005-0000-0000-0000C4100000}"/>
    <cellStyle name="Calculation 4 4 41 2" xfId="33447" xr:uid="{00000000-0005-0000-0000-0000C5100000}"/>
    <cellStyle name="Calculation 4 4 41 3" xfId="43602" xr:uid="{00000000-0005-0000-0000-0000C6100000}"/>
    <cellStyle name="Calculation 4 4 41 4" xfId="56610" xr:uid="{00000000-0005-0000-0000-0000C7100000}"/>
    <cellStyle name="Calculation 4 4 42" xfId="17611" xr:uid="{00000000-0005-0000-0000-0000C8100000}"/>
    <cellStyle name="Calculation 4 4 42 2" xfId="33831" xr:uid="{00000000-0005-0000-0000-0000C9100000}"/>
    <cellStyle name="Calculation 4 4 42 3" xfId="43928" xr:uid="{00000000-0005-0000-0000-0000CA100000}"/>
    <cellStyle name="Calculation 4 4 42 4" xfId="56936" xr:uid="{00000000-0005-0000-0000-0000CB100000}"/>
    <cellStyle name="Calculation 4 4 43" xfId="17878" xr:uid="{00000000-0005-0000-0000-0000CC100000}"/>
    <cellStyle name="Calculation 4 4 43 2" xfId="34068" xr:uid="{00000000-0005-0000-0000-0000CD100000}"/>
    <cellStyle name="Calculation 4 4 43 3" xfId="44123" xr:uid="{00000000-0005-0000-0000-0000CE100000}"/>
    <cellStyle name="Calculation 4 4 43 4" xfId="57131" xr:uid="{00000000-0005-0000-0000-0000CF100000}"/>
    <cellStyle name="Calculation 4 4 44" xfId="16918" xr:uid="{00000000-0005-0000-0000-0000D0100000}"/>
    <cellStyle name="Calculation 4 4 44 2" xfId="33201" xr:uid="{00000000-0005-0000-0000-0000D1100000}"/>
    <cellStyle name="Calculation 4 4 44 3" xfId="43391" xr:uid="{00000000-0005-0000-0000-0000D2100000}"/>
    <cellStyle name="Calculation 4 4 44 4" xfId="56399" xr:uid="{00000000-0005-0000-0000-0000D3100000}"/>
    <cellStyle name="Calculation 4 4 45" xfId="18962" xr:uid="{00000000-0005-0000-0000-0000D4100000}"/>
    <cellStyle name="Calculation 4 4 45 2" xfId="35026" xr:uid="{00000000-0005-0000-0000-0000D5100000}"/>
    <cellStyle name="Calculation 4 4 45 3" xfId="44925" xr:uid="{00000000-0005-0000-0000-0000D6100000}"/>
    <cellStyle name="Calculation 4 4 45 4" xfId="57933" xr:uid="{00000000-0005-0000-0000-0000D7100000}"/>
    <cellStyle name="Calculation 4 4 46" xfId="18936" xr:uid="{00000000-0005-0000-0000-0000D8100000}"/>
    <cellStyle name="Calculation 4 4 46 2" xfId="35005" xr:uid="{00000000-0005-0000-0000-0000D9100000}"/>
    <cellStyle name="Calculation 4 4 46 3" xfId="44911" xr:uid="{00000000-0005-0000-0000-0000DA100000}"/>
    <cellStyle name="Calculation 4 4 46 4" xfId="57919" xr:uid="{00000000-0005-0000-0000-0000DB100000}"/>
    <cellStyle name="Calculation 4 4 47" xfId="20461" xr:uid="{00000000-0005-0000-0000-0000DC100000}"/>
    <cellStyle name="Calculation 4 4 48" xfId="45448" xr:uid="{00000000-0005-0000-0000-0000DD100000}"/>
    <cellStyle name="Calculation 4 4 5" xfId="4048" xr:uid="{00000000-0005-0000-0000-0000DE100000}"/>
    <cellStyle name="Calculation 4 4 5 2" xfId="21553" xr:uid="{00000000-0005-0000-0000-0000DF100000}"/>
    <cellStyle name="Calculation 4 4 5 3" xfId="19957" xr:uid="{00000000-0005-0000-0000-0000E0100000}"/>
    <cellStyle name="Calculation 4 4 5 4" xfId="46375" xr:uid="{00000000-0005-0000-0000-0000E1100000}"/>
    <cellStyle name="Calculation 4 4 6" xfId="4751" xr:uid="{00000000-0005-0000-0000-0000E2100000}"/>
    <cellStyle name="Calculation 4 4 6 2" xfId="22185" xr:uid="{00000000-0005-0000-0000-0000E3100000}"/>
    <cellStyle name="Calculation 4 4 6 3" xfId="34569" xr:uid="{00000000-0005-0000-0000-0000E4100000}"/>
    <cellStyle name="Calculation 4 4 6 4" xfId="46899" xr:uid="{00000000-0005-0000-0000-0000E5100000}"/>
    <cellStyle name="Calculation 4 4 7" xfId="4683" xr:uid="{00000000-0005-0000-0000-0000E6100000}"/>
    <cellStyle name="Calculation 4 4 7 2" xfId="22121" xr:uid="{00000000-0005-0000-0000-0000E7100000}"/>
    <cellStyle name="Calculation 4 4 7 3" xfId="33818" xr:uid="{00000000-0005-0000-0000-0000E8100000}"/>
    <cellStyle name="Calculation 4 4 7 4" xfId="46839" xr:uid="{00000000-0005-0000-0000-0000E9100000}"/>
    <cellStyle name="Calculation 4 4 8" xfId="4706" xr:uid="{00000000-0005-0000-0000-0000EA100000}"/>
    <cellStyle name="Calculation 4 4 8 2" xfId="22144" xr:uid="{00000000-0005-0000-0000-0000EB100000}"/>
    <cellStyle name="Calculation 4 4 8 3" xfId="25277" xr:uid="{00000000-0005-0000-0000-0000EC100000}"/>
    <cellStyle name="Calculation 4 4 8 4" xfId="46859" xr:uid="{00000000-0005-0000-0000-0000ED100000}"/>
    <cellStyle name="Calculation 4 4 9" xfId="5281" xr:uid="{00000000-0005-0000-0000-0000EE100000}"/>
    <cellStyle name="Calculation 4 4 9 2" xfId="22670" xr:uid="{00000000-0005-0000-0000-0000EF100000}"/>
    <cellStyle name="Calculation 4 4 9 3" xfId="20373" xr:uid="{00000000-0005-0000-0000-0000F0100000}"/>
    <cellStyle name="Calculation 4 4 9 4" xfId="47323" xr:uid="{00000000-0005-0000-0000-0000F1100000}"/>
    <cellStyle name="Calculation 4 5" xfId="3092" xr:uid="{00000000-0005-0000-0000-0000F2100000}"/>
    <cellStyle name="Calculation 4 5 2" xfId="20688" xr:uid="{00000000-0005-0000-0000-0000F3100000}"/>
    <cellStyle name="Calculation 4 5 3" xfId="34040" xr:uid="{00000000-0005-0000-0000-0000F4100000}"/>
    <cellStyle name="Calculation 4 5 4" xfId="45639" xr:uid="{00000000-0005-0000-0000-0000F5100000}"/>
    <cellStyle name="Calculation 4 6" xfId="3854" xr:uid="{00000000-0005-0000-0000-0000F6100000}"/>
    <cellStyle name="Calculation 4 6 2" xfId="21371" xr:uid="{00000000-0005-0000-0000-0000F7100000}"/>
    <cellStyle name="Calculation 4 6 3" xfId="20111" xr:uid="{00000000-0005-0000-0000-0000F8100000}"/>
    <cellStyle name="Calculation 4 6 4" xfId="46215" xr:uid="{00000000-0005-0000-0000-0000F9100000}"/>
    <cellStyle name="Calculation 4 7" xfId="5914" xr:uid="{00000000-0005-0000-0000-0000FA100000}"/>
    <cellStyle name="Calculation 4 7 2" xfId="23256" xr:uid="{00000000-0005-0000-0000-0000FB100000}"/>
    <cellStyle name="Calculation 4 7 3" xfId="20554" xr:uid="{00000000-0005-0000-0000-0000FC100000}"/>
    <cellStyle name="Calculation 4 7 4" xfId="47834" xr:uid="{00000000-0005-0000-0000-0000FD100000}"/>
    <cellStyle name="Calculation 4 8" xfId="5838" xr:uid="{00000000-0005-0000-0000-0000FE100000}"/>
    <cellStyle name="Calculation 4 8 2" xfId="23183" xr:uid="{00000000-0005-0000-0000-0000FF100000}"/>
    <cellStyle name="Calculation 4 8 3" xfId="27880" xr:uid="{00000000-0005-0000-0000-000000110000}"/>
    <cellStyle name="Calculation 4 8 4" xfId="47765" xr:uid="{00000000-0005-0000-0000-000001110000}"/>
    <cellStyle name="Calculation 4 9" xfId="8134" xr:uid="{00000000-0005-0000-0000-000002110000}"/>
    <cellStyle name="Calculation 4 9 2" xfId="25267" xr:uid="{00000000-0005-0000-0000-000003110000}"/>
    <cellStyle name="Calculation 4 9 3" xfId="36573" xr:uid="{00000000-0005-0000-0000-000004110000}"/>
    <cellStyle name="Calculation 4 9 4" xfId="49544" xr:uid="{00000000-0005-0000-0000-000005110000}"/>
    <cellStyle name="Calculation 5" xfId="243" xr:uid="{00000000-0005-0000-0000-000006110000}"/>
    <cellStyle name="Calculation 5 10" xfId="8054" xr:uid="{00000000-0005-0000-0000-000007110000}"/>
    <cellStyle name="Calculation 5 10 2" xfId="25189" xr:uid="{00000000-0005-0000-0000-000008110000}"/>
    <cellStyle name="Calculation 5 10 3" xfId="36499" xr:uid="{00000000-0005-0000-0000-000009110000}"/>
    <cellStyle name="Calculation 5 10 4" xfId="49470" xr:uid="{00000000-0005-0000-0000-00000A110000}"/>
    <cellStyle name="Calculation 5 11" xfId="9360" xr:uid="{00000000-0005-0000-0000-00000B110000}"/>
    <cellStyle name="Calculation 5 11 2" xfId="26387" xr:uid="{00000000-0005-0000-0000-00000C110000}"/>
    <cellStyle name="Calculation 5 11 3" xfId="37553" xr:uid="{00000000-0005-0000-0000-00000D110000}"/>
    <cellStyle name="Calculation 5 11 4" xfId="50519" xr:uid="{00000000-0005-0000-0000-00000E110000}"/>
    <cellStyle name="Calculation 5 12" xfId="10083" xr:uid="{00000000-0005-0000-0000-00000F110000}"/>
    <cellStyle name="Calculation 5 12 2" xfId="27061" xr:uid="{00000000-0005-0000-0000-000010110000}"/>
    <cellStyle name="Calculation 5 12 3" xfId="38149" xr:uid="{00000000-0005-0000-0000-000011110000}"/>
    <cellStyle name="Calculation 5 12 4" xfId="51114" xr:uid="{00000000-0005-0000-0000-000012110000}"/>
    <cellStyle name="Calculation 5 13" xfId="9439" xr:uid="{00000000-0005-0000-0000-000013110000}"/>
    <cellStyle name="Calculation 5 13 2" xfId="26461" xr:uid="{00000000-0005-0000-0000-000014110000}"/>
    <cellStyle name="Calculation 5 13 3" xfId="37614" xr:uid="{00000000-0005-0000-0000-000015110000}"/>
    <cellStyle name="Calculation 5 13 4" xfId="50580" xr:uid="{00000000-0005-0000-0000-000016110000}"/>
    <cellStyle name="Calculation 5 14" xfId="12434" xr:uid="{00000000-0005-0000-0000-000017110000}"/>
    <cellStyle name="Calculation 5 14 2" xfId="29195" xr:uid="{00000000-0005-0000-0000-000018110000}"/>
    <cellStyle name="Calculation 5 14 3" xfId="39955" xr:uid="{00000000-0005-0000-0000-000019110000}"/>
    <cellStyle name="Calculation 5 14 4" xfId="52963" xr:uid="{00000000-0005-0000-0000-00001A110000}"/>
    <cellStyle name="Calculation 5 15" xfId="13327" xr:uid="{00000000-0005-0000-0000-00001B110000}"/>
    <cellStyle name="Calculation 5 15 2" xfId="29992" xr:uid="{00000000-0005-0000-0000-00001C110000}"/>
    <cellStyle name="Calculation 5 15 3" xfId="40616" xr:uid="{00000000-0005-0000-0000-00001D110000}"/>
    <cellStyle name="Calculation 5 15 4" xfId="53624" xr:uid="{00000000-0005-0000-0000-00001E110000}"/>
    <cellStyle name="Calculation 5 16" xfId="13658" xr:uid="{00000000-0005-0000-0000-00001F110000}"/>
    <cellStyle name="Calculation 5 16 2" xfId="30293" xr:uid="{00000000-0005-0000-0000-000020110000}"/>
    <cellStyle name="Calculation 5 16 3" xfId="40885" xr:uid="{00000000-0005-0000-0000-000021110000}"/>
    <cellStyle name="Calculation 5 16 4" xfId="53893" xr:uid="{00000000-0005-0000-0000-000022110000}"/>
    <cellStyle name="Calculation 5 17" xfId="10161" xr:uid="{00000000-0005-0000-0000-000023110000}"/>
    <cellStyle name="Calculation 5 17 2" xfId="27133" xr:uid="{00000000-0005-0000-0000-000024110000}"/>
    <cellStyle name="Calculation 5 17 3" xfId="38209" xr:uid="{00000000-0005-0000-0000-000025110000}"/>
    <cellStyle name="Calculation 5 17 4" xfId="51172" xr:uid="{00000000-0005-0000-0000-000026110000}"/>
    <cellStyle name="Calculation 5 18" xfId="16191" xr:uid="{00000000-0005-0000-0000-000027110000}"/>
    <cellStyle name="Calculation 5 18 2" xfId="32545" xr:uid="{00000000-0005-0000-0000-000028110000}"/>
    <cellStyle name="Calculation 5 18 3" xfId="42814" xr:uid="{00000000-0005-0000-0000-000029110000}"/>
    <cellStyle name="Calculation 5 18 4" xfId="55822" xr:uid="{00000000-0005-0000-0000-00002A110000}"/>
    <cellStyle name="Calculation 5 19" xfId="17081" xr:uid="{00000000-0005-0000-0000-00002B110000}"/>
    <cellStyle name="Calculation 5 19 2" xfId="33353" xr:uid="{00000000-0005-0000-0000-00002C110000}"/>
    <cellStyle name="Calculation 5 19 3" xfId="43526" xr:uid="{00000000-0005-0000-0000-00002D110000}"/>
    <cellStyle name="Calculation 5 19 4" xfId="56534" xr:uid="{00000000-0005-0000-0000-00002E110000}"/>
    <cellStyle name="Calculation 5 2" xfId="2808" xr:uid="{00000000-0005-0000-0000-00002F110000}"/>
    <cellStyle name="Calculation 5 2 10" xfId="6184" xr:uid="{00000000-0005-0000-0000-000030110000}"/>
    <cellStyle name="Calculation 5 2 10 2" xfId="23506" xr:uid="{00000000-0005-0000-0000-000031110000}"/>
    <cellStyle name="Calculation 5 2 10 3" xfId="26391" xr:uid="{00000000-0005-0000-0000-000032110000}"/>
    <cellStyle name="Calculation 5 2 10 4" xfId="48041" xr:uid="{00000000-0005-0000-0000-000033110000}"/>
    <cellStyle name="Calculation 5 2 11" xfId="6415" xr:uid="{00000000-0005-0000-0000-000034110000}"/>
    <cellStyle name="Calculation 5 2 11 2" xfId="23715" xr:uid="{00000000-0005-0000-0000-000035110000}"/>
    <cellStyle name="Calculation 5 2 11 3" xfId="26464" xr:uid="{00000000-0005-0000-0000-000036110000}"/>
    <cellStyle name="Calculation 5 2 11 4" xfId="48213" xr:uid="{00000000-0005-0000-0000-000037110000}"/>
    <cellStyle name="Calculation 5 2 12" xfId="6710" xr:uid="{00000000-0005-0000-0000-000038110000}"/>
    <cellStyle name="Calculation 5 2 12 2" xfId="23978" xr:uid="{00000000-0005-0000-0000-000039110000}"/>
    <cellStyle name="Calculation 5 2 12 3" xfId="21336" xr:uid="{00000000-0005-0000-0000-00003A110000}"/>
    <cellStyle name="Calculation 5 2 12 4" xfId="48437" xr:uid="{00000000-0005-0000-0000-00003B110000}"/>
    <cellStyle name="Calculation 5 2 13" xfId="7075" xr:uid="{00000000-0005-0000-0000-00003C110000}"/>
    <cellStyle name="Calculation 5 2 13 2" xfId="24306" xr:uid="{00000000-0005-0000-0000-00003D110000}"/>
    <cellStyle name="Calculation 5 2 13 3" xfId="35748" xr:uid="{00000000-0005-0000-0000-00003E110000}"/>
    <cellStyle name="Calculation 5 2 13 4" xfId="48717" xr:uid="{00000000-0005-0000-0000-00003F110000}"/>
    <cellStyle name="Calculation 5 2 14" xfId="7500" xr:uid="{00000000-0005-0000-0000-000040110000}"/>
    <cellStyle name="Calculation 5 2 14 2" xfId="24684" xr:uid="{00000000-0005-0000-0000-000041110000}"/>
    <cellStyle name="Calculation 5 2 14 3" xfId="36056" xr:uid="{00000000-0005-0000-0000-000042110000}"/>
    <cellStyle name="Calculation 5 2 14 4" xfId="49027" xr:uid="{00000000-0005-0000-0000-000043110000}"/>
    <cellStyle name="Calculation 5 2 15" xfId="7798" xr:uid="{00000000-0005-0000-0000-000044110000}"/>
    <cellStyle name="Calculation 5 2 15 2" xfId="24954" xr:uid="{00000000-0005-0000-0000-000045110000}"/>
    <cellStyle name="Calculation 5 2 15 3" xfId="36286" xr:uid="{00000000-0005-0000-0000-000046110000}"/>
    <cellStyle name="Calculation 5 2 15 4" xfId="49257" xr:uid="{00000000-0005-0000-0000-000047110000}"/>
    <cellStyle name="Calculation 5 2 16" xfId="8379" xr:uid="{00000000-0005-0000-0000-000048110000}"/>
    <cellStyle name="Calculation 5 2 16 2" xfId="25495" xr:uid="{00000000-0005-0000-0000-000049110000}"/>
    <cellStyle name="Calculation 5 2 16 3" xfId="36769" xr:uid="{00000000-0005-0000-0000-00004A110000}"/>
    <cellStyle name="Calculation 5 2 16 4" xfId="49740" xr:uid="{00000000-0005-0000-0000-00004B110000}"/>
    <cellStyle name="Calculation 5 2 17" xfId="8640" xr:uid="{00000000-0005-0000-0000-00004C110000}"/>
    <cellStyle name="Calculation 5 2 17 2" xfId="25722" xr:uid="{00000000-0005-0000-0000-00004D110000}"/>
    <cellStyle name="Calculation 5 2 17 3" xfId="36957" xr:uid="{00000000-0005-0000-0000-00004E110000}"/>
    <cellStyle name="Calculation 5 2 17 4" xfId="49928" xr:uid="{00000000-0005-0000-0000-00004F110000}"/>
    <cellStyle name="Calculation 5 2 18" xfId="8919" xr:uid="{00000000-0005-0000-0000-000050110000}"/>
    <cellStyle name="Calculation 5 2 18 2" xfId="25972" xr:uid="{00000000-0005-0000-0000-000051110000}"/>
    <cellStyle name="Calculation 5 2 18 3" xfId="37174" xr:uid="{00000000-0005-0000-0000-000052110000}"/>
    <cellStyle name="Calculation 5 2 18 4" xfId="50145" xr:uid="{00000000-0005-0000-0000-000053110000}"/>
    <cellStyle name="Calculation 5 2 19" xfId="10437" xr:uid="{00000000-0005-0000-0000-000054110000}"/>
    <cellStyle name="Calculation 5 2 19 2" xfId="27391" xr:uid="{00000000-0005-0000-0000-000055110000}"/>
    <cellStyle name="Calculation 5 2 19 3" xfId="38432" xr:uid="{00000000-0005-0000-0000-000056110000}"/>
    <cellStyle name="Calculation 5 2 19 4" xfId="51418" xr:uid="{00000000-0005-0000-0000-000057110000}"/>
    <cellStyle name="Calculation 5 2 2" xfId="3324" xr:uid="{00000000-0005-0000-0000-000058110000}"/>
    <cellStyle name="Calculation 5 2 2 2" xfId="20898" xr:uid="{00000000-0005-0000-0000-000059110000}"/>
    <cellStyle name="Calculation 5 2 2 3" xfId="24473" xr:uid="{00000000-0005-0000-0000-00005A110000}"/>
    <cellStyle name="Calculation 5 2 2 4" xfId="45813" xr:uid="{00000000-0005-0000-0000-00005B110000}"/>
    <cellStyle name="Calculation 5 2 20" xfId="10683" xr:uid="{00000000-0005-0000-0000-00005C110000}"/>
    <cellStyle name="Calculation 5 2 20 2" xfId="27619" xr:uid="{00000000-0005-0000-0000-00005D110000}"/>
    <cellStyle name="Calculation 5 2 20 3" xfId="38629" xr:uid="{00000000-0005-0000-0000-00005E110000}"/>
    <cellStyle name="Calculation 5 2 20 4" xfId="51637" xr:uid="{00000000-0005-0000-0000-00005F110000}"/>
    <cellStyle name="Calculation 5 2 21" xfId="11007" xr:uid="{00000000-0005-0000-0000-000060110000}"/>
    <cellStyle name="Calculation 5 2 21 2" xfId="27914" xr:uid="{00000000-0005-0000-0000-000061110000}"/>
    <cellStyle name="Calculation 5 2 21 3" xfId="38868" xr:uid="{00000000-0005-0000-0000-000062110000}"/>
    <cellStyle name="Calculation 5 2 21 4" xfId="51876" xr:uid="{00000000-0005-0000-0000-000063110000}"/>
    <cellStyle name="Calculation 5 2 22" xfId="11346" xr:uid="{00000000-0005-0000-0000-000064110000}"/>
    <cellStyle name="Calculation 5 2 22 2" xfId="28222" xr:uid="{00000000-0005-0000-0000-000065110000}"/>
    <cellStyle name="Calculation 5 2 22 3" xfId="39126" xr:uid="{00000000-0005-0000-0000-000066110000}"/>
    <cellStyle name="Calculation 5 2 22 4" xfId="52134" xr:uid="{00000000-0005-0000-0000-000067110000}"/>
    <cellStyle name="Calculation 5 2 23" xfId="11616" xr:uid="{00000000-0005-0000-0000-000068110000}"/>
    <cellStyle name="Calculation 5 2 23 2" xfId="28461" xr:uid="{00000000-0005-0000-0000-000069110000}"/>
    <cellStyle name="Calculation 5 2 23 3" xfId="39328" xr:uid="{00000000-0005-0000-0000-00006A110000}"/>
    <cellStyle name="Calculation 5 2 23 4" xfId="52336" xr:uid="{00000000-0005-0000-0000-00006B110000}"/>
    <cellStyle name="Calculation 5 2 24" xfId="11948" xr:uid="{00000000-0005-0000-0000-00006C110000}"/>
    <cellStyle name="Calculation 5 2 24 2" xfId="28761" xr:uid="{00000000-0005-0000-0000-00006D110000}"/>
    <cellStyle name="Calculation 5 2 24 3" xfId="39590" xr:uid="{00000000-0005-0000-0000-00006E110000}"/>
    <cellStyle name="Calculation 5 2 24 4" xfId="52598" xr:uid="{00000000-0005-0000-0000-00006F110000}"/>
    <cellStyle name="Calculation 5 2 25" xfId="12232" xr:uid="{00000000-0005-0000-0000-000070110000}"/>
    <cellStyle name="Calculation 5 2 25 2" xfId="29014" xr:uid="{00000000-0005-0000-0000-000071110000}"/>
    <cellStyle name="Calculation 5 2 25 3" xfId="39788" xr:uid="{00000000-0005-0000-0000-000072110000}"/>
    <cellStyle name="Calculation 5 2 25 4" xfId="52796" xr:uid="{00000000-0005-0000-0000-000073110000}"/>
    <cellStyle name="Calculation 5 2 26" xfId="12506" xr:uid="{00000000-0005-0000-0000-000074110000}"/>
    <cellStyle name="Calculation 5 2 26 2" xfId="29255" xr:uid="{00000000-0005-0000-0000-000075110000}"/>
    <cellStyle name="Calculation 5 2 26 3" xfId="39991" xr:uid="{00000000-0005-0000-0000-000076110000}"/>
    <cellStyle name="Calculation 5 2 26 4" xfId="52999" xr:uid="{00000000-0005-0000-0000-000077110000}"/>
    <cellStyle name="Calculation 5 2 27" xfId="12788" xr:uid="{00000000-0005-0000-0000-000078110000}"/>
    <cellStyle name="Calculation 5 2 27 2" xfId="29505" xr:uid="{00000000-0005-0000-0000-000079110000}"/>
    <cellStyle name="Calculation 5 2 27 3" xfId="40190" xr:uid="{00000000-0005-0000-0000-00007A110000}"/>
    <cellStyle name="Calculation 5 2 27 4" xfId="53198" xr:uid="{00000000-0005-0000-0000-00007B110000}"/>
    <cellStyle name="Calculation 5 2 28" xfId="13132" xr:uid="{00000000-0005-0000-0000-00007C110000}"/>
    <cellStyle name="Calculation 5 2 28 2" xfId="29814" xr:uid="{00000000-0005-0000-0000-00007D110000}"/>
    <cellStyle name="Calculation 5 2 28 3" xfId="40459" xr:uid="{00000000-0005-0000-0000-00007E110000}"/>
    <cellStyle name="Calculation 5 2 28 4" xfId="53467" xr:uid="{00000000-0005-0000-0000-00007F110000}"/>
    <cellStyle name="Calculation 5 2 29" xfId="13469" xr:uid="{00000000-0005-0000-0000-000080110000}"/>
    <cellStyle name="Calculation 5 2 29 2" xfId="30121" xr:uid="{00000000-0005-0000-0000-000081110000}"/>
    <cellStyle name="Calculation 5 2 29 3" xfId="40725" xr:uid="{00000000-0005-0000-0000-000082110000}"/>
    <cellStyle name="Calculation 5 2 29 4" xfId="53733" xr:uid="{00000000-0005-0000-0000-000083110000}"/>
    <cellStyle name="Calculation 5 2 3" xfId="3620" xr:uid="{00000000-0005-0000-0000-000084110000}"/>
    <cellStyle name="Calculation 5 2 3 2" xfId="21158" xr:uid="{00000000-0005-0000-0000-000085110000}"/>
    <cellStyle name="Calculation 5 2 3 3" xfId="27789" xr:uid="{00000000-0005-0000-0000-000086110000}"/>
    <cellStyle name="Calculation 5 2 3 4" xfId="46030" xr:uid="{00000000-0005-0000-0000-000087110000}"/>
    <cellStyle name="Calculation 5 2 30" xfId="13708" xr:uid="{00000000-0005-0000-0000-000088110000}"/>
    <cellStyle name="Calculation 5 2 30 2" xfId="30333" xr:uid="{00000000-0005-0000-0000-000089110000}"/>
    <cellStyle name="Calculation 5 2 30 3" xfId="40910" xr:uid="{00000000-0005-0000-0000-00008A110000}"/>
    <cellStyle name="Calculation 5 2 30 4" xfId="53918" xr:uid="{00000000-0005-0000-0000-00008B110000}"/>
    <cellStyle name="Calculation 5 2 31" xfId="13983" xr:uid="{00000000-0005-0000-0000-00008C110000}"/>
    <cellStyle name="Calculation 5 2 31 2" xfId="30574" xr:uid="{00000000-0005-0000-0000-00008D110000}"/>
    <cellStyle name="Calculation 5 2 31 3" xfId="41112" xr:uid="{00000000-0005-0000-0000-00008E110000}"/>
    <cellStyle name="Calculation 5 2 31 4" xfId="54120" xr:uid="{00000000-0005-0000-0000-00008F110000}"/>
    <cellStyle name="Calculation 5 2 32" xfId="14280" xr:uid="{00000000-0005-0000-0000-000090110000}"/>
    <cellStyle name="Calculation 5 2 32 2" xfId="30837" xr:uid="{00000000-0005-0000-0000-000091110000}"/>
    <cellStyle name="Calculation 5 2 32 3" xfId="41328" xr:uid="{00000000-0005-0000-0000-000092110000}"/>
    <cellStyle name="Calculation 5 2 32 4" xfId="54336" xr:uid="{00000000-0005-0000-0000-000093110000}"/>
    <cellStyle name="Calculation 5 2 33" xfId="14604" xr:uid="{00000000-0005-0000-0000-000094110000}"/>
    <cellStyle name="Calculation 5 2 33 2" xfId="31125" xr:uid="{00000000-0005-0000-0000-000095110000}"/>
    <cellStyle name="Calculation 5 2 33 3" xfId="41571" xr:uid="{00000000-0005-0000-0000-000096110000}"/>
    <cellStyle name="Calculation 5 2 33 4" xfId="54579" xr:uid="{00000000-0005-0000-0000-000097110000}"/>
    <cellStyle name="Calculation 5 2 34" xfId="14907" xr:uid="{00000000-0005-0000-0000-000098110000}"/>
    <cellStyle name="Calculation 5 2 34 2" xfId="31395" xr:uid="{00000000-0005-0000-0000-000099110000}"/>
    <cellStyle name="Calculation 5 2 34 3" xfId="41803" xr:uid="{00000000-0005-0000-0000-00009A110000}"/>
    <cellStyle name="Calculation 5 2 34 4" xfId="54811" xr:uid="{00000000-0005-0000-0000-00009B110000}"/>
    <cellStyle name="Calculation 5 2 35" xfId="15213" xr:uid="{00000000-0005-0000-0000-00009C110000}"/>
    <cellStyle name="Calculation 5 2 35 2" xfId="31664" xr:uid="{00000000-0005-0000-0000-00009D110000}"/>
    <cellStyle name="Calculation 5 2 35 3" xfId="42034" xr:uid="{00000000-0005-0000-0000-00009E110000}"/>
    <cellStyle name="Calculation 5 2 35 4" xfId="55042" xr:uid="{00000000-0005-0000-0000-00009F110000}"/>
    <cellStyle name="Calculation 5 2 36" xfId="15659" xr:uid="{00000000-0005-0000-0000-0000A0110000}"/>
    <cellStyle name="Calculation 5 2 36 2" xfId="32069" xr:uid="{00000000-0005-0000-0000-0000A1110000}"/>
    <cellStyle name="Calculation 5 2 36 3" xfId="42396" xr:uid="{00000000-0005-0000-0000-0000A2110000}"/>
    <cellStyle name="Calculation 5 2 36 4" xfId="55404" xr:uid="{00000000-0005-0000-0000-0000A3110000}"/>
    <cellStyle name="Calculation 5 2 37" xfId="15922" xr:uid="{00000000-0005-0000-0000-0000A4110000}"/>
    <cellStyle name="Calculation 5 2 37 2" xfId="32296" xr:uid="{00000000-0005-0000-0000-0000A5110000}"/>
    <cellStyle name="Calculation 5 2 37 3" xfId="42586" xr:uid="{00000000-0005-0000-0000-0000A6110000}"/>
    <cellStyle name="Calculation 5 2 37 4" xfId="55594" xr:uid="{00000000-0005-0000-0000-0000A7110000}"/>
    <cellStyle name="Calculation 5 2 38" xfId="16409" xr:uid="{00000000-0005-0000-0000-0000A8110000}"/>
    <cellStyle name="Calculation 5 2 38 2" xfId="32742" xr:uid="{00000000-0005-0000-0000-0000A9110000}"/>
    <cellStyle name="Calculation 5 2 38 3" xfId="42982" xr:uid="{00000000-0005-0000-0000-0000AA110000}"/>
    <cellStyle name="Calculation 5 2 38 4" xfId="55990" xr:uid="{00000000-0005-0000-0000-0000AB110000}"/>
    <cellStyle name="Calculation 5 2 39" xfId="16629" xr:uid="{00000000-0005-0000-0000-0000AC110000}"/>
    <cellStyle name="Calculation 5 2 39 2" xfId="32938" xr:uid="{00000000-0005-0000-0000-0000AD110000}"/>
    <cellStyle name="Calculation 5 2 39 3" xfId="43153" xr:uid="{00000000-0005-0000-0000-0000AE110000}"/>
    <cellStyle name="Calculation 5 2 39 4" xfId="56161" xr:uid="{00000000-0005-0000-0000-0000AF110000}"/>
    <cellStyle name="Calculation 5 2 4" xfId="4236" xr:uid="{00000000-0005-0000-0000-0000B0110000}"/>
    <cellStyle name="Calculation 5 2 4 2" xfId="21722" xr:uid="{00000000-0005-0000-0000-0000B1110000}"/>
    <cellStyle name="Calculation 5 2 4 3" xfId="19826" xr:uid="{00000000-0005-0000-0000-0000B2110000}"/>
    <cellStyle name="Calculation 5 2 4 4" xfId="46507" xr:uid="{00000000-0005-0000-0000-0000B3110000}"/>
    <cellStyle name="Calculation 5 2 40" xfId="17431" xr:uid="{00000000-0005-0000-0000-0000B4110000}"/>
    <cellStyle name="Calculation 5 2 40 2" xfId="33670" xr:uid="{00000000-0005-0000-0000-0000B5110000}"/>
    <cellStyle name="Calculation 5 2 40 3" xfId="43785" xr:uid="{00000000-0005-0000-0000-0000B6110000}"/>
    <cellStyle name="Calculation 5 2 40 4" xfId="56793" xr:uid="{00000000-0005-0000-0000-0000B7110000}"/>
    <cellStyle name="Calculation 5 2 41" xfId="17679" xr:uid="{00000000-0005-0000-0000-0000B8110000}"/>
    <cellStyle name="Calculation 5 2 41 2" xfId="33889" xr:uid="{00000000-0005-0000-0000-0000B9110000}"/>
    <cellStyle name="Calculation 5 2 41 3" xfId="43965" xr:uid="{00000000-0005-0000-0000-0000BA110000}"/>
    <cellStyle name="Calculation 5 2 41 4" xfId="56973" xr:uid="{00000000-0005-0000-0000-0000BB110000}"/>
    <cellStyle name="Calculation 5 2 42" xfId="17998" xr:uid="{00000000-0005-0000-0000-0000BC110000}"/>
    <cellStyle name="Calculation 5 2 42 2" xfId="34172" xr:uid="{00000000-0005-0000-0000-0000BD110000}"/>
    <cellStyle name="Calculation 5 2 42 3" xfId="44199" xr:uid="{00000000-0005-0000-0000-0000BE110000}"/>
    <cellStyle name="Calculation 5 2 42 4" xfId="57207" xr:uid="{00000000-0005-0000-0000-0000BF110000}"/>
    <cellStyle name="Calculation 5 2 43" xfId="18309" xr:uid="{00000000-0005-0000-0000-0000C0110000}"/>
    <cellStyle name="Calculation 5 2 43 2" xfId="34446" xr:uid="{00000000-0005-0000-0000-0000C1110000}"/>
    <cellStyle name="Calculation 5 2 43 3" xfId="44429" xr:uid="{00000000-0005-0000-0000-0000C2110000}"/>
    <cellStyle name="Calculation 5 2 43 4" xfId="57437" xr:uid="{00000000-0005-0000-0000-0000C3110000}"/>
    <cellStyle name="Calculation 5 2 44" xfId="18626" xr:uid="{00000000-0005-0000-0000-0000C4110000}"/>
    <cellStyle name="Calculation 5 2 44 2" xfId="34728" xr:uid="{00000000-0005-0000-0000-0000C5110000}"/>
    <cellStyle name="Calculation 5 2 44 3" xfId="44665" xr:uid="{00000000-0005-0000-0000-0000C6110000}"/>
    <cellStyle name="Calculation 5 2 44 4" xfId="57673" xr:uid="{00000000-0005-0000-0000-0000C7110000}"/>
    <cellStyle name="Calculation 5 2 45" xfId="19088" xr:uid="{00000000-0005-0000-0000-0000C8110000}"/>
    <cellStyle name="Calculation 5 2 45 2" xfId="35136" xr:uid="{00000000-0005-0000-0000-0000C9110000}"/>
    <cellStyle name="Calculation 5 2 45 3" xfId="45007" xr:uid="{00000000-0005-0000-0000-0000CA110000}"/>
    <cellStyle name="Calculation 5 2 45 4" xfId="58015" xr:uid="{00000000-0005-0000-0000-0000CB110000}"/>
    <cellStyle name="Calculation 5 2 46" xfId="19389" xr:uid="{00000000-0005-0000-0000-0000CC110000}"/>
    <cellStyle name="Calculation 5 2 46 2" xfId="35402" xr:uid="{00000000-0005-0000-0000-0000CD110000}"/>
    <cellStyle name="Calculation 5 2 46 3" xfId="45230" xr:uid="{00000000-0005-0000-0000-0000CE110000}"/>
    <cellStyle name="Calculation 5 2 46 4" xfId="58238" xr:uid="{00000000-0005-0000-0000-0000CF110000}"/>
    <cellStyle name="Calculation 5 2 47" xfId="30267" xr:uid="{00000000-0005-0000-0000-0000D0110000}"/>
    <cellStyle name="Calculation 5 2 48" xfId="45514" xr:uid="{00000000-0005-0000-0000-0000D1110000}"/>
    <cellStyle name="Calculation 5 2 5" xfId="4480" xr:uid="{00000000-0005-0000-0000-0000D2110000}"/>
    <cellStyle name="Calculation 5 2 5 2" xfId="21934" xr:uid="{00000000-0005-0000-0000-0000D3110000}"/>
    <cellStyle name="Calculation 5 2 5 3" xfId="26859" xr:uid="{00000000-0005-0000-0000-0000D4110000}"/>
    <cellStyle name="Calculation 5 2 5 4" xfId="46678" xr:uid="{00000000-0005-0000-0000-0000D5110000}"/>
    <cellStyle name="Calculation 5 2 6" xfId="4871" xr:uid="{00000000-0005-0000-0000-0000D6110000}"/>
    <cellStyle name="Calculation 5 2 6 2" xfId="22296" xr:uid="{00000000-0005-0000-0000-0000D7110000}"/>
    <cellStyle name="Calculation 5 2 6 3" xfId="35259" xr:uid="{00000000-0005-0000-0000-0000D8110000}"/>
    <cellStyle name="Calculation 5 2 6 4" xfId="46991" xr:uid="{00000000-0005-0000-0000-0000D9110000}"/>
    <cellStyle name="Calculation 5 2 7" xfId="5097" xr:uid="{00000000-0005-0000-0000-0000DA110000}"/>
    <cellStyle name="Calculation 5 2 7 2" xfId="22501" xr:uid="{00000000-0005-0000-0000-0000DB110000}"/>
    <cellStyle name="Calculation 5 2 7 3" xfId="20494" xr:uid="{00000000-0005-0000-0000-0000DC110000}"/>
    <cellStyle name="Calculation 5 2 7 4" xfId="47173" xr:uid="{00000000-0005-0000-0000-0000DD110000}"/>
    <cellStyle name="Calculation 5 2 8" xfId="5382" xr:uid="{00000000-0005-0000-0000-0000DE110000}"/>
    <cellStyle name="Calculation 5 2 8 2" xfId="22762" xr:uid="{00000000-0005-0000-0000-0000DF110000}"/>
    <cellStyle name="Calculation 5 2 8 3" xfId="20308" xr:uid="{00000000-0005-0000-0000-0000E0110000}"/>
    <cellStyle name="Calculation 5 2 8 4" xfId="47391" xr:uid="{00000000-0005-0000-0000-0000E1110000}"/>
    <cellStyle name="Calculation 5 2 9" xfId="5590" xr:uid="{00000000-0005-0000-0000-0000E2110000}"/>
    <cellStyle name="Calculation 5 2 9 2" xfId="22950" xr:uid="{00000000-0005-0000-0000-0000E3110000}"/>
    <cellStyle name="Calculation 5 2 9 3" xfId="28603" xr:uid="{00000000-0005-0000-0000-0000E4110000}"/>
    <cellStyle name="Calculation 5 2 9 4" xfId="47553" xr:uid="{00000000-0005-0000-0000-0000E5110000}"/>
    <cellStyle name="Calculation 5 20" xfId="16927" xr:uid="{00000000-0005-0000-0000-0000E6110000}"/>
    <cellStyle name="Calculation 5 20 2" xfId="33210" xr:uid="{00000000-0005-0000-0000-0000E7110000}"/>
    <cellStyle name="Calculation 5 20 3" xfId="43396" xr:uid="{00000000-0005-0000-0000-0000E8110000}"/>
    <cellStyle name="Calculation 5 20 4" xfId="56404" xr:uid="{00000000-0005-0000-0000-0000E9110000}"/>
    <cellStyle name="Calculation 5 21" xfId="17061" xr:uid="{00000000-0005-0000-0000-0000EA110000}"/>
    <cellStyle name="Calculation 5 21 2" xfId="33338" xr:uid="{00000000-0005-0000-0000-0000EB110000}"/>
    <cellStyle name="Calculation 5 21 3" xfId="43514" xr:uid="{00000000-0005-0000-0000-0000EC110000}"/>
    <cellStyle name="Calculation 5 21 4" xfId="56522" xr:uid="{00000000-0005-0000-0000-0000ED110000}"/>
    <cellStyle name="Calculation 5 22" xfId="17283" xr:uid="{00000000-0005-0000-0000-0000EE110000}"/>
    <cellStyle name="Calculation 5 22 2" xfId="33541" xr:uid="{00000000-0005-0000-0000-0000EF110000}"/>
    <cellStyle name="Calculation 5 22 3" xfId="43686" xr:uid="{00000000-0005-0000-0000-0000F0110000}"/>
    <cellStyle name="Calculation 5 22 4" xfId="56694" xr:uid="{00000000-0005-0000-0000-0000F1110000}"/>
    <cellStyle name="Calculation 5 23" xfId="18838" xr:uid="{00000000-0005-0000-0000-0000F2110000}"/>
    <cellStyle name="Calculation 5 23 2" xfId="34913" xr:uid="{00000000-0005-0000-0000-0000F3110000}"/>
    <cellStyle name="Calculation 5 23 3" xfId="44831" xr:uid="{00000000-0005-0000-0000-0000F4110000}"/>
    <cellStyle name="Calculation 5 23 4" xfId="57839" xr:uid="{00000000-0005-0000-0000-0000F5110000}"/>
    <cellStyle name="Calculation 5 24" xfId="28936" xr:uid="{00000000-0005-0000-0000-0000F6110000}"/>
    <cellStyle name="Calculation 5 25" xfId="45388" xr:uid="{00000000-0005-0000-0000-0000F7110000}"/>
    <cellStyle name="Calculation 5 3" xfId="2942" xr:uid="{00000000-0005-0000-0000-0000F8110000}"/>
    <cellStyle name="Calculation 5 3 10" xfId="6309" xr:uid="{00000000-0005-0000-0000-0000F9110000}"/>
    <cellStyle name="Calculation 5 3 10 2" xfId="23630" xr:uid="{00000000-0005-0000-0000-0000FA110000}"/>
    <cellStyle name="Calculation 5 3 10 3" xfId="22895" xr:uid="{00000000-0005-0000-0000-0000FB110000}"/>
    <cellStyle name="Calculation 5 3 10 4" xfId="48160" xr:uid="{00000000-0005-0000-0000-0000FC110000}"/>
    <cellStyle name="Calculation 5 3 11" xfId="6541" xr:uid="{00000000-0005-0000-0000-0000FD110000}"/>
    <cellStyle name="Calculation 5 3 11 2" xfId="23836" xr:uid="{00000000-0005-0000-0000-0000FE110000}"/>
    <cellStyle name="Calculation 5 3 11 3" xfId="34695" xr:uid="{00000000-0005-0000-0000-0000FF110000}"/>
    <cellStyle name="Calculation 5 3 11 4" xfId="48334" xr:uid="{00000000-0005-0000-0000-000000120000}"/>
    <cellStyle name="Calculation 5 3 12" xfId="6838" xr:uid="{00000000-0005-0000-0000-000001120000}"/>
    <cellStyle name="Calculation 5 3 12 2" xfId="24101" xr:uid="{00000000-0005-0000-0000-000002120000}"/>
    <cellStyle name="Calculation 5 3 12 3" xfId="24819" xr:uid="{00000000-0005-0000-0000-000003120000}"/>
    <cellStyle name="Calculation 5 3 12 4" xfId="48556" xr:uid="{00000000-0005-0000-0000-000004120000}"/>
    <cellStyle name="Calculation 5 3 13" xfId="7197" xr:uid="{00000000-0005-0000-0000-000005120000}"/>
    <cellStyle name="Calculation 5 3 13 2" xfId="24427" xr:uid="{00000000-0005-0000-0000-000006120000}"/>
    <cellStyle name="Calculation 5 3 13 3" xfId="35867" xr:uid="{00000000-0005-0000-0000-000007120000}"/>
    <cellStyle name="Calculation 5 3 13 4" xfId="48836" xr:uid="{00000000-0005-0000-0000-000008120000}"/>
    <cellStyle name="Calculation 5 3 14" xfId="7628" xr:uid="{00000000-0005-0000-0000-000009120000}"/>
    <cellStyle name="Calculation 5 3 14 2" xfId="24808" xr:uid="{00000000-0005-0000-0000-00000A120000}"/>
    <cellStyle name="Calculation 5 3 14 3" xfId="36175" xr:uid="{00000000-0005-0000-0000-00000B120000}"/>
    <cellStyle name="Calculation 5 3 14 4" xfId="49146" xr:uid="{00000000-0005-0000-0000-00000C120000}"/>
    <cellStyle name="Calculation 5 3 15" xfId="7925" xr:uid="{00000000-0005-0000-0000-00000D120000}"/>
    <cellStyle name="Calculation 5 3 15 2" xfId="25075" xr:uid="{00000000-0005-0000-0000-00000E120000}"/>
    <cellStyle name="Calculation 5 3 15 3" xfId="36405" xr:uid="{00000000-0005-0000-0000-00000F120000}"/>
    <cellStyle name="Calculation 5 3 15 4" xfId="49376" xr:uid="{00000000-0005-0000-0000-000010120000}"/>
    <cellStyle name="Calculation 5 3 16" xfId="8507" xr:uid="{00000000-0005-0000-0000-000011120000}"/>
    <cellStyle name="Calculation 5 3 16 2" xfId="25619" xr:uid="{00000000-0005-0000-0000-000012120000}"/>
    <cellStyle name="Calculation 5 3 16 3" xfId="36889" xr:uid="{00000000-0005-0000-0000-000013120000}"/>
    <cellStyle name="Calculation 5 3 16 4" xfId="49860" xr:uid="{00000000-0005-0000-0000-000014120000}"/>
    <cellStyle name="Calculation 5 3 17" xfId="8766" xr:uid="{00000000-0005-0000-0000-000015120000}"/>
    <cellStyle name="Calculation 5 3 17 2" xfId="25844" xr:uid="{00000000-0005-0000-0000-000016120000}"/>
    <cellStyle name="Calculation 5 3 17 3" xfId="37078" xr:uid="{00000000-0005-0000-0000-000017120000}"/>
    <cellStyle name="Calculation 5 3 17 4" xfId="50049" xr:uid="{00000000-0005-0000-0000-000018120000}"/>
    <cellStyle name="Calculation 5 3 18" xfId="9046" xr:uid="{00000000-0005-0000-0000-000019120000}"/>
    <cellStyle name="Calculation 5 3 18 2" xfId="26095" xr:uid="{00000000-0005-0000-0000-00001A120000}"/>
    <cellStyle name="Calculation 5 3 18 3" xfId="37293" xr:uid="{00000000-0005-0000-0000-00001B120000}"/>
    <cellStyle name="Calculation 5 3 18 4" xfId="50264" xr:uid="{00000000-0005-0000-0000-00001C120000}"/>
    <cellStyle name="Calculation 5 3 19" xfId="10564" xr:uid="{00000000-0005-0000-0000-00001D120000}"/>
    <cellStyle name="Calculation 5 3 19 2" xfId="27517" xr:uid="{00000000-0005-0000-0000-00001E120000}"/>
    <cellStyle name="Calculation 5 3 19 3" xfId="38556" xr:uid="{00000000-0005-0000-0000-00001F120000}"/>
    <cellStyle name="Calculation 5 3 19 4" xfId="51544" xr:uid="{00000000-0005-0000-0000-000020120000}"/>
    <cellStyle name="Calculation 5 3 2" xfId="3452" xr:uid="{00000000-0005-0000-0000-000021120000}"/>
    <cellStyle name="Calculation 5 3 2 2" xfId="21024" xr:uid="{00000000-0005-0000-0000-000022120000}"/>
    <cellStyle name="Calculation 5 3 2 3" xfId="30265" xr:uid="{00000000-0005-0000-0000-000023120000}"/>
    <cellStyle name="Calculation 5 3 2 4" xfId="45932" xr:uid="{00000000-0005-0000-0000-000024120000}"/>
    <cellStyle name="Calculation 5 3 20" xfId="10814" xr:uid="{00000000-0005-0000-0000-000025120000}"/>
    <cellStyle name="Calculation 5 3 20 2" xfId="27747" xr:uid="{00000000-0005-0000-0000-000026120000}"/>
    <cellStyle name="Calculation 5 3 20 3" xfId="38752" xr:uid="{00000000-0005-0000-0000-000027120000}"/>
    <cellStyle name="Calculation 5 3 20 4" xfId="51760" xr:uid="{00000000-0005-0000-0000-000028120000}"/>
    <cellStyle name="Calculation 5 3 21" xfId="11137" xr:uid="{00000000-0005-0000-0000-000029120000}"/>
    <cellStyle name="Calculation 5 3 21 2" xfId="28041" xr:uid="{00000000-0005-0000-0000-00002A120000}"/>
    <cellStyle name="Calculation 5 3 21 3" xfId="38993" xr:uid="{00000000-0005-0000-0000-00002B120000}"/>
    <cellStyle name="Calculation 5 3 21 4" xfId="52001" xr:uid="{00000000-0005-0000-0000-00002C120000}"/>
    <cellStyle name="Calculation 5 3 22" xfId="11477" xr:uid="{00000000-0005-0000-0000-00002D120000}"/>
    <cellStyle name="Calculation 5 3 22 2" xfId="28349" xr:uid="{00000000-0005-0000-0000-00002E120000}"/>
    <cellStyle name="Calculation 5 3 22 3" xfId="39248" xr:uid="{00000000-0005-0000-0000-00002F120000}"/>
    <cellStyle name="Calculation 5 3 22 4" xfId="52256" xr:uid="{00000000-0005-0000-0000-000030120000}"/>
    <cellStyle name="Calculation 5 3 23" xfId="11748" xr:uid="{00000000-0005-0000-0000-000031120000}"/>
    <cellStyle name="Calculation 5 3 23 2" xfId="28587" xr:uid="{00000000-0005-0000-0000-000032120000}"/>
    <cellStyle name="Calculation 5 3 23 3" xfId="39454" xr:uid="{00000000-0005-0000-0000-000033120000}"/>
    <cellStyle name="Calculation 5 3 23 4" xfId="52462" xr:uid="{00000000-0005-0000-0000-000034120000}"/>
    <cellStyle name="Calculation 5 3 24" xfId="12078" xr:uid="{00000000-0005-0000-0000-000035120000}"/>
    <cellStyle name="Calculation 5 3 24 2" xfId="28888" xr:uid="{00000000-0005-0000-0000-000036120000}"/>
    <cellStyle name="Calculation 5 3 24 3" xfId="39712" xr:uid="{00000000-0005-0000-0000-000037120000}"/>
    <cellStyle name="Calculation 5 3 24 4" xfId="52720" xr:uid="{00000000-0005-0000-0000-000038120000}"/>
    <cellStyle name="Calculation 5 3 25" xfId="12362" xr:uid="{00000000-0005-0000-0000-000039120000}"/>
    <cellStyle name="Calculation 5 3 25 2" xfId="29139" xr:uid="{00000000-0005-0000-0000-00003A120000}"/>
    <cellStyle name="Calculation 5 3 25 3" xfId="39913" xr:uid="{00000000-0005-0000-0000-00003B120000}"/>
    <cellStyle name="Calculation 5 3 25 4" xfId="52921" xr:uid="{00000000-0005-0000-0000-00003C120000}"/>
    <cellStyle name="Calculation 5 3 26" xfId="12637" xr:uid="{00000000-0005-0000-0000-00003D120000}"/>
    <cellStyle name="Calculation 5 3 26 2" xfId="29382" xr:uid="{00000000-0005-0000-0000-00003E120000}"/>
    <cellStyle name="Calculation 5 3 26 3" xfId="40111" xr:uid="{00000000-0005-0000-0000-00003F120000}"/>
    <cellStyle name="Calculation 5 3 26 4" xfId="53119" xr:uid="{00000000-0005-0000-0000-000040120000}"/>
    <cellStyle name="Calculation 5 3 27" xfId="12920" xr:uid="{00000000-0005-0000-0000-000041120000}"/>
    <cellStyle name="Calculation 5 3 27 2" xfId="29633" xr:uid="{00000000-0005-0000-0000-000042120000}"/>
    <cellStyle name="Calculation 5 3 27 3" xfId="40313" xr:uid="{00000000-0005-0000-0000-000043120000}"/>
    <cellStyle name="Calculation 5 3 27 4" xfId="53321" xr:uid="{00000000-0005-0000-0000-000044120000}"/>
    <cellStyle name="Calculation 5 3 28" xfId="13261" xr:uid="{00000000-0005-0000-0000-000045120000}"/>
    <cellStyle name="Calculation 5 3 28 2" xfId="29940" xr:uid="{00000000-0005-0000-0000-000046120000}"/>
    <cellStyle name="Calculation 5 3 28 3" xfId="40580" xr:uid="{00000000-0005-0000-0000-000047120000}"/>
    <cellStyle name="Calculation 5 3 28 4" xfId="53588" xr:uid="{00000000-0005-0000-0000-000048120000}"/>
    <cellStyle name="Calculation 5 3 29" xfId="13596" xr:uid="{00000000-0005-0000-0000-000049120000}"/>
    <cellStyle name="Calculation 5 3 29 2" xfId="30244" xr:uid="{00000000-0005-0000-0000-00004A120000}"/>
    <cellStyle name="Calculation 5 3 29 3" xfId="40848" xr:uid="{00000000-0005-0000-0000-00004B120000}"/>
    <cellStyle name="Calculation 5 3 29 4" xfId="53856" xr:uid="{00000000-0005-0000-0000-00004C120000}"/>
    <cellStyle name="Calculation 5 3 3" xfId="3748" xr:uid="{00000000-0005-0000-0000-00004D120000}"/>
    <cellStyle name="Calculation 5 3 3 2" xfId="21282" xr:uid="{00000000-0005-0000-0000-00004E120000}"/>
    <cellStyle name="Calculation 5 3 3 3" xfId="26558" xr:uid="{00000000-0005-0000-0000-00004F120000}"/>
    <cellStyle name="Calculation 5 3 3 4" xfId="46149" xr:uid="{00000000-0005-0000-0000-000050120000}"/>
    <cellStyle name="Calculation 5 3 30" xfId="13837" xr:uid="{00000000-0005-0000-0000-000051120000}"/>
    <cellStyle name="Calculation 5 3 30 2" xfId="30459" xr:uid="{00000000-0005-0000-0000-000052120000}"/>
    <cellStyle name="Calculation 5 3 30 3" xfId="41033" xr:uid="{00000000-0005-0000-0000-000053120000}"/>
    <cellStyle name="Calculation 5 3 30 4" xfId="54041" xr:uid="{00000000-0005-0000-0000-000054120000}"/>
    <cellStyle name="Calculation 5 3 31" xfId="14113" xr:uid="{00000000-0005-0000-0000-000055120000}"/>
    <cellStyle name="Calculation 5 3 31 2" xfId="30700" xr:uid="{00000000-0005-0000-0000-000056120000}"/>
    <cellStyle name="Calculation 5 3 31 3" xfId="41233" xr:uid="{00000000-0005-0000-0000-000057120000}"/>
    <cellStyle name="Calculation 5 3 31 4" xfId="54241" xr:uid="{00000000-0005-0000-0000-000058120000}"/>
    <cellStyle name="Calculation 5 3 32" xfId="14410" xr:uid="{00000000-0005-0000-0000-000059120000}"/>
    <cellStyle name="Calculation 5 3 32 2" xfId="30964" xr:uid="{00000000-0005-0000-0000-00005A120000}"/>
    <cellStyle name="Calculation 5 3 32 3" xfId="41449" xr:uid="{00000000-0005-0000-0000-00005B120000}"/>
    <cellStyle name="Calculation 5 3 32 4" xfId="54457" xr:uid="{00000000-0005-0000-0000-00005C120000}"/>
    <cellStyle name="Calculation 5 3 33" xfId="14734" xr:uid="{00000000-0005-0000-0000-00005D120000}"/>
    <cellStyle name="Calculation 5 3 33 2" xfId="31252" xr:uid="{00000000-0005-0000-0000-00005E120000}"/>
    <cellStyle name="Calculation 5 3 33 3" xfId="41692" xr:uid="{00000000-0005-0000-0000-00005F120000}"/>
    <cellStyle name="Calculation 5 3 33 4" xfId="54700" xr:uid="{00000000-0005-0000-0000-000060120000}"/>
    <cellStyle name="Calculation 5 3 34" xfId="15036" xr:uid="{00000000-0005-0000-0000-000061120000}"/>
    <cellStyle name="Calculation 5 3 34 2" xfId="31521" xr:uid="{00000000-0005-0000-0000-000062120000}"/>
    <cellStyle name="Calculation 5 3 34 3" xfId="41924" xr:uid="{00000000-0005-0000-0000-000063120000}"/>
    <cellStyle name="Calculation 5 3 34 4" xfId="54932" xr:uid="{00000000-0005-0000-0000-000064120000}"/>
    <cellStyle name="Calculation 5 3 35" xfId="15337" xr:uid="{00000000-0005-0000-0000-000065120000}"/>
    <cellStyle name="Calculation 5 3 35 2" xfId="31785" xr:uid="{00000000-0005-0000-0000-000066120000}"/>
    <cellStyle name="Calculation 5 3 35 3" xfId="42153" xr:uid="{00000000-0005-0000-0000-000067120000}"/>
    <cellStyle name="Calculation 5 3 35 4" xfId="55161" xr:uid="{00000000-0005-0000-0000-000068120000}"/>
    <cellStyle name="Calculation 5 3 36" xfId="15786" xr:uid="{00000000-0005-0000-0000-000069120000}"/>
    <cellStyle name="Calculation 5 3 36 2" xfId="32193" xr:uid="{00000000-0005-0000-0000-00006A120000}"/>
    <cellStyle name="Calculation 5 3 36 3" xfId="42515" xr:uid="{00000000-0005-0000-0000-00006B120000}"/>
    <cellStyle name="Calculation 5 3 36 4" xfId="55523" xr:uid="{00000000-0005-0000-0000-00006C120000}"/>
    <cellStyle name="Calculation 5 3 37" xfId="16046" xr:uid="{00000000-0005-0000-0000-00006D120000}"/>
    <cellStyle name="Calculation 5 3 37 2" xfId="32417" xr:uid="{00000000-0005-0000-0000-00006E120000}"/>
    <cellStyle name="Calculation 5 3 37 3" xfId="42705" xr:uid="{00000000-0005-0000-0000-00006F120000}"/>
    <cellStyle name="Calculation 5 3 37 4" xfId="55713" xr:uid="{00000000-0005-0000-0000-000070120000}"/>
    <cellStyle name="Calculation 5 3 38" xfId="16533" xr:uid="{00000000-0005-0000-0000-000071120000}"/>
    <cellStyle name="Calculation 5 3 38 2" xfId="32863" xr:uid="{00000000-0005-0000-0000-000072120000}"/>
    <cellStyle name="Calculation 5 3 38 3" xfId="43102" xr:uid="{00000000-0005-0000-0000-000073120000}"/>
    <cellStyle name="Calculation 5 3 38 4" xfId="56110" xr:uid="{00000000-0005-0000-0000-000074120000}"/>
    <cellStyle name="Calculation 5 3 39" xfId="16756" xr:uid="{00000000-0005-0000-0000-000075120000}"/>
    <cellStyle name="Calculation 5 3 39 2" xfId="33061" xr:uid="{00000000-0005-0000-0000-000076120000}"/>
    <cellStyle name="Calculation 5 3 39 3" xfId="43272" xr:uid="{00000000-0005-0000-0000-000077120000}"/>
    <cellStyle name="Calculation 5 3 39 4" xfId="56280" xr:uid="{00000000-0005-0000-0000-000078120000}"/>
    <cellStyle name="Calculation 5 3 4" xfId="4366" xr:uid="{00000000-0005-0000-0000-000079120000}"/>
    <cellStyle name="Calculation 5 3 4 2" xfId="21847" xr:uid="{00000000-0005-0000-0000-00007A120000}"/>
    <cellStyle name="Calculation 5 3 4 3" xfId="32416" xr:uid="{00000000-0005-0000-0000-00007B120000}"/>
    <cellStyle name="Calculation 5 3 4 4" xfId="46628" xr:uid="{00000000-0005-0000-0000-00007C120000}"/>
    <cellStyle name="Calculation 5 3 40" xfId="17557" xr:uid="{00000000-0005-0000-0000-00007D120000}"/>
    <cellStyle name="Calculation 5 3 40 2" xfId="33794" xr:uid="{00000000-0005-0000-0000-00007E120000}"/>
    <cellStyle name="Calculation 5 3 40 3" xfId="43904" xr:uid="{00000000-0005-0000-0000-00007F120000}"/>
    <cellStyle name="Calculation 5 3 40 4" xfId="56912" xr:uid="{00000000-0005-0000-0000-000080120000}"/>
    <cellStyle name="Calculation 5 3 41" xfId="17809" xr:uid="{00000000-0005-0000-0000-000081120000}"/>
    <cellStyle name="Calculation 5 3 41 2" xfId="34016" xr:uid="{00000000-0005-0000-0000-000082120000}"/>
    <cellStyle name="Calculation 5 3 41 3" xfId="44086" xr:uid="{00000000-0005-0000-0000-000083120000}"/>
    <cellStyle name="Calculation 5 3 41 4" xfId="57094" xr:uid="{00000000-0005-0000-0000-000084120000}"/>
    <cellStyle name="Calculation 5 3 42" xfId="18128" xr:uid="{00000000-0005-0000-0000-000085120000}"/>
    <cellStyle name="Calculation 5 3 42 2" xfId="34297" xr:uid="{00000000-0005-0000-0000-000086120000}"/>
    <cellStyle name="Calculation 5 3 42 3" xfId="44320" xr:uid="{00000000-0005-0000-0000-000087120000}"/>
    <cellStyle name="Calculation 5 3 42 4" xfId="57328" xr:uid="{00000000-0005-0000-0000-000088120000}"/>
    <cellStyle name="Calculation 5 3 43" xfId="18439" xr:uid="{00000000-0005-0000-0000-000089120000}"/>
    <cellStyle name="Calculation 5 3 43 2" xfId="34573" xr:uid="{00000000-0005-0000-0000-00008A120000}"/>
    <cellStyle name="Calculation 5 3 43 3" xfId="44550" xr:uid="{00000000-0005-0000-0000-00008B120000}"/>
    <cellStyle name="Calculation 5 3 43 4" xfId="57558" xr:uid="{00000000-0005-0000-0000-00008C120000}"/>
    <cellStyle name="Calculation 5 3 44" xfId="18754" xr:uid="{00000000-0005-0000-0000-00008D120000}"/>
    <cellStyle name="Calculation 5 3 44 2" xfId="34851" xr:uid="{00000000-0005-0000-0000-00008E120000}"/>
    <cellStyle name="Calculation 5 3 44 3" xfId="44784" xr:uid="{00000000-0005-0000-0000-00008F120000}"/>
    <cellStyle name="Calculation 5 3 44 4" xfId="57792" xr:uid="{00000000-0005-0000-0000-000090120000}"/>
    <cellStyle name="Calculation 5 3 45" xfId="19214" xr:uid="{00000000-0005-0000-0000-000091120000}"/>
    <cellStyle name="Calculation 5 3 45 2" xfId="35261" xr:uid="{00000000-0005-0000-0000-000092120000}"/>
    <cellStyle name="Calculation 5 3 45 3" xfId="45126" xr:uid="{00000000-0005-0000-0000-000093120000}"/>
    <cellStyle name="Calculation 5 3 45 4" xfId="58134" xr:uid="{00000000-0005-0000-0000-000094120000}"/>
    <cellStyle name="Calculation 5 3 46" xfId="19517" xr:uid="{00000000-0005-0000-0000-000095120000}"/>
    <cellStyle name="Calculation 5 3 46 2" xfId="35526" xr:uid="{00000000-0005-0000-0000-000096120000}"/>
    <cellStyle name="Calculation 5 3 46 3" xfId="45349" xr:uid="{00000000-0005-0000-0000-000097120000}"/>
    <cellStyle name="Calculation 5 3 46 4" xfId="58357" xr:uid="{00000000-0005-0000-0000-000098120000}"/>
    <cellStyle name="Calculation 5 3 47" xfId="21865" xr:uid="{00000000-0005-0000-0000-000099120000}"/>
    <cellStyle name="Calculation 5 3 48" xfId="45601" xr:uid="{00000000-0005-0000-0000-00009A120000}"/>
    <cellStyle name="Calculation 5 3 5" xfId="4609" xr:uid="{00000000-0005-0000-0000-00009B120000}"/>
    <cellStyle name="Calculation 5 3 5 2" xfId="22060" xr:uid="{00000000-0005-0000-0000-00009C120000}"/>
    <cellStyle name="Calculation 5 3 5 3" xfId="21328" xr:uid="{00000000-0005-0000-0000-00009D120000}"/>
    <cellStyle name="Calculation 5 3 5 4" xfId="46799" xr:uid="{00000000-0005-0000-0000-00009E120000}"/>
    <cellStyle name="Calculation 5 3 6" xfId="4995" xr:uid="{00000000-0005-0000-0000-00009F120000}"/>
    <cellStyle name="Calculation 5 3 6 2" xfId="22418" xr:uid="{00000000-0005-0000-0000-0000A0120000}"/>
    <cellStyle name="Calculation 5 3 6 3" xfId="20514" xr:uid="{00000000-0005-0000-0000-0000A1120000}"/>
    <cellStyle name="Calculation 5 3 6 4" xfId="47111" xr:uid="{00000000-0005-0000-0000-0000A2120000}"/>
    <cellStyle name="Calculation 5 3 7" xfId="5223" xr:uid="{00000000-0005-0000-0000-0000A3120000}"/>
    <cellStyle name="Calculation 5 3 7 2" xfId="22623" xr:uid="{00000000-0005-0000-0000-0000A4120000}"/>
    <cellStyle name="Calculation 5 3 7 3" xfId="20404" xr:uid="{00000000-0005-0000-0000-0000A5120000}"/>
    <cellStyle name="Calculation 5 3 7 4" xfId="47292" xr:uid="{00000000-0005-0000-0000-0000A6120000}"/>
    <cellStyle name="Calculation 5 3 8" xfId="5505" xr:uid="{00000000-0005-0000-0000-0000A7120000}"/>
    <cellStyle name="Calculation 5 3 8 2" xfId="22882" xr:uid="{00000000-0005-0000-0000-0000A8120000}"/>
    <cellStyle name="Calculation 5 3 8 3" xfId="25695" xr:uid="{00000000-0005-0000-0000-0000A9120000}"/>
    <cellStyle name="Calculation 5 3 8 4" xfId="47510" xr:uid="{00000000-0005-0000-0000-0000AA120000}"/>
    <cellStyle name="Calculation 5 3 9" xfId="5713" xr:uid="{00000000-0005-0000-0000-0000AB120000}"/>
    <cellStyle name="Calculation 5 3 9 2" xfId="23071" xr:uid="{00000000-0005-0000-0000-0000AC120000}"/>
    <cellStyle name="Calculation 5 3 9 3" xfId="34868" xr:uid="{00000000-0005-0000-0000-0000AD120000}"/>
    <cellStyle name="Calculation 5 3 9 4" xfId="47672" xr:uid="{00000000-0005-0000-0000-0000AE120000}"/>
    <cellStyle name="Calculation 5 4" xfId="2630" xr:uid="{00000000-0005-0000-0000-0000AF120000}"/>
    <cellStyle name="Calculation 5 4 10" xfId="6061" xr:uid="{00000000-0005-0000-0000-0000B0120000}"/>
    <cellStyle name="Calculation 5 4 10 2" xfId="23393" xr:uid="{00000000-0005-0000-0000-0000B1120000}"/>
    <cellStyle name="Calculation 5 4 10 3" xfId="23097" xr:uid="{00000000-0005-0000-0000-0000B2120000}"/>
    <cellStyle name="Calculation 5 4 10 4" xfId="47954" xr:uid="{00000000-0005-0000-0000-0000B3120000}"/>
    <cellStyle name="Calculation 5 4 11" xfId="5980" xr:uid="{00000000-0005-0000-0000-0000B4120000}"/>
    <cellStyle name="Calculation 5 4 11 2" xfId="23316" xr:uid="{00000000-0005-0000-0000-0000B5120000}"/>
    <cellStyle name="Calculation 5 4 11 3" xfId="31267" xr:uid="{00000000-0005-0000-0000-0000B6120000}"/>
    <cellStyle name="Calculation 5 4 11 4" xfId="47882" xr:uid="{00000000-0005-0000-0000-0000B7120000}"/>
    <cellStyle name="Calculation 5 4 12" xfId="6056" xr:uid="{00000000-0005-0000-0000-0000B8120000}"/>
    <cellStyle name="Calculation 5 4 12 2" xfId="23388" xr:uid="{00000000-0005-0000-0000-0000B9120000}"/>
    <cellStyle name="Calculation 5 4 12 3" xfId="24279" xr:uid="{00000000-0005-0000-0000-0000BA120000}"/>
    <cellStyle name="Calculation 5 4 12 4" xfId="47949" xr:uid="{00000000-0005-0000-0000-0000BB120000}"/>
    <cellStyle name="Calculation 5 4 13" xfId="6966" xr:uid="{00000000-0005-0000-0000-0000BC120000}"/>
    <cellStyle name="Calculation 5 4 13 2" xfId="24210" xr:uid="{00000000-0005-0000-0000-0000BD120000}"/>
    <cellStyle name="Calculation 5 4 13 3" xfId="35676" xr:uid="{00000000-0005-0000-0000-0000BE120000}"/>
    <cellStyle name="Calculation 5 4 13 4" xfId="48645" xr:uid="{00000000-0005-0000-0000-0000BF120000}"/>
    <cellStyle name="Calculation 5 4 14" xfId="7376" xr:uid="{00000000-0005-0000-0000-0000C0120000}"/>
    <cellStyle name="Calculation 5 4 14 2" xfId="24578" xr:uid="{00000000-0005-0000-0000-0000C1120000}"/>
    <cellStyle name="Calculation 5 4 14 3" xfId="35974" xr:uid="{00000000-0005-0000-0000-0000C2120000}"/>
    <cellStyle name="Calculation 5 4 14 4" xfId="48945" xr:uid="{00000000-0005-0000-0000-0000C3120000}"/>
    <cellStyle name="Calculation 5 4 15" xfId="7333" xr:uid="{00000000-0005-0000-0000-0000C4120000}"/>
    <cellStyle name="Calculation 5 4 15 2" xfId="24541" xr:uid="{00000000-0005-0000-0000-0000C5120000}"/>
    <cellStyle name="Calculation 5 4 15 3" xfId="35947" xr:uid="{00000000-0005-0000-0000-0000C6120000}"/>
    <cellStyle name="Calculation 5 4 15 4" xfId="48918" xr:uid="{00000000-0005-0000-0000-0000C7120000}"/>
    <cellStyle name="Calculation 5 4 16" xfId="8256" xr:uid="{00000000-0005-0000-0000-0000C8120000}"/>
    <cellStyle name="Calculation 5 4 16 2" xfId="25383" xr:uid="{00000000-0005-0000-0000-0000C9120000}"/>
    <cellStyle name="Calculation 5 4 16 3" xfId="36678" xr:uid="{00000000-0005-0000-0000-0000CA120000}"/>
    <cellStyle name="Calculation 5 4 16 4" xfId="49649" xr:uid="{00000000-0005-0000-0000-0000CB120000}"/>
    <cellStyle name="Calculation 5 4 17" xfId="8191" xr:uid="{00000000-0005-0000-0000-0000CC120000}"/>
    <cellStyle name="Calculation 5 4 17 2" xfId="25322" xr:uid="{00000000-0005-0000-0000-0000CD120000}"/>
    <cellStyle name="Calculation 5 4 17 3" xfId="36625" xr:uid="{00000000-0005-0000-0000-0000CE120000}"/>
    <cellStyle name="Calculation 5 4 17 4" xfId="49596" xr:uid="{00000000-0005-0000-0000-0000CF120000}"/>
    <cellStyle name="Calculation 5 4 18" xfId="8034" xr:uid="{00000000-0005-0000-0000-0000D0120000}"/>
    <cellStyle name="Calculation 5 4 18 2" xfId="25169" xr:uid="{00000000-0005-0000-0000-0000D1120000}"/>
    <cellStyle name="Calculation 5 4 18 3" xfId="36481" xr:uid="{00000000-0005-0000-0000-0000D2120000}"/>
    <cellStyle name="Calculation 5 4 18 4" xfId="49452" xr:uid="{00000000-0005-0000-0000-0000D3120000}"/>
    <cellStyle name="Calculation 5 4 19" xfId="10306" xr:uid="{00000000-0005-0000-0000-0000D4120000}"/>
    <cellStyle name="Calculation 5 4 19 2" xfId="27270" xr:uid="{00000000-0005-0000-0000-0000D5120000}"/>
    <cellStyle name="Calculation 5 4 19 3" xfId="38333" xr:uid="{00000000-0005-0000-0000-0000D6120000}"/>
    <cellStyle name="Calculation 5 4 19 4" xfId="51292" xr:uid="{00000000-0005-0000-0000-0000D7120000}"/>
    <cellStyle name="Calculation 5 4 2" xfId="3201" xr:uid="{00000000-0005-0000-0000-0000D8120000}"/>
    <cellStyle name="Calculation 5 4 2 2" xfId="20790" xr:uid="{00000000-0005-0000-0000-0000D9120000}"/>
    <cellStyle name="Calculation 5 4 2 3" xfId="35018" xr:uid="{00000000-0005-0000-0000-0000DA120000}"/>
    <cellStyle name="Calculation 5 4 2 4" xfId="45732" xr:uid="{00000000-0005-0000-0000-0000DB120000}"/>
    <cellStyle name="Calculation 5 4 20" xfId="10099" xr:uid="{00000000-0005-0000-0000-0000DC120000}"/>
    <cellStyle name="Calculation 5 4 20 2" xfId="27077" xr:uid="{00000000-0005-0000-0000-0000DD120000}"/>
    <cellStyle name="Calculation 5 4 20 3" xfId="38161" xr:uid="{00000000-0005-0000-0000-0000DE120000}"/>
    <cellStyle name="Calculation 5 4 20 4" xfId="51126" xr:uid="{00000000-0005-0000-0000-0000DF120000}"/>
    <cellStyle name="Calculation 5 4 21" xfId="10261" xr:uid="{00000000-0005-0000-0000-0000E0120000}"/>
    <cellStyle name="Calculation 5 4 21 2" xfId="27227" xr:uid="{00000000-0005-0000-0000-0000E1120000}"/>
    <cellStyle name="Calculation 5 4 21 3" xfId="38295" xr:uid="{00000000-0005-0000-0000-0000E2120000}"/>
    <cellStyle name="Calculation 5 4 21 4" xfId="51252" xr:uid="{00000000-0005-0000-0000-0000E3120000}"/>
    <cellStyle name="Calculation 5 4 22" xfId="9940" xr:uid="{00000000-0005-0000-0000-0000E4120000}"/>
    <cellStyle name="Calculation 5 4 22 2" xfId="26929" xr:uid="{00000000-0005-0000-0000-0000E5120000}"/>
    <cellStyle name="Calculation 5 4 22 3" xfId="38037" xr:uid="{00000000-0005-0000-0000-0000E6120000}"/>
    <cellStyle name="Calculation 5 4 22 4" xfId="51002" xr:uid="{00000000-0005-0000-0000-0000E7120000}"/>
    <cellStyle name="Calculation 5 4 23" xfId="9338" xr:uid="{00000000-0005-0000-0000-0000E8120000}"/>
    <cellStyle name="Calculation 5 4 23 2" xfId="26365" xr:uid="{00000000-0005-0000-0000-0000E9120000}"/>
    <cellStyle name="Calculation 5 4 23 3" xfId="37531" xr:uid="{00000000-0005-0000-0000-0000EA120000}"/>
    <cellStyle name="Calculation 5 4 23 4" xfId="50497" xr:uid="{00000000-0005-0000-0000-0000EB120000}"/>
    <cellStyle name="Calculation 5 4 24" xfId="9989" xr:uid="{00000000-0005-0000-0000-0000EC120000}"/>
    <cellStyle name="Calculation 5 4 24 2" xfId="26974" xr:uid="{00000000-0005-0000-0000-0000ED120000}"/>
    <cellStyle name="Calculation 5 4 24 3" xfId="38076" xr:uid="{00000000-0005-0000-0000-0000EE120000}"/>
    <cellStyle name="Calculation 5 4 24 4" xfId="51041" xr:uid="{00000000-0005-0000-0000-0000EF120000}"/>
    <cellStyle name="Calculation 5 4 25" xfId="10881" xr:uid="{00000000-0005-0000-0000-0000F0120000}"/>
    <cellStyle name="Calculation 5 4 25 2" xfId="27803" xr:uid="{00000000-0005-0000-0000-0000F1120000}"/>
    <cellStyle name="Calculation 5 4 25 3" xfId="38788" xr:uid="{00000000-0005-0000-0000-0000F2120000}"/>
    <cellStyle name="Calculation 5 4 25 4" xfId="51796" xr:uid="{00000000-0005-0000-0000-0000F3120000}"/>
    <cellStyle name="Calculation 5 4 26" xfId="9759" xr:uid="{00000000-0005-0000-0000-0000F4120000}"/>
    <cellStyle name="Calculation 5 4 26 2" xfId="26755" xr:uid="{00000000-0005-0000-0000-0000F5120000}"/>
    <cellStyle name="Calculation 5 4 26 3" xfId="37882" xr:uid="{00000000-0005-0000-0000-0000F6120000}"/>
    <cellStyle name="Calculation 5 4 26 4" xfId="50848" xr:uid="{00000000-0005-0000-0000-0000F7120000}"/>
    <cellStyle name="Calculation 5 4 27" xfId="11242" xr:uid="{00000000-0005-0000-0000-0000F8120000}"/>
    <cellStyle name="Calculation 5 4 27 2" xfId="28127" xr:uid="{00000000-0005-0000-0000-0000F9120000}"/>
    <cellStyle name="Calculation 5 4 27 3" xfId="39053" xr:uid="{00000000-0005-0000-0000-0000FA120000}"/>
    <cellStyle name="Calculation 5 4 27 4" xfId="52061" xr:uid="{00000000-0005-0000-0000-0000FB120000}"/>
    <cellStyle name="Calculation 5 4 28" xfId="9248" xr:uid="{00000000-0005-0000-0000-0000FC120000}"/>
    <cellStyle name="Calculation 5 4 28 2" xfId="26279" xr:uid="{00000000-0005-0000-0000-0000FD120000}"/>
    <cellStyle name="Calculation 5 4 28 3" xfId="37456" xr:uid="{00000000-0005-0000-0000-0000FE120000}"/>
    <cellStyle name="Calculation 5 4 28 4" xfId="50423" xr:uid="{00000000-0005-0000-0000-0000FF120000}"/>
    <cellStyle name="Calculation 5 4 29" xfId="12738" xr:uid="{00000000-0005-0000-0000-000000130000}"/>
    <cellStyle name="Calculation 5 4 29 2" xfId="29466" xr:uid="{00000000-0005-0000-0000-000001130000}"/>
    <cellStyle name="Calculation 5 4 29 3" xfId="40174" xr:uid="{00000000-0005-0000-0000-000002130000}"/>
    <cellStyle name="Calculation 5 4 29 4" xfId="53182" xr:uid="{00000000-0005-0000-0000-000003130000}"/>
    <cellStyle name="Calculation 5 4 3" xfId="3184" xr:uid="{00000000-0005-0000-0000-000004130000}"/>
    <cellStyle name="Calculation 5 4 3 2" xfId="20776" xr:uid="{00000000-0005-0000-0000-000005130000}"/>
    <cellStyle name="Calculation 5 4 3 3" xfId="22672" xr:uid="{00000000-0005-0000-0000-000006130000}"/>
    <cellStyle name="Calculation 5 4 3 4" xfId="45719" xr:uid="{00000000-0005-0000-0000-000007130000}"/>
    <cellStyle name="Calculation 5 4 30" xfId="10598" xr:uid="{00000000-0005-0000-0000-000008130000}"/>
    <cellStyle name="Calculation 5 4 30 2" xfId="27546" xr:uid="{00000000-0005-0000-0000-000009130000}"/>
    <cellStyle name="Calculation 5 4 30 3" xfId="38573" xr:uid="{00000000-0005-0000-0000-00000A130000}"/>
    <cellStyle name="Calculation 5 4 30 4" xfId="51578" xr:uid="{00000000-0005-0000-0000-00000B130000}"/>
    <cellStyle name="Calculation 5 4 31" xfId="11846" xr:uid="{00000000-0005-0000-0000-00000C130000}"/>
    <cellStyle name="Calculation 5 4 31 2" xfId="28669" xr:uid="{00000000-0005-0000-0000-00000D130000}"/>
    <cellStyle name="Calculation 5 4 31 3" xfId="39519" xr:uid="{00000000-0005-0000-0000-00000E130000}"/>
    <cellStyle name="Calculation 5 4 31 4" xfId="52527" xr:uid="{00000000-0005-0000-0000-00000F130000}"/>
    <cellStyle name="Calculation 5 4 32" xfId="10025" xr:uid="{00000000-0005-0000-0000-000010130000}"/>
    <cellStyle name="Calculation 5 4 32 2" xfId="27009" xr:uid="{00000000-0005-0000-0000-000011130000}"/>
    <cellStyle name="Calculation 5 4 32 3" xfId="38107" xr:uid="{00000000-0005-0000-0000-000012130000}"/>
    <cellStyle name="Calculation 5 4 32 4" xfId="51072" xr:uid="{00000000-0005-0000-0000-000013130000}"/>
    <cellStyle name="Calculation 5 4 33" xfId="9231" xr:uid="{00000000-0005-0000-0000-000014130000}"/>
    <cellStyle name="Calculation 5 4 33 2" xfId="26262" xr:uid="{00000000-0005-0000-0000-000015130000}"/>
    <cellStyle name="Calculation 5 4 33 3" xfId="37439" xr:uid="{00000000-0005-0000-0000-000016130000}"/>
    <cellStyle name="Calculation 5 4 33 4" xfId="50406" xr:uid="{00000000-0005-0000-0000-000017130000}"/>
    <cellStyle name="Calculation 5 4 34" xfId="14469" xr:uid="{00000000-0005-0000-0000-000018130000}"/>
    <cellStyle name="Calculation 5 4 34 2" xfId="31007" xr:uid="{00000000-0005-0000-0000-000019130000}"/>
    <cellStyle name="Calculation 5 4 34 3" xfId="41478" xr:uid="{00000000-0005-0000-0000-00001A130000}"/>
    <cellStyle name="Calculation 5 4 34 4" xfId="54486" xr:uid="{00000000-0005-0000-0000-00001B130000}"/>
    <cellStyle name="Calculation 5 4 35" xfId="14795" xr:uid="{00000000-0005-0000-0000-00001C130000}"/>
    <cellStyle name="Calculation 5 4 35 2" xfId="31296" xr:uid="{00000000-0005-0000-0000-00001D130000}"/>
    <cellStyle name="Calculation 5 4 35 3" xfId="41722" xr:uid="{00000000-0005-0000-0000-00001E130000}"/>
    <cellStyle name="Calculation 5 4 35 4" xfId="54730" xr:uid="{00000000-0005-0000-0000-00001F130000}"/>
    <cellStyle name="Calculation 5 4 36" xfId="15543" xr:uid="{00000000-0005-0000-0000-000020130000}"/>
    <cellStyle name="Calculation 5 4 36 2" xfId="31965" xr:uid="{00000000-0005-0000-0000-000021130000}"/>
    <cellStyle name="Calculation 5 4 36 3" xfId="42313" xr:uid="{00000000-0005-0000-0000-000022130000}"/>
    <cellStyle name="Calculation 5 4 36 4" xfId="55321" xr:uid="{00000000-0005-0000-0000-000023130000}"/>
    <cellStyle name="Calculation 5 4 37" xfId="15408" xr:uid="{00000000-0005-0000-0000-000024130000}"/>
    <cellStyle name="Calculation 5 4 37 2" xfId="31840" xr:uid="{00000000-0005-0000-0000-000025130000}"/>
    <cellStyle name="Calculation 5 4 37 3" xfId="42194" xr:uid="{00000000-0005-0000-0000-000026130000}"/>
    <cellStyle name="Calculation 5 4 37 4" xfId="55202" xr:uid="{00000000-0005-0000-0000-000027130000}"/>
    <cellStyle name="Calculation 5 4 38" xfId="16289" xr:uid="{00000000-0005-0000-0000-000028130000}"/>
    <cellStyle name="Calculation 5 4 38 2" xfId="32633" xr:uid="{00000000-0005-0000-0000-000029130000}"/>
    <cellStyle name="Calculation 5 4 38 3" xfId="42890" xr:uid="{00000000-0005-0000-0000-00002A130000}"/>
    <cellStyle name="Calculation 5 4 38 4" xfId="55898" xr:uid="{00000000-0005-0000-0000-00002B130000}"/>
    <cellStyle name="Calculation 5 4 39" xfId="16250" xr:uid="{00000000-0005-0000-0000-00002C130000}"/>
    <cellStyle name="Calculation 5 4 39 2" xfId="32600" xr:uid="{00000000-0005-0000-0000-00002D130000}"/>
    <cellStyle name="Calculation 5 4 39 3" xfId="42858" xr:uid="{00000000-0005-0000-0000-00002E130000}"/>
    <cellStyle name="Calculation 5 4 39 4" xfId="55866" xr:uid="{00000000-0005-0000-0000-00002F130000}"/>
    <cellStyle name="Calculation 5 4 4" xfId="4113" xr:uid="{00000000-0005-0000-0000-000030130000}"/>
    <cellStyle name="Calculation 5 4 4 2" xfId="21613" xr:uid="{00000000-0005-0000-0000-000031130000}"/>
    <cellStyle name="Calculation 5 4 4 3" xfId="19905" xr:uid="{00000000-0005-0000-0000-000032130000}"/>
    <cellStyle name="Calculation 5 4 4 4" xfId="46427" xr:uid="{00000000-0005-0000-0000-000033130000}"/>
    <cellStyle name="Calculation 5 4 40" xfId="17300" xr:uid="{00000000-0005-0000-0000-000034130000}"/>
    <cellStyle name="Calculation 5 4 40 2" xfId="33556" xr:uid="{00000000-0005-0000-0000-000035130000}"/>
    <cellStyle name="Calculation 5 4 40 3" xfId="43700" xr:uid="{00000000-0005-0000-0000-000036130000}"/>
    <cellStyle name="Calculation 5 4 40 4" xfId="56708" xr:uid="{00000000-0005-0000-0000-000037130000}"/>
    <cellStyle name="Calculation 5 4 41" xfId="17183" xr:uid="{00000000-0005-0000-0000-000038130000}"/>
    <cellStyle name="Calculation 5 4 41 2" xfId="33446" xr:uid="{00000000-0005-0000-0000-000039130000}"/>
    <cellStyle name="Calculation 5 4 41 3" xfId="43601" xr:uid="{00000000-0005-0000-0000-00003A130000}"/>
    <cellStyle name="Calculation 5 4 41 4" xfId="56609" xr:uid="{00000000-0005-0000-0000-00003B130000}"/>
    <cellStyle name="Calculation 5 4 42" xfId="17404" xr:uid="{00000000-0005-0000-0000-00003C130000}"/>
    <cellStyle name="Calculation 5 4 42 2" xfId="33651" xr:uid="{00000000-0005-0000-0000-00003D130000}"/>
    <cellStyle name="Calculation 5 4 42 3" xfId="43777" xr:uid="{00000000-0005-0000-0000-00003E130000}"/>
    <cellStyle name="Calculation 5 4 42 4" xfId="56785" xr:uid="{00000000-0005-0000-0000-00003F130000}"/>
    <cellStyle name="Calculation 5 4 43" xfId="17887" xr:uid="{00000000-0005-0000-0000-000040130000}"/>
    <cellStyle name="Calculation 5 4 43 2" xfId="34076" xr:uid="{00000000-0005-0000-0000-000041130000}"/>
    <cellStyle name="Calculation 5 4 43 3" xfId="44129" xr:uid="{00000000-0005-0000-0000-000042130000}"/>
    <cellStyle name="Calculation 5 4 43 4" xfId="57137" xr:uid="{00000000-0005-0000-0000-000043130000}"/>
    <cellStyle name="Calculation 5 4 44" xfId="16919" xr:uid="{00000000-0005-0000-0000-000044130000}"/>
    <cellStyle name="Calculation 5 4 44 2" xfId="33202" xr:uid="{00000000-0005-0000-0000-000045130000}"/>
    <cellStyle name="Calculation 5 4 44 3" xfId="43392" xr:uid="{00000000-0005-0000-0000-000046130000}"/>
    <cellStyle name="Calculation 5 4 44 4" xfId="56400" xr:uid="{00000000-0005-0000-0000-000047130000}"/>
    <cellStyle name="Calculation 5 4 45" xfId="18963" xr:uid="{00000000-0005-0000-0000-000048130000}"/>
    <cellStyle name="Calculation 5 4 45 2" xfId="35027" xr:uid="{00000000-0005-0000-0000-000049130000}"/>
    <cellStyle name="Calculation 5 4 45 3" xfId="44926" xr:uid="{00000000-0005-0000-0000-00004A130000}"/>
    <cellStyle name="Calculation 5 4 45 4" xfId="57934" xr:uid="{00000000-0005-0000-0000-00004B130000}"/>
    <cellStyle name="Calculation 5 4 46" xfId="18935" xr:uid="{00000000-0005-0000-0000-00004C130000}"/>
    <cellStyle name="Calculation 5 4 46 2" xfId="35004" xr:uid="{00000000-0005-0000-0000-00004D130000}"/>
    <cellStyle name="Calculation 5 4 46 3" xfId="44910" xr:uid="{00000000-0005-0000-0000-00004E130000}"/>
    <cellStyle name="Calculation 5 4 46 4" xfId="57918" xr:uid="{00000000-0005-0000-0000-00004F130000}"/>
    <cellStyle name="Calculation 5 4 47" xfId="20460" xr:uid="{00000000-0005-0000-0000-000050130000}"/>
    <cellStyle name="Calculation 5 4 48" xfId="45449" xr:uid="{00000000-0005-0000-0000-000051130000}"/>
    <cellStyle name="Calculation 5 4 5" xfId="4047" xr:uid="{00000000-0005-0000-0000-000052130000}"/>
    <cellStyle name="Calculation 5 4 5 2" xfId="21552" xr:uid="{00000000-0005-0000-0000-000053130000}"/>
    <cellStyle name="Calculation 5 4 5 3" xfId="19958" xr:uid="{00000000-0005-0000-0000-000054130000}"/>
    <cellStyle name="Calculation 5 4 5 4" xfId="46374" xr:uid="{00000000-0005-0000-0000-000055130000}"/>
    <cellStyle name="Calculation 5 4 6" xfId="4752" xr:uid="{00000000-0005-0000-0000-000056130000}"/>
    <cellStyle name="Calculation 5 4 6 2" xfId="22186" xr:uid="{00000000-0005-0000-0000-000057130000}"/>
    <cellStyle name="Calculation 5 4 6 3" xfId="34293" xr:uid="{00000000-0005-0000-0000-000058130000}"/>
    <cellStyle name="Calculation 5 4 6 4" xfId="46900" xr:uid="{00000000-0005-0000-0000-000059130000}"/>
    <cellStyle name="Calculation 5 4 7" xfId="4682" xr:uid="{00000000-0005-0000-0000-00005A130000}"/>
    <cellStyle name="Calculation 5 4 7 2" xfId="22120" xr:uid="{00000000-0005-0000-0000-00005B130000}"/>
    <cellStyle name="Calculation 5 4 7 3" xfId="34047" xr:uid="{00000000-0005-0000-0000-00005C130000}"/>
    <cellStyle name="Calculation 5 4 7 4" xfId="46838" xr:uid="{00000000-0005-0000-0000-00005D130000}"/>
    <cellStyle name="Calculation 5 4 8" xfId="4707" xr:uid="{00000000-0005-0000-0000-00005E130000}"/>
    <cellStyle name="Calculation 5 4 8 2" xfId="22145" xr:uid="{00000000-0005-0000-0000-00005F130000}"/>
    <cellStyle name="Calculation 5 4 8 3" xfId="25367" xr:uid="{00000000-0005-0000-0000-000060130000}"/>
    <cellStyle name="Calculation 5 4 8 4" xfId="46860" xr:uid="{00000000-0005-0000-0000-000061130000}"/>
    <cellStyle name="Calculation 5 4 9" xfId="5285" xr:uid="{00000000-0005-0000-0000-000062130000}"/>
    <cellStyle name="Calculation 5 4 9 2" xfId="22674" xr:uid="{00000000-0005-0000-0000-000063130000}"/>
    <cellStyle name="Calculation 5 4 9 3" xfId="20371" xr:uid="{00000000-0005-0000-0000-000064130000}"/>
    <cellStyle name="Calculation 5 4 9 4" xfId="47325" xr:uid="{00000000-0005-0000-0000-000065130000}"/>
    <cellStyle name="Calculation 5 5" xfId="3093" xr:uid="{00000000-0005-0000-0000-000066130000}"/>
    <cellStyle name="Calculation 5 5 2" xfId="20689" xr:uid="{00000000-0005-0000-0000-000067130000}"/>
    <cellStyle name="Calculation 5 5 3" xfId="33813" xr:uid="{00000000-0005-0000-0000-000068130000}"/>
    <cellStyle name="Calculation 5 5 4" xfId="45640" xr:uid="{00000000-0005-0000-0000-000069130000}"/>
    <cellStyle name="Calculation 5 6" xfId="3853" xr:uid="{00000000-0005-0000-0000-00006A130000}"/>
    <cellStyle name="Calculation 5 6 2" xfId="21370" xr:uid="{00000000-0005-0000-0000-00006B130000}"/>
    <cellStyle name="Calculation 5 6 3" xfId="20112" xr:uid="{00000000-0005-0000-0000-00006C130000}"/>
    <cellStyle name="Calculation 5 6 4" xfId="46214" xr:uid="{00000000-0005-0000-0000-00006D130000}"/>
    <cellStyle name="Calculation 5 7" xfId="5913" xr:uid="{00000000-0005-0000-0000-00006E130000}"/>
    <cellStyle name="Calculation 5 7 2" xfId="23255" xr:uid="{00000000-0005-0000-0000-00006F130000}"/>
    <cellStyle name="Calculation 5 7 3" xfId="23476" xr:uid="{00000000-0005-0000-0000-000070130000}"/>
    <cellStyle name="Calculation 5 7 4" xfId="47833" xr:uid="{00000000-0005-0000-0000-000071130000}"/>
    <cellStyle name="Calculation 5 8" xfId="5839" xr:uid="{00000000-0005-0000-0000-000072130000}"/>
    <cellStyle name="Calculation 5 8 2" xfId="23184" xr:uid="{00000000-0005-0000-0000-000073130000}"/>
    <cellStyle name="Calculation 5 8 3" xfId="20555" xr:uid="{00000000-0005-0000-0000-000074130000}"/>
    <cellStyle name="Calculation 5 8 4" xfId="47766" xr:uid="{00000000-0005-0000-0000-000075130000}"/>
    <cellStyle name="Calculation 5 9" xfId="8133" xr:uid="{00000000-0005-0000-0000-000076130000}"/>
    <cellStyle name="Calculation 5 9 2" xfId="25266" xr:uid="{00000000-0005-0000-0000-000077130000}"/>
    <cellStyle name="Calculation 5 9 3" xfId="36572" xr:uid="{00000000-0005-0000-0000-000078130000}"/>
    <cellStyle name="Calculation 5 9 4" xfId="49543" xr:uid="{00000000-0005-0000-0000-000079130000}"/>
    <cellStyle name="Calculation 6" xfId="2587" xr:uid="{00000000-0005-0000-0000-00007A130000}"/>
    <cellStyle name="Calculation 6 10" xfId="4731" xr:uid="{00000000-0005-0000-0000-00007B130000}"/>
    <cellStyle name="Calculation 6 10 2" xfId="22168" xr:uid="{00000000-0005-0000-0000-00007C130000}"/>
    <cellStyle name="Calculation 6 10 3" xfId="27798" xr:uid="{00000000-0005-0000-0000-00007D130000}"/>
    <cellStyle name="Calculation 6 10 4" xfId="46883" xr:uid="{00000000-0005-0000-0000-00007E130000}"/>
    <cellStyle name="Calculation 6 11" xfId="3873" xr:uid="{00000000-0005-0000-0000-00007F130000}"/>
    <cellStyle name="Calculation 6 11 2" xfId="21390" xr:uid="{00000000-0005-0000-0000-000080130000}"/>
    <cellStyle name="Calculation 6 11 3" xfId="20096" xr:uid="{00000000-0005-0000-0000-000081130000}"/>
    <cellStyle name="Calculation 6 11 4" xfId="46230" xr:uid="{00000000-0005-0000-0000-000082130000}"/>
    <cellStyle name="Calculation 6 12" xfId="6045" xr:uid="{00000000-0005-0000-0000-000083130000}"/>
    <cellStyle name="Calculation 6 12 2" xfId="23379" xr:uid="{00000000-0005-0000-0000-000084130000}"/>
    <cellStyle name="Calculation 6 12 3" xfId="26392" xr:uid="{00000000-0005-0000-0000-000085130000}"/>
    <cellStyle name="Calculation 6 12 4" xfId="47942" xr:uid="{00000000-0005-0000-0000-000086130000}"/>
    <cellStyle name="Calculation 6 13" xfId="5992" xr:uid="{00000000-0005-0000-0000-000087130000}"/>
    <cellStyle name="Calculation 6 13 2" xfId="23327" xr:uid="{00000000-0005-0000-0000-000088130000}"/>
    <cellStyle name="Calculation 6 13 3" xfId="28364" xr:uid="{00000000-0005-0000-0000-000089130000}"/>
    <cellStyle name="Calculation 6 13 4" xfId="47891" xr:uid="{00000000-0005-0000-0000-00008A130000}"/>
    <cellStyle name="Calculation 6 14" xfId="5917" xr:uid="{00000000-0005-0000-0000-00008B130000}"/>
    <cellStyle name="Calculation 6 14 2" xfId="23259" xr:uid="{00000000-0005-0000-0000-00008C130000}"/>
    <cellStyle name="Calculation 6 14 3" xfId="22490" xr:uid="{00000000-0005-0000-0000-00008D130000}"/>
    <cellStyle name="Calculation 6 14 4" xfId="47837" xr:uid="{00000000-0005-0000-0000-00008E130000}"/>
    <cellStyle name="Calculation 6 15" xfId="6955" xr:uid="{00000000-0005-0000-0000-00008F130000}"/>
    <cellStyle name="Calculation 6 15 2" xfId="24200" xr:uid="{00000000-0005-0000-0000-000090130000}"/>
    <cellStyle name="Calculation 6 15 3" xfId="35668" xr:uid="{00000000-0005-0000-0000-000091130000}"/>
    <cellStyle name="Calculation 6 15 4" xfId="48637" xr:uid="{00000000-0005-0000-0000-000092130000}"/>
    <cellStyle name="Calculation 6 16" xfId="7362" xr:uid="{00000000-0005-0000-0000-000093130000}"/>
    <cellStyle name="Calculation 6 16 2" xfId="24566" xr:uid="{00000000-0005-0000-0000-000094130000}"/>
    <cellStyle name="Calculation 6 16 3" xfId="35964" xr:uid="{00000000-0005-0000-0000-000095130000}"/>
    <cellStyle name="Calculation 6 16 4" xfId="48935" xr:uid="{00000000-0005-0000-0000-000096130000}"/>
    <cellStyle name="Calculation 6 17" xfId="7262" xr:uid="{00000000-0005-0000-0000-000097130000}"/>
    <cellStyle name="Calculation 6 17 2" xfId="24477" xr:uid="{00000000-0005-0000-0000-000098130000}"/>
    <cellStyle name="Calculation 6 17 3" xfId="35896" xr:uid="{00000000-0005-0000-0000-000099130000}"/>
    <cellStyle name="Calculation 6 17 4" xfId="48867" xr:uid="{00000000-0005-0000-0000-00009A130000}"/>
    <cellStyle name="Calculation 6 18" xfId="8238" xr:uid="{00000000-0005-0000-0000-00009B130000}"/>
    <cellStyle name="Calculation 6 18 2" xfId="25366" xr:uid="{00000000-0005-0000-0000-00009C130000}"/>
    <cellStyle name="Calculation 6 18 3" xfId="36664" xr:uid="{00000000-0005-0000-0000-00009D130000}"/>
    <cellStyle name="Calculation 6 18 4" xfId="49635" xr:uid="{00000000-0005-0000-0000-00009E130000}"/>
    <cellStyle name="Calculation 6 19" xfId="8203" xr:uid="{00000000-0005-0000-0000-00009F130000}"/>
    <cellStyle name="Calculation 6 19 2" xfId="25333" xr:uid="{00000000-0005-0000-0000-0000A0130000}"/>
    <cellStyle name="Calculation 6 19 3" xfId="36634" xr:uid="{00000000-0005-0000-0000-0000A1130000}"/>
    <cellStyle name="Calculation 6 19 4" xfId="49605" xr:uid="{00000000-0005-0000-0000-0000A2130000}"/>
    <cellStyle name="Calculation 6 2" xfId="2978" xr:uid="{00000000-0005-0000-0000-0000A3130000}"/>
    <cellStyle name="Calculation 6 2 10" xfId="6342" xr:uid="{00000000-0005-0000-0000-0000A4130000}"/>
    <cellStyle name="Calculation 6 2 10 2" xfId="23658" xr:uid="{00000000-0005-0000-0000-0000A5130000}"/>
    <cellStyle name="Calculation 6 2 10 3" xfId="21038" xr:uid="{00000000-0005-0000-0000-0000A6130000}"/>
    <cellStyle name="Calculation 6 2 10 4" xfId="48176" xr:uid="{00000000-0005-0000-0000-0000A7130000}"/>
    <cellStyle name="Calculation 6 2 11" xfId="6577" xr:uid="{00000000-0005-0000-0000-0000A8130000}"/>
    <cellStyle name="Calculation 6 2 11 2" xfId="23864" xr:uid="{00000000-0005-0000-0000-0000A9130000}"/>
    <cellStyle name="Calculation 6 2 11 3" xfId="23277" xr:uid="{00000000-0005-0000-0000-0000AA130000}"/>
    <cellStyle name="Calculation 6 2 11 4" xfId="48352" xr:uid="{00000000-0005-0000-0000-0000AB130000}"/>
    <cellStyle name="Calculation 6 2 12" xfId="6874" xr:uid="{00000000-0005-0000-0000-0000AC130000}"/>
    <cellStyle name="Calculation 6 2 12 2" xfId="24129" xr:uid="{00000000-0005-0000-0000-0000AD130000}"/>
    <cellStyle name="Calculation 6 2 12 3" xfId="35605" xr:uid="{00000000-0005-0000-0000-0000AE130000}"/>
    <cellStyle name="Calculation 6 2 12 4" xfId="48574" xr:uid="{00000000-0005-0000-0000-0000AF130000}"/>
    <cellStyle name="Calculation 6 2 13" xfId="7227" xr:uid="{00000000-0005-0000-0000-0000B0130000}"/>
    <cellStyle name="Calculation 6 2 13 2" xfId="24451" xr:uid="{00000000-0005-0000-0000-0000B1130000}"/>
    <cellStyle name="Calculation 6 2 13 3" xfId="35879" xr:uid="{00000000-0005-0000-0000-0000B2130000}"/>
    <cellStyle name="Calculation 6 2 13 4" xfId="48848" xr:uid="{00000000-0005-0000-0000-0000B3130000}"/>
    <cellStyle name="Calculation 6 2 14" xfId="7664" xr:uid="{00000000-0005-0000-0000-0000B4130000}"/>
    <cellStyle name="Calculation 6 2 14 2" xfId="24836" xr:uid="{00000000-0005-0000-0000-0000B5130000}"/>
    <cellStyle name="Calculation 6 2 14 3" xfId="36193" xr:uid="{00000000-0005-0000-0000-0000B6130000}"/>
    <cellStyle name="Calculation 6 2 14 4" xfId="49164" xr:uid="{00000000-0005-0000-0000-0000B7130000}"/>
    <cellStyle name="Calculation 6 2 15" xfId="7960" xr:uid="{00000000-0005-0000-0000-0000B8130000}"/>
    <cellStyle name="Calculation 6 2 15 2" xfId="25102" xr:uid="{00000000-0005-0000-0000-0000B9130000}"/>
    <cellStyle name="Calculation 6 2 15 3" xfId="36423" xr:uid="{00000000-0005-0000-0000-0000BA130000}"/>
    <cellStyle name="Calculation 6 2 15 4" xfId="49394" xr:uid="{00000000-0005-0000-0000-0000BB130000}"/>
    <cellStyle name="Calculation 6 2 16" xfId="8542" xr:uid="{00000000-0005-0000-0000-0000BC130000}"/>
    <cellStyle name="Calculation 6 2 16 2" xfId="25645" xr:uid="{00000000-0005-0000-0000-0000BD130000}"/>
    <cellStyle name="Calculation 6 2 16 3" xfId="36907" xr:uid="{00000000-0005-0000-0000-0000BE130000}"/>
    <cellStyle name="Calculation 6 2 16 4" xfId="49878" xr:uid="{00000000-0005-0000-0000-0000BF130000}"/>
    <cellStyle name="Calculation 6 2 17" xfId="8802" xr:uid="{00000000-0005-0000-0000-0000C0130000}"/>
    <cellStyle name="Calculation 6 2 17 2" xfId="25873" xr:uid="{00000000-0005-0000-0000-0000C1130000}"/>
    <cellStyle name="Calculation 6 2 17 3" xfId="37096" xr:uid="{00000000-0005-0000-0000-0000C2130000}"/>
    <cellStyle name="Calculation 6 2 17 4" xfId="50067" xr:uid="{00000000-0005-0000-0000-0000C3130000}"/>
    <cellStyle name="Calculation 6 2 18" xfId="9081" xr:uid="{00000000-0005-0000-0000-0000C4130000}"/>
    <cellStyle name="Calculation 6 2 18 2" xfId="26123" xr:uid="{00000000-0005-0000-0000-0000C5130000}"/>
    <cellStyle name="Calculation 6 2 18 3" xfId="37311" xr:uid="{00000000-0005-0000-0000-0000C6130000}"/>
    <cellStyle name="Calculation 6 2 18 4" xfId="50282" xr:uid="{00000000-0005-0000-0000-0000C7130000}"/>
    <cellStyle name="Calculation 6 2 19" xfId="10597" xr:uid="{00000000-0005-0000-0000-0000C8130000}"/>
    <cellStyle name="Calculation 6 2 19 2" xfId="27545" xr:uid="{00000000-0005-0000-0000-0000C9130000}"/>
    <cellStyle name="Calculation 6 2 19 3" xfId="38572" xr:uid="{00000000-0005-0000-0000-0000CA130000}"/>
    <cellStyle name="Calculation 6 2 19 4" xfId="51577" xr:uid="{00000000-0005-0000-0000-0000CB130000}"/>
    <cellStyle name="Calculation 6 2 2" xfId="3488" xr:uid="{00000000-0005-0000-0000-0000CC130000}"/>
    <cellStyle name="Calculation 6 2 2 2" xfId="21054" xr:uid="{00000000-0005-0000-0000-0000CD130000}"/>
    <cellStyle name="Calculation 6 2 2 3" xfId="20563" xr:uid="{00000000-0005-0000-0000-0000CE130000}"/>
    <cellStyle name="Calculation 6 2 2 4" xfId="45950" xr:uid="{00000000-0005-0000-0000-0000CF130000}"/>
    <cellStyle name="Calculation 6 2 20" xfId="10850" xr:uid="{00000000-0005-0000-0000-0000D0130000}"/>
    <cellStyle name="Calculation 6 2 20 2" xfId="27779" xr:uid="{00000000-0005-0000-0000-0000D1130000}"/>
    <cellStyle name="Calculation 6 2 20 3" xfId="38770" xr:uid="{00000000-0005-0000-0000-0000D2130000}"/>
    <cellStyle name="Calculation 6 2 20 4" xfId="51778" xr:uid="{00000000-0005-0000-0000-0000D3130000}"/>
    <cellStyle name="Calculation 6 2 21" xfId="11173" xr:uid="{00000000-0005-0000-0000-0000D4130000}"/>
    <cellStyle name="Calculation 6 2 21 2" xfId="28069" xr:uid="{00000000-0005-0000-0000-0000D5130000}"/>
    <cellStyle name="Calculation 6 2 21 3" xfId="39011" xr:uid="{00000000-0005-0000-0000-0000D6130000}"/>
    <cellStyle name="Calculation 6 2 21 4" xfId="52019" xr:uid="{00000000-0005-0000-0000-0000D7130000}"/>
    <cellStyle name="Calculation 6 2 22" xfId="11513" xr:uid="{00000000-0005-0000-0000-0000D8130000}"/>
    <cellStyle name="Calculation 6 2 22 2" xfId="28377" xr:uid="{00000000-0005-0000-0000-0000D9130000}"/>
    <cellStyle name="Calculation 6 2 22 3" xfId="39267" xr:uid="{00000000-0005-0000-0000-0000DA130000}"/>
    <cellStyle name="Calculation 6 2 22 4" xfId="52275" xr:uid="{00000000-0005-0000-0000-0000DB130000}"/>
    <cellStyle name="Calculation 6 2 23" xfId="11784" xr:uid="{00000000-0005-0000-0000-0000DC130000}"/>
    <cellStyle name="Calculation 6 2 23 2" xfId="28616" xr:uid="{00000000-0005-0000-0000-0000DD130000}"/>
    <cellStyle name="Calculation 6 2 23 3" xfId="39472" xr:uid="{00000000-0005-0000-0000-0000DE130000}"/>
    <cellStyle name="Calculation 6 2 23 4" xfId="52480" xr:uid="{00000000-0005-0000-0000-0000DF130000}"/>
    <cellStyle name="Calculation 6 2 24" xfId="12113" xr:uid="{00000000-0005-0000-0000-0000E0130000}"/>
    <cellStyle name="Calculation 6 2 24 2" xfId="28917" xr:uid="{00000000-0005-0000-0000-0000E1130000}"/>
    <cellStyle name="Calculation 6 2 24 3" xfId="39730" xr:uid="{00000000-0005-0000-0000-0000E2130000}"/>
    <cellStyle name="Calculation 6 2 24 4" xfId="52738" xr:uid="{00000000-0005-0000-0000-0000E3130000}"/>
    <cellStyle name="Calculation 6 2 25" xfId="12398" xr:uid="{00000000-0005-0000-0000-0000E4130000}"/>
    <cellStyle name="Calculation 6 2 25 2" xfId="29168" xr:uid="{00000000-0005-0000-0000-0000E5130000}"/>
    <cellStyle name="Calculation 6 2 25 3" xfId="39931" xr:uid="{00000000-0005-0000-0000-0000E6130000}"/>
    <cellStyle name="Calculation 6 2 25 4" xfId="52939" xr:uid="{00000000-0005-0000-0000-0000E7130000}"/>
    <cellStyle name="Calculation 6 2 26" xfId="12673" xr:uid="{00000000-0005-0000-0000-0000E8130000}"/>
    <cellStyle name="Calculation 6 2 26 2" xfId="29411" xr:uid="{00000000-0005-0000-0000-0000E9130000}"/>
    <cellStyle name="Calculation 6 2 26 3" xfId="40129" xr:uid="{00000000-0005-0000-0000-0000EA130000}"/>
    <cellStyle name="Calculation 6 2 26 4" xfId="53137" xr:uid="{00000000-0005-0000-0000-0000EB130000}"/>
    <cellStyle name="Calculation 6 2 27" xfId="12956" xr:uid="{00000000-0005-0000-0000-0000EC130000}"/>
    <cellStyle name="Calculation 6 2 27 2" xfId="29661" xr:uid="{00000000-0005-0000-0000-0000ED130000}"/>
    <cellStyle name="Calculation 6 2 27 3" xfId="40331" xr:uid="{00000000-0005-0000-0000-0000EE130000}"/>
    <cellStyle name="Calculation 6 2 27 4" xfId="53339" xr:uid="{00000000-0005-0000-0000-0000EF130000}"/>
    <cellStyle name="Calculation 6 2 28" xfId="13297" xr:uid="{00000000-0005-0000-0000-0000F0130000}"/>
    <cellStyle name="Calculation 6 2 28 2" xfId="29968" xr:uid="{00000000-0005-0000-0000-0000F1130000}"/>
    <cellStyle name="Calculation 6 2 28 3" xfId="40599" xr:uid="{00000000-0005-0000-0000-0000F2130000}"/>
    <cellStyle name="Calculation 6 2 28 4" xfId="53607" xr:uid="{00000000-0005-0000-0000-0000F3130000}"/>
    <cellStyle name="Calculation 6 2 29" xfId="13631" xr:uid="{00000000-0005-0000-0000-0000F4130000}"/>
    <cellStyle name="Calculation 6 2 29 2" xfId="30272" xr:uid="{00000000-0005-0000-0000-0000F5130000}"/>
    <cellStyle name="Calculation 6 2 29 3" xfId="40866" xr:uid="{00000000-0005-0000-0000-0000F6130000}"/>
    <cellStyle name="Calculation 6 2 29 4" xfId="53874" xr:uid="{00000000-0005-0000-0000-0000F7130000}"/>
    <cellStyle name="Calculation 6 2 3" xfId="3784" xr:uid="{00000000-0005-0000-0000-0000F8130000}"/>
    <cellStyle name="Calculation 6 2 3 2" xfId="21312" xr:uid="{00000000-0005-0000-0000-0000F9130000}"/>
    <cellStyle name="Calculation 6 2 3 3" xfId="20139" xr:uid="{00000000-0005-0000-0000-0000FA130000}"/>
    <cellStyle name="Calculation 6 2 3 4" xfId="46167" xr:uid="{00000000-0005-0000-0000-0000FB130000}"/>
    <cellStyle name="Calculation 6 2 30" xfId="13873" xr:uid="{00000000-0005-0000-0000-0000FC130000}"/>
    <cellStyle name="Calculation 6 2 30 2" xfId="30487" xr:uid="{00000000-0005-0000-0000-0000FD130000}"/>
    <cellStyle name="Calculation 6 2 30 3" xfId="41051" xr:uid="{00000000-0005-0000-0000-0000FE130000}"/>
    <cellStyle name="Calculation 6 2 30 4" xfId="54059" xr:uid="{00000000-0005-0000-0000-0000FF130000}"/>
    <cellStyle name="Calculation 6 2 31" xfId="14149" xr:uid="{00000000-0005-0000-0000-000000140000}"/>
    <cellStyle name="Calculation 6 2 31 2" xfId="30729" xr:uid="{00000000-0005-0000-0000-000001140000}"/>
    <cellStyle name="Calculation 6 2 31 3" xfId="41251" xr:uid="{00000000-0005-0000-0000-000002140000}"/>
    <cellStyle name="Calculation 6 2 31 4" xfId="54259" xr:uid="{00000000-0005-0000-0000-000003140000}"/>
    <cellStyle name="Calculation 6 2 32" xfId="14446" xr:uid="{00000000-0005-0000-0000-000004140000}"/>
    <cellStyle name="Calculation 6 2 32 2" xfId="30992" xr:uid="{00000000-0005-0000-0000-000005140000}"/>
    <cellStyle name="Calculation 6 2 32 3" xfId="41467" xr:uid="{00000000-0005-0000-0000-000006140000}"/>
    <cellStyle name="Calculation 6 2 32 4" xfId="54475" xr:uid="{00000000-0005-0000-0000-000007140000}"/>
    <cellStyle name="Calculation 6 2 33" xfId="14770" xr:uid="{00000000-0005-0000-0000-000008140000}"/>
    <cellStyle name="Calculation 6 2 33 2" xfId="31280" xr:uid="{00000000-0005-0000-0000-000009140000}"/>
    <cellStyle name="Calculation 6 2 33 3" xfId="41710" xr:uid="{00000000-0005-0000-0000-00000A140000}"/>
    <cellStyle name="Calculation 6 2 33 4" xfId="54718" xr:uid="{00000000-0005-0000-0000-00000B140000}"/>
    <cellStyle name="Calculation 6 2 34" xfId="15071" xr:uid="{00000000-0005-0000-0000-00000C140000}"/>
    <cellStyle name="Calculation 6 2 34 2" xfId="31549" xr:uid="{00000000-0005-0000-0000-00000D140000}"/>
    <cellStyle name="Calculation 6 2 34 3" xfId="41942" xr:uid="{00000000-0005-0000-0000-00000E140000}"/>
    <cellStyle name="Calculation 6 2 34 4" xfId="54950" xr:uid="{00000000-0005-0000-0000-00000F140000}"/>
    <cellStyle name="Calculation 6 2 35" xfId="15373" xr:uid="{00000000-0005-0000-0000-000010140000}"/>
    <cellStyle name="Calculation 6 2 35 2" xfId="31814" xr:uid="{00000000-0005-0000-0000-000011140000}"/>
    <cellStyle name="Calculation 6 2 35 3" xfId="42171" xr:uid="{00000000-0005-0000-0000-000012140000}"/>
    <cellStyle name="Calculation 6 2 35 4" xfId="55179" xr:uid="{00000000-0005-0000-0000-000013140000}"/>
    <cellStyle name="Calculation 6 2 36" xfId="15821" xr:uid="{00000000-0005-0000-0000-000014140000}"/>
    <cellStyle name="Calculation 6 2 36 2" xfId="32221" xr:uid="{00000000-0005-0000-0000-000015140000}"/>
    <cellStyle name="Calculation 6 2 36 3" xfId="42533" xr:uid="{00000000-0005-0000-0000-000016140000}"/>
    <cellStyle name="Calculation 6 2 36 4" xfId="55541" xr:uid="{00000000-0005-0000-0000-000017140000}"/>
    <cellStyle name="Calculation 6 2 37" xfId="16082" xr:uid="{00000000-0005-0000-0000-000018140000}"/>
    <cellStyle name="Calculation 6 2 37 2" xfId="32446" xr:uid="{00000000-0005-0000-0000-000019140000}"/>
    <cellStyle name="Calculation 6 2 37 3" xfId="42723" xr:uid="{00000000-0005-0000-0000-00001A140000}"/>
    <cellStyle name="Calculation 6 2 37 4" xfId="55731" xr:uid="{00000000-0005-0000-0000-00001B140000}"/>
    <cellStyle name="Calculation 6 2 38" xfId="16568" xr:uid="{00000000-0005-0000-0000-00001C140000}"/>
    <cellStyle name="Calculation 6 2 38 2" xfId="32891" xr:uid="{00000000-0005-0000-0000-00001D140000}"/>
    <cellStyle name="Calculation 6 2 38 3" xfId="43120" xr:uid="{00000000-0005-0000-0000-00001E140000}"/>
    <cellStyle name="Calculation 6 2 38 4" xfId="56128" xr:uid="{00000000-0005-0000-0000-00001F140000}"/>
    <cellStyle name="Calculation 6 2 39" xfId="16791" xr:uid="{00000000-0005-0000-0000-000020140000}"/>
    <cellStyle name="Calculation 6 2 39 2" xfId="33087" xr:uid="{00000000-0005-0000-0000-000021140000}"/>
    <cellStyle name="Calculation 6 2 39 3" xfId="43290" xr:uid="{00000000-0005-0000-0000-000022140000}"/>
    <cellStyle name="Calculation 6 2 39 4" xfId="56298" xr:uid="{00000000-0005-0000-0000-000023140000}"/>
    <cellStyle name="Calculation 6 2 4" xfId="4397" xr:uid="{00000000-0005-0000-0000-000024140000}"/>
    <cellStyle name="Calculation 6 2 4 2" xfId="21870" xr:uid="{00000000-0005-0000-0000-000025140000}"/>
    <cellStyle name="Calculation 6 2 4 3" xfId="22951" xr:uid="{00000000-0005-0000-0000-000026140000}"/>
    <cellStyle name="Calculation 6 2 4 4" xfId="46641" xr:uid="{00000000-0005-0000-0000-000027140000}"/>
    <cellStyle name="Calculation 6 2 40" xfId="17588" xr:uid="{00000000-0005-0000-0000-000028140000}"/>
    <cellStyle name="Calculation 6 2 40 2" xfId="33817" xr:uid="{00000000-0005-0000-0000-000029140000}"/>
    <cellStyle name="Calculation 6 2 40 3" xfId="43917" xr:uid="{00000000-0005-0000-0000-00002A140000}"/>
    <cellStyle name="Calculation 6 2 40 4" xfId="56925" xr:uid="{00000000-0005-0000-0000-00002B140000}"/>
    <cellStyle name="Calculation 6 2 41" xfId="17845" xr:uid="{00000000-0005-0000-0000-00002C140000}"/>
    <cellStyle name="Calculation 6 2 41 2" xfId="34046" xr:uid="{00000000-0005-0000-0000-00002D140000}"/>
    <cellStyle name="Calculation 6 2 41 3" xfId="44104" xr:uid="{00000000-0005-0000-0000-00002E140000}"/>
    <cellStyle name="Calculation 6 2 41 4" xfId="57112" xr:uid="{00000000-0005-0000-0000-00002F140000}"/>
    <cellStyle name="Calculation 6 2 42" xfId="18164" xr:uid="{00000000-0005-0000-0000-000030140000}"/>
    <cellStyle name="Calculation 6 2 42 2" xfId="34325" xr:uid="{00000000-0005-0000-0000-000031140000}"/>
    <cellStyle name="Calculation 6 2 42 3" xfId="44338" xr:uid="{00000000-0005-0000-0000-000032140000}"/>
    <cellStyle name="Calculation 6 2 42 4" xfId="57346" xr:uid="{00000000-0005-0000-0000-000033140000}"/>
    <cellStyle name="Calculation 6 2 43" xfId="18475" xr:uid="{00000000-0005-0000-0000-000034140000}"/>
    <cellStyle name="Calculation 6 2 43 2" xfId="34600" xr:uid="{00000000-0005-0000-0000-000035140000}"/>
    <cellStyle name="Calculation 6 2 43 3" xfId="44568" xr:uid="{00000000-0005-0000-0000-000036140000}"/>
    <cellStyle name="Calculation 6 2 43 4" xfId="57576" xr:uid="{00000000-0005-0000-0000-000037140000}"/>
    <cellStyle name="Calculation 6 2 44" xfId="18790" xr:uid="{00000000-0005-0000-0000-000038140000}"/>
    <cellStyle name="Calculation 6 2 44 2" xfId="34878" xr:uid="{00000000-0005-0000-0000-000039140000}"/>
    <cellStyle name="Calculation 6 2 44 3" xfId="44802" xr:uid="{00000000-0005-0000-0000-00003A140000}"/>
    <cellStyle name="Calculation 6 2 44 4" xfId="57810" xr:uid="{00000000-0005-0000-0000-00003B140000}"/>
    <cellStyle name="Calculation 6 2 45" xfId="19250" xr:uid="{00000000-0005-0000-0000-00003C140000}"/>
    <cellStyle name="Calculation 6 2 45 2" xfId="35288" xr:uid="{00000000-0005-0000-0000-00003D140000}"/>
    <cellStyle name="Calculation 6 2 45 3" xfId="45144" xr:uid="{00000000-0005-0000-0000-00003E140000}"/>
    <cellStyle name="Calculation 6 2 45 4" xfId="58152" xr:uid="{00000000-0005-0000-0000-00003F140000}"/>
    <cellStyle name="Calculation 6 2 46" xfId="19553" xr:uid="{00000000-0005-0000-0000-000040140000}"/>
    <cellStyle name="Calculation 6 2 46 2" xfId="35553" xr:uid="{00000000-0005-0000-0000-000041140000}"/>
    <cellStyle name="Calculation 6 2 46 3" xfId="45367" xr:uid="{00000000-0005-0000-0000-000042140000}"/>
    <cellStyle name="Calculation 6 2 46 4" xfId="58375" xr:uid="{00000000-0005-0000-0000-000043140000}"/>
    <cellStyle name="Calculation 6 2 47" xfId="33369" xr:uid="{00000000-0005-0000-0000-000044140000}"/>
    <cellStyle name="Calculation 6 2 48" xfId="45619" xr:uid="{00000000-0005-0000-0000-000045140000}"/>
    <cellStyle name="Calculation 6 2 5" xfId="4645" xr:uid="{00000000-0005-0000-0000-000046140000}"/>
    <cellStyle name="Calculation 6 2 5 2" xfId="22090" xr:uid="{00000000-0005-0000-0000-000047140000}"/>
    <cellStyle name="Calculation 6 2 5 3" xfId="32230" xr:uid="{00000000-0005-0000-0000-000048140000}"/>
    <cellStyle name="Calculation 6 2 5 4" xfId="46818" xr:uid="{00000000-0005-0000-0000-000049140000}"/>
    <cellStyle name="Calculation 6 2 6" xfId="5030" xr:uid="{00000000-0005-0000-0000-00004A140000}"/>
    <cellStyle name="Calculation 6 2 6 2" xfId="22446" xr:uid="{00000000-0005-0000-0000-00004B140000}"/>
    <cellStyle name="Calculation 6 2 6 3" xfId="20547" xr:uid="{00000000-0005-0000-0000-00004C140000}"/>
    <cellStyle name="Calculation 6 2 6 4" xfId="47129" xr:uid="{00000000-0005-0000-0000-00004D140000}"/>
    <cellStyle name="Calculation 6 2 7" xfId="5259" xr:uid="{00000000-0005-0000-0000-00004E140000}"/>
    <cellStyle name="Calculation 6 2 7 2" xfId="22654" xr:uid="{00000000-0005-0000-0000-00004F140000}"/>
    <cellStyle name="Calculation 6 2 7 3" xfId="20385" xr:uid="{00000000-0005-0000-0000-000050140000}"/>
    <cellStyle name="Calculation 6 2 7 4" xfId="47311" xr:uid="{00000000-0005-0000-0000-000051140000}"/>
    <cellStyle name="Calculation 6 2 8" xfId="5540" xr:uid="{00000000-0005-0000-0000-000052140000}"/>
    <cellStyle name="Calculation 6 2 8 2" xfId="22911" xr:uid="{00000000-0005-0000-0000-000053140000}"/>
    <cellStyle name="Calculation 6 2 8 3" xfId="29489" xr:uid="{00000000-0005-0000-0000-000054140000}"/>
    <cellStyle name="Calculation 6 2 8 4" xfId="47528" xr:uid="{00000000-0005-0000-0000-000055140000}"/>
    <cellStyle name="Calculation 6 2 9" xfId="5748" xr:uid="{00000000-0005-0000-0000-000056140000}"/>
    <cellStyle name="Calculation 6 2 9 2" xfId="23099" xr:uid="{00000000-0005-0000-0000-000057140000}"/>
    <cellStyle name="Calculation 6 2 9 3" xfId="24115" xr:uid="{00000000-0005-0000-0000-000058140000}"/>
    <cellStyle name="Calculation 6 2 9 4" xfId="47690" xr:uid="{00000000-0005-0000-0000-000059140000}"/>
    <cellStyle name="Calculation 6 20" xfId="8235" xr:uid="{00000000-0005-0000-0000-00005A140000}"/>
    <cellStyle name="Calculation 6 20 2" xfId="25363" xr:uid="{00000000-0005-0000-0000-00005B140000}"/>
    <cellStyle name="Calculation 6 20 3" xfId="36661" xr:uid="{00000000-0005-0000-0000-00005C140000}"/>
    <cellStyle name="Calculation 6 20 4" xfId="49632" xr:uid="{00000000-0005-0000-0000-00005D140000}"/>
    <cellStyle name="Calculation 6 21" xfId="10281" xr:uid="{00000000-0005-0000-0000-00005E140000}"/>
    <cellStyle name="Calculation 6 21 2" xfId="27246" xr:uid="{00000000-0005-0000-0000-00005F140000}"/>
    <cellStyle name="Calculation 6 21 3" xfId="38313" xr:uid="{00000000-0005-0000-0000-000060140000}"/>
    <cellStyle name="Calculation 6 21 4" xfId="51270" xr:uid="{00000000-0005-0000-0000-000061140000}"/>
    <cellStyle name="Calculation 6 22" xfId="9157" xr:uid="{00000000-0005-0000-0000-000062140000}"/>
    <cellStyle name="Calculation 6 22 2" xfId="26191" xr:uid="{00000000-0005-0000-0000-000063140000}"/>
    <cellStyle name="Calculation 6 22 3" xfId="37372" xr:uid="{00000000-0005-0000-0000-000064140000}"/>
    <cellStyle name="Calculation 6 22 4" xfId="50343" xr:uid="{00000000-0005-0000-0000-000065140000}"/>
    <cellStyle name="Calculation 6 23" xfId="10283" xr:uid="{00000000-0005-0000-0000-000066140000}"/>
    <cellStyle name="Calculation 6 23 2" xfId="27248" xr:uid="{00000000-0005-0000-0000-000067140000}"/>
    <cellStyle name="Calculation 6 23 3" xfId="38315" xr:uid="{00000000-0005-0000-0000-000068140000}"/>
    <cellStyle name="Calculation 6 23 4" xfId="51272" xr:uid="{00000000-0005-0000-0000-000069140000}"/>
    <cellStyle name="Calculation 6 24" xfId="9293" xr:uid="{00000000-0005-0000-0000-00006A140000}"/>
    <cellStyle name="Calculation 6 24 2" xfId="26323" xr:uid="{00000000-0005-0000-0000-00006B140000}"/>
    <cellStyle name="Calculation 6 24 3" xfId="37495" xr:uid="{00000000-0005-0000-0000-00006C140000}"/>
    <cellStyle name="Calculation 6 24 4" xfId="50461" xr:uid="{00000000-0005-0000-0000-00006D140000}"/>
    <cellStyle name="Calculation 6 25" xfId="10260" xr:uid="{00000000-0005-0000-0000-00006E140000}"/>
    <cellStyle name="Calculation 6 25 2" xfId="27226" xr:uid="{00000000-0005-0000-0000-00006F140000}"/>
    <cellStyle name="Calculation 6 25 3" xfId="38294" xr:uid="{00000000-0005-0000-0000-000070140000}"/>
    <cellStyle name="Calculation 6 25 4" xfId="51251" xr:uid="{00000000-0005-0000-0000-000071140000}"/>
    <cellStyle name="Calculation 6 26" xfId="9378" xr:uid="{00000000-0005-0000-0000-000072140000}"/>
    <cellStyle name="Calculation 6 26 2" xfId="26404" xr:uid="{00000000-0005-0000-0000-000073140000}"/>
    <cellStyle name="Calculation 6 26 3" xfId="37563" xr:uid="{00000000-0005-0000-0000-000074140000}"/>
    <cellStyle name="Calculation 6 26 4" xfId="50529" xr:uid="{00000000-0005-0000-0000-000075140000}"/>
    <cellStyle name="Calculation 6 27" xfId="11816" xr:uid="{00000000-0005-0000-0000-000076140000}"/>
    <cellStyle name="Calculation 6 27 2" xfId="28641" xr:uid="{00000000-0005-0000-0000-000077140000}"/>
    <cellStyle name="Calculation 6 27 3" xfId="39493" xr:uid="{00000000-0005-0000-0000-000078140000}"/>
    <cellStyle name="Calculation 6 27 4" xfId="52501" xr:uid="{00000000-0005-0000-0000-000079140000}"/>
    <cellStyle name="Calculation 6 28" xfId="10068" xr:uid="{00000000-0005-0000-0000-00007A140000}"/>
    <cellStyle name="Calculation 6 28 2" xfId="27046" xr:uid="{00000000-0005-0000-0000-00007B140000}"/>
    <cellStyle name="Calculation 6 28 3" xfId="38134" xr:uid="{00000000-0005-0000-0000-00007C140000}"/>
    <cellStyle name="Calculation 6 28 4" xfId="51099" xr:uid="{00000000-0005-0000-0000-00007D140000}"/>
    <cellStyle name="Calculation 6 29" xfId="10148" xr:uid="{00000000-0005-0000-0000-00007E140000}"/>
    <cellStyle name="Calculation 6 29 2" xfId="27121" xr:uid="{00000000-0005-0000-0000-00007F140000}"/>
    <cellStyle name="Calculation 6 29 3" xfId="38200" xr:uid="{00000000-0005-0000-0000-000080140000}"/>
    <cellStyle name="Calculation 6 29 4" xfId="51163" xr:uid="{00000000-0005-0000-0000-000081140000}"/>
    <cellStyle name="Calculation 6 3" xfId="2993" xr:uid="{00000000-0005-0000-0000-000082140000}"/>
    <cellStyle name="Calculation 6 3 10" xfId="6353" xr:uid="{00000000-0005-0000-0000-000083140000}"/>
    <cellStyle name="Calculation 6 3 10 2" xfId="23666" xr:uid="{00000000-0005-0000-0000-000084140000}"/>
    <cellStyle name="Calculation 6 3 10 3" xfId="20614" xr:uid="{00000000-0005-0000-0000-000085140000}"/>
    <cellStyle name="Calculation 6 3 10 4" xfId="48181" xr:uid="{00000000-0005-0000-0000-000086140000}"/>
    <cellStyle name="Calculation 6 3 11" xfId="6590" xr:uid="{00000000-0005-0000-0000-000087140000}"/>
    <cellStyle name="Calculation 6 3 11 2" xfId="23872" xr:uid="{00000000-0005-0000-0000-000088140000}"/>
    <cellStyle name="Calculation 6 3 11 3" xfId="34044" xr:uid="{00000000-0005-0000-0000-000089140000}"/>
    <cellStyle name="Calculation 6 3 11 4" xfId="48358" xr:uid="{00000000-0005-0000-0000-00008A140000}"/>
    <cellStyle name="Calculation 6 3 12" xfId="6888" xr:uid="{00000000-0005-0000-0000-00008B140000}"/>
    <cellStyle name="Calculation 6 3 12 2" xfId="24136" xr:uid="{00000000-0005-0000-0000-00008C140000}"/>
    <cellStyle name="Calculation 6 3 12 3" xfId="35611" xr:uid="{00000000-0005-0000-0000-00008D140000}"/>
    <cellStyle name="Calculation 6 3 12 4" xfId="48580" xr:uid="{00000000-0005-0000-0000-00008E140000}"/>
    <cellStyle name="Calculation 6 3 13" xfId="7240" xr:uid="{00000000-0005-0000-0000-00008F140000}"/>
    <cellStyle name="Calculation 6 3 13 2" xfId="24459" xr:uid="{00000000-0005-0000-0000-000090140000}"/>
    <cellStyle name="Calculation 6 3 13 3" xfId="35885" xr:uid="{00000000-0005-0000-0000-000091140000}"/>
    <cellStyle name="Calculation 6 3 13 4" xfId="48854" xr:uid="{00000000-0005-0000-0000-000092140000}"/>
    <cellStyle name="Calculation 6 3 14" xfId="7678" xr:uid="{00000000-0005-0000-0000-000093140000}"/>
    <cellStyle name="Calculation 6 3 14 2" xfId="24844" xr:uid="{00000000-0005-0000-0000-000094140000}"/>
    <cellStyle name="Calculation 6 3 14 3" xfId="36199" xr:uid="{00000000-0005-0000-0000-000095140000}"/>
    <cellStyle name="Calculation 6 3 14 4" xfId="49170" xr:uid="{00000000-0005-0000-0000-000096140000}"/>
    <cellStyle name="Calculation 6 3 15" xfId="7972" xr:uid="{00000000-0005-0000-0000-000097140000}"/>
    <cellStyle name="Calculation 6 3 15 2" xfId="25109" xr:uid="{00000000-0005-0000-0000-000098140000}"/>
    <cellStyle name="Calculation 6 3 15 3" xfId="36429" xr:uid="{00000000-0005-0000-0000-000099140000}"/>
    <cellStyle name="Calculation 6 3 15 4" xfId="49400" xr:uid="{00000000-0005-0000-0000-00009A140000}"/>
    <cellStyle name="Calculation 6 3 16" xfId="8556" xr:uid="{00000000-0005-0000-0000-00009B140000}"/>
    <cellStyle name="Calculation 6 3 16 2" xfId="25654" xr:uid="{00000000-0005-0000-0000-00009C140000}"/>
    <cellStyle name="Calculation 6 3 16 3" xfId="36914" xr:uid="{00000000-0005-0000-0000-00009D140000}"/>
    <cellStyle name="Calculation 6 3 16 4" xfId="49885" xr:uid="{00000000-0005-0000-0000-00009E140000}"/>
    <cellStyle name="Calculation 6 3 17" xfId="8815" xr:uid="{00000000-0005-0000-0000-00009F140000}"/>
    <cellStyle name="Calculation 6 3 17 2" xfId="25880" xr:uid="{00000000-0005-0000-0000-0000A0140000}"/>
    <cellStyle name="Calculation 6 3 17 3" xfId="37102" xr:uid="{00000000-0005-0000-0000-0000A1140000}"/>
    <cellStyle name="Calculation 6 3 17 4" xfId="50073" xr:uid="{00000000-0005-0000-0000-0000A2140000}"/>
    <cellStyle name="Calculation 6 3 18" xfId="9093" xr:uid="{00000000-0005-0000-0000-0000A3140000}"/>
    <cellStyle name="Calculation 6 3 18 2" xfId="26131" xr:uid="{00000000-0005-0000-0000-0000A4140000}"/>
    <cellStyle name="Calculation 6 3 18 3" xfId="37317" xr:uid="{00000000-0005-0000-0000-0000A5140000}"/>
    <cellStyle name="Calculation 6 3 18 4" xfId="50288" xr:uid="{00000000-0005-0000-0000-0000A6140000}"/>
    <cellStyle name="Calculation 6 3 19" xfId="10611" xr:uid="{00000000-0005-0000-0000-0000A7140000}"/>
    <cellStyle name="Calculation 6 3 19 2" xfId="27555" xr:uid="{00000000-0005-0000-0000-0000A8140000}"/>
    <cellStyle name="Calculation 6 3 19 3" xfId="38581" xr:uid="{00000000-0005-0000-0000-0000A9140000}"/>
    <cellStyle name="Calculation 6 3 19 4" xfId="51590" xr:uid="{00000000-0005-0000-0000-0000AA140000}"/>
    <cellStyle name="Calculation 6 3 2" xfId="3502" xr:uid="{00000000-0005-0000-0000-0000AB140000}"/>
    <cellStyle name="Calculation 6 3 2 2" xfId="21061" xr:uid="{00000000-0005-0000-0000-0000AC140000}"/>
    <cellStyle name="Calculation 6 3 2 3" xfId="20162" xr:uid="{00000000-0005-0000-0000-0000AD140000}"/>
    <cellStyle name="Calculation 6 3 2 4" xfId="45956" xr:uid="{00000000-0005-0000-0000-0000AE140000}"/>
    <cellStyle name="Calculation 6 3 20" xfId="10864" xr:uid="{00000000-0005-0000-0000-0000AF140000}"/>
    <cellStyle name="Calculation 6 3 20 2" xfId="27788" xr:uid="{00000000-0005-0000-0000-0000B0140000}"/>
    <cellStyle name="Calculation 6 3 20 3" xfId="38777" xr:uid="{00000000-0005-0000-0000-0000B1140000}"/>
    <cellStyle name="Calculation 6 3 20 4" xfId="51785" xr:uid="{00000000-0005-0000-0000-0000B2140000}"/>
    <cellStyle name="Calculation 6 3 21" xfId="11187" xr:uid="{00000000-0005-0000-0000-0000B3140000}"/>
    <cellStyle name="Calculation 6 3 21 2" xfId="28077" xr:uid="{00000000-0005-0000-0000-0000B4140000}"/>
    <cellStyle name="Calculation 6 3 21 3" xfId="39017" xr:uid="{00000000-0005-0000-0000-0000B5140000}"/>
    <cellStyle name="Calculation 6 3 21 4" xfId="52025" xr:uid="{00000000-0005-0000-0000-0000B6140000}"/>
    <cellStyle name="Calculation 6 3 22" xfId="11527" xr:uid="{00000000-0005-0000-0000-0000B7140000}"/>
    <cellStyle name="Calculation 6 3 22 2" xfId="28386" xr:uid="{00000000-0005-0000-0000-0000B8140000}"/>
    <cellStyle name="Calculation 6 3 22 3" xfId="39274" xr:uid="{00000000-0005-0000-0000-0000B9140000}"/>
    <cellStyle name="Calculation 6 3 22 4" xfId="52282" xr:uid="{00000000-0005-0000-0000-0000BA140000}"/>
    <cellStyle name="Calculation 6 3 23" xfId="11799" xr:uid="{00000000-0005-0000-0000-0000BB140000}"/>
    <cellStyle name="Calculation 6 3 23 2" xfId="28625" xr:uid="{00000000-0005-0000-0000-0000BC140000}"/>
    <cellStyle name="Calculation 6 3 23 3" xfId="39480" xr:uid="{00000000-0005-0000-0000-0000BD140000}"/>
    <cellStyle name="Calculation 6 3 23 4" xfId="52488" xr:uid="{00000000-0005-0000-0000-0000BE140000}"/>
    <cellStyle name="Calculation 6 3 24" xfId="12128" xr:uid="{00000000-0005-0000-0000-0000BF140000}"/>
    <cellStyle name="Calculation 6 3 24 2" xfId="28927" xr:uid="{00000000-0005-0000-0000-0000C0140000}"/>
    <cellStyle name="Calculation 6 3 24 3" xfId="39739" xr:uid="{00000000-0005-0000-0000-0000C1140000}"/>
    <cellStyle name="Calculation 6 3 24 4" xfId="52747" xr:uid="{00000000-0005-0000-0000-0000C2140000}"/>
    <cellStyle name="Calculation 6 3 25" xfId="12411" xr:uid="{00000000-0005-0000-0000-0000C3140000}"/>
    <cellStyle name="Calculation 6 3 25 2" xfId="29175" xr:uid="{00000000-0005-0000-0000-0000C4140000}"/>
    <cellStyle name="Calculation 6 3 25 3" xfId="39937" xr:uid="{00000000-0005-0000-0000-0000C5140000}"/>
    <cellStyle name="Calculation 6 3 25 4" xfId="52945" xr:uid="{00000000-0005-0000-0000-0000C6140000}"/>
    <cellStyle name="Calculation 6 3 26" xfId="12688" xr:uid="{00000000-0005-0000-0000-0000C7140000}"/>
    <cellStyle name="Calculation 6 3 26 2" xfId="29420" xr:uid="{00000000-0005-0000-0000-0000C8140000}"/>
    <cellStyle name="Calculation 6 3 26 3" xfId="40136" xr:uid="{00000000-0005-0000-0000-0000C9140000}"/>
    <cellStyle name="Calculation 6 3 26 4" xfId="53144" xr:uid="{00000000-0005-0000-0000-0000CA140000}"/>
    <cellStyle name="Calculation 6 3 27" xfId="12970" xr:uid="{00000000-0005-0000-0000-0000CB140000}"/>
    <cellStyle name="Calculation 6 3 27 2" xfId="29668" xr:uid="{00000000-0005-0000-0000-0000CC140000}"/>
    <cellStyle name="Calculation 6 3 27 3" xfId="40337" xr:uid="{00000000-0005-0000-0000-0000CD140000}"/>
    <cellStyle name="Calculation 6 3 27 4" xfId="53345" xr:uid="{00000000-0005-0000-0000-0000CE140000}"/>
    <cellStyle name="Calculation 6 3 28" xfId="13310" xr:uid="{00000000-0005-0000-0000-0000CF140000}"/>
    <cellStyle name="Calculation 6 3 28 2" xfId="29977" xr:uid="{00000000-0005-0000-0000-0000D0140000}"/>
    <cellStyle name="Calculation 6 3 28 3" xfId="40606" xr:uid="{00000000-0005-0000-0000-0000D1140000}"/>
    <cellStyle name="Calculation 6 3 28 4" xfId="53614" xr:uid="{00000000-0005-0000-0000-0000D2140000}"/>
    <cellStyle name="Calculation 6 3 29" xfId="13644" xr:uid="{00000000-0005-0000-0000-0000D3140000}"/>
    <cellStyle name="Calculation 6 3 29 2" xfId="30281" xr:uid="{00000000-0005-0000-0000-0000D4140000}"/>
    <cellStyle name="Calculation 6 3 29 3" xfId="40874" xr:uid="{00000000-0005-0000-0000-0000D5140000}"/>
    <cellStyle name="Calculation 6 3 29 4" xfId="53882" xr:uid="{00000000-0005-0000-0000-0000D6140000}"/>
    <cellStyle name="Calculation 6 3 3" xfId="3798" xr:uid="{00000000-0005-0000-0000-0000D7140000}"/>
    <cellStyle name="Calculation 6 3 3 2" xfId="21320" xr:uid="{00000000-0005-0000-0000-0000D8140000}"/>
    <cellStyle name="Calculation 6 3 3 3" xfId="19804" xr:uid="{00000000-0005-0000-0000-0000D9140000}"/>
    <cellStyle name="Calculation 6 3 3 4" xfId="46173" xr:uid="{00000000-0005-0000-0000-0000DA140000}"/>
    <cellStyle name="Calculation 6 3 30" xfId="13887" xr:uid="{00000000-0005-0000-0000-0000DB140000}"/>
    <cellStyle name="Calculation 6 3 30 2" xfId="30495" xr:uid="{00000000-0005-0000-0000-0000DC140000}"/>
    <cellStyle name="Calculation 6 3 30 3" xfId="41058" xr:uid="{00000000-0005-0000-0000-0000DD140000}"/>
    <cellStyle name="Calculation 6 3 30 4" xfId="54066" xr:uid="{00000000-0005-0000-0000-0000DE140000}"/>
    <cellStyle name="Calculation 6 3 31" xfId="14163" xr:uid="{00000000-0005-0000-0000-0000DF140000}"/>
    <cellStyle name="Calculation 6 3 31 2" xfId="30738" xr:uid="{00000000-0005-0000-0000-0000E0140000}"/>
    <cellStyle name="Calculation 6 3 31 3" xfId="41257" xr:uid="{00000000-0005-0000-0000-0000E1140000}"/>
    <cellStyle name="Calculation 6 3 31 4" xfId="54265" xr:uid="{00000000-0005-0000-0000-0000E2140000}"/>
    <cellStyle name="Calculation 6 3 32" xfId="14460" xr:uid="{00000000-0005-0000-0000-0000E3140000}"/>
    <cellStyle name="Calculation 6 3 32 2" xfId="31001" xr:uid="{00000000-0005-0000-0000-0000E4140000}"/>
    <cellStyle name="Calculation 6 3 32 3" xfId="41473" xr:uid="{00000000-0005-0000-0000-0000E5140000}"/>
    <cellStyle name="Calculation 6 3 32 4" xfId="54481" xr:uid="{00000000-0005-0000-0000-0000E6140000}"/>
    <cellStyle name="Calculation 6 3 33" xfId="14784" xr:uid="{00000000-0005-0000-0000-0000E7140000}"/>
    <cellStyle name="Calculation 6 3 33 2" xfId="31288" xr:uid="{00000000-0005-0000-0000-0000E8140000}"/>
    <cellStyle name="Calculation 6 3 33 3" xfId="41716" xr:uid="{00000000-0005-0000-0000-0000E9140000}"/>
    <cellStyle name="Calculation 6 3 33 4" xfId="54724" xr:uid="{00000000-0005-0000-0000-0000EA140000}"/>
    <cellStyle name="Calculation 6 3 34" xfId="15083" xr:uid="{00000000-0005-0000-0000-0000EB140000}"/>
    <cellStyle name="Calculation 6 3 34 2" xfId="31557" xr:uid="{00000000-0005-0000-0000-0000EC140000}"/>
    <cellStyle name="Calculation 6 3 34 3" xfId="41948" xr:uid="{00000000-0005-0000-0000-0000ED140000}"/>
    <cellStyle name="Calculation 6 3 34 4" xfId="54956" xr:uid="{00000000-0005-0000-0000-0000EE140000}"/>
    <cellStyle name="Calculation 6 3 35" xfId="15386" xr:uid="{00000000-0005-0000-0000-0000EF140000}"/>
    <cellStyle name="Calculation 6 3 35 2" xfId="31821" xr:uid="{00000000-0005-0000-0000-0000F0140000}"/>
    <cellStyle name="Calculation 6 3 35 3" xfId="42177" xr:uid="{00000000-0005-0000-0000-0000F1140000}"/>
    <cellStyle name="Calculation 6 3 35 4" xfId="55185" xr:uid="{00000000-0005-0000-0000-0000F2140000}"/>
    <cellStyle name="Calculation 6 3 36" xfId="15833" xr:uid="{00000000-0005-0000-0000-0000F3140000}"/>
    <cellStyle name="Calculation 6 3 36 2" xfId="32229" xr:uid="{00000000-0005-0000-0000-0000F4140000}"/>
    <cellStyle name="Calculation 6 3 36 3" xfId="42539" xr:uid="{00000000-0005-0000-0000-0000F5140000}"/>
    <cellStyle name="Calculation 6 3 36 4" xfId="55547" xr:uid="{00000000-0005-0000-0000-0000F6140000}"/>
    <cellStyle name="Calculation 6 3 37" xfId="16095" xr:uid="{00000000-0005-0000-0000-0000F7140000}"/>
    <cellStyle name="Calculation 6 3 37 2" xfId="32454" xr:uid="{00000000-0005-0000-0000-0000F8140000}"/>
    <cellStyle name="Calculation 6 3 37 3" xfId="42729" xr:uid="{00000000-0005-0000-0000-0000F9140000}"/>
    <cellStyle name="Calculation 6 3 37 4" xfId="55737" xr:uid="{00000000-0005-0000-0000-0000FA140000}"/>
    <cellStyle name="Calculation 6 3 38" xfId="16579" xr:uid="{00000000-0005-0000-0000-0000FB140000}"/>
    <cellStyle name="Calculation 6 3 38 2" xfId="32899" xr:uid="{00000000-0005-0000-0000-0000FC140000}"/>
    <cellStyle name="Calculation 6 3 38 3" xfId="43126" xr:uid="{00000000-0005-0000-0000-0000FD140000}"/>
    <cellStyle name="Calculation 6 3 38 4" xfId="56134" xr:uid="{00000000-0005-0000-0000-0000FE140000}"/>
    <cellStyle name="Calculation 6 3 39" xfId="16803" xr:uid="{00000000-0005-0000-0000-0000FF140000}"/>
    <cellStyle name="Calculation 6 3 39 2" xfId="33095" xr:uid="{00000000-0005-0000-0000-000000150000}"/>
    <cellStyle name="Calculation 6 3 39 3" xfId="43296" xr:uid="{00000000-0005-0000-0000-000001150000}"/>
    <cellStyle name="Calculation 6 3 39 4" xfId="56304" xr:uid="{00000000-0005-0000-0000-000002150000}"/>
    <cellStyle name="Calculation 6 3 4" xfId="4411" xr:uid="{00000000-0005-0000-0000-000003150000}"/>
    <cellStyle name="Calculation 6 3 4 2" xfId="21878" xr:uid="{00000000-0005-0000-0000-000004150000}"/>
    <cellStyle name="Calculation 6 3 4 3" xfId="32743" xr:uid="{00000000-0005-0000-0000-000005150000}"/>
    <cellStyle name="Calculation 6 3 4 4" xfId="46647" xr:uid="{00000000-0005-0000-0000-000006150000}"/>
    <cellStyle name="Calculation 6 3 40" xfId="17602" xr:uid="{00000000-0005-0000-0000-000007150000}"/>
    <cellStyle name="Calculation 6 3 40 2" xfId="33825" xr:uid="{00000000-0005-0000-0000-000008150000}"/>
    <cellStyle name="Calculation 6 3 40 3" xfId="43923" xr:uid="{00000000-0005-0000-0000-000009150000}"/>
    <cellStyle name="Calculation 6 3 40 4" xfId="56931" xr:uid="{00000000-0005-0000-0000-00000A150000}"/>
    <cellStyle name="Calculation 6 3 41" xfId="17859" xr:uid="{00000000-0005-0000-0000-00000B150000}"/>
    <cellStyle name="Calculation 6 3 41 2" xfId="34054" xr:uid="{00000000-0005-0000-0000-00000C150000}"/>
    <cellStyle name="Calculation 6 3 41 3" xfId="44110" xr:uid="{00000000-0005-0000-0000-00000D150000}"/>
    <cellStyle name="Calculation 6 3 41 4" xfId="57118" xr:uid="{00000000-0005-0000-0000-00000E150000}"/>
    <cellStyle name="Calculation 6 3 42" xfId="18178" xr:uid="{00000000-0005-0000-0000-00000F150000}"/>
    <cellStyle name="Calculation 6 3 42 2" xfId="34332" xr:uid="{00000000-0005-0000-0000-000010150000}"/>
    <cellStyle name="Calculation 6 3 42 3" xfId="44344" xr:uid="{00000000-0005-0000-0000-000011150000}"/>
    <cellStyle name="Calculation 6 3 42 4" xfId="57352" xr:uid="{00000000-0005-0000-0000-000012150000}"/>
    <cellStyle name="Calculation 6 3 43" xfId="18489" xr:uid="{00000000-0005-0000-0000-000013150000}"/>
    <cellStyle name="Calculation 6 3 43 2" xfId="34607" xr:uid="{00000000-0005-0000-0000-000014150000}"/>
    <cellStyle name="Calculation 6 3 43 3" xfId="44574" xr:uid="{00000000-0005-0000-0000-000015150000}"/>
    <cellStyle name="Calculation 6 3 43 4" xfId="57582" xr:uid="{00000000-0005-0000-0000-000016150000}"/>
    <cellStyle name="Calculation 6 3 44" xfId="18804" xr:uid="{00000000-0005-0000-0000-000017150000}"/>
    <cellStyle name="Calculation 6 3 44 2" xfId="34885" xr:uid="{00000000-0005-0000-0000-000018150000}"/>
    <cellStyle name="Calculation 6 3 44 3" xfId="44808" xr:uid="{00000000-0005-0000-0000-000019150000}"/>
    <cellStyle name="Calculation 6 3 44 4" xfId="57816" xr:uid="{00000000-0005-0000-0000-00001A150000}"/>
    <cellStyle name="Calculation 6 3 45" xfId="19264" xr:uid="{00000000-0005-0000-0000-00001B150000}"/>
    <cellStyle name="Calculation 6 3 45 2" xfId="35296" xr:uid="{00000000-0005-0000-0000-00001C150000}"/>
    <cellStyle name="Calculation 6 3 45 3" xfId="45150" xr:uid="{00000000-0005-0000-0000-00001D150000}"/>
    <cellStyle name="Calculation 6 3 45 4" xfId="58158" xr:uid="{00000000-0005-0000-0000-00001E150000}"/>
    <cellStyle name="Calculation 6 3 46" xfId="19567" xr:uid="{00000000-0005-0000-0000-00001F150000}"/>
    <cellStyle name="Calculation 6 3 46 2" xfId="35560" xr:uid="{00000000-0005-0000-0000-000020150000}"/>
    <cellStyle name="Calculation 6 3 46 3" xfId="45373" xr:uid="{00000000-0005-0000-0000-000021150000}"/>
    <cellStyle name="Calculation 6 3 46 4" xfId="58381" xr:uid="{00000000-0005-0000-0000-000022150000}"/>
    <cellStyle name="Calculation 6 3 47" xfId="22273" xr:uid="{00000000-0005-0000-0000-000023150000}"/>
    <cellStyle name="Calculation 6 3 48" xfId="45624" xr:uid="{00000000-0005-0000-0000-000024150000}"/>
    <cellStyle name="Calculation 6 3 5" xfId="4657" xr:uid="{00000000-0005-0000-0000-000025150000}"/>
    <cellStyle name="Calculation 6 3 5 2" xfId="22099" xr:uid="{00000000-0005-0000-0000-000026150000}"/>
    <cellStyle name="Calculation 6 3 5 3" xfId="26132" xr:uid="{00000000-0005-0000-0000-000027150000}"/>
    <cellStyle name="Calculation 6 3 5 4" xfId="46824" xr:uid="{00000000-0005-0000-0000-000028150000}"/>
    <cellStyle name="Calculation 6 3 6" xfId="5041" xr:uid="{00000000-0005-0000-0000-000029150000}"/>
    <cellStyle name="Calculation 6 3 6 2" xfId="22454" xr:uid="{00000000-0005-0000-0000-00002A150000}"/>
    <cellStyle name="Calculation 6 3 6 3" xfId="20642" xr:uid="{00000000-0005-0000-0000-00002B150000}"/>
    <cellStyle name="Calculation 6 3 6 4" xfId="47135" xr:uid="{00000000-0005-0000-0000-00002C150000}"/>
    <cellStyle name="Calculation 6 3 7" xfId="5271" xr:uid="{00000000-0005-0000-0000-00002D150000}"/>
    <cellStyle name="Calculation 6 3 7 2" xfId="22663" xr:uid="{00000000-0005-0000-0000-00002E150000}"/>
    <cellStyle name="Calculation 6 3 7 3" xfId="20378" xr:uid="{00000000-0005-0000-0000-00002F150000}"/>
    <cellStyle name="Calculation 6 3 7 4" xfId="47318" xr:uid="{00000000-0005-0000-0000-000030150000}"/>
    <cellStyle name="Calculation 6 3 8" xfId="5551" xr:uid="{00000000-0005-0000-0000-000031150000}"/>
    <cellStyle name="Calculation 6 3 8 2" xfId="22920" xr:uid="{00000000-0005-0000-0000-000032150000}"/>
    <cellStyle name="Calculation 6 3 8 3" xfId="25707" xr:uid="{00000000-0005-0000-0000-000033150000}"/>
    <cellStyle name="Calculation 6 3 8 4" xfId="47534" xr:uid="{00000000-0005-0000-0000-000034150000}"/>
    <cellStyle name="Calculation 6 3 9" xfId="5759" xr:uid="{00000000-0005-0000-0000-000035150000}"/>
    <cellStyle name="Calculation 6 3 9 2" xfId="23106" xr:uid="{00000000-0005-0000-0000-000036150000}"/>
    <cellStyle name="Calculation 6 3 9 3" xfId="25693" xr:uid="{00000000-0005-0000-0000-000037150000}"/>
    <cellStyle name="Calculation 6 3 9 4" xfId="47696" xr:uid="{00000000-0005-0000-0000-000038150000}"/>
    <cellStyle name="Calculation 6 30" xfId="12154" xr:uid="{00000000-0005-0000-0000-000039150000}"/>
    <cellStyle name="Calculation 6 30 2" xfId="28949" xr:uid="{00000000-0005-0000-0000-00003A150000}"/>
    <cellStyle name="Calculation 6 30 3" xfId="39753" xr:uid="{00000000-0005-0000-0000-00003B150000}"/>
    <cellStyle name="Calculation 6 30 4" xfId="52761" xr:uid="{00000000-0005-0000-0000-00003C150000}"/>
    <cellStyle name="Calculation 6 31" xfId="9691" xr:uid="{00000000-0005-0000-0000-00003D150000}"/>
    <cellStyle name="Calculation 6 31 2" xfId="26692" xr:uid="{00000000-0005-0000-0000-00003E150000}"/>
    <cellStyle name="Calculation 6 31 3" xfId="37832" xr:uid="{00000000-0005-0000-0000-00003F150000}"/>
    <cellStyle name="Calculation 6 31 4" xfId="50798" xr:uid="{00000000-0005-0000-0000-000040150000}"/>
    <cellStyle name="Calculation 6 32" xfId="9849" xr:uid="{00000000-0005-0000-0000-000041150000}"/>
    <cellStyle name="Calculation 6 32 2" xfId="26842" xr:uid="{00000000-0005-0000-0000-000042150000}"/>
    <cellStyle name="Calculation 6 32 3" xfId="37963" xr:uid="{00000000-0005-0000-0000-000043150000}"/>
    <cellStyle name="Calculation 6 32 4" xfId="50929" xr:uid="{00000000-0005-0000-0000-000044150000}"/>
    <cellStyle name="Calculation 6 33" xfId="9892" xr:uid="{00000000-0005-0000-0000-000045150000}"/>
    <cellStyle name="Calculation 6 33 2" xfId="26883" xr:uid="{00000000-0005-0000-0000-000046150000}"/>
    <cellStyle name="Calculation 6 33 3" xfId="37998" xr:uid="{00000000-0005-0000-0000-000047150000}"/>
    <cellStyle name="Calculation 6 33 4" xfId="50964" xr:uid="{00000000-0005-0000-0000-000048150000}"/>
    <cellStyle name="Calculation 6 34" xfId="11914" xr:uid="{00000000-0005-0000-0000-000049150000}"/>
    <cellStyle name="Calculation 6 34 2" xfId="28733" xr:uid="{00000000-0005-0000-0000-00004A150000}"/>
    <cellStyle name="Calculation 6 34 3" xfId="39574" xr:uid="{00000000-0005-0000-0000-00004B150000}"/>
    <cellStyle name="Calculation 6 34 4" xfId="52582" xr:uid="{00000000-0005-0000-0000-00004C150000}"/>
    <cellStyle name="Calculation 6 35" xfId="9528" xr:uid="{00000000-0005-0000-0000-00004D150000}"/>
    <cellStyle name="Calculation 6 35 2" xfId="26542" xr:uid="{00000000-0005-0000-0000-00004E150000}"/>
    <cellStyle name="Calculation 6 35 3" xfId="37687" xr:uid="{00000000-0005-0000-0000-00004F150000}"/>
    <cellStyle name="Calculation 6 35 4" xfId="50653" xr:uid="{00000000-0005-0000-0000-000050150000}"/>
    <cellStyle name="Calculation 6 36" xfId="9397" xr:uid="{00000000-0005-0000-0000-000051150000}"/>
    <cellStyle name="Calculation 6 36 2" xfId="26422" xr:uid="{00000000-0005-0000-0000-000052150000}"/>
    <cellStyle name="Calculation 6 36 3" xfId="37578" xr:uid="{00000000-0005-0000-0000-000053150000}"/>
    <cellStyle name="Calculation 6 36 4" xfId="50544" xr:uid="{00000000-0005-0000-0000-000054150000}"/>
    <cellStyle name="Calculation 6 37" xfId="9547" xr:uid="{00000000-0005-0000-0000-000055150000}"/>
    <cellStyle name="Calculation 6 37 2" xfId="26560" xr:uid="{00000000-0005-0000-0000-000056150000}"/>
    <cellStyle name="Calculation 6 37 3" xfId="37703" xr:uid="{00000000-0005-0000-0000-000057150000}"/>
    <cellStyle name="Calculation 6 37 4" xfId="50669" xr:uid="{00000000-0005-0000-0000-000058150000}"/>
    <cellStyle name="Calculation 6 38" xfId="15530" xr:uid="{00000000-0005-0000-0000-000059150000}"/>
    <cellStyle name="Calculation 6 38 2" xfId="31954" xr:uid="{00000000-0005-0000-0000-00005A150000}"/>
    <cellStyle name="Calculation 6 38 3" xfId="42304" xr:uid="{00000000-0005-0000-0000-00005B150000}"/>
    <cellStyle name="Calculation 6 38 4" xfId="55312" xr:uid="{00000000-0005-0000-0000-00005C150000}"/>
    <cellStyle name="Calculation 6 39" xfId="15517" xr:uid="{00000000-0005-0000-0000-00005D150000}"/>
    <cellStyle name="Calculation 6 39 2" xfId="31942" xr:uid="{00000000-0005-0000-0000-00005E150000}"/>
    <cellStyle name="Calculation 6 39 3" xfId="42292" xr:uid="{00000000-0005-0000-0000-00005F150000}"/>
    <cellStyle name="Calculation 6 39 4" xfId="55300" xr:uid="{00000000-0005-0000-0000-000060150000}"/>
    <cellStyle name="Calculation 6 4" xfId="3189" xr:uid="{00000000-0005-0000-0000-000061150000}"/>
    <cellStyle name="Calculation 6 4 2" xfId="20781" xr:uid="{00000000-0005-0000-0000-000062150000}"/>
    <cellStyle name="Calculation 6 4 3" xfId="29991" xr:uid="{00000000-0005-0000-0000-000063150000}"/>
    <cellStyle name="Calculation 6 4 4" xfId="45724" xr:uid="{00000000-0005-0000-0000-000064150000}"/>
    <cellStyle name="Calculation 6 40" xfId="16274" xr:uid="{00000000-0005-0000-0000-000065150000}"/>
    <cellStyle name="Calculation 6 40 2" xfId="32620" xr:uid="{00000000-0005-0000-0000-000066150000}"/>
    <cellStyle name="Calculation 6 40 3" xfId="42878" xr:uid="{00000000-0005-0000-0000-000067150000}"/>
    <cellStyle name="Calculation 6 40 4" xfId="55886" xr:uid="{00000000-0005-0000-0000-000068150000}"/>
    <cellStyle name="Calculation 6 41" xfId="16262" xr:uid="{00000000-0005-0000-0000-000069150000}"/>
    <cellStyle name="Calculation 6 41 2" xfId="32608" xr:uid="{00000000-0005-0000-0000-00006A150000}"/>
    <cellStyle name="Calculation 6 41 3" xfId="42866" xr:uid="{00000000-0005-0000-0000-00006B150000}"/>
    <cellStyle name="Calculation 6 41 4" xfId="55874" xr:uid="{00000000-0005-0000-0000-00006C150000}"/>
    <cellStyle name="Calculation 6 42" xfId="17281" xr:uid="{00000000-0005-0000-0000-00006D150000}"/>
    <cellStyle name="Calculation 6 42 2" xfId="33539" xr:uid="{00000000-0005-0000-0000-00006E150000}"/>
    <cellStyle name="Calculation 6 42 3" xfId="43685" xr:uid="{00000000-0005-0000-0000-00006F150000}"/>
    <cellStyle name="Calculation 6 42 4" xfId="56693" xr:uid="{00000000-0005-0000-0000-000070150000}"/>
    <cellStyle name="Calculation 6 43" xfId="17195" xr:uid="{00000000-0005-0000-0000-000071150000}"/>
    <cellStyle name="Calculation 6 43 2" xfId="33456" xr:uid="{00000000-0005-0000-0000-000072150000}"/>
    <cellStyle name="Calculation 6 43 3" xfId="43609" xr:uid="{00000000-0005-0000-0000-000073150000}"/>
    <cellStyle name="Calculation 6 43 4" xfId="56617" xr:uid="{00000000-0005-0000-0000-000074150000}"/>
    <cellStyle name="Calculation 6 44" xfId="17562" xr:uid="{00000000-0005-0000-0000-000075150000}"/>
    <cellStyle name="Calculation 6 44 2" xfId="33799" xr:uid="{00000000-0005-0000-0000-000076150000}"/>
    <cellStyle name="Calculation 6 44 3" xfId="43909" xr:uid="{00000000-0005-0000-0000-000077150000}"/>
    <cellStyle name="Calculation 6 44 4" xfId="56917" xr:uid="{00000000-0005-0000-0000-000078150000}"/>
    <cellStyle name="Calculation 6 45" xfId="16906" xr:uid="{00000000-0005-0000-0000-000079150000}"/>
    <cellStyle name="Calculation 6 45 2" xfId="33189" xr:uid="{00000000-0005-0000-0000-00007A150000}"/>
    <cellStyle name="Calculation 6 45 3" xfId="43383" xr:uid="{00000000-0005-0000-0000-00007B150000}"/>
    <cellStyle name="Calculation 6 45 4" xfId="56391" xr:uid="{00000000-0005-0000-0000-00007C150000}"/>
    <cellStyle name="Calculation 6 46" xfId="16888" xr:uid="{00000000-0005-0000-0000-00007D150000}"/>
    <cellStyle name="Calculation 6 46 2" xfId="33173" xr:uid="{00000000-0005-0000-0000-00007E150000}"/>
    <cellStyle name="Calculation 6 46 3" xfId="43369" xr:uid="{00000000-0005-0000-0000-00007F150000}"/>
    <cellStyle name="Calculation 6 46 4" xfId="56377" xr:uid="{00000000-0005-0000-0000-000080150000}"/>
    <cellStyle name="Calculation 6 47" xfId="18949" xr:uid="{00000000-0005-0000-0000-000081150000}"/>
    <cellStyle name="Calculation 6 47 2" xfId="35015" xr:uid="{00000000-0005-0000-0000-000082150000}"/>
    <cellStyle name="Calculation 6 47 3" xfId="44918" xr:uid="{00000000-0005-0000-0000-000083150000}"/>
    <cellStyle name="Calculation 6 47 4" xfId="57926" xr:uid="{00000000-0005-0000-0000-000084150000}"/>
    <cellStyle name="Calculation 6 48" xfId="18833" xr:uid="{00000000-0005-0000-0000-000085150000}"/>
    <cellStyle name="Calculation 6 48 2" xfId="34908" xr:uid="{00000000-0005-0000-0000-000086150000}"/>
    <cellStyle name="Calculation 6 48 3" xfId="44827" xr:uid="{00000000-0005-0000-0000-000087150000}"/>
    <cellStyle name="Calculation 6 48 4" xfId="57835" xr:uid="{00000000-0005-0000-0000-000088150000}"/>
    <cellStyle name="Calculation 6 49" xfId="20204" xr:uid="{00000000-0005-0000-0000-000089150000}"/>
    <cellStyle name="Calculation 6 5" xfId="3089" xr:uid="{00000000-0005-0000-0000-00008A150000}"/>
    <cellStyle name="Calculation 6 5 2" xfId="20685" xr:uid="{00000000-0005-0000-0000-00008B150000}"/>
    <cellStyle name="Calculation 6 5 3" xfId="34874" xr:uid="{00000000-0005-0000-0000-00008C150000}"/>
    <cellStyle name="Calculation 6 5 4" xfId="45636" xr:uid="{00000000-0005-0000-0000-00008D150000}"/>
    <cellStyle name="Calculation 6 50" xfId="45442" xr:uid="{00000000-0005-0000-0000-00008E150000}"/>
    <cellStyle name="Calculation 6 6" xfId="4098" xr:uid="{00000000-0005-0000-0000-00008F150000}"/>
    <cellStyle name="Calculation 6 6 2" xfId="21601" xr:uid="{00000000-0005-0000-0000-000090150000}"/>
    <cellStyle name="Calculation 6 6 3" xfId="19915" xr:uid="{00000000-0005-0000-0000-000091150000}"/>
    <cellStyle name="Calculation 6 6 4" xfId="46417" xr:uid="{00000000-0005-0000-0000-000092150000}"/>
    <cellStyle name="Calculation 6 7" xfId="4060" xr:uid="{00000000-0005-0000-0000-000093150000}"/>
    <cellStyle name="Calculation 6 7 2" xfId="21563" xr:uid="{00000000-0005-0000-0000-000094150000}"/>
    <cellStyle name="Calculation 6 7 3" xfId="19949" xr:uid="{00000000-0005-0000-0000-000095150000}"/>
    <cellStyle name="Calculation 6 7 4" xfId="46383" xr:uid="{00000000-0005-0000-0000-000096150000}"/>
    <cellStyle name="Calculation 6 8" xfId="4736" xr:uid="{00000000-0005-0000-0000-000097150000}"/>
    <cellStyle name="Calculation 6 8 2" xfId="22172" xr:uid="{00000000-0005-0000-0000-000098150000}"/>
    <cellStyle name="Calculation 6 8 3" xfId="26926" xr:uid="{00000000-0005-0000-0000-000099150000}"/>
    <cellStyle name="Calculation 6 8 4" xfId="46887" xr:uid="{00000000-0005-0000-0000-00009A150000}"/>
    <cellStyle name="Calculation 6 9" xfId="4695" xr:uid="{00000000-0005-0000-0000-00009B150000}"/>
    <cellStyle name="Calculation 6 9 2" xfId="22133" xr:uid="{00000000-0005-0000-0000-00009C150000}"/>
    <cellStyle name="Calculation 6 9 3" xfId="28378" xr:uid="{00000000-0005-0000-0000-00009D150000}"/>
    <cellStyle name="Calculation 6 9 4" xfId="46848" xr:uid="{00000000-0005-0000-0000-00009E150000}"/>
    <cellStyle name="Calculation 7" xfId="3040" xr:uid="{00000000-0005-0000-0000-00009F150000}"/>
    <cellStyle name="Calculation 7 10" xfId="6369" xr:uid="{00000000-0005-0000-0000-0000A0150000}"/>
    <cellStyle name="Calculation 7 10 2" xfId="23681" xr:uid="{00000000-0005-0000-0000-0000A1150000}"/>
    <cellStyle name="Calculation 7 10 3" xfId="20257" xr:uid="{00000000-0005-0000-0000-0000A2150000}"/>
    <cellStyle name="Calculation 7 10 4" xfId="48192" xr:uid="{00000000-0005-0000-0000-0000A3150000}"/>
    <cellStyle name="Calculation 7 11" xfId="6599" xr:uid="{00000000-0005-0000-0000-0000A4150000}"/>
    <cellStyle name="Calculation 7 11 2" xfId="23880" xr:uid="{00000000-0005-0000-0000-0000A5150000}"/>
    <cellStyle name="Calculation 7 11 3" xfId="31278" xr:uid="{00000000-0005-0000-0000-0000A6150000}"/>
    <cellStyle name="Calculation 7 11 4" xfId="48364" xr:uid="{00000000-0005-0000-0000-0000A7150000}"/>
    <cellStyle name="Calculation 7 12" xfId="6898" xr:uid="{00000000-0005-0000-0000-0000A8150000}"/>
    <cellStyle name="Calculation 7 12 2" xfId="24145" xr:uid="{00000000-0005-0000-0000-0000A9150000}"/>
    <cellStyle name="Calculation 7 12 3" xfId="35617" xr:uid="{00000000-0005-0000-0000-0000AA150000}"/>
    <cellStyle name="Calculation 7 12 4" xfId="48586" xr:uid="{00000000-0005-0000-0000-0000AB150000}"/>
    <cellStyle name="Calculation 7 13" xfId="7249" xr:uid="{00000000-0005-0000-0000-0000AC150000}"/>
    <cellStyle name="Calculation 7 13 2" xfId="24466" xr:uid="{00000000-0005-0000-0000-0000AD150000}"/>
    <cellStyle name="Calculation 7 13 3" xfId="35890" xr:uid="{00000000-0005-0000-0000-0000AE150000}"/>
    <cellStyle name="Calculation 7 13 4" xfId="48860" xr:uid="{00000000-0005-0000-0000-0000AF150000}"/>
    <cellStyle name="Calculation 7 14" xfId="7688" xr:uid="{00000000-0005-0000-0000-0000B0150000}"/>
    <cellStyle name="Calculation 7 14 2" xfId="24853" xr:uid="{00000000-0005-0000-0000-0000B1150000}"/>
    <cellStyle name="Calculation 7 14 3" xfId="36205" xr:uid="{00000000-0005-0000-0000-0000B2150000}"/>
    <cellStyle name="Calculation 7 14 4" xfId="49176" xr:uid="{00000000-0005-0000-0000-0000B3150000}"/>
    <cellStyle name="Calculation 7 15" xfId="7982" xr:uid="{00000000-0005-0000-0000-0000B4150000}"/>
    <cellStyle name="Calculation 7 15 2" xfId="25118" xr:uid="{00000000-0005-0000-0000-0000B5150000}"/>
    <cellStyle name="Calculation 7 15 3" xfId="36435" xr:uid="{00000000-0005-0000-0000-0000B6150000}"/>
    <cellStyle name="Calculation 7 15 4" xfId="49406" xr:uid="{00000000-0005-0000-0000-0000B7150000}"/>
    <cellStyle name="Calculation 7 16" xfId="8573" xr:uid="{00000000-0005-0000-0000-0000B8150000}"/>
    <cellStyle name="Calculation 7 16 2" xfId="25669" xr:uid="{00000000-0005-0000-0000-0000B9150000}"/>
    <cellStyle name="Calculation 7 16 3" xfId="36927" xr:uid="{00000000-0005-0000-0000-0000BA150000}"/>
    <cellStyle name="Calculation 7 16 4" xfId="49898" xr:uid="{00000000-0005-0000-0000-0000BB150000}"/>
    <cellStyle name="Calculation 7 17" xfId="8825" xr:uid="{00000000-0005-0000-0000-0000BC150000}"/>
    <cellStyle name="Calculation 7 17 2" xfId="25889" xr:uid="{00000000-0005-0000-0000-0000BD150000}"/>
    <cellStyle name="Calculation 7 17 3" xfId="37109" xr:uid="{00000000-0005-0000-0000-0000BE150000}"/>
    <cellStyle name="Calculation 7 17 4" xfId="50080" xr:uid="{00000000-0005-0000-0000-0000BF150000}"/>
    <cellStyle name="Calculation 7 18" xfId="9103" xr:uid="{00000000-0005-0000-0000-0000C0150000}"/>
    <cellStyle name="Calculation 7 18 2" xfId="26140" xr:uid="{00000000-0005-0000-0000-0000C1150000}"/>
    <cellStyle name="Calculation 7 18 3" xfId="37323" xr:uid="{00000000-0005-0000-0000-0000C2150000}"/>
    <cellStyle name="Calculation 7 18 4" xfId="50294" xr:uid="{00000000-0005-0000-0000-0000C3150000}"/>
    <cellStyle name="Calculation 7 19" xfId="10635" xr:uid="{00000000-0005-0000-0000-0000C4150000}"/>
    <cellStyle name="Calculation 7 19 2" xfId="27577" xr:uid="{00000000-0005-0000-0000-0000C5150000}"/>
    <cellStyle name="Calculation 7 19 3" xfId="38601" xr:uid="{00000000-0005-0000-0000-0000C6150000}"/>
    <cellStyle name="Calculation 7 19 4" xfId="51610" xr:uid="{00000000-0005-0000-0000-0000C7150000}"/>
    <cellStyle name="Calculation 7 2" xfId="3512" xr:uid="{00000000-0005-0000-0000-0000C8150000}"/>
    <cellStyle name="Calculation 7 2 2" xfId="21069" xr:uid="{00000000-0005-0000-0000-0000C9150000}"/>
    <cellStyle name="Calculation 7 2 3" xfId="28169" xr:uid="{00000000-0005-0000-0000-0000CA150000}"/>
    <cellStyle name="Calculation 7 2 4" xfId="45961" xr:uid="{00000000-0005-0000-0000-0000CB150000}"/>
    <cellStyle name="Calculation 7 20" xfId="10893" xr:uid="{00000000-0005-0000-0000-0000CC150000}"/>
    <cellStyle name="Calculation 7 20 2" xfId="27814" xr:uid="{00000000-0005-0000-0000-0000CD150000}"/>
    <cellStyle name="Calculation 7 20 3" xfId="38797" xr:uid="{00000000-0005-0000-0000-0000CE150000}"/>
    <cellStyle name="Calculation 7 20 4" xfId="51805" xr:uid="{00000000-0005-0000-0000-0000CF150000}"/>
    <cellStyle name="Calculation 7 21" xfId="11218" xr:uid="{00000000-0005-0000-0000-0000D0150000}"/>
    <cellStyle name="Calculation 7 21 2" xfId="28104" xr:uid="{00000000-0005-0000-0000-0000D1150000}"/>
    <cellStyle name="Calculation 7 21 3" xfId="39034" xr:uid="{00000000-0005-0000-0000-0000D2150000}"/>
    <cellStyle name="Calculation 7 21 4" xfId="52042" xr:uid="{00000000-0005-0000-0000-0000D3150000}"/>
    <cellStyle name="Calculation 7 22" xfId="11557" xr:uid="{00000000-0005-0000-0000-0000D4150000}"/>
    <cellStyle name="Calculation 7 22 2" xfId="28413" xr:uid="{00000000-0005-0000-0000-0000D5150000}"/>
    <cellStyle name="Calculation 7 22 3" xfId="39296" xr:uid="{00000000-0005-0000-0000-0000D6150000}"/>
    <cellStyle name="Calculation 7 22 4" xfId="52304" xr:uid="{00000000-0005-0000-0000-0000D7150000}"/>
    <cellStyle name="Calculation 7 23" xfId="11827" xr:uid="{00000000-0005-0000-0000-0000D8150000}"/>
    <cellStyle name="Calculation 7 23 2" xfId="28652" xr:uid="{00000000-0005-0000-0000-0000D9150000}"/>
    <cellStyle name="Calculation 7 23 3" xfId="39504" xr:uid="{00000000-0005-0000-0000-0000DA150000}"/>
    <cellStyle name="Calculation 7 23 4" xfId="52512" xr:uid="{00000000-0005-0000-0000-0000DB150000}"/>
    <cellStyle name="Calculation 7 24" xfId="12158" xr:uid="{00000000-0005-0000-0000-0000DC150000}"/>
    <cellStyle name="Calculation 7 24 2" xfId="28953" xr:uid="{00000000-0005-0000-0000-0000DD150000}"/>
    <cellStyle name="Calculation 7 24 3" xfId="39757" xr:uid="{00000000-0005-0000-0000-0000DE150000}"/>
    <cellStyle name="Calculation 7 24 4" xfId="52765" xr:uid="{00000000-0005-0000-0000-0000DF150000}"/>
    <cellStyle name="Calculation 7 25" xfId="12438" xr:uid="{00000000-0005-0000-0000-0000E0150000}"/>
    <cellStyle name="Calculation 7 25 2" xfId="29199" xr:uid="{00000000-0005-0000-0000-0000E1150000}"/>
    <cellStyle name="Calculation 7 25 3" xfId="39958" xr:uid="{00000000-0005-0000-0000-0000E2150000}"/>
    <cellStyle name="Calculation 7 25 4" xfId="52966" xr:uid="{00000000-0005-0000-0000-0000E3150000}"/>
    <cellStyle name="Calculation 7 26" xfId="12709" xr:uid="{00000000-0005-0000-0000-0000E4150000}"/>
    <cellStyle name="Calculation 7 26 2" xfId="29440" xr:uid="{00000000-0005-0000-0000-0000E5150000}"/>
    <cellStyle name="Calculation 7 26 3" xfId="40151" xr:uid="{00000000-0005-0000-0000-0000E6150000}"/>
    <cellStyle name="Calculation 7 26 4" xfId="53159" xr:uid="{00000000-0005-0000-0000-0000E7150000}"/>
    <cellStyle name="Calculation 7 27" xfId="12989" xr:uid="{00000000-0005-0000-0000-0000E8150000}"/>
    <cellStyle name="Calculation 7 27 2" xfId="29685" xr:uid="{00000000-0005-0000-0000-0000E9150000}"/>
    <cellStyle name="Calculation 7 27 3" xfId="40352" xr:uid="{00000000-0005-0000-0000-0000EA150000}"/>
    <cellStyle name="Calculation 7 27 4" xfId="53360" xr:uid="{00000000-0005-0000-0000-0000EB150000}"/>
    <cellStyle name="Calculation 7 28" xfId="13332" xr:uid="{00000000-0005-0000-0000-0000EC150000}"/>
    <cellStyle name="Calculation 7 28 2" xfId="29997" xr:uid="{00000000-0005-0000-0000-0000ED150000}"/>
    <cellStyle name="Calculation 7 28 3" xfId="40621" xr:uid="{00000000-0005-0000-0000-0000EE150000}"/>
    <cellStyle name="Calculation 7 28 4" xfId="53629" xr:uid="{00000000-0005-0000-0000-0000EF150000}"/>
    <cellStyle name="Calculation 7 29" xfId="13663" xr:uid="{00000000-0005-0000-0000-0000F0150000}"/>
    <cellStyle name="Calculation 7 29 2" xfId="30297" xr:uid="{00000000-0005-0000-0000-0000F1150000}"/>
    <cellStyle name="Calculation 7 29 3" xfId="40888" xr:uid="{00000000-0005-0000-0000-0000F2150000}"/>
    <cellStyle name="Calculation 7 29 4" xfId="53896" xr:uid="{00000000-0005-0000-0000-0000F3150000}"/>
    <cellStyle name="Calculation 7 3" xfId="3808" xr:uid="{00000000-0005-0000-0000-0000F4150000}"/>
    <cellStyle name="Calculation 7 3 2" xfId="21327" xr:uid="{00000000-0005-0000-0000-0000F5150000}"/>
    <cellStyle name="Calculation 7 3 3" xfId="20522" xr:uid="{00000000-0005-0000-0000-0000F6150000}"/>
    <cellStyle name="Calculation 7 3 4" xfId="46179" xr:uid="{00000000-0005-0000-0000-0000F7150000}"/>
    <cellStyle name="Calculation 7 30" xfId="13914" xr:uid="{00000000-0005-0000-0000-0000F8150000}"/>
    <cellStyle name="Calculation 7 30 2" xfId="30518" xr:uid="{00000000-0005-0000-0000-0000F9150000}"/>
    <cellStyle name="Calculation 7 30 3" xfId="41080" xr:uid="{00000000-0005-0000-0000-0000FA150000}"/>
    <cellStyle name="Calculation 7 30 4" xfId="54088" xr:uid="{00000000-0005-0000-0000-0000FB150000}"/>
    <cellStyle name="Calculation 7 31" xfId="14188" xr:uid="{00000000-0005-0000-0000-0000FC150000}"/>
    <cellStyle name="Calculation 7 31 2" xfId="30759" xr:uid="{00000000-0005-0000-0000-0000FD150000}"/>
    <cellStyle name="Calculation 7 31 3" xfId="41274" xr:uid="{00000000-0005-0000-0000-0000FE150000}"/>
    <cellStyle name="Calculation 7 31 4" xfId="54282" xr:uid="{00000000-0005-0000-0000-0000FF150000}"/>
    <cellStyle name="Calculation 7 32" xfId="14473" xr:uid="{00000000-0005-0000-0000-000000160000}"/>
    <cellStyle name="Calculation 7 32 2" xfId="31011" xr:uid="{00000000-0005-0000-0000-000001160000}"/>
    <cellStyle name="Calculation 7 32 3" xfId="41482" xr:uid="{00000000-0005-0000-0000-000002160000}"/>
    <cellStyle name="Calculation 7 32 4" xfId="54490" xr:uid="{00000000-0005-0000-0000-000003160000}"/>
    <cellStyle name="Calculation 7 33" xfId="14796" xr:uid="{00000000-0005-0000-0000-000004160000}"/>
    <cellStyle name="Calculation 7 33 2" xfId="31297" xr:uid="{00000000-0005-0000-0000-000005160000}"/>
    <cellStyle name="Calculation 7 33 3" xfId="41723" xr:uid="{00000000-0005-0000-0000-000006160000}"/>
    <cellStyle name="Calculation 7 33 4" xfId="54731" xr:uid="{00000000-0005-0000-0000-000007160000}"/>
    <cellStyle name="Calculation 7 34" xfId="15093" xr:uid="{00000000-0005-0000-0000-000008160000}"/>
    <cellStyle name="Calculation 7 34 2" xfId="31564" xr:uid="{00000000-0005-0000-0000-000009160000}"/>
    <cellStyle name="Calculation 7 34 3" xfId="41954" xr:uid="{00000000-0005-0000-0000-00000A160000}"/>
    <cellStyle name="Calculation 7 34 4" xfId="54962" xr:uid="{00000000-0005-0000-0000-00000B160000}"/>
    <cellStyle name="Calculation 7 35" xfId="15395" xr:uid="{00000000-0005-0000-0000-00000C160000}"/>
    <cellStyle name="Calculation 7 35 2" xfId="31828" xr:uid="{00000000-0005-0000-0000-00000D160000}"/>
    <cellStyle name="Calculation 7 35 3" xfId="42183" xr:uid="{00000000-0005-0000-0000-00000E160000}"/>
    <cellStyle name="Calculation 7 35 4" xfId="55191" xr:uid="{00000000-0005-0000-0000-00000F160000}"/>
    <cellStyle name="Calculation 7 36" xfId="15843" xr:uid="{00000000-0005-0000-0000-000010160000}"/>
    <cellStyle name="Calculation 7 36 2" xfId="32237" xr:uid="{00000000-0005-0000-0000-000011160000}"/>
    <cellStyle name="Calculation 7 36 3" xfId="42545" xr:uid="{00000000-0005-0000-0000-000012160000}"/>
    <cellStyle name="Calculation 7 36 4" xfId="55553" xr:uid="{00000000-0005-0000-0000-000013160000}"/>
    <cellStyle name="Calculation 7 37" xfId="16104" xr:uid="{00000000-0005-0000-0000-000014160000}"/>
    <cellStyle name="Calculation 7 37 2" xfId="32461" xr:uid="{00000000-0005-0000-0000-000015160000}"/>
    <cellStyle name="Calculation 7 37 3" xfId="42735" xr:uid="{00000000-0005-0000-0000-000016160000}"/>
    <cellStyle name="Calculation 7 37 4" xfId="55743" xr:uid="{00000000-0005-0000-0000-000017160000}"/>
    <cellStyle name="Calculation 7 38" xfId="16588" xr:uid="{00000000-0005-0000-0000-000018160000}"/>
    <cellStyle name="Calculation 7 38 2" xfId="32906" xr:uid="{00000000-0005-0000-0000-000019160000}"/>
    <cellStyle name="Calculation 7 38 3" xfId="43132" xr:uid="{00000000-0005-0000-0000-00001A160000}"/>
    <cellStyle name="Calculation 7 38 4" xfId="56140" xr:uid="{00000000-0005-0000-0000-00001B160000}"/>
    <cellStyle name="Calculation 7 39" xfId="16813" xr:uid="{00000000-0005-0000-0000-00001C160000}"/>
    <cellStyle name="Calculation 7 39 2" xfId="33103" xr:uid="{00000000-0005-0000-0000-00001D160000}"/>
    <cellStyle name="Calculation 7 39 3" xfId="43302" xr:uid="{00000000-0005-0000-0000-00001E160000}"/>
    <cellStyle name="Calculation 7 39 4" xfId="56310" xr:uid="{00000000-0005-0000-0000-00001F160000}"/>
    <cellStyle name="Calculation 7 4" xfId="4426" xr:uid="{00000000-0005-0000-0000-000020160000}"/>
    <cellStyle name="Calculation 7 4 2" xfId="21889" xr:uid="{00000000-0005-0000-0000-000021160000}"/>
    <cellStyle name="Calculation 7 4 3" xfId="28763" xr:uid="{00000000-0005-0000-0000-000022160000}"/>
    <cellStyle name="Calculation 7 4 4" xfId="46656" xr:uid="{00000000-0005-0000-0000-000023160000}"/>
    <cellStyle name="Calculation 7 40" xfId="17623" xr:uid="{00000000-0005-0000-0000-000024160000}"/>
    <cellStyle name="Calculation 7 40 2" xfId="33843" xr:uid="{00000000-0005-0000-0000-000025160000}"/>
    <cellStyle name="Calculation 7 40 3" xfId="43937" xr:uid="{00000000-0005-0000-0000-000026160000}"/>
    <cellStyle name="Calculation 7 40 4" xfId="56945" xr:uid="{00000000-0005-0000-0000-000027160000}"/>
    <cellStyle name="Calculation 7 41" xfId="17873" xr:uid="{00000000-0005-0000-0000-000028160000}"/>
    <cellStyle name="Calculation 7 41 2" xfId="34064" xr:uid="{00000000-0005-0000-0000-000029160000}"/>
    <cellStyle name="Calculation 7 41 3" xfId="44119" xr:uid="{00000000-0005-0000-0000-00002A160000}"/>
    <cellStyle name="Calculation 7 41 4" xfId="57127" xr:uid="{00000000-0005-0000-0000-00002B160000}"/>
    <cellStyle name="Calculation 7 42" xfId="18189" xr:uid="{00000000-0005-0000-0000-00002C160000}"/>
    <cellStyle name="Calculation 7 42 2" xfId="34340" xr:uid="{00000000-0005-0000-0000-00002D160000}"/>
    <cellStyle name="Calculation 7 42 3" xfId="44351" xr:uid="{00000000-0005-0000-0000-00002E160000}"/>
    <cellStyle name="Calculation 7 42 4" xfId="57359" xr:uid="{00000000-0005-0000-0000-00002F160000}"/>
    <cellStyle name="Calculation 7 43" xfId="18501" xr:uid="{00000000-0005-0000-0000-000030160000}"/>
    <cellStyle name="Calculation 7 43 2" xfId="34618" xr:uid="{00000000-0005-0000-0000-000031160000}"/>
    <cellStyle name="Calculation 7 43 3" xfId="44580" xr:uid="{00000000-0005-0000-0000-000032160000}"/>
    <cellStyle name="Calculation 7 43 4" xfId="57588" xr:uid="{00000000-0005-0000-0000-000033160000}"/>
    <cellStyle name="Calculation 7 44" xfId="18814" xr:uid="{00000000-0005-0000-0000-000034160000}"/>
    <cellStyle name="Calculation 7 44 2" xfId="34892" xr:uid="{00000000-0005-0000-0000-000035160000}"/>
    <cellStyle name="Calculation 7 44 3" xfId="44814" xr:uid="{00000000-0005-0000-0000-000036160000}"/>
    <cellStyle name="Calculation 7 44 4" xfId="57822" xr:uid="{00000000-0005-0000-0000-000037160000}"/>
    <cellStyle name="Calculation 7 45" xfId="19274" xr:uid="{00000000-0005-0000-0000-000038160000}"/>
    <cellStyle name="Calculation 7 45 2" xfId="35305" xr:uid="{00000000-0005-0000-0000-000039160000}"/>
    <cellStyle name="Calculation 7 45 3" xfId="45155" xr:uid="{00000000-0005-0000-0000-00003A160000}"/>
    <cellStyle name="Calculation 7 45 4" xfId="58163" xr:uid="{00000000-0005-0000-0000-00003B160000}"/>
    <cellStyle name="Calculation 7 46" xfId="19577" xr:uid="{00000000-0005-0000-0000-00003C160000}"/>
    <cellStyle name="Calculation 7 46 2" xfId="35568" xr:uid="{00000000-0005-0000-0000-00003D160000}"/>
    <cellStyle name="Calculation 7 46 3" xfId="45379" xr:uid="{00000000-0005-0000-0000-00003E160000}"/>
    <cellStyle name="Calculation 7 46 4" xfId="58387" xr:uid="{00000000-0005-0000-0000-00003F160000}"/>
    <cellStyle name="Calculation 7 47" xfId="21919" xr:uid="{00000000-0005-0000-0000-000040160000}"/>
    <cellStyle name="Calculation 7 5" xfId="4671" xr:uid="{00000000-0005-0000-0000-000041160000}"/>
    <cellStyle name="Calculation 7 5 2" xfId="22110" xr:uid="{00000000-0005-0000-0000-000042160000}"/>
    <cellStyle name="Calculation 7 5 3" xfId="24837" xr:uid="{00000000-0005-0000-0000-000043160000}"/>
    <cellStyle name="Calculation 7 5 4" xfId="46833" xr:uid="{00000000-0005-0000-0000-000044160000}"/>
    <cellStyle name="Calculation 7 6" xfId="5057" xr:uid="{00000000-0005-0000-0000-000045160000}"/>
    <cellStyle name="Calculation 7 6 2" xfId="22468" xr:uid="{00000000-0005-0000-0000-000046160000}"/>
    <cellStyle name="Calculation 7 6 3" xfId="20646" xr:uid="{00000000-0005-0000-0000-000047160000}"/>
    <cellStyle name="Calculation 7 6 4" xfId="47148" xr:uid="{00000000-0005-0000-0000-000048160000}"/>
    <cellStyle name="Calculation 7 7" xfId="5287" xr:uid="{00000000-0005-0000-0000-000049160000}"/>
    <cellStyle name="Calculation 7 7 2" xfId="22676" xr:uid="{00000000-0005-0000-0000-00004A160000}"/>
    <cellStyle name="Calculation 7 7 3" xfId="20369" xr:uid="{00000000-0005-0000-0000-00004B160000}"/>
    <cellStyle name="Calculation 7 7 4" xfId="47327" xr:uid="{00000000-0005-0000-0000-00004C160000}"/>
    <cellStyle name="Calculation 7 8" xfId="5560" xr:uid="{00000000-0005-0000-0000-00004D160000}"/>
    <cellStyle name="Calculation 7 8 2" xfId="22926" xr:uid="{00000000-0005-0000-0000-00004E160000}"/>
    <cellStyle name="Calculation 7 8 3" xfId="23088" xr:uid="{00000000-0005-0000-0000-00004F160000}"/>
    <cellStyle name="Calculation 7 8 4" xfId="47539" xr:uid="{00000000-0005-0000-0000-000050160000}"/>
    <cellStyle name="Calculation 7 9" xfId="5768" xr:uid="{00000000-0005-0000-0000-000051160000}"/>
    <cellStyle name="Calculation 7 9 2" xfId="23113" xr:uid="{00000000-0005-0000-0000-000052160000}"/>
    <cellStyle name="Calculation 7 9 3" xfId="34701" xr:uid="{00000000-0005-0000-0000-000053160000}"/>
    <cellStyle name="Calculation 7 9 4" xfId="47701" xr:uid="{00000000-0005-0000-0000-000054160000}"/>
    <cellStyle name="Calculation 8" xfId="3056" xr:uid="{00000000-0005-0000-0000-000055160000}"/>
    <cellStyle name="Calculation 8 10" xfId="8580" xr:uid="{00000000-0005-0000-0000-000056160000}"/>
    <cellStyle name="Calculation 8 10 2" xfId="25676" xr:uid="{00000000-0005-0000-0000-000057160000}"/>
    <cellStyle name="Calculation 8 10 3" xfId="36933" xr:uid="{00000000-0005-0000-0000-000058160000}"/>
    <cellStyle name="Calculation 8 10 4" xfId="49904" xr:uid="{00000000-0005-0000-0000-000059160000}"/>
    <cellStyle name="Calculation 8 11" xfId="8829" xr:uid="{00000000-0005-0000-0000-00005A160000}"/>
    <cellStyle name="Calculation 8 11 2" xfId="25893" xr:uid="{00000000-0005-0000-0000-00005B160000}"/>
    <cellStyle name="Calculation 8 11 3" xfId="37113" xr:uid="{00000000-0005-0000-0000-00005C160000}"/>
    <cellStyle name="Calculation 8 11 4" xfId="50084" xr:uid="{00000000-0005-0000-0000-00005D160000}"/>
    <cellStyle name="Calculation 8 12" xfId="9108" xr:uid="{00000000-0005-0000-0000-00005E160000}"/>
    <cellStyle name="Calculation 8 12 2" xfId="26145" xr:uid="{00000000-0005-0000-0000-00005F160000}"/>
    <cellStyle name="Calculation 8 12 3" xfId="37327" xr:uid="{00000000-0005-0000-0000-000060160000}"/>
    <cellStyle name="Calculation 8 12 4" xfId="50298" xr:uid="{00000000-0005-0000-0000-000061160000}"/>
    <cellStyle name="Calculation 8 13" xfId="10645" xr:uid="{00000000-0005-0000-0000-000062160000}"/>
    <cellStyle name="Calculation 8 13 2" xfId="27586" xr:uid="{00000000-0005-0000-0000-000063160000}"/>
    <cellStyle name="Calculation 8 13 3" xfId="38609" xr:uid="{00000000-0005-0000-0000-000064160000}"/>
    <cellStyle name="Calculation 8 13 4" xfId="51617" xr:uid="{00000000-0005-0000-0000-000065160000}"/>
    <cellStyle name="Calculation 8 14" xfId="11229" xr:uid="{00000000-0005-0000-0000-000066160000}"/>
    <cellStyle name="Calculation 8 14 2" xfId="28115" xr:uid="{00000000-0005-0000-0000-000067160000}"/>
    <cellStyle name="Calculation 8 14 3" xfId="39042" xr:uid="{00000000-0005-0000-0000-000068160000}"/>
    <cellStyle name="Calculation 8 14 4" xfId="52050" xr:uid="{00000000-0005-0000-0000-000069160000}"/>
    <cellStyle name="Calculation 8 15" xfId="11838" xr:uid="{00000000-0005-0000-0000-00006A160000}"/>
    <cellStyle name="Calculation 8 15 2" xfId="28662" xr:uid="{00000000-0005-0000-0000-00006B160000}"/>
    <cellStyle name="Calculation 8 15 3" xfId="39513" xr:uid="{00000000-0005-0000-0000-00006C160000}"/>
    <cellStyle name="Calculation 8 15 4" xfId="52521" xr:uid="{00000000-0005-0000-0000-00006D160000}"/>
    <cellStyle name="Calculation 8 16" xfId="12166" xr:uid="{00000000-0005-0000-0000-00006E160000}"/>
    <cellStyle name="Calculation 8 16 2" xfId="28961" xr:uid="{00000000-0005-0000-0000-00006F160000}"/>
    <cellStyle name="Calculation 8 16 3" xfId="39762" xr:uid="{00000000-0005-0000-0000-000070160000}"/>
    <cellStyle name="Calculation 8 16 4" xfId="52770" xr:uid="{00000000-0005-0000-0000-000071160000}"/>
    <cellStyle name="Calculation 8 17" xfId="12445" xr:uid="{00000000-0005-0000-0000-000072160000}"/>
    <cellStyle name="Calculation 8 17 2" xfId="29206" xr:uid="{00000000-0005-0000-0000-000073160000}"/>
    <cellStyle name="Calculation 8 17 3" xfId="39965" xr:uid="{00000000-0005-0000-0000-000074160000}"/>
    <cellStyle name="Calculation 8 17 4" xfId="52973" xr:uid="{00000000-0005-0000-0000-000075160000}"/>
    <cellStyle name="Calculation 8 18" xfId="12716" xr:uid="{00000000-0005-0000-0000-000076160000}"/>
    <cellStyle name="Calculation 8 18 2" xfId="29447" xr:uid="{00000000-0005-0000-0000-000077160000}"/>
    <cellStyle name="Calculation 8 18 3" xfId="40157" xr:uid="{00000000-0005-0000-0000-000078160000}"/>
    <cellStyle name="Calculation 8 18 4" xfId="53165" xr:uid="{00000000-0005-0000-0000-000079160000}"/>
    <cellStyle name="Calculation 8 19" xfId="12997" xr:uid="{00000000-0005-0000-0000-00007A160000}"/>
    <cellStyle name="Calculation 8 19 2" xfId="29693" xr:uid="{00000000-0005-0000-0000-00007B160000}"/>
    <cellStyle name="Calculation 8 19 3" xfId="40359" xr:uid="{00000000-0005-0000-0000-00007C160000}"/>
    <cellStyle name="Calculation 8 19 4" xfId="53367" xr:uid="{00000000-0005-0000-0000-00007D160000}"/>
    <cellStyle name="Calculation 8 2" xfId="3516" xr:uid="{00000000-0005-0000-0000-00007E160000}"/>
    <cellStyle name="Calculation 8 2 2" xfId="21073" xr:uid="{00000000-0005-0000-0000-00007F160000}"/>
    <cellStyle name="Calculation 8 2 3" xfId="23118" xr:uid="{00000000-0005-0000-0000-000080160000}"/>
    <cellStyle name="Calculation 8 2 4" xfId="45965" xr:uid="{00000000-0005-0000-0000-000081160000}"/>
    <cellStyle name="Calculation 8 20" xfId="13341" xr:uid="{00000000-0005-0000-0000-000082160000}"/>
    <cellStyle name="Calculation 8 20 2" xfId="30005" xr:uid="{00000000-0005-0000-0000-000083160000}"/>
    <cellStyle name="Calculation 8 20 3" xfId="40628" xr:uid="{00000000-0005-0000-0000-000084160000}"/>
    <cellStyle name="Calculation 8 20 4" xfId="53636" xr:uid="{00000000-0005-0000-0000-000085160000}"/>
    <cellStyle name="Calculation 8 21" xfId="13922" xr:uid="{00000000-0005-0000-0000-000086160000}"/>
    <cellStyle name="Calculation 8 21 2" xfId="30526" xr:uid="{00000000-0005-0000-0000-000087160000}"/>
    <cellStyle name="Calculation 8 21 3" xfId="41088" xr:uid="{00000000-0005-0000-0000-000088160000}"/>
    <cellStyle name="Calculation 8 21 4" xfId="54096" xr:uid="{00000000-0005-0000-0000-000089160000}"/>
    <cellStyle name="Calculation 8 22" xfId="14196" xr:uid="{00000000-0005-0000-0000-00008A160000}"/>
    <cellStyle name="Calculation 8 22 2" xfId="30767" xr:uid="{00000000-0005-0000-0000-00008B160000}"/>
    <cellStyle name="Calculation 8 22 3" xfId="41281" xr:uid="{00000000-0005-0000-0000-00008C160000}"/>
    <cellStyle name="Calculation 8 22 4" xfId="54289" xr:uid="{00000000-0005-0000-0000-00008D160000}"/>
    <cellStyle name="Calculation 8 23" xfId="14478" xr:uid="{00000000-0005-0000-0000-00008E160000}"/>
    <cellStyle name="Calculation 8 23 2" xfId="31016" xr:uid="{00000000-0005-0000-0000-00008F160000}"/>
    <cellStyle name="Calculation 8 23 3" xfId="41486" xr:uid="{00000000-0005-0000-0000-000090160000}"/>
    <cellStyle name="Calculation 8 23 4" xfId="54494" xr:uid="{00000000-0005-0000-0000-000091160000}"/>
    <cellStyle name="Calculation 8 24" xfId="14802" xr:uid="{00000000-0005-0000-0000-000092160000}"/>
    <cellStyle name="Calculation 8 24 2" xfId="31302" xr:uid="{00000000-0005-0000-0000-000093160000}"/>
    <cellStyle name="Calculation 8 24 3" xfId="41727" xr:uid="{00000000-0005-0000-0000-000094160000}"/>
    <cellStyle name="Calculation 8 24 4" xfId="54735" xr:uid="{00000000-0005-0000-0000-000095160000}"/>
    <cellStyle name="Calculation 8 25" xfId="15098" xr:uid="{00000000-0005-0000-0000-000096160000}"/>
    <cellStyle name="Calculation 8 25 2" xfId="31568" xr:uid="{00000000-0005-0000-0000-000097160000}"/>
    <cellStyle name="Calculation 8 25 3" xfId="41958" xr:uid="{00000000-0005-0000-0000-000098160000}"/>
    <cellStyle name="Calculation 8 25 4" xfId="54966" xr:uid="{00000000-0005-0000-0000-000099160000}"/>
    <cellStyle name="Calculation 8 26" xfId="15399" xr:uid="{00000000-0005-0000-0000-00009A160000}"/>
    <cellStyle name="Calculation 8 26 2" xfId="31832" xr:uid="{00000000-0005-0000-0000-00009B160000}"/>
    <cellStyle name="Calculation 8 26 3" xfId="42187" xr:uid="{00000000-0005-0000-0000-00009C160000}"/>
    <cellStyle name="Calculation 8 26 4" xfId="55195" xr:uid="{00000000-0005-0000-0000-00009D160000}"/>
    <cellStyle name="Calculation 8 27" xfId="15849" xr:uid="{00000000-0005-0000-0000-00009E160000}"/>
    <cellStyle name="Calculation 8 27 2" xfId="32242" xr:uid="{00000000-0005-0000-0000-00009F160000}"/>
    <cellStyle name="Calculation 8 27 3" xfId="42550" xr:uid="{00000000-0005-0000-0000-0000A0160000}"/>
    <cellStyle name="Calculation 8 27 4" xfId="55558" xr:uid="{00000000-0005-0000-0000-0000A1160000}"/>
    <cellStyle name="Calculation 8 28" xfId="16108" xr:uid="{00000000-0005-0000-0000-0000A2160000}"/>
    <cellStyle name="Calculation 8 28 2" xfId="32465" xr:uid="{00000000-0005-0000-0000-0000A3160000}"/>
    <cellStyle name="Calculation 8 28 3" xfId="42739" xr:uid="{00000000-0005-0000-0000-0000A4160000}"/>
    <cellStyle name="Calculation 8 28 4" xfId="55747" xr:uid="{00000000-0005-0000-0000-0000A5160000}"/>
    <cellStyle name="Calculation 8 29" xfId="16817" xr:uid="{00000000-0005-0000-0000-0000A6160000}"/>
    <cellStyle name="Calculation 8 29 2" xfId="33107" xr:uid="{00000000-0005-0000-0000-0000A7160000}"/>
    <cellStyle name="Calculation 8 29 3" xfId="43306" xr:uid="{00000000-0005-0000-0000-0000A8160000}"/>
    <cellStyle name="Calculation 8 29 4" xfId="56314" xr:uid="{00000000-0005-0000-0000-0000A9160000}"/>
    <cellStyle name="Calculation 8 3" xfId="4431" xr:uid="{00000000-0005-0000-0000-0000AA160000}"/>
    <cellStyle name="Calculation 8 3 2" xfId="21894" xr:uid="{00000000-0005-0000-0000-0000AB160000}"/>
    <cellStyle name="Calculation 8 3 3" xfId="20899" xr:uid="{00000000-0005-0000-0000-0000AC160000}"/>
    <cellStyle name="Calculation 8 3 4" xfId="46660" xr:uid="{00000000-0005-0000-0000-0000AD160000}"/>
    <cellStyle name="Calculation 8 30" xfId="17880" xr:uid="{00000000-0005-0000-0000-0000AE160000}"/>
    <cellStyle name="Calculation 8 30 2" xfId="34070" xr:uid="{00000000-0005-0000-0000-0000AF160000}"/>
    <cellStyle name="Calculation 8 30 3" xfId="44124" xr:uid="{00000000-0005-0000-0000-0000B0160000}"/>
    <cellStyle name="Calculation 8 30 4" xfId="57132" xr:uid="{00000000-0005-0000-0000-0000B1160000}"/>
    <cellStyle name="Calculation 8 31" xfId="18195" xr:uid="{00000000-0005-0000-0000-0000B2160000}"/>
    <cellStyle name="Calculation 8 31 2" xfId="34345" xr:uid="{00000000-0005-0000-0000-0000B3160000}"/>
    <cellStyle name="Calculation 8 31 3" xfId="44355" xr:uid="{00000000-0005-0000-0000-0000B4160000}"/>
    <cellStyle name="Calculation 8 31 4" xfId="57363" xr:uid="{00000000-0005-0000-0000-0000B5160000}"/>
    <cellStyle name="Calculation 8 32" xfId="18506" xr:uid="{00000000-0005-0000-0000-0000B6160000}"/>
    <cellStyle name="Calculation 8 32 2" xfId="34623" xr:uid="{00000000-0005-0000-0000-0000B7160000}"/>
    <cellStyle name="Calculation 8 32 3" xfId="44584" xr:uid="{00000000-0005-0000-0000-0000B8160000}"/>
    <cellStyle name="Calculation 8 32 4" xfId="57592" xr:uid="{00000000-0005-0000-0000-0000B9160000}"/>
    <cellStyle name="Calculation 8 33" xfId="18819" xr:uid="{00000000-0005-0000-0000-0000BA160000}"/>
    <cellStyle name="Calculation 8 33 2" xfId="34897" xr:uid="{00000000-0005-0000-0000-0000BB160000}"/>
    <cellStyle name="Calculation 8 33 3" xfId="44818" xr:uid="{00000000-0005-0000-0000-0000BC160000}"/>
    <cellStyle name="Calculation 8 33 4" xfId="57826" xr:uid="{00000000-0005-0000-0000-0000BD160000}"/>
    <cellStyle name="Calculation 8 34" xfId="19279" xr:uid="{00000000-0005-0000-0000-0000BE160000}"/>
    <cellStyle name="Calculation 8 34 2" xfId="35310" xr:uid="{00000000-0005-0000-0000-0000BF160000}"/>
    <cellStyle name="Calculation 8 34 3" xfId="45159" xr:uid="{00000000-0005-0000-0000-0000C0160000}"/>
    <cellStyle name="Calculation 8 34 4" xfId="58167" xr:uid="{00000000-0005-0000-0000-0000C1160000}"/>
    <cellStyle name="Calculation 8 35" xfId="30821" xr:uid="{00000000-0005-0000-0000-0000C2160000}"/>
    <cellStyle name="Calculation 8 36" xfId="45628" xr:uid="{00000000-0005-0000-0000-0000C3160000}"/>
    <cellStyle name="Calculation 8 4" xfId="5293" xr:uid="{00000000-0005-0000-0000-0000C4160000}"/>
    <cellStyle name="Calculation 8 4 2" xfId="22682" xr:uid="{00000000-0005-0000-0000-0000C5160000}"/>
    <cellStyle name="Calculation 8 4 3" xfId="20364" xr:uid="{00000000-0005-0000-0000-0000C6160000}"/>
    <cellStyle name="Calculation 8 4 4" xfId="47332" xr:uid="{00000000-0005-0000-0000-0000C7160000}"/>
    <cellStyle name="Calculation 8 5" xfId="5772" xr:uid="{00000000-0005-0000-0000-0000C8160000}"/>
    <cellStyle name="Calculation 8 5 2" xfId="23117" xr:uid="{00000000-0005-0000-0000-0000C9160000}"/>
    <cellStyle name="Calculation 8 5 3" xfId="33643" xr:uid="{00000000-0005-0000-0000-0000CA160000}"/>
    <cellStyle name="Calculation 8 5 4" xfId="47705" xr:uid="{00000000-0005-0000-0000-0000CB160000}"/>
    <cellStyle name="Calculation 8 6" xfId="6375" xr:uid="{00000000-0005-0000-0000-0000CC160000}"/>
    <cellStyle name="Calculation 8 6 2" xfId="23687" xr:uid="{00000000-0005-0000-0000-0000CD160000}"/>
    <cellStyle name="Calculation 8 6 3" xfId="20252" xr:uid="{00000000-0005-0000-0000-0000CE160000}"/>
    <cellStyle name="Calculation 8 6 4" xfId="48197" xr:uid="{00000000-0005-0000-0000-0000CF160000}"/>
    <cellStyle name="Calculation 8 7" xfId="6603" xr:uid="{00000000-0005-0000-0000-0000D0160000}"/>
    <cellStyle name="Calculation 8 7 2" xfId="23884" xr:uid="{00000000-0005-0000-0000-0000D1160000}"/>
    <cellStyle name="Calculation 8 7 3" xfId="21310" xr:uid="{00000000-0005-0000-0000-0000D2160000}"/>
    <cellStyle name="Calculation 8 7 4" xfId="48368" xr:uid="{00000000-0005-0000-0000-0000D3160000}"/>
    <cellStyle name="Calculation 8 8" xfId="6903" xr:uid="{00000000-0005-0000-0000-0000D4160000}"/>
    <cellStyle name="Calculation 8 8 2" xfId="24150" xr:uid="{00000000-0005-0000-0000-0000D5160000}"/>
    <cellStyle name="Calculation 8 8 3" xfId="35621" xr:uid="{00000000-0005-0000-0000-0000D6160000}"/>
    <cellStyle name="Calculation 8 8 4" xfId="48590" xr:uid="{00000000-0005-0000-0000-0000D7160000}"/>
    <cellStyle name="Calculation 8 9" xfId="7987" xr:uid="{00000000-0005-0000-0000-0000D8160000}"/>
    <cellStyle name="Calculation 8 9 2" xfId="25123" xr:uid="{00000000-0005-0000-0000-0000D9160000}"/>
    <cellStyle name="Calculation 8 9 3" xfId="36439" xr:uid="{00000000-0005-0000-0000-0000DA160000}"/>
    <cellStyle name="Calculation 8 9 4" xfId="49410" xr:uid="{00000000-0005-0000-0000-0000DB160000}"/>
    <cellStyle name="Check Cell" xfId="19" builtinId="23" hidden="1"/>
    <cellStyle name="Check Cell 2" xfId="244" xr:uid="{00000000-0005-0000-0000-0000DD160000}"/>
    <cellStyle name="Check Cell 2 2" xfId="2941" xr:uid="{00000000-0005-0000-0000-0000DE160000}"/>
    <cellStyle name="Check Cell 2 2 10" xfId="8506" xr:uid="{00000000-0005-0000-0000-0000DF160000}"/>
    <cellStyle name="Check Cell 2 2 11" xfId="9045" xr:uid="{00000000-0005-0000-0000-0000E0160000}"/>
    <cellStyle name="Check Cell 2 2 12" xfId="10813" xr:uid="{00000000-0005-0000-0000-0000E1160000}"/>
    <cellStyle name="Check Cell 2 2 13" xfId="11476" xr:uid="{00000000-0005-0000-0000-0000E2160000}"/>
    <cellStyle name="Check Cell 2 2 14" xfId="12077" xr:uid="{00000000-0005-0000-0000-0000E3160000}"/>
    <cellStyle name="Check Cell 2 2 15" xfId="12636" xr:uid="{00000000-0005-0000-0000-0000E4160000}"/>
    <cellStyle name="Check Cell 2 2 16" xfId="12919" xr:uid="{00000000-0005-0000-0000-0000E5160000}"/>
    <cellStyle name="Check Cell 2 2 17" xfId="13260" xr:uid="{00000000-0005-0000-0000-0000E6160000}"/>
    <cellStyle name="Check Cell 2 2 18" xfId="14112" xr:uid="{00000000-0005-0000-0000-0000E7160000}"/>
    <cellStyle name="Check Cell 2 2 19" xfId="14409" xr:uid="{00000000-0005-0000-0000-0000E8160000}"/>
    <cellStyle name="Check Cell 2 2 2" xfId="3451" xr:uid="{00000000-0005-0000-0000-0000E9160000}"/>
    <cellStyle name="Check Cell 2 2 20" xfId="14733" xr:uid="{00000000-0005-0000-0000-0000EA160000}"/>
    <cellStyle name="Check Cell 2 2 21" xfId="15035" xr:uid="{00000000-0005-0000-0000-0000EB160000}"/>
    <cellStyle name="Check Cell 2 2 22" xfId="15785" xr:uid="{00000000-0005-0000-0000-0000EC160000}"/>
    <cellStyle name="Check Cell 2 2 23" xfId="16755" xr:uid="{00000000-0005-0000-0000-0000ED160000}"/>
    <cellStyle name="Check Cell 2 2 24" xfId="17556" xr:uid="{00000000-0005-0000-0000-0000EE160000}"/>
    <cellStyle name="Check Cell 2 2 25" xfId="17808" xr:uid="{00000000-0005-0000-0000-0000EF160000}"/>
    <cellStyle name="Check Cell 2 2 26" xfId="18127" xr:uid="{00000000-0005-0000-0000-0000F0160000}"/>
    <cellStyle name="Check Cell 2 2 27" xfId="18438" xr:uid="{00000000-0005-0000-0000-0000F1160000}"/>
    <cellStyle name="Check Cell 2 2 28" xfId="18753" xr:uid="{00000000-0005-0000-0000-0000F2160000}"/>
    <cellStyle name="Check Cell 2 2 29" xfId="19213" xr:uid="{00000000-0005-0000-0000-0000F3160000}"/>
    <cellStyle name="Check Cell 2 2 3" xfId="3747" xr:uid="{00000000-0005-0000-0000-0000F4160000}"/>
    <cellStyle name="Check Cell 2 2 30" xfId="19516" xr:uid="{00000000-0005-0000-0000-0000F5160000}"/>
    <cellStyle name="Check Cell 2 2 4" xfId="4365" xr:uid="{00000000-0005-0000-0000-0000F6160000}"/>
    <cellStyle name="Check Cell 2 2 5" xfId="4608" xr:uid="{00000000-0005-0000-0000-0000F7160000}"/>
    <cellStyle name="Check Cell 2 2 6" xfId="6308" xr:uid="{00000000-0005-0000-0000-0000F8160000}"/>
    <cellStyle name="Check Cell 2 2 7" xfId="6837" xr:uid="{00000000-0005-0000-0000-0000F9160000}"/>
    <cellStyle name="Check Cell 2 2 8" xfId="7627" xr:uid="{00000000-0005-0000-0000-0000FA160000}"/>
    <cellStyle name="Check Cell 2 2 9" xfId="7924" xr:uid="{00000000-0005-0000-0000-0000FB160000}"/>
    <cellStyle name="Check Cell 2 3" xfId="2631" xr:uid="{00000000-0005-0000-0000-0000FC160000}"/>
    <cellStyle name="Check Cell 2 3 10" xfId="8257" xr:uid="{00000000-0005-0000-0000-0000FD160000}"/>
    <cellStyle name="Check Cell 2 3 11" xfId="8207" xr:uid="{00000000-0005-0000-0000-0000FE160000}"/>
    <cellStyle name="Check Cell 2 3 12" xfId="10098" xr:uid="{00000000-0005-0000-0000-0000FF160000}"/>
    <cellStyle name="Check Cell 2 3 13" xfId="9939" xr:uid="{00000000-0005-0000-0000-000000170000}"/>
    <cellStyle name="Check Cell 2 3 14" xfId="9988" xr:uid="{00000000-0005-0000-0000-000001170000}"/>
    <cellStyle name="Check Cell 2 3 15" xfId="9758" xr:uid="{00000000-0005-0000-0000-000002170000}"/>
    <cellStyle name="Check Cell 2 3 16" xfId="10319" xr:uid="{00000000-0005-0000-0000-000003170000}"/>
    <cellStyle name="Check Cell 2 3 17" xfId="12507" xr:uid="{00000000-0005-0000-0000-000004170000}"/>
    <cellStyle name="Check Cell 2 3 18" xfId="10900" xr:uid="{00000000-0005-0000-0000-000005170000}"/>
    <cellStyle name="Check Cell 2 3 19" xfId="11434" xr:uid="{00000000-0005-0000-0000-000006170000}"/>
    <cellStyle name="Check Cell 2 3 2" xfId="3202" xr:uid="{00000000-0005-0000-0000-000007170000}"/>
    <cellStyle name="Check Cell 2 3 20" xfId="9227" xr:uid="{00000000-0005-0000-0000-000008170000}"/>
    <cellStyle name="Check Cell 2 3 21" xfId="14183" xr:uid="{00000000-0005-0000-0000-000009170000}"/>
    <cellStyle name="Check Cell 2 3 22" xfId="15544" xr:uid="{00000000-0005-0000-0000-00000A170000}"/>
    <cellStyle name="Check Cell 2 3 23" xfId="16249" xr:uid="{00000000-0005-0000-0000-00000B170000}"/>
    <cellStyle name="Check Cell 2 3 24" xfId="17301" xr:uid="{00000000-0005-0000-0000-00000C170000}"/>
    <cellStyle name="Check Cell 2 3 25" xfId="17182" xr:uid="{00000000-0005-0000-0000-00000D170000}"/>
    <cellStyle name="Check Cell 2 3 26" xfId="17306" xr:uid="{00000000-0005-0000-0000-00000E170000}"/>
    <cellStyle name="Check Cell 2 3 27" xfId="17093" xr:uid="{00000000-0005-0000-0000-00000F170000}"/>
    <cellStyle name="Check Cell 2 3 28" xfId="16920" xr:uid="{00000000-0005-0000-0000-000010170000}"/>
    <cellStyle name="Check Cell 2 3 29" xfId="18964" xr:uid="{00000000-0005-0000-0000-000011170000}"/>
    <cellStyle name="Check Cell 2 3 3" xfId="3183" xr:uid="{00000000-0005-0000-0000-000012170000}"/>
    <cellStyle name="Check Cell 2 3 30" xfId="18934" xr:uid="{00000000-0005-0000-0000-000013170000}"/>
    <cellStyle name="Check Cell 2 3 4" xfId="4114" xr:uid="{00000000-0005-0000-0000-000014170000}"/>
    <cellStyle name="Check Cell 2 3 5" xfId="4046" xr:uid="{00000000-0005-0000-0000-000015170000}"/>
    <cellStyle name="Check Cell 2 3 6" xfId="6062" xr:uid="{00000000-0005-0000-0000-000016170000}"/>
    <cellStyle name="Check Cell 2 3 7" xfId="6131" xr:uid="{00000000-0005-0000-0000-000017170000}"/>
    <cellStyle name="Check Cell 2 3 8" xfId="7377" xr:uid="{00000000-0005-0000-0000-000018170000}"/>
    <cellStyle name="Check Cell 2 3 9" xfId="7330" xr:uid="{00000000-0005-0000-0000-000019170000}"/>
    <cellStyle name="Check Cell 3" xfId="245" xr:uid="{00000000-0005-0000-0000-00001A170000}"/>
    <cellStyle name="Check Cell 3 2" xfId="2940" xr:uid="{00000000-0005-0000-0000-00001B170000}"/>
    <cellStyle name="Check Cell 3 2 10" xfId="8505" xr:uid="{00000000-0005-0000-0000-00001C170000}"/>
    <cellStyle name="Check Cell 3 2 11" xfId="9044" xr:uid="{00000000-0005-0000-0000-00001D170000}"/>
    <cellStyle name="Check Cell 3 2 12" xfId="10812" xr:uid="{00000000-0005-0000-0000-00001E170000}"/>
    <cellStyle name="Check Cell 3 2 13" xfId="11475" xr:uid="{00000000-0005-0000-0000-00001F170000}"/>
    <cellStyle name="Check Cell 3 2 14" xfId="12076" xr:uid="{00000000-0005-0000-0000-000020170000}"/>
    <cellStyle name="Check Cell 3 2 15" xfId="12635" xr:uid="{00000000-0005-0000-0000-000021170000}"/>
    <cellStyle name="Check Cell 3 2 16" xfId="12918" xr:uid="{00000000-0005-0000-0000-000022170000}"/>
    <cellStyle name="Check Cell 3 2 17" xfId="13259" xr:uid="{00000000-0005-0000-0000-000023170000}"/>
    <cellStyle name="Check Cell 3 2 18" xfId="14111" xr:uid="{00000000-0005-0000-0000-000024170000}"/>
    <cellStyle name="Check Cell 3 2 19" xfId="14408" xr:uid="{00000000-0005-0000-0000-000025170000}"/>
    <cellStyle name="Check Cell 3 2 2" xfId="3450" xr:uid="{00000000-0005-0000-0000-000026170000}"/>
    <cellStyle name="Check Cell 3 2 20" xfId="14732" xr:uid="{00000000-0005-0000-0000-000027170000}"/>
    <cellStyle name="Check Cell 3 2 21" xfId="15034" xr:uid="{00000000-0005-0000-0000-000028170000}"/>
    <cellStyle name="Check Cell 3 2 22" xfId="15784" xr:uid="{00000000-0005-0000-0000-000029170000}"/>
    <cellStyle name="Check Cell 3 2 23" xfId="16754" xr:uid="{00000000-0005-0000-0000-00002A170000}"/>
    <cellStyle name="Check Cell 3 2 24" xfId="17555" xr:uid="{00000000-0005-0000-0000-00002B170000}"/>
    <cellStyle name="Check Cell 3 2 25" xfId="17807" xr:uid="{00000000-0005-0000-0000-00002C170000}"/>
    <cellStyle name="Check Cell 3 2 26" xfId="18126" xr:uid="{00000000-0005-0000-0000-00002D170000}"/>
    <cellStyle name="Check Cell 3 2 27" xfId="18437" xr:uid="{00000000-0005-0000-0000-00002E170000}"/>
    <cellStyle name="Check Cell 3 2 28" xfId="18752" xr:uid="{00000000-0005-0000-0000-00002F170000}"/>
    <cellStyle name="Check Cell 3 2 29" xfId="19212" xr:uid="{00000000-0005-0000-0000-000030170000}"/>
    <cellStyle name="Check Cell 3 2 3" xfId="3746" xr:uid="{00000000-0005-0000-0000-000031170000}"/>
    <cellStyle name="Check Cell 3 2 30" xfId="19515" xr:uid="{00000000-0005-0000-0000-000032170000}"/>
    <cellStyle name="Check Cell 3 2 4" xfId="4364" xr:uid="{00000000-0005-0000-0000-000033170000}"/>
    <cellStyle name="Check Cell 3 2 5" xfId="4607" xr:uid="{00000000-0005-0000-0000-000034170000}"/>
    <cellStyle name="Check Cell 3 2 6" xfId="6307" xr:uid="{00000000-0005-0000-0000-000035170000}"/>
    <cellStyle name="Check Cell 3 2 7" xfId="6836" xr:uid="{00000000-0005-0000-0000-000036170000}"/>
    <cellStyle name="Check Cell 3 2 8" xfId="7626" xr:uid="{00000000-0005-0000-0000-000037170000}"/>
    <cellStyle name="Check Cell 3 2 9" xfId="7923" xr:uid="{00000000-0005-0000-0000-000038170000}"/>
    <cellStyle name="Check Cell 3 3" xfId="2632" xr:uid="{00000000-0005-0000-0000-000039170000}"/>
    <cellStyle name="Check Cell 3 3 10" xfId="8258" xr:uid="{00000000-0005-0000-0000-00003A170000}"/>
    <cellStyle name="Check Cell 3 3 11" xfId="8208" xr:uid="{00000000-0005-0000-0000-00003B170000}"/>
    <cellStyle name="Check Cell 3 3 12" xfId="10097" xr:uid="{00000000-0005-0000-0000-00003C170000}"/>
    <cellStyle name="Check Cell 3 3 13" xfId="9938" xr:uid="{00000000-0005-0000-0000-00003D170000}"/>
    <cellStyle name="Check Cell 3 3 14" xfId="9987" xr:uid="{00000000-0005-0000-0000-00003E170000}"/>
    <cellStyle name="Check Cell 3 3 15" xfId="9757" xr:uid="{00000000-0005-0000-0000-00003F170000}"/>
    <cellStyle name="Check Cell 3 3 16" xfId="10187" xr:uid="{00000000-0005-0000-0000-000040170000}"/>
    <cellStyle name="Check Cell 3 3 17" xfId="12632" xr:uid="{00000000-0005-0000-0000-000041170000}"/>
    <cellStyle name="Check Cell 3 3 18" xfId="10890" xr:uid="{00000000-0005-0000-0000-000042170000}"/>
    <cellStyle name="Check Cell 3 3 19" xfId="10106" xr:uid="{00000000-0005-0000-0000-000043170000}"/>
    <cellStyle name="Check Cell 3 3 2" xfId="3203" xr:uid="{00000000-0005-0000-0000-000044170000}"/>
    <cellStyle name="Check Cell 3 3 20" xfId="10053" xr:uid="{00000000-0005-0000-0000-000045170000}"/>
    <cellStyle name="Check Cell 3 3 21" xfId="14180" xr:uid="{00000000-0005-0000-0000-000046170000}"/>
    <cellStyle name="Check Cell 3 3 22" xfId="15545" xr:uid="{00000000-0005-0000-0000-000047170000}"/>
    <cellStyle name="Check Cell 3 3 23" xfId="16248" xr:uid="{00000000-0005-0000-0000-000048170000}"/>
    <cellStyle name="Check Cell 3 3 24" xfId="17302" xr:uid="{00000000-0005-0000-0000-000049170000}"/>
    <cellStyle name="Check Cell 3 3 25" xfId="17181" xr:uid="{00000000-0005-0000-0000-00004A170000}"/>
    <cellStyle name="Check Cell 3 3 26" xfId="17316" xr:uid="{00000000-0005-0000-0000-00004B170000}"/>
    <cellStyle name="Check Cell 3 3 27" xfId="17092" xr:uid="{00000000-0005-0000-0000-00004C170000}"/>
    <cellStyle name="Check Cell 3 3 28" xfId="17109" xr:uid="{00000000-0005-0000-0000-00004D170000}"/>
    <cellStyle name="Check Cell 3 3 29" xfId="18965" xr:uid="{00000000-0005-0000-0000-00004E170000}"/>
    <cellStyle name="Check Cell 3 3 3" xfId="3182" xr:uid="{00000000-0005-0000-0000-00004F170000}"/>
    <cellStyle name="Check Cell 3 3 30" xfId="18933" xr:uid="{00000000-0005-0000-0000-000050170000}"/>
    <cellStyle name="Check Cell 3 3 4" xfId="4115" xr:uid="{00000000-0005-0000-0000-000051170000}"/>
    <cellStyle name="Check Cell 3 3 5" xfId="4045" xr:uid="{00000000-0005-0000-0000-000052170000}"/>
    <cellStyle name="Check Cell 3 3 6" xfId="6063" xr:uid="{00000000-0005-0000-0000-000053170000}"/>
    <cellStyle name="Check Cell 3 3 7" xfId="6362" xr:uid="{00000000-0005-0000-0000-000054170000}"/>
    <cellStyle name="Check Cell 3 3 8" xfId="7378" xr:uid="{00000000-0005-0000-0000-000055170000}"/>
    <cellStyle name="Check Cell 3 3 9" xfId="7329" xr:uid="{00000000-0005-0000-0000-000056170000}"/>
    <cellStyle name="Check Cell 4" xfId="246" xr:uid="{00000000-0005-0000-0000-000057170000}"/>
    <cellStyle name="Check Cell 4 2" xfId="2939" xr:uid="{00000000-0005-0000-0000-000058170000}"/>
    <cellStyle name="Check Cell 4 2 10" xfId="8504" xr:uid="{00000000-0005-0000-0000-000059170000}"/>
    <cellStyle name="Check Cell 4 2 11" xfId="9043" xr:uid="{00000000-0005-0000-0000-00005A170000}"/>
    <cellStyle name="Check Cell 4 2 12" xfId="10811" xr:uid="{00000000-0005-0000-0000-00005B170000}"/>
    <cellStyle name="Check Cell 4 2 13" xfId="11474" xr:uid="{00000000-0005-0000-0000-00005C170000}"/>
    <cellStyle name="Check Cell 4 2 14" xfId="12075" xr:uid="{00000000-0005-0000-0000-00005D170000}"/>
    <cellStyle name="Check Cell 4 2 15" xfId="12634" xr:uid="{00000000-0005-0000-0000-00005E170000}"/>
    <cellStyle name="Check Cell 4 2 16" xfId="12917" xr:uid="{00000000-0005-0000-0000-00005F170000}"/>
    <cellStyle name="Check Cell 4 2 17" xfId="13258" xr:uid="{00000000-0005-0000-0000-000060170000}"/>
    <cellStyle name="Check Cell 4 2 18" xfId="14110" xr:uid="{00000000-0005-0000-0000-000061170000}"/>
    <cellStyle name="Check Cell 4 2 19" xfId="14407" xr:uid="{00000000-0005-0000-0000-000062170000}"/>
    <cellStyle name="Check Cell 4 2 2" xfId="3449" xr:uid="{00000000-0005-0000-0000-000063170000}"/>
    <cellStyle name="Check Cell 4 2 20" xfId="14731" xr:uid="{00000000-0005-0000-0000-000064170000}"/>
    <cellStyle name="Check Cell 4 2 21" xfId="15033" xr:uid="{00000000-0005-0000-0000-000065170000}"/>
    <cellStyle name="Check Cell 4 2 22" xfId="15783" xr:uid="{00000000-0005-0000-0000-000066170000}"/>
    <cellStyle name="Check Cell 4 2 23" xfId="16753" xr:uid="{00000000-0005-0000-0000-000067170000}"/>
    <cellStyle name="Check Cell 4 2 24" xfId="17554" xr:uid="{00000000-0005-0000-0000-000068170000}"/>
    <cellStyle name="Check Cell 4 2 25" xfId="17806" xr:uid="{00000000-0005-0000-0000-000069170000}"/>
    <cellStyle name="Check Cell 4 2 26" xfId="18125" xr:uid="{00000000-0005-0000-0000-00006A170000}"/>
    <cellStyle name="Check Cell 4 2 27" xfId="18436" xr:uid="{00000000-0005-0000-0000-00006B170000}"/>
    <cellStyle name="Check Cell 4 2 28" xfId="18751" xr:uid="{00000000-0005-0000-0000-00006C170000}"/>
    <cellStyle name="Check Cell 4 2 29" xfId="19211" xr:uid="{00000000-0005-0000-0000-00006D170000}"/>
    <cellStyle name="Check Cell 4 2 3" xfId="3745" xr:uid="{00000000-0005-0000-0000-00006E170000}"/>
    <cellStyle name="Check Cell 4 2 30" xfId="19514" xr:uid="{00000000-0005-0000-0000-00006F170000}"/>
    <cellStyle name="Check Cell 4 2 4" xfId="4363" xr:uid="{00000000-0005-0000-0000-000070170000}"/>
    <cellStyle name="Check Cell 4 2 5" xfId="4606" xr:uid="{00000000-0005-0000-0000-000071170000}"/>
    <cellStyle name="Check Cell 4 2 6" xfId="6306" xr:uid="{00000000-0005-0000-0000-000072170000}"/>
    <cellStyle name="Check Cell 4 2 7" xfId="6835" xr:uid="{00000000-0005-0000-0000-000073170000}"/>
    <cellStyle name="Check Cell 4 2 8" xfId="7625" xr:uid="{00000000-0005-0000-0000-000074170000}"/>
    <cellStyle name="Check Cell 4 2 9" xfId="7922" xr:uid="{00000000-0005-0000-0000-000075170000}"/>
    <cellStyle name="Check Cell 4 3" xfId="2633" xr:uid="{00000000-0005-0000-0000-000076170000}"/>
    <cellStyle name="Check Cell 4 3 10" xfId="8259" xr:uid="{00000000-0005-0000-0000-000077170000}"/>
    <cellStyle name="Check Cell 4 3 11" xfId="8209" xr:uid="{00000000-0005-0000-0000-000078170000}"/>
    <cellStyle name="Check Cell 4 3 12" xfId="10096" xr:uid="{00000000-0005-0000-0000-000079170000}"/>
    <cellStyle name="Check Cell 4 3 13" xfId="9937" xr:uid="{00000000-0005-0000-0000-00007A170000}"/>
    <cellStyle name="Check Cell 4 3 14" xfId="9986" xr:uid="{00000000-0005-0000-0000-00007B170000}"/>
    <cellStyle name="Check Cell 4 3 15" xfId="9756" xr:uid="{00000000-0005-0000-0000-00007C170000}"/>
    <cellStyle name="Check Cell 4 3 16" xfId="9401" xr:uid="{00000000-0005-0000-0000-00007D170000}"/>
    <cellStyle name="Check Cell 4 3 17" xfId="9766" xr:uid="{00000000-0005-0000-0000-00007E170000}"/>
    <cellStyle name="Check Cell 4 3 18" xfId="10877" xr:uid="{00000000-0005-0000-0000-00007F170000}"/>
    <cellStyle name="Check Cell 4 3 19" xfId="9546" xr:uid="{00000000-0005-0000-0000-000080170000}"/>
    <cellStyle name="Check Cell 4 3 2" xfId="3204" xr:uid="{00000000-0005-0000-0000-000081170000}"/>
    <cellStyle name="Check Cell 4 3 20" xfId="9866" xr:uid="{00000000-0005-0000-0000-000082170000}"/>
    <cellStyle name="Check Cell 4 3 21" xfId="14181" xr:uid="{00000000-0005-0000-0000-000083170000}"/>
    <cellStyle name="Check Cell 4 3 22" xfId="15546" xr:uid="{00000000-0005-0000-0000-000084170000}"/>
    <cellStyle name="Check Cell 4 3 23" xfId="16247" xr:uid="{00000000-0005-0000-0000-000085170000}"/>
    <cellStyle name="Check Cell 4 3 24" xfId="17303" xr:uid="{00000000-0005-0000-0000-000086170000}"/>
    <cellStyle name="Check Cell 4 3 25" xfId="17180" xr:uid="{00000000-0005-0000-0000-000087170000}"/>
    <cellStyle name="Check Cell 4 3 26" xfId="17615" xr:uid="{00000000-0005-0000-0000-000088170000}"/>
    <cellStyle name="Check Cell 4 3 27" xfId="17091" xr:uid="{00000000-0005-0000-0000-000089170000}"/>
    <cellStyle name="Check Cell 4 3 28" xfId="16921" xr:uid="{00000000-0005-0000-0000-00008A170000}"/>
    <cellStyle name="Check Cell 4 3 29" xfId="18966" xr:uid="{00000000-0005-0000-0000-00008B170000}"/>
    <cellStyle name="Check Cell 4 3 3" xfId="3181" xr:uid="{00000000-0005-0000-0000-00008C170000}"/>
    <cellStyle name="Check Cell 4 3 30" xfId="18932" xr:uid="{00000000-0005-0000-0000-00008D170000}"/>
    <cellStyle name="Check Cell 4 3 4" xfId="4116" xr:uid="{00000000-0005-0000-0000-00008E170000}"/>
    <cellStyle name="Check Cell 4 3 5" xfId="4044" xr:uid="{00000000-0005-0000-0000-00008F170000}"/>
    <cellStyle name="Check Cell 4 3 6" xfId="6064" xr:uid="{00000000-0005-0000-0000-000090170000}"/>
    <cellStyle name="Check Cell 4 3 7" xfId="6158" xr:uid="{00000000-0005-0000-0000-000091170000}"/>
    <cellStyle name="Check Cell 4 3 8" xfId="7379" xr:uid="{00000000-0005-0000-0000-000092170000}"/>
    <cellStyle name="Check Cell 4 3 9" xfId="7328" xr:uid="{00000000-0005-0000-0000-000093170000}"/>
    <cellStyle name="Check Cell 5" xfId="247" xr:uid="{00000000-0005-0000-0000-000094170000}"/>
    <cellStyle name="Check Cell 5 2" xfId="2938" xr:uid="{00000000-0005-0000-0000-000095170000}"/>
    <cellStyle name="Check Cell 5 2 10" xfId="8503" xr:uid="{00000000-0005-0000-0000-000096170000}"/>
    <cellStyle name="Check Cell 5 2 11" xfId="9042" xr:uid="{00000000-0005-0000-0000-000097170000}"/>
    <cellStyle name="Check Cell 5 2 12" xfId="10810" xr:uid="{00000000-0005-0000-0000-000098170000}"/>
    <cellStyle name="Check Cell 5 2 13" xfId="11473" xr:uid="{00000000-0005-0000-0000-000099170000}"/>
    <cellStyle name="Check Cell 5 2 14" xfId="12074" xr:uid="{00000000-0005-0000-0000-00009A170000}"/>
    <cellStyle name="Check Cell 5 2 15" xfId="12633" xr:uid="{00000000-0005-0000-0000-00009B170000}"/>
    <cellStyle name="Check Cell 5 2 16" xfId="12916" xr:uid="{00000000-0005-0000-0000-00009C170000}"/>
    <cellStyle name="Check Cell 5 2 17" xfId="13257" xr:uid="{00000000-0005-0000-0000-00009D170000}"/>
    <cellStyle name="Check Cell 5 2 18" xfId="14109" xr:uid="{00000000-0005-0000-0000-00009E170000}"/>
    <cellStyle name="Check Cell 5 2 19" xfId="14406" xr:uid="{00000000-0005-0000-0000-00009F170000}"/>
    <cellStyle name="Check Cell 5 2 2" xfId="3448" xr:uid="{00000000-0005-0000-0000-0000A0170000}"/>
    <cellStyle name="Check Cell 5 2 20" xfId="14730" xr:uid="{00000000-0005-0000-0000-0000A1170000}"/>
    <cellStyle name="Check Cell 5 2 21" xfId="15032" xr:uid="{00000000-0005-0000-0000-0000A2170000}"/>
    <cellStyle name="Check Cell 5 2 22" xfId="15782" xr:uid="{00000000-0005-0000-0000-0000A3170000}"/>
    <cellStyle name="Check Cell 5 2 23" xfId="16752" xr:uid="{00000000-0005-0000-0000-0000A4170000}"/>
    <cellStyle name="Check Cell 5 2 24" xfId="17553" xr:uid="{00000000-0005-0000-0000-0000A5170000}"/>
    <cellStyle name="Check Cell 5 2 25" xfId="17805" xr:uid="{00000000-0005-0000-0000-0000A6170000}"/>
    <cellStyle name="Check Cell 5 2 26" xfId="18124" xr:uid="{00000000-0005-0000-0000-0000A7170000}"/>
    <cellStyle name="Check Cell 5 2 27" xfId="18435" xr:uid="{00000000-0005-0000-0000-0000A8170000}"/>
    <cellStyle name="Check Cell 5 2 28" xfId="18750" xr:uid="{00000000-0005-0000-0000-0000A9170000}"/>
    <cellStyle name="Check Cell 5 2 29" xfId="19210" xr:uid="{00000000-0005-0000-0000-0000AA170000}"/>
    <cellStyle name="Check Cell 5 2 3" xfId="3744" xr:uid="{00000000-0005-0000-0000-0000AB170000}"/>
    <cellStyle name="Check Cell 5 2 30" xfId="19513" xr:uid="{00000000-0005-0000-0000-0000AC170000}"/>
    <cellStyle name="Check Cell 5 2 4" xfId="4362" xr:uid="{00000000-0005-0000-0000-0000AD170000}"/>
    <cellStyle name="Check Cell 5 2 5" xfId="4605" xr:uid="{00000000-0005-0000-0000-0000AE170000}"/>
    <cellStyle name="Check Cell 5 2 6" xfId="6305" xr:uid="{00000000-0005-0000-0000-0000AF170000}"/>
    <cellStyle name="Check Cell 5 2 7" xfId="6834" xr:uid="{00000000-0005-0000-0000-0000B0170000}"/>
    <cellStyle name="Check Cell 5 2 8" xfId="7624" xr:uid="{00000000-0005-0000-0000-0000B1170000}"/>
    <cellStyle name="Check Cell 5 2 9" xfId="7921" xr:uid="{00000000-0005-0000-0000-0000B2170000}"/>
    <cellStyle name="Check Cell 5 3" xfId="2634" xr:uid="{00000000-0005-0000-0000-0000B3170000}"/>
    <cellStyle name="Check Cell 5 3 10" xfId="8260" xr:uid="{00000000-0005-0000-0000-0000B4170000}"/>
    <cellStyle name="Check Cell 5 3 11" xfId="8210" xr:uid="{00000000-0005-0000-0000-0000B5170000}"/>
    <cellStyle name="Check Cell 5 3 12" xfId="10095" xr:uid="{00000000-0005-0000-0000-0000B6170000}"/>
    <cellStyle name="Check Cell 5 3 13" xfId="9936" xr:uid="{00000000-0005-0000-0000-0000B7170000}"/>
    <cellStyle name="Check Cell 5 3 14" xfId="9985" xr:uid="{00000000-0005-0000-0000-0000B8170000}"/>
    <cellStyle name="Check Cell 5 3 15" xfId="9755" xr:uid="{00000000-0005-0000-0000-0000B9170000}"/>
    <cellStyle name="Check Cell 5 3 16" xfId="10620" xr:uid="{00000000-0005-0000-0000-0000BA170000}"/>
    <cellStyle name="Check Cell 5 3 17" xfId="9158" xr:uid="{00000000-0005-0000-0000-0000BB170000}"/>
    <cellStyle name="Check Cell 5 3 18" xfId="10876" xr:uid="{00000000-0005-0000-0000-0000BC170000}"/>
    <cellStyle name="Check Cell 5 3 19" xfId="11214" xr:uid="{00000000-0005-0000-0000-0000BD170000}"/>
    <cellStyle name="Check Cell 5 3 2" xfId="3205" xr:uid="{00000000-0005-0000-0000-0000BE170000}"/>
    <cellStyle name="Check Cell 5 3 20" xfId="9677" xr:uid="{00000000-0005-0000-0000-0000BF170000}"/>
    <cellStyle name="Check Cell 5 3 21" xfId="9681" xr:uid="{00000000-0005-0000-0000-0000C0170000}"/>
    <cellStyle name="Check Cell 5 3 22" xfId="15547" xr:uid="{00000000-0005-0000-0000-0000C1170000}"/>
    <cellStyle name="Check Cell 5 3 23" xfId="16246" xr:uid="{00000000-0005-0000-0000-0000C2170000}"/>
    <cellStyle name="Check Cell 5 3 24" xfId="17304" xr:uid="{00000000-0005-0000-0000-0000C3170000}"/>
    <cellStyle name="Check Cell 5 3 25" xfId="17179" xr:uid="{00000000-0005-0000-0000-0000C4170000}"/>
    <cellStyle name="Check Cell 5 3 26" xfId="17616" xr:uid="{00000000-0005-0000-0000-0000C5170000}"/>
    <cellStyle name="Check Cell 5 3 27" xfId="17090" xr:uid="{00000000-0005-0000-0000-0000C6170000}"/>
    <cellStyle name="Check Cell 5 3 28" xfId="16922" xr:uid="{00000000-0005-0000-0000-0000C7170000}"/>
    <cellStyle name="Check Cell 5 3 29" xfId="18967" xr:uid="{00000000-0005-0000-0000-0000C8170000}"/>
    <cellStyle name="Check Cell 5 3 3" xfId="3180" xr:uid="{00000000-0005-0000-0000-0000C9170000}"/>
    <cellStyle name="Check Cell 5 3 30" xfId="18931" xr:uid="{00000000-0005-0000-0000-0000CA170000}"/>
    <cellStyle name="Check Cell 5 3 4" xfId="4117" xr:uid="{00000000-0005-0000-0000-0000CB170000}"/>
    <cellStyle name="Check Cell 5 3 5" xfId="4043" xr:uid="{00000000-0005-0000-0000-0000CC170000}"/>
    <cellStyle name="Check Cell 5 3 6" xfId="6065" xr:uid="{00000000-0005-0000-0000-0000CD170000}"/>
    <cellStyle name="Check Cell 5 3 7" xfId="6067" xr:uid="{00000000-0005-0000-0000-0000CE170000}"/>
    <cellStyle name="Check Cell 5 3 8" xfId="7380" xr:uid="{00000000-0005-0000-0000-0000CF170000}"/>
    <cellStyle name="Check Cell 5 3 9" xfId="7327" xr:uid="{00000000-0005-0000-0000-0000D0170000}"/>
    <cellStyle name="Check Cell 6" xfId="2588" xr:uid="{00000000-0005-0000-0000-0000D1170000}"/>
    <cellStyle name="Check Cell 6 10" xfId="7363" xr:uid="{00000000-0005-0000-0000-0000D2170000}"/>
    <cellStyle name="Check Cell 6 11" xfId="7261" xr:uid="{00000000-0005-0000-0000-0000D3170000}"/>
    <cellStyle name="Check Cell 6 12" xfId="8239" xr:uid="{00000000-0005-0000-0000-0000D4170000}"/>
    <cellStyle name="Check Cell 6 13" xfId="8144" xr:uid="{00000000-0005-0000-0000-0000D5170000}"/>
    <cellStyle name="Check Cell 6 14" xfId="10124" xr:uid="{00000000-0005-0000-0000-0000D6170000}"/>
    <cellStyle name="Check Cell 6 15" xfId="9292" xr:uid="{00000000-0005-0000-0000-0000D7170000}"/>
    <cellStyle name="Check Cell 6 16" xfId="9377" xr:uid="{00000000-0005-0000-0000-0000D8170000}"/>
    <cellStyle name="Check Cell 6 17" xfId="11889" xr:uid="{00000000-0005-0000-0000-0000D9170000}"/>
    <cellStyle name="Check Cell 6 18" xfId="10149" xr:uid="{00000000-0005-0000-0000-0000DA170000}"/>
    <cellStyle name="Check Cell 6 19" xfId="12164" xr:uid="{00000000-0005-0000-0000-0000DB170000}"/>
    <cellStyle name="Check Cell 6 2" xfId="2979" xr:uid="{00000000-0005-0000-0000-0000DC170000}"/>
    <cellStyle name="Check Cell 6 2 10" xfId="8543" xr:uid="{00000000-0005-0000-0000-0000DD170000}"/>
    <cellStyle name="Check Cell 6 2 11" xfId="9082" xr:uid="{00000000-0005-0000-0000-0000DE170000}"/>
    <cellStyle name="Check Cell 6 2 12" xfId="10851" xr:uid="{00000000-0005-0000-0000-0000DF170000}"/>
    <cellStyle name="Check Cell 6 2 13" xfId="11514" xr:uid="{00000000-0005-0000-0000-0000E0170000}"/>
    <cellStyle name="Check Cell 6 2 14" xfId="12114" xr:uid="{00000000-0005-0000-0000-0000E1170000}"/>
    <cellStyle name="Check Cell 6 2 15" xfId="12674" xr:uid="{00000000-0005-0000-0000-0000E2170000}"/>
    <cellStyle name="Check Cell 6 2 16" xfId="12957" xr:uid="{00000000-0005-0000-0000-0000E3170000}"/>
    <cellStyle name="Check Cell 6 2 17" xfId="13298" xr:uid="{00000000-0005-0000-0000-0000E4170000}"/>
    <cellStyle name="Check Cell 6 2 18" xfId="14150" xr:uid="{00000000-0005-0000-0000-0000E5170000}"/>
    <cellStyle name="Check Cell 6 2 19" xfId="14447" xr:uid="{00000000-0005-0000-0000-0000E6170000}"/>
    <cellStyle name="Check Cell 6 2 2" xfId="3489" xr:uid="{00000000-0005-0000-0000-0000E7170000}"/>
    <cellStyle name="Check Cell 6 2 20" xfId="14771" xr:uid="{00000000-0005-0000-0000-0000E8170000}"/>
    <cellStyle name="Check Cell 6 2 21" xfId="15072" xr:uid="{00000000-0005-0000-0000-0000E9170000}"/>
    <cellStyle name="Check Cell 6 2 22" xfId="15822" xr:uid="{00000000-0005-0000-0000-0000EA170000}"/>
    <cellStyle name="Check Cell 6 2 23" xfId="16792" xr:uid="{00000000-0005-0000-0000-0000EB170000}"/>
    <cellStyle name="Check Cell 6 2 24" xfId="17589" xr:uid="{00000000-0005-0000-0000-0000EC170000}"/>
    <cellStyle name="Check Cell 6 2 25" xfId="17846" xr:uid="{00000000-0005-0000-0000-0000ED170000}"/>
    <cellStyle name="Check Cell 6 2 26" xfId="18165" xr:uid="{00000000-0005-0000-0000-0000EE170000}"/>
    <cellStyle name="Check Cell 6 2 27" xfId="18476" xr:uid="{00000000-0005-0000-0000-0000EF170000}"/>
    <cellStyle name="Check Cell 6 2 28" xfId="18791" xr:uid="{00000000-0005-0000-0000-0000F0170000}"/>
    <cellStyle name="Check Cell 6 2 29" xfId="19251" xr:uid="{00000000-0005-0000-0000-0000F1170000}"/>
    <cellStyle name="Check Cell 6 2 3" xfId="3785" xr:uid="{00000000-0005-0000-0000-0000F2170000}"/>
    <cellStyle name="Check Cell 6 2 30" xfId="19554" xr:uid="{00000000-0005-0000-0000-0000F3170000}"/>
    <cellStyle name="Check Cell 6 2 4" xfId="4398" xr:uid="{00000000-0005-0000-0000-0000F4170000}"/>
    <cellStyle name="Check Cell 6 2 5" xfId="4646" xr:uid="{00000000-0005-0000-0000-0000F5170000}"/>
    <cellStyle name="Check Cell 6 2 6" xfId="6343" xr:uid="{00000000-0005-0000-0000-0000F6170000}"/>
    <cellStyle name="Check Cell 6 2 7" xfId="6875" xr:uid="{00000000-0005-0000-0000-0000F7170000}"/>
    <cellStyle name="Check Cell 6 2 8" xfId="7665" xr:uid="{00000000-0005-0000-0000-0000F8170000}"/>
    <cellStyle name="Check Cell 6 2 9" xfId="7961" xr:uid="{00000000-0005-0000-0000-0000F9170000}"/>
    <cellStyle name="Check Cell 6 20" xfId="9826" xr:uid="{00000000-0005-0000-0000-0000FA170000}"/>
    <cellStyle name="Check Cell 6 21" xfId="12451" xr:uid="{00000000-0005-0000-0000-0000FB170000}"/>
    <cellStyle name="Check Cell 6 22" xfId="9752" xr:uid="{00000000-0005-0000-0000-0000FC170000}"/>
    <cellStyle name="Check Cell 6 23" xfId="9508" xr:uid="{00000000-0005-0000-0000-0000FD170000}"/>
    <cellStyle name="Check Cell 6 24" xfId="15531" xr:uid="{00000000-0005-0000-0000-0000FE170000}"/>
    <cellStyle name="Check Cell 6 25" xfId="16261" xr:uid="{00000000-0005-0000-0000-0000FF170000}"/>
    <cellStyle name="Check Cell 6 26" xfId="17282" xr:uid="{00000000-0005-0000-0000-000000180000}"/>
    <cellStyle name="Check Cell 6 27" xfId="17194" xr:uid="{00000000-0005-0000-0000-000001180000}"/>
    <cellStyle name="Check Cell 6 28" xfId="17427" xr:uid="{00000000-0005-0000-0000-000002180000}"/>
    <cellStyle name="Check Cell 6 29" xfId="17198" xr:uid="{00000000-0005-0000-0000-000003180000}"/>
    <cellStyle name="Check Cell 6 3" xfId="2994" xr:uid="{00000000-0005-0000-0000-000004180000}"/>
    <cellStyle name="Check Cell 6 3 10" xfId="8557" xr:uid="{00000000-0005-0000-0000-000005180000}"/>
    <cellStyle name="Check Cell 6 3 11" xfId="9094" xr:uid="{00000000-0005-0000-0000-000006180000}"/>
    <cellStyle name="Check Cell 6 3 12" xfId="10865" xr:uid="{00000000-0005-0000-0000-000007180000}"/>
    <cellStyle name="Check Cell 6 3 13" xfId="11528" xr:uid="{00000000-0005-0000-0000-000008180000}"/>
    <cellStyle name="Check Cell 6 3 14" xfId="12129" xr:uid="{00000000-0005-0000-0000-000009180000}"/>
    <cellStyle name="Check Cell 6 3 15" xfId="12689" xr:uid="{00000000-0005-0000-0000-00000A180000}"/>
    <cellStyle name="Check Cell 6 3 16" xfId="12971" xr:uid="{00000000-0005-0000-0000-00000B180000}"/>
    <cellStyle name="Check Cell 6 3 17" xfId="13311" xr:uid="{00000000-0005-0000-0000-00000C180000}"/>
    <cellStyle name="Check Cell 6 3 18" xfId="14164" xr:uid="{00000000-0005-0000-0000-00000D180000}"/>
    <cellStyle name="Check Cell 6 3 19" xfId="14461" xr:uid="{00000000-0005-0000-0000-00000E180000}"/>
    <cellStyle name="Check Cell 6 3 2" xfId="3503" xr:uid="{00000000-0005-0000-0000-00000F180000}"/>
    <cellStyle name="Check Cell 6 3 20" xfId="14785" xr:uid="{00000000-0005-0000-0000-000010180000}"/>
    <cellStyle name="Check Cell 6 3 21" xfId="15084" xr:uid="{00000000-0005-0000-0000-000011180000}"/>
    <cellStyle name="Check Cell 6 3 22" xfId="15834" xr:uid="{00000000-0005-0000-0000-000012180000}"/>
    <cellStyle name="Check Cell 6 3 23" xfId="16804" xr:uid="{00000000-0005-0000-0000-000013180000}"/>
    <cellStyle name="Check Cell 6 3 24" xfId="17603" xr:uid="{00000000-0005-0000-0000-000014180000}"/>
    <cellStyle name="Check Cell 6 3 25" xfId="17860" xr:uid="{00000000-0005-0000-0000-000015180000}"/>
    <cellStyle name="Check Cell 6 3 26" xfId="18179" xr:uid="{00000000-0005-0000-0000-000016180000}"/>
    <cellStyle name="Check Cell 6 3 27" xfId="18490" xr:uid="{00000000-0005-0000-0000-000017180000}"/>
    <cellStyle name="Check Cell 6 3 28" xfId="18805" xr:uid="{00000000-0005-0000-0000-000018180000}"/>
    <cellStyle name="Check Cell 6 3 29" xfId="19265" xr:uid="{00000000-0005-0000-0000-000019180000}"/>
    <cellStyle name="Check Cell 6 3 3" xfId="3799" xr:uid="{00000000-0005-0000-0000-00001A180000}"/>
    <cellStyle name="Check Cell 6 3 30" xfId="19568" xr:uid="{00000000-0005-0000-0000-00001B180000}"/>
    <cellStyle name="Check Cell 6 3 4" xfId="4412" xr:uid="{00000000-0005-0000-0000-00001C180000}"/>
    <cellStyle name="Check Cell 6 3 5" xfId="4658" xr:uid="{00000000-0005-0000-0000-00001D180000}"/>
    <cellStyle name="Check Cell 6 3 6" xfId="6354" xr:uid="{00000000-0005-0000-0000-00001E180000}"/>
    <cellStyle name="Check Cell 6 3 7" xfId="6889" xr:uid="{00000000-0005-0000-0000-00001F180000}"/>
    <cellStyle name="Check Cell 6 3 8" xfId="7679" xr:uid="{00000000-0005-0000-0000-000020180000}"/>
    <cellStyle name="Check Cell 6 3 9" xfId="7973" xr:uid="{00000000-0005-0000-0000-000021180000}"/>
    <cellStyle name="Check Cell 6 30" xfId="16874" xr:uid="{00000000-0005-0000-0000-000022180000}"/>
    <cellStyle name="Check Cell 6 31" xfId="18950" xr:uid="{00000000-0005-0000-0000-000023180000}"/>
    <cellStyle name="Check Cell 6 32" xfId="18832" xr:uid="{00000000-0005-0000-0000-000024180000}"/>
    <cellStyle name="Check Cell 6 4" xfId="3190" xr:uid="{00000000-0005-0000-0000-000025180000}"/>
    <cellStyle name="Check Cell 6 5" xfId="3088" xr:uid="{00000000-0005-0000-0000-000026180000}"/>
    <cellStyle name="Check Cell 6 6" xfId="4099" xr:uid="{00000000-0005-0000-0000-000027180000}"/>
    <cellStyle name="Check Cell 6 7" xfId="4059" xr:uid="{00000000-0005-0000-0000-000028180000}"/>
    <cellStyle name="Check Cell 6 8" xfId="6046" xr:uid="{00000000-0005-0000-0000-000029180000}"/>
    <cellStyle name="Check Cell 6 9" xfId="5918" xr:uid="{00000000-0005-0000-0000-00002A180000}"/>
    <cellStyle name="Check Cell 7" xfId="3041" xr:uid="{00000000-0005-0000-0000-00002B180000}"/>
    <cellStyle name="Check Cell 7 10" xfId="9104" xr:uid="{00000000-0005-0000-0000-00002C180000}"/>
    <cellStyle name="Check Cell 7 11" xfId="10636" xr:uid="{00000000-0005-0000-0000-00002D180000}"/>
    <cellStyle name="Check Cell 7 12" xfId="11558" xr:uid="{00000000-0005-0000-0000-00002E180000}"/>
    <cellStyle name="Check Cell 7 13" xfId="12159" xr:uid="{00000000-0005-0000-0000-00002F180000}"/>
    <cellStyle name="Check Cell 7 14" xfId="12710" xr:uid="{00000000-0005-0000-0000-000030180000}"/>
    <cellStyle name="Check Cell 7 15" xfId="12990" xr:uid="{00000000-0005-0000-0000-000031180000}"/>
    <cellStyle name="Check Cell 7 16" xfId="13333" xr:uid="{00000000-0005-0000-0000-000032180000}"/>
    <cellStyle name="Check Cell 7 17" xfId="14189" xr:uid="{00000000-0005-0000-0000-000033180000}"/>
    <cellStyle name="Check Cell 7 18" xfId="14474" xr:uid="{00000000-0005-0000-0000-000034180000}"/>
    <cellStyle name="Check Cell 7 19" xfId="14797" xr:uid="{00000000-0005-0000-0000-000035180000}"/>
    <cellStyle name="Check Cell 7 2" xfId="3809" xr:uid="{00000000-0005-0000-0000-000036180000}"/>
    <cellStyle name="Check Cell 7 20" xfId="15094" xr:uid="{00000000-0005-0000-0000-000037180000}"/>
    <cellStyle name="Check Cell 7 21" xfId="15844" xr:uid="{00000000-0005-0000-0000-000038180000}"/>
    <cellStyle name="Check Cell 7 22" xfId="16589" xr:uid="{00000000-0005-0000-0000-000039180000}"/>
    <cellStyle name="Check Cell 7 23" xfId="17624" xr:uid="{00000000-0005-0000-0000-00003A180000}"/>
    <cellStyle name="Check Cell 7 24" xfId="17874" xr:uid="{00000000-0005-0000-0000-00003B180000}"/>
    <cellStyle name="Check Cell 7 25" xfId="18190" xr:uid="{00000000-0005-0000-0000-00003C180000}"/>
    <cellStyle name="Check Cell 7 26" xfId="18502" xr:uid="{00000000-0005-0000-0000-00003D180000}"/>
    <cellStyle name="Check Cell 7 27" xfId="18815" xr:uid="{00000000-0005-0000-0000-00003E180000}"/>
    <cellStyle name="Check Cell 7 28" xfId="19275" xr:uid="{00000000-0005-0000-0000-00003F180000}"/>
    <cellStyle name="Check Cell 7 29" xfId="19578" xr:uid="{00000000-0005-0000-0000-000040180000}"/>
    <cellStyle name="Check Cell 7 3" xfId="4427" xr:uid="{00000000-0005-0000-0000-000041180000}"/>
    <cellStyle name="Check Cell 7 4" xfId="4672" xr:uid="{00000000-0005-0000-0000-000042180000}"/>
    <cellStyle name="Check Cell 7 5" xfId="6370" xr:uid="{00000000-0005-0000-0000-000043180000}"/>
    <cellStyle name="Check Cell 7 6" xfId="6899" xr:uid="{00000000-0005-0000-0000-000044180000}"/>
    <cellStyle name="Check Cell 7 7" xfId="7250" xr:uid="{00000000-0005-0000-0000-000045180000}"/>
    <cellStyle name="Check Cell 7 8" xfId="7983" xr:uid="{00000000-0005-0000-0000-000046180000}"/>
    <cellStyle name="Check Cell 7 9" xfId="8574" xr:uid="{00000000-0005-0000-0000-000047180000}"/>
    <cellStyle name="Comma" xfId="3" builtinId="3"/>
    <cellStyle name="Comma  - Style1" xfId="249" xr:uid="{00000000-0005-0000-0000-000049180000}"/>
    <cellStyle name="Comma  - Style2" xfId="250" xr:uid="{00000000-0005-0000-0000-00004A180000}"/>
    <cellStyle name="Comma  - Style3" xfId="251" xr:uid="{00000000-0005-0000-0000-00004B180000}"/>
    <cellStyle name="Comma  - Style4" xfId="252" xr:uid="{00000000-0005-0000-0000-00004C180000}"/>
    <cellStyle name="Comma  - Style5" xfId="253" xr:uid="{00000000-0005-0000-0000-00004D180000}"/>
    <cellStyle name="Comma  - Style6" xfId="254" xr:uid="{00000000-0005-0000-0000-00004E180000}"/>
    <cellStyle name="Comma  - Style7" xfId="255" xr:uid="{00000000-0005-0000-0000-00004F180000}"/>
    <cellStyle name="Comma  - Style8" xfId="256" xr:uid="{00000000-0005-0000-0000-000050180000}"/>
    <cellStyle name="Comma [0]" xfId="5" builtinId="6" hidden="1"/>
    <cellStyle name="Comma [0] 2" xfId="58725" xr:uid="{00000000-0005-0000-0000-000052180000}"/>
    <cellStyle name="Comma [0] 3" xfId="58726" xr:uid="{00000000-0005-0000-0000-000053180000}"/>
    <cellStyle name="Comma [0] 4" xfId="58727" xr:uid="{00000000-0005-0000-0000-000054180000}"/>
    <cellStyle name="Comma [0] 4 2" xfId="58728" xr:uid="{00000000-0005-0000-0000-000055180000}"/>
    <cellStyle name="Comma [00]" xfId="257" xr:uid="{00000000-0005-0000-0000-000056180000}"/>
    <cellStyle name="Comma 10" xfId="258" xr:uid="{00000000-0005-0000-0000-000057180000}"/>
    <cellStyle name="Comma 10 2" xfId="58729" xr:uid="{00000000-0005-0000-0000-000058180000}"/>
    <cellStyle name="Comma 11" xfId="259" xr:uid="{00000000-0005-0000-0000-000059180000}"/>
    <cellStyle name="Comma 11 2" xfId="58730" xr:uid="{00000000-0005-0000-0000-00005A180000}"/>
    <cellStyle name="Comma 12" xfId="260" xr:uid="{00000000-0005-0000-0000-00005B180000}"/>
    <cellStyle name="Comma 12 2" xfId="58731" xr:uid="{00000000-0005-0000-0000-00005C180000}"/>
    <cellStyle name="Comma 13" xfId="261" xr:uid="{00000000-0005-0000-0000-00005D180000}"/>
    <cellStyle name="Comma 13 2" xfId="58732" xr:uid="{00000000-0005-0000-0000-00005E180000}"/>
    <cellStyle name="Comma 14" xfId="262" xr:uid="{00000000-0005-0000-0000-00005F180000}"/>
    <cellStyle name="Comma 14 2" xfId="58733" xr:uid="{00000000-0005-0000-0000-000060180000}"/>
    <cellStyle name="Comma 15" xfId="2547" xr:uid="{00000000-0005-0000-0000-000061180000}"/>
    <cellStyle name="Comma 15 2" xfId="58734" xr:uid="{00000000-0005-0000-0000-000062180000}"/>
    <cellStyle name="Comma 16" xfId="2550" xr:uid="{00000000-0005-0000-0000-000063180000}"/>
    <cellStyle name="Comma 16 2" xfId="58735" xr:uid="{00000000-0005-0000-0000-000064180000}"/>
    <cellStyle name="Comma 17" xfId="2551" xr:uid="{00000000-0005-0000-0000-000065180000}"/>
    <cellStyle name="Comma 18" xfId="2589" xr:uid="{00000000-0005-0000-0000-000066180000}"/>
    <cellStyle name="Comma 19" xfId="2635" xr:uid="{00000000-0005-0000-0000-000067180000}"/>
    <cellStyle name="Comma 2" xfId="263" xr:uid="{00000000-0005-0000-0000-000068180000}"/>
    <cellStyle name="Comma 2 2" xfId="264" xr:uid="{00000000-0005-0000-0000-000069180000}"/>
    <cellStyle name="Comma 2 2 2" xfId="265" xr:uid="{00000000-0005-0000-0000-00006A180000}"/>
    <cellStyle name="Comma 2 2 2 2" xfId="266" xr:uid="{00000000-0005-0000-0000-00006B180000}"/>
    <cellStyle name="Comma 2 2 2 2 2" xfId="2369" xr:uid="{00000000-0005-0000-0000-00006C180000}"/>
    <cellStyle name="Comma 2 2 2 2 2 2" xfId="2370" xr:uid="{00000000-0005-0000-0000-00006D180000}"/>
    <cellStyle name="Comma 2 2 2 2 2 2 2" xfId="2371" xr:uid="{00000000-0005-0000-0000-00006E180000}"/>
    <cellStyle name="Comma 2 2 2 2 2 3" xfId="2372" xr:uid="{00000000-0005-0000-0000-00006F180000}"/>
    <cellStyle name="Comma 2 2 2 2 3" xfId="2373" xr:uid="{00000000-0005-0000-0000-000070180000}"/>
    <cellStyle name="Comma 2 2 2 3" xfId="2374" xr:uid="{00000000-0005-0000-0000-000071180000}"/>
    <cellStyle name="Comma 2 2 2 3 2" xfId="2375" xr:uid="{00000000-0005-0000-0000-000072180000}"/>
    <cellStyle name="Comma 2 2 2 4" xfId="2376" xr:uid="{00000000-0005-0000-0000-000073180000}"/>
    <cellStyle name="Comma 2 2 3" xfId="267" xr:uid="{00000000-0005-0000-0000-000074180000}"/>
    <cellStyle name="Comma 2 2 3 2" xfId="2377" xr:uid="{00000000-0005-0000-0000-000075180000}"/>
    <cellStyle name="Comma 2 2 3 2 2" xfId="2378" xr:uid="{00000000-0005-0000-0000-000076180000}"/>
    <cellStyle name="Comma 2 2 3 3" xfId="2379" xr:uid="{00000000-0005-0000-0000-000077180000}"/>
    <cellStyle name="Comma 2 2 4" xfId="2380" xr:uid="{00000000-0005-0000-0000-000078180000}"/>
    <cellStyle name="Comma 2 2 4 2" xfId="2381" xr:uid="{00000000-0005-0000-0000-000079180000}"/>
    <cellStyle name="Comma 2 2 5" xfId="2382" xr:uid="{00000000-0005-0000-0000-00007A180000}"/>
    <cellStyle name="Comma 2 3" xfId="268" xr:uid="{00000000-0005-0000-0000-00007B180000}"/>
    <cellStyle name="Comma 2 3 2" xfId="2383" xr:uid="{00000000-0005-0000-0000-00007C180000}"/>
    <cellStyle name="Comma 2 3 2 2" xfId="2384" xr:uid="{00000000-0005-0000-0000-00007D180000}"/>
    <cellStyle name="Comma 2 3 3" xfId="2385" xr:uid="{00000000-0005-0000-0000-00007E180000}"/>
    <cellStyle name="Comma 2 4" xfId="269" xr:uid="{00000000-0005-0000-0000-00007F180000}"/>
    <cellStyle name="Comma 2 5" xfId="2552" xr:uid="{00000000-0005-0000-0000-000080180000}"/>
    <cellStyle name="Comma 20" xfId="2809" xr:uid="{00000000-0005-0000-0000-000081180000}"/>
    <cellStyle name="Comma 21" xfId="2937" xr:uid="{00000000-0005-0000-0000-000082180000}"/>
    <cellStyle name="Comma 22" xfId="2615" xr:uid="{00000000-0005-0000-0000-000083180000}"/>
    <cellStyle name="Comma 23" xfId="2728" xr:uid="{00000000-0005-0000-0000-000084180000}"/>
    <cellStyle name="Comma 24" xfId="3006" xr:uid="{00000000-0005-0000-0000-000085180000}"/>
    <cellStyle name="Comma 25" xfId="2771" xr:uid="{00000000-0005-0000-0000-000086180000}"/>
    <cellStyle name="Comma 26" xfId="2637" xr:uid="{00000000-0005-0000-0000-000087180000}"/>
    <cellStyle name="Comma 27" xfId="2655" xr:uid="{00000000-0005-0000-0000-000088180000}"/>
    <cellStyle name="Comma 28" xfId="3017" xr:uid="{00000000-0005-0000-0000-000089180000}"/>
    <cellStyle name="Comma 29" xfId="3019" xr:uid="{00000000-0005-0000-0000-00008A180000}"/>
    <cellStyle name="Comma 3" xfId="270" xr:uid="{00000000-0005-0000-0000-00008B180000}"/>
    <cellStyle name="Comma 3 2" xfId="271" xr:uid="{00000000-0005-0000-0000-00008C180000}"/>
    <cellStyle name="Comma 3 3" xfId="272" xr:uid="{00000000-0005-0000-0000-00008D180000}"/>
    <cellStyle name="Comma 3 4" xfId="273" xr:uid="{00000000-0005-0000-0000-00008E180000}"/>
    <cellStyle name="Comma 3 5" xfId="2553" xr:uid="{00000000-0005-0000-0000-00008F180000}"/>
    <cellStyle name="Comma 3 6" xfId="35578" xr:uid="{00000000-0005-0000-0000-000090180000}"/>
    <cellStyle name="Comma 30" xfId="3016" xr:uid="{00000000-0005-0000-0000-000091180000}"/>
    <cellStyle name="Comma 31" xfId="3023" xr:uid="{00000000-0005-0000-0000-000092180000}"/>
    <cellStyle name="Comma 32" xfId="3022" xr:uid="{00000000-0005-0000-0000-000093180000}"/>
    <cellStyle name="Comma 33" xfId="3027" xr:uid="{00000000-0005-0000-0000-000094180000}"/>
    <cellStyle name="Comma 34" xfId="3031" xr:uid="{00000000-0005-0000-0000-000095180000}"/>
    <cellStyle name="Comma 35" xfId="3042" xr:uid="{00000000-0005-0000-0000-000096180000}"/>
    <cellStyle name="Comma 36" xfId="3057" xr:uid="{00000000-0005-0000-0000-000097180000}"/>
    <cellStyle name="Comma 37" xfId="3076" xr:uid="{00000000-0005-0000-0000-000098180000}"/>
    <cellStyle name="Comma 38" xfId="248" xr:uid="{00000000-0005-0000-0000-000099180000}"/>
    <cellStyle name="Comma 39" xfId="3094" xr:uid="{00000000-0005-0000-0000-00009A180000}"/>
    <cellStyle name="Comma 4" xfId="274" xr:uid="{00000000-0005-0000-0000-00009B180000}"/>
    <cellStyle name="Comma 40" xfId="3159" xr:uid="{00000000-0005-0000-0000-00009C180000}"/>
    <cellStyle name="Comma 41" xfId="3866" xr:uid="{00000000-0005-0000-0000-00009D180000}"/>
    <cellStyle name="Comma 42" xfId="3986" xr:uid="{00000000-0005-0000-0000-00009E180000}"/>
    <cellStyle name="Comma 43" xfId="3903" xr:uid="{00000000-0005-0000-0000-00009F180000}"/>
    <cellStyle name="Comma 44" xfId="3850" xr:uid="{00000000-0005-0000-0000-0000A0180000}"/>
    <cellStyle name="Comma 45" xfId="3948" xr:uid="{00000000-0005-0000-0000-0000A1180000}"/>
    <cellStyle name="Comma 46" xfId="4003" xr:uid="{00000000-0005-0000-0000-0000A2180000}"/>
    <cellStyle name="Comma 47" xfId="5825" xr:uid="{00000000-0005-0000-0000-0000A3180000}"/>
    <cellStyle name="Comma 48" xfId="5912" xr:uid="{00000000-0005-0000-0000-0000A4180000}"/>
    <cellStyle name="Comma 49" xfId="5840" xr:uid="{00000000-0005-0000-0000-0000A5180000}"/>
    <cellStyle name="Comma 5" xfId="275" xr:uid="{00000000-0005-0000-0000-0000A6180000}"/>
    <cellStyle name="Comma 5 2" xfId="276" xr:uid="{00000000-0005-0000-0000-0000A7180000}"/>
    <cellStyle name="Comma 5 2 2" xfId="2386" xr:uid="{00000000-0005-0000-0000-0000A8180000}"/>
    <cellStyle name="Comma 5 3" xfId="277" xr:uid="{00000000-0005-0000-0000-0000A9180000}"/>
    <cellStyle name="Comma 5 3 2" xfId="2387" xr:uid="{00000000-0005-0000-0000-0000AA180000}"/>
    <cellStyle name="Comma 5 3 2 2" xfId="2388" xr:uid="{00000000-0005-0000-0000-0000AB180000}"/>
    <cellStyle name="Comma 5 3 3" xfId="2389" xr:uid="{00000000-0005-0000-0000-0000AC180000}"/>
    <cellStyle name="Comma 5 4" xfId="2390" xr:uid="{00000000-0005-0000-0000-0000AD180000}"/>
    <cellStyle name="Comma 5 4 2" xfId="2391" xr:uid="{00000000-0005-0000-0000-0000AE180000}"/>
    <cellStyle name="Comma 5 5" xfId="2392" xr:uid="{00000000-0005-0000-0000-0000AF180000}"/>
    <cellStyle name="Comma 50" xfId="6910" xr:uid="{00000000-0005-0000-0000-0000B0180000}"/>
    <cellStyle name="Comma 51" xfId="7264" xr:uid="{00000000-0005-0000-0000-0000B1180000}"/>
    <cellStyle name="Comma 52" xfId="7315" xr:uid="{00000000-0005-0000-0000-0000B2180000}"/>
    <cellStyle name="Comma 53" xfId="8029" xr:uid="{00000000-0005-0000-0000-0000B3180000}"/>
    <cellStyle name="Comma 54" xfId="8132" xr:uid="{00000000-0005-0000-0000-0000B4180000}"/>
    <cellStyle name="Comma 55" xfId="8055" xr:uid="{00000000-0005-0000-0000-0000B5180000}"/>
    <cellStyle name="Comma 56" xfId="9249" xr:uid="{00000000-0005-0000-0000-0000B6180000}"/>
    <cellStyle name="Comma 57" xfId="9931" xr:uid="{00000000-0005-0000-0000-0000B7180000}"/>
    <cellStyle name="Comma 58" xfId="9364" xr:uid="{00000000-0005-0000-0000-0000B8180000}"/>
    <cellStyle name="Comma 59" xfId="9843" xr:uid="{00000000-0005-0000-0000-0000B9180000}"/>
    <cellStyle name="Comma 6" xfId="278" xr:uid="{00000000-0005-0000-0000-0000BA180000}"/>
    <cellStyle name="Comma 6 2" xfId="279" xr:uid="{00000000-0005-0000-0000-0000BB180000}"/>
    <cellStyle name="Comma 6 2 2" xfId="2393" xr:uid="{00000000-0005-0000-0000-0000BC180000}"/>
    <cellStyle name="Comma 6 2 2 2" xfId="2394" xr:uid="{00000000-0005-0000-0000-0000BD180000}"/>
    <cellStyle name="Comma 6 2 3" xfId="2395" xr:uid="{00000000-0005-0000-0000-0000BE180000}"/>
    <cellStyle name="Comma 60" xfId="9435" xr:uid="{00000000-0005-0000-0000-0000BF180000}"/>
    <cellStyle name="Comma 61" xfId="9754" xr:uid="{00000000-0005-0000-0000-0000C0180000}"/>
    <cellStyle name="Comma 62" xfId="10155" xr:uid="{00000000-0005-0000-0000-0000C1180000}"/>
    <cellStyle name="Comma 63" xfId="11211" xr:uid="{00000000-0005-0000-0000-0000C2180000}"/>
    <cellStyle name="Comma 64" xfId="10125" xr:uid="{00000000-0005-0000-0000-0000C3180000}"/>
    <cellStyle name="Comma 65" xfId="9867" xr:uid="{00000000-0005-0000-0000-0000C4180000}"/>
    <cellStyle name="Comma 66" xfId="10141" xr:uid="{00000000-0005-0000-0000-0000C5180000}"/>
    <cellStyle name="Comma 67" xfId="10824" xr:uid="{00000000-0005-0000-0000-0000C6180000}"/>
    <cellStyle name="Comma 68" xfId="11220" xr:uid="{00000000-0005-0000-0000-0000C7180000}"/>
    <cellStyle name="Comma 69" xfId="9860" xr:uid="{00000000-0005-0000-0000-0000C8180000}"/>
    <cellStyle name="Comma 7" xfId="280" xr:uid="{00000000-0005-0000-0000-0000C9180000}"/>
    <cellStyle name="Comma 7 2" xfId="2396" xr:uid="{00000000-0005-0000-0000-0000CA180000}"/>
    <cellStyle name="Comma 70" xfId="9405" xr:uid="{00000000-0005-0000-0000-0000CB180000}"/>
    <cellStyle name="Comma 71" xfId="10253" xr:uid="{00000000-0005-0000-0000-0000CC180000}"/>
    <cellStyle name="Comma 72" xfId="13904" xr:uid="{00000000-0005-0000-0000-0000CD180000}"/>
    <cellStyle name="Comma 73" xfId="15420" xr:uid="{00000000-0005-0000-0000-0000CE180000}"/>
    <cellStyle name="Comma 74" xfId="15468" xr:uid="{00000000-0005-0000-0000-0000CF180000}"/>
    <cellStyle name="Comma 75" xfId="16144" xr:uid="{00000000-0005-0000-0000-0000D0180000}"/>
    <cellStyle name="Comma 76" xfId="16190" xr:uid="{00000000-0005-0000-0000-0000D1180000}"/>
    <cellStyle name="Comma 77" xfId="16887" xr:uid="{00000000-0005-0000-0000-0000D2180000}"/>
    <cellStyle name="Comma 78" xfId="17078" xr:uid="{00000000-0005-0000-0000-0000D3180000}"/>
    <cellStyle name="Comma 79" xfId="16932" xr:uid="{00000000-0005-0000-0000-0000D4180000}"/>
    <cellStyle name="Comma 8" xfId="281" xr:uid="{00000000-0005-0000-0000-0000D5180000}"/>
    <cellStyle name="Comma 8 2" xfId="2636" xr:uid="{00000000-0005-0000-0000-0000D6180000}"/>
    <cellStyle name="Comma 80" xfId="17058" xr:uid="{00000000-0005-0000-0000-0000D7180000}"/>
    <cellStyle name="Comma 81" xfId="17307" xr:uid="{00000000-0005-0000-0000-0000D8180000}"/>
    <cellStyle name="Comma 82" xfId="18839" xr:uid="{00000000-0005-0000-0000-0000D9180000}"/>
    <cellStyle name="Comma 83" xfId="18909" xr:uid="{00000000-0005-0000-0000-0000DA180000}"/>
    <cellStyle name="Comma 9" xfId="282" xr:uid="{00000000-0005-0000-0000-0000DB180000}"/>
    <cellStyle name="Comma 9 2" xfId="2397" xr:uid="{00000000-0005-0000-0000-0000DC180000}"/>
    <cellStyle name="Comma 9 2 2" xfId="2398" xr:uid="{00000000-0005-0000-0000-0000DD180000}"/>
    <cellStyle name="Comma 9 3" xfId="2399" xr:uid="{00000000-0005-0000-0000-0000DE180000}"/>
    <cellStyle name="Comma0" xfId="2400" xr:uid="{00000000-0005-0000-0000-0000DF180000}"/>
    <cellStyle name="Copied" xfId="283" xr:uid="{00000000-0005-0000-0000-0000E0180000}"/>
    <cellStyle name="COST1" xfId="284" xr:uid="{00000000-0005-0000-0000-0000E1180000}"/>
    <cellStyle name="Currency" xfId="1" builtinId="4"/>
    <cellStyle name="Currency (0.00)" xfId="286" xr:uid="{00000000-0005-0000-0000-0000E3180000}"/>
    <cellStyle name="Currency (0.00) 10" xfId="9692" xr:uid="{00000000-0005-0000-0000-0000E4180000}"/>
    <cellStyle name="Currency (0.00) 10 2" xfId="26693" xr:uid="{00000000-0005-0000-0000-0000E5180000}"/>
    <cellStyle name="Currency (0.00) 10 3" xfId="37833" xr:uid="{00000000-0005-0000-0000-0000E6180000}"/>
    <cellStyle name="Currency (0.00) 10 4" xfId="50799" xr:uid="{00000000-0005-0000-0000-0000E7180000}"/>
    <cellStyle name="Currency (0.00) 11" xfId="10887" xr:uid="{00000000-0005-0000-0000-0000E8180000}"/>
    <cellStyle name="Currency (0.00) 12" xfId="9923" xr:uid="{00000000-0005-0000-0000-0000E9180000}"/>
    <cellStyle name="Currency (0.00) 12 2" xfId="26913" xr:uid="{00000000-0005-0000-0000-0000EA180000}"/>
    <cellStyle name="Currency (0.00) 12 3" xfId="38026" xr:uid="{00000000-0005-0000-0000-0000EB180000}"/>
    <cellStyle name="Currency (0.00) 12 4" xfId="50991" xr:uid="{00000000-0005-0000-0000-0000EC180000}"/>
    <cellStyle name="Currency (0.00) 13" xfId="9403" xr:uid="{00000000-0005-0000-0000-0000ED180000}"/>
    <cellStyle name="Currency (0.00) 14" xfId="9968" xr:uid="{00000000-0005-0000-0000-0000EE180000}"/>
    <cellStyle name="Currency (0.00) 15" xfId="15466" xr:uid="{00000000-0005-0000-0000-0000EF180000}"/>
    <cellStyle name="Currency (0.00) 15 2" xfId="31894" xr:uid="{00000000-0005-0000-0000-0000F0180000}"/>
    <cellStyle name="Currency (0.00) 15 3" xfId="42246" xr:uid="{00000000-0005-0000-0000-0000F1180000}"/>
    <cellStyle name="Currency (0.00) 15 4" xfId="55254" xr:uid="{00000000-0005-0000-0000-0000F2180000}"/>
    <cellStyle name="Currency (0.00) 16" xfId="17056" xr:uid="{00000000-0005-0000-0000-0000F3180000}"/>
    <cellStyle name="Currency (0.00) 17" xfId="17122" xr:uid="{00000000-0005-0000-0000-0000F4180000}"/>
    <cellStyle name="Currency (0.00) 18" xfId="18907" xr:uid="{00000000-0005-0000-0000-0000F5180000}"/>
    <cellStyle name="Currency (0.00) 2" xfId="2811" xr:uid="{00000000-0005-0000-0000-0000F6180000}"/>
    <cellStyle name="Currency (0.00) 2 10" xfId="6186" xr:uid="{00000000-0005-0000-0000-0000F7180000}"/>
    <cellStyle name="Currency (0.00) 2 11" xfId="6417" xr:uid="{00000000-0005-0000-0000-0000F8180000}"/>
    <cellStyle name="Currency (0.00) 2 12" xfId="6711" xr:uid="{00000000-0005-0000-0000-0000F9180000}"/>
    <cellStyle name="Currency (0.00) 2 13" xfId="7076" xr:uid="{00000000-0005-0000-0000-0000FA180000}"/>
    <cellStyle name="Currency (0.00) 2 14" xfId="7501" xr:uid="{00000000-0005-0000-0000-0000FB180000}"/>
    <cellStyle name="Currency (0.00) 2 15" xfId="7799" xr:uid="{00000000-0005-0000-0000-0000FC180000}"/>
    <cellStyle name="Currency (0.00) 2 16" xfId="8380" xr:uid="{00000000-0005-0000-0000-0000FD180000}"/>
    <cellStyle name="Currency (0.00) 2 17" xfId="8642" xr:uid="{00000000-0005-0000-0000-0000FE180000}"/>
    <cellStyle name="Currency (0.00) 2 18" xfId="8920" xr:uid="{00000000-0005-0000-0000-0000FF180000}"/>
    <cellStyle name="Currency (0.00) 2 19" xfId="10440" xr:uid="{00000000-0005-0000-0000-000000190000}"/>
    <cellStyle name="Currency (0.00) 2 19 2" xfId="51421" xr:uid="{00000000-0005-0000-0000-000001190000}"/>
    <cellStyle name="Currency (0.00) 2 2" xfId="3325" xr:uid="{00000000-0005-0000-0000-000002190000}"/>
    <cellStyle name="Currency (0.00) 2 20" xfId="10686" xr:uid="{00000000-0005-0000-0000-000003190000}"/>
    <cellStyle name="Currency (0.00) 2 21" xfId="11010" xr:uid="{00000000-0005-0000-0000-000004190000}"/>
    <cellStyle name="Currency (0.00) 2 22" xfId="11348" xr:uid="{00000000-0005-0000-0000-000005190000}"/>
    <cellStyle name="Currency (0.00) 2 23" xfId="11619" xr:uid="{00000000-0005-0000-0000-000006190000}"/>
    <cellStyle name="Currency (0.00) 2 24" xfId="11950" xr:uid="{00000000-0005-0000-0000-000007190000}"/>
    <cellStyle name="Currency (0.00) 2 25" xfId="12235" xr:uid="{00000000-0005-0000-0000-000008190000}"/>
    <cellStyle name="Currency (0.00) 2 26" xfId="12508" xr:uid="{00000000-0005-0000-0000-000009190000}"/>
    <cellStyle name="Currency (0.00) 2 27" xfId="12791" xr:uid="{00000000-0005-0000-0000-00000A190000}"/>
    <cellStyle name="Currency (0.00) 2 28" xfId="13134" xr:uid="{00000000-0005-0000-0000-00000B190000}"/>
    <cellStyle name="Currency (0.00) 2 29" xfId="13471" xr:uid="{00000000-0005-0000-0000-00000C190000}"/>
    <cellStyle name="Currency (0.00) 2 3" xfId="3621" xr:uid="{00000000-0005-0000-0000-00000D190000}"/>
    <cellStyle name="Currency (0.00) 2 30" xfId="13710" xr:uid="{00000000-0005-0000-0000-00000E190000}"/>
    <cellStyle name="Currency (0.00) 2 31" xfId="13985" xr:uid="{00000000-0005-0000-0000-00000F190000}"/>
    <cellStyle name="Currency (0.00) 2 32" xfId="14282" xr:uid="{00000000-0005-0000-0000-000010190000}"/>
    <cellStyle name="Currency (0.00) 2 33" xfId="14606" xr:uid="{00000000-0005-0000-0000-000011190000}"/>
    <cellStyle name="Currency (0.00) 2 34" xfId="14909" xr:uid="{00000000-0005-0000-0000-000012190000}"/>
    <cellStyle name="Currency (0.00) 2 35" xfId="15214" xr:uid="{00000000-0005-0000-0000-000013190000}"/>
    <cellStyle name="Currency (0.00) 2 36" xfId="15660" xr:uid="{00000000-0005-0000-0000-000014190000}"/>
    <cellStyle name="Currency (0.00) 2 37" xfId="15923" xr:uid="{00000000-0005-0000-0000-000015190000}"/>
    <cellStyle name="Currency (0.00) 2 38" xfId="16410" xr:uid="{00000000-0005-0000-0000-000016190000}"/>
    <cellStyle name="Currency (0.00) 2 39" xfId="16630" xr:uid="{00000000-0005-0000-0000-000017190000}"/>
    <cellStyle name="Currency (0.00) 2 4" xfId="4238" xr:uid="{00000000-0005-0000-0000-000018190000}"/>
    <cellStyle name="Currency (0.00) 2 40" xfId="17432" xr:uid="{00000000-0005-0000-0000-000019190000}"/>
    <cellStyle name="Currency (0.00) 2 41" xfId="17681" xr:uid="{00000000-0005-0000-0000-00001A190000}"/>
    <cellStyle name="Currency (0.00) 2 42" xfId="18000" xr:uid="{00000000-0005-0000-0000-00001B190000}"/>
    <cellStyle name="Currency (0.00) 2 43" xfId="18311" xr:uid="{00000000-0005-0000-0000-00001C190000}"/>
    <cellStyle name="Currency (0.00) 2 44" xfId="18627" xr:uid="{00000000-0005-0000-0000-00001D190000}"/>
    <cellStyle name="Currency (0.00) 2 45" xfId="19089" xr:uid="{00000000-0005-0000-0000-00001E190000}"/>
    <cellStyle name="Currency (0.00) 2 46" xfId="19390" xr:uid="{00000000-0005-0000-0000-00001F190000}"/>
    <cellStyle name="Currency (0.00) 2 5" xfId="4481" xr:uid="{00000000-0005-0000-0000-000020190000}"/>
    <cellStyle name="Currency (0.00) 2 6" xfId="4872" xr:uid="{00000000-0005-0000-0000-000021190000}"/>
    <cellStyle name="Currency (0.00) 2 7" xfId="5098" xr:uid="{00000000-0005-0000-0000-000022190000}"/>
    <cellStyle name="Currency (0.00) 2 8" xfId="5383" xr:uid="{00000000-0005-0000-0000-000023190000}"/>
    <cellStyle name="Currency (0.00) 2 9" xfId="5591" xr:uid="{00000000-0005-0000-0000-000024190000}"/>
    <cellStyle name="Currency (0.00) 3" xfId="2935" xr:uid="{00000000-0005-0000-0000-000025190000}"/>
    <cellStyle name="Currency (0.00) 3 10" xfId="6303" xr:uid="{00000000-0005-0000-0000-000026190000}"/>
    <cellStyle name="Currency (0.00) 3 11" xfId="6539" xr:uid="{00000000-0005-0000-0000-000027190000}"/>
    <cellStyle name="Currency (0.00) 3 12" xfId="6833" xr:uid="{00000000-0005-0000-0000-000028190000}"/>
    <cellStyle name="Currency (0.00) 3 13" xfId="7196" xr:uid="{00000000-0005-0000-0000-000029190000}"/>
    <cellStyle name="Currency (0.00) 3 14" xfId="7623" xr:uid="{00000000-0005-0000-0000-00002A190000}"/>
    <cellStyle name="Currency (0.00) 3 15" xfId="7920" xr:uid="{00000000-0005-0000-0000-00002B190000}"/>
    <cellStyle name="Currency (0.00) 3 16" xfId="8502" xr:uid="{00000000-0005-0000-0000-00002C190000}"/>
    <cellStyle name="Currency (0.00) 3 17" xfId="8764" xr:uid="{00000000-0005-0000-0000-00002D190000}"/>
    <cellStyle name="Currency (0.00) 3 18" xfId="9041" xr:uid="{00000000-0005-0000-0000-00002E190000}"/>
    <cellStyle name="Currency (0.00) 3 19" xfId="10561" xr:uid="{00000000-0005-0000-0000-00002F190000}"/>
    <cellStyle name="Currency (0.00) 3 19 2" xfId="51541" xr:uid="{00000000-0005-0000-0000-000030190000}"/>
    <cellStyle name="Currency (0.00) 3 2" xfId="3447" xr:uid="{00000000-0005-0000-0000-000031190000}"/>
    <cellStyle name="Currency (0.00) 3 20" xfId="10807" xr:uid="{00000000-0005-0000-0000-000032190000}"/>
    <cellStyle name="Currency (0.00) 3 21" xfId="11132" xr:uid="{00000000-0005-0000-0000-000033190000}"/>
    <cellStyle name="Currency (0.00) 3 22" xfId="11472" xr:uid="{00000000-0005-0000-0000-000034190000}"/>
    <cellStyle name="Currency (0.00) 3 23" xfId="11743" xr:uid="{00000000-0005-0000-0000-000035190000}"/>
    <cellStyle name="Currency (0.00) 3 24" xfId="12072" xr:uid="{00000000-0005-0000-0000-000036190000}"/>
    <cellStyle name="Currency (0.00) 3 25" xfId="12359" xr:uid="{00000000-0005-0000-0000-000037190000}"/>
    <cellStyle name="Currency (0.00) 3 26" xfId="12631" xr:uid="{00000000-0005-0000-0000-000038190000}"/>
    <cellStyle name="Currency (0.00) 3 27" xfId="12913" xr:uid="{00000000-0005-0000-0000-000039190000}"/>
    <cellStyle name="Currency (0.00) 3 28" xfId="13255" xr:uid="{00000000-0005-0000-0000-00003A190000}"/>
    <cellStyle name="Currency (0.00) 3 29" xfId="13592" xr:uid="{00000000-0005-0000-0000-00003B190000}"/>
    <cellStyle name="Currency (0.00) 3 3" xfId="3743" xr:uid="{00000000-0005-0000-0000-00003C190000}"/>
    <cellStyle name="Currency (0.00) 3 30" xfId="13832" xr:uid="{00000000-0005-0000-0000-00003D190000}"/>
    <cellStyle name="Currency (0.00) 3 31" xfId="14107" xr:uid="{00000000-0005-0000-0000-00003E190000}"/>
    <cellStyle name="Currency (0.00) 3 32" xfId="14404" xr:uid="{00000000-0005-0000-0000-00003F190000}"/>
    <cellStyle name="Currency (0.00) 3 33" xfId="14728" xr:uid="{00000000-0005-0000-0000-000040190000}"/>
    <cellStyle name="Currency (0.00) 3 34" xfId="15030" xr:uid="{00000000-0005-0000-0000-000041190000}"/>
    <cellStyle name="Currency (0.00) 3 35" xfId="15336" xr:uid="{00000000-0005-0000-0000-000042190000}"/>
    <cellStyle name="Currency (0.00) 3 36" xfId="15781" xr:uid="{00000000-0005-0000-0000-000043190000}"/>
    <cellStyle name="Currency (0.00) 3 37" xfId="16045" xr:uid="{00000000-0005-0000-0000-000044190000}"/>
    <cellStyle name="Currency (0.00) 3 38" xfId="16532" xr:uid="{00000000-0005-0000-0000-000045190000}"/>
    <cellStyle name="Currency (0.00) 3 39" xfId="16751" xr:uid="{00000000-0005-0000-0000-000046190000}"/>
    <cellStyle name="Currency (0.00) 3 4" xfId="4360" xr:uid="{00000000-0005-0000-0000-000047190000}"/>
    <cellStyle name="Currency (0.00) 3 40" xfId="17552" xr:uid="{00000000-0005-0000-0000-000048190000}"/>
    <cellStyle name="Currency (0.00) 3 41" xfId="17803" xr:uid="{00000000-0005-0000-0000-000049190000}"/>
    <cellStyle name="Currency (0.00) 3 42" xfId="18122" xr:uid="{00000000-0005-0000-0000-00004A190000}"/>
    <cellStyle name="Currency (0.00) 3 43" xfId="18433" xr:uid="{00000000-0005-0000-0000-00004B190000}"/>
    <cellStyle name="Currency (0.00) 3 44" xfId="18749" xr:uid="{00000000-0005-0000-0000-00004C190000}"/>
    <cellStyle name="Currency (0.00) 3 45" xfId="19209" xr:uid="{00000000-0005-0000-0000-00004D190000}"/>
    <cellStyle name="Currency (0.00) 3 46" xfId="19512" xr:uid="{00000000-0005-0000-0000-00004E190000}"/>
    <cellStyle name="Currency (0.00) 3 5" xfId="4604" xr:uid="{00000000-0005-0000-0000-00004F190000}"/>
    <cellStyle name="Currency (0.00) 3 6" xfId="4994" xr:uid="{00000000-0005-0000-0000-000050190000}"/>
    <cellStyle name="Currency (0.00) 3 7" xfId="5219" xr:uid="{00000000-0005-0000-0000-000051190000}"/>
    <cellStyle name="Currency (0.00) 3 8" xfId="5504" xr:uid="{00000000-0005-0000-0000-000052190000}"/>
    <cellStyle name="Currency (0.00) 3 9" xfId="5712" xr:uid="{00000000-0005-0000-0000-000053190000}"/>
    <cellStyle name="Currency (0.00) 4" xfId="2639" xr:uid="{00000000-0005-0000-0000-000054190000}"/>
    <cellStyle name="Currency (0.00) 4 10" xfId="6068" xr:uid="{00000000-0005-0000-0000-000055190000}"/>
    <cellStyle name="Currency (0.00) 4 11" xfId="5979" xr:uid="{00000000-0005-0000-0000-000056190000}"/>
    <cellStyle name="Currency (0.00) 4 12" xfId="5827" xr:uid="{00000000-0005-0000-0000-000057190000}"/>
    <cellStyle name="Currency (0.00) 4 13" xfId="6967" xr:uid="{00000000-0005-0000-0000-000058190000}"/>
    <cellStyle name="Currency (0.00) 4 14" xfId="7381" xr:uid="{00000000-0005-0000-0000-000059190000}"/>
    <cellStyle name="Currency (0.00) 4 15" xfId="7326" xr:uid="{00000000-0005-0000-0000-00005A190000}"/>
    <cellStyle name="Currency (0.00) 4 16" xfId="8261" xr:uid="{00000000-0005-0000-0000-00005B190000}"/>
    <cellStyle name="Currency (0.00) 4 17" xfId="8016" xr:uid="{00000000-0005-0000-0000-00005C190000}"/>
    <cellStyle name="Currency (0.00) 4 18" xfId="8035" xr:uid="{00000000-0005-0000-0000-00005D190000}"/>
    <cellStyle name="Currency (0.00) 4 19" xfId="10313" xr:uid="{00000000-0005-0000-0000-00005E190000}"/>
    <cellStyle name="Currency (0.00) 4 19 2" xfId="51296" xr:uid="{00000000-0005-0000-0000-00005F190000}"/>
    <cellStyle name="Currency (0.00) 4 2" xfId="3206" xr:uid="{00000000-0005-0000-0000-000060190000}"/>
    <cellStyle name="Currency (0.00) 4 20" xfId="9155" xr:uid="{00000000-0005-0000-0000-000061190000}"/>
    <cellStyle name="Currency (0.00) 4 21" xfId="10015" xr:uid="{00000000-0005-0000-0000-000062190000}"/>
    <cellStyle name="Currency (0.00) 4 22" xfId="9934" xr:uid="{00000000-0005-0000-0000-000063190000}"/>
    <cellStyle name="Currency (0.00) 4 23" xfId="10939" xr:uid="{00000000-0005-0000-0000-000064190000}"/>
    <cellStyle name="Currency (0.00) 4 24" xfId="9983" xr:uid="{00000000-0005-0000-0000-000065190000}"/>
    <cellStyle name="Currency (0.00) 4 25" xfId="10258" xr:uid="{00000000-0005-0000-0000-000066190000}"/>
    <cellStyle name="Currency (0.00) 4 26" xfId="10652" xr:uid="{00000000-0005-0000-0000-000067190000}"/>
    <cellStyle name="Currency (0.00) 4 27" xfId="10063" xr:uid="{00000000-0005-0000-0000-000068190000}"/>
    <cellStyle name="Currency (0.00) 4 28" xfId="12700" xr:uid="{00000000-0005-0000-0000-000069190000}"/>
    <cellStyle name="Currency (0.00) 4 29" xfId="12412" xr:uid="{00000000-0005-0000-0000-00006A190000}"/>
    <cellStyle name="Currency (0.00) 4 3" xfId="3179" xr:uid="{00000000-0005-0000-0000-00006B190000}"/>
    <cellStyle name="Currency (0.00) 4 30" xfId="12437" xr:uid="{00000000-0005-0000-0000-00006C190000}"/>
    <cellStyle name="Currency (0.00) 4 31" xfId="11310" xr:uid="{00000000-0005-0000-0000-00006D190000}"/>
    <cellStyle name="Currency (0.00) 4 32" xfId="9789" xr:uid="{00000000-0005-0000-0000-00006E190000}"/>
    <cellStyle name="Currency (0.00) 4 33" xfId="10307" xr:uid="{00000000-0005-0000-0000-00006F190000}"/>
    <cellStyle name="Currency (0.00) 4 34" xfId="14485" xr:uid="{00000000-0005-0000-0000-000070190000}"/>
    <cellStyle name="Currency (0.00) 4 35" xfId="11283" xr:uid="{00000000-0005-0000-0000-000071190000}"/>
    <cellStyle name="Currency (0.00) 4 36" xfId="15548" xr:uid="{00000000-0005-0000-0000-000072190000}"/>
    <cellStyle name="Currency (0.00) 4 37" xfId="15515" xr:uid="{00000000-0005-0000-0000-000073190000}"/>
    <cellStyle name="Currency (0.00) 4 38" xfId="16290" xr:uid="{00000000-0005-0000-0000-000074190000}"/>
    <cellStyle name="Currency (0.00) 4 39" xfId="16245" xr:uid="{00000000-0005-0000-0000-000075190000}"/>
    <cellStyle name="Currency (0.00) 4 4" xfId="4120" xr:uid="{00000000-0005-0000-0000-000076190000}"/>
    <cellStyle name="Currency (0.00) 4 40" xfId="17308" xr:uid="{00000000-0005-0000-0000-000077190000}"/>
    <cellStyle name="Currency (0.00) 4 41" xfId="17178" xr:uid="{00000000-0005-0000-0000-000078190000}"/>
    <cellStyle name="Currency (0.00) 4 42" xfId="17278" xr:uid="{00000000-0005-0000-0000-000079190000}"/>
    <cellStyle name="Currency (0.00) 4 43" xfId="16876" xr:uid="{00000000-0005-0000-0000-00007A190000}"/>
    <cellStyle name="Currency (0.00) 4 44" xfId="16923" xr:uid="{00000000-0005-0000-0000-00007B190000}"/>
    <cellStyle name="Currency (0.00) 4 45" xfId="18968" xr:uid="{00000000-0005-0000-0000-00007C190000}"/>
    <cellStyle name="Currency (0.00) 4 46" xfId="18930" xr:uid="{00000000-0005-0000-0000-00007D190000}"/>
    <cellStyle name="Currency (0.00) 4 5" xfId="4042" xr:uid="{00000000-0005-0000-0000-00007E190000}"/>
    <cellStyle name="Currency (0.00) 4 6" xfId="4753" xr:uid="{00000000-0005-0000-0000-00007F190000}"/>
    <cellStyle name="Currency (0.00) 4 7" xfId="3879" xr:uid="{00000000-0005-0000-0000-000080190000}"/>
    <cellStyle name="Currency (0.00) 4 8" xfId="3904" xr:uid="{00000000-0005-0000-0000-000081190000}"/>
    <cellStyle name="Currency (0.00) 4 9" xfId="4688" xr:uid="{00000000-0005-0000-0000-000082190000}"/>
    <cellStyle name="Currency (0.00) 5" xfId="5909" xr:uid="{00000000-0005-0000-0000-000083190000}"/>
    <cellStyle name="Currency (0.00) 5 2" xfId="23251" xr:uid="{00000000-0005-0000-0000-000084190000}"/>
    <cellStyle name="Currency (0.00) 5 3" xfId="24655" xr:uid="{00000000-0005-0000-0000-000085190000}"/>
    <cellStyle name="Currency (0.00) 5 4" xfId="47831" xr:uid="{00000000-0005-0000-0000-000086190000}"/>
    <cellStyle name="Currency (0.00) 6" xfId="7267" xr:uid="{00000000-0005-0000-0000-000087190000}"/>
    <cellStyle name="Currency (0.00) 7" xfId="7313" xr:uid="{00000000-0005-0000-0000-000088190000}"/>
    <cellStyle name="Currency (0.00) 7 2" xfId="24525" xr:uid="{00000000-0005-0000-0000-000089190000}"/>
    <cellStyle name="Currency (0.00) 7 3" xfId="35939" xr:uid="{00000000-0005-0000-0000-00008A190000}"/>
    <cellStyle name="Currency (0.00) 7 4" xfId="48910" xr:uid="{00000000-0005-0000-0000-00008B190000}"/>
    <cellStyle name="Currency (0.00) 8" xfId="9903" xr:uid="{00000000-0005-0000-0000-00008C190000}"/>
    <cellStyle name="Currency (0.00) 8 2" xfId="26893" xr:uid="{00000000-0005-0000-0000-00008D190000}"/>
    <cellStyle name="Currency (0.00) 8 3" xfId="38007" xr:uid="{00000000-0005-0000-0000-00008E190000}"/>
    <cellStyle name="Currency (0.00) 9" xfId="10296" xr:uid="{00000000-0005-0000-0000-00008F190000}"/>
    <cellStyle name="Currency (0.00) 9 2" xfId="27261" xr:uid="{00000000-0005-0000-0000-000090190000}"/>
    <cellStyle name="Currency (0.00) 9 3" xfId="38326" xr:uid="{00000000-0005-0000-0000-000091190000}"/>
    <cellStyle name="Currency (0.00) 9 4" xfId="51285" xr:uid="{00000000-0005-0000-0000-000092190000}"/>
    <cellStyle name="Currency [0]" xfId="6" builtinId="7" hidden="1"/>
    <cellStyle name="Currency [00]" xfId="287" xr:uid="{00000000-0005-0000-0000-000094190000}"/>
    <cellStyle name="Currency 10" xfId="288" xr:uid="{00000000-0005-0000-0000-000095190000}"/>
    <cellStyle name="Currency 10 2" xfId="289" xr:uid="{00000000-0005-0000-0000-000096190000}"/>
    <cellStyle name="Currency 10 2 2" xfId="2401" xr:uid="{00000000-0005-0000-0000-000097190000}"/>
    <cellStyle name="Currency 10 3" xfId="290" xr:uid="{00000000-0005-0000-0000-000098190000}"/>
    <cellStyle name="Currency 10 3 2" xfId="2402" xr:uid="{00000000-0005-0000-0000-000099190000}"/>
    <cellStyle name="Currency 10 4" xfId="291" xr:uid="{00000000-0005-0000-0000-00009A190000}"/>
    <cellStyle name="Currency 100" xfId="3949" xr:uid="{00000000-0005-0000-0000-00009B190000}"/>
    <cellStyle name="Currency 101" xfId="4081" xr:uid="{00000000-0005-0000-0000-00009C190000}"/>
    <cellStyle name="Currency 102" xfId="5834" xr:uid="{00000000-0005-0000-0000-00009D190000}"/>
    <cellStyle name="Currency 103" xfId="5910" xr:uid="{00000000-0005-0000-0000-00009E190000}"/>
    <cellStyle name="Currency 104" xfId="5841" xr:uid="{00000000-0005-0000-0000-00009F190000}"/>
    <cellStyle name="Currency 105" xfId="6911" xr:uid="{00000000-0005-0000-0000-0000A0190000}"/>
    <cellStyle name="Currency 106" xfId="7266" xr:uid="{00000000-0005-0000-0000-0000A1190000}"/>
    <cellStyle name="Currency 107" xfId="7314" xr:uid="{00000000-0005-0000-0000-0000A2190000}"/>
    <cellStyle name="Currency 108" xfId="8045" xr:uid="{00000000-0005-0000-0000-0000A3190000}"/>
    <cellStyle name="Currency 109" xfId="8130" xr:uid="{00000000-0005-0000-0000-0000A4190000}"/>
    <cellStyle name="Currency 11" xfId="292" xr:uid="{00000000-0005-0000-0000-0000A5190000}"/>
    <cellStyle name="Currency 11 2" xfId="293" xr:uid="{00000000-0005-0000-0000-0000A6190000}"/>
    <cellStyle name="Currency 11 2 2" xfId="2403" xr:uid="{00000000-0005-0000-0000-0000A7190000}"/>
    <cellStyle name="Currency 11 3" xfId="294" xr:uid="{00000000-0005-0000-0000-0000A8190000}"/>
    <cellStyle name="Currency 11 4" xfId="295" xr:uid="{00000000-0005-0000-0000-0000A9190000}"/>
    <cellStyle name="Currency 110" xfId="8056" xr:uid="{00000000-0005-0000-0000-0000AA190000}"/>
    <cellStyle name="Currency 111" xfId="9272" xr:uid="{00000000-0005-0000-0000-0000AB190000}"/>
    <cellStyle name="Currency 112" xfId="9904" xr:uid="{00000000-0005-0000-0000-0000AC190000}"/>
    <cellStyle name="Currency 113" xfId="9383" xr:uid="{00000000-0005-0000-0000-0000AD190000}"/>
    <cellStyle name="Currency 114" xfId="9825" xr:uid="{00000000-0005-0000-0000-0000AE190000}"/>
    <cellStyle name="Currency 115" xfId="9449" xr:uid="{00000000-0005-0000-0000-0000AF190000}"/>
    <cellStyle name="Currency 116" xfId="10174" xr:uid="{00000000-0005-0000-0000-0000B0190000}"/>
    <cellStyle name="Currency 117" xfId="10105" xr:uid="{00000000-0005-0000-0000-0000B1190000}"/>
    <cellStyle name="Currency 118" xfId="9693" xr:uid="{00000000-0005-0000-0000-0000B2190000}"/>
    <cellStyle name="Currency 119" xfId="10889" xr:uid="{00000000-0005-0000-0000-0000B3190000}"/>
    <cellStyle name="Currency 12" xfId="296" xr:uid="{00000000-0005-0000-0000-0000B4190000}"/>
    <cellStyle name="Currency 12 2" xfId="2103" xr:uid="{00000000-0005-0000-0000-0000B5190000}"/>
    <cellStyle name="Currency 12 2 2" xfId="2404" xr:uid="{00000000-0005-0000-0000-0000B6190000}"/>
    <cellStyle name="Currency 12 3" xfId="2405" xr:uid="{00000000-0005-0000-0000-0000B7190000}"/>
    <cellStyle name="Currency 120" xfId="9655" xr:uid="{00000000-0005-0000-0000-0000B8190000}"/>
    <cellStyle name="Currency 121" xfId="9952" xr:uid="{00000000-0005-0000-0000-0000B9190000}"/>
    <cellStyle name="Currency 122" xfId="10300" xr:uid="{00000000-0005-0000-0000-0000BA190000}"/>
    <cellStyle name="Currency 123" xfId="9382" xr:uid="{00000000-0005-0000-0000-0000BB190000}"/>
    <cellStyle name="Currency 124" xfId="9723" xr:uid="{00000000-0005-0000-0000-0000BC190000}"/>
    <cellStyle name="Currency 125" xfId="13437" xr:uid="{00000000-0005-0000-0000-0000BD190000}"/>
    <cellStyle name="Currency 126" xfId="13833" xr:uid="{00000000-0005-0000-0000-0000BE190000}"/>
    <cellStyle name="Currency 127" xfId="9568" xr:uid="{00000000-0005-0000-0000-0000BF190000}"/>
    <cellStyle name="Currency 128" xfId="15423" xr:uid="{00000000-0005-0000-0000-0000C0190000}"/>
    <cellStyle name="Currency 129" xfId="15467" xr:uid="{00000000-0005-0000-0000-0000C1190000}"/>
    <cellStyle name="Currency 13" xfId="297" xr:uid="{00000000-0005-0000-0000-0000C2190000}"/>
    <cellStyle name="Currency 13 2" xfId="298" xr:uid="{00000000-0005-0000-0000-0000C3190000}"/>
    <cellStyle name="Currency 13 3" xfId="299" xr:uid="{00000000-0005-0000-0000-0000C4190000}"/>
    <cellStyle name="Currency 13 4" xfId="300" xr:uid="{00000000-0005-0000-0000-0000C5190000}"/>
    <cellStyle name="Currency 130" xfId="16145" xr:uid="{00000000-0005-0000-0000-0000C6190000}"/>
    <cellStyle name="Currency 131" xfId="16189" xr:uid="{00000000-0005-0000-0000-0000C7190000}"/>
    <cellStyle name="Currency 132" xfId="16894" xr:uid="{00000000-0005-0000-0000-0000C8190000}"/>
    <cellStyle name="Currency 133" xfId="17068" xr:uid="{00000000-0005-0000-0000-0000C9190000}"/>
    <cellStyle name="Currency 134" xfId="16939" xr:uid="{00000000-0005-0000-0000-0000CA190000}"/>
    <cellStyle name="Currency 135" xfId="17057" xr:uid="{00000000-0005-0000-0000-0000CB190000}"/>
    <cellStyle name="Currency 136" xfId="16943" xr:uid="{00000000-0005-0000-0000-0000CC190000}"/>
    <cellStyle name="Currency 137" xfId="18842" xr:uid="{00000000-0005-0000-0000-0000CD190000}"/>
    <cellStyle name="Currency 138" xfId="18908" xr:uid="{00000000-0005-0000-0000-0000CE190000}"/>
    <cellStyle name="Currency 14" xfId="301" xr:uid="{00000000-0005-0000-0000-0000CF190000}"/>
    <cellStyle name="Currency 14 2" xfId="302" xr:uid="{00000000-0005-0000-0000-0000D0190000}"/>
    <cellStyle name="Currency 14 3" xfId="303" xr:uid="{00000000-0005-0000-0000-0000D1190000}"/>
    <cellStyle name="Currency 14 4" xfId="304" xr:uid="{00000000-0005-0000-0000-0000D2190000}"/>
    <cellStyle name="Currency 15" xfId="305" xr:uid="{00000000-0005-0000-0000-0000D3190000}"/>
    <cellStyle name="Currency 15 2" xfId="306" xr:uid="{00000000-0005-0000-0000-0000D4190000}"/>
    <cellStyle name="Currency 15 3" xfId="307" xr:uid="{00000000-0005-0000-0000-0000D5190000}"/>
    <cellStyle name="Currency 15 4" xfId="308" xr:uid="{00000000-0005-0000-0000-0000D6190000}"/>
    <cellStyle name="Currency 16" xfId="309" xr:uid="{00000000-0005-0000-0000-0000D7190000}"/>
    <cellStyle name="Currency 16 2" xfId="310" xr:uid="{00000000-0005-0000-0000-0000D8190000}"/>
    <cellStyle name="Currency 16 3" xfId="311" xr:uid="{00000000-0005-0000-0000-0000D9190000}"/>
    <cellStyle name="Currency 16 4" xfId="312" xr:uid="{00000000-0005-0000-0000-0000DA190000}"/>
    <cellStyle name="Currency 17" xfId="313" xr:uid="{00000000-0005-0000-0000-0000DB190000}"/>
    <cellStyle name="Currency 17 2" xfId="314" xr:uid="{00000000-0005-0000-0000-0000DC190000}"/>
    <cellStyle name="Currency 17 3" xfId="315" xr:uid="{00000000-0005-0000-0000-0000DD190000}"/>
    <cellStyle name="Currency 17 4" xfId="316" xr:uid="{00000000-0005-0000-0000-0000DE190000}"/>
    <cellStyle name="Currency 18" xfId="317" xr:uid="{00000000-0005-0000-0000-0000DF190000}"/>
    <cellStyle name="Currency 18 2" xfId="318" xr:uid="{00000000-0005-0000-0000-0000E0190000}"/>
    <cellStyle name="Currency 18 3" xfId="319" xr:uid="{00000000-0005-0000-0000-0000E1190000}"/>
    <cellStyle name="Currency 18 4" xfId="320" xr:uid="{00000000-0005-0000-0000-0000E2190000}"/>
    <cellStyle name="Currency 19" xfId="321" xr:uid="{00000000-0005-0000-0000-0000E3190000}"/>
    <cellStyle name="Currency 19 2" xfId="322" xr:uid="{00000000-0005-0000-0000-0000E4190000}"/>
    <cellStyle name="Currency 19 3" xfId="323" xr:uid="{00000000-0005-0000-0000-0000E5190000}"/>
    <cellStyle name="Currency 19 4" xfId="324" xr:uid="{00000000-0005-0000-0000-0000E6190000}"/>
    <cellStyle name="Currency 2" xfId="325" xr:uid="{00000000-0005-0000-0000-0000E7190000}"/>
    <cellStyle name="Currency 2 2" xfId="326" xr:uid="{00000000-0005-0000-0000-0000E8190000}"/>
    <cellStyle name="Currency 2 3" xfId="327" xr:uid="{00000000-0005-0000-0000-0000E9190000}"/>
    <cellStyle name="Currency 2 4" xfId="328" xr:uid="{00000000-0005-0000-0000-0000EA190000}"/>
    <cellStyle name="Currency 2 5" xfId="2554" xr:uid="{00000000-0005-0000-0000-0000EB190000}"/>
    <cellStyle name="Currency 2 6" xfId="35586" xr:uid="{00000000-0005-0000-0000-0000EC190000}"/>
    <cellStyle name="Currency 20" xfId="329" xr:uid="{00000000-0005-0000-0000-0000ED190000}"/>
    <cellStyle name="Currency 20 2" xfId="330" xr:uid="{00000000-0005-0000-0000-0000EE190000}"/>
    <cellStyle name="Currency 20 3" xfId="331" xr:uid="{00000000-0005-0000-0000-0000EF190000}"/>
    <cellStyle name="Currency 20 4" xfId="332" xr:uid="{00000000-0005-0000-0000-0000F0190000}"/>
    <cellStyle name="Currency 21" xfId="333" xr:uid="{00000000-0005-0000-0000-0000F1190000}"/>
    <cellStyle name="Currency 22" xfId="334" xr:uid="{00000000-0005-0000-0000-0000F2190000}"/>
    <cellStyle name="Currency 23" xfId="335" xr:uid="{00000000-0005-0000-0000-0000F3190000}"/>
    <cellStyle name="Currency 23 2" xfId="336" xr:uid="{00000000-0005-0000-0000-0000F4190000}"/>
    <cellStyle name="Currency 23 3" xfId="337" xr:uid="{00000000-0005-0000-0000-0000F5190000}"/>
    <cellStyle name="Currency 23 4" xfId="338" xr:uid="{00000000-0005-0000-0000-0000F6190000}"/>
    <cellStyle name="Currency 24" xfId="339" xr:uid="{00000000-0005-0000-0000-0000F7190000}"/>
    <cellStyle name="Currency 24 2" xfId="340" xr:uid="{00000000-0005-0000-0000-0000F8190000}"/>
    <cellStyle name="Currency 24 3" xfId="341" xr:uid="{00000000-0005-0000-0000-0000F9190000}"/>
    <cellStyle name="Currency 24 4" xfId="342" xr:uid="{00000000-0005-0000-0000-0000FA190000}"/>
    <cellStyle name="Currency 25" xfId="343" xr:uid="{00000000-0005-0000-0000-0000FB190000}"/>
    <cellStyle name="Currency 25 2" xfId="344" xr:uid="{00000000-0005-0000-0000-0000FC190000}"/>
    <cellStyle name="Currency 25 3" xfId="345" xr:uid="{00000000-0005-0000-0000-0000FD190000}"/>
    <cellStyle name="Currency 25 4" xfId="346" xr:uid="{00000000-0005-0000-0000-0000FE190000}"/>
    <cellStyle name="Currency 26" xfId="347" xr:uid="{00000000-0005-0000-0000-0000FF190000}"/>
    <cellStyle name="Currency 26 2" xfId="348" xr:uid="{00000000-0005-0000-0000-0000001A0000}"/>
    <cellStyle name="Currency 26 3" xfId="349" xr:uid="{00000000-0005-0000-0000-0000011A0000}"/>
    <cellStyle name="Currency 26 4" xfId="350" xr:uid="{00000000-0005-0000-0000-0000021A0000}"/>
    <cellStyle name="Currency 27" xfId="351" xr:uid="{00000000-0005-0000-0000-0000031A0000}"/>
    <cellStyle name="Currency 27 2" xfId="352" xr:uid="{00000000-0005-0000-0000-0000041A0000}"/>
    <cellStyle name="Currency 27 3" xfId="353" xr:uid="{00000000-0005-0000-0000-0000051A0000}"/>
    <cellStyle name="Currency 27 4" xfId="354" xr:uid="{00000000-0005-0000-0000-0000061A0000}"/>
    <cellStyle name="Currency 28" xfId="355" xr:uid="{00000000-0005-0000-0000-0000071A0000}"/>
    <cellStyle name="Currency 28 2" xfId="356" xr:uid="{00000000-0005-0000-0000-0000081A0000}"/>
    <cellStyle name="Currency 28 3" xfId="357" xr:uid="{00000000-0005-0000-0000-0000091A0000}"/>
    <cellStyle name="Currency 28 4" xfId="358" xr:uid="{00000000-0005-0000-0000-00000A1A0000}"/>
    <cellStyle name="Currency 29" xfId="359" xr:uid="{00000000-0005-0000-0000-00000B1A0000}"/>
    <cellStyle name="Currency 29 2" xfId="360" xr:uid="{00000000-0005-0000-0000-00000C1A0000}"/>
    <cellStyle name="Currency 29 3" xfId="361" xr:uid="{00000000-0005-0000-0000-00000D1A0000}"/>
    <cellStyle name="Currency 29 4" xfId="362" xr:uid="{00000000-0005-0000-0000-00000E1A0000}"/>
    <cellStyle name="Currency 3" xfId="363" xr:uid="{00000000-0005-0000-0000-00000F1A0000}"/>
    <cellStyle name="Currency 3 2" xfId="364" xr:uid="{00000000-0005-0000-0000-0000101A0000}"/>
    <cellStyle name="Currency 3 3" xfId="365" xr:uid="{00000000-0005-0000-0000-0000111A0000}"/>
    <cellStyle name="Currency 3 4" xfId="366" xr:uid="{00000000-0005-0000-0000-0000121A0000}"/>
    <cellStyle name="Currency 3 5" xfId="2555" xr:uid="{00000000-0005-0000-0000-0000131A0000}"/>
    <cellStyle name="Currency 30" xfId="367" xr:uid="{00000000-0005-0000-0000-0000141A0000}"/>
    <cellStyle name="Currency 30 2" xfId="368" xr:uid="{00000000-0005-0000-0000-0000151A0000}"/>
    <cellStyle name="Currency 30 3" xfId="369" xr:uid="{00000000-0005-0000-0000-0000161A0000}"/>
    <cellStyle name="Currency 30 4" xfId="370" xr:uid="{00000000-0005-0000-0000-0000171A0000}"/>
    <cellStyle name="Currency 31" xfId="371" xr:uid="{00000000-0005-0000-0000-0000181A0000}"/>
    <cellStyle name="Currency 31 2" xfId="372" xr:uid="{00000000-0005-0000-0000-0000191A0000}"/>
    <cellStyle name="Currency 31 3" xfId="373" xr:uid="{00000000-0005-0000-0000-00001A1A0000}"/>
    <cellStyle name="Currency 31 4" xfId="374" xr:uid="{00000000-0005-0000-0000-00001B1A0000}"/>
    <cellStyle name="Currency 32" xfId="375" xr:uid="{00000000-0005-0000-0000-00001C1A0000}"/>
    <cellStyle name="Currency 32 2" xfId="376" xr:uid="{00000000-0005-0000-0000-00001D1A0000}"/>
    <cellStyle name="Currency 32 3" xfId="377" xr:uid="{00000000-0005-0000-0000-00001E1A0000}"/>
    <cellStyle name="Currency 32 4" xfId="378" xr:uid="{00000000-0005-0000-0000-00001F1A0000}"/>
    <cellStyle name="Currency 33" xfId="379" xr:uid="{00000000-0005-0000-0000-0000201A0000}"/>
    <cellStyle name="Currency 33 2" xfId="380" xr:uid="{00000000-0005-0000-0000-0000211A0000}"/>
    <cellStyle name="Currency 33 3" xfId="381" xr:uid="{00000000-0005-0000-0000-0000221A0000}"/>
    <cellStyle name="Currency 33 4" xfId="382" xr:uid="{00000000-0005-0000-0000-0000231A0000}"/>
    <cellStyle name="Currency 34" xfId="383" xr:uid="{00000000-0005-0000-0000-0000241A0000}"/>
    <cellStyle name="Currency 34 2" xfId="384" xr:uid="{00000000-0005-0000-0000-0000251A0000}"/>
    <cellStyle name="Currency 34 3" xfId="385" xr:uid="{00000000-0005-0000-0000-0000261A0000}"/>
    <cellStyle name="Currency 34 4" xfId="386" xr:uid="{00000000-0005-0000-0000-0000271A0000}"/>
    <cellStyle name="Currency 35" xfId="387" xr:uid="{00000000-0005-0000-0000-0000281A0000}"/>
    <cellStyle name="Currency 35 2" xfId="388" xr:uid="{00000000-0005-0000-0000-0000291A0000}"/>
    <cellStyle name="Currency 35 3" xfId="389" xr:uid="{00000000-0005-0000-0000-00002A1A0000}"/>
    <cellStyle name="Currency 35 4" xfId="390" xr:uid="{00000000-0005-0000-0000-00002B1A0000}"/>
    <cellStyle name="Currency 36" xfId="391" xr:uid="{00000000-0005-0000-0000-00002C1A0000}"/>
    <cellStyle name="Currency 36 2" xfId="392" xr:uid="{00000000-0005-0000-0000-00002D1A0000}"/>
    <cellStyle name="Currency 36 3" xfId="393" xr:uid="{00000000-0005-0000-0000-00002E1A0000}"/>
    <cellStyle name="Currency 36 4" xfId="394" xr:uid="{00000000-0005-0000-0000-00002F1A0000}"/>
    <cellStyle name="Currency 37" xfId="395" xr:uid="{00000000-0005-0000-0000-0000301A0000}"/>
    <cellStyle name="Currency 37 2" xfId="396" xr:uid="{00000000-0005-0000-0000-0000311A0000}"/>
    <cellStyle name="Currency 37 3" xfId="397" xr:uid="{00000000-0005-0000-0000-0000321A0000}"/>
    <cellStyle name="Currency 37 4" xfId="398" xr:uid="{00000000-0005-0000-0000-0000331A0000}"/>
    <cellStyle name="Currency 38" xfId="399" xr:uid="{00000000-0005-0000-0000-0000341A0000}"/>
    <cellStyle name="Currency 38 2" xfId="400" xr:uid="{00000000-0005-0000-0000-0000351A0000}"/>
    <cellStyle name="Currency 38 3" xfId="401" xr:uid="{00000000-0005-0000-0000-0000361A0000}"/>
    <cellStyle name="Currency 38 4" xfId="402" xr:uid="{00000000-0005-0000-0000-0000371A0000}"/>
    <cellStyle name="Currency 39" xfId="403" xr:uid="{00000000-0005-0000-0000-0000381A0000}"/>
    <cellStyle name="Currency 39 2" xfId="404" xr:uid="{00000000-0005-0000-0000-0000391A0000}"/>
    <cellStyle name="Currency 39 3" xfId="405" xr:uid="{00000000-0005-0000-0000-00003A1A0000}"/>
    <cellStyle name="Currency 39 4" xfId="406" xr:uid="{00000000-0005-0000-0000-00003B1A0000}"/>
    <cellStyle name="Currency 4" xfId="407" xr:uid="{00000000-0005-0000-0000-00003C1A0000}"/>
    <cellStyle name="Currency 4 10" xfId="408" xr:uid="{00000000-0005-0000-0000-00003D1A0000}"/>
    <cellStyle name="Currency 4 10 2" xfId="409" xr:uid="{00000000-0005-0000-0000-00003E1A0000}"/>
    <cellStyle name="Currency 4 10 3" xfId="410" xr:uid="{00000000-0005-0000-0000-00003F1A0000}"/>
    <cellStyle name="Currency 4 10 4" xfId="411" xr:uid="{00000000-0005-0000-0000-0000401A0000}"/>
    <cellStyle name="Currency 4 11" xfId="412" xr:uid="{00000000-0005-0000-0000-0000411A0000}"/>
    <cellStyle name="Currency 4 11 2" xfId="413" xr:uid="{00000000-0005-0000-0000-0000421A0000}"/>
    <cellStyle name="Currency 4 11 3" xfId="414" xr:uid="{00000000-0005-0000-0000-0000431A0000}"/>
    <cellStyle name="Currency 4 11 4" xfId="415" xr:uid="{00000000-0005-0000-0000-0000441A0000}"/>
    <cellStyle name="Currency 4 12" xfId="416" xr:uid="{00000000-0005-0000-0000-0000451A0000}"/>
    <cellStyle name="Currency 4 12 2" xfId="417" xr:uid="{00000000-0005-0000-0000-0000461A0000}"/>
    <cellStyle name="Currency 4 12 3" xfId="418" xr:uid="{00000000-0005-0000-0000-0000471A0000}"/>
    <cellStyle name="Currency 4 12 4" xfId="419" xr:uid="{00000000-0005-0000-0000-0000481A0000}"/>
    <cellStyle name="Currency 4 13" xfId="420" xr:uid="{00000000-0005-0000-0000-0000491A0000}"/>
    <cellStyle name="Currency 4 13 2" xfId="421" xr:uid="{00000000-0005-0000-0000-00004A1A0000}"/>
    <cellStyle name="Currency 4 13 3" xfId="422" xr:uid="{00000000-0005-0000-0000-00004B1A0000}"/>
    <cellStyle name="Currency 4 13 4" xfId="423" xr:uid="{00000000-0005-0000-0000-00004C1A0000}"/>
    <cellStyle name="Currency 4 14" xfId="424" xr:uid="{00000000-0005-0000-0000-00004D1A0000}"/>
    <cellStyle name="Currency 4 14 2" xfId="425" xr:uid="{00000000-0005-0000-0000-00004E1A0000}"/>
    <cellStyle name="Currency 4 14 3" xfId="426" xr:uid="{00000000-0005-0000-0000-00004F1A0000}"/>
    <cellStyle name="Currency 4 14 4" xfId="427" xr:uid="{00000000-0005-0000-0000-0000501A0000}"/>
    <cellStyle name="Currency 4 15" xfId="428" xr:uid="{00000000-0005-0000-0000-0000511A0000}"/>
    <cellStyle name="Currency 4 15 2" xfId="429" xr:uid="{00000000-0005-0000-0000-0000521A0000}"/>
    <cellStyle name="Currency 4 15 3" xfId="430" xr:uid="{00000000-0005-0000-0000-0000531A0000}"/>
    <cellStyle name="Currency 4 15 4" xfId="431" xr:uid="{00000000-0005-0000-0000-0000541A0000}"/>
    <cellStyle name="Currency 4 16" xfId="432" xr:uid="{00000000-0005-0000-0000-0000551A0000}"/>
    <cellStyle name="Currency 4 16 2" xfId="433" xr:uid="{00000000-0005-0000-0000-0000561A0000}"/>
    <cellStyle name="Currency 4 16 3" xfId="434" xr:uid="{00000000-0005-0000-0000-0000571A0000}"/>
    <cellStyle name="Currency 4 16 4" xfId="435" xr:uid="{00000000-0005-0000-0000-0000581A0000}"/>
    <cellStyle name="Currency 4 17" xfId="436" xr:uid="{00000000-0005-0000-0000-0000591A0000}"/>
    <cellStyle name="Currency 4 17 2" xfId="437" xr:uid="{00000000-0005-0000-0000-00005A1A0000}"/>
    <cellStyle name="Currency 4 17 3" xfId="438" xr:uid="{00000000-0005-0000-0000-00005B1A0000}"/>
    <cellStyle name="Currency 4 17 4" xfId="439" xr:uid="{00000000-0005-0000-0000-00005C1A0000}"/>
    <cellStyle name="Currency 4 18" xfId="440" xr:uid="{00000000-0005-0000-0000-00005D1A0000}"/>
    <cellStyle name="Currency 4 18 2" xfId="441" xr:uid="{00000000-0005-0000-0000-00005E1A0000}"/>
    <cellStyle name="Currency 4 18 3" xfId="442" xr:uid="{00000000-0005-0000-0000-00005F1A0000}"/>
    <cellStyle name="Currency 4 18 4" xfId="443" xr:uid="{00000000-0005-0000-0000-0000601A0000}"/>
    <cellStyle name="Currency 4 19" xfId="444" xr:uid="{00000000-0005-0000-0000-0000611A0000}"/>
    <cellStyle name="Currency 4 19 2" xfId="445" xr:uid="{00000000-0005-0000-0000-0000621A0000}"/>
    <cellStyle name="Currency 4 19 3" xfId="446" xr:uid="{00000000-0005-0000-0000-0000631A0000}"/>
    <cellStyle name="Currency 4 19 4" xfId="447" xr:uid="{00000000-0005-0000-0000-0000641A0000}"/>
    <cellStyle name="Currency 4 2" xfId="448" xr:uid="{00000000-0005-0000-0000-0000651A0000}"/>
    <cellStyle name="Currency 4 2 2" xfId="449" xr:uid="{00000000-0005-0000-0000-0000661A0000}"/>
    <cellStyle name="Currency 4 2 3" xfId="450" xr:uid="{00000000-0005-0000-0000-0000671A0000}"/>
    <cellStyle name="Currency 4 2 4" xfId="451" xr:uid="{00000000-0005-0000-0000-0000681A0000}"/>
    <cellStyle name="Currency 4 20" xfId="452" xr:uid="{00000000-0005-0000-0000-0000691A0000}"/>
    <cellStyle name="Currency 4 20 2" xfId="453" xr:uid="{00000000-0005-0000-0000-00006A1A0000}"/>
    <cellStyle name="Currency 4 20 3" xfId="454" xr:uid="{00000000-0005-0000-0000-00006B1A0000}"/>
    <cellStyle name="Currency 4 20 4" xfId="455" xr:uid="{00000000-0005-0000-0000-00006C1A0000}"/>
    <cellStyle name="Currency 4 21" xfId="456" xr:uid="{00000000-0005-0000-0000-00006D1A0000}"/>
    <cellStyle name="Currency 4 21 2" xfId="457" xr:uid="{00000000-0005-0000-0000-00006E1A0000}"/>
    <cellStyle name="Currency 4 21 3" xfId="458" xr:uid="{00000000-0005-0000-0000-00006F1A0000}"/>
    <cellStyle name="Currency 4 21 4" xfId="459" xr:uid="{00000000-0005-0000-0000-0000701A0000}"/>
    <cellStyle name="Currency 4 22" xfId="460" xr:uid="{00000000-0005-0000-0000-0000711A0000}"/>
    <cellStyle name="Currency 4 22 2" xfId="461" xr:uid="{00000000-0005-0000-0000-0000721A0000}"/>
    <cellStyle name="Currency 4 22 3" xfId="462" xr:uid="{00000000-0005-0000-0000-0000731A0000}"/>
    <cellStyle name="Currency 4 22 4" xfId="463" xr:uid="{00000000-0005-0000-0000-0000741A0000}"/>
    <cellStyle name="Currency 4 23" xfId="464" xr:uid="{00000000-0005-0000-0000-0000751A0000}"/>
    <cellStyle name="Currency 4 23 2" xfId="465" xr:uid="{00000000-0005-0000-0000-0000761A0000}"/>
    <cellStyle name="Currency 4 23 3" xfId="466" xr:uid="{00000000-0005-0000-0000-0000771A0000}"/>
    <cellStyle name="Currency 4 23 4" xfId="467" xr:uid="{00000000-0005-0000-0000-0000781A0000}"/>
    <cellStyle name="Currency 4 24" xfId="468" xr:uid="{00000000-0005-0000-0000-0000791A0000}"/>
    <cellStyle name="Currency 4 24 2" xfId="469" xr:uid="{00000000-0005-0000-0000-00007A1A0000}"/>
    <cellStyle name="Currency 4 24 3" xfId="470" xr:uid="{00000000-0005-0000-0000-00007B1A0000}"/>
    <cellStyle name="Currency 4 24 4" xfId="471" xr:uid="{00000000-0005-0000-0000-00007C1A0000}"/>
    <cellStyle name="Currency 4 25" xfId="472" xr:uid="{00000000-0005-0000-0000-00007D1A0000}"/>
    <cellStyle name="Currency 4 25 2" xfId="473" xr:uid="{00000000-0005-0000-0000-00007E1A0000}"/>
    <cellStyle name="Currency 4 25 3" xfId="474" xr:uid="{00000000-0005-0000-0000-00007F1A0000}"/>
    <cellStyle name="Currency 4 25 4" xfId="475" xr:uid="{00000000-0005-0000-0000-0000801A0000}"/>
    <cellStyle name="Currency 4 26" xfId="476" xr:uid="{00000000-0005-0000-0000-0000811A0000}"/>
    <cellStyle name="Currency 4 26 2" xfId="477" xr:uid="{00000000-0005-0000-0000-0000821A0000}"/>
    <cellStyle name="Currency 4 26 3" xfId="478" xr:uid="{00000000-0005-0000-0000-0000831A0000}"/>
    <cellStyle name="Currency 4 26 4" xfId="479" xr:uid="{00000000-0005-0000-0000-0000841A0000}"/>
    <cellStyle name="Currency 4 27" xfId="480" xr:uid="{00000000-0005-0000-0000-0000851A0000}"/>
    <cellStyle name="Currency 4 27 2" xfId="481" xr:uid="{00000000-0005-0000-0000-0000861A0000}"/>
    <cellStyle name="Currency 4 27 3" xfId="482" xr:uid="{00000000-0005-0000-0000-0000871A0000}"/>
    <cellStyle name="Currency 4 27 4" xfId="483" xr:uid="{00000000-0005-0000-0000-0000881A0000}"/>
    <cellStyle name="Currency 4 28" xfId="484" xr:uid="{00000000-0005-0000-0000-0000891A0000}"/>
    <cellStyle name="Currency 4 28 2" xfId="485" xr:uid="{00000000-0005-0000-0000-00008A1A0000}"/>
    <cellStyle name="Currency 4 28 3" xfId="486" xr:uid="{00000000-0005-0000-0000-00008B1A0000}"/>
    <cellStyle name="Currency 4 28 4" xfId="487" xr:uid="{00000000-0005-0000-0000-00008C1A0000}"/>
    <cellStyle name="Currency 4 29" xfId="488" xr:uid="{00000000-0005-0000-0000-00008D1A0000}"/>
    <cellStyle name="Currency 4 29 2" xfId="489" xr:uid="{00000000-0005-0000-0000-00008E1A0000}"/>
    <cellStyle name="Currency 4 29 3" xfId="490" xr:uid="{00000000-0005-0000-0000-00008F1A0000}"/>
    <cellStyle name="Currency 4 29 4" xfId="491" xr:uid="{00000000-0005-0000-0000-0000901A0000}"/>
    <cellStyle name="Currency 4 3" xfId="492" xr:uid="{00000000-0005-0000-0000-0000911A0000}"/>
    <cellStyle name="Currency 4 3 2" xfId="493" xr:uid="{00000000-0005-0000-0000-0000921A0000}"/>
    <cellStyle name="Currency 4 3 3" xfId="494" xr:uid="{00000000-0005-0000-0000-0000931A0000}"/>
    <cellStyle name="Currency 4 3 4" xfId="495" xr:uid="{00000000-0005-0000-0000-0000941A0000}"/>
    <cellStyle name="Currency 4 30" xfId="496" xr:uid="{00000000-0005-0000-0000-0000951A0000}"/>
    <cellStyle name="Currency 4 30 2" xfId="497" xr:uid="{00000000-0005-0000-0000-0000961A0000}"/>
    <cellStyle name="Currency 4 30 3" xfId="498" xr:uid="{00000000-0005-0000-0000-0000971A0000}"/>
    <cellStyle name="Currency 4 30 4" xfId="499" xr:uid="{00000000-0005-0000-0000-0000981A0000}"/>
    <cellStyle name="Currency 4 31" xfId="500" xr:uid="{00000000-0005-0000-0000-0000991A0000}"/>
    <cellStyle name="Currency 4 31 2" xfId="501" xr:uid="{00000000-0005-0000-0000-00009A1A0000}"/>
    <cellStyle name="Currency 4 31 3" xfId="502" xr:uid="{00000000-0005-0000-0000-00009B1A0000}"/>
    <cellStyle name="Currency 4 31 4" xfId="503" xr:uid="{00000000-0005-0000-0000-00009C1A0000}"/>
    <cellStyle name="Currency 4 32" xfId="504" xr:uid="{00000000-0005-0000-0000-00009D1A0000}"/>
    <cellStyle name="Currency 4 32 2" xfId="505" xr:uid="{00000000-0005-0000-0000-00009E1A0000}"/>
    <cellStyle name="Currency 4 32 3" xfId="506" xr:uid="{00000000-0005-0000-0000-00009F1A0000}"/>
    <cellStyle name="Currency 4 32 4" xfId="507" xr:uid="{00000000-0005-0000-0000-0000A01A0000}"/>
    <cellStyle name="Currency 4 33" xfId="508" xr:uid="{00000000-0005-0000-0000-0000A11A0000}"/>
    <cellStyle name="Currency 4 33 2" xfId="509" xr:uid="{00000000-0005-0000-0000-0000A21A0000}"/>
    <cellStyle name="Currency 4 33 3" xfId="510" xr:uid="{00000000-0005-0000-0000-0000A31A0000}"/>
    <cellStyle name="Currency 4 33 4" xfId="511" xr:uid="{00000000-0005-0000-0000-0000A41A0000}"/>
    <cellStyle name="Currency 4 34" xfId="512" xr:uid="{00000000-0005-0000-0000-0000A51A0000}"/>
    <cellStyle name="Currency 4 34 2" xfId="513" xr:uid="{00000000-0005-0000-0000-0000A61A0000}"/>
    <cellStyle name="Currency 4 34 3" xfId="514" xr:uid="{00000000-0005-0000-0000-0000A71A0000}"/>
    <cellStyle name="Currency 4 34 4" xfId="515" xr:uid="{00000000-0005-0000-0000-0000A81A0000}"/>
    <cellStyle name="Currency 4 35" xfId="516" xr:uid="{00000000-0005-0000-0000-0000A91A0000}"/>
    <cellStyle name="Currency 4 35 2" xfId="517" xr:uid="{00000000-0005-0000-0000-0000AA1A0000}"/>
    <cellStyle name="Currency 4 35 3" xfId="518" xr:uid="{00000000-0005-0000-0000-0000AB1A0000}"/>
    <cellStyle name="Currency 4 35 4" xfId="519" xr:uid="{00000000-0005-0000-0000-0000AC1A0000}"/>
    <cellStyle name="Currency 4 36" xfId="520" xr:uid="{00000000-0005-0000-0000-0000AD1A0000}"/>
    <cellStyle name="Currency 4 36 2" xfId="521" xr:uid="{00000000-0005-0000-0000-0000AE1A0000}"/>
    <cellStyle name="Currency 4 36 3" xfId="522" xr:uid="{00000000-0005-0000-0000-0000AF1A0000}"/>
    <cellStyle name="Currency 4 36 4" xfId="523" xr:uid="{00000000-0005-0000-0000-0000B01A0000}"/>
    <cellStyle name="Currency 4 4" xfId="524" xr:uid="{00000000-0005-0000-0000-0000B11A0000}"/>
    <cellStyle name="Currency 4 4 2" xfId="525" xr:uid="{00000000-0005-0000-0000-0000B21A0000}"/>
    <cellStyle name="Currency 4 4 3" xfId="526" xr:uid="{00000000-0005-0000-0000-0000B31A0000}"/>
    <cellStyle name="Currency 4 4 4" xfId="527" xr:uid="{00000000-0005-0000-0000-0000B41A0000}"/>
    <cellStyle name="Currency 4 5" xfId="528" xr:uid="{00000000-0005-0000-0000-0000B51A0000}"/>
    <cellStyle name="Currency 4 5 2" xfId="529" xr:uid="{00000000-0005-0000-0000-0000B61A0000}"/>
    <cellStyle name="Currency 4 5 3" xfId="530" xr:uid="{00000000-0005-0000-0000-0000B71A0000}"/>
    <cellStyle name="Currency 4 5 4" xfId="531" xr:uid="{00000000-0005-0000-0000-0000B81A0000}"/>
    <cellStyle name="Currency 4 6" xfId="532" xr:uid="{00000000-0005-0000-0000-0000B91A0000}"/>
    <cellStyle name="Currency 4 6 2" xfId="533" xr:uid="{00000000-0005-0000-0000-0000BA1A0000}"/>
    <cellStyle name="Currency 4 6 3" xfId="534" xr:uid="{00000000-0005-0000-0000-0000BB1A0000}"/>
    <cellStyle name="Currency 4 6 4" xfId="535" xr:uid="{00000000-0005-0000-0000-0000BC1A0000}"/>
    <cellStyle name="Currency 4 7" xfId="536" xr:uid="{00000000-0005-0000-0000-0000BD1A0000}"/>
    <cellStyle name="Currency 4 7 2" xfId="537" xr:uid="{00000000-0005-0000-0000-0000BE1A0000}"/>
    <cellStyle name="Currency 4 7 3" xfId="538" xr:uid="{00000000-0005-0000-0000-0000BF1A0000}"/>
    <cellStyle name="Currency 4 7 4" xfId="539" xr:uid="{00000000-0005-0000-0000-0000C01A0000}"/>
    <cellStyle name="Currency 4 8" xfId="540" xr:uid="{00000000-0005-0000-0000-0000C11A0000}"/>
    <cellStyle name="Currency 4 8 2" xfId="541" xr:uid="{00000000-0005-0000-0000-0000C21A0000}"/>
    <cellStyle name="Currency 4 8 3" xfId="542" xr:uid="{00000000-0005-0000-0000-0000C31A0000}"/>
    <cellStyle name="Currency 4 8 4" xfId="543" xr:uid="{00000000-0005-0000-0000-0000C41A0000}"/>
    <cellStyle name="Currency 4 9" xfId="544" xr:uid="{00000000-0005-0000-0000-0000C51A0000}"/>
    <cellStyle name="Currency 4 9 2" xfId="545" xr:uid="{00000000-0005-0000-0000-0000C61A0000}"/>
    <cellStyle name="Currency 4 9 3" xfId="546" xr:uid="{00000000-0005-0000-0000-0000C71A0000}"/>
    <cellStyle name="Currency 4 9 4" xfId="547" xr:uid="{00000000-0005-0000-0000-0000C81A0000}"/>
    <cellStyle name="Currency 40" xfId="548" xr:uid="{00000000-0005-0000-0000-0000C91A0000}"/>
    <cellStyle name="Currency 40 2" xfId="549" xr:uid="{00000000-0005-0000-0000-0000CA1A0000}"/>
    <cellStyle name="Currency 40 3" xfId="550" xr:uid="{00000000-0005-0000-0000-0000CB1A0000}"/>
    <cellStyle name="Currency 40 4" xfId="551" xr:uid="{00000000-0005-0000-0000-0000CC1A0000}"/>
    <cellStyle name="Currency 41" xfId="552" xr:uid="{00000000-0005-0000-0000-0000CD1A0000}"/>
    <cellStyle name="Currency 41 2" xfId="553" xr:uid="{00000000-0005-0000-0000-0000CE1A0000}"/>
    <cellStyle name="Currency 41 3" xfId="554" xr:uid="{00000000-0005-0000-0000-0000CF1A0000}"/>
    <cellStyle name="Currency 41 4" xfId="555" xr:uid="{00000000-0005-0000-0000-0000D01A0000}"/>
    <cellStyle name="Currency 42" xfId="556" xr:uid="{00000000-0005-0000-0000-0000D11A0000}"/>
    <cellStyle name="Currency 42 2" xfId="557" xr:uid="{00000000-0005-0000-0000-0000D21A0000}"/>
    <cellStyle name="Currency 42 3" xfId="558" xr:uid="{00000000-0005-0000-0000-0000D31A0000}"/>
    <cellStyle name="Currency 42 4" xfId="559" xr:uid="{00000000-0005-0000-0000-0000D41A0000}"/>
    <cellStyle name="Currency 43" xfId="560" xr:uid="{00000000-0005-0000-0000-0000D51A0000}"/>
    <cellStyle name="Currency 43 2" xfId="561" xr:uid="{00000000-0005-0000-0000-0000D61A0000}"/>
    <cellStyle name="Currency 43 3" xfId="562" xr:uid="{00000000-0005-0000-0000-0000D71A0000}"/>
    <cellStyle name="Currency 43 4" xfId="563" xr:uid="{00000000-0005-0000-0000-0000D81A0000}"/>
    <cellStyle name="Currency 44" xfId="564" xr:uid="{00000000-0005-0000-0000-0000D91A0000}"/>
    <cellStyle name="Currency 44 2" xfId="565" xr:uid="{00000000-0005-0000-0000-0000DA1A0000}"/>
    <cellStyle name="Currency 44 3" xfId="566" xr:uid="{00000000-0005-0000-0000-0000DB1A0000}"/>
    <cellStyle name="Currency 44 4" xfId="567" xr:uid="{00000000-0005-0000-0000-0000DC1A0000}"/>
    <cellStyle name="Currency 45" xfId="568" xr:uid="{00000000-0005-0000-0000-0000DD1A0000}"/>
    <cellStyle name="Currency 45 2" xfId="569" xr:uid="{00000000-0005-0000-0000-0000DE1A0000}"/>
    <cellStyle name="Currency 45 3" xfId="570" xr:uid="{00000000-0005-0000-0000-0000DF1A0000}"/>
    <cellStyle name="Currency 45 4" xfId="571" xr:uid="{00000000-0005-0000-0000-0000E01A0000}"/>
    <cellStyle name="Currency 46" xfId="572" xr:uid="{00000000-0005-0000-0000-0000E11A0000}"/>
    <cellStyle name="Currency 46 2" xfId="573" xr:uid="{00000000-0005-0000-0000-0000E21A0000}"/>
    <cellStyle name="Currency 46 3" xfId="574" xr:uid="{00000000-0005-0000-0000-0000E31A0000}"/>
    <cellStyle name="Currency 46 4" xfId="575" xr:uid="{00000000-0005-0000-0000-0000E41A0000}"/>
    <cellStyle name="Currency 47" xfId="576" xr:uid="{00000000-0005-0000-0000-0000E51A0000}"/>
    <cellStyle name="Currency 47 2" xfId="577" xr:uid="{00000000-0005-0000-0000-0000E61A0000}"/>
    <cellStyle name="Currency 47 3" xfId="578" xr:uid="{00000000-0005-0000-0000-0000E71A0000}"/>
    <cellStyle name="Currency 47 4" xfId="579" xr:uid="{00000000-0005-0000-0000-0000E81A0000}"/>
    <cellStyle name="Currency 48" xfId="580" xr:uid="{00000000-0005-0000-0000-0000E91A0000}"/>
    <cellStyle name="Currency 48 2" xfId="581" xr:uid="{00000000-0005-0000-0000-0000EA1A0000}"/>
    <cellStyle name="Currency 48 3" xfId="582" xr:uid="{00000000-0005-0000-0000-0000EB1A0000}"/>
    <cellStyle name="Currency 48 4" xfId="583" xr:uid="{00000000-0005-0000-0000-0000EC1A0000}"/>
    <cellStyle name="Currency 49" xfId="584" xr:uid="{00000000-0005-0000-0000-0000ED1A0000}"/>
    <cellStyle name="Currency 49 2" xfId="585" xr:uid="{00000000-0005-0000-0000-0000EE1A0000}"/>
    <cellStyle name="Currency 49 3" xfId="586" xr:uid="{00000000-0005-0000-0000-0000EF1A0000}"/>
    <cellStyle name="Currency 49 4" xfId="587" xr:uid="{00000000-0005-0000-0000-0000F01A0000}"/>
    <cellStyle name="Currency 5" xfId="588" xr:uid="{00000000-0005-0000-0000-0000F11A0000}"/>
    <cellStyle name="Currency 5 2" xfId="589" xr:uid="{00000000-0005-0000-0000-0000F21A0000}"/>
    <cellStyle name="Currency 5 3" xfId="590" xr:uid="{00000000-0005-0000-0000-0000F31A0000}"/>
    <cellStyle name="Currency 5 3 7" xfId="2406" xr:uid="{00000000-0005-0000-0000-0000F41A0000}"/>
    <cellStyle name="Currency 5 4" xfId="591" xr:uid="{00000000-0005-0000-0000-0000F51A0000}"/>
    <cellStyle name="Currency 50" xfId="592" xr:uid="{00000000-0005-0000-0000-0000F61A0000}"/>
    <cellStyle name="Currency 50 2" xfId="593" xr:uid="{00000000-0005-0000-0000-0000F71A0000}"/>
    <cellStyle name="Currency 50 3" xfId="594" xr:uid="{00000000-0005-0000-0000-0000F81A0000}"/>
    <cellStyle name="Currency 50 4" xfId="595" xr:uid="{00000000-0005-0000-0000-0000F91A0000}"/>
    <cellStyle name="Currency 51" xfId="596" xr:uid="{00000000-0005-0000-0000-0000FA1A0000}"/>
    <cellStyle name="Currency 51 2" xfId="597" xr:uid="{00000000-0005-0000-0000-0000FB1A0000}"/>
    <cellStyle name="Currency 51 3" xfId="598" xr:uid="{00000000-0005-0000-0000-0000FC1A0000}"/>
    <cellStyle name="Currency 51 4" xfId="599" xr:uid="{00000000-0005-0000-0000-0000FD1A0000}"/>
    <cellStyle name="Currency 52" xfId="600" xr:uid="{00000000-0005-0000-0000-0000FE1A0000}"/>
    <cellStyle name="Currency 52 2" xfId="601" xr:uid="{00000000-0005-0000-0000-0000FF1A0000}"/>
    <cellStyle name="Currency 52 3" xfId="602" xr:uid="{00000000-0005-0000-0000-0000001B0000}"/>
    <cellStyle name="Currency 52 4" xfId="603" xr:uid="{00000000-0005-0000-0000-0000011B0000}"/>
    <cellStyle name="Currency 53" xfId="604" xr:uid="{00000000-0005-0000-0000-0000021B0000}"/>
    <cellStyle name="Currency 53 2" xfId="605" xr:uid="{00000000-0005-0000-0000-0000031B0000}"/>
    <cellStyle name="Currency 53 3" xfId="606" xr:uid="{00000000-0005-0000-0000-0000041B0000}"/>
    <cellStyle name="Currency 53 4" xfId="607" xr:uid="{00000000-0005-0000-0000-0000051B0000}"/>
    <cellStyle name="Currency 54" xfId="608" xr:uid="{00000000-0005-0000-0000-0000061B0000}"/>
    <cellStyle name="Currency 54 2" xfId="609" xr:uid="{00000000-0005-0000-0000-0000071B0000}"/>
    <cellStyle name="Currency 54 3" xfId="610" xr:uid="{00000000-0005-0000-0000-0000081B0000}"/>
    <cellStyle name="Currency 54 4" xfId="611" xr:uid="{00000000-0005-0000-0000-0000091B0000}"/>
    <cellStyle name="Currency 55" xfId="612" xr:uid="{00000000-0005-0000-0000-00000A1B0000}"/>
    <cellStyle name="Currency 55 2" xfId="613" xr:uid="{00000000-0005-0000-0000-00000B1B0000}"/>
    <cellStyle name="Currency 55 3" xfId="614" xr:uid="{00000000-0005-0000-0000-00000C1B0000}"/>
    <cellStyle name="Currency 55 4" xfId="615" xr:uid="{00000000-0005-0000-0000-00000D1B0000}"/>
    <cellStyle name="Currency 56" xfId="616" xr:uid="{00000000-0005-0000-0000-00000E1B0000}"/>
    <cellStyle name="Currency 56 2" xfId="617" xr:uid="{00000000-0005-0000-0000-00000F1B0000}"/>
    <cellStyle name="Currency 56 3" xfId="618" xr:uid="{00000000-0005-0000-0000-0000101B0000}"/>
    <cellStyle name="Currency 56 4" xfId="619" xr:uid="{00000000-0005-0000-0000-0000111B0000}"/>
    <cellStyle name="Currency 57" xfId="620" xr:uid="{00000000-0005-0000-0000-0000121B0000}"/>
    <cellStyle name="Currency 57 2" xfId="621" xr:uid="{00000000-0005-0000-0000-0000131B0000}"/>
    <cellStyle name="Currency 57 3" xfId="622" xr:uid="{00000000-0005-0000-0000-0000141B0000}"/>
    <cellStyle name="Currency 57 4" xfId="623" xr:uid="{00000000-0005-0000-0000-0000151B0000}"/>
    <cellStyle name="Currency 58" xfId="624" xr:uid="{00000000-0005-0000-0000-0000161B0000}"/>
    <cellStyle name="Currency 59" xfId="625" xr:uid="{00000000-0005-0000-0000-0000171B0000}"/>
    <cellStyle name="Currency 6" xfId="626" xr:uid="{00000000-0005-0000-0000-0000181B0000}"/>
    <cellStyle name="Currency 6 2" xfId="627" xr:uid="{00000000-0005-0000-0000-0000191B0000}"/>
    <cellStyle name="Currency 6 3" xfId="628" xr:uid="{00000000-0005-0000-0000-00001A1B0000}"/>
    <cellStyle name="Currency 6 4" xfId="629" xr:uid="{00000000-0005-0000-0000-00001B1B0000}"/>
    <cellStyle name="Currency 60" xfId="630" xr:uid="{00000000-0005-0000-0000-00001C1B0000}"/>
    <cellStyle name="Currency 60 2" xfId="631" xr:uid="{00000000-0005-0000-0000-00001D1B0000}"/>
    <cellStyle name="Currency 60 3" xfId="632" xr:uid="{00000000-0005-0000-0000-00001E1B0000}"/>
    <cellStyle name="Currency 60 4" xfId="633" xr:uid="{00000000-0005-0000-0000-00001F1B0000}"/>
    <cellStyle name="Currency 61" xfId="634" xr:uid="{00000000-0005-0000-0000-0000201B0000}"/>
    <cellStyle name="Currency 61 2" xfId="635" xr:uid="{00000000-0005-0000-0000-0000211B0000}"/>
    <cellStyle name="Currency 61 3" xfId="636" xr:uid="{00000000-0005-0000-0000-0000221B0000}"/>
    <cellStyle name="Currency 61 4" xfId="637" xr:uid="{00000000-0005-0000-0000-0000231B0000}"/>
    <cellStyle name="Currency 62" xfId="638" xr:uid="{00000000-0005-0000-0000-0000241B0000}"/>
    <cellStyle name="Currency 62 2" xfId="639" xr:uid="{00000000-0005-0000-0000-0000251B0000}"/>
    <cellStyle name="Currency 62 3" xfId="640" xr:uid="{00000000-0005-0000-0000-0000261B0000}"/>
    <cellStyle name="Currency 62 4" xfId="641" xr:uid="{00000000-0005-0000-0000-0000271B0000}"/>
    <cellStyle name="Currency 63" xfId="642" xr:uid="{00000000-0005-0000-0000-0000281B0000}"/>
    <cellStyle name="Currency 64" xfId="2549" xr:uid="{00000000-0005-0000-0000-0000291B0000}"/>
    <cellStyle name="Currency 65" xfId="643" xr:uid="{00000000-0005-0000-0000-00002A1B0000}"/>
    <cellStyle name="Currency 65 2" xfId="644" xr:uid="{00000000-0005-0000-0000-00002B1B0000}"/>
    <cellStyle name="Currency 65 3" xfId="645" xr:uid="{00000000-0005-0000-0000-00002C1B0000}"/>
    <cellStyle name="Currency 65 4" xfId="646" xr:uid="{00000000-0005-0000-0000-00002D1B0000}"/>
    <cellStyle name="Currency 66" xfId="647" xr:uid="{00000000-0005-0000-0000-00002E1B0000}"/>
    <cellStyle name="Currency 66 2" xfId="648" xr:uid="{00000000-0005-0000-0000-00002F1B0000}"/>
    <cellStyle name="Currency 66 3" xfId="649" xr:uid="{00000000-0005-0000-0000-0000301B0000}"/>
    <cellStyle name="Currency 66 4" xfId="650" xr:uid="{00000000-0005-0000-0000-0000311B0000}"/>
    <cellStyle name="Currency 67" xfId="2590" xr:uid="{00000000-0005-0000-0000-0000321B0000}"/>
    <cellStyle name="Currency 68" xfId="651" xr:uid="{00000000-0005-0000-0000-0000331B0000}"/>
    <cellStyle name="Currency 68 2" xfId="652" xr:uid="{00000000-0005-0000-0000-0000341B0000}"/>
    <cellStyle name="Currency 68 3" xfId="653" xr:uid="{00000000-0005-0000-0000-0000351B0000}"/>
    <cellStyle name="Currency 68 4" xfId="654" xr:uid="{00000000-0005-0000-0000-0000361B0000}"/>
    <cellStyle name="Currency 69" xfId="2638" xr:uid="{00000000-0005-0000-0000-0000371B0000}"/>
    <cellStyle name="Currency 7" xfId="655" xr:uid="{00000000-0005-0000-0000-0000381B0000}"/>
    <cellStyle name="Currency 7 2" xfId="656" xr:uid="{00000000-0005-0000-0000-0000391B0000}"/>
    <cellStyle name="Currency 7 3" xfId="657" xr:uid="{00000000-0005-0000-0000-00003A1B0000}"/>
    <cellStyle name="Currency 7 4" xfId="658" xr:uid="{00000000-0005-0000-0000-00003B1B0000}"/>
    <cellStyle name="Currency 70" xfId="2810" xr:uid="{00000000-0005-0000-0000-00003C1B0000}"/>
    <cellStyle name="Currency 71" xfId="2936" xr:uid="{00000000-0005-0000-0000-00003D1B0000}"/>
    <cellStyle name="Currency 72" xfId="2616" xr:uid="{00000000-0005-0000-0000-00003E1B0000}"/>
    <cellStyle name="Currency 73" xfId="659" xr:uid="{00000000-0005-0000-0000-00003F1B0000}"/>
    <cellStyle name="Currency 73 2" xfId="660" xr:uid="{00000000-0005-0000-0000-0000401B0000}"/>
    <cellStyle name="Currency 73 3" xfId="661" xr:uid="{00000000-0005-0000-0000-0000411B0000}"/>
    <cellStyle name="Currency 73 4" xfId="662" xr:uid="{00000000-0005-0000-0000-0000421B0000}"/>
    <cellStyle name="Currency 74" xfId="663" xr:uid="{00000000-0005-0000-0000-0000431B0000}"/>
    <cellStyle name="Currency 74 2" xfId="664" xr:uid="{00000000-0005-0000-0000-0000441B0000}"/>
    <cellStyle name="Currency 74 3" xfId="665" xr:uid="{00000000-0005-0000-0000-0000451B0000}"/>
    <cellStyle name="Currency 74 4" xfId="666" xr:uid="{00000000-0005-0000-0000-0000461B0000}"/>
    <cellStyle name="Currency 75" xfId="667" xr:uid="{00000000-0005-0000-0000-0000471B0000}"/>
    <cellStyle name="Currency 75 2" xfId="668" xr:uid="{00000000-0005-0000-0000-0000481B0000}"/>
    <cellStyle name="Currency 75 3" xfId="669" xr:uid="{00000000-0005-0000-0000-0000491B0000}"/>
    <cellStyle name="Currency 75 4" xfId="670" xr:uid="{00000000-0005-0000-0000-00004A1B0000}"/>
    <cellStyle name="Currency 76" xfId="671" xr:uid="{00000000-0005-0000-0000-00004B1B0000}"/>
    <cellStyle name="Currency 76 2" xfId="672" xr:uid="{00000000-0005-0000-0000-00004C1B0000}"/>
    <cellStyle name="Currency 76 3" xfId="673" xr:uid="{00000000-0005-0000-0000-00004D1B0000}"/>
    <cellStyle name="Currency 76 4" xfId="674" xr:uid="{00000000-0005-0000-0000-00004E1B0000}"/>
    <cellStyle name="Currency 77" xfId="675" xr:uid="{00000000-0005-0000-0000-00004F1B0000}"/>
    <cellStyle name="Currency 77 2" xfId="676" xr:uid="{00000000-0005-0000-0000-0000501B0000}"/>
    <cellStyle name="Currency 77 3" xfId="677" xr:uid="{00000000-0005-0000-0000-0000511B0000}"/>
    <cellStyle name="Currency 77 4" xfId="678" xr:uid="{00000000-0005-0000-0000-0000521B0000}"/>
    <cellStyle name="Currency 78" xfId="679" xr:uid="{00000000-0005-0000-0000-0000531B0000}"/>
    <cellStyle name="Currency 78 2" xfId="680" xr:uid="{00000000-0005-0000-0000-0000541B0000}"/>
    <cellStyle name="Currency 78 3" xfId="681" xr:uid="{00000000-0005-0000-0000-0000551B0000}"/>
    <cellStyle name="Currency 78 4" xfId="682" xr:uid="{00000000-0005-0000-0000-0000561B0000}"/>
    <cellStyle name="Currency 79" xfId="683" xr:uid="{00000000-0005-0000-0000-0000571B0000}"/>
    <cellStyle name="Currency 79 2" xfId="684" xr:uid="{00000000-0005-0000-0000-0000581B0000}"/>
    <cellStyle name="Currency 79 3" xfId="685" xr:uid="{00000000-0005-0000-0000-0000591B0000}"/>
    <cellStyle name="Currency 79 4" xfId="686" xr:uid="{00000000-0005-0000-0000-00005A1B0000}"/>
    <cellStyle name="Currency 8" xfId="687" xr:uid="{00000000-0005-0000-0000-00005B1B0000}"/>
    <cellStyle name="Currency 8 2" xfId="688" xr:uid="{00000000-0005-0000-0000-00005C1B0000}"/>
    <cellStyle name="Currency 8 2 2" xfId="2104" xr:uid="{00000000-0005-0000-0000-00005D1B0000}"/>
    <cellStyle name="Currency 8 2 2 2" xfId="2407" xr:uid="{00000000-0005-0000-0000-00005E1B0000}"/>
    <cellStyle name="Currency 8 2 2 2 2" xfId="2408" xr:uid="{00000000-0005-0000-0000-00005F1B0000}"/>
    <cellStyle name="Currency 8 2 2 3" xfId="2409" xr:uid="{00000000-0005-0000-0000-0000601B0000}"/>
    <cellStyle name="Currency 8 2 2 4" xfId="2410" xr:uid="{00000000-0005-0000-0000-0000611B0000}"/>
    <cellStyle name="Currency 8 2 3" xfId="2411" xr:uid="{00000000-0005-0000-0000-0000621B0000}"/>
    <cellStyle name="Currency 8 3" xfId="689" xr:uid="{00000000-0005-0000-0000-0000631B0000}"/>
    <cellStyle name="Currency 8 3 2" xfId="2412" xr:uid="{00000000-0005-0000-0000-0000641B0000}"/>
    <cellStyle name="Currency 8 4" xfId="690" xr:uid="{00000000-0005-0000-0000-0000651B0000}"/>
    <cellStyle name="Currency 8 5" xfId="691" xr:uid="{00000000-0005-0000-0000-0000661B0000}"/>
    <cellStyle name="Currency 8 5 2" xfId="2413" xr:uid="{00000000-0005-0000-0000-0000671B0000}"/>
    <cellStyle name="Currency 8 5 2 2" xfId="2414" xr:uid="{00000000-0005-0000-0000-0000681B0000}"/>
    <cellStyle name="Currency 8 5 3" xfId="2415" xr:uid="{00000000-0005-0000-0000-0000691B0000}"/>
    <cellStyle name="Currency 8 6" xfId="2416" xr:uid="{00000000-0005-0000-0000-00006A1B0000}"/>
    <cellStyle name="Currency 8 6 2" xfId="2417" xr:uid="{00000000-0005-0000-0000-00006B1B0000}"/>
    <cellStyle name="Currency 8 7" xfId="2418" xr:uid="{00000000-0005-0000-0000-00006C1B0000}"/>
    <cellStyle name="Currency 80" xfId="2727" xr:uid="{00000000-0005-0000-0000-00006D1B0000}"/>
    <cellStyle name="Currency 81" xfId="692" xr:uid="{00000000-0005-0000-0000-00006E1B0000}"/>
    <cellStyle name="Currency 81 2" xfId="693" xr:uid="{00000000-0005-0000-0000-00006F1B0000}"/>
    <cellStyle name="Currency 81 3" xfId="694" xr:uid="{00000000-0005-0000-0000-0000701B0000}"/>
    <cellStyle name="Currency 81 4" xfId="695" xr:uid="{00000000-0005-0000-0000-0000711B0000}"/>
    <cellStyle name="Currency 82" xfId="696" xr:uid="{00000000-0005-0000-0000-0000721B0000}"/>
    <cellStyle name="Currency 82 2" xfId="697" xr:uid="{00000000-0005-0000-0000-0000731B0000}"/>
    <cellStyle name="Currency 82 3" xfId="698" xr:uid="{00000000-0005-0000-0000-0000741B0000}"/>
    <cellStyle name="Currency 82 4" xfId="699" xr:uid="{00000000-0005-0000-0000-0000751B0000}"/>
    <cellStyle name="Currency 83" xfId="700" xr:uid="{00000000-0005-0000-0000-0000761B0000}"/>
    <cellStyle name="Currency 83 2" xfId="701" xr:uid="{00000000-0005-0000-0000-0000771B0000}"/>
    <cellStyle name="Currency 83 3" xfId="702" xr:uid="{00000000-0005-0000-0000-0000781B0000}"/>
    <cellStyle name="Currency 83 4" xfId="703" xr:uid="{00000000-0005-0000-0000-0000791B0000}"/>
    <cellStyle name="Currency 84" xfId="2621" xr:uid="{00000000-0005-0000-0000-00007A1B0000}"/>
    <cellStyle name="Currency 85" xfId="704" xr:uid="{00000000-0005-0000-0000-00007B1B0000}"/>
    <cellStyle name="Currency 85 2" xfId="705" xr:uid="{00000000-0005-0000-0000-00007C1B0000}"/>
    <cellStyle name="Currency 85 3" xfId="706" xr:uid="{00000000-0005-0000-0000-00007D1B0000}"/>
    <cellStyle name="Currency 85 4" xfId="707" xr:uid="{00000000-0005-0000-0000-00007E1B0000}"/>
    <cellStyle name="Currency 86" xfId="708" xr:uid="{00000000-0005-0000-0000-00007F1B0000}"/>
    <cellStyle name="Currency 86 2" xfId="709" xr:uid="{00000000-0005-0000-0000-0000801B0000}"/>
    <cellStyle name="Currency 86 3" xfId="710" xr:uid="{00000000-0005-0000-0000-0000811B0000}"/>
    <cellStyle name="Currency 86 4" xfId="711" xr:uid="{00000000-0005-0000-0000-0000821B0000}"/>
    <cellStyle name="Currency 87" xfId="2770" xr:uid="{00000000-0005-0000-0000-0000831B0000}"/>
    <cellStyle name="Currency 88" xfId="2759" xr:uid="{00000000-0005-0000-0000-0000841B0000}"/>
    <cellStyle name="Currency 89" xfId="2626" xr:uid="{00000000-0005-0000-0000-0000851B0000}"/>
    <cellStyle name="Currency 9" xfId="712" xr:uid="{00000000-0005-0000-0000-0000861B0000}"/>
    <cellStyle name="Currency 9 2" xfId="713" xr:uid="{00000000-0005-0000-0000-0000871B0000}"/>
    <cellStyle name="Currency 9 2 2" xfId="2419" xr:uid="{00000000-0005-0000-0000-0000881B0000}"/>
    <cellStyle name="Currency 9 3" xfId="714" xr:uid="{00000000-0005-0000-0000-0000891B0000}"/>
    <cellStyle name="Currency 9 4" xfId="715" xr:uid="{00000000-0005-0000-0000-00008A1B0000}"/>
    <cellStyle name="Currency 9 5" xfId="2420" xr:uid="{00000000-0005-0000-0000-00008B1B0000}"/>
    <cellStyle name="Currency 90" xfId="3043" xr:uid="{00000000-0005-0000-0000-00008C1B0000}"/>
    <cellStyle name="Currency 91" xfId="3058" xr:uid="{00000000-0005-0000-0000-00008D1B0000}"/>
    <cellStyle name="Currency 92" xfId="3077" xr:uid="{00000000-0005-0000-0000-00008E1B0000}"/>
    <cellStyle name="Currency 93" xfId="285" xr:uid="{00000000-0005-0000-0000-00008F1B0000}"/>
    <cellStyle name="Currency 94" xfId="3095" xr:uid="{00000000-0005-0000-0000-0000901B0000}"/>
    <cellStyle name="Currency 95" xfId="3158" xr:uid="{00000000-0005-0000-0000-0000911B0000}"/>
    <cellStyle name="Currency 96" xfId="3881" xr:uid="{00000000-0005-0000-0000-0000921B0000}"/>
    <cellStyle name="Currency 97" xfId="3985" xr:uid="{00000000-0005-0000-0000-0000931B0000}"/>
    <cellStyle name="Currency 98" xfId="3917" xr:uid="{00000000-0005-0000-0000-0000941B0000}"/>
    <cellStyle name="Currency 99" xfId="3987" xr:uid="{00000000-0005-0000-0000-0000951B0000}"/>
    <cellStyle name="Currency0" xfId="2421" xr:uid="{00000000-0005-0000-0000-0000961B0000}"/>
    <cellStyle name="Date" xfId="2093" xr:uid="{00000000-0005-0000-0000-0000971B0000}"/>
    <cellStyle name="Date 2" xfId="2591" xr:uid="{00000000-0005-0000-0000-0000981B0000}"/>
    <cellStyle name="Date 3" xfId="2744" xr:uid="{00000000-0005-0000-0000-0000991B0000}"/>
    <cellStyle name="Date Short" xfId="716" xr:uid="{00000000-0005-0000-0000-00009A1B0000}"/>
    <cellStyle name="Date Short 2" xfId="2641" xr:uid="{00000000-0005-0000-0000-00009B1B0000}"/>
    <cellStyle name="DateHeader" xfId="717" xr:uid="{00000000-0005-0000-0000-00009C1B0000}"/>
    <cellStyle name="DELTA" xfId="718" xr:uid="{00000000-0005-0000-0000-00009D1B0000}"/>
    <cellStyle name="DELTA 2" xfId="2876" xr:uid="{00000000-0005-0000-0000-00009E1B0000}"/>
    <cellStyle name="DELTA 2 10" xfId="11074" xr:uid="{00000000-0005-0000-0000-00009F1B0000}"/>
    <cellStyle name="DELTA 2 11" xfId="11684" xr:uid="{00000000-0005-0000-0000-0000A01B0000}"/>
    <cellStyle name="DELTA 2 12" xfId="12300" xr:uid="{00000000-0005-0000-0000-0000A11B0000}"/>
    <cellStyle name="DELTA 2 13" xfId="12573" xr:uid="{00000000-0005-0000-0000-0000A21B0000}"/>
    <cellStyle name="DELTA 2 14" xfId="12855" xr:uid="{00000000-0005-0000-0000-0000A31B0000}"/>
    <cellStyle name="DELTA 2 15" xfId="13774" xr:uid="{00000000-0005-0000-0000-0000A41B0000}"/>
    <cellStyle name="DELTA 2 16" xfId="14049" xr:uid="{00000000-0005-0000-0000-0000A51B0000}"/>
    <cellStyle name="DELTA 2 17" xfId="14346" xr:uid="{00000000-0005-0000-0000-0000A61B0000}"/>
    <cellStyle name="DELTA 2 18" xfId="14670" xr:uid="{00000000-0005-0000-0000-0000A71B0000}"/>
    <cellStyle name="DELTA 2 19" xfId="15278" xr:uid="{00000000-0005-0000-0000-0000A81B0000}"/>
    <cellStyle name="DELTA 2 2" xfId="3389" xr:uid="{00000000-0005-0000-0000-0000A91B0000}"/>
    <cellStyle name="DELTA 2 20" xfId="15987" xr:uid="{00000000-0005-0000-0000-0000AA1B0000}"/>
    <cellStyle name="DELTA 2 21" xfId="17495" xr:uid="{00000000-0005-0000-0000-0000AB1B0000}"/>
    <cellStyle name="DELTA 2 22" xfId="17745" xr:uid="{00000000-0005-0000-0000-0000AC1B0000}"/>
    <cellStyle name="DELTA 2 23" xfId="18064" xr:uid="{00000000-0005-0000-0000-0000AD1B0000}"/>
    <cellStyle name="DELTA 2 24" xfId="18375" xr:uid="{00000000-0005-0000-0000-0000AE1B0000}"/>
    <cellStyle name="DELTA 2 25" xfId="18691" xr:uid="{00000000-0005-0000-0000-0000AF1B0000}"/>
    <cellStyle name="DELTA 2 26" xfId="19152" xr:uid="{00000000-0005-0000-0000-0000B01B0000}"/>
    <cellStyle name="DELTA 2 27" xfId="19454" xr:uid="{00000000-0005-0000-0000-0000B11B0000}"/>
    <cellStyle name="DELTA 2 3" xfId="3685" xr:uid="{00000000-0005-0000-0000-0000B21B0000}"/>
    <cellStyle name="DELTA 2 4" xfId="4302" xr:uid="{00000000-0005-0000-0000-0000B31B0000}"/>
    <cellStyle name="DELTA 2 5" xfId="6481" xr:uid="{00000000-0005-0000-0000-0000B41B0000}"/>
    <cellStyle name="DELTA 2 6" xfId="6775" xr:uid="{00000000-0005-0000-0000-0000B51B0000}"/>
    <cellStyle name="DELTA 2 7" xfId="7139" xr:uid="{00000000-0005-0000-0000-0000B61B0000}"/>
    <cellStyle name="DELTA 2 8" xfId="7565" xr:uid="{00000000-0005-0000-0000-0000B71B0000}"/>
    <cellStyle name="DELTA 2 9" xfId="8706" xr:uid="{00000000-0005-0000-0000-0000B81B0000}"/>
    <cellStyle name="DELTA 3" xfId="2642" xr:uid="{00000000-0005-0000-0000-0000B91B0000}"/>
    <cellStyle name="DELTA 3 10" xfId="10668" xr:uid="{00000000-0005-0000-0000-0000BA1B0000}"/>
    <cellStyle name="DELTA 3 11" xfId="11226" xr:uid="{00000000-0005-0000-0000-0000BB1B0000}"/>
    <cellStyle name="DELTA 3 12" xfId="9797" xr:uid="{00000000-0005-0000-0000-0000BC1B0000}"/>
    <cellStyle name="DELTA 3 13" xfId="10272" xr:uid="{00000000-0005-0000-0000-0000BD1B0000}"/>
    <cellStyle name="DELTA 3 14" xfId="9724" xr:uid="{00000000-0005-0000-0000-0000BE1B0000}"/>
    <cellStyle name="DELTA 3 15" xfId="13325" xr:uid="{00000000-0005-0000-0000-0000BF1B0000}"/>
    <cellStyle name="DELTA 3 16" xfId="13072" xr:uid="{00000000-0005-0000-0000-0000C01B0000}"/>
    <cellStyle name="DELTA 3 17" xfId="9545" xr:uid="{00000000-0005-0000-0000-0000C11B0000}"/>
    <cellStyle name="DELTA 3 18" xfId="9654" xr:uid="{00000000-0005-0000-0000-0000C21B0000}"/>
    <cellStyle name="DELTA 3 19" xfId="14801" xr:uid="{00000000-0005-0000-0000-0000C31B0000}"/>
    <cellStyle name="DELTA 3 2" xfId="3207" xr:uid="{00000000-0005-0000-0000-0000C41B0000}"/>
    <cellStyle name="DELTA 3 20" xfId="15645" xr:uid="{00000000-0005-0000-0000-0000C51B0000}"/>
    <cellStyle name="DELTA 3 21" xfId="17310" xr:uid="{00000000-0005-0000-0000-0000C61B0000}"/>
    <cellStyle name="DELTA 3 22" xfId="17177" xr:uid="{00000000-0005-0000-0000-0000C71B0000}"/>
    <cellStyle name="DELTA 3 23" xfId="17617" xr:uid="{00000000-0005-0000-0000-0000C81B0000}"/>
    <cellStyle name="DELTA 3 24" xfId="17879" xr:uid="{00000000-0005-0000-0000-0000C91B0000}"/>
    <cellStyle name="DELTA 3 25" xfId="16928" xr:uid="{00000000-0005-0000-0000-0000CA1B0000}"/>
    <cellStyle name="DELTA 3 26" xfId="18969" xr:uid="{00000000-0005-0000-0000-0000CB1B0000}"/>
    <cellStyle name="DELTA 3 27" xfId="18929" xr:uid="{00000000-0005-0000-0000-0000CC1B0000}"/>
    <cellStyle name="DELTA 3 3" xfId="3178" xr:uid="{00000000-0005-0000-0000-0000CD1B0000}"/>
    <cellStyle name="DELTA 3 4" xfId="4121" xr:uid="{00000000-0005-0000-0000-0000CE1B0000}"/>
    <cellStyle name="DELTA 3 5" xfId="5978" xr:uid="{00000000-0005-0000-0000-0000CF1B0000}"/>
    <cellStyle name="DELTA 3 6" xfId="6043" xr:uid="{00000000-0005-0000-0000-0000D01B0000}"/>
    <cellStyle name="DELTA 3 7" xfId="6968" xr:uid="{00000000-0005-0000-0000-0000D11B0000}"/>
    <cellStyle name="DELTA 3 8" xfId="7382" xr:uid="{00000000-0005-0000-0000-0000D21B0000}"/>
    <cellStyle name="DELTA 3 9" xfId="8015" xr:uid="{00000000-0005-0000-0000-0000D31B0000}"/>
    <cellStyle name="Dezimal [0]_laroux" xfId="719" xr:uid="{00000000-0005-0000-0000-0000D41B0000}"/>
    <cellStyle name="Dezimal_laroux" xfId="720" xr:uid="{00000000-0005-0000-0000-0000D51B0000}"/>
    <cellStyle name="Emphasis 1" xfId="2094" xr:uid="{00000000-0005-0000-0000-0000D61B0000}"/>
    <cellStyle name="Emphasis 2" xfId="2095" xr:uid="{00000000-0005-0000-0000-0000D71B0000}"/>
    <cellStyle name="Emphasis 3" xfId="2096" xr:uid="{00000000-0005-0000-0000-0000D81B0000}"/>
    <cellStyle name="Enter Currency (0)" xfId="721" xr:uid="{00000000-0005-0000-0000-0000D91B0000}"/>
    <cellStyle name="Enter Currency (2)" xfId="722" xr:uid="{00000000-0005-0000-0000-0000DA1B0000}"/>
    <cellStyle name="Enter Units (0)" xfId="723" xr:uid="{00000000-0005-0000-0000-0000DB1B0000}"/>
    <cellStyle name="Enter Units (1)" xfId="724" xr:uid="{00000000-0005-0000-0000-0000DC1B0000}"/>
    <cellStyle name="Enter Units (2)" xfId="725" xr:uid="{00000000-0005-0000-0000-0000DD1B0000}"/>
    <cellStyle name="Entered" xfId="726" xr:uid="{00000000-0005-0000-0000-0000DE1B0000}"/>
    <cellStyle name="Euro" xfId="727" xr:uid="{00000000-0005-0000-0000-0000DF1B0000}"/>
    <cellStyle name="Explanatory Text" xfId="22" builtinId="53" hidden="1"/>
    <cellStyle name="Explanatory Text 2" xfId="728" xr:uid="{00000000-0005-0000-0000-0000E11B0000}"/>
    <cellStyle name="Explanatory Text 3" xfId="729" xr:uid="{00000000-0005-0000-0000-0000E21B0000}"/>
    <cellStyle name="Explanatory Text 4" xfId="730" xr:uid="{00000000-0005-0000-0000-0000E31B0000}"/>
    <cellStyle name="Explanatory Text 5" xfId="731" xr:uid="{00000000-0005-0000-0000-0000E41B0000}"/>
    <cellStyle name="Explanatory Text 6" xfId="2592" xr:uid="{00000000-0005-0000-0000-0000E51B0000}"/>
    <cellStyle name="Fixed" xfId="2097" xr:uid="{00000000-0005-0000-0000-0000E61B0000}"/>
    <cellStyle name="Fixed 2" xfId="2593" xr:uid="{00000000-0005-0000-0000-0000E71B0000}"/>
    <cellStyle name="Fixed 3" xfId="2745" xr:uid="{00000000-0005-0000-0000-0000E81B0000}"/>
    <cellStyle name="Fixed 4" xfId="3059" xr:uid="{00000000-0005-0000-0000-0000E91B0000}"/>
    <cellStyle name="Good" xfId="12" builtinId="26" hidden="1"/>
    <cellStyle name="Good 2" xfId="732" xr:uid="{00000000-0005-0000-0000-0000EB1B0000}"/>
    <cellStyle name="Good 3" xfId="733" xr:uid="{00000000-0005-0000-0000-0000EC1B0000}"/>
    <cellStyle name="Good 4" xfId="734" xr:uid="{00000000-0005-0000-0000-0000ED1B0000}"/>
    <cellStyle name="Good 5" xfId="735" xr:uid="{00000000-0005-0000-0000-0000EE1B0000}"/>
    <cellStyle name="Good 6" xfId="2594" xr:uid="{00000000-0005-0000-0000-0000EF1B0000}"/>
    <cellStyle name="Grey" xfId="736" xr:uid="{00000000-0005-0000-0000-0000F01B0000}"/>
    <cellStyle name="HEADER" xfId="2422" xr:uid="{00000000-0005-0000-0000-0000F11B0000}"/>
    <cellStyle name="Header1" xfId="737" xr:uid="{00000000-0005-0000-0000-0000F21B0000}"/>
    <cellStyle name="Header2" xfId="738" xr:uid="{00000000-0005-0000-0000-0000F31B0000}"/>
    <cellStyle name="Header2 2" xfId="2595" xr:uid="{00000000-0005-0000-0000-0000F41B0000}"/>
    <cellStyle name="Header2 2 10" xfId="3864" xr:uid="{00000000-0005-0000-0000-0000F51B0000}"/>
    <cellStyle name="Header2 2 11" xfId="5284" xr:uid="{00000000-0005-0000-0000-0000F61B0000}"/>
    <cellStyle name="Header2 2 12" xfId="6050" xr:uid="{00000000-0005-0000-0000-0000F71B0000}"/>
    <cellStyle name="Header2 2 13" xfId="5991" xr:uid="{00000000-0005-0000-0000-0000F81B0000}"/>
    <cellStyle name="Header2 2 14" xfId="5919" xr:uid="{00000000-0005-0000-0000-0000F91B0000}"/>
    <cellStyle name="Header2 2 15" xfId="6956" xr:uid="{00000000-0005-0000-0000-0000FA1B0000}"/>
    <cellStyle name="Header2 2 16" xfId="7364" xr:uid="{00000000-0005-0000-0000-0000FB1B0000}"/>
    <cellStyle name="Header2 2 17" xfId="7260" xr:uid="{00000000-0005-0000-0000-0000FC1B0000}"/>
    <cellStyle name="Header2 2 18" xfId="8243" xr:uid="{00000000-0005-0000-0000-0000FD1B0000}"/>
    <cellStyle name="Header2 2 19" xfId="8202" xr:uid="{00000000-0005-0000-0000-0000FE1B0000}"/>
    <cellStyle name="Header2 2 2" xfId="2980" xr:uid="{00000000-0005-0000-0000-0000FF1B0000}"/>
    <cellStyle name="Header2 2 2 10" xfId="6344" xr:uid="{00000000-0005-0000-0000-0000001C0000}"/>
    <cellStyle name="Header2 2 2 11" xfId="6578" xr:uid="{00000000-0005-0000-0000-0000011C0000}"/>
    <cellStyle name="Header2 2 2 12" xfId="6876" xr:uid="{00000000-0005-0000-0000-0000021C0000}"/>
    <cellStyle name="Header2 2 2 13" xfId="7228" xr:uid="{00000000-0005-0000-0000-0000031C0000}"/>
    <cellStyle name="Header2 2 2 14" xfId="7666" xr:uid="{00000000-0005-0000-0000-0000041C0000}"/>
    <cellStyle name="Header2 2 2 15" xfId="7962" xr:uid="{00000000-0005-0000-0000-0000051C0000}"/>
    <cellStyle name="Header2 2 2 16" xfId="8544" xr:uid="{00000000-0005-0000-0000-0000061C0000}"/>
    <cellStyle name="Header2 2 2 17" xfId="8803" xr:uid="{00000000-0005-0000-0000-0000071C0000}"/>
    <cellStyle name="Header2 2 2 18" xfId="9083" xr:uid="{00000000-0005-0000-0000-0000081C0000}"/>
    <cellStyle name="Header2 2 2 19" xfId="10599" xr:uid="{00000000-0005-0000-0000-0000091C0000}"/>
    <cellStyle name="Header2 2 2 19 2" xfId="51579" xr:uid="{00000000-0005-0000-0000-00000A1C0000}"/>
    <cellStyle name="Header2 2 2 2" xfId="3490" xr:uid="{00000000-0005-0000-0000-00000B1C0000}"/>
    <cellStyle name="Header2 2 2 20" xfId="10852" xr:uid="{00000000-0005-0000-0000-00000C1C0000}"/>
    <cellStyle name="Header2 2 2 21" xfId="11175" xr:uid="{00000000-0005-0000-0000-00000D1C0000}"/>
    <cellStyle name="Header2 2 2 22" xfId="11515" xr:uid="{00000000-0005-0000-0000-00000E1C0000}"/>
    <cellStyle name="Header2 2 2 23" xfId="11786" xr:uid="{00000000-0005-0000-0000-00000F1C0000}"/>
    <cellStyle name="Header2 2 2 24" xfId="12115" xr:uid="{00000000-0005-0000-0000-0000101C0000}"/>
    <cellStyle name="Header2 2 2 25" xfId="12399" xr:uid="{00000000-0005-0000-0000-0000111C0000}"/>
    <cellStyle name="Header2 2 2 26" xfId="12675" xr:uid="{00000000-0005-0000-0000-0000121C0000}"/>
    <cellStyle name="Header2 2 2 27" xfId="12958" xr:uid="{00000000-0005-0000-0000-0000131C0000}"/>
    <cellStyle name="Header2 2 2 28" xfId="13299" xr:uid="{00000000-0005-0000-0000-0000141C0000}"/>
    <cellStyle name="Header2 2 2 29" xfId="13632" xr:uid="{00000000-0005-0000-0000-0000151C0000}"/>
    <cellStyle name="Header2 2 2 3" xfId="3786" xr:uid="{00000000-0005-0000-0000-0000161C0000}"/>
    <cellStyle name="Header2 2 2 30" xfId="13875" xr:uid="{00000000-0005-0000-0000-0000171C0000}"/>
    <cellStyle name="Header2 2 2 31" xfId="14151" xr:uid="{00000000-0005-0000-0000-0000181C0000}"/>
    <cellStyle name="Header2 2 2 32" xfId="14448" xr:uid="{00000000-0005-0000-0000-0000191C0000}"/>
    <cellStyle name="Header2 2 2 33" xfId="14772" xr:uid="{00000000-0005-0000-0000-00001A1C0000}"/>
    <cellStyle name="Header2 2 2 34" xfId="15073" xr:uid="{00000000-0005-0000-0000-00001B1C0000}"/>
    <cellStyle name="Header2 2 2 35" xfId="15374" xr:uid="{00000000-0005-0000-0000-00001C1C0000}"/>
    <cellStyle name="Header2 2 2 36" xfId="15823" xr:uid="{00000000-0005-0000-0000-00001D1C0000}"/>
    <cellStyle name="Header2 2 2 37" xfId="16083" xr:uid="{00000000-0005-0000-0000-00001E1C0000}"/>
    <cellStyle name="Header2 2 2 38" xfId="16569" xr:uid="{00000000-0005-0000-0000-00001F1C0000}"/>
    <cellStyle name="Header2 2 2 39" xfId="16793" xr:uid="{00000000-0005-0000-0000-0000201C0000}"/>
    <cellStyle name="Header2 2 2 4" xfId="4399" xr:uid="{00000000-0005-0000-0000-0000211C0000}"/>
    <cellStyle name="Header2 2 2 40" xfId="17590" xr:uid="{00000000-0005-0000-0000-0000221C0000}"/>
    <cellStyle name="Header2 2 2 41" xfId="17847" xr:uid="{00000000-0005-0000-0000-0000231C0000}"/>
    <cellStyle name="Header2 2 2 42" xfId="18166" xr:uid="{00000000-0005-0000-0000-0000241C0000}"/>
    <cellStyle name="Header2 2 2 43" xfId="18477" xr:uid="{00000000-0005-0000-0000-0000251C0000}"/>
    <cellStyle name="Header2 2 2 44" xfId="18792" xr:uid="{00000000-0005-0000-0000-0000261C0000}"/>
    <cellStyle name="Header2 2 2 45" xfId="19252" xr:uid="{00000000-0005-0000-0000-0000271C0000}"/>
    <cellStyle name="Header2 2 2 46" xfId="19555" xr:uid="{00000000-0005-0000-0000-0000281C0000}"/>
    <cellStyle name="Header2 2 2 5" xfId="4647" xr:uid="{00000000-0005-0000-0000-0000291C0000}"/>
    <cellStyle name="Header2 2 2 6" xfId="5031" xr:uid="{00000000-0005-0000-0000-00002A1C0000}"/>
    <cellStyle name="Header2 2 2 7" xfId="5260" xr:uid="{00000000-0005-0000-0000-00002B1C0000}"/>
    <cellStyle name="Header2 2 2 8" xfId="5541" xr:uid="{00000000-0005-0000-0000-00002C1C0000}"/>
    <cellStyle name="Header2 2 2 9" xfId="5749" xr:uid="{00000000-0005-0000-0000-00002D1C0000}"/>
    <cellStyle name="Header2 2 20" xfId="8137" xr:uid="{00000000-0005-0000-0000-00002E1C0000}"/>
    <cellStyle name="Header2 2 21" xfId="10288" xr:uid="{00000000-0005-0000-0000-00002F1C0000}"/>
    <cellStyle name="Header2 2 21 2" xfId="51277" xr:uid="{00000000-0005-0000-0000-0000301C0000}"/>
    <cellStyle name="Header2 2 22" xfId="10121" xr:uid="{00000000-0005-0000-0000-0000311C0000}"/>
    <cellStyle name="Header2 2 23" xfId="10175" xr:uid="{00000000-0005-0000-0000-0000321C0000}"/>
    <cellStyle name="Header2 2 24" xfId="9287" xr:uid="{00000000-0005-0000-0000-0000331C0000}"/>
    <cellStyle name="Header2 2 25" xfId="9334" xr:uid="{00000000-0005-0000-0000-0000341C0000}"/>
    <cellStyle name="Header2 2 26" xfId="11207" xr:uid="{00000000-0005-0000-0000-0000351C0000}"/>
    <cellStyle name="Header2 2 27" xfId="11201" xr:uid="{00000000-0005-0000-0000-0000361C0000}"/>
    <cellStyle name="Header2 2 28" xfId="11883" xr:uid="{00000000-0005-0000-0000-0000371C0000}"/>
    <cellStyle name="Header2 2 29" xfId="10151" xr:uid="{00000000-0005-0000-0000-0000381C0000}"/>
    <cellStyle name="Header2 2 3" xfId="2995" xr:uid="{00000000-0005-0000-0000-0000391C0000}"/>
    <cellStyle name="Header2 2 3 10" xfId="6355" xr:uid="{00000000-0005-0000-0000-00003A1C0000}"/>
    <cellStyle name="Header2 2 3 11" xfId="6591" xr:uid="{00000000-0005-0000-0000-00003B1C0000}"/>
    <cellStyle name="Header2 2 3 12" xfId="6890" xr:uid="{00000000-0005-0000-0000-00003C1C0000}"/>
    <cellStyle name="Header2 2 3 13" xfId="7241" xr:uid="{00000000-0005-0000-0000-00003D1C0000}"/>
    <cellStyle name="Header2 2 3 14" xfId="7680" xr:uid="{00000000-0005-0000-0000-00003E1C0000}"/>
    <cellStyle name="Header2 2 3 15" xfId="7974" xr:uid="{00000000-0005-0000-0000-00003F1C0000}"/>
    <cellStyle name="Header2 2 3 16" xfId="8558" xr:uid="{00000000-0005-0000-0000-0000401C0000}"/>
    <cellStyle name="Header2 2 3 17" xfId="8816" xr:uid="{00000000-0005-0000-0000-0000411C0000}"/>
    <cellStyle name="Header2 2 3 18" xfId="9095" xr:uid="{00000000-0005-0000-0000-0000421C0000}"/>
    <cellStyle name="Header2 2 3 19" xfId="10613" xr:uid="{00000000-0005-0000-0000-0000431C0000}"/>
    <cellStyle name="Header2 2 3 19 2" xfId="51592" xr:uid="{00000000-0005-0000-0000-0000441C0000}"/>
    <cellStyle name="Header2 2 3 2" xfId="3504" xr:uid="{00000000-0005-0000-0000-0000451C0000}"/>
    <cellStyle name="Header2 2 3 20" xfId="10866" xr:uid="{00000000-0005-0000-0000-0000461C0000}"/>
    <cellStyle name="Header2 2 3 21" xfId="11189" xr:uid="{00000000-0005-0000-0000-0000471C0000}"/>
    <cellStyle name="Header2 2 3 22" xfId="11529" xr:uid="{00000000-0005-0000-0000-0000481C0000}"/>
    <cellStyle name="Header2 2 3 23" xfId="11800" xr:uid="{00000000-0005-0000-0000-0000491C0000}"/>
    <cellStyle name="Header2 2 3 24" xfId="12130" xr:uid="{00000000-0005-0000-0000-00004A1C0000}"/>
    <cellStyle name="Header2 2 3 25" xfId="12413" xr:uid="{00000000-0005-0000-0000-00004B1C0000}"/>
    <cellStyle name="Header2 2 3 26" xfId="12690" xr:uid="{00000000-0005-0000-0000-00004C1C0000}"/>
    <cellStyle name="Header2 2 3 27" xfId="12972" xr:uid="{00000000-0005-0000-0000-00004D1C0000}"/>
    <cellStyle name="Header2 2 3 28" xfId="13312" xr:uid="{00000000-0005-0000-0000-00004E1C0000}"/>
    <cellStyle name="Header2 2 3 29" xfId="13645" xr:uid="{00000000-0005-0000-0000-00004F1C0000}"/>
    <cellStyle name="Header2 2 3 3" xfId="3800" xr:uid="{00000000-0005-0000-0000-0000501C0000}"/>
    <cellStyle name="Header2 2 3 30" xfId="13888" xr:uid="{00000000-0005-0000-0000-0000511C0000}"/>
    <cellStyle name="Header2 2 3 31" xfId="14165" xr:uid="{00000000-0005-0000-0000-0000521C0000}"/>
    <cellStyle name="Header2 2 3 32" xfId="14462" xr:uid="{00000000-0005-0000-0000-0000531C0000}"/>
    <cellStyle name="Header2 2 3 33" xfId="14786" xr:uid="{00000000-0005-0000-0000-0000541C0000}"/>
    <cellStyle name="Header2 2 3 34" xfId="15085" xr:uid="{00000000-0005-0000-0000-0000551C0000}"/>
    <cellStyle name="Header2 2 3 35" xfId="15387" xr:uid="{00000000-0005-0000-0000-0000561C0000}"/>
    <cellStyle name="Header2 2 3 36" xfId="15835" xr:uid="{00000000-0005-0000-0000-0000571C0000}"/>
    <cellStyle name="Header2 2 3 37" xfId="16096" xr:uid="{00000000-0005-0000-0000-0000581C0000}"/>
    <cellStyle name="Header2 2 3 38" xfId="16580" xr:uid="{00000000-0005-0000-0000-0000591C0000}"/>
    <cellStyle name="Header2 2 3 39" xfId="16805" xr:uid="{00000000-0005-0000-0000-00005A1C0000}"/>
    <cellStyle name="Header2 2 3 4" xfId="4413" xr:uid="{00000000-0005-0000-0000-00005B1C0000}"/>
    <cellStyle name="Header2 2 3 40" xfId="17604" xr:uid="{00000000-0005-0000-0000-00005C1C0000}"/>
    <cellStyle name="Header2 2 3 41" xfId="17861" xr:uid="{00000000-0005-0000-0000-00005D1C0000}"/>
    <cellStyle name="Header2 2 3 42" xfId="18180" xr:uid="{00000000-0005-0000-0000-00005E1C0000}"/>
    <cellStyle name="Header2 2 3 43" xfId="18491" xr:uid="{00000000-0005-0000-0000-00005F1C0000}"/>
    <cellStyle name="Header2 2 3 44" xfId="18806" xr:uid="{00000000-0005-0000-0000-0000601C0000}"/>
    <cellStyle name="Header2 2 3 45" xfId="19266" xr:uid="{00000000-0005-0000-0000-0000611C0000}"/>
    <cellStyle name="Header2 2 3 46" xfId="19569" xr:uid="{00000000-0005-0000-0000-0000621C0000}"/>
    <cellStyle name="Header2 2 3 5" xfId="4659" xr:uid="{00000000-0005-0000-0000-0000631C0000}"/>
    <cellStyle name="Header2 2 3 6" xfId="5042" xr:uid="{00000000-0005-0000-0000-0000641C0000}"/>
    <cellStyle name="Header2 2 3 7" xfId="5273" xr:uid="{00000000-0005-0000-0000-0000651C0000}"/>
    <cellStyle name="Header2 2 3 8" xfId="5552" xr:uid="{00000000-0005-0000-0000-0000661C0000}"/>
    <cellStyle name="Header2 2 3 9" xfId="5760" xr:uid="{00000000-0005-0000-0000-0000671C0000}"/>
    <cellStyle name="Header2 2 30" xfId="9703" xr:uid="{00000000-0005-0000-0000-0000681C0000}"/>
    <cellStyle name="Header2 2 31" xfId="13119" xr:uid="{00000000-0005-0000-0000-0000691C0000}"/>
    <cellStyle name="Header2 2 32" xfId="9503" xr:uid="{00000000-0005-0000-0000-00006A1C0000}"/>
    <cellStyle name="Header2 2 33" xfId="11543" xr:uid="{00000000-0005-0000-0000-00006B1C0000}"/>
    <cellStyle name="Header2 2 34" xfId="9310" xr:uid="{00000000-0005-0000-0000-00006C1C0000}"/>
    <cellStyle name="Header2 2 35" xfId="9220" xr:uid="{00000000-0005-0000-0000-00006D1C0000}"/>
    <cellStyle name="Header2 2 36" xfId="9221" xr:uid="{00000000-0005-0000-0000-00006E1C0000}"/>
    <cellStyle name="Header2 2 37" xfId="14582" xr:uid="{00000000-0005-0000-0000-00006F1C0000}"/>
    <cellStyle name="Header2 2 38" xfId="15532" xr:uid="{00000000-0005-0000-0000-0000701C0000}"/>
    <cellStyle name="Header2 2 39" xfId="15516" xr:uid="{00000000-0005-0000-0000-0000711C0000}"/>
    <cellStyle name="Header2 2 4" xfId="3191" xr:uid="{00000000-0005-0000-0000-0000721C0000}"/>
    <cellStyle name="Header2 2 40" xfId="16278" xr:uid="{00000000-0005-0000-0000-0000731C0000}"/>
    <cellStyle name="Header2 2 41" xfId="16260" xr:uid="{00000000-0005-0000-0000-0000741C0000}"/>
    <cellStyle name="Header2 2 42" xfId="17287" xr:uid="{00000000-0005-0000-0000-0000751C0000}"/>
    <cellStyle name="Header2 2 43" xfId="17193" xr:uid="{00000000-0005-0000-0000-0000761C0000}"/>
    <cellStyle name="Header2 2 44" xfId="17275" xr:uid="{00000000-0005-0000-0000-0000771C0000}"/>
    <cellStyle name="Header2 2 45" xfId="17196" xr:uid="{00000000-0005-0000-0000-0000781C0000}"/>
    <cellStyle name="Header2 2 46" xfId="17970" xr:uid="{00000000-0005-0000-0000-0000791C0000}"/>
    <cellStyle name="Header2 2 47" xfId="18951" xr:uid="{00000000-0005-0000-0000-00007A1C0000}"/>
    <cellStyle name="Header2 2 48" xfId="18831" xr:uid="{00000000-0005-0000-0000-00007B1C0000}"/>
    <cellStyle name="Header2 2 5" xfId="3087" xr:uid="{00000000-0005-0000-0000-00007C1C0000}"/>
    <cellStyle name="Header2 2 6" xfId="4100" xr:uid="{00000000-0005-0000-0000-00007D1C0000}"/>
    <cellStyle name="Header2 2 7" xfId="4058" xr:uid="{00000000-0005-0000-0000-00007E1C0000}"/>
    <cellStyle name="Header2 2 8" xfId="4741" xr:uid="{00000000-0005-0000-0000-00007F1C0000}"/>
    <cellStyle name="Header2 2 9" xfId="4694" xr:uid="{00000000-0005-0000-0000-0000801C0000}"/>
    <cellStyle name="Header2 3" xfId="3060" xr:uid="{00000000-0005-0000-0000-0000811C0000}"/>
    <cellStyle name="Header2 3 10" xfId="6377" xr:uid="{00000000-0005-0000-0000-0000821C0000}"/>
    <cellStyle name="Header2 3 11" xfId="6604" xr:uid="{00000000-0005-0000-0000-0000831C0000}"/>
    <cellStyle name="Header2 3 12" xfId="6904" xr:uid="{00000000-0005-0000-0000-0000841C0000}"/>
    <cellStyle name="Header2 3 13" xfId="7254" xr:uid="{00000000-0005-0000-0000-0000851C0000}"/>
    <cellStyle name="Header2 3 14" xfId="7692" xr:uid="{00000000-0005-0000-0000-0000861C0000}"/>
    <cellStyle name="Header2 3 15" xfId="7988" xr:uid="{00000000-0005-0000-0000-0000871C0000}"/>
    <cellStyle name="Header2 3 16" xfId="8583" xr:uid="{00000000-0005-0000-0000-0000881C0000}"/>
    <cellStyle name="Header2 3 17" xfId="8830" xr:uid="{00000000-0005-0000-0000-0000891C0000}"/>
    <cellStyle name="Header2 3 18" xfId="9109" xr:uid="{00000000-0005-0000-0000-00008A1C0000}"/>
    <cellStyle name="Header2 3 19" xfId="10648" xr:uid="{00000000-0005-0000-0000-00008B1C0000}"/>
    <cellStyle name="Header2 3 19 2" xfId="51620" xr:uid="{00000000-0005-0000-0000-00008C1C0000}"/>
    <cellStyle name="Header2 3 2" xfId="3517" xr:uid="{00000000-0005-0000-0000-00008D1C0000}"/>
    <cellStyle name="Header2 3 20" xfId="10906" xr:uid="{00000000-0005-0000-0000-00008E1C0000}"/>
    <cellStyle name="Header2 3 21" xfId="11230" xr:uid="{00000000-0005-0000-0000-00008F1C0000}"/>
    <cellStyle name="Header2 3 22" xfId="11570" xr:uid="{00000000-0005-0000-0000-0000901C0000}"/>
    <cellStyle name="Header2 3 23" xfId="11839" xr:uid="{00000000-0005-0000-0000-0000911C0000}"/>
    <cellStyle name="Header2 3 24" xfId="12168" xr:uid="{00000000-0005-0000-0000-0000921C0000}"/>
    <cellStyle name="Header2 3 25" xfId="12447" xr:uid="{00000000-0005-0000-0000-0000931C0000}"/>
    <cellStyle name="Header2 3 26" xfId="12718" xr:uid="{00000000-0005-0000-0000-0000941C0000}"/>
    <cellStyle name="Header2 3 27" xfId="13000" xr:uid="{00000000-0005-0000-0000-0000951C0000}"/>
    <cellStyle name="Header2 3 28" xfId="13342" xr:uid="{00000000-0005-0000-0000-0000961C0000}"/>
    <cellStyle name="Header2 3 29" xfId="13669" xr:uid="{00000000-0005-0000-0000-0000971C0000}"/>
    <cellStyle name="Header2 3 3" xfId="3813" xr:uid="{00000000-0005-0000-0000-0000981C0000}"/>
    <cellStyle name="Header2 3 30" xfId="13924" xr:uid="{00000000-0005-0000-0000-0000991C0000}"/>
    <cellStyle name="Header2 3 31" xfId="14198" xr:uid="{00000000-0005-0000-0000-00009A1C0000}"/>
    <cellStyle name="Header2 3 32" xfId="14480" xr:uid="{00000000-0005-0000-0000-00009B1C0000}"/>
    <cellStyle name="Header2 3 33" xfId="14803" xr:uid="{00000000-0005-0000-0000-00009C1C0000}"/>
    <cellStyle name="Header2 3 34" xfId="15100" xr:uid="{00000000-0005-0000-0000-00009D1C0000}"/>
    <cellStyle name="Header2 3 35" xfId="15400" xr:uid="{00000000-0005-0000-0000-00009E1C0000}"/>
    <cellStyle name="Header2 3 36" xfId="15850" xr:uid="{00000000-0005-0000-0000-00009F1C0000}"/>
    <cellStyle name="Header2 3 37" xfId="16109" xr:uid="{00000000-0005-0000-0000-0000A01C0000}"/>
    <cellStyle name="Header2 3 38" xfId="16596" xr:uid="{00000000-0005-0000-0000-0000A11C0000}"/>
    <cellStyle name="Header2 3 39" xfId="16818" xr:uid="{00000000-0005-0000-0000-0000A21C0000}"/>
    <cellStyle name="Header2 3 4" xfId="4432" xr:uid="{00000000-0005-0000-0000-0000A31C0000}"/>
    <cellStyle name="Header2 3 40" xfId="17632" xr:uid="{00000000-0005-0000-0000-0000A41C0000}"/>
    <cellStyle name="Header2 3 41" xfId="17881" xr:uid="{00000000-0005-0000-0000-0000A51C0000}"/>
    <cellStyle name="Header2 3 42" xfId="18196" xr:uid="{00000000-0005-0000-0000-0000A61C0000}"/>
    <cellStyle name="Header2 3 43" xfId="18508" xr:uid="{00000000-0005-0000-0000-0000A71C0000}"/>
    <cellStyle name="Header2 3 44" xfId="18820" xr:uid="{00000000-0005-0000-0000-0000A81C0000}"/>
    <cellStyle name="Header2 3 45" xfId="19280" xr:uid="{00000000-0005-0000-0000-0000A91C0000}"/>
    <cellStyle name="Header2 3 46" xfId="19582" xr:uid="{00000000-0005-0000-0000-0000AA1C0000}"/>
    <cellStyle name="Header2 3 5" xfId="4676" xr:uid="{00000000-0005-0000-0000-0000AB1C0000}"/>
    <cellStyle name="Header2 3 6" xfId="5064" xr:uid="{00000000-0005-0000-0000-0000AC1C0000}"/>
    <cellStyle name="Header2 3 7" xfId="5294" xr:uid="{00000000-0005-0000-0000-0000AD1C0000}"/>
    <cellStyle name="Header2 3 8" xfId="5564" xr:uid="{00000000-0005-0000-0000-0000AE1C0000}"/>
    <cellStyle name="Header2 3 9" xfId="5773" xr:uid="{00000000-0005-0000-0000-0000AF1C0000}"/>
    <cellStyle name="Header2 4" xfId="7269" xr:uid="{00000000-0005-0000-0000-0000B01C0000}"/>
    <cellStyle name="Header2 5" xfId="9385" xr:uid="{00000000-0005-0000-0000-0000B11C0000}"/>
    <cellStyle name="Header2 6" xfId="10477" xr:uid="{00000000-0005-0000-0000-0000B21C0000}"/>
    <cellStyle name="Header2 7" xfId="11286" xr:uid="{00000000-0005-0000-0000-0000B31C0000}"/>
    <cellStyle name="Header2 8" xfId="16858" xr:uid="{00000000-0005-0000-0000-0000B41C0000}"/>
    <cellStyle name="Header2 9" xfId="17005" xr:uid="{00000000-0005-0000-0000-0000B51C0000}"/>
    <cellStyle name="Heading" xfId="2423" xr:uid="{00000000-0005-0000-0000-0000B61C0000}"/>
    <cellStyle name="Heading 1" xfId="8" builtinId="16" hidden="1"/>
    <cellStyle name="Heading 1 2" xfId="739" xr:uid="{00000000-0005-0000-0000-0000B81C0000}"/>
    <cellStyle name="Heading 1 3" xfId="740" xr:uid="{00000000-0005-0000-0000-0000B91C0000}"/>
    <cellStyle name="Heading 1 4" xfId="741" xr:uid="{00000000-0005-0000-0000-0000BA1C0000}"/>
    <cellStyle name="Heading 1 5" xfId="742" xr:uid="{00000000-0005-0000-0000-0000BB1C0000}"/>
    <cellStyle name="Heading 2" xfId="9" builtinId="17" hidden="1"/>
    <cellStyle name="Heading 2 2" xfId="743" xr:uid="{00000000-0005-0000-0000-0000BD1C0000}"/>
    <cellStyle name="Heading 2 3" xfId="744" xr:uid="{00000000-0005-0000-0000-0000BE1C0000}"/>
    <cellStyle name="Heading 2 4" xfId="745" xr:uid="{00000000-0005-0000-0000-0000BF1C0000}"/>
    <cellStyle name="Heading 2 5" xfId="746" xr:uid="{00000000-0005-0000-0000-0000C01C0000}"/>
    <cellStyle name="Heading 3" xfId="10" builtinId="18" hidden="1"/>
    <cellStyle name="Heading 3 2" xfId="747" xr:uid="{00000000-0005-0000-0000-0000C21C0000}"/>
    <cellStyle name="Heading 3 3" xfId="748" xr:uid="{00000000-0005-0000-0000-0000C31C0000}"/>
    <cellStyle name="Heading 3 4" xfId="749" xr:uid="{00000000-0005-0000-0000-0000C41C0000}"/>
    <cellStyle name="Heading 3 5" xfId="750" xr:uid="{00000000-0005-0000-0000-0000C51C0000}"/>
    <cellStyle name="Heading 4" xfId="11" builtinId="19" hidden="1"/>
    <cellStyle name="Heading 4 2" xfId="751" xr:uid="{00000000-0005-0000-0000-0000C71C0000}"/>
    <cellStyle name="Heading 4 3" xfId="752" xr:uid="{00000000-0005-0000-0000-0000C81C0000}"/>
    <cellStyle name="Heading 4 4" xfId="753" xr:uid="{00000000-0005-0000-0000-0000C91C0000}"/>
    <cellStyle name="Heading 4 5" xfId="754" xr:uid="{00000000-0005-0000-0000-0000CA1C0000}"/>
    <cellStyle name="Heading1" xfId="2424" xr:uid="{00000000-0005-0000-0000-0000CB1C0000}"/>
    <cellStyle name="Heading1 2" xfId="2763" xr:uid="{00000000-0005-0000-0000-0000CC1C0000}"/>
    <cellStyle name="Heading1 3" xfId="3061" xr:uid="{00000000-0005-0000-0000-0000CD1C0000}"/>
    <cellStyle name="Heading2" xfId="2425" xr:uid="{00000000-0005-0000-0000-0000CE1C0000}"/>
    <cellStyle name="Heading2 2" xfId="2764" xr:uid="{00000000-0005-0000-0000-0000CF1C0000}"/>
    <cellStyle name="Heading2 3" xfId="3062" xr:uid="{00000000-0005-0000-0000-0000D01C0000}"/>
    <cellStyle name="HIGHLIGHT" xfId="2426" xr:uid="{00000000-0005-0000-0000-0000D11C0000}"/>
    <cellStyle name="Hyperlink 2" xfId="58393" xr:uid="{00000000-0005-0000-0000-0000D21C0000}"/>
    <cellStyle name="Hypertextový odkaz" xfId="755" xr:uid="{00000000-0005-0000-0000-0000D31C0000}"/>
    <cellStyle name="Indent (1)" xfId="2427" xr:uid="{00000000-0005-0000-0000-0000D41C0000}"/>
    <cellStyle name="Indent (2)" xfId="2428" xr:uid="{00000000-0005-0000-0000-0000D51C0000}"/>
    <cellStyle name="Indent (3)" xfId="2429" xr:uid="{00000000-0005-0000-0000-0000D61C0000}"/>
    <cellStyle name="Indent (4)" xfId="2430" xr:uid="{00000000-0005-0000-0000-0000D71C0000}"/>
    <cellStyle name="Indented Supplier Input" xfId="2431" xr:uid="{00000000-0005-0000-0000-0000D81C0000}"/>
    <cellStyle name="Indented Supplier Input 10" xfId="10902" xr:uid="{00000000-0005-0000-0000-0000D91C0000}"/>
    <cellStyle name="Indented Supplier Input 10 2" xfId="27823" xr:uid="{00000000-0005-0000-0000-0000DA1C0000}"/>
    <cellStyle name="Indented Supplier Input 10 3" xfId="38805" xr:uid="{00000000-0005-0000-0000-0000DB1C0000}"/>
    <cellStyle name="Indented Supplier Input 10 4" xfId="51813" xr:uid="{00000000-0005-0000-0000-0000DC1C0000}"/>
    <cellStyle name="Indented Supplier Input 11" xfId="9459" xr:uid="{00000000-0005-0000-0000-0000DD1C0000}"/>
    <cellStyle name="Indented Supplier Input 12" xfId="10292" xr:uid="{00000000-0005-0000-0000-0000DE1C0000}"/>
    <cellStyle name="Indented Supplier Input 12 2" xfId="27257" xr:uid="{00000000-0005-0000-0000-0000DF1C0000}"/>
    <cellStyle name="Indented Supplier Input 12 3" xfId="38322" xr:uid="{00000000-0005-0000-0000-0000E01C0000}"/>
    <cellStyle name="Indented Supplier Input 12 4" xfId="51281" xr:uid="{00000000-0005-0000-0000-0000E11C0000}"/>
    <cellStyle name="Indented Supplier Input 13" xfId="9650" xr:uid="{00000000-0005-0000-0000-0000E21C0000}"/>
    <cellStyle name="Indented Supplier Input 14" xfId="9389" xr:uid="{00000000-0005-0000-0000-0000E31C0000}"/>
    <cellStyle name="Indented Supplier Input 15" xfId="15523" xr:uid="{00000000-0005-0000-0000-0000E41C0000}"/>
    <cellStyle name="Indented Supplier Input 15 2" xfId="31948" xr:uid="{00000000-0005-0000-0000-0000E51C0000}"/>
    <cellStyle name="Indented Supplier Input 15 3" xfId="42298" xr:uid="{00000000-0005-0000-0000-0000E61C0000}"/>
    <cellStyle name="Indented Supplier Input 15 4" xfId="55306" xr:uid="{00000000-0005-0000-0000-0000E71C0000}"/>
    <cellStyle name="Indented Supplier Input 16" xfId="16907" xr:uid="{00000000-0005-0000-0000-0000E81C0000}"/>
    <cellStyle name="Indented Supplier Input 17" xfId="17108" xr:uid="{00000000-0005-0000-0000-0000E91C0000}"/>
    <cellStyle name="Indented Supplier Input 18" xfId="18834" xr:uid="{00000000-0005-0000-0000-0000EA1C0000}"/>
    <cellStyle name="Indented Supplier Input 2" xfId="2967" xr:uid="{00000000-0005-0000-0000-0000EB1C0000}"/>
    <cellStyle name="Indented Supplier Input 2 10" xfId="6333" xr:uid="{00000000-0005-0000-0000-0000EC1C0000}"/>
    <cellStyle name="Indented Supplier Input 2 11" xfId="6566" xr:uid="{00000000-0005-0000-0000-0000ED1C0000}"/>
    <cellStyle name="Indented Supplier Input 2 12" xfId="6863" xr:uid="{00000000-0005-0000-0000-0000EE1C0000}"/>
    <cellStyle name="Indented Supplier Input 2 13" xfId="7217" xr:uid="{00000000-0005-0000-0000-0000EF1C0000}"/>
    <cellStyle name="Indented Supplier Input 2 14" xfId="7653" xr:uid="{00000000-0005-0000-0000-0000F01C0000}"/>
    <cellStyle name="Indented Supplier Input 2 15" xfId="7949" xr:uid="{00000000-0005-0000-0000-0000F11C0000}"/>
    <cellStyle name="Indented Supplier Input 2 16" xfId="8531" xr:uid="{00000000-0005-0000-0000-0000F21C0000}"/>
    <cellStyle name="Indented Supplier Input 2 17" xfId="8791" xr:uid="{00000000-0005-0000-0000-0000F31C0000}"/>
    <cellStyle name="Indented Supplier Input 2 18" xfId="9070" xr:uid="{00000000-0005-0000-0000-0000F41C0000}"/>
    <cellStyle name="Indented Supplier Input 2 19" xfId="10586" xr:uid="{00000000-0005-0000-0000-0000F51C0000}"/>
    <cellStyle name="Indented Supplier Input 2 19 2" xfId="51566" xr:uid="{00000000-0005-0000-0000-0000F61C0000}"/>
    <cellStyle name="Indented Supplier Input 2 2" xfId="3477" xr:uid="{00000000-0005-0000-0000-0000F71C0000}"/>
    <cellStyle name="Indented Supplier Input 2 20" xfId="10839" xr:uid="{00000000-0005-0000-0000-0000F81C0000}"/>
    <cellStyle name="Indented Supplier Input 2 21" xfId="11162" xr:uid="{00000000-0005-0000-0000-0000F91C0000}"/>
    <cellStyle name="Indented Supplier Input 2 22" xfId="11502" xr:uid="{00000000-0005-0000-0000-0000FA1C0000}"/>
    <cellStyle name="Indented Supplier Input 2 23" xfId="11773" xr:uid="{00000000-0005-0000-0000-0000FB1C0000}"/>
    <cellStyle name="Indented Supplier Input 2 24" xfId="12102" xr:uid="{00000000-0005-0000-0000-0000FC1C0000}"/>
    <cellStyle name="Indented Supplier Input 2 25" xfId="12387" xr:uid="{00000000-0005-0000-0000-0000FD1C0000}"/>
    <cellStyle name="Indented Supplier Input 2 26" xfId="12662" xr:uid="{00000000-0005-0000-0000-0000FE1C0000}"/>
    <cellStyle name="Indented Supplier Input 2 27" xfId="12945" xr:uid="{00000000-0005-0000-0000-0000FF1C0000}"/>
    <cellStyle name="Indented Supplier Input 2 28" xfId="13286" xr:uid="{00000000-0005-0000-0000-0000001D0000}"/>
    <cellStyle name="Indented Supplier Input 2 29" xfId="13620" xr:uid="{00000000-0005-0000-0000-0000011D0000}"/>
    <cellStyle name="Indented Supplier Input 2 3" xfId="3773" xr:uid="{00000000-0005-0000-0000-0000021D0000}"/>
    <cellStyle name="Indented Supplier Input 2 30" xfId="13862" xr:uid="{00000000-0005-0000-0000-0000031D0000}"/>
    <cellStyle name="Indented Supplier Input 2 31" xfId="14138" xr:uid="{00000000-0005-0000-0000-0000041D0000}"/>
    <cellStyle name="Indented Supplier Input 2 32" xfId="14435" xr:uid="{00000000-0005-0000-0000-0000051D0000}"/>
    <cellStyle name="Indented Supplier Input 2 33" xfId="14759" xr:uid="{00000000-0005-0000-0000-0000061D0000}"/>
    <cellStyle name="Indented Supplier Input 2 34" xfId="15060" xr:uid="{00000000-0005-0000-0000-0000071D0000}"/>
    <cellStyle name="Indented Supplier Input 2 35" xfId="15362" xr:uid="{00000000-0005-0000-0000-0000081D0000}"/>
    <cellStyle name="Indented Supplier Input 2 36" xfId="15810" xr:uid="{00000000-0005-0000-0000-0000091D0000}"/>
    <cellStyle name="Indented Supplier Input 2 37" xfId="16071" xr:uid="{00000000-0005-0000-0000-00000A1D0000}"/>
    <cellStyle name="Indented Supplier Input 2 38" xfId="16557" xr:uid="{00000000-0005-0000-0000-00000B1D0000}"/>
    <cellStyle name="Indented Supplier Input 2 39" xfId="16780" xr:uid="{00000000-0005-0000-0000-00000C1D0000}"/>
    <cellStyle name="Indented Supplier Input 2 4" xfId="4387" xr:uid="{00000000-0005-0000-0000-00000D1D0000}"/>
    <cellStyle name="Indented Supplier Input 2 40" xfId="17578" xr:uid="{00000000-0005-0000-0000-00000E1D0000}"/>
    <cellStyle name="Indented Supplier Input 2 41" xfId="17834" xr:uid="{00000000-0005-0000-0000-00000F1D0000}"/>
    <cellStyle name="Indented Supplier Input 2 42" xfId="18153" xr:uid="{00000000-0005-0000-0000-0000101D0000}"/>
    <cellStyle name="Indented Supplier Input 2 43" xfId="18464" xr:uid="{00000000-0005-0000-0000-0000111D0000}"/>
    <cellStyle name="Indented Supplier Input 2 44" xfId="18779" xr:uid="{00000000-0005-0000-0000-0000121D0000}"/>
    <cellStyle name="Indented Supplier Input 2 45" xfId="19239" xr:uid="{00000000-0005-0000-0000-0000131D0000}"/>
    <cellStyle name="Indented Supplier Input 2 46" xfId="19542" xr:uid="{00000000-0005-0000-0000-0000141D0000}"/>
    <cellStyle name="Indented Supplier Input 2 5" xfId="4634" xr:uid="{00000000-0005-0000-0000-0000151D0000}"/>
    <cellStyle name="Indented Supplier Input 2 6" xfId="5019" xr:uid="{00000000-0005-0000-0000-0000161D0000}"/>
    <cellStyle name="Indented Supplier Input 2 7" xfId="5248" xr:uid="{00000000-0005-0000-0000-0000171D0000}"/>
    <cellStyle name="Indented Supplier Input 2 8" xfId="5529" xr:uid="{00000000-0005-0000-0000-0000181D0000}"/>
    <cellStyle name="Indented Supplier Input 2 9" xfId="5737" xr:uid="{00000000-0005-0000-0000-0000191D0000}"/>
    <cellStyle name="Indented Supplier Input 3" xfId="2790" xr:uid="{00000000-0005-0000-0000-00001A1D0000}"/>
    <cellStyle name="Indented Supplier Input 3 10" xfId="6166" xr:uid="{00000000-0005-0000-0000-00001B1D0000}"/>
    <cellStyle name="Indented Supplier Input 3 11" xfId="6397" xr:uid="{00000000-0005-0000-0000-00001C1D0000}"/>
    <cellStyle name="Indented Supplier Input 3 12" xfId="6692" xr:uid="{00000000-0005-0000-0000-00001D1D0000}"/>
    <cellStyle name="Indented Supplier Input 3 13" xfId="7061" xr:uid="{00000000-0005-0000-0000-00001E1D0000}"/>
    <cellStyle name="Indented Supplier Input 3 14" xfId="7482" xr:uid="{00000000-0005-0000-0000-00001F1D0000}"/>
    <cellStyle name="Indented Supplier Input 3 15" xfId="7783" xr:uid="{00000000-0005-0000-0000-0000201D0000}"/>
    <cellStyle name="Indented Supplier Input 3 16" xfId="8362" xr:uid="{00000000-0005-0000-0000-0000211D0000}"/>
    <cellStyle name="Indented Supplier Input 3 17" xfId="8622" xr:uid="{00000000-0005-0000-0000-0000221D0000}"/>
    <cellStyle name="Indented Supplier Input 3 18" xfId="8904" xr:uid="{00000000-0005-0000-0000-0000231D0000}"/>
    <cellStyle name="Indented Supplier Input 3 19" xfId="10421" xr:uid="{00000000-0005-0000-0000-0000241D0000}"/>
    <cellStyle name="Indented Supplier Input 3 19 2" xfId="51402" xr:uid="{00000000-0005-0000-0000-0000251D0000}"/>
    <cellStyle name="Indented Supplier Input 3 2" xfId="3306" xr:uid="{00000000-0005-0000-0000-0000261D0000}"/>
    <cellStyle name="Indented Supplier Input 3 20" xfId="10665" xr:uid="{00000000-0005-0000-0000-0000271D0000}"/>
    <cellStyle name="Indented Supplier Input 3 21" xfId="10989" xr:uid="{00000000-0005-0000-0000-0000281D0000}"/>
    <cellStyle name="Indented Supplier Input 3 22" xfId="11328" xr:uid="{00000000-0005-0000-0000-0000291D0000}"/>
    <cellStyle name="Indented Supplier Input 3 23" xfId="11598" xr:uid="{00000000-0005-0000-0000-00002A1D0000}"/>
    <cellStyle name="Indented Supplier Input 3 24" xfId="11932" xr:uid="{00000000-0005-0000-0000-00002B1D0000}"/>
    <cellStyle name="Indented Supplier Input 3 25" xfId="12214" xr:uid="{00000000-0005-0000-0000-00002C1D0000}"/>
    <cellStyle name="Indented Supplier Input 3 26" xfId="12488" xr:uid="{00000000-0005-0000-0000-00002D1D0000}"/>
    <cellStyle name="Indented Supplier Input 3 27" xfId="12770" xr:uid="{00000000-0005-0000-0000-00002E1D0000}"/>
    <cellStyle name="Indented Supplier Input 3 28" xfId="13116" xr:uid="{00000000-0005-0000-0000-00002F1D0000}"/>
    <cellStyle name="Indented Supplier Input 3 29" xfId="13451" xr:uid="{00000000-0005-0000-0000-0000301D0000}"/>
    <cellStyle name="Indented Supplier Input 3 3" xfId="3602" xr:uid="{00000000-0005-0000-0000-0000311D0000}"/>
    <cellStyle name="Indented Supplier Input 3 30" xfId="13690" xr:uid="{00000000-0005-0000-0000-0000321D0000}"/>
    <cellStyle name="Indented Supplier Input 3 31" xfId="13965" xr:uid="{00000000-0005-0000-0000-0000331D0000}"/>
    <cellStyle name="Indented Supplier Input 3 32" xfId="14262" xr:uid="{00000000-0005-0000-0000-0000341D0000}"/>
    <cellStyle name="Indented Supplier Input 3 33" xfId="14586" xr:uid="{00000000-0005-0000-0000-0000351D0000}"/>
    <cellStyle name="Indented Supplier Input 3 34" xfId="14891" xr:uid="{00000000-0005-0000-0000-0000361D0000}"/>
    <cellStyle name="Indented Supplier Input 3 35" xfId="15195" xr:uid="{00000000-0005-0000-0000-0000371D0000}"/>
    <cellStyle name="Indented Supplier Input 3 36" xfId="15642" xr:uid="{00000000-0005-0000-0000-0000381D0000}"/>
    <cellStyle name="Indented Supplier Input 3 37" xfId="15904" xr:uid="{00000000-0005-0000-0000-0000391D0000}"/>
    <cellStyle name="Indented Supplier Input 3 38" xfId="16391" xr:uid="{00000000-0005-0000-0000-00003A1D0000}"/>
    <cellStyle name="Indented Supplier Input 3 39" xfId="16614" xr:uid="{00000000-0005-0000-0000-00003B1D0000}"/>
    <cellStyle name="Indented Supplier Input 3 4" xfId="4221" xr:uid="{00000000-0005-0000-0000-00003C1D0000}"/>
    <cellStyle name="Indented Supplier Input 3 40" xfId="17416" xr:uid="{00000000-0005-0000-0000-00003D1D0000}"/>
    <cellStyle name="Indented Supplier Input 3 41" xfId="17661" xr:uid="{00000000-0005-0000-0000-00003E1D0000}"/>
    <cellStyle name="Indented Supplier Input 3 42" xfId="17980" xr:uid="{00000000-0005-0000-0000-00003F1D0000}"/>
    <cellStyle name="Indented Supplier Input 3 43" xfId="18291" xr:uid="{00000000-0005-0000-0000-0000401D0000}"/>
    <cellStyle name="Indented Supplier Input 3 44" xfId="18608" xr:uid="{00000000-0005-0000-0000-0000411D0000}"/>
    <cellStyle name="Indented Supplier Input 3 45" xfId="19070" xr:uid="{00000000-0005-0000-0000-0000421D0000}"/>
    <cellStyle name="Indented Supplier Input 3 46" xfId="19371" xr:uid="{00000000-0005-0000-0000-0000431D0000}"/>
    <cellStyle name="Indented Supplier Input 3 5" xfId="4462" xr:uid="{00000000-0005-0000-0000-0000441D0000}"/>
    <cellStyle name="Indented Supplier Input 3 6" xfId="4853" xr:uid="{00000000-0005-0000-0000-0000451D0000}"/>
    <cellStyle name="Indented Supplier Input 3 7" xfId="5081" xr:uid="{00000000-0005-0000-0000-0000461D0000}"/>
    <cellStyle name="Indented Supplier Input 3 8" xfId="5364" xr:uid="{00000000-0005-0000-0000-0000471D0000}"/>
    <cellStyle name="Indented Supplier Input 3 9" xfId="5575" xr:uid="{00000000-0005-0000-0000-0000481D0000}"/>
    <cellStyle name="Indented Supplier Input 4" xfId="2765" xr:uid="{00000000-0005-0000-0000-0000491D0000}"/>
    <cellStyle name="Indented Supplier Input 4 10" xfId="6153" xr:uid="{00000000-0005-0000-0000-00004A1D0000}"/>
    <cellStyle name="Indented Supplier Input 4 11" xfId="6383" xr:uid="{00000000-0005-0000-0000-00004B1D0000}"/>
    <cellStyle name="Indented Supplier Input 4 12" xfId="6678" xr:uid="{00000000-0005-0000-0000-00004C1D0000}"/>
    <cellStyle name="Indented Supplier Input 4 13" xfId="7047" xr:uid="{00000000-0005-0000-0000-00004D1D0000}"/>
    <cellStyle name="Indented Supplier Input 4 14" xfId="7467" xr:uid="{00000000-0005-0000-0000-00004E1D0000}"/>
    <cellStyle name="Indented Supplier Input 4 15" xfId="7771" xr:uid="{00000000-0005-0000-0000-00004F1D0000}"/>
    <cellStyle name="Indented Supplier Input 4 16" xfId="8350" xr:uid="{00000000-0005-0000-0000-0000501D0000}"/>
    <cellStyle name="Indented Supplier Input 4 17" xfId="8608" xr:uid="{00000000-0005-0000-0000-0000511D0000}"/>
    <cellStyle name="Indented Supplier Input 4 18" xfId="8892" xr:uid="{00000000-0005-0000-0000-0000521D0000}"/>
    <cellStyle name="Indented Supplier Input 4 19" xfId="10405" xr:uid="{00000000-0005-0000-0000-0000531D0000}"/>
    <cellStyle name="Indented Supplier Input 4 19 2" xfId="51387" xr:uid="{00000000-0005-0000-0000-0000541D0000}"/>
    <cellStyle name="Indented Supplier Input 4 2" xfId="3292" xr:uid="{00000000-0005-0000-0000-0000551D0000}"/>
    <cellStyle name="Indented Supplier Input 4 20" xfId="10033" xr:uid="{00000000-0005-0000-0000-0000561D0000}"/>
    <cellStyle name="Indented Supplier Input 4 21" xfId="10970" xr:uid="{00000000-0005-0000-0000-0000571D0000}"/>
    <cellStyle name="Indented Supplier Input 4 22" xfId="11312" xr:uid="{00000000-0005-0000-0000-0000581D0000}"/>
    <cellStyle name="Indented Supplier Input 4 23" xfId="11579" xr:uid="{00000000-0005-0000-0000-0000591D0000}"/>
    <cellStyle name="Indented Supplier Input 4 24" xfId="11915" xr:uid="{00000000-0005-0000-0000-00005A1D0000}"/>
    <cellStyle name="Indented Supplier Input 4 25" xfId="12197" xr:uid="{00000000-0005-0000-0000-00005B1D0000}"/>
    <cellStyle name="Indented Supplier Input 4 26" xfId="12469" xr:uid="{00000000-0005-0000-0000-00005C1D0000}"/>
    <cellStyle name="Indented Supplier Input 4 27" xfId="12756" xr:uid="{00000000-0005-0000-0000-00005D1D0000}"/>
    <cellStyle name="Indented Supplier Input 4 28" xfId="13099" xr:uid="{00000000-0005-0000-0000-00005E1D0000}"/>
    <cellStyle name="Indented Supplier Input 4 29" xfId="13432" xr:uid="{00000000-0005-0000-0000-00005F1D0000}"/>
    <cellStyle name="Indented Supplier Input 4 3" xfId="3588" xr:uid="{00000000-0005-0000-0000-0000601D0000}"/>
    <cellStyle name="Indented Supplier Input 4 30" xfId="10245" xr:uid="{00000000-0005-0000-0000-0000611D0000}"/>
    <cellStyle name="Indented Supplier Input 4 31" xfId="13947" xr:uid="{00000000-0005-0000-0000-0000621D0000}"/>
    <cellStyle name="Indented Supplier Input 4 32" xfId="14247" xr:uid="{00000000-0005-0000-0000-0000631D0000}"/>
    <cellStyle name="Indented Supplier Input 4 33" xfId="14570" xr:uid="{00000000-0005-0000-0000-0000641D0000}"/>
    <cellStyle name="Indented Supplier Input 4 34" xfId="14879" xr:uid="{00000000-0005-0000-0000-0000651D0000}"/>
    <cellStyle name="Indented Supplier Input 4 35" xfId="15181" xr:uid="{00000000-0005-0000-0000-0000661D0000}"/>
    <cellStyle name="Indented Supplier Input 4 36" xfId="15630" xr:uid="{00000000-0005-0000-0000-0000671D0000}"/>
    <cellStyle name="Indented Supplier Input 4 37" xfId="15890" xr:uid="{00000000-0005-0000-0000-0000681D0000}"/>
    <cellStyle name="Indented Supplier Input 4 38" xfId="16379" xr:uid="{00000000-0005-0000-0000-0000691D0000}"/>
    <cellStyle name="Indented Supplier Input 4 39" xfId="16602" xr:uid="{00000000-0005-0000-0000-00006A1D0000}"/>
    <cellStyle name="Indented Supplier Input 4 4" xfId="4204" xr:uid="{00000000-0005-0000-0000-00006B1D0000}"/>
    <cellStyle name="Indented Supplier Input 4 40" xfId="17399" xr:uid="{00000000-0005-0000-0000-00006C1D0000}"/>
    <cellStyle name="Indented Supplier Input 4 41" xfId="17646" xr:uid="{00000000-0005-0000-0000-00006D1D0000}"/>
    <cellStyle name="Indented Supplier Input 4 42" xfId="17965" xr:uid="{00000000-0005-0000-0000-00006E1D0000}"/>
    <cellStyle name="Indented Supplier Input 4 43" xfId="18277" xr:uid="{00000000-0005-0000-0000-00006F1D0000}"/>
    <cellStyle name="Indented Supplier Input 4 44" xfId="18594" xr:uid="{00000000-0005-0000-0000-0000701D0000}"/>
    <cellStyle name="Indented Supplier Input 4 45" xfId="19056" xr:uid="{00000000-0005-0000-0000-0000711D0000}"/>
    <cellStyle name="Indented Supplier Input 4 46" xfId="19357" xr:uid="{00000000-0005-0000-0000-0000721D0000}"/>
    <cellStyle name="Indented Supplier Input 4 5" xfId="4450" xr:uid="{00000000-0005-0000-0000-0000731D0000}"/>
    <cellStyle name="Indented Supplier Input 4 6" xfId="4841" xr:uid="{00000000-0005-0000-0000-0000741D0000}"/>
    <cellStyle name="Indented Supplier Input 4 7" xfId="3990" xr:uid="{00000000-0005-0000-0000-0000751D0000}"/>
    <cellStyle name="Indented Supplier Input 4 8" xfId="5352" xr:uid="{00000000-0005-0000-0000-0000761D0000}"/>
    <cellStyle name="Indented Supplier Input 4 9" xfId="3848" xr:uid="{00000000-0005-0000-0000-0000771D0000}"/>
    <cellStyle name="Indented Supplier Input 5" xfId="5812" xr:uid="{00000000-0005-0000-0000-0000781D0000}"/>
    <cellStyle name="Indented Supplier Input 5 2" xfId="23157" xr:uid="{00000000-0005-0000-0000-0000791D0000}"/>
    <cellStyle name="Indented Supplier Input 5 3" xfId="20267" xr:uid="{00000000-0005-0000-0000-00007A1D0000}"/>
    <cellStyle name="Indented Supplier Input 5 4" xfId="47742" xr:uid="{00000000-0005-0000-0000-00007B1D0000}"/>
    <cellStyle name="Indented Supplier Input 6" xfId="7352" xr:uid="{00000000-0005-0000-0000-00007C1D0000}"/>
    <cellStyle name="Indented Supplier Input 7" xfId="7351" xr:uid="{00000000-0005-0000-0000-00007D1D0000}"/>
    <cellStyle name="Indented Supplier Input 7 2" xfId="24557" xr:uid="{00000000-0005-0000-0000-00007E1D0000}"/>
    <cellStyle name="Indented Supplier Input 7 3" xfId="35959" xr:uid="{00000000-0005-0000-0000-00007F1D0000}"/>
    <cellStyle name="Indented Supplier Input 7 4" xfId="48930" xr:uid="{00000000-0005-0000-0000-0000801D0000}"/>
    <cellStyle name="Indented Supplier Input 8" xfId="9180" xr:uid="{00000000-0005-0000-0000-0000811D0000}"/>
    <cellStyle name="Indented Supplier Input 8 2" xfId="26213" xr:uid="{00000000-0005-0000-0000-0000821D0000}"/>
    <cellStyle name="Indented Supplier Input 8 3" xfId="37392" xr:uid="{00000000-0005-0000-0000-0000831D0000}"/>
    <cellStyle name="Indented Supplier Input 9" xfId="11539" xr:uid="{00000000-0005-0000-0000-0000841D0000}"/>
    <cellStyle name="Indented Supplier Input 9 2" xfId="28397" xr:uid="{00000000-0005-0000-0000-0000851D0000}"/>
    <cellStyle name="Indented Supplier Input 9 3" xfId="39281" xr:uid="{00000000-0005-0000-0000-0000861D0000}"/>
    <cellStyle name="Indented Supplier Input 9 4" xfId="52289" xr:uid="{00000000-0005-0000-0000-0000871D0000}"/>
    <cellStyle name="Input" xfId="15" builtinId="20" hidden="1"/>
    <cellStyle name="Input [yellow]" xfId="756" xr:uid="{00000000-0005-0000-0000-0000891D0000}"/>
    <cellStyle name="Input [yellow] 10" xfId="17006" xr:uid="{00000000-0005-0000-0000-00008A1D0000}"/>
    <cellStyle name="Input [yellow] 2" xfId="2598" xr:uid="{00000000-0005-0000-0000-00008B1D0000}"/>
    <cellStyle name="Input [yellow] 2 10" xfId="3867" xr:uid="{00000000-0005-0000-0000-00008C1D0000}"/>
    <cellStyle name="Input [yellow] 2 11" xfId="4437" xr:uid="{00000000-0005-0000-0000-00008D1D0000}"/>
    <cellStyle name="Input [yellow] 2 12" xfId="6052" xr:uid="{00000000-0005-0000-0000-00008E1D0000}"/>
    <cellStyle name="Input [yellow] 2 13" xfId="5989" xr:uid="{00000000-0005-0000-0000-00008F1D0000}"/>
    <cellStyle name="Input [yellow] 2 14" xfId="6161" xr:uid="{00000000-0005-0000-0000-0000901D0000}"/>
    <cellStyle name="Input [yellow] 2 15" xfId="6958" xr:uid="{00000000-0005-0000-0000-0000911D0000}"/>
    <cellStyle name="Input [yellow] 2 16" xfId="7366" xr:uid="{00000000-0005-0000-0000-0000921D0000}"/>
    <cellStyle name="Input [yellow] 2 17" xfId="7258" xr:uid="{00000000-0005-0000-0000-0000931D0000}"/>
    <cellStyle name="Input [yellow] 2 18" xfId="8245" xr:uid="{00000000-0005-0000-0000-0000941D0000}"/>
    <cellStyle name="Input [yellow] 2 19" xfId="8200" xr:uid="{00000000-0005-0000-0000-0000951D0000}"/>
    <cellStyle name="Input [yellow] 2 2" xfId="2982" xr:uid="{00000000-0005-0000-0000-0000961D0000}"/>
    <cellStyle name="Input [yellow] 2 2 10" xfId="6346" xr:uid="{00000000-0005-0000-0000-0000971D0000}"/>
    <cellStyle name="Input [yellow] 2 2 11" xfId="6580" xr:uid="{00000000-0005-0000-0000-0000981D0000}"/>
    <cellStyle name="Input [yellow] 2 2 12" xfId="6878" xr:uid="{00000000-0005-0000-0000-0000991D0000}"/>
    <cellStyle name="Input [yellow] 2 2 13" xfId="7230" xr:uid="{00000000-0005-0000-0000-00009A1D0000}"/>
    <cellStyle name="Input [yellow] 2 2 14" xfId="7668" xr:uid="{00000000-0005-0000-0000-00009B1D0000}"/>
    <cellStyle name="Input [yellow] 2 2 15" xfId="7964" xr:uid="{00000000-0005-0000-0000-00009C1D0000}"/>
    <cellStyle name="Input [yellow] 2 2 16" xfId="8546" xr:uid="{00000000-0005-0000-0000-00009D1D0000}"/>
    <cellStyle name="Input [yellow] 2 2 17" xfId="8805" xr:uid="{00000000-0005-0000-0000-00009E1D0000}"/>
    <cellStyle name="Input [yellow] 2 2 18" xfId="9085" xr:uid="{00000000-0005-0000-0000-00009F1D0000}"/>
    <cellStyle name="Input [yellow] 2 2 19" xfId="10601" xr:uid="{00000000-0005-0000-0000-0000A01D0000}"/>
    <cellStyle name="Input [yellow] 2 2 19 2" xfId="51581" xr:uid="{00000000-0005-0000-0000-0000A11D0000}"/>
    <cellStyle name="Input [yellow] 2 2 2" xfId="3492" xr:uid="{00000000-0005-0000-0000-0000A21D0000}"/>
    <cellStyle name="Input [yellow] 2 2 20" xfId="10854" xr:uid="{00000000-0005-0000-0000-0000A31D0000}"/>
    <cellStyle name="Input [yellow] 2 2 21" xfId="11177" xr:uid="{00000000-0005-0000-0000-0000A41D0000}"/>
    <cellStyle name="Input [yellow] 2 2 22" xfId="11517" xr:uid="{00000000-0005-0000-0000-0000A51D0000}"/>
    <cellStyle name="Input [yellow] 2 2 23" xfId="11788" xr:uid="{00000000-0005-0000-0000-0000A61D0000}"/>
    <cellStyle name="Input [yellow] 2 2 24" xfId="12117" xr:uid="{00000000-0005-0000-0000-0000A71D0000}"/>
    <cellStyle name="Input [yellow] 2 2 25" xfId="12401" xr:uid="{00000000-0005-0000-0000-0000A81D0000}"/>
    <cellStyle name="Input [yellow] 2 2 26" xfId="12677" xr:uid="{00000000-0005-0000-0000-0000A91D0000}"/>
    <cellStyle name="Input [yellow] 2 2 27" xfId="12960" xr:uid="{00000000-0005-0000-0000-0000AA1D0000}"/>
    <cellStyle name="Input [yellow] 2 2 28" xfId="13301" xr:uid="{00000000-0005-0000-0000-0000AB1D0000}"/>
    <cellStyle name="Input [yellow] 2 2 29" xfId="13634" xr:uid="{00000000-0005-0000-0000-0000AC1D0000}"/>
    <cellStyle name="Input [yellow] 2 2 3" xfId="3788" xr:uid="{00000000-0005-0000-0000-0000AD1D0000}"/>
    <cellStyle name="Input [yellow] 2 2 30" xfId="13877" xr:uid="{00000000-0005-0000-0000-0000AE1D0000}"/>
    <cellStyle name="Input [yellow] 2 2 31" xfId="14153" xr:uid="{00000000-0005-0000-0000-0000AF1D0000}"/>
    <cellStyle name="Input [yellow] 2 2 32" xfId="14450" xr:uid="{00000000-0005-0000-0000-0000B01D0000}"/>
    <cellStyle name="Input [yellow] 2 2 33" xfId="14774" xr:uid="{00000000-0005-0000-0000-0000B11D0000}"/>
    <cellStyle name="Input [yellow] 2 2 34" xfId="15075" xr:uid="{00000000-0005-0000-0000-0000B21D0000}"/>
    <cellStyle name="Input [yellow] 2 2 35" xfId="15376" xr:uid="{00000000-0005-0000-0000-0000B31D0000}"/>
    <cellStyle name="Input [yellow] 2 2 36" xfId="15825" xr:uid="{00000000-0005-0000-0000-0000B41D0000}"/>
    <cellStyle name="Input [yellow] 2 2 37" xfId="16085" xr:uid="{00000000-0005-0000-0000-0000B51D0000}"/>
    <cellStyle name="Input [yellow] 2 2 38" xfId="16571" xr:uid="{00000000-0005-0000-0000-0000B61D0000}"/>
    <cellStyle name="Input [yellow] 2 2 39" xfId="16795" xr:uid="{00000000-0005-0000-0000-0000B71D0000}"/>
    <cellStyle name="Input [yellow] 2 2 4" xfId="4401" xr:uid="{00000000-0005-0000-0000-0000B81D0000}"/>
    <cellStyle name="Input [yellow] 2 2 40" xfId="17592" xr:uid="{00000000-0005-0000-0000-0000B91D0000}"/>
    <cellStyle name="Input [yellow] 2 2 41" xfId="17849" xr:uid="{00000000-0005-0000-0000-0000BA1D0000}"/>
    <cellStyle name="Input [yellow] 2 2 42" xfId="18168" xr:uid="{00000000-0005-0000-0000-0000BB1D0000}"/>
    <cellStyle name="Input [yellow] 2 2 43" xfId="18479" xr:uid="{00000000-0005-0000-0000-0000BC1D0000}"/>
    <cellStyle name="Input [yellow] 2 2 44" xfId="18794" xr:uid="{00000000-0005-0000-0000-0000BD1D0000}"/>
    <cellStyle name="Input [yellow] 2 2 45" xfId="19254" xr:uid="{00000000-0005-0000-0000-0000BE1D0000}"/>
    <cellStyle name="Input [yellow] 2 2 46" xfId="19557" xr:uid="{00000000-0005-0000-0000-0000BF1D0000}"/>
    <cellStyle name="Input [yellow] 2 2 5" xfId="4649" xr:uid="{00000000-0005-0000-0000-0000C01D0000}"/>
    <cellStyle name="Input [yellow] 2 2 6" xfId="5033" xr:uid="{00000000-0005-0000-0000-0000C11D0000}"/>
    <cellStyle name="Input [yellow] 2 2 7" xfId="5262" xr:uid="{00000000-0005-0000-0000-0000C21D0000}"/>
    <cellStyle name="Input [yellow] 2 2 8" xfId="5543" xr:uid="{00000000-0005-0000-0000-0000C31D0000}"/>
    <cellStyle name="Input [yellow] 2 2 9" xfId="5751" xr:uid="{00000000-0005-0000-0000-0000C41D0000}"/>
    <cellStyle name="Input [yellow] 2 20" xfId="8139" xr:uid="{00000000-0005-0000-0000-0000C51D0000}"/>
    <cellStyle name="Input [yellow] 2 21" xfId="10290" xr:uid="{00000000-0005-0000-0000-0000C61D0000}"/>
    <cellStyle name="Input [yellow] 2 21 2" xfId="51279" xr:uid="{00000000-0005-0000-0000-0000C71D0000}"/>
    <cellStyle name="Input [yellow] 2 22" xfId="10119" xr:uid="{00000000-0005-0000-0000-0000C81D0000}"/>
    <cellStyle name="Input [yellow] 2 23" xfId="10177" xr:uid="{00000000-0005-0000-0000-0000C91D0000}"/>
    <cellStyle name="Input [yellow] 2 24" xfId="10862" xr:uid="{00000000-0005-0000-0000-0000CA1D0000}"/>
    <cellStyle name="Input [yellow] 2 25" xfId="10944" xr:uid="{00000000-0005-0000-0000-0000CB1D0000}"/>
    <cellStyle name="Input [yellow] 2 26" xfId="10014" xr:uid="{00000000-0005-0000-0000-0000CC1D0000}"/>
    <cellStyle name="Input [yellow] 2 27" xfId="11807" xr:uid="{00000000-0005-0000-0000-0000CD1D0000}"/>
    <cellStyle name="Input [yellow] 2 28" xfId="12165" xr:uid="{00000000-0005-0000-0000-0000CE1D0000}"/>
    <cellStyle name="Input [yellow] 2 29" xfId="10417" xr:uid="{00000000-0005-0000-0000-0000CF1D0000}"/>
    <cellStyle name="Input [yellow] 2 3" xfId="2997" xr:uid="{00000000-0005-0000-0000-0000D01D0000}"/>
    <cellStyle name="Input [yellow] 2 3 10" xfId="6357" xr:uid="{00000000-0005-0000-0000-0000D11D0000}"/>
    <cellStyle name="Input [yellow] 2 3 11" xfId="6593" xr:uid="{00000000-0005-0000-0000-0000D21D0000}"/>
    <cellStyle name="Input [yellow] 2 3 12" xfId="6892" xr:uid="{00000000-0005-0000-0000-0000D31D0000}"/>
    <cellStyle name="Input [yellow] 2 3 13" xfId="7243" xr:uid="{00000000-0005-0000-0000-0000D41D0000}"/>
    <cellStyle name="Input [yellow] 2 3 14" xfId="7682" xr:uid="{00000000-0005-0000-0000-0000D51D0000}"/>
    <cellStyle name="Input [yellow] 2 3 15" xfId="7976" xr:uid="{00000000-0005-0000-0000-0000D61D0000}"/>
    <cellStyle name="Input [yellow] 2 3 16" xfId="8560" xr:uid="{00000000-0005-0000-0000-0000D71D0000}"/>
    <cellStyle name="Input [yellow] 2 3 17" xfId="8818" xr:uid="{00000000-0005-0000-0000-0000D81D0000}"/>
    <cellStyle name="Input [yellow] 2 3 18" xfId="9097" xr:uid="{00000000-0005-0000-0000-0000D91D0000}"/>
    <cellStyle name="Input [yellow] 2 3 19" xfId="10615" xr:uid="{00000000-0005-0000-0000-0000DA1D0000}"/>
    <cellStyle name="Input [yellow] 2 3 19 2" xfId="51594" xr:uid="{00000000-0005-0000-0000-0000DB1D0000}"/>
    <cellStyle name="Input [yellow] 2 3 2" xfId="3506" xr:uid="{00000000-0005-0000-0000-0000DC1D0000}"/>
    <cellStyle name="Input [yellow] 2 3 20" xfId="10868" xr:uid="{00000000-0005-0000-0000-0000DD1D0000}"/>
    <cellStyle name="Input [yellow] 2 3 21" xfId="11191" xr:uid="{00000000-0005-0000-0000-0000DE1D0000}"/>
    <cellStyle name="Input [yellow] 2 3 22" xfId="11531" xr:uid="{00000000-0005-0000-0000-0000DF1D0000}"/>
    <cellStyle name="Input [yellow] 2 3 23" xfId="11802" xr:uid="{00000000-0005-0000-0000-0000E01D0000}"/>
    <cellStyle name="Input [yellow] 2 3 24" xfId="12132" xr:uid="{00000000-0005-0000-0000-0000E11D0000}"/>
    <cellStyle name="Input [yellow] 2 3 25" xfId="12415" xr:uid="{00000000-0005-0000-0000-0000E21D0000}"/>
    <cellStyle name="Input [yellow] 2 3 26" xfId="12692" xr:uid="{00000000-0005-0000-0000-0000E31D0000}"/>
    <cellStyle name="Input [yellow] 2 3 27" xfId="12974" xr:uid="{00000000-0005-0000-0000-0000E41D0000}"/>
    <cellStyle name="Input [yellow] 2 3 28" xfId="13314" xr:uid="{00000000-0005-0000-0000-0000E51D0000}"/>
    <cellStyle name="Input [yellow] 2 3 29" xfId="13647" xr:uid="{00000000-0005-0000-0000-0000E61D0000}"/>
    <cellStyle name="Input [yellow] 2 3 3" xfId="3802" xr:uid="{00000000-0005-0000-0000-0000E71D0000}"/>
    <cellStyle name="Input [yellow] 2 3 30" xfId="13890" xr:uid="{00000000-0005-0000-0000-0000E81D0000}"/>
    <cellStyle name="Input [yellow] 2 3 31" xfId="14167" xr:uid="{00000000-0005-0000-0000-0000E91D0000}"/>
    <cellStyle name="Input [yellow] 2 3 32" xfId="14464" xr:uid="{00000000-0005-0000-0000-0000EA1D0000}"/>
    <cellStyle name="Input [yellow] 2 3 33" xfId="14788" xr:uid="{00000000-0005-0000-0000-0000EB1D0000}"/>
    <cellStyle name="Input [yellow] 2 3 34" xfId="15087" xr:uid="{00000000-0005-0000-0000-0000EC1D0000}"/>
    <cellStyle name="Input [yellow] 2 3 35" xfId="15389" xr:uid="{00000000-0005-0000-0000-0000ED1D0000}"/>
    <cellStyle name="Input [yellow] 2 3 36" xfId="15837" xr:uid="{00000000-0005-0000-0000-0000EE1D0000}"/>
    <cellStyle name="Input [yellow] 2 3 37" xfId="16098" xr:uid="{00000000-0005-0000-0000-0000EF1D0000}"/>
    <cellStyle name="Input [yellow] 2 3 38" xfId="16582" xr:uid="{00000000-0005-0000-0000-0000F01D0000}"/>
    <cellStyle name="Input [yellow] 2 3 39" xfId="16807" xr:uid="{00000000-0005-0000-0000-0000F11D0000}"/>
    <cellStyle name="Input [yellow] 2 3 4" xfId="4415" xr:uid="{00000000-0005-0000-0000-0000F21D0000}"/>
    <cellStyle name="Input [yellow] 2 3 40" xfId="17606" xr:uid="{00000000-0005-0000-0000-0000F31D0000}"/>
    <cellStyle name="Input [yellow] 2 3 41" xfId="17863" xr:uid="{00000000-0005-0000-0000-0000F41D0000}"/>
    <cellStyle name="Input [yellow] 2 3 42" xfId="18182" xr:uid="{00000000-0005-0000-0000-0000F51D0000}"/>
    <cellStyle name="Input [yellow] 2 3 43" xfId="18493" xr:uid="{00000000-0005-0000-0000-0000F61D0000}"/>
    <cellStyle name="Input [yellow] 2 3 44" xfId="18808" xr:uid="{00000000-0005-0000-0000-0000F71D0000}"/>
    <cellStyle name="Input [yellow] 2 3 45" xfId="19268" xr:uid="{00000000-0005-0000-0000-0000F81D0000}"/>
    <cellStyle name="Input [yellow] 2 3 46" xfId="19571" xr:uid="{00000000-0005-0000-0000-0000F91D0000}"/>
    <cellStyle name="Input [yellow] 2 3 5" xfId="4661" xr:uid="{00000000-0005-0000-0000-0000FA1D0000}"/>
    <cellStyle name="Input [yellow] 2 3 6" xfId="5044" xr:uid="{00000000-0005-0000-0000-0000FB1D0000}"/>
    <cellStyle name="Input [yellow] 2 3 7" xfId="5275" xr:uid="{00000000-0005-0000-0000-0000FC1D0000}"/>
    <cellStyle name="Input [yellow] 2 3 8" xfId="5554" xr:uid="{00000000-0005-0000-0000-0000FD1D0000}"/>
    <cellStyle name="Input [yellow] 2 3 9" xfId="5762" xr:uid="{00000000-0005-0000-0000-0000FE1D0000}"/>
    <cellStyle name="Input [yellow] 2 30" xfId="9175" xr:uid="{00000000-0005-0000-0000-0000FF1D0000}"/>
    <cellStyle name="Input [yellow] 2 31" xfId="10163" xr:uid="{00000000-0005-0000-0000-0000001E0000}"/>
    <cellStyle name="Input [yellow] 2 32" xfId="10023" xr:uid="{00000000-0005-0000-0000-0000011E0000}"/>
    <cellStyle name="Input [yellow] 2 33" xfId="10002" xr:uid="{00000000-0005-0000-0000-0000021E0000}"/>
    <cellStyle name="Input [yellow] 2 34" xfId="11920" xr:uid="{00000000-0005-0000-0000-0000031E0000}"/>
    <cellStyle name="Input [yellow] 2 35" xfId="10211" xr:uid="{00000000-0005-0000-0000-0000041E0000}"/>
    <cellStyle name="Input [yellow] 2 36" xfId="9872" xr:uid="{00000000-0005-0000-0000-0000051E0000}"/>
    <cellStyle name="Input [yellow] 2 37" xfId="9859" xr:uid="{00000000-0005-0000-0000-0000061E0000}"/>
    <cellStyle name="Input [yellow] 2 38" xfId="15534" xr:uid="{00000000-0005-0000-0000-0000071E0000}"/>
    <cellStyle name="Input [yellow] 2 39" xfId="15416" xr:uid="{00000000-0005-0000-0000-0000081E0000}"/>
    <cellStyle name="Input [yellow] 2 4" xfId="3193" xr:uid="{00000000-0005-0000-0000-0000091E0000}"/>
    <cellStyle name="Input [yellow] 2 40" xfId="16280" xr:uid="{00000000-0005-0000-0000-00000A1E0000}"/>
    <cellStyle name="Input [yellow] 2 41" xfId="16258" xr:uid="{00000000-0005-0000-0000-00000B1E0000}"/>
    <cellStyle name="Input [yellow] 2 42" xfId="17289" xr:uid="{00000000-0005-0000-0000-00000C1E0000}"/>
    <cellStyle name="Input [yellow] 2 43" xfId="17192" xr:uid="{00000000-0005-0000-0000-00000D1E0000}"/>
    <cellStyle name="Input [yellow] 2 44" xfId="17277" xr:uid="{00000000-0005-0000-0000-00000E1E0000}"/>
    <cellStyle name="Input [yellow] 2 45" xfId="16899" xr:uid="{00000000-0005-0000-0000-00000F1E0000}"/>
    <cellStyle name="Input [yellow] 2 46" xfId="18194" xr:uid="{00000000-0005-0000-0000-0000101E0000}"/>
    <cellStyle name="Input [yellow] 2 47" xfId="18953" xr:uid="{00000000-0005-0000-0000-0000111E0000}"/>
    <cellStyle name="Input [yellow] 2 48" xfId="18829" xr:uid="{00000000-0005-0000-0000-0000121E0000}"/>
    <cellStyle name="Input [yellow] 2 5" xfId="3085" xr:uid="{00000000-0005-0000-0000-0000131E0000}"/>
    <cellStyle name="Input [yellow] 2 6" xfId="4102" xr:uid="{00000000-0005-0000-0000-0000141E0000}"/>
    <cellStyle name="Input [yellow] 2 7" xfId="4056" xr:uid="{00000000-0005-0000-0000-0000151E0000}"/>
    <cellStyle name="Input [yellow] 2 8" xfId="4743" xr:uid="{00000000-0005-0000-0000-0000161E0000}"/>
    <cellStyle name="Input [yellow] 2 9" xfId="4692" xr:uid="{00000000-0005-0000-0000-0000171E0000}"/>
    <cellStyle name="Input [yellow] 3" xfId="3029" xr:uid="{00000000-0005-0000-0000-0000181E0000}"/>
    <cellStyle name="Input [yellow] 3 10" xfId="6367" xr:uid="{00000000-0005-0000-0000-0000191E0000}"/>
    <cellStyle name="Input [yellow] 3 10 2" xfId="23679" xr:uid="{00000000-0005-0000-0000-00001A1E0000}"/>
    <cellStyle name="Input [yellow] 3 10 3" xfId="20259" xr:uid="{00000000-0005-0000-0000-00001B1E0000}"/>
    <cellStyle name="Input [yellow] 3 10 4" xfId="48190" xr:uid="{00000000-0005-0000-0000-00001C1E0000}"/>
    <cellStyle name="Input [yellow] 3 11" xfId="6598" xr:uid="{00000000-0005-0000-0000-00001D1E0000}"/>
    <cellStyle name="Input [yellow] 3 11 2" xfId="23879" xr:uid="{00000000-0005-0000-0000-00001E1E0000}"/>
    <cellStyle name="Input [yellow] 3 11 3" xfId="31547" xr:uid="{00000000-0005-0000-0000-00001F1E0000}"/>
    <cellStyle name="Input [yellow] 3 11 4" xfId="48363" xr:uid="{00000000-0005-0000-0000-0000201E0000}"/>
    <cellStyle name="Input [yellow] 3 12" xfId="6897" xr:uid="{00000000-0005-0000-0000-0000211E0000}"/>
    <cellStyle name="Input [yellow] 3 12 2" xfId="24144" xr:uid="{00000000-0005-0000-0000-0000221E0000}"/>
    <cellStyle name="Input [yellow] 3 12 3" xfId="35616" xr:uid="{00000000-0005-0000-0000-0000231E0000}"/>
    <cellStyle name="Input [yellow] 3 12 4" xfId="48585" xr:uid="{00000000-0005-0000-0000-0000241E0000}"/>
    <cellStyle name="Input [yellow] 3 13" xfId="7248" xr:uid="{00000000-0005-0000-0000-0000251E0000}"/>
    <cellStyle name="Input [yellow] 3 13 2" xfId="48859" xr:uid="{00000000-0005-0000-0000-0000261E0000}"/>
    <cellStyle name="Input [yellow] 3 14" xfId="7687" xr:uid="{00000000-0005-0000-0000-0000271E0000}"/>
    <cellStyle name="Input [yellow] 3 14 2" xfId="24852" xr:uid="{00000000-0005-0000-0000-0000281E0000}"/>
    <cellStyle name="Input [yellow] 3 14 3" xfId="36204" xr:uid="{00000000-0005-0000-0000-0000291E0000}"/>
    <cellStyle name="Input [yellow] 3 14 4" xfId="49175" xr:uid="{00000000-0005-0000-0000-00002A1E0000}"/>
    <cellStyle name="Input [yellow] 3 15" xfId="7981" xr:uid="{00000000-0005-0000-0000-00002B1E0000}"/>
    <cellStyle name="Input [yellow] 3 15 2" xfId="25117" xr:uid="{00000000-0005-0000-0000-00002C1E0000}"/>
    <cellStyle name="Input [yellow] 3 15 3" xfId="36434" xr:uid="{00000000-0005-0000-0000-00002D1E0000}"/>
    <cellStyle name="Input [yellow] 3 15 4" xfId="49405" xr:uid="{00000000-0005-0000-0000-00002E1E0000}"/>
    <cellStyle name="Input [yellow] 3 16" xfId="8571" xr:uid="{00000000-0005-0000-0000-00002F1E0000}"/>
    <cellStyle name="Input [yellow] 3 16 2" xfId="25667" xr:uid="{00000000-0005-0000-0000-0000301E0000}"/>
    <cellStyle name="Input [yellow] 3 16 3" xfId="36925" xr:uid="{00000000-0005-0000-0000-0000311E0000}"/>
    <cellStyle name="Input [yellow] 3 16 4" xfId="49896" xr:uid="{00000000-0005-0000-0000-0000321E0000}"/>
    <cellStyle name="Input [yellow] 3 17" xfId="8824" xr:uid="{00000000-0005-0000-0000-0000331E0000}"/>
    <cellStyle name="Input [yellow] 3 17 2" xfId="25888" xr:uid="{00000000-0005-0000-0000-0000341E0000}"/>
    <cellStyle name="Input [yellow] 3 17 3" xfId="37108" xr:uid="{00000000-0005-0000-0000-0000351E0000}"/>
    <cellStyle name="Input [yellow] 3 17 4" xfId="50079" xr:uid="{00000000-0005-0000-0000-0000361E0000}"/>
    <cellStyle name="Input [yellow] 3 18" xfId="9102" xr:uid="{00000000-0005-0000-0000-0000371E0000}"/>
    <cellStyle name="Input [yellow] 3 18 2" xfId="26139" xr:uid="{00000000-0005-0000-0000-0000381E0000}"/>
    <cellStyle name="Input [yellow] 3 18 3" xfId="37322" xr:uid="{00000000-0005-0000-0000-0000391E0000}"/>
    <cellStyle name="Input [yellow] 3 18 4" xfId="50293" xr:uid="{00000000-0005-0000-0000-00003A1E0000}"/>
    <cellStyle name="Input [yellow] 3 19" xfId="10631" xr:uid="{00000000-0005-0000-0000-00003B1E0000}"/>
    <cellStyle name="Input [yellow] 3 19 2" xfId="27573" xr:uid="{00000000-0005-0000-0000-00003C1E0000}"/>
    <cellStyle name="Input [yellow] 3 19 3" xfId="38597" xr:uid="{00000000-0005-0000-0000-00003D1E0000}"/>
    <cellStyle name="Input [yellow] 3 2" xfId="3511" xr:uid="{00000000-0005-0000-0000-00003E1E0000}"/>
    <cellStyle name="Input [yellow] 3 20" xfId="10886" xr:uid="{00000000-0005-0000-0000-00003F1E0000}"/>
    <cellStyle name="Input [yellow] 3 20 2" xfId="27808" xr:uid="{00000000-0005-0000-0000-0000401E0000}"/>
    <cellStyle name="Input [yellow] 3 20 3" xfId="38793" xr:uid="{00000000-0005-0000-0000-0000411E0000}"/>
    <cellStyle name="Input [yellow] 3 20 4" xfId="51801" xr:uid="{00000000-0005-0000-0000-0000421E0000}"/>
    <cellStyle name="Input [yellow] 3 21" xfId="11210" xr:uid="{00000000-0005-0000-0000-0000431E0000}"/>
    <cellStyle name="Input [yellow] 3 21 2" xfId="28098" xr:uid="{00000000-0005-0000-0000-0000441E0000}"/>
    <cellStyle name="Input [yellow] 3 21 3" xfId="39030" xr:uid="{00000000-0005-0000-0000-0000451E0000}"/>
    <cellStyle name="Input [yellow] 3 21 4" xfId="52038" xr:uid="{00000000-0005-0000-0000-0000461E0000}"/>
    <cellStyle name="Input [yellow] 3 22" xfId="11552" xr:uid="{00000000-0005-0000-0000-0000471E0000}"/>
    <cellStyle name="Input [yellow] 3 23" xfId="11821" xr:uid="{00000000-0005-0000-0000-0000481E0000}"/>
    <cellStyle name="Input [yellow] 3 23 2" xfId="28646" xr:uid="{00000000-0005-0000-0000-0000491E0000}"/>
    <cellStyle name="Input [yellow] 3 23 3" xfId="39498" xr:uid="{00000000-0005-0000-0000-00004A1E0000}"/>
    <cellStyle name="Input [yellow] 3 23 4" xfId="52506" xr:uid="{00000000-0005-0000-0000-00004B1E0000}"/>
    <cellStyle name="Input [yellow] 3 24" xfId="12150" xr:uid="{00000000-0005-0000-0000-00004C1E0000}"/>
    <cellStyle name="Input [yellow] 3 25" xfId="12433" xr:uid="{00000000-0005-0000-0000-00004D1E0000}"/>
    <cellStyle name="Input [yellow] 3 25 2" xfId="29194" xr:uid="{00000000-0005-0000-0000-00004E1E0000}"/>
    <cellStyle name="Input [yellow] 3 25 3" xfId="39954" xr:uid="{00000000-0005-0000-0000-00004F1E0000}"/>
    <cellStyle name="Input [yellow] 3 25 4" xfId="52962" xr:uid="{00000000-0005-0000-0000-0000501E0000}"/>
    <cellStyle name="Input [yellow] 3 26" xfId="12705" xr:uid="{00000000-0005-0000-0000-0000511E0000}"/>
    <cellStyle name="Input [yellow] 3 26 2" xfId="29436" xr:uid="{00000000-0005-0000-0000-0000521E0000}"/>
    <cellStyle name="Input [yellow] 3 26 3" xfId="40147" xr:uid="{00000000-0005-0000-0000-0000531E0000}"/>
    <cellStyle name="Input [yellow] 3 26 4" xfId="53155" xr:uid="{00000000-0005-0000-0000-0000541E0000}"/>
    <cellStyle name="Input [yellow] 3 27" xfId="12987" xr:uid="{00000000-0005-0000-0000-0000551E0000}"/>
    <cellStyle name="Input [yellow] 3 27 2" xfId="29683" xr:uid="{00000000-0005-0000-0000-0000561E0000}"/>
    <cellStyle name="Input [yellow] 3 27 3" xfId="40350" xr:uid="{00000000-0005-0000-0000-0000571E0000}"/>
    <cellStyle name="Input [yellow] 3 27 4" xfId="53358" xr:uid="{00000000-0005-0000-0000-0000581E0000}"/>
    <cellStyle name="Input [yellow] 3 28" xfId="13326" xr:uid="{00000000-0005-0000-0000-0000591E0000}"/>
    <cellStyle name="Input [yellow] 3 29" xfId="13662" xr:uid="{00000000-0005-0000-0000-00005A1E0000}"/>
    <cellStyle name="Input [yellow] 3 3" xfId="3807" xr:uid="{00000000-0005-0000-0000-00005B1E0000}"/>
    <cellStyle name="Input [yellow] 3 3 2" xfId="21326" xr:uid="{00000000-0005-0000-0000-00005C1E0000}"/>
    <cellStyle name="Input [yellow] 3 3 3" xfId="20134" xr:uid="{00000000-0005-0000-0000-00005D1E0000}"/>
    <cellStyle name="Input [yellow] 3 3 4" xfId="46178" xr:uid="{00000000-0005-0000-0000-00005E1E0000}"/>
    <cellStyle name="Input [yellow] 3 30" xfId="13910" xr:uid="{00000000-0005-0000-0000-00005F1E0000}"/>
    <cellStyle name="Input [yellow] 3 30 2" xfId="30514" xr:uid="{00000000-0005-0000-0000-0000601E0000}"/>
    <cellStyle name="Input [yellow] 3 30 3" xfId="41076" xr:uid="{00000000-0005-0000-0000-0000611E0000}"/>
    <cellStyle name="Input [yellow] 3 30 4" xfId="54084" xr:uid="{00000000-0005-0000-0000-0000621E0000}"/>
    <cellStyle name="Input [yellow] 3 31" xfId="14184" xr:uid="{00000000-0005-0000-0000-0000631E0000}"/>
    <cellStyle name="Input [yellow] 3 31 2" xfId="30755" xr:uid="{00000000-0005-0000-0000-0000641E0000}"/>
    <cellStyle name="Input [yellow] 3 31 3" xfId="41270" xr:uid="{00000000-0005-0000-0000-0000651E0000}"/>
    <cellStyle name="Input [yellow] 3 31 4" xfId="54278" xr:uid="{00000000-0005-0000-0000-0000661E0000}"/>
    <cellStyle name="Input [yellow] 3 32" xfId="14471" xr:uid="{00000000-0005-0000-0000-0000671E0000}"/>
    <cellStyle name="Input [yellow] 3 32 2" xfId="31009" xr:uid="{00000000-0005-0000-0000-0000681E0000}"/>
    <cellStyle name="Input [yellow] 3 32 3" xfId="41480" xr:uid="{00000000-0005-0000-0000-0000691E0000}"/>
    <cellStyle name="Input [yellow] 3 32 4" xfId="54488" xr:uid="{00000000-0005-0000-0000-00006A1E0000}"/>
    <cellStyle name="Input [yellow] 3 33" xfId="14794" xr:uid="{00000000-0005-0000-0000-00006B1E0000}"/>
    <cellStyle name="Input [yellow] 3 33 2" xfId="31295" xr:uid="{00000000-0005-0000-0000-00006C1E0000}"/>
    <cellStyle name="Input [yellow] 3 33 3" xfId="41721" xr:uid="{00000000-0005-0000-0000-00006D1E0000}"/>
    <cellStyle name="Input [yellow] 3 33 4" xfId="54729" xr:uid="{00000000-0005-0000-0000-00006E1E0000}"/>
    <cellStyle name="Input [yellow] 3 34" xfId="15092" xr:uid="{00000000-0005-0000-0000-00006F1E0000}"/>
    <cellStyle name="Input [yellow] 3 34 2" xfId="31563" xr:uid="{00000000-0005-0000-0000-0000701E0000}"/>
    <cellStyle name="Input [yellow] 3 34 3" xfId="41953" xr:uid="{00000000-0005-0000-0000-0000711E0000}"/>
    <cellStyle name="Input [yellow] 3 34 4" xfId="54961" xr:uid="{00000000-0005-0000-0000-0000721E0000}"/>
    <cellStyle name="Input [yellow] 3 35" xfId="15394" xr:uid="{00000000-0005-0000-0000-0000731E0000}"/>
    <cellStyle name="Input [yellow] 3 35 2" xfId="31827" xr:uid="{00000000-0005-0000-0000-0000741E0000}"/>
    <cellStyle name="Input [yellow] 3 35 3" xfId="42182" xr:uid="{00000000-0005-0000-0000-0000751E0000}"/>
    <cellStyle name="Input [yellow] 3 35 4" xfId="55190" xr:uid="{00000000-0005-0000-0000-0000761E0000}"/>
    <cellStyle name="Input [yellow] 3 36" xfId="15842" xr:uid="{00000000-0005-0000-0000-0000771E0000}"/>
    <cellStyle name="Input [yellow] 3 36 2" xfId="32236" xr:uid="{00000000-0005-0000-0000-0000781E0000}"/>
    <cellStyle name="Input [yellow] 3 36 3" xfId="42544" xr:uid="{00000000-0005-0000-0000-0000791E0000}"/>
    <cellStyle name="Input [yellow] 3 36 4" xfId="55552" xr:uid="{00000000-0005-0000-0000-00007A1E0000}"/>
    <cellStyle name="Input [yellow] 3 37" xfId="16103" xr:uid="{00000000-0005-0000-0000-00007B1E0000}"/>
    <cellStyle name="Input [yellow] 3 37 2" xfId="32460" xr:uid="{00000000-0005-0000-0000-00007C1E0000}"/>
    <cellStyle name="Input [yellow] 3 37 3" xfId="42734" xr:uid="{00000000-0005-0000-0000-00007D1E0000}"/>
    <cellStyle name="Input [yellow] 3 37 4" xfId="55742" xr:uid="{00000000-0005-0000-0000-00007E1E0000}"/>
    <cellStyle name="Input [yellow] 3 38" xfId="16587" xr:uid="{00000000-0005-0000-0000-00007F1E0000}"/>
    <cellStyle name="Input [yellow] 3 38 2" xfId="32905" xr:uid="{00000000-0005-0000-0000-0000801E0000}"/>
    <cellStyle name="Input [yellow] 3 38 3" xfId="43131" xr:uid="{00000000-0005-0000-0000-0000811E0000}"/>
    <cellStyle name="Input [yellow] 3 38 4" xfId="56139" xr:uid="{00000000-0005-0000-0000-0000821E0000}"/>
    <cellStyle name="Input [yellow] 3 39" xfId="16812" xr:uid="{00000000-0005-0000-0000-0000831E0000}"/>
    <cellStyle name="Input [yellow] 3 39 2" xfId="33102" xr:uid="{00000000-0005-0000-0000-0000841E0000}"/>
    <cellStyle name="Input [yellow] 3 39 3" xfId="43301" xr:uid="{00000000-0005-0000-0000-0000851E0000}"/>
    <cellStyle name="Input [yellow] 3 39 4" xfId="56309" xr:uid="{00000000-0005-0000-0000-0000861E0000}"/>
    <cellStyle name="Input [yellow] 3 4" xfId="4425" xr:uid="{00000000-0005-0000-0000-0000871E0000}"/>
    <cellStyle name="Input [yellow] 3 40" xfId="17619" xr:uid="{00000000-0005-0000-0000-0000881E0000}"/>
    <cellStyle name="Input [yellow] 3 40 2" xfId="33839" xr:uid="{00000000-0005-0000-0000-0000891E0000}"/>
    <cellStyle name="Input [yellow] 3 40 3" xfId="43933" xr:uid="{00000000-0005-0000-0000-00008A1E0000}"/>
    <cellStyle name="Input [yellow] 3 40 4" xfId="56941" xr:uid="{00000000-0005-0000-0000-00008B1E0000}"/>
    <cellStyle name="Input [yellow] 3 41" xfId="17871" xr:uid="{00000000-0005-0000-0000-00008C1E0000}"/>
    <cellStyle name="Input [yellow] 3 41 2" xfId="34062" xr:uid="{00000000-0005-0000-0000-00008D1E0000}"/>
    <cellStyle name="Input [yellow] 3 41 3" xfId="44117" xr:uid="{00000000-0005-0000-0000-00008E1E0000}"/>
    <cellStyle name="Input [yellow] 3 41 4" xfId="57125" xr:uid="{00000000-0005-0000-0000-00008F1E0000}"/>
    <cellStyle name="Input [yellow] 3 42" xfId="18187" xr:uid="{00000000-0005-0000-0000-0000901E0000}"/>
    <cellStyle name="Input [yellow] 3 42 2" xfId="34338" xr:uid="{00000000-0005-0000-0000-0000911E0000}"/>
    <cellStyle name="Input [yellow] 3 42 3" xfId="44349" xr:uid="{00000000-0005-0000-0000-0000921E0000}"/>
    <cellStyle name="Input [yellow] 3 42 4" xfId="57357" xr:uid="{00000000-0005-0000-0000-0000931E0000}"/>
    <cellStyle name="Input [yellow] 3 43" xfId="18500" xr:uid="{00000000-0005-0000-0000-0000941E0000}"/>
    <cellStyle name="Input [yellow] 3 43 2" xfId="34617" xr:uid="{00000000-0005-0000-0000-0000951E0000}"/>
    <cellStyle name="Input [yellow] 3 43 3" xfId="44579" xr:uid="{00000000-0005-0000-0000-0000961E0000}"/>
    <cellStyle name="Input [yellow] 3 43 4" xfId="57587" xr:uid="{00000000-0005-0000-0000-0000971E0000}"/>
    <cellStyle name="Input [yellow] 3 44" xfId="18813" xr:uid="{00000000-0005-0000-0000-0000981E0000}"/>
    <cellStyle name="Input [yellow] 3 44 2" xfId="34891" xr:uid="{00000000-0005-0000-0000-0000991E0000}"/>
    <cellStyle name="Input [yellow] 3 44 3" xfId="44813" xr:uid="{00000000-0005-0000-0000-00009A1E0000}"/>
    <cellStyle name="Input [yellow] 3 44 4" xfId="57821" xr:uid="{00000000-0005-0000-0000-00009B1E0000}"/>
    <cellStyle name="Input [yellow] 3 45" xfId="19273" xr:uid="{00000000-0005-0000-0000-00009C1E0000}"/>
    <cellStyle name="Input [yellow] 3 46" xfId="19576" xr:uid="{00000000-0005-0000-0000-00009D1E0000}"/>
    <cellStyle name="Input [yellow] 3 46 2" xfId="35567" xr:uid="{00000000-0005-0000-0000-00009E1E0000}"/>
    <cellStyle name="Input [yellow] 3 46 3" xfId="45378" xr:uid="{00000000-0005-0000-0000-00009F1E0000}"/>
    <cellStyle name="Input [yellow] 3 46 4" xfId="58386" xr:uid="{00000000-0005-0000-0000-0000A01E0000}"/>
    <cellStyle name="Input [yellow] 3 5" xfId="4670" xr:uid="{00000000-0005-0000-0000-0000A11E0000}"/>
    <cellStyle name="Input [yellow] 3 6" xfId="5055" xr:uid="{00000000-0005-0000-0000-0000A21E0000}"/>
    <cellStyle name="Input [yellow] 3 6 2" xfId="22466" xr:uid="{00000000-0005-0000-0000-0000A31E0000}"/>
    <cellStyle name="Input [yellow] 3 6 3" xfId="20665" xr:uid="{00000000-0005-0000-0000-0000A41E0000}"/>
    <cellStyle name="Input [yellow] 3 6 4" xfId="47146" xr:uid="{00000000-0005-0000-0000-0000A51E0000}"/>
    <cellStyle name="Input [yellow] 3 7" xfId="5283" xr:uid="{00000000-0005-0000-0000-0000A61E0000}"/>
    <cellStyle name="Input [yellow] 3 8" xfId="5559" xr:uid="{00000000-0005-0000-0000-0000A71E0000}"/>
    <cellStyle name="Input [yellow] 3 9" xfId="5767" xr:uid="{00000000-0005-0000-0000-0000A81E0000}"/>
    <cellStyle name="Input [yellow] 4" xfId="3064" xr:uid="{00000000-0005-0000-0000-0000A91E0000}"/>
    <cellStyle name="Input [yellow] 4 10" xfId="6379" xr:uid="{00000000-0005-0000-0000-0000AA1E0000}"/>
    <cellStyle name="Input [yellow] 4 10 2" xfId="23691" xr:uid="{00000000-0005-0000-0000-0000AB1E0000}"/>
    <cellStyle name="Input [yellow] 4 10 3" xfId="20249" xr:uid="{00000000-0005-0000-0000-0000AC1E0000}"/>
    <cellStyle name="Input [yellow] 4 10 4" xfId="48200" xr:uid="{00000000-0005-0000-0000-0000AD1E0000}"/>
    <cellStyle name="Input [yellow] 4 11" xfId="6607" xr:uid="{00000000-0005-0000-0000-0000AE1E0000}"/>
    <cellStyle name="Input [yellow] 4 11 2" xfId="23888" xr:uid="{00000000-0005-0000-0000-0000AF1E0000}"/>
    <cellStyle name="Input [yellow] 4 11 3" xfId="29409" xr:uid="{00000000-0005-0000-0000-0000B01E0000}"/>
    <cellStyle name="Input [yellow] 4 11 4" xfId="48371" xr:uid="{00000000-0005-0000-0000-0000B11E0000}"/>
    <cellStyle name="Input [yellow] 4 12" xfId="6906" xr:uid="{00000000-0005-0000-0000-0000B21E0000}"/>
    <cellStyle name="Input [yellow] 4 12 2" xfId="24153" xr:uid="{00000000-0005-0000-0000-0000B31E0000}"/>
    <cellStyle name="Input [yellow] 4 12 3" xfId="35623" xr:uid="{00000000-0005-0000-0000-0000B41E0000}"/>
    <cellStyle name="Input [yellow] 4 12 4" xfId="48592" xr:uid="{00000000-0005-0000-0000-0000B51E0000}"/>
    <cellStyle name="Input [yellow] 4 13" xfId="7255" xr:uid="{00000000-0005-0000-0000-0000B61E0000}"/>
    <cellStyle name="Input [yellow] 4 13 2" xfId="48864" xr:uid="{00000000-0005-0000-0000-0000B71E0000}"/>
    <cellStyle name="Input [yellow] 4 14" xfId="7693" xr:uid="{00000000-0005-0000-0000-0000B81E0000}"/>
    <cellStyle name="Input [yellow] 4 14 2" xfId="24858" xr:uid="{00000000-0005-0000-0000-0000B91E0000}"/>
    <cellStyle name="Input [yellow] 4 14 3" xfId="36209" xr:uid="{00000000-0005-0000-0000-0000BA1E0000}"/>
    <cellStyle name="Input [yellow] 4 14 4" xfId="49180" xr:uid="{00000000-0005-0000-0000-0000BB1E0000}"/>
    <cellStyle name="Input [yellow] 4 15" xfId="7990" xr:uid="{00000000-0005-0000-0000-0000BC1E0000}"/>
    <cellStyle name="Input [yellow] 4 15 2" xfId="25126" xr:uid="{00000000-0005-0000-0000-0000BD1E0000}"/>
    <cellStyle name="Input [yellow] 4 15 3" xfId="36441" xr:uid="{00000000-0005-0000-0000-0000BE1E0000}"/>
    <cellStyle name="Input [yellow] 4 15 4" xfId="49412" xr:uid="{00000000-0005-0000-0000-0000BF1E0000}"/>
    <cellStyle name="Input [yellow] 4 16" xfId="8585" xr:uid="{00000000-0005-0000-0000-0000C01E0000}"/>
    <cellStyle name="Input [yellow] 4 16 2" xfId="25681" xr:uid="{00000000-0005-0000-0000-0000C11E0000}"/>
    <cellStyle name="Input [yellow] 4 16 3" xfId="36937" xr:uid="{00000000-0005-0000-0000-0000C21E0000}"/>
    <cellStyle name="Input [yellow] 4 16 4" xfId="49908" xr:uid="{00000000-0005-0000-0000-0000C31E0000}"/>
    <cellStyle name="Input [yellow] 4 17" xfId="8833" xr:uid="{00000000-0005-0000-0000-0000C41E0000}"/>
    <cellStyle name="Input [yellow] 4 17 2" xfId="25897" xr:uid="{00000000-0005-0000-0000-0000C51E0000}"/>
    <cellStyle name="Input [yellow] 4 17 3" xfId="37116" xr:uid="{00000000-0005-0000-0000-0000C61E0000}"/>
    <cellStyle name="Input [yellow] 4 17 4" xfId="50087" xr:uid="{00000000-0005-0000-0000-0000C71E0000}"/>
    <cellStyle name="Input [yellow] 4 18" xfId="9111" xr:uid="{00000000-0005-0000-0000-0000C81E0000}"/>
    <cellStyle name="Input [yellow] 4 18 2" xfId="26148" xr:uid="{00000000-0005-0000-0000-0000C91E0000}"/>
    <cellStyle name="Input [yellow] 4 18 3" xfId="37329" xr:uid="{00000000-0005-0000-0000-0000CA1E0000}"/>
    <cellStyle name="Input [yellow] 4 18 4" xfId="50300" xr:uid="{00000000-0005-0000-0000-0000CB1E0000}"/>
    <cellStyle name="Input [yellow] 4 19" xfId="10650" xr:uid="{00000000-0005-0000-0000-0000CC1E0000}"/>
    <cellStyle name="Input [yellow] 4 19 2" xfId="27591" xr:uid="{00000000-0005-0000-0000-0000CD1E0000}"/>
    <cellStyle name="Input [yellow] 4 19 3" xfId="38613" xr:uid="{00000000-0005-0000-0000-0000CE1E0000}"/>
    <cellStyle name="Input [yellow] 4 2" xfId="3519" xr:uid="{00000000-0005-0000-0000-0000CF1E0000}"/>
    <cellStyle name="Input [yellow] 4 20" xfId="10910" xr:uid="{00000000-0005-0000-0000-0000D01E0000}"/>
    <cellStyle name="Input [yellow] 4 20 2" xfId="27831" xr:uid="{00000000-0005-0000-0000-0000D11E0000}"/>
    <cellStyle name="Input [yellow] 4 20 3" xfId="38810" xr:uid="{00000000-0005-0000-0000-0000D21E0000}"/>
    <cellStyle name="Input [yellow] 4 20 4" xfId="51818" xr:uid="{00000000-0005-0000-0000-0000D31E0000}"/>
    <cellStyle name="Input [yellow] 4 21" xfId="11232" xr:uid="{00000000-0005-0000-0000-0000D41E0000}"/>
    <cellStyle name="Input [yellow] 4 21 2" xfId="28118" xr:uid="{00000000-0005-0000-0000-0000D51E0000}"/>
    <cellStyle name="Input [yellow] 4 21 3" xfId="39044" xr:uid="{00000000-0005-0000-0000-0000D61E0000}"/>
    <cellStyle name="Input [yellow] 4 21 4" xfId="52052" xr:uid="{00000000-0005-0000-0000-0000D71E0000}"/>
    <cellStyle name="Input [yellow] 4 22" xfId="11571" xr:uid="{00000000-0005-0000-0000-0000D81E0000}"/>
    <cellStyle name="Input [yellow] 4 23" xfId="11841" xr:uid="{00000000-0005-0000-0000-0000D91E0000}"/>
    <cellStyle name="Input [yellow] 4 23 2" xfId="28665" xr:uid="{00000000-0005-0000-0000-0000DA1E0000}"/>
    <cellStyle name="Input [yellow] 4 23 3" xfId="39515" xr:uid="{00000000-0005-0000-0000-0000DB1E0000}"/>
    <cellStyle name="Input [yellow] 4 23 4" xfId="52523" xr:uid="{00000000-0005-0000-0000-0000DC1E0000}"/>
    <cellStyle name="Input [yellow] 4 24" xfId="12170" xr:uid="{00000000-0005-0000-0000-0000DD1E0000}"/>
    <cellStyle name="Input [yellow] 4 25" xfId="12449" xr:uid="{00000000-0005-0000-0000-0000DE1E0000}"/>
    <cellStyle name="Input [yellow] 4 25 2" xfId="29209" xr:uid="{00000000-0005-0000-0000-0000DF1E0000}"/>
    <cellStyle name="Input [yellow] 4 25 3" xfId="39968" xr:uid="{00000000-0005-0000-0000-0000E01E0000}"/>
    <cellStyle name="Input [yellow] 4 25 4" xfId="52976" xr:uid="{00000000-0005-0000-0000-0000E11E0000}"/>
    <cellStyle name="Input [yellow] 4 26" xfId="12720" xr:uid="{00000000-0005-0000-0000-0000E21E0000}"/>
    <cellStyle name="Input [yellow] 4 26 2" xfId="29451" xr:uid="{00000000-0005-0000-0000-0000E31E0000}"/>
    <cellStyle name="Input [yellow] 4 26 3" xfId="40160" xr:uid="{00000000-0005-0000-0000-0000E41E0000}"/>
    <cellStyle name="Input [yellow] 4 26 4" xfId="53168" xr:uid="{00000000-0005-0000-0000-0000E51E0000}"/>
    <cellStyle name="Input [yellow] 4 27" xfId="13002" xr:uid="{00000000-0005-0000-0000-0000E61E0000}"/>
    <cellStyle name="Input [yellow] 4 27 2" xfId="29698" xr:uid="{00000000-0005-0000-0000-0000E71E0000}"/>
    <cellStyle name="Input [yellow] 4 27 3" xfId="40363" xr:uid="{00000000-0005-0000-0000-0000E81E0000}"/>
    <cellStyle name="Input [yellow] 4 27 4" xfId="53371" xr:uid="{00000000-0005-0000-0000-0000E91E0000}"/>
    <cellStyle name="Input [yellow] 4 28" xfId="13344" xr:uid="{00000000-0005-0000-0000-0000EA1E0000}"/>
    <cellStyle name="Input [yellow] 4 29" xfId="13670" xr:uid="{00000000-0005-0000-0000-0000EB1E0000}"/>
    <cellStyle name="Input [yellow] 4 3" xfId="3814" xr:uid="{00000000-0005-0000-0000-0000EC1E0000}"/>
    <cellStyle name="Input [yellow] 4 3 2" xfId="21333" xr:uid="{00000000-0005-0000-0000-0000ED1E0000}"/>
    <cellStyle name="Input [yellow] 4 3 3" xfId="20131" xr:uid="{00000000-0005-0000-0000-0000EE1E0000}"/>
    <cellStyle name="Input [yellow] 4 3 4" xfId="46183" xr:uid="{00000000-0005-0000-0000-0000EF1E0000}"/>
    <cellStyle name="Input [yellow] 4 30" xfId="13926" xr:uid="{00000000-0005-0000-0000-0000F01E0000}"/>
    <cellStyle name="Input [yellow] 4 30 2" xfId="30530" xr:uid="{00000000-0005-0000-0000-0000F11E0000}"/>
    <cellStyle name="Input [yellow] 4 30 3" xfId="41091" xr:uid="{00000000-0005-0000-0000-0000F21E0000}"/>
    <cellStyle name="Input [yellow] 4 30 4" xfId="54099" xr:uid="{00000000-0005-0000-0000-0000F31E0000}"/>
    <cellStyle name="Input [yellow] 4 31" xfId="14200" xr:uid="{00000000-0005-0000-0000-0000F41E0000}"/>
    <cellStyle name="Input [yellow] 4 31 2" xfId="30771" xr:uid="{00000000-0005-0000-0000-0000F51E0000}"/>
    <cellStyle name="Input [yellow] 4 31 3" xfId="41284" xr:uid="{00000000-0005-0000-0000-0000F61E0000}"/>
    <cellStyle name="Input [yellow] 4 31 4" xfId="54292" xr:uid="{00000000-0005-0000-0000-0000F71E0000}"/>
    <cellStyle name="Input [yellow] 4 32" xfId="14482" xr:uid="{00000000-0005-0000-0000-0000F81E0000}"/>
    <cellStyle name="Input [yellow] 4 32 2" xfId="31020" xr:uid="{00000000-0005-0000-0000-0000F91E0000}"/>
    <cellStyle name="Input [yellow] 4 32 3" xfId="41489" xr:uid="{00000000-0005-0000-0000-0000FA1E0000}"/>
    <cellStyle name="Input [yellow] 4 32 4" xfId="54497" xr:uid="{00000000-0005-0000-0000-0000FB1E0000}"/>
    <cellStyle name="Input [yellow] 4 33" xfId="14805" xr:uid="{00000000-0005-0000-0000-0000FC1E0000}"/>
    <cellStyle name="Input [yellow] 4 33 2" xfId="31305" xr:uid="{00000000-0005-0000-0000-0000FD1E0000}"/>
    <cellStyle name="Input [yellow] 4 33 3" xfId="41729" xr:uid="{00000000-0005-0000-0000-0000FE1E0000}"/>
    <cellStyle name="Input [yellow] 4 33 4" xfId="54737" xr:uid="{00000000-0005-0000-0000-0000FF1E0000}"/>
    <cellStyle name="Input [yellow] 4 34" xfId="15102" xr:uid="{00000000-0005-0000-0000-0000001F0000}"/>
    <cellStyle name="Input [yellow] 4 34 2" xfId="31571" xr:uid="{00000000-0005-0000-0000-0000011F0000}"/>
    <cellStyle name="Input [yellow] 4 34 3" xfId="41960" xr:uid="{00000000-0005-0000-0000-0000021F0000}"/>
    <cellStyle name="Input [yellow] 4 34 4" xfId="54968" xr:uid="{00000000-0005-0000-0000-0000031F0000}"/>
    <cellStyle name="Input [yellow] 4 35" xfId="15402" xr:uid="{00000000-0005-0000-0000-0000041F0000}"/>
    <cellStyle name="Input [yellow] 4 35 2" xfId="31835" xr:uid="{00000000-0005-0000-0000-0000051F0000}"/>
    <cellStyle name="Input [yellow] 4 35 3" xfId="42189" xr:uid="{00000000-0005-0000-0000-0000061F0000}"/>
    <cellStyle name="Input [yellow] 4 35 4" xfId="55197" xr:uid="{00000000-0005-0000-0000-0000071F0000}"/>
    <cellStyle name="Input [yellow] 4 36" xfId="15852" xr:uid="{00000000-0005-0000-0000-0000081F0000}"/>
    <cellStyle name="Input [yellow] 4 36 2" xfId="32245" xr:uid="{00000000-0005-0000-0000-0000091F0000}"/>
    <cellStyle name="Input [yellow] 4 36 3" xfId="42552" xr:uid="{00000000-0005-0000-0000-00000A1F0000}"/>
    <cellStyle name="Input [yellow] 4 36 4" xfId="55560" xr:uid="{00000000-0005-0000-0000-00000B1F0000}"/>
    <cellStyle name="Input [yellow] 4 37" xfId="16111" xr:uid="{00000000-0005-0000-0000-00000C1F0000}"/>
    <cellStyle name="Input [yellow] 4 37 2" xfId="32468" xr:uid="{00000000-0005-0000-0000-00000D1F0000}"/>
    <cellStyle name="Input [yellow] 4 37 3" xfId="42741" xr:uid="{00000000-0005-0000-0000-00000E1F0000}"/>
    <cellStyle name="Input [yellow] 4 37 4" xfId="55749" xr:uid="{00000000-0005-0000-0000-00000F1F0000}"/>
    <cellStyle name="Input [yellow] 4 38" xfId="16597" xr:uid="{00000000-0005-0000-0000-0000101F0000}"/>
    <cellStyle name="Input [yellow] 4 38 2" xfId="32914" xr:uid="{00000000-0005-0000-0000-0000111F0000}"/>
    <cellStyle name="Input [yellow] 4 38 3" xfId="43139" xr:uid="{00000000-0005-0000-0000-0000121F0000}"/>
    <cellStyle name="Input [yellow] 4 38 4" xfId="56147" xr:uid="{00000000-0005-0000-0000-0000131F0000}"/>
    <cellStyle name="Input [yellow] 4 39" xfId="16820" xr:uid="{00000000-0005-0000-0000-0000141F0000}"/>
    <cellStyle name="Input [yellow] 4 39 2" xfId="33110" xr:uid="{00000000-0005-0000-0000-0000151F0000}"/>
    <cellStyle name="Input [yellow] 4 39 3" xfId="43308" xr:uid="{00000000-0005-0000-0000-0000161F0000}"/>
    <cellStyle name="Input [yellow] 4 39 4" xfId="56316" xr:uid="{00000000-0005-0000-0000-0000171F0000}"/>
    <cellStyle name="Input [yellow] 4 4" xfId="4434" xr:uid="{00000000-0005-0000-0000-0000181F0000}"/>
    <cellStyle name="Input [yellow] 4 40" xfId="17633" xr:uid="{00000000-0005-0000-0000-0000191F0000}"/>
    <cellStyle name="Input [yellow] 4 40 2" xfId="33852" xr:uid="{00000000-0005-0000-0000-00001A1F0000}"/>
    <cellStyle name="Input [yellow] 4 40 3" xfId="43945" xr:uid="{00000000-0005-0000-0000-00001B1F0000}"/>
    <cellStyle name="Input [yellow] 4 40 4" xfId="56953" xr:uid="{00000000-0005-0000-0000-00001C1F0000}"/>
    <cellStyle name="Input [yellow] 4 41" xfId="17884" xr:uid="{00000000-0005-0000-0000-00001D1F0000}"/>
    <cellStyle name="Input [yellow] 4 41 2" xfId="34074" xr:uid="{00000000-0005-0000-0000-00001E1F0000}"/>
    <cellStyle name="Input [yellow] 4 41 3" xfId="44127" xr:uid="{00000000-0005-0000-0000-00001F1F0000}"/>
    <cellStyle name="Input [yellow] 4 41 4" xfId="57135" xr:uid="{00000000-0005-0000-0000-0000201F0000}"/>
    <cellStyle name="Input [yellow] 4 42" xfId="18199" xr:uid="{00000000-0005-0000-0000-0000211F0000}"/>
    <cellStyle name="Input [yellow] 4 42 2" xfId="34349" xr:uid="{00000000-0005-0000-0000-0000221F0000}"/>
    <cellStyle name="Input [yellow] 4 42 3" xfId="44358" xr:uid="{00000000-0005-0000-0000-0000231F0000}"/>
    <cellStyle name="Input [yellow] 4 42 4" xfId="57366" xr:uid="{00000000-0005-0000-0000-0000241F0000}"/>
    <cellStyle name="Input [yellow] 4 43" xfId="18510" xr:uid="{00000000-0005-0000-0000-0000251F0000}"/>
    <cellStyle name="Input [yellow] 4 43 2" xfId="34627" xr:uid="{00000000-0005-0000-0000-0000261F0000}"/>
    <cellStyle name="Input [yellow] 4 43 3" xfId="44587" xr:uid="{00000000-0005-0000-0000-0000271F0000}"/>
    <cellStyle name="Input [yellow] 4 43 4" xfId="57595" xr:uid="{00000000-0005-0000-0000-0000281F0000}"/>
    <cellStyle name="Input [yellow] 4 44" xfId="18822" xr:uid="{00000000-0005-0000-0000-0000291F0000}"/>
    <cellStyle name="Input [yellow] 4 44 2" xfId="34900" xr:uid="{00000000-0005-0000-0000-00002A1F0000}"/>
    <cellStyle name="Input [yellow] 4 44 3" xfId="44820" xr:uid="{00000000-0005-0000-0000-00002B1F0000}"/>
    <cellStyle name="Input [yellow] 4 44 4" xfId="57828" xr:uid="{00000000-0005-0000-0000-00002C1F0000}"/>
    <cellStyle name="Input [yellow] 4 45" xfId="19282" xr:uid="{00000000-0005-0000-0000-00002D1F0000}"/>
    <cellStyle name="Input [yellow] 4 46" xfId="19583" xr:uid="{00000000-0005-0000-0000-00002E1F0000}"/>
    <cellStyle name="Input [yellow] 4 46 2" xfId="35573" xr:uid="{00000000-0005-0000-0000-00002F1F0000}"/>
    <cellStyle name="Input [yellow] 4 46 3" xfId="45383" xr:uid="{00000000-0005-0000-0000-0000301F0000}"/>
    <cellStyle name="Input [yellow] 4 46 4" xfId="58391" xr:uid="{00000000-0005-0000-0000-0000311F0000}"/>
    <cellStyle name="Input [yellow] 4 5" xfId="4677" xr:uid="{00000000-0005-0000-0000-0000321F0000}"/>
    <cellStyle name="Input [yellow] 4 6" xfId="5065" xr:uid="{00000000-0005-0000-0000-0000331F0000}"/>
    <cellStyle name="Input [yellow] 4 6 2" xfId="22475" xr:uid="{00000000-0005-0000-0000-0000341F0000}"/>
    <cellStyle name="Input [yellow] 4 6 3" xfId="20515" xr:uid="{00000000-0005-0000-0000-0000351F0000}"/>
    <cellStyle name="Input [yellow] 4 6 4" xfId="47155" xr:uid="{00000000-0005-0000-0000-0000361F0000}"/>
    <cellStyle name="Input [yellow] 4 7" xfId="5296" xr:uid="{00000000-0005-0000-0000-0000371F0000}"/>
    <cellStyle name="Input [yellow] 4 8" xfId="5565" xr:uid="{00000000-0005-0000-0000-0000381F0000}"/>
    <cellStyle name="Input [yellow] 4 9" xfId="5775" xr:uid="{00000000-0005-0000-0000-0000391F0000}"/>
    <cellStyle name="Input [yellow] 5" xfId="7270" xr:uid="{00000000-0005-0000-0000-00003A1F0000}"/>
    <cellStyle name="Input [yellow] 6" xfId="9297" xr:uid="{00000000-0005-0000-0000-00003B1F0000}"/>
    <cellStyle name="Input [yellow] 7" xfId="9282" xr:uid="{00000000-0005-0000-0000-00003C1F0000}"/>
    <cellStyle name="Input [yellow] 8" xfId="9865" xr:uid="{00000000-0005-0000-0000-00003D1F0000}"/>
    <cellStyle name="Input [yellow] 9" xfId="17220" xr:uid="{00000000-0005-0000-0000-00003E1F0000}"/>
    <cellStyle name="Input 10" xfId="2769" xr:uid="{00000000-0005-0000-0000-00003F1F0000}"/>
    <cellStyle name="Input 10 10" xfId="6157" xr:uid="{00000000-0005-0000-0000-0000401F0000}"/>
    <cellStyle name="Input 10 10 2" xfId="23485" xr:uid="{00000000-0005-0000-0000-0000411F0000}"/>
    <cellStyle name="Input 10 10 3" xfId="26252" xr:uid="{00000000-0005-0000-0000-0000421F0000}"/>
    <cellStyle name="Input 10 10 4" xfId="48030" xr:uid="{00000000-0005-0000-0000-0000431F0000}"/>
    <cellStyle name="Input 10 11" xfId="6387" xr:uid="{00000000-0005-0000-0000-0000441F0000}"/>
    <cellStyle name="Input 10 11 2" xfId="23696" xr:uid="{00000000-0005-0000-0000-0000451F0000}"/>
    <cellStyle name="Input 10 11 3" xfId="24540" xr:uid="{00000000-0005-0000-0000-0000461F0000}"/>
    <cellStyle name="Input 10 11 4" xfId="48203" xr:uid="{00000000-0005-0000-0000-0000471F0000}"/>
    <cellStyle name="Input 10 12" xfId="6682" xr:uid="{00000000-0005-0000-0000-0000481F0000}"/>
    <cellStyle name="Input 10 12 2" xfId="23955" xr:uid="{00000000-0005-0000-0000-0000491F0000}"/>
    <cellStyle name="Input 10 12 3" xfId="20245" xr:uid="{00000000-0005-0000-0000-00004A1F0000}"/>
    <cellStyle name="Input 10 12 4" xfId="48427" xr:uid="{00000000-0005-0000-0000-00004B1F0000}"/>
    <cellStyle name="Input 10 13" xfId="7051" xr:uid="{00000000-0005-0000-0000-00004C1F0000}"/>
    <cellStyle name="Input 10 13 2" xfId="24288" xr:uid="{00000000-0005-0000-0000-00004D1F0000}"/>
    <cellStyle name="Input 10 13 3" xfId="35742" xr:uid="{00000000-0005-0000-0000-00004E1F0000}"/>
    <cellStyle name="Input 10 13 4" xfId="48711" xr:uid="{00000000-0005-0000-0000-00004F1F0000}"/>
    <cellStyle name="Input 10 14" xfId="7471" xr:uid="{00000000-0005-0000-0000-0000501F0000}"/>
    <cellStyle name="Input 10 14 2" xfId="24663" xr:uid="{00000000-0005-0000-0000-0000511F0000}"/>
    <cellStyle name="Input 10 14 3" xfId="36045" xr:uid="{00000000-0005-0000-0000-0000521F0000}"/>
    <cellStyle name="Input 10 14 4" xfId="49016" xr:uid="{00000000-0005-0000-0000-0000531F0000}"/>
    <cellStyle name="Input 10 15" xfId="7775" xr:uid="{00000000-0005-0000-0000-0000541F0000}"/>
    <cellStyle name="Input 10 15 2" xfId="24934" xr:uid="{00000000-0005-0000-0000-0000551F0000}"/>
    <cellStyle name="Input 10 15 3" xfId="36276" xr:uid="{00000000-0005-0000-0000-0000561F0000}"/>
    <cellStyle name="Input 10 15 4" xfId="49247" xr:uid="{00000000-0005-0000-0000-0000571F0000}"/>
    <cellStyle name="Input 10 16" xfId="8354" xr:uid="{00000000-0005-0000-0000-0000581F0000}"/>
    <cellStyle name="Input 10 16 2" xfId="25475" xr:uid="{00000000-0005-0000-0000-0000591F0000}"/>
    <cellStyle name="Input 10 16 3" xfId="36757" xr:uid="{00000000-0005-0000-0000-00005A1F0000}"/>
    <cellStyle name="Input 10 16 4" xfId="49728" xr:uid="{00000000-0005-0000-0000-00005B1F0000}"/>
    <cellStyle name="Input 10 17" xfId="8612" xr:uid="{00000000-0005-0000-0000-00005C1F0000}"/>
    <cellStyle name="Input 10 17 2" xfId="25701" xr:uid="{00000000-0005-0000-0000-00005D1F0000}"/>
    <cellStyle name="Input 10 17 3" xfId="36947" xr:uid="{00000000-0005-0000-0000-00005E1F0000}"/>
    <cellStyle name="Input 10 17 4" xfId="49918" xr:uid="{00000000-0005-0000-0000-00005F1F0000}"/>
    <cellStyle name="Input 10 18" xfId="8896" xr:uid="{00000000-0005-0000-0000-0000601F0000}"/>
    <cellStyle name="Input 10 18 2" xfId="25954" xr:uid="{00000000-0005-0000-0000-0000611F0000}"/>
    <cellStyle name="Input 10 18 3" xfId="37164" xr:uid="{00000000-0005-0000-0000-0000621F0000}"/>
    <cellStyle name="Input 10 18 4" xfId="50135" xr:uid="{00000000-0005-0000-0000-0000631F0000}"/>
    <cellStyle name="Input 10 19" xfId="10409" xr:uid="{00000000-0005-0000-0000-0000641F0000}"/>
    <cellStyle name="Input 10 19 2" xfId="27367" xr:uid="{00000000-0005-0000-0000-0000651F0000}"/>
    <cellStyle name="Input 10 19 3" xfId="38418" xr:uid="{00000000-0005-0000-0000-0000661F0000}"/>
    <cellStyle name="Input 10 19 4" xfId="51391" xr:uid="{00000000-0005-0000-0000-0000671F0000}"/>
    <cellStyle name="Input 10 2" xfId="3296" xr:uid="{00000000-0005-0000-0000-0000681F0000}"/>
    <cellStyle name="Input 10 2 2" xfId="20877" xr:uid="{00000000-0005-0000-0000-0000691F0000}"/>
    <cellStyle name="Input 10 2 3" xfId="30996" xr:uid="{00000000-0005-0000-0000-00006A1F0000}"/>
    <cellStyle name="Input 10 2 4" xfId="45803" xr:uid="{00000000-0005-0000-0000-00006B1F0000}"/>
    <cellStyle name="Input 10 20" xfId="10029" xr:uid="{00000000-0005-0000-0000-00006C1F0000}"/>
    <cellStyle name="Input 10 20 2" xfId="27012" xr:uid="{00000000-0005-0000-0000-00006D1F0000}"/>
    <cellStyle name="Input 10 20 3" xfId="38110" xr:uid="{00000000-0005-0000-0000-00006E1F0000}"/>
    <cellStyle name="Input 10 20 4" xfId="51075" xr:uid="{00000000-0005-0000-0000-00006F1F0000}"/>
    <cellStyle name="Input 10 21" xfId="10974" xr:uid="{00000000-0005-0000-0000-0000701F0000}"/>
    <cellStyle name="Input 10 21 2" xfId="27889" xr:uid="{00000000-0005-0000-0000-0000711F0000}"/>
    <cellStyle name="Input 10 21 3" xfId="38853" xr:uid="{00000000-0005-0000-0000-0000721F0000}"/>
    <cellStyle name="Input 10 21 4" xfId="51861" xr:uid="{00000000-0005-0000-0000-0000731F0000}"/>
    <cellStyle name="Input 10 22" xfId="11316" xr:uid="{00000000-0005-0000-0000-0000741F0000}"/>
    <cellStyle name="Input 10 22 2" xfId="28195" xr:uid="{00000000-0005-0000-0000-0000751F0000}"/>
    <cellStyle name="Input 10 22 3" xfId="39109" xr:uid="{00000000-0005-0000-0000-0000761F0000}"/>
    <cellStyle name="Input 10 22 4" xfId="52117" xr:uid="{00000000-0005-0000-0000-0000771F0000}"/>
    <cellStyle name="Input 10 23" xfId="11583" xr:uid="{00000000-0005-0000-0000-0000781F0000}"/>
    <cellStyle name="Input 10 23 2" xfId="28435" xr:uid="{00000000-0005-0000-0000-0000791F0000}"/>
    <cellStyle name="Input 10 23 3" xfId="39313" xr:uid="{00000000-0005-0000-0000-00007A1F0000}"/>
    <cellStyle name="Input 10 23 4" xfId="52321" xr:uid="{00000000-0005-0000-0000-00007B1F0000}"/>
    <cellStyle name="Input 10 24" xfId="11919" xr:uid="{00000000-0005-0000-0000-00007C1F0000}"/>
    <cellStyle name="Input 10 24 2" xfId="28737" xr:uid="{00000000-0005-0000-0000-00007D1F0000}"/>
    <cellStyle name="Input 10 24 3" xfId="39575" xr:uid="{00000000-0005-0000-0000-00007E1F0000}"/>
    <cellStyle name="Input 10 24 4" xfId="52583" xr:uid="{00000000-0005-0000-0000-00007F1F0000}"/>
    <cellStyle name="Input 10 25" xfId="12201" xr:uid="{00000000-0005-0000-0000-0000801F0000}"/>
    <cellStyle name="Input 10 25 2" xfId="28990" xr:uid="{00000000-0005-0000-0000-0000811F0000}"/>
    <cellStyle name="Input 10 25 3" xfId="39776" xr:uid="{00000000-0005-0000-0000-0000821F0000}"/>
    <cellStyle name="Input 10 25 4" xfId="52784" xr:uid="{00000000-0005-0000-0000-0000831F0000}"/>
    <cellStyle name="Input 10 26" xfId="12473" xr:uid="{00000000-0005-0000-0000-0000841F0000}"/>
    <cellStyle name="Input 10 26 2" xfId="29229" xr:uid="{00000000-0005-0000-0000-0000851F0000}"/>
    <cellStyle name="Input 10 26 3" xfId="39977" xr:uid="{00000000-0005-0000-0000-0000861F0000}"/>
    <cellStyle name="Input 10 26 4" xfId="52985" xr:uid="{00000000-0005-0000-0000-0000871F0000}"/>
    <cellStyle name="Input 10 27" xfId="12760" xr:uid="{00000000-0005-0000-0000-0000881F0000}"/>
    <cellStyle name="Input 10 27 2" xfId="29484" xr:uid="{00000000-0005-0000-0000-0000891F0000}"/>
    <cellStyle name="Input 10 27 3" xfId="40180" xr:uid="{00000000-0005-0000-0000-00008A1F0000}"/>
    <cellStyle name="Input 10 27 4" xfId="53188" xr:uid="{00000000-0005-0000-0000-00008B1F0000}"/>
    <cellStyle name="Input 10 28" xfId="13103" xr:uid="{00000000-0005-0000-0000-00008C1F0000}"/>
    <cellStyle name="Input 10 28 2" xfId="29793" xr:uid="{00000000-0005-0000-0000-00008D1F0000}"/>
    <cellStyle name="Input 10 28 3" xfId="40445" xr:uid="{00000000-0005-0000-0000-00008E1F0000}"/>
    <cellStyle name="Input 10 28 4" xfId="53453" xr:uid="{00000000-0005-0000-0000-00008F1F0000}"/>
    <cellStyle name="Input 10 29" xfId="13436" xr:uid="{00000000-0005-0000-0000-0000901F0000}"/>
    <cellStyle name="Input 10 29 2" xfId="30094" xr:uid="{00000000-0005-0000-0000-0000911F0000}"/>
    <cellStyle name="Input 10 29 3" xfId="40706" xr:uid="{00000000-0005-0000-0000-0000921F0000}"/>
    <cellStyle name="Input 10 29 4" xfId="53714" xr:uid="{00000000-0005-0000-0000-0000931F0000}"/>
    <cellStyle name="Input 10 3" xfId="3592" xr:uid="{00000000-0005-0000-0000-0000941F0000}"/>
    <cellStyle name="Input 10 3 2" xfId="21140" xr:uid="{00000000-0005-0000-0000-0000951F0000}"/>
    <cellStyle name="Input 10 3 3" xfId="35561" xr:uid="{00000000-0005-0000-0000-0000961F0000}"/>
    <cellStyle name="Input 10 3 4" xfId="46020" xr:uid="{00000000-0005-0000-0000-0000971F0000}"/>
    <cellStyle name="Input 10 30" xfId="13677" xr:uid="{00000000-0005-0000-0000-0000981F0000}"/>
    <cellStyle name="Input 10 30 2" xfId="30310" xr:uid="{00000000-0005-0000-0000-0000991F0000}"/>
    <cellStyle name="Input 10 30 3" xfId="40897" xr:uid="{00000000-0005-0000-0000-00009A1F0000}"/>
    <cellStyle name="Input 10 30 4" xfId="53905" xr:uid="{00000000-0005-0000-0000-00009B1F0000}"/>
    <cellStyle name="Input 10 31" xfId="13951" xr:uid="{00000000-0005-0000-0000-00009C1F0000}"/>
    <cellStyle name="Input 10 31 2" xfId="30551" xr:uid="{00000000-0005-0000-0000-00009D1F0000}"/>
    <cellStyle name="Input 10 31 3" xfId="41099" xr:uid="{00000000-0005-0000-0000-00009E1F0000}"/>
    <cellStyle name="Input 10 31 4" xfId="54107" xr:uid="{00000000-0005-0000-0000-00009F1F0000}"/>
    <cellStyle name="Input 10 32" xfId="14251" xr:uid="{00000000-0005-0000-0000-0000A01F0000}"/>
    <cellStyle name="Input 10 32 2" xfId="30816" xr:uid="{00000000-0005-0000-0000-0000A11F0000}"/>
    <cellStyle name="Input 10 32 3" xfId="41317" xr:uid="{00000000-0005-0000-0000-0000A21F0000}"/>
    <cellStyle name="Input 10 32 4" xfId="54325" xr:uid="{00000000-0005-0000-0000-0000A31F0000}"/>
    <cellStyle name="Input 10 33" xfId="14574" xr:uid="{00000000-0005-0000-0000-0000A41F0000}"/>
    <cellStyle name="Input 10 33 2" xfId="31104" xr:uid="{00000000-0005-0000-0000-0000A51F0000}"/>
    <cellStyle name="Input 10 33 3" xfId="41560" xr:uid="{00000000-0005-0000-0000-0000A61F0000}"/>
    <cellStyle name="Input 10 33 4" xfId="54568" xr:uid="{00000000-0005-0000-0000-0000A71F0000}"/>
    <cellStyle name="Input 10 34" xfId="14883" xr:uid="{00000000-0005-0000-0000-0000A81F0000}"/>
    <cellStyle name="Input 10 34 2" xfId="31378" xr:uid="{00000000-0005-0000-0000-0000A91F0000}"/>
    <cellStyle name="Input 10 34 3" xfId="41792" xr:uid="{00000000-0005-0000-0000-0000AA1F0000}"/>
    <cellStyle name="Input 10 34 4" xfId="54800" xr:uid="{00000000-0005-0000-0000-0000AB1F0000}"/>
    <cellStyle name="Input 10 35" xfId="15185" xr:uid="{00000000-0005-0000-0000-0000AC1F0000}"/>
    <cellStyle name="Input 10 35 2" xfId="31645" xr:uid="{00000000-0005-0000-0000-0000AD1F0000}"/>
    <cellStyle name="Input 10 35 3" xfId="42024" xr:uid="{00000000-0005-0000-0000-0000AE1F0000}"/>
    <cellStyle name="Input 10 35 4" xfId="55032" xr:uid="{00000000-0005-0000-0000-0000AF1F0000}"/>
    <cellStyle name="Input 10 36" xfId="15634" xr:uid="{00000000-0005-0000-0000-0000B01F0000}"/>
    <cellStyle name="Input 10 36 2" xfId="32052" xr:uid="{00000000-0005-0000-0000-0000B11F0000}"/>
    <cellStyle name="Input 10 36 3" xfId="42385" xr:uid="{00000000-0005-0000-0000-0000B21F0000}"/>
    <cellStyle name="Input 10 36 4" xfId="55393" xr:uid="{00000000-0005-0000-0000-0000B31F0000}"/>
    <cellStyle name="Input 10 37" xfId="15894" xr:uid="{00000000-0005-0000-0000-0000B41F0000}"/>
    <cellStyle name="Input 10 37 2" xfId="32278" xr:uid="{00000000-0005-0000-0000-0000B51F0000}"/>
    <cellStyle name="Input 10 37 3" xfId="42576" xr:uid="{00000000-0005-0000-0000-0000B61F0000}"/>
    <cellStyle name="Input 10 37 4" xfId="55584" xr:uid="{00000000-0005-0000-0000-0000B71F0000}"/>
    <cellStyle name="Input 10 38" xfId="16383" xr:uid="{00000000-0005-0000-0000-0000B81F0000}"/>
    <cellStyle name="Input 10 38 2" xfId="32722" xr:uid="{00000000-0005-0000-0000-0000B91F0000}"/>
    <cellStyle name="Input 10 38 3" xfId="42969" xr:uid="{00000000-0005-0000-0000-0000BA1F0000}"/>
    <cellStyle name="Input 10 38 4" xfId="55977" xr:uid="{00000000-0005-0000-0000-0000BB1F0000}"/>
    <cellStyle name="Input 10 39" xfId="16606" xr:uid="{00000000-0005-0000-0000-0000BC1F0000}"/>
    <cellStyle name="Input 10 39 2" xfId="32921" xr:uid="{00000000-0005-0000-0000-0000BD1F0000}"/>
    <cellStyle name="Input 10 39 3" xfId="43143" xr:uid="{00000000-0005-0000-0000-0000BE1F0000}"/>
    <cellStyle name="Input 10 39 4" xfId="56151" xr:uid="{00000000-0005-0000-0000-0000BF1F0000}"/>
    <cellStyle name="Input 10 4" xfId="4208" xr:uid="{00000000-0005-0000-0000-0000C01F0000}"/>
    <cellStyle name="Input 10 4 2" xfId="21701" xr:uid="{00000000-0005-0000-0000-0000C11F0000}"/>
    <cellStyle name="Input 10 4 3" xfId="19836" xr:uid="{00000000-0005-0000-0000-0000C21F0000}"/>
    <cellStyle name="Input 10 4 4" xfId="46497" xr:uid="{00000000-0005-0000-0000-0000C31F0000}"/>
    <cellStyle name="Input 10 40" xfId="17403" xr:uid="{00000000-0005-0000-0000-0000C41F0000}"/>
    <cellStyle name="Input 10 40 2" xfId="33650" xr:uid="{00000000-0005-0000-0000-0000C51F0000}"/>
    <cellStyle name="Input 10 40 3" xfId="43776" xr:uid="{00000000-0005-0000-0000-0000C61F0000}"/>
    <cellStyle name="Input 10 40 4" xfId="56784" xr:uid="{00000000-0005-0000-0000-0000C71F0000}"/>
    <cellStyle name="Input 10 41" xfId="17650" xr:uid="{00000000-0005-0000-0000-0000C81F0000}"/>
    <cellStyle name="Input 10 41 2" xfId="33867" xr:uid="{00000000-0005-0000-0000-0000C91F0000}"/>
    <cellStyle name="Input 10 41 3" xfId="43954" xr:uid="{00000000-0005-0000-0000-0000CA1F0000}"/>
    <cellStyle name="Input 10 41 4" xfId="56962" xr:uid="{00000000-0005-0000-0000-0000CB1F0000}"/>
    <cellStyle name="Input 10 42" xfId="17969" xr:uid="{00000000-0005-0000-0000-0000CC1F0000}"/>
    <cellStyle name="Input 10 42 2" xfId="34150" xr:uid="{00000000-0005-0000-0000-0000CD1F0000}"/>
    <cellStyle name="Input 10 42 3" xfId="44189" xr:uid="{00000000-0005-0000-0000-0000CE1F0000}"/>
    <cellStyle name="Input 10 42 4" xfId="57197" xr:uid="{00000000-0005-0000-0000-0000CF1F0000}"/>
    <cellStyle name="Input 10 43" xfId="18281" xr:uid="{00000000-0005-0000-0000-0000D01F0000}"/>
    <cellStyle name="Input 10 43 2" xfId="34424" xr:uid="{00000000-0005-0000-0000-0000D11F0000}"/>
    <cellStyle name="Input 10 43 3" xfId="44419" xr:uid="{00000000-0005-0000-0000-0000D21F0000}"/>
    <cellStyle name="Input 10 43 4" xfId="57427" xr:uid="{00000000-0005-0000-0000-0000D31F0000}"/>
    <cellStyle name="Input 10 44" xfId="18598" xr:uid="{00000000-0005-0000-0000-0000D41F0000}"/>
    <cellStyle name="Input 10 44 2" xfId="34709" xr:uid="{00000000-0005-0000-0000-0000D51F0000}"/>
    <cellStyle name="Input 10 44 3" xfId="44655" xr:uid="{00000000-0005-0000-0000-0000D61F0000}"/>
    <cellStyle name="Input 10 44 4" xfId="57663" xr:uid="{00000000-0005-0000-0000-0000D71F0000}"/>
    <cellStyle name="Input 10 45" xfId="19060" xr:uid="{00000000-0005-0000-0000-0000D81F0000}"/>
    <cellStyle name="Input 10 45 2" xfId="35116" xr:uid="{00000000-0005-0000-0000-0000D91F0000}"/>
    <cellStyle name="Input 10 45 3" xfId="44997" xr:uid="{00000000-0005-0000-0000-0000DA1F0000}"/>
    <cellStyle name="Input 10 45 4" xfId="58005" xr:uid="{00000000-0005-0000-0000-0000DB1F0000}"/>
    <cellStyle name="Input 10 46" xfId="19361" xr:uid="{00000000-0005-0000-0000-0000DC1F0000}"/>
    <cellStyle name="Input 10 46 2" xfId="35383" xr:uid="{00000000-0005-0000-0000-0000DD1F0000}"/>
    <cellStyle name="Input 10 46 3" xfId="45220" xr:uid="{00000000-0005-0000-0000-0000DE1F0000}"/>
    <cellStyle name="Input 10 46 4" xfId="58228" xr:uid="{00000000-0005-0000-0000-0000DF1F0000}"/>
    <cellStyle name="Input 10 47" xfId="28203" xr:uid="{00000000-0005-0000-0000-0000E01F0000}"/>
    <cellStyle name="Input 10 48" xfId="45504" xr:uid="{00000000-0005-0000-0000-0000E11F0000}"/>
    <cellStyle name="Input 10 5" xfId="4454" xr:uid="{00000000-0005-0000-0000-0000E21F0000}"/>
    <cellStyle name="Input 10 5 2" xfId="21914" xr:uid="{00000000-0005-0000-0000-0000E31F0000}"/>
    <cellStyle name="Input 10 5 3" xfId="20434" xr:uid="{00000000-0005-0000-0000-0000E41F0000}"/>
    <cellStyle name="Input 10 5 4" xfId="46667" xr:uid="{00000000-0005-0000-0000-0000E51F0000}"/>
    <cellStyle name="Input 10 6" xfId="4845" xr:uid="{00000000-0005-0000-0000-0000E61F0000}"/>
    <cellStyle name="Input 10 6 2" xfId="22276" xr:uid="{00000000-0005-0000-0000-0000E71F0000}"/>
    <cellStyle name="Input 10 6 3" xfId="33444" xr:uid="{00000000-0005-0000-0000-0000E81F0000}"/>
    <cellStyle name="Input 10 6 4" xfId="46978" xr:uid="{00000000-0005-0000-0000-0000E91F0000}"/>
    <cellStyle name="Input 10 7" xfId="4619" xr:uid="{00000000-0005-0000-0000-0000EA1F0000}"/>
    <cellStyle name="Input 10 7 2" xfId="22070" xr:uid="{00000000-0005-0000-0000-0000EB1F0000}"/>
    <cellStyle name="Input 10 7 3" xfId="26141" xr:uid="{00000000-0005-0000-0000-0000EC1F0000}"/>
    <cellStyle name="Input 10 7 4" xfId="46809" xr:uid="{00000000-0005-0000-0000-0000ED1F0000}"/>
    <cellStyle name="Input 10 8" xfId="5356" xr:uid="{00000000-0005-0000-0000-0000EE1F0000}"/>
    <cellStyle name="Input 10 8 2" xfId="22740" xr:uid="{00000000-0005-0000-0000-0000EF1F0000}"/>
    <cellStyle name="Input 10 8 3" xfId="20321" xr:uid="{00000000-0005-0000-0000-0000F01F0000}"/>
    <cellStyle name="Input 10 8 4" xfId="47378" xr:uid="{00000000-0005-0000-0000-0000F11F0000}"/>
    <cellStyle name="Input 10 9" xfId="3922" xr:uid="{00000000-0005-0000-0000-0000F21F0000}"/>
    <cellStyle name="Input 10 9 2" xfId="21436" xr:uid="{00000000-0005-0000-0000-0000F31F0000}"/>
    <cellStyle name="Input 10 9 3" xfId="20059" xr:uid="{00000000-0005-0000-0000-0000F41F0000}"/>
    <cellStyle name="Input 10 9 4" xfId="46272" xr:uid="{00000000-0005-0000-0000-0000F51F0000}"/>
    <cellStyle name="Input 11" xfId="2762" xr:uid="{00000000-0005-0000-0000-0000F61F0000}"/>
    <cellStyle name="Input 11 10" xfId="6152" xr:uid="{00000000-0005-0000-0000-0000F71F0000}"/>
    <cellStyle name="Input 11 10 2" xfId="23482" xr:uid="{00000000-0005-0000-0000-0000F81F0000}"/>
    <cellStyle name="Input 11 10 3" xfId="20615" xr:uid="{00000000-0005-0000-0000-0000F91F0000}"/>
    <cellStyle name="Input 11 10 4" xfId="48029" xr:uid="{00000000-0005-0000-0000-0000FA1F0000}"/>
    <cellStyle name="Input 11 11" xfId="5780" xr:uid="{00000000-0005-0000-0000-0000FB1F0000}"/>
    <cellStyle name="Input 11 11 2" xfId="23125" xr:uid="{00000000-0005-0000-0000-0000FC1F0000}"/>
    <cellStyle name="Input 11 11 3" xfId="29219" xr:uid="{00000000-0005-0000-0000-0000FD1F0000}"/>
    <cellStyle name="Input 11 11 4" xfId="47710" xr:uid="{00000000-0005-0000-0000-0000FE1F0000}"/>
    <cellStyle name="Input 11 12" xfId="6677" xr:uid="{00000000-0005-0000-0000-0000FF1F0000}"/>
    <cellStyle name="Input 11 12 2" xfId="23952" xr:uid="{00000000-0005-0000-0000-000000200000}"/>
    <cellStyle name="Input 11 12 3" xfId="26475" xr:uid="{00000000-0005-0000-0000-000001200000}"/>
    <cellStyle name="Input 11 12 4" xfId="48426" xr:uid="{00000000-0005-0000-0000-000002200000}"/>
    <cellStyle name="Input 11 13" xfId="7046" xr:uid="{00000000-0005-0000-0000-000003200000}"/>
    <cellStyle name="Input 11 13 2" xfId="24285" xr:uid="{00000000-0005-0000-0000-000004200000}"/>
    <cellStyle name="Input 11 13 3" xfId="35741" xr:uid="{00000000-0005-0000-0000-000005200000}"/>
    <cellStyle name="Input 11 13 4" xfId="48710" xr:uid="{00000000-0005-0000-0000-000006200000}"/>
    <cellStyle name="Input 11 14" xfId="7466" xr:uid="{00000000-0005-0000-0000-000007200000}"/>
    <cellStyle name="Input 11 14 2" xfId="24660" xr:uid="{00000000-0005-0000-0000-000008200000}"/>
    <cellStyle name="Input 11 14 3" xfId="36044" xr:uid="{00000000-0005-0000-0000-000009200000}"/>
    <cellStyle name="Input 11 14 4" xfId="49015" xr:uid="{00000000-0005-0000-0000-00000A200000}"/>
    <cellStyle name="Input 11 15" xfId="7770" xr:uid="{00000000-0005-0000-0000-00000B200000}"/>
    <cellStyle name="Input 11 15 2" xfId="24931" xr:uid="{00000000-0005-0000-0000-00000C200000}"/>
    <cellStyle name="Input 11 15 3" xfId="36275" xr:uid="{00000000-0005-0000-0000-00000D200000}"/>
    <cellStyle name="Input 11 15 4" xfId="49246" xr:uid="{00000000-0005-0000-0000-00000E200000}"/>
    <cellStyle name="Input 11 16" xfId="8349" xr:uid="{00000000-0005-0000-0000-00000F200000}"/>
    <cellStyle name="Input 11 16 2" xfId="25473" xr:uid="{00000000-0005-0000-0000-000010200000}"/>
    <cellStyle name="Input 11 16 3" xfId="36756" xr:uid="{00000000-0005-0000-0000-000011200000}"/>
    <cellStyle name="Input 11 16 4" xfId="49727" xr:uid="{00000000-0005-0000-0000-000012200000}"/>
    <cellStyle name="Input 11 17" xfId="8606" xr:uid="{00000000-0005-0000-0000-000013200000}"/>
    <cellStyle name="Input 11 17 2" xfId="25697" xr:uid="{00000000-0005-0000-0000-000014200000}"/>
    <cellStyle name="Input 11 17 3" xfId="36945" xr:uid="{00000000-0005-0000-0000-000015200000}"/>
    <cellStyle name="Input 11 17 4" xfId="49916" xr:uid="{00000000-0005-0000-0000-000016200000}"/>
    <cellStyle name="Input 11 18" xfId="8891" xr:uid="{00000000-0005-0000-0000-000017200000}"/>
    <cellStyle name="Input 11 18 2" xfId="25951" xr:uid="{00000000-0005-0000-0000-000018200000}"/>
    <cellStyle name="Input 11 18 3" xfId="37163" xr:uid="{00000000-0005-0000-0000-000019200000}"/>
    <cellStyle name="Input 11 18 4" xfId="50134" xr:uid="{00000000-0005-0000-0000-00001A200000}"/>
    <cellStyle name="Input 11 19" xfId="10404" xr:uid="{00000000-0005-0000-0000-00001B200000}"/>
    <cellStyle name="Input 11 19 2" xfId="27364" xr:uid="{00000000-0005-0000-0000-00001C200000}"/>
    <cellStyle name="Input 11 19 3" xfId="38417" xr:uid="{00000000-0005-0000-0000-00001D200000}"/>
    <cellStyle name="Input 11 19 4" xfId="51386" xr:uid="{00000000-0005-0000-0000-00001E200000}"/>
    <cellStyle name="Input 11 2" xfId="3291" xr:uid="{00000000-0005-0000-0000-00001F200000}"/>
    <cellStyle name="Input 11 2 2" xfId="20873" xr:uid="{00000000-0005-0000-0000-000020200000}"/>
    <cellStyle name="Input 11 2 3" xfId="32449" xr:uid="{00000000-0005-0000-0000-000021200000}"/>
    <cellStyle name="Input 11 2 4" xfId="45802" xr:uid="{00000000-0005-0000-0000-000022200000}"/>
    <cellStyle name="Input 11 20" xfId="10036" xr:uid="{00000000-0005-0000-0000-000023200000}"/>
    <cellStyle name="Input 11 20 2" xfId="27017" xr:uid="{00000000-0005-0000-0000-000024200000}"/>
    <cellStyle name="Input 11 20 3" xfId="38113" xr:uid="{00000000-0005-0000-0000-000025200000}"/>
    <cellStyle name="Input 11 20 4" xfId="51078" xr:uid="{00000000-0005-0000-0000-000026200000}"/>
    <cellStyle name="Input 11 21" xfId="10969" xr:uid="{00000000-0005-0000-0000-000027200000}"/>
    <cellStyle name="Input 11 21 2" xfId="27886" xr:uid="{00000000-0005-0000-0000-000028200000}"/>
    <cellStyle name="Input 11 21 3" xfId="38852" xr:uid="{00000000-0005-0000-0000-000029200000}"/>
    <cellStyle name="Input 11 21 4" xfId="51860" xr:uid="{00000000-0005-0000-0000-00002A200000}"/>
    <cellStyle name="Input 11 22" xfId="11309" xr:uid="{00000000-0005-0000-0000-00002B200000}"/>
    <cellStyle name="Input 11 22 2" xfId="28190" xr:uid="{00000000-0005-0000-0000-00002C200000}"/>
    <cellStyle name="Input 11 22 3" xfId="39107" xr:uid="{00000000-0005-0000-0000-00002D200000}"/>
    <cellStyle name="Input 11 22 4" xfId="52115" xr:uid="{00000000-0005-0000-0000-00002E200000}"/>
    <cellStyle name="Input 11 23" xfId="11578" xr:uid="{00000000-0005-0000-0000-00002F200000}"/>
    <cellStyle name="Input 11 23 2" xfId="28432" xr:uid="{00000000-0005-0000-0000-000030200000}"/>
    <cellStyle name="Input 11 23 3" xfId="39312" xr:uid="{00000000-0005-0000-0000-000031200000}"/>
    <cellStyle name="Input 11 23 4" xfId="52320" xr:uid="{00000000-0005-0000-0000-000032200000}"/>
    <cellStyle name="Input 11 24" xfId="11913" xr:uid="{00000000-0005-0000-0000-000033200000}"/>
    <cellStyle name="Input 11 24 2" xfId="28732" xr:uid="{00000000-0005-0000-0000-000034200000}"/>
    <cellStyle name="Input 11 24 3" xfId="39573" xr:uid="{00000000-0005-0000-0000-000035200000}"/>
    <cellStyle name="Input 11 24 4" xfId="52581" xr:uid="{00000000-0005-0000-0000-000036200000}"/>
    <cellStyle name="Input 11 25" xfId="12196" xr:uid="{00000000-0005-0000-0000-000037200000}"/>
    <cellStyle name="Input 11 25 2" xfId="28986" xr:uid="{00000000-0005-0000-0000-000038200000}"/>
    <cellStyle name="Input 11 25 3" xfId="39775" xr:uid="{00000000-0005-0000-0000-000039200000}"/>
    <cellStyle name="Input 11 25 4" xfId="52783" xr:uid="{00000000-0005-0000-0000-00003A200000}"/>
    <cellStyle name="Input 11 26" xfId="12467" xr:uid="{00000000-0005-0000-0000-00003B200000}"/>
    <cellStyle name="Input 11 26 2" xfId="29225" xr:uid="{00000000-0005-0000-0000-00003C200000}"/>
    <cellStyle name="Input 11 26 3" xfId="39976" xr:uid="{00000000-0005-0000-0000-00003D200000}"/>
    <cellStyle name="Input 11 26 4" xfId="52984" xr:uid="{00000000-0005-0000-0000-00003E200000}"/>
    <cellStyle name="Input 11 27" xfId="12755" xr:uid="{00000000-0005-0000-0000-00003F200000}"/>
    <cellStyle name="Input 11 27 2" xfId="29480" xr:uid="{00000000-0005-0000-0000-000040200000}"/>
    <cellStyle name="Input 11 27 3" xfId="40179" xr:uid="{00000000-0005-0000-0000-000041200000}"/>
    <cellStyle name="Input 11 27 4" xfId="53187" xr:uid="{00000000-0005-0000-0000-000042200000}"/>
    <cellStyle name="Input 11 28" xfId="13098" xr:uid="{00000000-0005-0000-0000-000043200000}"/>
    <cellStyle name="Input 11 28 2" xfId="29789" xr:uid="{00000000-0005-0000-0000-000044200000}"/>
    <cellStyle name="Input 11 28 3" xfId="40444" xr:uid="{00000000-0005-0000-0000-000045200000}"/>
    <cellStyle name="Input 11 28 4" xfId="53452" xr:uid="{00000000-0005-0000-0000-000046200000}"/>
    <cellStyle name="Input 11 29" xfId="13431" xr:uid="{00000000-0005-0000-0000-000047200000}"/>
    <cellStyle name="Input 11 29 2" xfId="30090" xr:uid="{00000000-0005-0000-0000-000048200000}"/>
    <cellStyle name="Input 11 29 3" xfId="40705" xr:uid="{00000000-0005-0000-0000-000049200000}"/>
    <cellStyle name="Input 11 29 4" xfId="53713" xr:uid="{00000000-0005-0000-0000-00004A200000}"/>
    <cellStyle name="Input 11 3" xfId="3587" xr:uid="{00000000-0005-0000-0000-00004B200000}"/>
    <cellStyle name="Input 11 3 2" xfId="21136" xr:uid="{00000000-0005-0000-0000-00004C200000}"/>
    <cellStyle name="Input 11 3 3" xfId="23107" xr:uid="{00000000-0005-0000-0000-00004D200000}"/>
    <cellStyle name="Input 11 3 4" xfId="46019" xr:uid="{00000000-0005-0000-0000-00004E200000}"/>
    <cellStyle name="Input 11 30" xfId="12483" xr:uid="{00000000-0005-0000-0000-00004F200000}"/>
    <cellStyle name="Input 11 30 2" xfId="29235" xr:uid="{00000000-0005-0000-0000-000050200000}"/>
    <cellStyle name="Input 11 30 3" xfId="39982" xr:uid="{00000000-0005-0000-0000-000051200000}"/>
    <cellStyle name="Input 11 30 4" xfId="52990" xr:uid="{00000000-0005-0000-0000-000052200000}"/>
    <cellStyle name="Input 11 31" xfId="13946" xr:uid="{00000000-0005-0000-0000-000053200000}"/>
    <cellStyle name="Input 11 31 2" xfId="30547" xr:uid="{00000000-0005-0000-0000-000054200000}"/>
    <cellStyle name="Input 11 31 3" xfId="41098" xr:uid="{00000000-0005-0000-0000-000055200000}"/>
    <cellStyle name="Input 11 31 4" xfId="54106" xr:uid="{00000000-0005-0000-0000-000056200000}"/>
    <cellStyle name="Input 11 32" xfId="14246" xr:uid="{00000000-0005-0000-0000-000057200000}"/>
    <cellStyle name="Input 11 32 2" xfId="30812" xr:uid="{00000000-0005-0000-0000-000058200000}"/>
    <cellStyle name="Input 11 32 3" xfId="41316" xr:uid="{00000000-0005-0000-0000-000059200000}"/>
    <cellStyle name="Input 11 32 4" xfId="54324" xr:uid="{00000000-0005-0000-0000-00005A200000}"/>
    <cellStyle name="Input 11 33" xfId="14569" xr:uid="{00000000-0005-0000-0000-00005B200000}"/>
    <cellStyle name="Input 11 33 2" xfId="31100" xr:uid="{00000000-0005-0000-0000-00005C200000}"/>
    <cellStyle name="Input 11 33 3" xfId="41559" xr:uid="{00000000-0005-0000-0000-00005D200000}"/>
    <cellStyle name="Input 11 33 4" xfId="54567" xr:uid="{00000000-0005-0000-0000-00005E200000}"/>
    <cellStyle name="Input 11 34" xfId="14878" xr:uid="{00000000-0005-0000-0000-00005F200000}"/>
    <cellStyle name="Input 11 34 2" xfId="31374" xr:uid="{00000000-0005-0000-0000-000060200000}"/>
    <cellStyle name="Input 11 34 3" xfId="41791" xr:uid="{00000000-0005-0000-0000-000061200000}"/>
    <cellStyle name="Input 11 34 4" xfId="54799" xr:uid="{00000000-0005-0000-0000-000062200000}"/>
    <cellStyle name="Input 11 35" xfId="15180" xr:uid="{00000000-0005-0000-0000-000063200000}"/>
    <cellStyle name="Input 11 35 2" xfId="31641" xr:uid="{00000000-0005-0000-0000-000064200000}"/>
    <cellStyle name="Input 11 35 3" xfId="42023" xr:uid="{00000000-0005-0000-0000-000065200000}"/>
    <cellStyle name="Input 11 35 4" xfId="55031" xr:uid="{00000000-0005-0000-0000-000066200000}"/>
    <cellStyle name="Input 11 36" xfId="15629" xr:uid="{00000000-0005-0000-0000-000067200000}"/>
    <cellStyle name="Input 11 36 2" xfId="32048" xr:uid="{00000000-0005-0000-0000-000068200000}"/>
    <cellStyle name="Input 11 36 3" xfId="42384" xr:uid="{00000000-0005-0000-0000-000069200000}"/>
    <cellStyle name="Input 11 36 4" xfId="55392" xr:uid="{00000000-0005-0000-0000-00006A200000}"/>
    <cellStyle name="Input 11 37" xfId="15889" xr:uid="{00000000-0005-0000-0000-00006B200000}"/>
    <cellStyle name="Input 11 37 2" xfId="32274" xr:uid="{00000000-0005-0000-0000-00006C200000}"/>
    <cellStyle name="Input 11 37 3" xfId="42575" xr:uid="{00000000-0005-0000-0000-00006D200000}"/>
    <cellStyle name="Input 11 37 4" xfId="55583" xr:uid="{00000000-0005-0000-0000-00006E200000}"/>
    <cellStyle name="Input 11 38" xfId="16378" xr:uid="{00000000-0005-0000-0000-00006F200000}"/>
    <cellStyle name="Input 11 38 2" xfId="32718" xr:uid="{00000000-0005-0000-0000-000070200000}"/>
    <cellStyle name="Input 11 38 3" xfId="42968" xr:uid="{00000000-0005-0000-0000-000071200000}"/>
    <cellStyle name="Input 11 38 4" xfId="55976" xr:uid="{00000000-0005-0000-0000-000072200000}"/>
    <cellStyle name="Input 11 39" xfId="16115" xr:uid="{00000000-0005-0000-0000-000073200000}"/>
    <cellStyle name="Input 11 39 2" xfId="32471" xr:uid="{00000000-0005-0000-0000-000074200000}"/>
    <cellStyle name="Input 11 39 3" xfId="42744" xr:uid="{00000000-0005-0000-0000-000075200000}"/>
    <cellStyle name="Input 11 39 4" xfId="55752" xr:uid="{00000000-0005-0000-0000-000076200000}"/>
    <cellStyle name="Input 11 4" xfId="4203" xr:uid="{00000000-0005-0000-0000-000077200000}"/>
    <cellStyle name="Input 11 4 2" xfId="21697" xr:uid="{00000000-0005-0000-0000-000078200000}"/>
    <cellStyle name="Input 11 4 3" xfId="19837" xr:uid="{00000000-0005-0000-0000-000079200000}"/>
    <cellStyle name="Input 11 4 4" xfId="46496" xr:uid="{00000000-0005-0000-0000-00007A200000}"/>
    <cellStyle name="Input 11 40" xfId="17398" xr:uid="{00000000-0005-0000-0000-00007B200000}"/>
    <cellStyle name="Input 11 40 2" xfId="33647" xr:uid="{00000000-0005-0000-0000-00007C200000}"/>
    <cellStyle name="Input 11 40 3" xfId="43775" xr:uid="{00000000-0005-0000-0000-00007D200000}"/>
    <cellStyle name="Input 11 40 4" xfId="56783" xr:uid="{00000000-0005-0000-0000-00007E200000}"/>
    <cellStyle name="Input 11 41" xfId="17644" xr:uid="{00000000-0005-0000-0000-00007F200000}"/>
    <cellStyle name="Input 11 41 2" xfId="33862" xr:uid="{00000000-0005-0000-0000-000080200000}"/>
    <cellStyle name="Input 11 41 3" xfId="43952" xr:uid="{00000000-0005-0000-0000-000081200000}"/>
    <cellStyle name="Input 11 41 4" xfId="56960" xr:uid="{00000000-0005-0000-0000-000082200000}"/>
    <cellStyle name="Input 11 42" xfId="17963" xr:uid="{00000000-0005-0000-0000-000083200000}"/>
    <cellStyle name="Input 11 42 2" xfId="34144" xr:uid="{00000000-0005-0000-0000-000084200000}"/>
    <cellStyle name="Input 11 42 3" xfId="44187" xr:uid="{00000000-0005-0000-0000-000085200000}"/>
    <cellStyle name="Input 11 42 4" xfId="57195" xr:uid="{00000000-0005-0000-0000-000086200000}"/>
    <cellStyle name="Input 11 43" xfId="18276" xr:uid="{00000000-0005-0000-0000-000087200000}"/>
    <cellStyle name="Input 11 43 2" xfId="34420" xr:uid="{00000000-0005-0000-0000-000088200000}"/>
    <cellStyle name="Input 11 43 3" xfId="44418" xr:uid="{00000000-0005-0000-0000-000089200000}"/>
    <cellStyle name="Input 11 43 4" xfId="57426" xr:uid="{00000000-0005-0000-0000-00008A200000}"/>
    <cellStyle name="Input 11 44" xfId="18593" xr:uid="{00000000-0005-0000-0000-00008B200000}"/>
    <cellStyle name="Input 11 44 2" xfId="34705" xr:uid="{00000000-0005-0000-0000-00008C200000}"/>
    <cellStyle name="Input 11 44 3" xfId="44654" xr:uid="{00000000-0005-0000-0000-00008D200000}"/>
    <cellStyle name="Input 11 44 4" xfId="57662" xr:uid="{00000000-0005-0000-0000-00008E200000}"/>
    <cellStyle name="Input 11 45" xfId="19055" xr:uid="{00000000-0005-0000-0000-00008F200000}"/>
    <cellStyle name="Input 11 45 2" xfId="35111" xr:uid="{00000000-0005-0000-0000-000090200000}"/>
    <cellStyle name="Input 11 45 3" xfId="44996" xr:uid="{00000000-0005-0000-0000-000091200000}"/>
    <cellStyle name="Input 11 45 4" xfId="58004" xr:uid="{00000000-0005-0000-0000-000092200000}"/>
    <cellStyle name="Input 11 46" xfId="19356" xr:uid="{00000000-0005-0000-0000-000093200000}"/>
    <cellStyle name="Input 11 46 2" xfId="35379" xr:uid="{00000000-0005-0000-0000-000094200000}"/>
    <cellStyle name="Input 11 46 3" xfId="45219" xr:uid="{00000000-0005-0000-0000-000095200000}"/>
    <cellStyle name="Input 11 46 4" xfId="58227" xr:uid="{00000000-0005-0000-0000-000096200000}"/>
    <cellStyle name="Input 11 47" xfId="30104" xr:uid="{00000000-0005-0000-0000-000097200000}"/>
    <cellStyle name="Input 11 48" xfId="45503" xr:uid="{00000000-0005-0000-0000-000098200000}"/>
    <cellStyle name="Input 11 5" xfId="4449" xr:uid="{00000000-0005-0000-0000-000099200000}"/>
    <cellStyle name="Input 11 5 2" xfId="21910" xr:uid="{00000000-0005-0000-0000-00009A200000}"/>
    <cellStyle name="Input 11 5 3" xfId="19805" xr:uid="{00000000-0005-0000-0000-00009B200000}"/>
    <cellStyle name="Input 11 5 4" xfId="46666" xr:uid="{00000000-0005-0000-0000-00009C200000}"/>
    <cellStyle name="Input 11 6" xfId="4840" xr:uid="{00000000-0005-0000-0000-00009D200000}"/>
    <cellStyle name="Input 11 6 2" xfId="22271" xr:uid="{00000000-0005-0000-0000-00009E200000}"/>
    <cellStyle name="Input 11 6 3" xfId="20774" xr:uid="{00000000-0005-0000-0000-00009F200000}"/>
    <cellStyle name="Input 11 6 4" xfId="46977" xr:uid="{00000000-0005-0000-0000-0000A0200000}"/>
    <cellStyle name="Input 11 7" xfId="4217" xr:uid="{00000000-0005-0000-0000-0000A1200000}"/>
    <cellStyle name="Input 11 7 2" xfId="21706" xr:uid="{00000000-0005-0000-0000-0000A2200000}"/>
    <cellStyle name="Input 11 7 3" xfId="19831" xr:uid="{00000000-0005-0000-0000-0000A3200000}"/>
    <cellStyle name="Input 11 7 4" xfId="46502" xr:uid="{00000000-0005-0000-0000-0000A4200000}"/>
    <cellStyle name="Input 11 8" xfId="5351" xr:uid="{00000000-0005-0000-0000-0000A5200000}"/>
    <cellStyle name="Input 11 8 2" xfId="22736" xr:uid="{00000000-0005-0000-0000-0000A6200000}"/>
    <cellStyle name="Input 11 8 3" xfId="20322" xr:uid="{00000000-0005-0000-0000-0000A7200000}"/>
    <cellStyle name="Input 11 8 4" xfId="47377" xr:uid="{00000000-0005-0000-0000-0000A8200000}"/>
    <cellStyle name="Input 11 9" xfId="4095" xr:uid="{00000000-0005-0000-0000-0000A9200000}"/>
    <cellStyle name="Input 11 9 2" xfId="21598" xr:uid="{00000000-0005-0000-0000-0000AA200000}"/>
    <cellStyle name="Input 11 9 3" xfId="19918" xr:uid="{00000000-0005-0000-0000-0000AB200000}"/>
    <cellStyle name="Input 11 9 4" xfId="46414" xr:uid="{00000000-0005-0000-0000-0000AC200000}"/>
    <cellStyle name="Input 12" xfId="3001" xr:uid="{00000000-0005-0000-0000-0000AD200000}"/>
    <cellStyle name="Input 12 10" xfId="6361" xr:uid="{00000000-0005-0000-0000-0000AE200000}"/>
    <cellStyle name="Input 12 10 2" xfId="23673" xr:uid="{00000000-0005-0000-0000-0000AF200000}"/>
    <cellStyle name="Input 12 10 3" xfId="20264" xr:uid="{00000000-0005-0000-0000-0000B0200000}"/>
    <cellStyle name="Input 12 10 4" xfId="48185" xr:uid="{00000000-0005-0000-0000-0000B1200000}"/>
    <cellStyle name="Input 12 11" xfId="6597" xr:uid="{00000000-0005-0000-0000-0000B2200000}"/>
    <cellStyle name="Input 12 11 2" xfId="23878" xr:uid="{00000000-0005-0000-0000-0000B3200000}"/>
    <cellStyle name="Input 12 11 3" xfId="31812" xr:uid="{00000000-0005-0000-0000-0000B4200000}"/>
    <cellStyle name="Input 12 11 4" xfId="48362" xr:uid="{00000000-0005-0000-0000-0000B5200000}"/>
    <cellStyle name="Input 12 12" xfId="6896" xr:uid="{00000000-0005-0000-0000-0000B6200000}"/>
    <cellStyle name="Input 12 12 2" xfId="24143" xr:uid="{00000000-0005-0000-0000-0000B7200000}"/>
    <cellStyle name="Input 12 12 3" xfId="35615" xr:uid="{00000000-0005-0000-0000-0000B8200000}"/>
    <cellStyle name="Input 12 12 4" xfId="48584" xr:uid="{00000000-0005-0000-0000-0000B9200000}"/>
    <cellStyle name="Input 12 13" xfId="7247" xr:uid="{00000000-0005-0000-0000-0000BA200000}"/>
    <cellStyle name="Input 12 13 2" xfId="24465" xr:uid="{00000000-0005-0000-0000-0000BB200000}"/>
    <cellStyle name="Input 12 13 3" xfId="35889" xr:uid="{00000000-0005-0000-0000-0000BC200000}"/>
    <cellStyle name="Input 12 13 4" xfId="48858" xr:uid="{00000000-0005-0000-0000-0000BD200000}"/>
    <cellStyle name="Input 12 14" xfId="7686" xr:uid="{00000000-0005-0000-0000-0000BE200000}"/>
    <cellStyle name="Input 12 14 2" xfId="24851" xr:uid="{00000000-0005-0000-0000-0000BF200000}"/>
    <cellStyle name="Input 12 14 3" xfId="36203" xr:uid="{00000000-0005-0000-0000-0000C0200000}"/>
    <cellStyle name="Input 12 14 4" xfId="49174" xr:uid="{00000000-0005-0000-0000-0000C1200000}"/>
    <cellStyle name="Input 12 15" xfId="7980" xr:uid="{00000000-0005-0000-0000-0000C2200000}"/>
    <cellStyle name="Input 12 15 2" xfId="25116" xr:uid="{00000000-0005-0000-0000-0000C3200000}"/>
    <cellStyle name="Input 12 15 3" xfId="36433" xr:uid="{00000000-0005-0000-0000-0000C4200000}"/>
    <cellStyle name="Input 12 15 4" xfId="49404" xr:uid="{00000000-0005-0000-0000-0000C5200000}"/>
    <cellStyle name="Input 12 16" xfId="8564" xr:uid="{00000000-0005-0000-0000-0000C6200000}"/>
    <cellStyle name="Input 12 16 2" xfId="25660" xr:uid="{00000000-0005-0000-0000-0000C7200000}"/>
    <cellStyle name="Input 12 16 3" xfId="36918" xr:uid="{00000000-0005-0000-0000-0000C8200000}"/>
    <cellStyle name="Input 12 16 4" xfId="49889" xr:uid="{00000000-0005-0000-0000-0000C9200000}"/>
    <cellStyle name="Input 12 17" xfId="8822" xr:uid="{00000000-0005-0000-0000-0000CA200000}"/>
    <cellStyle name="Input 12 17 2" xfId="25886" xr:uid="{00000000-0005-0000-0000-0000CB200000}"/>
    <cellStyle name="Input 12 17 3" xfId="37106" xr:uid="{00000000-0005-0000-0000-0000CC200000}"/>
    <cellStyle name="Input 12 17 4" xfId="50077" xr:uid="{00000000-0005-0000-0000-0000CD200000}"/>
    <cellStyle name="Input 12 18" xfId="9101" xr:uid="{00000000-0005-0000-0000-0000CE200000}"/>
    <cellStyle name="Input 12 18 2" xfId="26138" xr:uid="{00000000-0005-0000-0000-0000CF200000}"/>
    <cellStyle name="Input 12 18 3" xfId="37321" xr:uid="{00000000-0005-0000-0000-0000D0200000}"/>
    <cellStyle name="Input 12 18 4" xfId="50292" xr:uid="{00000000-0005-0000-0000-0000D1200000}"/>
    <cellStyle name="Input 12 19" xfId="10619" xr:uid="{00000000-0005-0000-0000-0000D2200000}"/>
    <cellStyle name="Input 12 19 2" xfId="27562" xr:uid="{00000000-0005-0000-0000-0000D3200000}"/>
    <cellStyle name="Input 12 19 3" xfId="38586" xr:uid="{00000000-0005-0000-0000-0000D4200000}"/>
    <cellStyle name="Input 12 19 4" xfId="51597" xr:uid="{00000000-0005-0000-0000-0000D5200000}"/>
    <cellStyle name="Input 12 2" xfId="3510" xr:uid="{00000000-0005-0000-0000-0000D6200000}"/>
    <cellStyle name="Input 12 2 2" xfId="21067" xr:uid="{00000000-0005-0000-0000-0000D7200000}"/>
    <cellStyle name="Input 12 2 3" xfId="33285" xr:uid="{00000000-0005-0000-0000-0000D8200000}"/>
    <cellStyle name="Input 12 2 4" xfId="45960" xr:uid="{00000000-0005-0000-0000-0000D9200000}"/>
    <cellStyle name="Input 12 20" xfId="10872" xr:uid="{00000000-0005-0000-0000-0000DA200000}"/>
    <cellStyle name="Input 12 20 2" xfId="27794" xr:uid="{00000000-0005-0000-0000-0000DB200000}"/>
    <cellStyle name="Input 12 20 3" xfId="38781" xr:uid="{00000000-0005-0000-0000-0000DC200000}"/>
    <cellStyle name="Input 12 20 4" xfId="51789" xr:uid="{00000000-0005-0000-0000-0000DD200000}"/>
    <cellStyle name="Input 12 21" xfId="11195" xr:uid="{00000000-0005-0000-0000-0000DE200000}"/>
    <cellStyle name="Input 12 21 2" xfId="28084" xr:uid="{00000000-0005-0000-0000-0000DF200000}"/>
    <cellStyle name="Input 12 21 3" xfId="39021" xr:uid="{00000000-0005-0000-0000-0000E0200000}"/>
    <cellStyle name="Input 12 21 4" xfId="52029" xr:uid="{00000000-0005-0000-0000-0000E1200000}"/>
    <cellStyle name="Input 12 22" xfId="11535" xr:uid="{00000000-0005-0000-0000-0000E2200000}"/>
    <cellStyle name="Input 12 22 2" xfId="28393" xr:uid="{00000000-0005-0000-0000-0000E3200000}"/>
    <cellStyle name="Input 12 22 3" xfId="39278" xr:uid="{00000000-0005-0000-0000-0000E4200000}"/>
    <cellStyle name="Input 12 22 4" xfId="52286" xr:uid="{00000000-0005-0000-0000-0000E5200000}"/>
    <cellStyle name="Input 12 23" xfId="11806" xr:uid="{00000000-0005-0000-0000-0000E6200000}"/>
    <cellStyle name="Input 12 23 2" xfId="28631" xr:uid="{00000000-0005-0000-0000-0000E7200000}"/>
    <cellStyle name="Input 12 23 3" xfId="39484" xr:uid="{00000000-0005-0000-0000-0000E8200000}"/>
    <cellStyle name="Input 12 23 4" xfId="52492" xr:uid="{00000000-0005-0000-0000-0000E9200000}"/>
    <cellStyle name="Input 12 24" xfId="12136" xr:uid="{00000000-0005-0000-0000-0000EA200000}"/>
    <cellStyle name="Input 12 24 2" xfId="28933" xr:uid="{00000000-0005-0000-0000-0000EB200000}"/>
    <cellStyle name="Input 12 24 3" xfId="39743" xr:uid="{00000000-0005-0000-0000-0000EC200000}"/>
    <cellStyle name="Input 12 24 4" xfId="52751" xr:uid="{00000000-0005-0000-0000-0000ED200000}"/>
    <cellStyle name="Input 12 25" xfId="12419" xr:uid="{00000000-0005-0000-0000-0000EE200000}"/>
    <cellStyle name="Input 12 25 2" xfId="29181" xr:uid="{00000000-0005-0000-0000-0000EF200000}"/>
    <cellStyle name="Input 12 25 3" xfId="39941" xr:uid="{00000000-0005-0000-0000-0000F0200000}"/>
    <cellStyle name="Input 12 25 4" xfId="52949" xr:uid="{00000000-0005-0000-0000-0000F1200000}"/>
    <cellStyle name="Input 12 26" xfId="12696" xr:uid="{00000000-0005-0000-0000-0000F2200000}"/>
    <cellStyle name="Input 12 26 2" xfId="29427" xr:uid="{00000000-0005-0000-0000-0000F3200000}"/>
    <cellStyle name="Input 12 26 3" xfId="40140" xr:uid="{00000000-0005-0000-0000-0000F4200000}"/>
    <cellStyle name="Input 12 26 4" xfId="53148" xr:uid="{00000000-0005-0000-0000-0000F5200000}"/>
    <cellStyle name="Input 12 27" xfId="12978" xr:uid="{00000000-0005-0000-0000-0000F6200000}"/>
    <cellStyle name="Input 12 27 2" xfId="29674" xr:uid="{00000000-0005-0000-0000-0000F7200000}"/>
    <cellStyle name="Input 12 27 3" xfId="40341" xr:uid="{00000000-0005-0000-0000-0000F8200000}"/>
    <cellStyle name="Input 12 27 4" xfId="53349" xr:uid="{00000000-0005-0000-0000-0000F9200000}"/>
    <cellStyle name="Input 12 28" xfId="13318" xr:uid="{00000000-0005-0000-0000-0000FA200000}"/>
    <cellStyle name="Input 12 28 2" xfId="29983" xr:uid="{00000000-0005-0000-0000-0000FB200000}"/>
    <cellStyle name="Input 12 28 3" xfId="40610" xr:uid="{00000000-0005-0000-0000-0000FC200000}"/>
    <cellStyle name="Input 12 28 4" xfId="53618" xr:uid="{00000000-0005-0000-0000-0000FD200000}"/>
    <cellStyle name="Input 12 29" xfId="13651" xr:uid="{00000000-0005-0000-0000-0000FE200000}"/>
    <cellStyle name="Input 12 29 2" xfId="30286" xr:uid="{00000000-0005-0000-0000-0000FF200000}"/>
    <cellStyle name="Input 12 29 3" xfId="40878" xr:uid="{00000000-0005-0000-0000-000000210000}"/>
    <cellStyle name="Input 12 29 4" xfId="53886" xr:uid="{00000000-0005-0000-0000-000001210000}"/>
    <cellStyle name="Input 12 3" xfId="3806" xr:uid="{00000000-0005-0000-0000-000002210000}"/>
    <cellStyle name="Input 12 3 2" xfId="21325" xr:uid="{00000000-0005-0000-0000-000003210000}"/>
    <cellStyle name="Input 12 3 3" xfId="20135" xr:uid="{00000000-0005-0000-0000-000004210000}"/>
    <cellStyle name="Input 12 3 4" xfId="46177" xr:uid="{00000000-0005-0000-0000-000005210000}"/>
    <cellStyle name="Input 12 30" xfId="13894" xr:uid="{00000000-0005-0000-0000-000006210000}"/>
    <cellStyle name="Input 12 30 2" xfId="30500" xr:uid="{00000000-0005-0000-0000-000007210000}"/>
    <cellStyle name="Input 12 30 3" xfId="41062" xr:uid="{00000000-0005-0000-0000-000008210000}"/>
    <cellStyle name="Input 12 30 4" xfId="54070" xr:uid="{00000000-0005-0000-0000-000009210000}"/>
    <cellStyle name="Input 12 31" xfId="14171" xr:uid="{00000000-0005-0000-0000-00000A210000}"/>
    <cellStyle name="Input 12 31 2" xfId="30744" xr:uid="{00000000-0005-0000-0000-00000B210000}"/>
    <cellStyle name="Input 12 31 3" xfId="41261" xr:uid="{00000000-0005-0000-0000-00000C210000}"/>
    <cellStyle name="Input 12 31 4" xfId="54269" xr:uid="{00000000-0005-0000-0000-00000D210000}"/>
    <cellStyle name="Input 12 32" xfId="14468" xr:uid="{00000000-0005-0000-0000-00000E210000}"/>
    <cellStyle name="Input 12 32 2" xfId="31006" xr:uid="{00000000-0005-0000-0000-00000F210000}"/>
    <cellStyle name="Input 12 32 3" xfId="41477" xr:uid="{00000000-0005-0000-0000-000010210000}"/>
    <cellStyle name="Input 12 32 4" xfId="54485" xr:uid="{00000000-0005-0000-0000-000011210000}"/>
    <cellStyle name="Input 12 33" xfId="14792" xr:uid="{00000000-0005-0000-0000-000012210000}"/>
    <cellStyle name="Input 12 33 2" xfId="31293" xr:uid="{00000000-0005-0000-0000-000013210000}"/>
    <cellStyle name="Input 12 33 3" xfId="41720" xr:uid="{00000000-0005-0000-0000-000014210000}"/>
    <cellStyle name="Input 12 33 4" xfId="54728" xr:uid="{00000000-0005-0000-0000-000015210000}"/>
    <cellStyle name="Input 12 34" xfId="15091" xr:uid="{00000000-0005-0000-0000-000016210000}"/>
    <cellStyle name="Input 12 34 2" xfId="31562" xr:uid="{00000000-0005-0000-0000-000017210000}"/>
    <cellStyle name="Input 12 34 3" xfId="41952" xr:uid="{00000000-0005-0000-0000-000018210000}"/>
    <cellStyle name="Input 12 34 4" xfId="54960" xr:uid="{00000000-0005-0000-0000-000019210000}"/>
    <cellStyle name="Input 12 35" xfId="15393" xr:uid="{00000000-0005-0000-0000-00001A210000}"/>
    <cellStyle name="Input 12 35 2" xfId="31826" xr:uid="{00000000-0005-0000-0000-00001B210000}"/>
    <cellStyle name="Input 12 35 3" xfId="42181" xr:uid="{00000000-0005-0000-0000-00001C210000}"/>
    <cellStyle name="Input 12 35 4" xfId="55189" xr:uid="{00000000-0005-0000-0000-00001D210000}"/>
    <cellStyle name="Input 12 36" xfId="15841" xr:uid="{00000000-0005-0000-0000-00001E210000}"/>
    <cellStyle name="Input 12 36 2" xfId="32235" xr:uid="{00000000-0005-0000-0000-00001F210000}"/>
    <cellStyle name="Input 12 36 3" xfId="42543" xr:uid="{00000000-0005-0000-0000-000020210000}"/>
    <cellStyle name="Input 12 36 4" xfId="55551" xr:uid="{00000000-0005-0000-0000-000021210000}"/>
    <cellStyle name="Input 12 37" xfId="16102" xr:uid="{00000000-0005-0000-0000-000022210000}"/>
    <cellStyle name="Input 12 37 2" xfId="32459" xr:uid="{00000000-0005-0000-0000-000023210000}"/>
    <cellStyle name="Input 12 37 3" xfId="42733" xr:uid="{00000000-0005-0000-0000-000024210000}"/>
    <cellStyle name="Input 12 37 4" xfId="55741" xr:uid="{00000000-0005-0000-0000-000025210000}"/>
    <cellStyle name="Input 12 38" xfId="16586" xr:uid="{00000000-0005-0000-0000-000026210000}"/>
    <cellStyle name="Input 12 38 2" xfId="32904" xr:uid="{00000000-0005-0000-0000-000027210000}"/>
    <cellStyle name="Input 12 38 3" xfId="43130" xr:uid="{00000000-0005-0000-0000-000028210000}"/>
    <cellStyle name="Input 12 38 4" xfId="56138" xr:uid="{00000000-0005-0000-0000-000029210000}"/>
    <cellStyle name="Input 12 39" xfId="16811" xr:uid="{00000000-0005-0000-0000-00002A210000}"/>
    <cellStyle name="Input 12 39 2" xfId="33101" xr:uid="{00000000-0005-0000-0000-00002B210000}"/>
    <cellStyle name="Input 12 39 3" xfId="43300" xr:uid="{00000000-0005-0000-0000-00002C210000}"/>
    <cellStyle name="Input 12 39 4" xfId="56308" xr:uid="{00000000-0005-0000-0000-00002D210000}"/>
    <cellStyle name="Input 12 4" xfId="4419" xr:uid="{00000000-0005-0000-0000-00002E210000}"/>
    <cellStyle name="Input 12 4 2" xfId="21883" xr:uid="{00000000-0005-0000-0000-00002F210000}"/>
    <cellStyle name="Input 12 4 3" xfId="30335" xr:uid="{00000000-0005-0000-0000-000030210000}"/>
    <cellStyle name="Input 12 4 4" xfId="46651" xr:uid="{00000000-0005-0000-0000-000031210000}"/>
    <cellStyle name="Input 12 40" xfId="17610" xr:uid="{00000000-0005-0000-0000-000032210000}"/>
    <cellStyle name="Input 12 40 2" xfId="33830" xr:uid="{00000000-0005-0000-0000-000033210000}"/>
    <cellStyle name="Input 12 40 3" xfId="43927" xr:uid="{00000000-0005-0000-0000-000034210000}"/>
    <cellStyle name="Input 12 40 4" xfId="56935" xr:uid="{00000000-0005-0000-0000-000035210000}"/>
    <cellStyle name="Input 12 41" xfId="17867" xr:uid="{00000000-0005-0000-0000-000036210000}"/>
    <cellStyle name="Input 12 41 2" xfId="34059" xr:uid="{00000000-0005-0000-0000-000037210000}"/>
    <cellStyle name="Input 12 41 3" xfId="44114" xr:uid="{00000000-0005-0000-0000-000038210000}"/>
    <cellStyle name="Input 12 41 4" xfId="57122" xr:uid="{00000000-0005-0000-0000-000039210000}"/>
    <cellStyle name="Input 12 42" xfId="18186" xr:uid="{00000000-0005-0000-0000-00003A210000}"/>
    <cellStyle name="Input 12 42 2" xfId="34337" xr:uid="{00000000-0005-0000-0000-00003B210000}"/>
    <cellStyle name="Input 12 42 3" xfId="44348" xr:uid="{00000000-0005-0000-0000-00003C210000}"/>
    <cellStyle name="Input 12 42 4" xfId="57356" xr:uid="{00000000-0005-0000-0000-00003D210000}"/>
    <cellStyle name="Input 12 43" xfId="18497" xr:uid="{00000000-0005-0000-0000-00003E210000}"/>
    <cellStyle name="Input 12 43 2" xfId="34614" xr:uid="{00000000-0005-0000-0000-00003F210000}"/>
    <cellStyle name="Input 12 43 3" xfId="44578" xr:uid="{00000000-0005-0000-0000-000040210000}"/>
    <cellStyle name="Input 12 43 4" xfId="57586" xr:uid="{00000000-0005-0000-0000-000041210000}"/>
    <cellStyle name="Input 12 44" xfId="18812" xr:uid="{00000000-0005-0000-0000-000042210000}"/>
    <cellStyle name="Input 12 44 2" xfId="34890" xr:uid="{00000000-0005-0000-0000-000043210000}"/>
    <cellStyle name="Input 12 44 3" xfId="44812" xr:uid="{00000000-0005-0000-0000-000044210000}"/>
    <cellStyle name="Input 12 44 4" xfId="57820" xr:uid="{00000000-0005-0000-0000-000045210000}"/>
    <cellStyle name="Input 12 45" xfId="19272" xr:uid="{00000000-0005-0000-0000-000046210000}"/>
    <cellStyle name="Input 12 45 2" xfId="35303" xr:uid="{00000000-0005-0000-0000-000047210000}"/>
    <cellStyle name="Input 12 45 3" xfId="45154" xr:uid="{00000000-0005-0000-0000-000048210000}"/>
    <cellStyle name="Input 12 45 4" xfId="58162" xr:uid="{00000000-0005-0000-0000-000049210000}"/>
    <cellStyle name="Input 12 46" xfId="19575" xr:uid="{00000000-0005-0000-0000-00004A210000}"/>
    <cellStyle name="Input 12 46 2" xfId="35566" xr:uid="{00000000-0005-0000-0000-00004B210000}"/>
    <cellStyle name="Input 12 46 3" xfId="45377" xr:uid="{00000000-0005-0000-0000-00004C210000}"/>
    <cellStyle name="Input 12 46 4" xfId="58385" xr:uid="{00000000-0005-0000-0000-00004D210000}"/>
    <cellStyle name="Input 12 47" xfId="33648" xr:uid="{00000000-0005-0000-0000-00004E210000}"/>
    <cellStyle name="Input 12 48" xfId="45627" xr:uid="{00000000-0005-0000-0000-00004F210000}"/>
    <cellStyle name="Input 12 5" xfId="4665" xr:uid="{00000000-0005-0000-0000-000050210000}"/>
    <cellStyle name="Input 12 5 2" xfId="22104" xr:uid="{00000000-0005-0000-0000-000051210000}"/>
    <cellStyle name="Input 12 5 3" xfId="31955" xr:uid="{00000000-0005-0000-0000-000052210000}"/>
    <cellStyle name="Input 12 5 4" xfId="46828" xr:uid="{00000000-0005-0000-0000-000053210000}"/>
    <cellStyle name="Input 12 6" xfId="5048" xr:uid="{00000000-0005-0000-0000-000054210000}"/>
    <cellStyle name="Input 12 6 2" xfId="22459" xr:uid="{00000000-0005-0000-0000-000055210000}"/>
    <cellStyle name="Input 12 6 3" xfId="20516" xr:uid="{00000000-0005-0000-0000-000056210000}"/>
    <cellStyle name="Input 12 6 4" xfId="47139" xr:uid="{00000000-0005-0000-0000-000057210000}"/>
    <cellStyle name="Input 12 7" xfId="5279" xr:uid="{00000000-0005-0000-0000-000058210000}"/>
    <cellStyle name="Input 12 7 2" xfId="22669" xr:uid="{00000000-0005-0000-0000-000059210000}"/>
    <cellStyle name="Input 12 7 3" xfId="20374" xr:uid="{00000000-0005-0000-0000-00005A210000}"/>
    <cellStyle name="Input 12 7 4" xfId="47322" xr:uid="{00000000-0005-0000-0000-00005B210000}"/>
    <cellStyle name="Input 12 8" xfId="5558" xr:uid="{00000000-0005-0000-0000-00005C210000}"/>
    <cellStyle name="Input 12 8 2" xfId="22925" xr:uid="{00000000-0005-0000-0000-00005D210000}"/>
    <cellStyle name="Input 12 8 3" xfId="23491" xr:uid="{00000000-0005-0000-0000-00005E210000}"/>
    <cellStyle name="Input 12 8 4" xfId="47538" xr:uid="{00000000-0005-0000-0000-00005F210000}"/>
    <cellStyle name="Input 12 9" xfId="5766" xr:uid="{00000000-0005-0000-0000-000060210000}"/>
    <cellStyle name="Input 12 9 2" xfId="23112" xr:uid="{00000000-0005-0000-0000-000061210000}"/>
    <cellStyle name="Input 12 9 3" xfId="35375" xr:uid="{00000000-0005-0000-0000-000062210000}"/>
    <cellStyle name="Input 12 9 4" xfId="47700" xr:uid="{00000000-0005-0000-0000-000063210000}"/>
    <cellStyle name="Input 13" xfId="3044" xr:uid="{00000000-0005-0000-0000-000064210000}"/>
    <cellStyle name="Input 13 10" xfId="6372" xr:uid="{00000000-0005-0000-0000-000065210000}"/>
    <cellStyle name="Input 13 10 2" xfId="23684" xr:uid="{00000000-0005-0000-0000-000066210000}"/>
    <cellStyle name="Input 13 10 3" xfId="20255" xr:uid="{00000000-0005-0000-0000-000067210000}"/>
    <cellStyle name="Input 13 10 4" xfId="48194" xr:uid="{00000000-0005-0000-0000-000068210000}"/>
    <cellStyle name="Input 13 11" xfId="6600" xr:uid="{00000000-0005-0000-0000-000069210000}"/>
    <cellStyle name="Input 13 11 2" xfId="23881" xr:uid="{00000000-0005-0000-0000-00006A210000}"/>
    <cellStyle name="Input 13 11 3" xfId="30990" xr:uid="{00000000-0005-0000-0000-00006B210000}"/>
    <cellStyle name="Input 13 11 4" xfId="48365" xr:uid="{00000000-0005-0000-0000-00006C210000}"/>
    <cellStyle name="Input 13 12" xfId="6900" xr:uid="{00000000-0005-0000-0000-00006D210000}"/>
    <cellStyle name="Input 13 12 2" xfId="24147" xr:uid="{00000000-0005-0000-0000-00006E210000}"/>
    <cellStyle name="Input 13 12 3" xfId="35618" xr:uid="{00000000-0005-0000-0000-00006F210000}"/>
    <cellStyle name="Input 13 12 4" xfId="48587" xr:uid="{00000000-0005-0000-0000-000070210000}"/>
    <cellStyle name="Input 13 13" xfId="7251" xr:uid="{00000000-0005-0000-0000-000071210000}"/>
    <cellStyle name="Input 13 13 2" xfId="24468" xr:uid="{00000000-0005-0000-0000-000072210000}"/>
    <cellStyle name="Input 13 13 3" xfId="35891" xr:uid="{00000000-0005-0000-0000-000073210000}"/>
    <cellStyle name="Input 13 13 4" xfId="48861" xr:uid="{00000000-0005-0000-0000-000074210000}"/>
    <cellStyle name="Input 13 14" xfId="7689" xr:uid="{00000000-0005-0000-0000-000075210000}"/>
    <cellStyle name="Input 13 14 2" xfId="24854" xr:uid="{00000000-0005-0000-0000-000076210000}"/>
    <cellStyle name="Input 13 14 3" xfId="36206" xr:uid="{00000000-0005-0000-0000-000077210000}"/>
    <cellStyle name="Input 13 14 4" xfId="49177" xr:uid="{00000000-0005-0000-0000-000078210000}"/>
    <cellStyle name="Input 13 15" xfId="7984" xr:uid="{00000000-0005-0000-0000-000079210000}"/>
    <cellStyle name="Input 13 15 2" xfId="25120" xr:uid="{00000000-0005-0000-0000-00007A210000}"/>
    <cellStyle name="Input 13 15 3" xfId="36436" xr:uid="{00000000-0005-0000-0000-00007B210000}"/>
    <cellStyle name="Input 13 15 4" xfId="49407" xr:uid="{00000000-0005-0000-0000-00007C210000}"/>
    <cellStyle name="Input 13 16" xfId="8577" xr:uid="{00000000-0005-0000-0000-00007D210000}"/>
    <cellStyle name="Input 13 16 2" xfId="25673" xr:uid="{00000000-0005-0000-0000-00007E210000}"/>
    <cellStyle name="Input 13 16 3" xfId="36930" xr:uid="{00000000-0005-0000-0000-00007F210000}"/>
    <cellStyle name="Input 13 16 4" xfId="49901" xr:uid="{00000000-0005-0000-0000-000080210000}"/>
    <cellStyle name="Input 13 17" xfId="8826" xr:uid="{00000000-0005-0000-0000-000081210000}"/>
    <cellStyle name="Input 13 17 2" xfId="25890" xr:uid="{00000000-0005-0000-0000-000082210000}"/>
    <cellStyle name="Input 13 17 3" xfId="37110" xr:uid="{00000000-0005-0000-0000-000083210000}"/>
    <cellStyle name="Input 13 17 4" xfId="50081" xr:uid="{00000000-0005-0000-0000-000084210000}"/>
    <cellStyle name="Input 13 18" xfId="9105" xr:uid="{00000000-0005-0000-0000-000085210000}"/>
    <cellStyle name="Input 13 18 2" xfId="26142" xr:uid="{00000000-0005-0000-0000-000086210000}"/>
    <cellStyle name="Input 13 18 3" xfId="37324" xr:uid="{00000000-0005-0000-0000-000087210000}"/>
    <cellStyle name="Input 13 18 4" xfId="50295" xr:uid="{00000000-0005-0000-0000-000088210000}"/>
    <cellStyle name="Input 13 19" xfId="10638" xr:uid="{00000000-0005-0000-0000-000089210000}"/>
    <cellStyle name="Input 13 19 2" xfId="27580" xr:uid="{00000000-0005-0000-0000-00008A210000}"/>
    <cellStyle name="Input 13 19 3" xfId="38603" xr:uid="{00000000-0005-0000-0000-00008B210000}"/>
    <cellStyle name="Input 13 19 4" xfId="51611" xr:uid="{00000000-0005-0000-0000-00008C210000}"/>
    <cellStyle name="Input 13 2" xfId="3513" xr:uid="{00000000-0005-0000-0000-00008D210000}"/>
    <cellStyle name="Input 13 2 2" xfId="21070" xr:uid="{00000000-0005-0000-0000-00008E210000}"/>
    <cellStyle name="Input 13 2 3" xfId="27430" xr:uid="{00000000-0005-0000-0000-00008F210000}"/>
    <cellStyle name="Input 13 2 4" xfId="45962" xr:uid="{00000000-0005-0000-0000-000090210000}"/>
    <cellStyle name="Input 13 20" xfId="10895" xr:uid="{00000000-0005-0000-0000-000091210000}"/>
    <cellStyle name="Input 13 20 2" xfId="27816" xr:uid="{00000000-0005-0000-0000-000092210000}"/>
    <cellStyle name="Input 13 20 3" xfId="38799" xr:uid="{00000000-0005-0000-0000-000093210000}"/>
    <cellStyle name="Input 13 20 4" xfId="51807" xr:uid="{00000000-0005-0000-0000-000094210000}"/>
    <cellStyle name="Input 13 21" xfId="11221" xr:uid="{00000000-0005-0000-0000-000095210000}"/>
    <cellStyle name="Input 13 21 2" xfId="28107" xr:uid="{00000000-0005-0000-0000-000096210000}"/>
    <cellStyle name="Input 13 21 3" xfId="39035" xr:uid="{00000000-0005-0000-0000-000097210000}"/>
    <cellStyle name="Input 13 21 4" xfId="52043" xr:uid="{00000000-0005-0000-0000-000098210000}"/>
    <cellStyle name="Input 13 22" xfId="11560" xr:uid="{00000000-0005-0000-0000-000099210000}"/>
    <cellStyle name="Input 13 22 2" xfId="28416" xr:uid="{00000000-0005-0000-0000-00009A210000}"/>
    <cellStyle name="Input 13 22 3" xfId="39298" xr:uid="{00000000-0005-0000-0000-00009B210000}"/>
    <cellStyle name="Input 13 22 4" xfId="52306" xr:uid="{00000000-0005-0000-0000-00009C210000}"/>
    <cellStyle name="Input 13 23" xfId="11828" xr:uid="{00000000-0005-0000-0000-00009D210000}"/>
    <cellStyle name="Input 13 23 2" xfId="28653" xr:uid="{00000000-0005-0000-0000-00009E210000}"/>
    <cellStyle name="Input 13 23 3" xfId="39505" xr:uid="{00000000-0005-0000-0000-00009F210000}"/>
    <cellStyle name="Input 13 23 4" xfId="52513" xr:uid="{00000000-0005-0000-0000-0000A0210000}"/>
    <cellStyle name="Input 13 24" xfId="12161" xr:uid="{00000000-0005-0000-0000-0000A1210000}"/>
    <cellStyle name="Input 13 24 2" xfId="28956" xr:uid="{00000000-0005-0000-0000-0000A2210000}"/>
    <cellStyle name="Input 13 24 3" xfId="39759" xr:uid="{00000000-0005-0000-0000-0000A3210000}"/>
    <cellStyle name="Input 13 24 4" xfId="52767" xr:uid="{00000000-0005-0000-0000-0000A4210000}"/>
    <cellStyle name="Input 13 25" xfId="12441" xr:uid="{00000000-0005-0000-0000-0000A5210000}"/>
    <cellStyle name="Input 13 25 2" xfId="29202" xr:uid="{00000000-0005-0000-0000-0000A6210000}"/>
    <cellStyle name="Input 13 25 3" xfId="39961" xr:uid="{00000000-0005-0000-0000-0000A7210000}"/>
    <cellStyle name="Input 13 25 4" xfId="52969" xr:uid="{00000000-0005-0000-0000-0000A8210000}"/>
    <cellStyle name="Input 13 26" xfId="12712" xr:uid="{00000000-0005-0000-0000-0000A9210000}"/>
    <cellStyle name="Input 13 26 2" xfId="29443" xr:uid="{00000000-0005-0000-0000-0000AA210000}"/>
    <cellStyle name="Input 13 26 3" xfId="40153" xr:uid="{00000000-0005-0000-0000-0000AB210000}"/>
    <cellStyle name="Input 13 26 4" xfId="53161" xr:uid="{00000000-0005-0000-0000-0000AC210000}"/>
    <cellStyle name="Input 13 27" xfId="12992" xr:uid="{00000000-0005-0000-0000-0000AD210000}"/>
    <cellStyle name="Input 13 27 2" xfId="29688" xr:uid="{00000000-0005-0000-0000-0000AE210000}"/>
    <cellStyle name="Input 13 27 3" xfId="40354" xr:uid="{00000000-0005-0000-0000-0000AF210000}"/>
    <cellStyle name="Input 13 27 4" xfId="53362" xr:uid="{00000000-0005-0000-0000-0000B0210000}"/>
    <cellStyle name="Input 13 28" xfId="13334" xr:uid="{00000000-0005-0000-0000-0000B1210000}"/>
    <cellStyle name="Input 13 28 2" xfId="29999" xr:uid="{00000000-0005-0000-0000-0000B2210000}"/>
    <cellStyle name="Input 13 28 3" xfId="40622" xr:uid="{00000000-0005-0000-0000-0000B3210000}"/>
    <cellStyle name="Input 13 28 4" xfId="53630" xr:uid="{00000000-0005-0000-0000-0000B4210000}"/>
    <cellStyle name="Input 13 29" xfId="13664" xr:uid="{00000000-0005-0000-0000-0000B5210000}"/>
    <cellStyle name="Input 13 29 2" xfId="30298" xr:uid="{00000000-0005-0000-0000-0000B6210000}"/>
    <cellStyle name="Input 13 29 3" xfId="40889" xr:uid="{00000000-0005-0000-0000-0000B7210000}"/>
    <cellStyle name="Input 13 29 4" xfId="53897" xr:uid="{00000000-0005-0000-0000-0000B8210000}"/>
    <cellStyle name="Input 13 3" xfId="3810" xr:uid="{00000000-0005-0000-0000-0000B9210000}"/>
    <cellStyle name="Input 13 3 2" xfId="21329" xr:uid="{00000000-0005-0000-0000-0000BA210000}"/>
    <cellStyle name="Input 13 3 3" xfId="20567" xr:uid="{00000000-0005-0000-0000-0000BB210000}"/>
    <cellStyle name="Input 13 3 4" xfId="46180" xr:uid="{00000000-0005-0000-0000-0000BC210000}"/>
    <cellStyle name="Input 13 30" xfId="13917" xr:uid="{00000000-0005-0000-0000-0000BD210000}"/>
    <cellStyle name="Input 13 30 2" xfId="30521" xr:uid="{00000000-0005-0000-0000-0000BE210000}"/>
    <cellStyle name="Input 13 30 3" xfId="41083" xr:uid="{00000000-0005-0000-0000-0000BF210000}"/>
    <cellStyle name="Input 13 30 4" xfId="54091" xr:uid="{00000000-0005-0000-0000-0000C0210000}"/>
    <cellStyle name="Input 13 31" xfId="14191" xr:uid="{00000000-0005-0000-0000-0000C1210000}"/>
    <cellStyle name="Input 13 31 2" xfId="30762" xr:uid="{00000000-0005-0000-0000-0000C2210000}"/>
    <cellStyle name="Input 13 31 3" xfId="41276" xr:uid="{00000000-0005-0000-0000-0000C3210000}"/>
    <cellStyle name="Input 13 31 4" xfId="54284" xr:uid="{00000000-0005-0000-0000-0000C4210000}"/>
    <cellStyle name="Input 13 32" xfId="14475" xr:uid="{00000000-0005-0000-0000-0000C5210000}"/>
    <cellStyle name="Input 13 32 2" xfId="31013" xr:uid="{00000000-0005-0000-0000-0000C6210000}"/>
    <cellStyle name="Input 13 32 3" xfId="41483" xr:uid="{00000000-0005-0000-0000-0000C7210000}"/>
    <cellStyle name="Input 13 32 4" xfId="54491" xr:uid="{00000000-0005-0000-0000-0000C8210000}"/>
    <cellStyle name="Input 13 33" xfId="14798" xr:uid="{00000000-0005-0000-0000-0000C9210000}"/>
    <cellStyle name="Input 13 33 2" xfId="31299" xr:uid="{00000000-0005-0000-0000-0000CA210000}"/>
    <cellStyle name="Input 13 33 3" xfId="41724" xr:uid="{00000000-0005-0000-0000-0000CB210000}"/>
    <cellStyle name="Input 13 33 4" xfId="54732" xr:uid="{00000000-0005-0000-0000-0000CC210000}"/>
    <cellStyle name="Input 13 34" xfId="15095" xr:uid="{00000000-0005-0000-0000-0000CD210000}"/>
    <cellStyle name="Input 13 34 2" xfId="31565" xr:uid="{00000000-0005-0000-0000-0000CE210000}"/>
    <cellStyle name="Input 13 34 3" xfId="41955" xr:uid="{00000000-0005-0000-0000-0000CF210000}"/>
    <cellStyle name="Input 13 34 4" xfId="54963" xr:uid="{00000000-0005-0000-0000-0000D0210000}"/>
    <cellStyle name="Input 13 35" xfId="15396" xr:uid="{00000000-0005-0000-0000-0000D1210000}"/>
    <cellStyle name="Input 13 35 2" xfId="31829" xr:uid="{00000000-0005-0000-0000-0000D2210000}"/>
    <cellStyle name="Input 13 35 3" xfId="42184" xr:uid="{00000000-0005-0000-0000-0000D3210000}"/>
    <cellStyle name="Input 13 35 4" xfId="55192" xr:uid="{00000000-0005-0000-0000-0000D4210000}"/>
    <cellStyle name="Input 13 36" xfId="15845" xr:uid="{00000000-0005-0000-0000-0000D5210000}"/>
    <cellStyle name="Input 13 36 2" xfId="32238" xr:uid="{00000000-0005-0000-0000-0000D6210000}"/>
    <cellStyle name="Input 13 36 3" xfId="42546" xr:uid="{00000000-0005-0000-0000-0000D7210000}"/>
    <cellStyle name="Input 13 36 4" xfId="55554" xr:uid="{00000000-0005-0000-0000-0000D8210000}"/>
    <cellStyle name="Input 13 37" xfId="16105" xr:uid="{00000000-0005-0000-0000-0000D9210000}"/>
    <cellStyle name="Input 13 37 2" xfId="32462" xr:uid="{00000000-0005-0000-0000-0000DA210000}"/>
    <cellStyle name="Input 13 37 3" xfId="42736" xr:uid="{00000000-0005-0000-0000-0000DB210000}"/>
    <cellStyle name="Input 13 37 4" xfId="55744" xr:uid="{00000000-0005-0000-0000-0000DC210000}"/>
    <cellStyle name="Input 13 38" xfId="16591" xr:uid="{00000000-0005-0000-0000-0000DD210000}"/>
    <cellStyle name="Input 13 38 2" xfId="32908" xr:uid="{00000000-0005-0000-0000-0000DE210000}"/>
    <cellStyle name="Input 13 38 3" xfId="43134" xr:uid="{00000000-0005-0000-0000-0000DF210000}"/>
    <cellStyle name="Input 13 38 4" xfId="56142" xr:uid="{00000000-0005-0000-0000-0000E0210000}"/>
    <cellStyle name="Input 13 39" xfId="16814" xr:uid="{00000000-0005-0000-0000-0000E1210000}"/>
    <cellStyle name="Input 13 39 2" xfId="33104" xr:uid="{00000000-0005-0000-0000-0000E2210000}"/>
    <cellStyle name="Input 13 39 3" xfId="43303" xr:uid="{00000000-0005-0000-0000-0000E3210000}"/>
    <cellStyle name="Input 13 39 4" xfId="56311" xr:uid="{00000000-0005-0000-0000-0000E4210000}"/>
    <cellStyle name="Input 13 4" xfId="4428" xr:uid="{00000000-0005-0000-0000-0000E5210000}"/>
    <cellStyle name="Input 13 4 2" xfId="21891" xr:uid="{00000000-0005-0000-0000-0000E6210000}"/>
    <cellStyle name="Input 13 4 3" xfId="28224" xr:uid="{00000000-0005-0000-0000-0000E7210000}"/>
    <cellStyle name="Input 13 4 4" xfId="46657" xr:uid="{00000000-0005-0000-0000-0000E8210000}"/>
    <cellStyle name="Input 13 40" xfId="17626" xr:uid="{00000000-0005-0000-0000-0000E9210000}"/>
    <cellStyle name="Input 13 40 2" xfId="33845" xr:uid="{00000000-0005-0000-0000-0000EA210000}"/>
    <cellStyle name="Input 13 40 3" xfId="43939" xr:uid="{00000000-0005-0000-0000-0000EB210000}"/>
    <cellStyle name="Input 13 40 4" xfId="56947" xr:uid="{00000000-0005-0000-0000-0000EC210000}"/>
    <cellStyle name="Input 13 41" xfId="17875" xr:uid="{00000000-0005-0000-0000-0000ED210000}"/>
    <cellStyle name="Input 13 41 2" xfId="34065" xr:uid="{00000000-0005-0000-0000-0000EE210000}"/>
    <cellStyle name="Input 13 41 3" xfId="44120" xr:uid="{00000000-0005-0000-0000-0000EF210000}"/>
    <cellStyle name="Input 13 41 4" xfId="57128" xr:uid="{00000000-0005-0000-0000-0000F0210000}"/>
    <cellStyle name="Input 13 42" xfId="18191" xr:uid="{00000000-0005-0000-0000-0000F1210000}"/>
    <cellStyle name="Input 13 42 2" xfId="34342" xr:uid="{00000000-0005-0000-0000-0000F2210000}"/>
    <cellStyle name="Input 13 42 3" xfId="44352" xr:uid="{00000000-0005-0000-0000-0000F3210000}"/>
    <cellStyle name="Input 13 42 4" xfId="57360" xr:uid="{00000000-0005-0000-0000-0000F4210000}"/>
    <cellStyle name="Input 13 43" xfId="18503" xr:uid="{00000000-0005-0000-0000-0000F5210000}"/>
    <cellStyle name="Input 13 43 2" xfId="34620" xr:uid="{00000000-0005-0000-0000-0000F6210000}"/>
    <cellStyle name="Input 13 43 3" xfId="44581" xr:uid="{00000000-0005-0000-0000-0000F7210000}"/>
    <cellStyle name="Input 13 43 4" xfId="57589" xr:uid="{00000000-0005-0000-0000-0000F8210000}"/>
    <cellStyle name="Input 13 44" xfId="18816" xr:uid="{00000000-0005-0000-0000-0000F9210000}"/>
    <cellStyle name="Input 13 44 2" xfId="34894" xr:uid="{00000000-0005-0000-0000-0000FA210000}"/>
    <cellStyle name="Input 13 44 3" xfId="44815" xr:uid="{00000000-0005-0000-0000-0000FB210000}"/>
    <cellStyle name="Input 13 44 4" xfId="57823" xr:uid="{00000000-0005-0000-0000-0000FC210000}"/>
    <cellStyle name="Input 13 45" xfId="19276" xr:uid="{00000000-0005-0000-0000-0000FD210000}"/>
    <cellStyle name="Input 13 45 2" xfId="35307" xr:uid="{00000000-0005-0000-0000-0000FE210000}"/>
    <cellStyle name="Input 13 45 3" xfId="45156" xr:uid="{00000000-0005-0000-0000-0000FF210000}"/>
    <cellStyle name="Input 13 45 4" xfId="58164" xr:uid="{00000000-0005-0000-0000-000000220000}"/>
    <cellStyle name="Input 13 46" xfId="19579" xr:uid="{00000000-0005-0000-0000-000001220000}"/>
    <cellStyle name="Input 13 46 2" xfId="35570" xr:uid="{00000000-0005-0000-0000-000002220000}"/>
    <cellStyle name="Input 13 46 3" xfId="45380" xr:uid="{00000000-0005-0000-0000-000003220000}"/>
    <cellStyle name="Input 13 46 4" xfId="58388" xr:uid="{00000000-0005-0000-0000-000004220000}"/>
    <cellStyle name="Input 13 47" xfId="34429" xr:uid="{00000000-0005-0000-0000-000005220000}"/>
    <cellStyle name="Input 13 5" xfId="4673" xr:uid="{00000000-0005-0000-0000-000006220000}"/>
    <cellStyle name="Input 13 5 2" xfId="22112" xr:uid="{00000000-0005-0000-0000-000007220000}"/>
    <cellStyle name="Input 13 5 3" xfId="23659" xr:uid="{00000000-0005-0000-0000-000008220000}"/>
    <cellStyle name="Input 13 5 4" xfId="46834" xr:uid="{00000000-0005-0000-0000-000009220000}"/>
    <cellStyle name="Input 13 6" xfId="5059" xr:uid="{00000000-0005-0000-0000-00000A220000}"/>
    <cellStyle name="Input 13 6 2" xfId="22470" xr:uid="{00000000-0005-0000-0000-00000B220000}"/>
    <cellStyle name="Input 13 6 3" xfId="20570" xr:uid="{00000000-0005-0000-0000-00000C220000}"/>
    <cellStyle name="Input 13 6 4" xfId="47150" xr:uid="{00000000-0005-0000-0000-00000D220000}"/>
    <cellStyle name="Input 13 7" xfId="5289" xr:uid="{00000000-0005-0000-0000-00000E220000}"/>
    <cellStyle name="Input 13 7 2" xfId="22678" xr:uid="{00000000-0005-0000-0000-00000F220000}"/>
    <cellStyle name="Input 13 7 3" xfId="20368" xr:uid="{00000000-0005-0000-0000-000010220000}"/>
    <cellStyle name="Input 13 7 4" xfId="47328" xr:uid="{00000000-0005-0000-0000-000011220000}"/>
    <cellStyle name="Input 13 8" xfId="5561" xr:uid="{00000000-0005-0000-0000-000012220000}"/>
    <cellStyle name="Input 13 8 2" xfId="22927" xr:uid="{00000000-0005-0000-0000-000013220000}"/>
    <cellStyle name="Input 13 8 3" xfId="22899" xr:uid="{00000000-0005-0000-0000-000014220000}"/>
    <cellStyle name="Input 13 8 4" xfId="47540" xr:uid="{00000000-0005-0000-0000-000015220000}"/>
    <cellStyle name="Input 13 9" xfId="5769" xr:uid="{00000000-0005-0000-0000-000016220000}"/>
    <cellStyle name="Input 13 9 2" xfId="23114" xr:uid="{00000000-0005-0000-0000-000017220000}"/>
    <cellStyle name="Input 13 9 3" xfId="34416" xr:uid="{00000000-0005-0000-0000-000018220000}"/>
    <cellStyle name="Input 13 9 4" xfId="47702" xr:uid="{00000000-0005-0000-0000-000019220000}"/>
    <cellStyle name="Input 14" xfId="3063" xr:uid="{00000000-0005-0000-0000-00001A220000}"/>
    <cellStyle name="Input 14 10" xfId="8584" xr:uid="{00000000-0005-0000-0000-00001B220000}"/>
    <cellStyle name="Input 14 10 2" xfId="25680" xr:uid="{00000000-0005-0000-0000-00001C220000}"/>
    <cellStyle name="Input 14 10 3" xfId="36936" xr:uid="{00000000-0005-0000-0000-00001D220000}"/>
    <cellStyle name="Input 14 10 4" xfId="49907" xr:uid="{00000000-0005-0000-0000-00001E220000}"/>
    <cellStyle name="Input 14 11" xfId="8832" xr:uid="{00000000-0005-0000-0000-00001F220000}"/>
    <cellStyle name="Input 14 11 2" xfId="25896" xr:uid="{00000000-0005-0000-0000-000020220000}"/>
    <cellStyle name="Input 14 11 3" xfId="37115" xr:uid="{00000000-0005-0000-0000-000021220000}"/>
    <cellStyle name="Input 14 11 4" xfId="50086" xr:uid="{00000000-0005-0000-0000-000022220000}"/>
    <cellStyle name="Input 14 12" xfId="9110" xr:uid="{00000000-0005-0000-0000-000023220000}"/>
    <cellStyle name="Input 14 12 2" xfId="26147" xr:uid="{00000000-0005-0000-0000-000024220000}"/>
    <cellStyle name="Input 14 12 3" xfId="37328" xr:uid="{00000000-0005-0000-0000-000025220000}"/>
    <cellStyle name="Input 14 12 4" xfId="50299" xr:uid="{00000000-0005-0000-0000-000026220000}"/>
    <cellStyle name="Input 14 13" xfId="10649" xr:uid="{00000000-0005-0000-0000-000027220000}"/>
    <cellStyle name="Input 14 13 2" xfId="27590" xr:uid="{00000000-0005-0000-0000-000028220000}"/>
    <cellStyle name="Input 14 13 3" xfId="38612" xr:uid="{00000000-0005-0000-0000-000029220000}"/>
    <cellStyle name="Input 14 13 4" xfId="51621" xr:uid="{00000000-0005-0000-0000-00002A220000}"/>
    <cellStyle name="Input 14 14" xfId="11231" xr:uid="{00000000-0005-0000-0000-00002B220000}"/>
    <cellStyle name="Input 14 14 2" xfId="28117" xr:uid="{00000000-0005-0000-0000-00002C220000}"/>
    <cellStyle name="Input 14 14 3" xfId="39043" xr:uid="{00000000-0005-0000-0000-00002D220000}"/>
    <cellStyle name="Input 14 14 4" xfId="52051" xr:uid="{00000000-0005-0000-0000-00002E220000}"/>
    <cellStyle name="Input 14 15" xfId="11840" xr:uid="{00000000-0005-0000-0000-00002F220000}"/>
    <cellStyle name="Input 14 15 2" xfId="28664" xr:uid="{00000000-0005-0000-0000-000030220000}"/>
    <cellStyle name="Input 14 15 3" xfId="39514" xr:uid="{00000000-0005-0000-0000-000031220000}"/>
    <cellStyle name="Input 14 15 4" xfId="52522" xr:uid="{00000000-0005-0000-0000-000032220000}"/>
    <cellStyle name="Input 14 16" xfId="12169" xr:uid="{00000000-0005-0000-0000-000033220000}"/>
    <cellStyle name="Input 14 16 2" xfId="28964" xr:uid="{00000000-0005-0000-0000-000034220000}"/>
    <cellStyle name="Input 14 16 3" xfId="39764" xr:uid="{00000000-0005-0000-0000-000035220000}"/>
    <cellStyle name="Input 14 16 4" xfId="52772" xr:uid="{00000000-0005-0000-0000-000036220000}"/>
    <cellStyle name="Input 14 17" xfId="12448" xr:uid="{00000000-0005-0000-0000-000037220000}"/>
    <cellStyle name="Input 14 17 2" xfId="29208" xr:uid="{00000000-0005-0000-0000-000038220000}"/>
    <cellStyle name="Input 14 17 3" xfId="39967" xr:uid="{00000000-0005-0000-0000-000039220000}"/>
    <cellStyle name="Input 14 17 4" xfId="52975" xr:uid="{00000000-0005-0000-0000-00003A220000}"/>
    <cellStyle name="Input 14 18" xfId="12719" xr:uid="{00000000-0005-0000-0000-00003B220000}"/>
    <cellStyle name="Input 14 18 2" xfId="29450" xr:uid="{00000000-0005-0000-0000-00003C220000}"/>
    <cellStyle name="Input 14 18 3" xfId="40159" xr:uid="{00000000-0005-0000-0000-00003D220000}"/>
    <cellStyle name="Input 14 18 4" xfId="53167" xr:uid="{00000000-0005-0000-0000-00003E220000}"/>
    <cellStyle name="Input 14 19" xfId="13001" xr:uid="{00000000-0005-0000-0000-00003F220000}"/>
    <cellStyle name="Input 14 19 2" xfId="29697" xr:uid="{00000000-0005-0000-0000-000040220000}"/>
    <cellStyle name="Input 14 19 3" xfId="40362" xr:uid="{00000000-0005-0000-0000-000041220000}"/>
    <cellStyle name="Input 14 19 4" xfId="53370" xr:uid="{00000000-0005-0000-0000-000042220000}"/>
    <cellStyle name="Input 14 2" xfId="3518" xr:uid="{00000000-0005-0000-0000-000043220000}"/>
    <cellStyle name="Input 14 2 2" xfId="21075" xr:uid="{00000000-0005-0000-0000-000044220000}"/>
    <cellStyle name="Input 14 2 3" xfId="22683" xr:uid="{00000000-0005-0000-0000-000045220000}"/>
    <cellStyle name="Input 14 2 4" xfId="45966" xr:uid="{00000000-0005-0000-0000-000046220000}"/>
    <cellStyle name="Input 14 20" xfId="13343" xr:uid="{00000000-0005-0000-0000-000047220000}"/>
    <cellStyle name="Input 14 20 2" xfId="30007" xr:uid="{00000000-0005-0000-0000-000048220000}"/>
    <cellStyle name="Input 14 20 3" xfId="40629" xr:uid="{00000000-0005-0000-0000-000049220000}"/>
    <cellStyle name="Input 14 20 4" xfId="53637" xr:uid="{00000000-0005-0000-0000-00004A220000}"/>
    <cellStyle name="Input 14 21" xfId="13925" xr:uid="{00000000-0005-0000-0000-00004B220000}"/>
    <cellStyle name="Input 14 21 2" xfId="30529" xr:uid="{00000000-0005-0000-0000-00004C220000}"/>
    <cellStyle name="Input 14 21 3" xfId="41090" xr:uid="{00000000-0005-0000-0000-00004D220000}"/>
    <cellStyle name="Input 14 21 4" xfId="54098" xr:uid="{00000000-0005-0000-0000-00004E220000}"/>
    <cellStyle name="Input 14 22" xfId="14199" xr:uid="{00000000-0005-0000-0000-00004F220000}"/>
    <cellStyle name="Input 14 22 2" xfId="30770" xr:uid="{00000000-0005-0000-0000-000050220000}"/>
    <cellStyle name="Input 14 22 3" xfId="41283" xr:uid="{00000000-0005-0000-0000-000051220000}"/>
    <cellStyle name="Input 14 22 4" xfId="54291" xr:uid="{00000000-0005-0000-0000-000052220000}"/>
    <cellStyle name="Input 14 23" xfId="14481" xr:uid="{00000000-0005-0000-0000-000053220000}"/>
    <cellStyle name="Input 14 23 2" xfId="31019" xr:uid="{00000000-0005-0000-0000-000054220000}"/>
    <cellStyle name="Input 14 23 3" xfId="41488" xr:uid="{00000000-0005-0000-0000-000055220000}"/>
    <cellStyle name="Input 14 23 4" xfId="54496" xr:uid="{00000000-0005-0000-0000-000056220000}"/>
    <cellStyle name="Input 14 24" xfId="14804" xr:uid="{00000000-0005-0000-0000-000057220000}"/>
    <cellStyle name="Input 14 24 2" xfId="31304" xr:uid="{00000000-0005-0000-0000-000058220000}"/>
    <cellStyle name="Input 14 24 3" xfId="41728" xr:uid="{00000000-0005-0000-0000-000059220000}"/>
    <cellStyle name="Input 14 24 4" xfId="54736" xr:uid="{00000000-0005-0000-0000-00005A220000}"/>
    <cellStyle name="Input 14 25" xfId="15101" xr:uid="{00000000-0005-0000-0000-00005B220000}"/>
    <cellStyle name="Input 14 25 2" xfId="31570" xr:uid="{00000000-0005-0000-0000-00005C220000}"/>
    <cellStyle name="Input 14 25 3" xfId="41959" xr:uid="{00000000-0005-0000-0000-00005D220000}"/>
    <cellStyle name="Input 14 25 4" xfId="54967" xr:uid="{00000000-0005-0000-0000-00005E220000}"/>
    <cellStyle name="Input 14 26" xfId="15401" xr:uid="{00000000-0005-0000-0000-00005F220000}"/>
    <cellStyle name="Input 14 26 2" xfId="31834" xr:uid="{00000000-0005-0000-0000-000060220000}"/>
    <cellStyle name="Input 14 26 3" xfId="42188" xr:uid="{00000000-0005-0000-0000-000061220000}"/>
    <cellStyle name="Input 14 26 4" xfId="55196" xr:uid="{00000000-0005-0000-0000-000062220000}"/>
    <cellStyle name="Input 14 27" xfId="15851" xr:uid="{00000000-0005-0000-0000-000063220000}"/>
    <cellStyle name="Input 14 27 2" xfId="32244" xr:uid="{00000000-0005-0000-0000-000064220000}"/>
    <cellStyle name="Input 14 27 3" xfId="42551" xr:uid="{00000000-0005-0000-0000-000065220000}"/>
    <cellStyle name="Input 14 27 4" xfId="55559" xr:uid="{00000000-0005-0000-0000-000066220000}"/>
    <cellStyle name="Input 14 28" xfId="16110" xr:uid="{00000000-0005-0000-0000-000067220000}"/>
    <cellStyle name="Input 14 28 2" xfId="32467" xr:uid="{00000000-0005-0000-0000-000068220000}"/>
    <cellStyle name="Input 14 28 3" xfId="42740" xr:uid="{00000000-0005-0000-0000-000069220000}"/>
    <cellStyle name="Input 14 28 4" xfId="55748" xr:uid="{00000000-0005-0000-0000-00006A220000}"/>
    <cellStyle name="Input 14 29" xfId="16819" xr:uid="{00000000-0005-0000-0000-00006B220000}"/>
    <cellStyle name="Input 14 29 2" xfId="33109" xr:uid="{00000000-0005-0000-0000-00006C220000}"/>
    <cellStyle name="Input 14 29 3" xfId="43307" xr:uid="{00000000-0005-0000-0000-00006D220000}"/>
    <cellStyle name="Input 14 29 4" xfId="56315" xr:uid="{00000000-0005-0000-0000-00006E220000}"/>
    <cellStyle name="Input 14 3" xfId="4433" xr:uid="{00000000-0005-0000-0000-00006F220000}"/>
    <cellStyle name="Input 14 3 2" xfId="21896" xr:uid="{00000000-0005-0000-0000-000070220000}"/>
    <cellStyle name="Input 14 3 3" xfId="25973" xr:uid="{00000000-0005-0000-0000-000071220000}"/>
    <cellStyle name="Input 14 3 4" xfId="46661" xr:uid="{00000000-0005-0000-0000-000072220000}"/>
    <cellStyle name="Input 14 30" xfId="17883" xr:uid="{00000000-0005-0000-0000-000073220000}"/>
    <cellStyle name="Input 14 30 2" xfId="34073" xr:uid="{00000000-0005-0000-0000-000074220000}"/>
    <cellStyle name="Input 14 30 3" xfId="44126" xr:uid="{00000000-0005-0000-0000-000075220000}"/>
    <cellStyle name="Input 14 30 4" xfId="57134" xr:uid="{00000000-0005-0000-0000-000076220000}"/>
    <cellStyle name="Input 14 31" xfId="18198" xr:uid="{00000000-0005-0000-0000-000077220000}"/>
    <cellStyle name="Input 14 31 2" xfId="34348" xr:uid="{00000000-0005-0000-0000-000078220000}"/>
    <cellStyle name="Input 14 31 3" xfId="44357" xr:uid="{00000000-0005-0000-0000-000079220000}"/>
    <cellStyle name="Input 14 31 4" xfId="57365" xr:uid="{00000000-0005-0000-0000-00007A220000}"/>
    <cellStyle name="Input 14 32" xfId="18509" xr:uid="{00000000-0005-0000-0000-00007B220000}"/>
    <cellStyle name="Input 14 32 2" xfId="34626" xr:uid="{00000000-0005-0000-0000-00007C220000}"/>
    <cellStyle name="Input 14 32 3" xfId="44586" xr:uid="{00000000-0005-0000-0000-00007D220000}"/>
    <cellStyle name="Input 14 32 4" xfId="57594" xr:uid="{00000000-0005-0000-0000-00007E220000}"/>
    <cellStyle name="Input 14 33" xfId="18821" xr:uid="{00000000-0005-0000-0000-00007F220000}"/>
    <cellStyle name="Input 14 33 2" xfId="34899" xr:uid="{00000000-0005-0000-0000-000080220000}"/>
    <cellStyle name="Input 14 33 3" xfId="44819" xr:uid="{00000000-0005-0000-0000-000081220000}"/>
    <cellStyle name="Input 14 33 4" xfId="57827" xr:uid="{00000000-0005-0000-0000-000082220000}"/>
    <cellStyle name="Input 14 34" xfId="19281" xr:uid="{00000000-0005-0000-0000-000083220000}"/>
    <cellStyle name="Input 14 34 2" xfId="35312" xr:uid="{00000000-0005-0000-0000-000084220000}"/>
    <cellStyle name="Input 14 34 3" xfId="45160" xr:uid="{00000000-0005-0000-0000-000085220000}"/>
    <cellStyle name="Input 14 34 4" xfId="58168" xr:uid="{00000000-0005-0000-0000-000086220000}"/>
    <cellStyle name="Input 14 35" xfId="29238" xr:uid="{00000000-0005-0000-0000-000087220000}"/>
    <cellStyle name="Input 14 36" xfId="45629" xr:uid="{00000000-0005-0000-0000-000088220000}"/>
    <cellStyle name="Input 14 4" xfId="5295" xr:uid="{00000000-0005-0000-0000-000089220000}"/>
    <cellStyle name="Input 14 4 2" xfId="22684" xr:uid="{00000000-0005-0000-0000-00008A220000}"/>
    <cellStyle name="Input 14 4 3" xfId="19631" xr:uid="{00000000-0005-0000-0000-00008B220000}"/>
    <cellStyle name="Input 14 4 4" xfId="47333" xr:uid="{00000000-0005-0000-0000-00008C220000}"/>
    <cellStyle name="Input 14 5" xfId="5774" xr:uid="{00000000-0005-0000-0000-00008D220000}"/>
    <cellStyle name="Input 14 5 2" xfId="23119" xr:uid="{00000000-0005-0000-0000-00008E220000}"/>
    <cellStyle name="Input 14 5 3" xfId="20869" xr:uid="{00000000-0005-0000-0000-00008F220000}"/>
    <cellStyle name="Input 14 5 4" xfId="47706" xr:uid="{00000000-0005-0000-0000-000090220000}"/>
    <cellStyle name="Input 14 6" xfId="6378" xr:uid="{00000000-0005-0000-0000-000091220000}"/>
    <cellStyle name="Input 14 6 2" xfId="23690" xr:uid="{00000000-0005-0000-0000-000092220000}"/>
    <cellStyle name="Input 14 6 3" xfId="20250" xr:uid="{00000000-0005-0000-0000-000093220000}"/>
    <cellStyle name="Input 14 6 4" xfId="48199" xr:uid="{00000000-0005-0000-0000-000094220000}"/>
    <cellStyle name="Input 14 7" xfId="6606" xr:uid="{00000000-0005-0000-0000-000095220000}"/>
    <cellStyle name="Input 14 7 2" xfId="23887" xr:uid="{00000000-0005-0000-0000-000096220000}"/>
    <cellStyle name="Input 14 7 3" xfId="29659" xr:uid="{00000000-0005-0000-0000-000097220000}"/>
    <cellStyle name="Input 14 7 4" xfId="48370" xr:uid="{00000000-0005-0000-0000-000098220000}"/>
    <cellStyle name="Input 14 8" xfId="6905" xr:uid="{00000000-0005-0000-0000-000099220000}"/>
    <cellStyle name="Input 14 8 2" xfId="24152" xr:uid="{00000000-0005-0000-0000-00009A220000}"/>
    <cellStyle name="Input 14 8 3" xfId="35622" xr:uid="{00000000-0005-0000-0000-00009B220000}"/>
    <cellStyle name="Input 14 8 4" xfId="48591" xr:uid="{00000000-0005-0000-0000-00009C220000}"/>
    <cellStyle name="Input 14 9" xfId="7989" xr:uid="{00000000-0005-0000-0000-00009D220000}"/>
    <cellStyle name="Input 14 9 2" xfId="25125" xr:uid="{00000000-0005-0000-0000-00009E220000}"/>
    <cellStyle name="Input 14 9 3" xfId="36440" xr:uid="{00000000-0005-0000-0000-00009F220000}"/>
    <cellStyle name="Input 14 9 4" xfId="49411" xr:uid="{00000000-0005-0000-0000-0000A0220000}"/>
    <cellStyle name="Input 15" xfId="3078" xr:uid="{00000000-0005-0000-0000-0000A1220000}"/>
    <cellStyle name="Input 15 10" xfId="8591" xr:uid="{00000000-0005-0000-0000-0000A2220000}"/>
    <cellStyle name="Input 15 10 2" xfId="25686" xr:uid="{00000000-0005-0000-0000-0000A3220000}"/>
    <cellStyle name="Input 15 10 3" xfId="36942" xr:uid="{00000000-0005-0000-0000-0000A4220000}"/>
    <cellStyle name="Input 15 10 4" xfId="49913" xr:uid="{00000000-0005-0000-0000-0000A5220000}"/>
    <cellStyle name="Input 15 11" xfId="8836" xr:uid="{00000000-0005-0000-0000-0000A6220000}"/>
    <cellStyle name="Input 15 11 2" xfId="25899" xr:uid="{00000000-0005-0000-0000-0000A7220000}"/>
    <cellStyle name="Input 15 11 3" xfId="37118" xr:uid="{00000000-0005-0000-0000-0000A8220000}"/>
    <cellStyle name="Input 15 11 4" xfId="50089" xr:uid="{00000000-0005-0000-0000-0000A9220000}"/>
    <cellStyle name="Input 15 12" xfId="9114" xr:uid="{00000000-0005-0000-0000-0000AA220000}"/>
    <cellStyle name="Input 15 12 2" xfId="26150" xr:uid="{00000000-0005-0000-0000-0000AB220000}"/>
    <cellStyle name="Input 15 12 3" xfId="37331" xr:uid="{00000000-0005-0000-0000-0000AC220000}"/>
    <cellStyle name="Input 15 12 4" xfId="50302" xr:uid="{00000000-0005-0000-0000-0000AD220000}"/>
    <cellStyle name="Input 15 13" xfId="10656" xr:uid="{00000000-0005-0000-0000-0000AE220000}"/>
    <cellStyle name="Input 15 13 2" xfId="27596" xr:uid="{00000000-0005-0000-0000-0000AF220000}"/>
    <cellStyle name="Input 15 13 3" xfId="38617" xr:uid="{00000000-0005-0000-0000-0000B0220000}"/>
    <cellStyle name="Input 15 13 4" xfId="51625" xr:uid="{00000000-0005-0000-0000-0000B1220000}"/>
    <cellStyle name="Input 15 14" xfId="11241" xr:uid="{00000000-0005-0000-0000-0000B2220000}"/>
    <cellStyle name="Input 15 14 2" xfId="28126" xr:uid="{00000000-0005-0000-0000-0000B3220000}"/>
    <cellStyle name="Input 15 14 3" xfId="39052" xr:uid="{00000000-0005-0000-0000-0000B4220000}"/>
    <cellStyle name="Input 15 14 4" xfId="52060" xr:uid="{00000000-0005-0000-0000-0000B5220000}"/>
    <cellStyle name="Input 15 15" xfId="11848" xr:uid="{00000000-0005-0000-0000-0000B6220000}"/>
    <cellStyle name="Input 15 15 2" xfId="28671" xr:uid="{00000000-0005-0000-0000-0000B7220000}"/>
    <cellStyle name="Input 15 15 3" xfId="39521" xr:uid="{00000000-0005-0000-0000-0000B8220000}"/>
    <cellStyle name="Input 15 15 4" xfId="52529" xr:uid="{00000000-0005-0000-0000-0000B9220000}"/>
    <cellStyle name="Input 15 16" xfId="12177" xr:uid="{00000000-0005-0000-0000-0000BA220000}"/>
    <cellStyle name="Input 15 16 2" xfId="28969" xr:uid="{00000000-0005-0000-0000-0000BB220000}"/>
    <cellStyle name="Input 15 16 3" xfId="39768" xr:uid="{00000000-0005-0000-0000-0000BC220000}"/>
    <cellStyle name="Input 15 16 4" xfId="52776" xr:uid="{00000000-0005-0000-0000-0000BD220000}"/>
    <cellStyle name="Input 15 17" xfId="12456" xr:uid="{00000000-0005-0000-0000-0000BE220000}"/>
    <cellStyle name="Input 15 17 2" xfId="29214" xr:uid="{00000000-0005-0000-0000-0000BF220000}"/>
    <cellStyle name="Input 15 17 3" xfId="39972" xr:uid="{00000000-0005-0000-0000-0000C0220000}"/>
    <cellStyle name="Input 15 17 4" xfId="52980" xr:uid="{00000000-0005-0000-0000-0000C1220000}"/>
    <cellStyle name="Input 15 18" xfId="12726" xr:uid="{00000000-0005-0000-0000-0000C2220000}"/>
    <cellStyle name="Input 15 18 2" xfId="29455" xr:uid="{00000000-0005-0000-0000-0000C3220000}"/>
    <cellStyle name="Input 15 18 3" xfId="40164" xr:uid="{00000000-0005-0000-0000-0000C4220000}"/>
    <cellStyle name="Input 15 18 4" xfId="53172" xr:uid="{00000000-0005-0000-0000-0000C5220000}"/>
    <cellStyle name="Input 15 19" xfId="13008" xr:uid="{00000000-0005-0000-0000-0000C6220000}"/>
    <cellStyle name="Input 15 19 2" xfId="29703" xr:uid="{00000000-0005-0000-0000-0000C7220000}"/>
    <cellStyle name="Input 15 19 3" xfId="40368" xr:uid="{00000000-0005-0000-0000-0000C8220000}"/>
    <cellStyle name="Input 15 19 4" xfId="53376" xr:uid="{00000000-0005-0000-0000-0000C9220000}"/>
    <cellStyle name="Input 15 2" xfId="3522" xr:uid="{00000000-0005-0000-0000-0000CA220000}"/>
    <cellStyle name="Input 15 2 2" xfId="21077" xr:uid="{00000000-0005-0000-0000-0000CB220000}"/>
    <cellStyle name="Input 15 2 3" xfId="35311" xr:uid="{00000000-0005-0000-0000-0000CC220000}"/>
    <cellStyle name="Input 15 2 4" xfId="45968" xr:uid="{00000000-0005-0000-0000-0000CD220000}"/>
    <cellStyle name="Input 15 20" xfId="13351" xr:uid="{00000000-0005-0000-0000-0000CE220000}"/>
    <cellStyle name="Input 15 20 2" xfId="30014" xr:uid="{00000000-0005-0000-0000-0000CF220000}"/>
    <cellStyle name="Input 15 20 3" xfId="40635" xr:uid="{00000000-0005-0000-0000-0000D0220000}"/>
    <cellStyle name="Input 15 20 4" xfId="53643" xr:uid="{00000000-0005-0000-0000-0000D1220000}"/>
    <cellStyle name="Input 15 21" xfId="13932" xr:uid="{00000000-0005-0000-0000-0000D2220000}"/>
    <cellStyle name="Input 15 21 2" xfId="30534" xr:uid="{00000000-0005-0000-0000-0000D3220000}"/>
    <cellStyle name="Input 15 21 3" xfId="41095" xr:uid="{00000000-0005-0000-0000-0000D4220000}"/>
    <cellStyle name="Input 15 21 4" xfId="54103" xr:uid="{00000000-0005-0000-0000-0000D5220000}"/>
    <cellStyle name="Input 15 22" xfId="14208" xr:uid="{00000000-0005-0000-0000-0000D6220000}"/>
    <cellStyle name="Input 15 22 2" xfId="30778" xr:uid="{00000000-0005-0000-0000-0000D7220000}"/>
    <cellStyle name="Input 15 22 3" xfId="41291" xr:uid="{00000000-0005-0000-0000-0000D8220000}"/>
    <cellStyle name="Input 15 22 4" xfId="54299" xr:uid="{00000000-0005-0000-0000-0000D9220000}"/>
    <cellStyle name="Input 15 23" xfId="14486" xr:uid="{00000000-0005-0000-0000-0000DA220000}"/>
    <cellStyle name="Input 15 23 2" xfId="31023" xr:uid="{00000000-0005-0000-0000-0000DB220000}"/>
    <cellStyle name="Input 15 23 3" xfId="41491" xr:uid="{00000000-0005-0000-0000-0000DC220000}"/>
    <cellStyle name="Input 15 23 4" xfId="54499" xr:uid="{00000000-0005-0000-0000-0000DD220000}"/>
    <cellStyle name="Input 15 24" xfId="14809" xr:uid="{00000000-0005-0000-0000-0000DE220000}"/>
    <cellStyle name="Input 15 24 2" xfId="31308" xr:uid="{00000000-0005-0000-0000-0000DF220000}"/>
    <cellStyle name="Input 15 24 3" xfId="41732" xr:uid="{00000000-0005-0000-0000-0000E0220000}"/>
    <cellStyle name="Input 15 24 4" xfId="54740" xr:uid="{00000000-0005-0000-0000-0000E1220000}"/>
    <cellStyle name="Input 15 25" xfId="15105" xr:uid="{00000000-0005-0000-0000-0000E2220000}"/>
    <cellStyle name="Input 15 25 2" xfId="31573" xr:uid="{00000000-0005-0000-0000-0000E3220000}"/>
    <cellStyle name="Input 15 25 3" xfId="41962" xr:uid="{00000000-0005-0000-0000-0000E4220000}"/>
    <cellStyle name="Input 15 25 4" xfId="54970" xr:uid="{00000000-0005-0000-0000-0000E5220000}"/>
    <cellStyle name="Input 15 26" xfId="15405" xr:uid="{00000000-0005-0000-0000-0000E6220000}"/>
    <cellStyle name="Input 15 26 2" xfId="31837" xr:uid="{00000000-0005-0000-0000-0000E7220000}"/>
    <cellStyle name="Input 15 26 3" xfId="42191" xr:uid="{00000000-0005-0000-0000-0000E8220000}"/>
    <cellStyle name="Input 15 26 4" xfId="55199" xr:uid="{00000000-0005-0000-0000-0000E9220000}"/>
    <cellStyle name="Input 15 27" xfId="15855" xr:uid="{00000000-0005-0000-0000-0000EA220000}"/>
    <cellStyle name="Input 15 27 2" xfId="32247" xr:uid="{00000000-0005-0000-0000-0000EB220000}"/>
    <cellStyle name="Input 15 27 3" xfId="42554" xr:uid="{00000000-0005-0000-0000-0000EC220000}"/>
    <cellStyle name="Input 15 27 4" xfId="55562" xr:uid="{00000000-0005-0000-0000-0000ED220000}"/>
    <cellStyle name="Input 15 28" xfId="16114" xr:uid="{00000000-0005-0000-0000-0000EE220000}"/>
    <cellStyle name="Input 15 28 2" xfId="32470" xr:uid="{00000000-0005-0000-0000-0000EF220000}"/>
    <cellStyle name="Input 15 28 3" xfId="42743" xr:uid="{00000000-0005-0000-0000-0000F0220000}"/>
    <cellStyle name="Input 15 28 4" xfId="55751" xr:uid="{00000000-0005-0000-0000-0000F1220000}"/>
    <cellStyle name="Input 15 29" xfId="16823" xr:uid="{00000000-0005-0000-0000-0000F2220000}"/>
    <cellStyle name="Input 15 29 2" xfId="33112" xr:uid="{00000000-0005-0000-0000-0000F3220000}"/>
    <cellStyle name="Input 15 29 3" xfId="43310" xr:uid="{00000000-0005-0000-0000-0000F4220000}"/>
    <cellStyle name="Input 15 29 4" xfId="56318" xr:uid="{00000000-0005-0000-0000-0000F5220000}"/>
    <cellStyle name="Input 15 3" xfId="4438" xr:uid="{00000000-0005-0000-0000-0000F6220000}"/>
    <cellStyle name="Input 15 3 2" xfId="21900" xr:uid="{00000000-0005-0000-0000-0000F7220000}"/>
    <cellStyle name="Input 15 3 3" xfId="24307" xr:uid="{00000000-0005-0000-0000-0000F8220000}"/>
    <cellStyle name="Input 15 3 4" xfId="46663" xr:uid="{00000000-0005-0000-0000-0000F9220000}"/>
    <cellStyle name="Input 15 30" xfId="17888" xr:uid="{00000000-0005-0000-0000-0000FA220000}"/>
    <cellStyle name="Input 15 30 2" xfId="34077" xr:uid="{00000000-0005-0000-0000-0000FB220000}"/>
    <cellStyle name="Input 15 30 3" xfId="44130" xr:uid="{00000000-0005-0000-0000-0000FC220000}"/>
    <cellStyle name="Input 15 30 4" xfId="57138" xr:uid="{00000000-0005-0000-0000-0000FD220000}"/>
    <cellStyle name="Input 15 31" xfId="18202" xr:uid="{00000000-0005-0000-0000-0000FE220000}"/>
    <cellStyle name="Input 15 31 2" xfId="34351" xr:uid="{00000000-0005-0000-0000-0000FF220000}"/>
    <cellStyle name="Input 15 31 3" xfId="44360" xr:uid="{00000000-0005-0000-0000-000000230000}"/>
    <cellStyle name="Input 15 31 4" xfId="57368" xr:uid="{00000000-0005-0000-0000-000001230000}"/>
    <cellStyle name="Input 15 32" xfId="18514" xr:uid="{00000000-0005-0000-0000-000002230000}"/>
    <cellStyle name="Input 15 32 2" xfId="34630" xr:uid="{00000000-0005-0000-0000-000003230000}"/>
    <cellStyle name="Input 15 32 3" xfId="44589" xr:uid="{00000000-0005-0000-0000-000004230000}"/>
    <cellStyle name="Input 15 32 4" xfId="57597" xr:uid="{00000000-0005-0000-0000-000005230000}"/>
    <cellStyle name="Input 15 33" xfId="18825" xr:uid="{00000000-0005-0000-0000-000006230000}"/>
    <cellStyle name="Input 15 33 2" xfId="34902" xr:uid="{00000000-0005-0000-0000-000007230000}"/>
    <cellStyle name="Input 15 33 3" xfId="44822" xr:uid="{00000000-0005-0000-0000-000008230000}"/>
    <cellStyle name="Input 15 33 4" xfId="57830" xr:uid="{00000000-0005-0000-0000-000009230000}"/>
    <cellStyle name="Input 15 34" xfId="19285" xr:uid="{00000000-0005-0000-0000-00000A230000}"/>
    <cellStyle name="Input 15 34 2" xfId="35315" xr:uid="{00000000-0005-0000-0000-00000B230000}"/>
    <cellStyle name="Input 15 34 3" xfId="45162" xr:uid="{00000000-0005-0000-0000-00000C230000}"/>
    <cellStyle name="Input 15 34 4" xfId="58170" xr:uid="{00000000-0005-0000-0000-00000D230000}"/>
    <cellStyle name="Input 15 35" xfId="23960" xr:uid="{00000000-0005-0000-0000-00000E230000}"/>
    <cellStyle name="Input 15 36" xfId="45630" xr:uid="{00000000-0005-0000-0000-00000F230000}"/>
    <cellStyle name="Input 15 4" xfId="5301" xr:uid="{00000000-0005-0000-0000-000010230000}"/>
    <cellStyle name="Input 15 4 2" xfId="22689" xr:uid="{00000000-0005-0000-0000-000011230000}"/>
    <cellStyle name="Input 15 4 3" xfId="20360" xr:uid="{00000000-0005-0000-0000-000012230000}"/>
    <cellStyle name="Input 15 4 4" xfId="47337" xr:uid="{00000000-0005-0000-0000-000013230000}"/>
    <cellStyle name="Input 15 5" xfId="5778" xr:uid="{00000000-0005-0000-0000-000014230000}"/>
    <cellStyle name="Input 15 5 2" xfId="23122" xr:uid="{00000000-0005-0000-0000-000015230000}"/>
    <cellStyle name="Input 15 5 3" xfId="30542" xr:uid="{00000000-0005-0000-0000-000016230000}"/>
    <cellStyle name="Input 15 5 4" xfId="47708" xr:uid="{00000000-0005-0000-0000-000017230000}"/>
    <cellStyle name="Input 15 6" xfId="6382" xr:uid="{00000000-0005-0000-0000-000018230000}"/>
    <cellStyle name="Input 15 6 2" xfId="23693" xr:uid="{00000000-0005-0000-0000-000019230000}"/>
    <cellStyle name="Input 15 6 3" xfId="20247" xr:uid="{00000000-0005-0000-0000-00001A230000}"/>
    <cellStyle name="Input 15 6 4" xfId="48202" xr:uid="{00000000-0005-0000-0000-00001B230000}"/>
    <cellStyle name="Input 15 7" xfId="6610" xr:uid="{00000000-0005-0000-0000-00001C230000}"/>
    <cellStyle name="Input 15 7 2" xfId="23890" xr:uid="{00000000-0005-0000-0000-00001D230000}"/>
    <cellStyle name="Input 15 7 3" xfId="28614" xr:uid="{00000000-0005-0000-0000-00001E230000}"/>
    <cellStyle name="Input 15 7 4" xfId="48373" xr:uid="{00000000-0005-0000-0000-00001F230000}"/>
    <cellStyle name="Input 15 8" xfId="6909" xr:uid="{00000000-0005-0000-0000-000020230000}"/>
    <cellStyle name="Input 15 8 2" xfId="24155" xr:uid="{00000000-0005-0000-0000-000021230000}"/>
    <cellStyle name="Input 15 8 3" xfId="35625" xr:uid="{00000000-0005-0000-0000-000022230000}"/>
    <cellStyle name="Input 15 8 4" xfId="48594" xr:uid="{00000000-0005-0000-0000-000023230000}"/>
    <cellStyle name="Input 15 9" xfId="7993" xr:uid="{00000000-0005-0000-0000-000024230000}"/>
    <cellStyle name="Input 15 9 2" xfId="25128" xr:uid="{00000000-0005-0000-0000-000025230000}"/>
    <cellStyle name="Input 15 9 3" xfId="36443" xr:uid="{00000000-0005-0000-0000-000026230000}"/>
    <cellStyle name="Input 15 9 4" xfId="49414" xr:uid="{00000000-0005-0000-0000-000027230000}"/>
    <cellStyle name="Input 2" xfId="757" xr:uid="{00000000-0005-0000-0000-000028230000}"/>
    <cellStyle name="Input 2 10" xfId="8091" xr:uid="{00000000-0005-0000-0000-000029230000}"/>
    <cellStyle name="Input 2 10 2" xfId="25225" xr:uid="{00000000-0005-0000-0000-00002A230000}"/>
    <cellStyle name="Input 2 10 3" xfId="36533" xr:uid="{00000000-0005-0000-0000-00002B230000}"/>
    <cellStyle name="Input 2 10 4" xfId="49504" xr:uid="{00000000-0005-0000-0000-00002C230000}"/>
    <cellStyle name="Input 2 11" xfId="9541" xr:uid="{00000000-0005-0000-0000-00002D230000}"/>
    <cellStyle name="Input 2 11 2" xfId="26554" xr:uid="{00000000-0005-0000-0000-00002E230000}"/>
    <cellStyle name="Input 2 11 3" xfId="37699" xr:uid="{00000000-0005-0000-0000-00002F230000}"/>
    <cellStyle name="Input 2 11 4" xfId="50665" xr:uid="{00000000-0005-0000-0000-000030230000}"/>
    <cellStyle name="Input 2 12" xfId="9298" xr:uid="{00000000-0005-0000-0000-000031230000}"/>
    <cellStyle name="Input 2 12 2" xfId="26328" xr:uid="{00000000-0005-0000-0000-000032230000}"/>
    <cellStyle name="Input 2 12 3" xfId="37499" xr:uid="{00000000-0005-0000-0000-000033230000}"/>
    <cellStyle name="Input 2 12 4" xfId="50465" xr:uid="{00000000-0005-0000-0000-000034230000}"/>
    <cellStyle name="Input 2 13" xfId="9925" xr:uid="{00000000-0005-0000-0000-000035230000}"/>
    <cellStyle name="Input 2 13 2" xfId="26915" xr:uid="{00000000-0005-0000-0000-000036230000}"/>
    <cellStyle name="Input 2 13 3" xfId="38028" xr:uid="{00000000-0005-0000-0000-000037230000}"/>
    <cellStyle name="Input 2 13 4" xfId="50993" xr:uid="{00000000-0005-0000-0000-000038230000}"/>
    <cellStyle name="Input 2 14" xfId="10186" xr:uid="{00000000-0005-0000-0000-000039230000}"/>
    <cellStyle name="Input 2 14 2" xfId="27157" xr:uid="{00000000-0005-0000-0000-00003A230000}"/>
    <cellStyle name="Input 2 14 3" xfId="38229" xr:uid="{00000000-0005-0000-0000-00003B230000}"/>
    <cellStyle name="Input 2 14 4" xfId="51187" xr:uid="{00000000-0005-0000-0000-00003C230000}"/>
    <cellStyle name="Input 2 15" xfId="9592" xr:uid="{00000000-0005-0000-0000-00003D230000}"/>
    <cellStyle name="Input 2 15 2" xfId="26601" xr:uid="{00000000-0005-0000-0000-00003E230000}"/>
    <cellStyle name="Input 2 15 3" xfId="37744" xr:uid="{00000000-0005-0000-0000-00003F230000}"/>
    <cellStyle name="Input 2 15 4" xfId="50710" xr:uid="{00000000-0005-0000-0000-000040230000}"/>
    <cellStyle name="Input 2 16" xfId="9645" xr:uid="{00000000-0005-0000-0000-000041230000}"/>
    <cellStyle name="Input 2 16 2" xfId="26650" xr:uid="{00000000-0005-0000-0000-000042230000}"/>
    <cellStyle name="Input 2 16 3" xfId="37793" xr:uid="{00000000-0005-0000-0000-000043230000}"/>
    <cellStyle name="Input 2 16 4" xfId="50759" xr:uid="{00000000-0005-0000-0000-000044230000}"/>
    <cellStyle name="Input 2 17" xfId="9636" xr:uid="{00000000-0005-0000-0000-000045230000}"/>
    <cellStyle name="Input 2 17 2" xfId="26643" xr:uid="{00000000-0005-0000-0000-000046230000}"/>
    <cellStyle name="Input 2 17 3" xfId="37786" xr:uid="{00000000-0005-0000-0000-000047230000}"/>
    <cellStyle name="Input 2 17 4" xfId="50752" xr:uid="{00000000-0005-0000-0000-000048230000}"/>
    <cellStyle name="Input 2 18" xfId="16186" xr:uid="{00000000-0005-0000-0000-000049230000}"/>
    <cellStyle name="Input 2 18 2" xfId="32542" xr:uid="{00000000-0005-0000-0000-00004A230000}"/>
    <cellStyle name="Input 2 18 3" xfId="42812" xr:uid="{00000000-0005-0000-0000-00004B230000}"/>
    <cellStyle name="Input 2 18 4" xfId="55820" xr:uid="{00000000-0005-0000-0000-00004C230000}"/>
    <cellStyle name="Input 2 19" xfId="17258" xr:uid="{00000000-0005-0000-0000-00004D230000}"/>
    <cellStyle name="Input 2 19 2" xfId="33517" xr:uid="{00000000-0005-0000-0000-00004E230000}"/>
    <cellStyle name="Input 2 19 3" xfId="43666" xr:uid="{00000000-0005-0000-0000-00004F230000}"/>
    <cellStyle name="Input 2 19 4" xfId="56674" xr:uid="{00000000-0005-0000-0000-000050230000}"/>
    <cellStyle name="Input 2 2" xfId="2866" xr:uid="{00000000-0005-0000-0000-000051230000}"/>
    <cellStyle name="Input 2 2 10" xfId="6238" xr:uid="{00000000-0005-0000-0000-000052230000}"/>
    <cellStyle name="Input 2 2 10 2" xfId="23560" xr:uid="{00000000-0005-0000-0000-000053230000}"/>
    <cellStyle name="Input 2 2 10 3" xfId="29766" xr:uid="{00000000-0005-0000-0000-000054230000}"/>
    <cellStyle name="Input 2 2 10 4" xfId="48094" xr:uid="{00000000-0005-0000-0000-000055230000}"/>
    <cellStyle name="Input 2 2 11" xfId="6471" xr:uid="{00000000-0005-0000-0000-000056230000}"/>
    <cellStyle name="Input 2 2 11 2" xfId="23769" xr:uid="{00000000-0005-0000-0000-000057230000}"/>
    <cellStyle name="Input 2 2 11 3" xfId="25713" xr:uid="{00000000-0005-0000-0000-000058230000}"/>
    <cellStyle name="Input 2 2 11 4" xfId="48267" xr:uid="{00000000-0005-0000-0000-000059230000}"/>
    <cellStyle name="Input 2 2 12" xfId="6765" xr:uid="{00000000-0005-0000-0000-00005A230000}"/>
    <cellStyle name="Input 2 2 12 2" xfId="24031" xr:uid="{00000000-0005-0000-0000-00005B230000}"/>
    <cellStyle name="Input 2 2 12 3" xfId="32930" xr:uid="{00000000-0005-0000-0000-00005C230000}"/>
    <cellStyle name="Input 2 2 12 4" xfId="48490" xr:uid="{00000000-0005-0000-0000-00005D230000}"/>
    <cellStyle name="Input 2 2 13" xfId="7129" xr:uid="{00000000-0005-0000-0000-00005E230000}"/>
    <cellStyle name="Input 2 2 13 2" xfId="24360" xr:uid="{00000000-0005-0000-0000-00005F230000}"/>
    <cellStyle name="Input 2 2 13 3" xfId="35801" xr:uid="{00000000-0005-0000-0000-000060230000}"/>
    <cellStyle name="Input 2 2 13 4" xfId="48770" xr:uid="{00000000-0005-0000-0000-000061230000}"/>
    <cellStyle name="Input 2 2 14" xfId="7555" xr:uid="{00000000-0005-0000-0000-000062230000}"/>
    <cellStyle name="Input 2 2 14 2" xfId="24737" xr:uid="{00000000-0005-0000-0000-000063230000}"/>
    <cellStyle name="Input 2 2 14 3" xfId="36109" xr:uid="{00000000-0005-0000-0000-000064230000}"/>
    <cellStyle name="Input 2 2 14 4" xfId="49080" xr:uid="{00000000-0005-0000-0000-000065230000}"/>
    <cellStyle name="Input 2 2 15" xfId="7853" xr:uid="{00000000-0005-0000-0000-000066230000}"/>
    <cellStyle name="Input 2 2 15 2" xfId="25007" xr:uid="{00000000-0005-0000-0000-000067230000}"/>
    <cellStyle name="Input 2 2 15 3" xfId="36339" xr:uid="{00000000-0005-0000-0000-000068230000}"/>
    <cellStyle name="Input 2 2 15 4" xfId="49310" xr:uid="{00000000-0005-0000-0000-000069230000}"/>
    <cellStyle name="Input 2 2 16" xfId="8434" xr:uid="{00000000-0005-0000-0000-00006A230000}"/>
    <cellStyle name="Input 2 2 16 2" xfId="25549" xr:uid="{00000000-0005-0000-0000-00006B230000}"/>
    <cellStyle name="Input 2 2 16 3" xfId="36822" xr:uid="{00000000-0005-0000-0000-00006C230000}"/>
    <cellStyle name="Input 2 2 16 4" xfId="49793" xr:uid="{00000000-0005-0000-0000-00006D230000}"/>
    <cellStyle name="Input 2 2 17" xfId="8696" xr:uid="{00000000-0005-0000-0000-00006E230000}"/>
    <cellStyle name="Input 2 2 17 2" xfId="25776" xr:uid="{00000000-0005-0000-0000-00006F230000}"/>
    <cellStyle name="Input 2 2 17 3" xfId="37011" xr:uid="{00000000-0005-0000-0000-000070230000}"/>
    <cellStyle name="Input 2 2 17 4" xfId="49982" xr:uid="{00000000-0005-0000-0000-000071230000}"/>
    <cellStyle name="Input 2 2 18" xfId="8974" xr:uid="{00000000-0005-0000-0000-000072230000}"/>
    <cellStyle name="Input 2 2 18 2" xfId="26026" xr:uid="{00000000-0005-0000-0000-000073230000}"/>
    <cellStyle name="Input 2 2 18 3" xfId="37227" xr:uid="{00000000-0005-0000-0000-000074230000}"/>
    <cellStyle name="Input 2 2 18 4" xfId="50198" xr:uid="{00000000-0005-0000-0000-000075230000}"/>
    <cellStyle name="Input 2 2 19" xfId="10494" xr:uid="{00000000-0005-0000-0000-000076230000}"/>
    <cellStyle name="Input 2 2 19 2" xfId="27447" xr:uid="{00000000-0005-0000-0000-000077230000}"/>
    <cellStyle name="Input 2 2 19 3" xfId="38487" xr:uid="{00000000-0005-0000-0000-000078230000}"/>
    <cellStyle name="Input 2 2 19 4" xfId="51474" xr:uid="{00000000-0005-0000-0000-000079230000}"/>
    <cellStyle name="Input 2 2 2" xfId="3379" xr:uid="{00000000-0005-0000-0000-00007A230000}"/>
    <cellStyle name="Input 2 2 2 2" xfId="20952" xr:uid="{00000000-0005-0000-0000-00007B230000}"/>
    <cellStyle name="Input 2 2 2 3" xfId="23694" xr:uid="{00000000-0005-0000-0000-00007C230000}"/>
    <cellStyle name="Input 2 2 2 4" xfId="45866" xr:uid="{00000000-0005-0000-0000-00007D230000}"/>
    <cellStyle name="Input 2 2 20" xfId="10740" xr:uid="{00000000-0005-0000-0000-00007E230000}"/>
    <cellStyle name="Input 2 2 20 2" xfId="27675" xr:uid="{00000000-0005-0000-0000-00007F230000}"/>
    <cellStyle name="Input 2 2 20 3" xfId="38684" xr:uid="{00000000-0005-0000-0000-000080230000}"/>
    <cellStyle name="Input 2 2 20 4" xfId="51692" xr:uid="{00000000-0005-0000-0000-000081230000}"/>
    <cellStyle name="Input 2 2 21" xfId="11064" xr:uid="{00000000-0005-0000-0000-000082230000}"/>
    <cellStyle name="Input 2 2 21 2" xfId="27970" xr:uid="{00000000-0005-0000-0000-000083230000}"/>
    <cellStyle name="Input 2 2 21 3" xfId="38923" xr:uid="{00000000-0005-0000-0000-000084230000}"/>
    <cellStyle name="Input 2 2 21 4" xfId="51931" xr:uid="{00000000-0005-0000-0000-000085230000}"/>
    <cellStyle name="Input 2 2 22" xfId="11403" xr:uid="{00000000-0005-0000-0000-000086230000}"/>
    <cellStyle name="Input 2 2 22 2" xfId="28278" xr:uid="{00000000-0005-0000-0000-000087230000}"/>
    <cellStyle name="Input 2 2 22 3" xfId="39181" xr:uid="{00000000-0005-0000-0000-000088230000}"/>
    <cellStyle name="Input 2 2 22 4" xfId="52189" xr:uid="{00000000-0005-0000-0000-000089230000}"/>
    <cellStyle name="Input 2 2 23" xfId="11674" xr:uid="{00000000-0005-0000-0000-00008A230000}"/>
    <cellStyle name="Input 2 2 23 2" xfId="28516" xr:uid="{00000000-0005-0000-0000-00008B230000}"/>
    <cellStyle name="Input 2 2 23 3" xfId="39383" xr:uid="{00000000-0005-0000-0000-00008C230000}"/>
    <cellStyle name="Input 2 2 23 4" xfId="52391" xr:uid="{00000000-0005-0000-0000-00008D230000}"/>
    <cellStyle name="Input 2 2 24" xfId="12005" xr:uid="{00000000-0005-0000-0000-00008E230000}"/>
    <cellStyle name="Input 2 2 24 2" xfId="28817" xr:uid="{00000000-0005-0000-0000-00008F230000}"/>
    <cellStyle name="Input 2 2 24 3" xfId="39645" xr:uid="{00000000-0005-0000-0000-000090230000}"/>
    <cellStyle name="Input 2 2 24 4" xfId="52653" xr:uid="{00000000-0005-0000-0000-000091230000}"/>
    <cellStyle name="Input 2 2 25" xfId="12290" xr:uid="{00000000-0005-0000-0000-000092230000}"/>
    <cellStyle name="Input 2 2 25 2" xfId="29070" xr:uid="{00000000-0005-0000-0000-000093230000}"/>
    <cellStyle name="Input 2 2 25 3" xfId="39844" xr:uid="{00000000-0005-0000-0000-000094230000}"/>
    <cellStyle name="Input 2 2 25 4" xfId="52852" xr:uid="{00000000-0005-0000-0000-000095230000}"/>
    <cellStyle name="Input 2 2 26" xfId="12563" xr:uid="{00000000-0005-0000-0000-000096230000}"/>
    <cellStyle name="Input 2 2 26 2" xfId="29311" xr:uid="{00000000-0005-0000-0000-000097230000}"/>
    <cellStyle name="Input 2 2 26 3" xfId="40045" xr:uid="{00000000-0005-0000-0000-000098230000}"/>
    <cellStyle name="Input 2 2 26 4" xfId="53053" xr:uid="{00000000-0005-0000-0000-000099230000}"/>
    <cellStyle name="Input 2 2 27" xfId="12845" xr:uid="{00000000-0005-0000-0000-00009A230000}"/>
    <cellStyle name="Input 2 2 27 2" xfId="29561" xr:uid="{00000000-0005-0000-0000-00009B230000}"/>
    <cellStyle name="Input 2 2 27 3" xfId="40245" xr:uid="{00000000-0005-0000-0000-00009C230000}"/>
    <cellStyle name="Input 2 2 27 4" xfId="53253" xr:uid="{00000000-0005-0000-0000-00009D230000}"/>
    <cellStyle name="Input 2 2 28" xfId="13188" xr:uid="{00000000-0005-0000-0000-00009E230000}"/>
    <cellStyle name="Input 2 2 28 2" xfId="29869" xr:uid="{00000000-0005-0000-0000-00009F230000}"/>
    <cellStyle name="Input 2 2 28 3" xfId="40513" xr:uid="{00000000-0005-0000-0000-0000A0230000}"/>
    <cellStyle name="Input 2 2 28 4" xfId="53521" xr:uid="{00000000-0005-0000-0000-0000A1230000}"/>
    <cellStyle name="Input 2 2 29" xfId="13525" xr:uid="{00000000-0005-0000-0000-0000A2230000}"/>
    <cellStyle name="Input 2 2 29 2" xfId="30175" xr:uid="{00000000-0005-0000-0000-0000A3230000}"/>
    <cellStyle name="Input 2 2 29 3" xfId="40779" xr:uid="{00000000-0005-0000-0000-0000A4230000}"/>
    <cellStyle name="Input 2 2 29 4" xfId="53787" xr:uid="{00000000-0005-0000-0000-0000A5230000}"/>
    <cellStyle name="Input 2 2 3" xfId="3675" xr:uid="{00000000-0005-0000-0000-0000A6230000}"/>
    <cellStyle name="Input 2 2 3 2" xfId="21212" xr:uid="{00000000-0005-0000-0000-0000A7230000}"/>
    <cellStyle name="Input 2 2 3 3" xfId="28071" xr:uid="{00000000-0005-0000-0000-0000A8230000}"/>
    <cellStyle name="Input 2 2 3 4" xfId="46083" xr:uid="{00000000-0005-0000-0000-0000A9230000}"/>
    <cellStyle name="Input 2 2 30" xfId="13764" xr:uid="{00000000-0005-0000-0000-0000AA230000}"/>
    <cellStyle name="Input 2 2 30 2" xfId="30388" xr:uid="{00000000-0005-0000-0000-0000AB230000}"/>
    <cellStyle name="Input 2 2 30 3" xfId="40964" xr:uid="{00000000-0005-0000-0000-0000AC230000}"/>
    <cellStyle name="Input 2 2 30 4" xfId="53972" xr:uid="{00000000-0005-0000-0000-0000AD230000}"/>
    <cellStyle name="Input 2 2 31" xfId="14039" xr:uid="{00000000-0005-0000-0000-0000AE230000}"/>
    <cellStyle name="Input 2 2 31 2" xfId="30628" xr:uid="{00000000-0005-0000-0000-0000AF230000}"/>
    <cellStyle name="Input 2 2 31 3" xfId="41166" xr:uid="{00000000-0005-0000-0000-0000B0230000}"/>
    <cellStyle name="Input 2 2 31 4" xfId="54174" xr:uid="{00000000-0005-0000-0000-0000B1230000}"/>
    <cellStyle name="Input 2 2 32" xfId="14336" xr:uid="{00000000-0005-0000-0000-0000B2230000}"/>
    <cellStyle name="Input 2 2 32 2" xfId="30892" xr:uid="{00000000-0005-0000-0000-0000B3230000}"/>
    <cellStyle name="Input 2 2 32 3" xfId="41382" xr:uid="{00000000-0005-0000-0000-0000B4230000}"/>
    <cellStyle name="Input 2 2 32 4" xfId="54390" xr:uid="{00000000-0005-0000-0000-0000B5230000}"/>
    <cellStyle name="Input 2 2 33" xfId="14660" xr:uid="{00000000-0005-0000-0000-0000B6230000}"/>
    <cellStyle name="Input 2 2 33 2" xfId="31180" xr:uid="{00000000-0005-0000-0000-0000B7230000}"/>
    <cellStyle name="Input 2 2 33 3" xfId="41625" xr:uid="{00000000-0005-0000-0000-0000B8230000}"/>
    <cellStyle name="Input 2 2 33 4" xfId="54633" xr:uid="{00000000-0005-0000-0000-0000B9230000}"/>
    <cellStyle name="Input 2 2 34" xfId="14963" xr:uid="{00000000-0005-0000-0000-0000BA230000}"/>
    <cellStyle name="Input 2 2 34 2" xfId="31449" xr:uid="{00000000-0005-0000-0000-0000BB230000}"/>
    <cellStyle name="Input 2 2 34 3" xfId="41857" xr:uid="{00000000-0005-0000-0000-0000BC230000}"/>
    <cellStyle name="Input 2 2 34 4" xfId="54865" xr:uid="{00000000-0005-0000-0000-0000BD230000}"/>
    <cellStyle name="Input 2 2 35" xfId="15268" xr:uid="{00000000-0005-0000-0000-0000BE230000}"/>
    <cellStyle name="Input 2 2 35 2" xfId="31718" xr:uid="{00000000-0005-0000-0000-0000BF230000}"/>
    <cellStyle name="Input 2 2 35 3" xfId="42087" xr:uid="{00000000-0005-0000-0000-0000C0230000}"/>
    <cellStyle name="Input 2 2 35 4" xfId="55095" xr:uid="{00000000-0005-0000-0000-0000C1230000}"/>
    <cellStyle name="Input 2 2 36" xfId="15714" xr:uid="{00000000-0005-0000-0000-0000C2230000}"/>
    <cellStyle name="Input 2 2 36 2" xfId="32122" xr:uid="{00000000-0005-0000-0000-0000C3230000}"/>
    <cellStyle name="Input 2 2 36 3" xfId="42449" xr:uid="{00000000-0005-0000-0000-0000C4230000}"/>
    <cellStyle name="Input 2 2 36 4" xfId="55457" xr:uid="{00000000-0005-0000-0000-0000C5230000}"/>
    <cellStyle name="Input 2 2 37" xfId="15977" xr:uid="{00000000-0005-0000-0000-0000C6230000}"/>
    <cellStyle name="Input 2 2 37 2" xfId="32349" xr:uid="{00000000-0005-0000-0000-0000C7230000}"/>
    <cellStyle name="Input 2 2 37 3" xfId="42639" xr:uid="{00000000-0005-0000-0000-0000C8230000}"/>
    <cellStyle name="Input 2 2 37 4" xfId="55647" xr:uid="{00000000-0005-0000-0000-0000C9230000}"/>
    <cellStyle name="Input 2 2 38" xfId="16464" xr:uid="{00000000-0005-0000-0000-0000CA230000}"/>
    <cellStyle name="Input 2 2 38 2" xfId="32796" xr:uid="{00000000-0005-0000-0000-0000CB230000}"/>
    <cellStyle name="Input 2 2 38 3" xfId="43035" xr:uid="{00000000-0005-0000-0000-0000CC230000}"/>
    <cellStyle name="Input 2 2 38 4" xfId="56043" xr:uid="{00000000-0005-0000-0000-0000CD230000}"/>
    <cellStyle name="Input 2 2 39" xfId="16684" xr:uid="{00000000-0005-0000-0000-0000CE230000}"/>
    <cellStyle name="Input 2 2 39 2" xfId="32991" xr:uid="{00000000-0005-0000-0000-0000CF230000}"/>
    <cellStyle name="Input 2 2 39 3" xfId="43206" xr:uid="{00000000-0005-0000-0000-0000D0230000}"/>
    <cellStyle name="Input 2 2 39 4" xfId="56214" xr:uid="{00000000-0005-0000-0000-0000D1230000}"/>
    <cellStyle name="Input 2 2 4" xfId="4292" xr:uid="{00000000-0005-0000-0000-0000D2230000}"/>
    <cellStyle name="Input 2 2 4 2" xfId="21776" xr:uid="{00000000-0005-0000-0000-0000D3230000}"/>
    <cellStyle name="Input 2 2 4 3" xfId="23186" xr:uid="{00000000-0005-0000-0000-0000D4230000}"/>
    <cellStyle name="Input 2 2 4 4" xfId="46561" xr:uid="{00000000-0005-0000-0000-0000D5230000}"/>
    <cellStyle name="Input 2 2 40" xfId="17485" xr:uid="{00000000-0005-0000-0000-0000D6230000}"/>
    <cellStyle name="Input 2 2 40 2" xfId="33723" xr:uid="{00000000-0005-0000-0000-0000D7230000}"/>
    <cellStyle name="Input 2 2 40 3" xfId="43838" xr:uid="{00000000-0005-0000-0000-0000D8230000}"/>
    <cellStyle name="Input 2 2 40 4" xfId="56846" xr:uid="{00000000-0005-0000-0000-0000D9230000}"/>
    <cellStyle name="Input 2 2 41" xfId="17735" xr:uid="{00000000-0005-0000-0000-0000DA230000}"/>
    <cellStyle name="Input 2 2 41 2" xfId="33944" xr:uid="{00000000-0005-0000-0000-0000DB230000}"/>
    <cellStyle name="Input 2 2 41 3" xfId="44019" xr:uid="{00000000-0005-0000-0000-0000DC230000}"/>
    <cellStyle name="Input 2 2 41 4" xfId="57027" xr:uid="{00000000-0005-0000-0000-0000DD230000}"/>
    <cellStyle name="Input 2 2 42" xfId="18054" xr:uid="{00000000-0005-0000-0000-0000DE230000}"/>
    <cellStyle name="Input 2 2 42 2" xfId="34226" xr:uid="{00000000-0005-0000-0000-0000DF230000}"/>
    <cellStyle name="Input 2 2 42 3" xfId="44253" xr:uid="{00000000-0005-0000-0000-0000E0230000}"/>
    <cellStyle name="Input 2 2 42 4" xfId="57261" xr:uid="{00000000-0005-0000-0000-0000E1230000}"/>
    <cellStyle name="Input 2 2 43" xfId="18365" xr:uid="{00000000-0005-0000-0000-0000E2230000}"/>
    <cellStyle name="Input 2 2 43 2" xfId="34501" xr:uid="{00000000-0005-0000-0000-0000E3230000}"/>
    <cellStyle name="Input 2 2 43 3" xfId="44483" xr:uid="{00000000-0005-0000-0000-0000E4230000}"/>
    <cellStyle name="Input 2 2 43 4" xfId="57491" xr:uid="{00000000-0005-0000-0000-0000E5230000}"/>
    <cellStyle name="Input 2 2 44" xfId="18681" xr:uid="{00000000-0005-0000-0000-0000E6230000}"/>
    <cellStyle name="Input 2 2 44 2" xfId="34781" xr:uid="{00000000-0005-0000-0000-0000E7230000}"/>
    <cellStyle name="Input 2 2 44 3" xfId="44718" xr:uid="{00000000-0005-0000-0000-0000E8230000}"/>
    <cellStyle name="Input 2 2 44 4" xfId="57726" xr:uid="{00000000-0005-0000-0000-0000E9230000}"/>
    <cellStyle name="Input 2 2 45" xfId="19142" xr:uid="{00000000-0005-0000-0000-0000EA230000}"/>
    <cellStyle name="Input 2 2 45 2" xfId="35190" xr:uid="{00000000-0005-0000-0000-0000EB230000}"/>
    <cellStyle name="Input 2 2 45 3" xfId="45060" xr:uid="{00000000-0005-0000-0000-0000EC230000}"/>
    <cellStyle name="Input 2 2 45 4" xfId="58068" xr:uid="{00000000-0005-0000-0000-0000ED230000}"/>
    <cellStyle name="Input 2 2 46" xfId="19444" xr:uid="{00000000-0005-0000-0000-0000EE230000}"/>
    <cellStyle name="Input 2 2 46 2" xfId="35456" xr:uid="{00000000-0005-0000-0000-0000EF230000}"/>
    <cellStyle name="Input 2 2 46 3" xfId="45283" xr:uid="{00000000-0005-0000-0000-0000F0230000}"/>
    <cellStyle name="Input 2 2 46 4" xfId="58291" xr:uid="{00000000-0005-0000-0000-0000F1230000}"/>
    <cellStyle name="Input 2 2 47" xfId="28988" xr:uid="{00000000-0005-0000-0000-0000F2230000}"/>
    <cellStyle name="Input 2 2 48" xfId="45551" xr:uid="{00000000-0005-0000-0000-0000F3230000}"/>
    <cellStyle name="Input 2 2 5" xfId="4536" xr:uid="{00000000-0005-0000-0000-0000F4230000}"/>
    <cellStyle name="Input 2 2 5 2" xfId="21988" xr:uid="{00000000-0005-0000-0000-0000F5230000}"/>
    <cellStyle name="Input 2 2 5 3" xfId="19792" xr:uid="{00000000-0005-0000-0000-0000F6230000}"/>
    <cellStyle name="Input 2 2 5 4" xfId="46732" xr:uid="{00000000-0005-0000-0000-0000F7230000}"/>
    <cellStyle name="Input 2 2 6" xfId="4926" xr:uid="{00000000-0005-0000-0000-0000F8230000}"/>
    <cellStyle name="Input 2 2 6 2" xfId="22350" xr:uid="{00000000-0005-0000-0000-0000F9230000}"/>
    <cellStyle name="Input 2 2 6 3" xfId="24100" xr:uid="{00000000-0005-0000-0000-0000FA230000}"/>
    <cellStyle name="Input 2 2 6 4" xfId="47044" xr:uid="{00000000-0005-0000-0000-0000FB230000}"/>
    <cellStyle name="Input 2 2 7" xfId="5152" xr:uid="{00000000-0005-0000-0000-0000FC230000}"/>
    <cellStyle name="Input 2 2 7 2" xfId="22554" xr:uid="{00000000-0005-0000-0000-0000FD230000}"/>
    <cellStyle name="Input 2 2 7 3" xfId="20483" xr:uid="{00000000-0005-0000-0000-0000FE230000}"/>
    <cellStyle name="Input 2 2 7 4" xfId="47226" xr:uid="{00000000-0005-0000-0000-0000FF230000}"/>
    <cellStyle name="Input 2 2 8" xfId="5437" xr:uid="{00000000-0005-0000-0000-000000240000}"/>
    <cellStyle name="Input 2 2 8 2" xfId="22815" xr:uid="{00000000-0005-0000-0000-000001240000}"/>
    <cellStyle name="Input 2 2 8 3" xfId="19615" xr:uid="{00000000-0005-0000-0000-000002240000}"/>
    <cellStyle name="Input 2 2 8 4" xfId="47444" xr:uid="{00000000-0005-0000-0000-000003240000}"/>
    <cellStyle name="Input 2 2 9" xfId="5645" xr:uid="{00000000-0005-0000-0000-000004240000}"/>
    <cellStyle name="Input 2 2 9 2" xfId="23004" xr:uid="{00000000-0005-0000-0000-000005240000}"/>
    <cellStyle name="Input 2 2 9 3" xfId="28185" xr:uid="{00000000-0005-0000-0000-000006240000}"/>
    <cellStyle name="Input 2 2 9 4" xfId="47606" xr:uid="{00000000-0005-0000-0000-000007240000}"/>
    <cellStyle name="Input 2 20" xfId="17252" xr:uid="{00000000-0005-0000-0000-000008240000}"/>
    <cellStyle name="Input 2 20 2" xfId="33511" xr:uid="{00000000-0005-0000-0000-000009240000}"/>
    <cellStyle name="Input 2 20 3" xfId="43660" xr:uid="{00000000-0005-0000-0000-00000A240000}"/>
    <cellStyle name="Input 2 20 4" xfId="56668" xr:uid="{00000000-0005-0000-0000-00000B240000}"/>
    <cellStyle name="Input 2 21" xfId="17219" xr:uid="{00000000-0005-0000-0000-00000C240000}"/>
    <cellStyle name="Input 2 21 2" xfId="33479" xr:uid="{00000000-0005-0000-0000-00000D240000}"/>
    <cellStyle name="Input 2 21 3" xfId="43630" xr:uid="{00000000-0005-0000-0000-00000E240000}"/>
    <cellStyle name="Input 2 21 4" xfId="56638" xr:uid="{00000000-0005-0000-0000-00000F240000}"/>
    <cellStyle name="Input 2 22" xfId="17007" xr:uid="{00000000-0005-0000-0000-000010240000}"/>
    <cellStyle name="Input 2 22 2" xfId="33287" xr:uid="{00000000-0005-0000-0000-000011240000}"/>
    <cellStyle name="Input 2 22 3" xfId="43466" xr:uid="{00000000-0005-0000-0000-000012240000}"/>
    <cellStyle name="Input 2 22 4" xfId="56474" xr:uid="{00000000-0005-0000-0000-000013240000}"/>
    <cellStyle name="Input 2 23" xfId="18845" xr:uid="{00000000-0005-0000-0000-000014240000}"/>
    <cellStyle name="Input 2 23 2" xfId="34917" xr:uid="{00000000-0005-0000-0000-000015240000}"/>
    <cellStyle name="Input 2 23 3" xfId="44832" xr:uid="{00000000-0005-0000-0000-000016240000}"/>
    <cellStyle name="Input 2 23 4" xfId="57840" xr:uid="{00000000-0005-0000-0000-000017240000}"/>
    <cellStyle name="Input 2 24" xfId="20225" xr:uid="{00000000-0005-0000-0000-000018240000}"/>
    <cellStyle name="Input 2 25" xfId="45389" xr:uid="{00000000-0005-0000-0000-000019240000}"/>
    <cellStyle name="Input 2 3" xfId="2875" xr:uid="{00000000-0005-0000-0000-00001A240000}"/>
    <cellStyle name="Input 2 3 10" xfId="6247" xr:uid="{00000000-0005-0000-0000-00001B240000}"/>
    <cellStyle name="Input 2 3 10 2" xfId="23569" xr:uid="{00000000-0005-0000-0000-00001C240000}"/>
    <cellStyle name="Input 2 3 10 3" xfId="28180" xr:uid="{00000000-0005-0000-0000-00001D240000}"/>
    <cellStyle name="Input 2 3 10 4" xfId="48103" xr:uid="{00000000-0005-0000-0000-00001E240000}"/>
    <cellStyle name="Input 2 3 11" xfId="6480" xr:uid="{00000000-0005-0000-0000-00001F240000}"/>
    <cellStyle name="Input 2 3 11 2" xfId="23778" xr:uid="{00000000-0005-0000-0000-000020240000}"/>
    <cellStyle name="Input 2 3 11 3" xfId="23084" xr:uid="{00000000-0005-0000-0000-000021240000}"/>
    <cellStyle name="Input 2 3 11 4" xfId="48276" xr:uid="{00000000-0005-0000-0000-000022240000}"/>
    <cellStyle name="Input 2 3 12" xfId="6774" xr:uid="{00000000-0005-0000-0000-000023240000}"/>
    <cellStyle name="Input 2 3 12 2" xfId="24040" xr:uid="{00000000-0005-0000-0000-000024240000}"/>
    <cellStyle name="Input 2 3 12 3" xfId="30325" xr:uid="{00000000-0005-0000-0000-000025240000}"/>
    <cellStyle name="Input 2 3 12 4" xfId="48499" xr:uid="{00000000-0005-0000-0000-000026240000}"/>
    <cellStyle name="Input 2 3 13" xfId="7138" xr:uid="{00000000-0005-0000-0000-000027240000}"/>
    <cellStyle name="Input 2 3 13 2" xfId="24369" xr:uid="{00000000-0005-0000-0000-000028240000}"/>
    <cellStyle name="Input 2 3 13 3" xfId="35810" xr:uid="{00000000-0005-0000-0000-000029240000}"/>
    <cellStyle name="Input 2 3 13 4" xfId="48779" xr:uid="{00000000-0005-0000-0000-00002A240000}"/>
    <cellStyle name="Input 2 3 14" xfId="7564" xr:uid="{00000000-0005-0000-0000-00002B240000}"/>
    <cellStyle name="Input 2 3 14 2" xfId="24746" xr:uid="{00000000-0005-0000-0000-00002C240000}"/>
    <cellStyle name="Input 2 3 14 3" xfId="36118" xr:uid="{00000000-0005-0000-0000-00002D240000}"/>
    <cellStyle name="Input 2 3 14 4" xfId="49089" xr:uid="{00000000-0005-0000-0000-00002E240000}"/>
    <cellStyle name="Input 2 3 15" xfId="7862" xr:uid="{00000000-0005-0000-0000-00002F240000}"/>
    <cellStyle name="Input 2 3 15 2" xfId="25016" xr:uid="{00000000-0005-0000-0000-000030240000}"/>
    <cellStyle name="Input 2 3 15 3" xfId="36348" xr:uid="{00000000-0005-0000-0000-000031240000}"/>
    <cellStyle name="Input 2 3 15 4" xfId="49319" xr:uid="{00000000-0005-0000-0000-000032240000}"/>
    <cellStyle name="Input 2 3 16" xfId="8443" xr:uid="{00000000-0005-0000-0000-000033240000}"/>
    <cellStyle name="Input 2 3 16 2" xfId="25558" xr:uid="{00000000-0005-0000-0000-000034240000}"/>
    <cellStyle name="Input 2 3 16 3" xfId="36831" xr:uid="{00000000-0005-0000-0000-000035240000}"/>
    <cellStyle name="Input 2 3 16 4" xfId="49802" xr:uid="{00000000-0005-0000-0000-000036240000}"/>
    <cellStyle name="Input 2 3 17" xfId="8705" xr:uid="{00000000-0005-0000-0000-000037240000}"/>
    <cellStyle name="Input 2 3 17 2" xfId="25785" xr:uid="{00000000-0005-0000-0000-000038240000}"/>
    <cellStyle name="Input 2 3 17 3" xfId="37020" xr:uid="{00000000-0005-0000-0000-000039240000}"/>
    <cellStyle name="Input 2 3 17 4" xfId="49991" xr:uid="{00000000-0005-0000-0000-00003A240000}"/>
    <cellStyle name="Input 2 3 18" xfId="8983" xr:uid="{00000000-0005-0000-0000-00003B240000}"/>
    <cellStyle name="Input 2 3 18 2" xfId="26035" xr:uid="{00000000-0005-0000-0000-00003C240000}"/>
    <cellStyle name="Input 2 3 18 3" xfId="37236" xr:uid="{00000000-0005-0000-0000-00003D240000}"/>
    <cellStyle name="Input 2 3 18 4" xfId="50207" xr:uid="{00000000-0005-0000-0000-00003E240000}"/>
    <cellStyle name="Input 2 3 19" xfId="10503" xr:uid="{00000000-0005-0000-0000-00003F240000}"/>
    <cellStyle name="Input 2 3 19 2" xfId="27456" xr:uid="{00000000-0005-0000-0000-000040240000}"/>
    <cellStyle name="Input 2 3 19 3" xfId="38496" xr:uid="{00000000-0005-0000-0000-000041240000}"/>
    <cellStyle name="Input 2 3 19 4" xfId="51483" xr:uid="{00000000-0005-0000-0000-000042240000}"/>
    <cellStyle name="Input 2 3 2" xfId="3388" xr:uid="{00000000-0005-0000-0000-000043240000}"/>
    <cellStyle name="Input 2 3 2 2" xfId="20961" xr:uid="{00000000-0005-0000-0000-000044240000}"/>
    <cellStyle name="Input 2 3 2 3" xfId="35120" xr:uid="{00000000-0005-0000-0000-000045240000}"/>
    <cellStyle name="Input 2 3 2 4" xfId="45875" xr:uid="{00000000-0005-0000-0000-000046240000}"/>
    <cellStyle name="Input 2 3 20" xfId="10749" xr:uid="{00000000-0005-0000-0000-000047240000}"/>
    <cellStyle name="Input 2 3 20 2" xfId="27684" xr:uid="{00000000-0005-0000-0000-000048240000}"/>
    <cellStyle name="Input 2 3 20 3" xfId="38693" xr:uid="{00000000-0005-0000-0000-000049240000}"/>
    <cellStyle name="Input 2 3 20 4" xfId="51701" xr:uid="{00000000-0005-0000-0000-00004A240000}"/>
    <cellStyle name="Input 2 3 21" xfId="11073" xr:uid="{00000000-0005-0000-0000-00004B240000}"/>
    <cellStyle name="Input 2 3 21 2" xfId="27979" xr:uid="{00000000-0005-0000-0000-00004C240000}"/>
    <cellStyle name="Input 2 3 21 3" xfId="38932" xr:uid="{00000000-0005-0000-0000-00004D240000}"/>
    <cellStyle name="Input 2 3 21 4" xfId="51940" xr:uid="{00000000-0005-0000-0000-00004E240000}"/>
    <cellStyle name="Input 2 3 22" xfId="11412" xr:uid="{00000000-0005-0000-0000-00004F240000}"/>
    <cellStyle name="Input 2 3 22 2" xfId="28287" xr:uid="{00000000-0005-0000-0000-000050240000}"/>
    <cellStyle name="Input 2 3 22 3" xfId="39190" xr:uid="{00000000-0005-0000-0000-000051240000}"/>
    <cellStyle name="Input 2 3 22 4" xfId="52198" xr:uid="{00000000-0005-0000-0000-000052240000}"/>
    <cellStyle name="Input 2 3 23" xfId="11683" xr:uid="{00000000-0005-0000-0000-000053240000}"/>
    <cellStyle name="Input 2 3 23 2" xfId="28525" xr:uid="{00000000-0005-0000-0000-000054240000}"/>
    <cellStyle name="Input 2 3 23 3" xfId="39392" xr:uid="{00000000-0005-0000-0000-000055240000}"/>
    <cellStyle name="Input 2 3 23 4" xfId="52400" xr:uid="{00000000-0005-0000-0000-000056240000}"/>
    <cellStyle name="Input 2 3 24" xfId="12014" xr:uid="{00000000-0005-0000-0000-000057240000}"/>
    <cellStyle name="Input 2 3 24 2" xfId="28826" xr:uid="{00000000-0005-0000-0000-000058240000}"/>
    <cellStyle name="Input 2 3 24 3" xfId="39654" xr:uid="{00000000-0005-0000-0000-000059240000}"/>
    <cellStyle name="Input 2 3 24 4" xfId="52662" xr:uid="{00000000-0005-0000-0000-00005A240000}"/>
    <cellStyle name="Input 2 3 25" xfId="12299" xr:uid="{00000000-0005-0000-0000-00005B240000}"/>
    <cellStyle name="Input 2 3 25 2" xfId="29079" xr:uid="{00000000-0005-0000-0000-00005C240000}"/>
    <cellStyle name="Input 2 3 25 3" xfId="39853" xr:uid="{00000000-0005-0000-0000-00005D240000}"/>
    <cellStyle name="Input 2 3 25 4" xfId="52861" xr:uid="{00000000-0005-0000-0000-00005E240000}"/>
    <cellStyle name="Input 2 3 26" xfId="12572" xr:uid="{00000000-0005-0000-0000-00005F240000}"/>
    <cellStyle name="Input 2 3 26 2" xfId="29320" xr:uid="{00000000-0005-0000-0000-000060240000}"/>
    <cellStyle name="Input 2 3 26 3" xfId="40054" xr:uid="{00000000-0005-0000-0000-000061240000}"/>
    <cellStyle name="Input 2 3 26 4" xfId="53062" xr:uid="{00000000-0005-0000-0000-000062240000}"/>
    <cellStyle name="Input 2 3 27" xfId="12854" xr:uid="{00000000-0005-0000-0000-000063240000}"/>
    <cellStyle name="Input 2 3 27 2" xfId="29570" xr:uid="{00000000-0005-0000-0000-000064240000}"/>
    <cellStyle name="Input 2 3 27 3" xfId="40254" xr:uid="{00000000-0005-0000-0000-000065240000}"/>
    <cellStyle name="Input 2 3 27 4" xfId="53262" xr:uid="{00000000-0005-0000-0000-000066240000}"/>
    <cellStyle name="Input 2 3 28" xfId="13197" xr:uid="{00000000-0005-0000-0000-000067240000}"/>
    <cellStyle name="Input 2 3 28 2" xfId="29878" xr:uid="{00000000-0005-0000-0000-000068240000}"/>
    <cellStyle name="Input 2 3 28 3" xfId="40522" xr:uid="{00000000-0005-0000-0000-000069240000}"/>
    <cellStyle name="Input 2 3 28 4" xfId="53530" xr:uid="{00000000-0005-0000-0000-00006A240000}"/>
    <cellStyle name="Input 2 3 29" xfId="13534" xr:uid="{00000000-0005-0000-0000-00006B240000}"/>
    <cellStyle name="Input 2 3 29 2" xfId="30184" xr:uid="{00000000-0005-0000-0000-00006C240000}"/>
    <cellStyle name="Input 2 3 29 3" xfId="40788" xr:uid="{00000000-0005-0000-0000-00006D240000}"/>
    <cellStyle name="Input 2 3 29 4" xfId="53796" xr:uid="{00000000-0005-0000-0000-00006E240000}"/>
    <cellStyle name="Input 2 3 3" xfId="3684" xr:uid="{00000000-0005-0000-0000-00006F240000}"/>
    <cellStyle name="Input 2 3 3 2" xfId="21221" xr:uid="{00000000-0005-0000-0000-000070240000}"/>
    <cellStyle name="Input 2 3 3 3" xfId="24452" xr:uid="{00000000-0005-0000-0000-000071240000}"/>
    <cellStyle name="Input 2 3 3 4" xfId="46092" xr:uid="{00000000-0005-0000-0000-000072240000}"/>
    <cellStyle name="Input 2 3 30" xfId="13773" xr:uid="{00000000-0005-0000-0000-000073240000}"/>
    <cellStyle name="Input 2 3 30 2" xfId="30397" xr:uid="{00000000-0005-0000-0000-000074240000}"/>
    <cellStyle name="Input 2 3 30 3" xfId="40973" xr:uid="{00000000-0005-0000-0000-000075240000}"/>
    <cellStyle name="Input 2 3 30 4" xfId="53981" xr:uid="{00000000-0005-0000-0000-000076240000}"/>
    <cellStyle name="Input 2 3 31" xfId="14048" xr:uid="{00000000-0005-0000-0000-000077240000}"/>
    <cellStyle name="Input 2 3 31 2" xfId="30637" xr:uid="{00000000-0005-0000-0000-000078240000}"/>
    <cellStyle name="Input 2 3 31 3" xfId="41175" xr:uid="{00000000-0005-0000-0000-000079240000}"/>
    <cellStyle name="Input 2 3 31 4" xfId="54183" xr:uid="{00000000-0005-0000-0000-00007A240000}"/>
    <cellStyle name="Input 2 3 32" xfId="14345" xr:uid="{00000000-0005-0000-0000-00007B240000}"/>
    <cellStyle name="Input 2 3 32 2" xfId="30901" xr:uid="{00000000-0005-0000-0000-00007C240000}"/>
    <cellStyle name="Input 2 3 32 3" xfId="41391" xr:uid="{00000000-0005-0000-0000-00007D240000}"/>
    <cellStyle name="Input 2 3 32 4" xfId="54399" xr:uid="{00000000-0005-0000-0000-00007E240000}"/>
    <cellStyle name="Input 2 3 33" xfId="14669" xr:uid="{00000000-0005-0000-0000-00007F240000}"/>
    <cellStyle name="Input 2 3 33 2" xfId="31189" xr:uid="{00000000-0005-0000-0000-000080240000}"/>
    <cellStyle name="Input 2 3 33 3" xfId="41634" xr:uid="{00000000-0005-0000-0000-000081240000}"/>
    <cellStyle name="Input 2 3 33 4" xfId="54642" xr:uid="{00000000-0005-0000-0000-000082240000}"/>
    <cellStyle name="Input 2 3 34" xfId="14972" xr:uid="{00000000-0005-0000-0000-000083240000}"/>
    <cellStyle name="Input 2 3 34 2" xfId="31458" xr:uid="{00000000-0005-0000-0000-000084240000}"/>
    <cellStyle name="Input 2 3 34 3" xfId="41866" xr:uid="{00000000-0005-0000-0000-000085240000}"/>
    <cellStyle name="Input 2 3 34 4" xfId="54874" xr:uid="{00000000-0005-0000-0000-000086240000}"/>
    <cellStyle name="Input 2 3 35" xfId="15277" xr:uid="{00000000-0005-0000-0000-000087240000}"/>
    <cellStyle name="Input 2 3 35 2" xfId="31727" xr:uid="{00000000-0005-0000-0000-000088240000}"/>
    <cellStyle name="Input 2 3 35 3" xfId="42096" xr:uid="{00000000-0005-0000-0000-000089240000}"/>
    <cellStyle name="Input 2 3 35 4" xfId="55104" xr:uid="{00000000-0005-0000-0000-00008A240000}"/>
    <cellStyle name="Input 2 3 36" xfId="15723" xr:uid="{00000000-0005-0000-0000-00008B240000}"/>
    <cellStyle name="Input 2 3 36 2" xfId="32131" xr:uid="{00000000-0005-0000-0000-00008C240000}"/>
    <cellStyle name="Input 2 3 36 3" xfId="42458" xr:uid="{00000000-0005-0000-0000-00008D240000}"/>
    <cellStyle name="Input 2 3 36 4" xfId="55466" xr:uid="{00000000-0005-0000-0000-00008E240000}"/>
    <cellStyle name="Input 2 3 37" xfId="15986" xr:uid="{00000000-0005-0000-0000-00008F240000}"/>
    <cellStyle name="Input 2 3 37 2" xfId="32358" xr:uid="{00000000-0005-0000-0000-000090240000}"/>
    <cellStyle name="Input 2 3 37 3" xfId="42648" xr:uid="{00000000-0005-0000-0000-000091240000}"/>
    <cellStyle name="Input 2 3 37 4" xfId="55656" xr:uid="{00000000-0005-0000-0000-000092240000}"/>
    <cellStyle name="Input 2 3 38" xfId="16473" xr:uid="{00000000-0005-0000-0000-000093240000}"/>
    <cellStyle name="Input 2 3 38 2" xfId="32805" xr:uid="{00000000-0005-0000-0000-000094240000}"/>
    <cellStyle name="Input 2 3 38 3" xfId="43044" xr:uid="{00000000-0005-0000-0000-000095240000}"/>
    <cellStyle name="Input 2 3 38 4" xfId="56052" xr:uid="{00000000-0005-0000-0000-000096240000}"/>
    <cellStyle name="Input 2 3 39" xfId="16693" xr:uid="{00000000-0005-0000-0000-000097240000}"/>
    <cellStyle name="Input 2 3 39 2" xfId="33000" xr:uid="{00000000-0005-0000-0000-000098240000}"/>
    <cellStyle name="Input 2 3 39 3" xfId="43215" xr:uid="{00000000-0005-0000-0000-000099240000}"/>
    <cellStyle name="Input 2 3 39 4" xfId="56223" xr:uid="{00000000-0005-0000-0000-00009A240000}"/>
    <cellStyle name="Input 2 3 4" xfId="4301" xr:uid="{00000000-0005-0000-0000-00009B240000}"/>
    <cellStyle name="Input 2 3 4 2" xfId="21785" xr:uid="{00000000-0005-0000-0000-00009C240000}"/>
    <cellStyle name="Input 2 3 4 3" xfId="19807" xr:uid="{00000000-0005-0000-0000-00009D240000}"/>
    <cellStyle name="Input 2 3 4 4" xfId="46570" xr:uid="{00000000-0005-0000-0000-00009E240000}"/>
    <cellStyle name="Input 2 3 40" xfId="17494" xr:uid="{00000000-0005-0000-0000-00009F240000}"/>
    <cellStyle name="Input 2 3 40 2" xfId="33732" xr:uid="{00000000-0005-0000-0000-0000A0240000}"/>
    <cellStyle name="Input 2 3 40 3" xfId="43847" xr:uid="{00000000-0005-0000-0000-0000A1240000}"/>
    <cellStyle name="Input 2 3 40 4" xfId="56855" xr:uid="{00000000-0005-0000-0000-0000A2240000}"/>
    <cellStyle name="Input 2 3 41" xfId="17744" xr:uid="{00000000-0005-0000-0000-0000A3240000}"/>
    <cellStyle name="Input 2 3 41 2" xfId="33953" xr:uid="{00000000-0005-0000-0000-0000A4240000}"/>
    <cellStyle name="Input 2 3 41 3" xfId="44028" xr:uid="{00000000-0005-0000-0000-0000A5240000}"/>
    <cellStyle name="Input 2 3 41 4" xfId="57036" xr:uid="{00000000-0005-0000-0000-0000A6240000}"/>
    <cellStyle name="Input 2 3 42" xfId="18063" xr:uid="{00000000-0005-0000-0000-0000A7240000}"/>
    <cellStyle name="Input 2 3 42 2" xfId="34235" xr:uid="{00000000-0005-0000-0000-0000A8240000}"/>
    <cellStyle name="Input 2 3 42 3" xfId="44262" xr:uid="{00000000-0005-0000-0000-0000A9240000}"/>
    <cellStyle name="Input 2 3 42 4" xfId="57270" xr:uid="{00000000-0005-0000-0000-0000AA240000}"/>
    <cellStyle name="Input 2 3 43" xfId="18374" xr:uid="{00000000-0005-0000-0000-0000AB240000}"/>
    <cellStyle name="Input 2 3 43 2" xfId="34510" xr:uid="{00000000-0005-0000-0000-0000AC240000}"/>
    <cellStyle name="Input 2 3 43 3" xfId="44492" xr:uid="{00000000-0005-0000-0000-0000AD240000}"/>
    <cellStyle name="Input 2 3 43 4" xfId="57500" xr:uid="{00000000-0005-0000-0000-0000AE240000}"/>
    <cellStyle name="Input 2 3 44" xfId="18690" xr:uid="{00000000-0005-0000-0000-0000AF240000}"/>
    <cellStyle name="Input 2 3 44 2" xfId="34790" xr:uid="{00000000-0005-0000-0000-0000B0240000}"/>
    <cellStyle name="Input 2 3 44 3" xfId="44727" xr:uid="{00000000-0005-0000-0000-0000B1240000}"/>
    <cellStyle name="Input 2 3 44 4" xfId="57735" xr:uid="{00000000-0005-0000-0000-0000B2240000}"/>
    <cellStyle name="Input 2 3 45" xfId="19151" xr:uid="{00000000-0005-0000-0000-0000B3240000}"/>
    <cellStyle name="Input 2 3 45 2" xfId="35199" xr:uid="{00000000-0005-0000-0000-0000B4240000}"/>
    <cellStyle name="Input 2 3 45 3" xfId="45069" xr:uid="{00000000-0005-0000-0000-0000B5240000}"/>
    <cellStyle name="Input 2 3 45 4" xfId="58077" xr:uid="{00000000-0005-0000-0000-0000B6240000}"/>
    <cellStyle name="Input 2 3 46" xfId="19453" xr:uid="{00000000-0005-0000-0000-0000B7240000}"/>
    <cellStyle name="Input 2 3 46 2" xfId="35465" xr:uid="{00000000-0005-0000-0000-0000B8240000}"/>
    <cellStyle name="Input 2 3 46 3" xfId="45292" xr:uid="{00000000-0005-0000-0000-0000B9240000}"/>
    <cellStyle name="Input 2 3 46 4" xfId="58300" xr:uid="{00000000-0005-0000-0000-0000BA240000}"/>
    <cellStyle name="Input 2 3 47" xfId="25700" xr:uid="{00000000-0005-0000-0000-0000BB240000}"/>
    <cellStyle name="Input 2 3 48" xfId="45560" xr:uid="{00000000-0005-0000-0000-0000BC240000}"/>
    <cellStyle name="Input 2 3 5" xfId="4545" xr:uid="{00000000-0005-0000-0000-0000BD240000}"/>
    <cellStyle name="Input 2 3 5 2" xfId="21997" xr:uid="{00000000-0005-0000-0000-0000BE240000}"/>
    <cellStyle name="Input 2 3 5 3" xfId="20604" xr:uid="{00000000-0005-0000-0000-0000BF240000}"/>
    <cellStyle name="Input 2 3 5 4" xfId="46741" xr:uid="{00000000-0005-0000-0000-0000C0240000}"/>
    <cellStyle name="Input 2 3 6" xfId="4935" xr:uid="{00000000-0005-0000-0000-0000C1240000}"/>
    <cellStyle name="Input 2 3 6 2" xfId="22359" xr:uid="{00000000-0005-0000-0000-0000C2240000}"/>
    <cellStyle name="Input 2 3 6 3" xfId="34296" xr:uid="{00000000-0005-0000-0000-0000C3240000}"/>
    <cellStyle name="Input 2 3 6 4" xfId="47053" xr:uid="{00000000-0005-0000-0000-0000C4240000}"/>
    <cellStyle name="Input 2 3 7" xfId="5161" xr:uid="{00000000-0005-0000-0000-0000C5240000}"/>
    <cellStyle name="Input 2 3 7 2" xfId="22563" xr:uid="{00000000-0005-0000-0000-0000C6240000}"/>
    <cellStyle name="Input 2 3 7 3" xfId="19682" xr:uid="{00000000-0005-0000-0000-0000C7240000}"/>
    <cellStyle name="Input 2 3 7 4" xfId="47235" xr:uid="{00000000-0005-0000-0000-0000C8240000}"/>
    <cellStyle name="Input 2 3 8" xfId="5446" xr:uid="{00000000-0005-0000-0000-0000C9240000}"/>
    <cellStyle name="Input 2 3 8 2" xfId="22824" xr:uid="{00000000-0005-0000-0000-0000CA240000}"/>
    <cellStyle name="Input 2 3 8 3" xfId="19606" xr:uid="{00000000-0005-0000-0000-0000CB240000}"/>
    <cellStyle name="Input 2 3 8 4" xfId="47453" xr:uid="{00000000-0005-0000-0000-0000CC240000}"/>
    <cellStyle name="Input 2 3 9" xfId="5654" xr:uid="{00000000-0005-0000-0000-0000CD240000}"/>
    <cellStyle name="Input 2 3 9 2" xfId="23013" xr:uid="{00000000-0005-0000-0000-0000CE240000}"/>
    <cellStyle name="Input 2 3 9 3" xfId="24657" xr:uid="{00000000-0005-0000-0000-0000CF240000}"/>
    <cellStyle name="Input 2 3 9 4" xfId="47615" xr:uid="{00000000-0005-0000-0000-0000D0240000}"/>
    <cellStyle name="Input 2 4" xfId="2643" xr:uid="{00000000-0005-0000-0000-0000D1240000}"/>
    <cellStyle name="Input 2 4 10" xfId="6070" xr:uid="{00000000-0005-0000-0000-0000D2240000}"/>
    <cellStyle name="Input 2 4 10 2" xfId="23402" xr:uid="{00000000-0005-0000-0000-0000D3240000}"/>
    <cellStyle name="Input 2 4 10 3" xfId="34323" xr:uid="{00000000-0005-0000-0000-0000D4240000}"/>
    <cellStyle name="Input 2 4 10 4" xfId="47957" xr:uid="{00000000-0005-0000-0000-0000D5240000}"/>
    <cellStyle name="Input 2 4 11" xfId="5977" xr:uid="{00000000-0005-0000-0000-0000D6240000}"/>
    <cellStyle name="Input 2 4 11 2" xfId="23313" xr:uid="{00000000-0005-0000-0000-0000D7240000}"/>
    <cellStyle name="Input 2 4 11 3" xfId="32208" xr:uid="{00000000-0005-0000-0000-0000D8240000}"/>
    <cellStyle name="Input 2 4 11 4" xfId="47881" xr:uid="{00000000-0005-0000-0000-0000D9240000}"/>
    <cellStyle name="Input 2 4 12" xfId="6363" xr:uid="{00000000-0005-0000-0000-0000DA240000}"/>
    <cellStyle name="Input 2 4 12 2" xfId="23675" xr:uid="{00000000-0005-0000-0000-0000DB240000}"/>
    <cellStyle name="Input 2 4 12 3" xfId="20263" xr:uid="{00000000-0005-0000-0000-0000DC240000}"/>
    <cellStyle name="Input 2 4 12 4" xfId="48186" xr:uid="{00000000-0005-0000-0000-0000DD240000}"/>
    <cellStyle name="Input 2 4 13" xfId="6969" xr:uid="{00000000-0005-0000-0000-0000DE240000}"/>
    <cellStyle name="Input 2 4 13 2" xfId="24213" xr:uid="{00000000-0005-0000-0000-0000DF240000}"/>
    <cellStyle name="Input 2 4 13 3" xfId="35677" xr:uid="{00000000-0005-0000-0000-0000E0240000}"/>
    <cellStyle name="Input 2 4 13 4" xfId="48646" xr:uid="{00000000-0005-0000-0000-0000E1240000}"/>
    <cellStyle name="Input 2 4 14" xfId="7383" xr:uid="{00000000-0005-0000-0000-0000E2240000}"/>
    <cellStyle name="Input 2 4 14 2" xfId="24584" xr:uid="{00000000-0005-0000-0000-0000E3240000}"/>
    <cellStyle name="Input 2 4 14 3" xfId="35975" xr:uid="{00000000-0005-0000-0000-0000E4240000}"/>
    <cellStyle name="Input 2 4 14 4" xfId="48946" xr:uid="{00000000-0005-0000-0000-0000E5240000}"/>
    <cellStyle name="Input 2 4 15" xfId="7325" xr:uid="{00000000-0005-0000-0000-0000E6240000}"/>
    <cellStyle name="Input 2 4 15 2" xfId="24535" xr:uid="{00000000-0005-0000-0000-0000E7240000}"/>
    <cellStyle name="Input 2 4 15 3" xfId="35946" xr:uid="{00000000-0005-0000-0000-0000E8240000}"/>
    <cellStyle name="Input 2 4 15 4" xfId="48917" xr:uid="{00000000-0005-0000-0000-0000E9240000}"/>
    <cellStyle name="Input 2 4 16" xfId="8264" xr:uid="{00000000-0005-0000-0000-0000EA240000}"/>
    <cellStyle name="Input 2 4 16 2" xfId="25390" xr:uid="{00000000-0005-0000-0000-0000EB240000}"/>
    <cellStyle name="Input 2 4 16 3" xfId="36681" xr:uid="{00000000-0005-0000-0000-0000EC240000}"/>
    <cellStyle name="Input 2 4 16 4" xfId="49652" xr:uid="{00000000-0005-0000-0000-0000ED240000}"/>
    <cellStyle name="Input 2 4 17" xfId="8014" xr:uid="{00000000-0005-0000-0000-0000EE240000}"/>
    <cellStyle name="Input 2 4 17 2" xfId="25149" xr:uid="{00000000-0005-0000-0000-0000EF240000}"/>
    <cellStyle name="Input 2 4 17 3" xfId="36464" xr:uid="{00000000-0005-0000-0000-0000F0240000}"/>
    <cellStyle name="Input 2 4 17 4" xfId="49435" xr:uid="{00000000-0005-0000-0000-0000F1240000}"/>
    <cellStyle name="Input 2 4 18" xfId="8211" xr:uid="{00000000-0005-0000-0000-0000F2240000}"/>
    <cellStyle name="Input 2 4 18 2" xfId="25340" xr:uid="{00000000-0005-0000-0000-0000F3240000}"/>
    <cellStyle name="Input 2 4 18 3" xfId="36638" xr:uid="{00000000-0005-0000-0000-0000F4240000}"/>
    <cellStyle name="Input 2 4 18 4" xfId="49609" xr:uid="{00000000-0005-0000-0000-0000F5240000}"/>
    <cellStyle name="Input 2 4 19" xfId="10314" xr:uid="{00000000-0005-0000-0000-0000F6240000}"/>
    <cellStyle name="Input 2 4 19 2" xfId="27277" xr:uid="{00000000-0005-0000-0000-0000F7240000}"/>
    <cellStyle name="Input 2 4 19 3" xfId="38337" xr:uid="{00000000-0005-0000-0000-0000F8240000}"/>
    <cellStyle name="Input 2 4 19 4" xfId="51297" xr:uid="{00000000-0005-0000-0000-0000F9240000}"/>
    <cellStyle name="Input 2 4 2" xfId="3208" xr:uid="{00000000-0005-0000-0000-0000FA240000}"/>
    <cellStyle name="Input 2 4 2 2" xfId="20795" xr:uid="{00000000-0005-0000-0000-0000FB240000}"/>
    <cellStyle name="Input 2 4 2 3" xfId="32625" xr:uid="{00000000-0005-0000-0000-0000FC240000}"/>
    <cellStyle name="Input 2 4 2 4" xfId="45733" xr:uid="{00000000-0005-0000-0000-0000FD240000}"/>
    <cellStyle name="Input 2 4 20" xfId="10091" xr:uid="{00000000-0005-0000-0000-0000FE240000}"/>
    <cellStyle name="Input 2 4 20 2" xfId="27069" xr:uid="{00000000-0005-0000-0000-0000FF240000}"/>
    <cellStyle name="Input 2 4 20 3" xfId="38157" xr:uid="{00000000-0005-0000-0000-000000250000}"/>
    <cellStyle name="Input 2 4 20 4" xfId="51122" xr:uid="{00000000-0005-0000-0000-000001250000}"/>
    <cellStyle name="Input 2 4 21" xfId="9258" xr:uid="{00000000-0005-0000-0000-000002250000}"/>
    <cellStyle name="Input 2 4 21 2" xfId="26289" xr:uid="{00000000-0005-0000-0000-000003250000}"/>
    <cellStyle name="Input 2 4 21 3" xfId="37465" xr:uid="{00000000-0005-0000-0000-000004250000}"/>
    <cellStyle name="Input 2 4 21 4" xfId="50432" xr:uid="{00000000-0005-0000-0000-000005250000}"/>
    <cellStyle name="Input 2 4 22" xfId="10894" xr:uid="{00000000-0005-0000-0000-000006250000}"/>
    <cellStyle name="Input 2 4 22 2" xfId="27815" xr:uid="{00000000-0005-0000-0000-000007250000}"/>
    <cellStyle name="Input 2 4 22 3" xfId="38798" xr:uid="{00000000-0005-0000-0000-000008250000}"/>
    <cellStyle name="Input 2 4 22 4" xfId="51806" xr:uid="{00000000-0005-0000-0000-000009250000}"/>
    <cellStyle name="Input 2 4 23" xfId="11238" xr:uid="{00000000-0005-0000-0000-00000A250000}"/>
    <cellStyle name="Input 2 4 23 2" xfId="28123" xr:uid="{00000000-0005-0000-0000-00000B250000}"/>
    <cellStyle name="Input 2 4 23 3" xfId="39049" xr:uid="{00000000-0005-0000-0000-00000C250000}"/>
    <cellStyle name="Input 2 4 23 4" xfId="52057" xr:uid="{00000000-0005-0000-0000-00000D250000}"/>
    <cellStyle name="Input 2 4 24" xfId="10135" xr:uid="{00000000-0005-0000-0000-00000E250000}"/>
    <cellStyle name="Input 2 4 24 2" xfId="27109" xr:uid="{00000000-0005-0000-0000-00000F250000}"/>
    <cellStyle name="Input 2 4 24 3" xfId="38189" xr:uid="{00000000-0005-0000-0000-000010250000}"/>
    <cellStyle name="Input 2 4 24 4" xfId="51154" xr:uid="{00000000-0005-0000-0000-000011250000}"/>
    <cellStyle name="Input 2 4 25" xfId="9798" xr:uid="{00000000-0005-0000-0000-000012250000}"/>
    <cellStyle name="Input 2 4 25 2" xfId="26794" xr:uid="{00000000-0005-0000-0000-000013250000}"/>
    <cellStyle name="Input 2 4 25 3" xfId="37918" xr:uid="{00000000-0005-0000-0000-000014250000}"/>
    <cellStyle name="Input 2 4 25 4" xfId="50884" xr:uid="{00000000-0005-0000-0000-000015250000}"/>
    <cellStyle name="Input 2 4 26" xfId="9193" xr:uid="{00000000-0005-0000-0000-000016250000}"/>
    <cellStyle name="Input 2 4 26 2" xfId="26226" xr:uid="{00000000-0005-0000-0000-000017250000}"/>
    <cellStyle name="Input 2 4 26 3" xfId="37405" xr:uid="{00000000-0005-0000-0000-000018250000}"/>
    <cellStyle name="Input 2 4 26 4" xfId="50372" xr:uid="{00000000-0005-0000-0000-000019250000}"/>
    <cellStyle name="Input 2 4 27" xfId="9725" xr:uid="{00000000-0005-0000-0000-00001A250000}"/>
    <cellStyle name="Input 2 4 27 2" xfId="26724" xr:uid="{00000000-0005-0000-0000-00001B250000}"/>
    <cellStyle name="Input 2 4 27 3" xfId="37857" xr:uid="{00000000-0005-0000-0000-00001C250000}"/>
    <cellStyle name="Input 2 4 27 4" xfId="50823" xr:uid="{00000000-0005-0000-0000-00001D250000}"/>
    <cellStyle name="Input 2 4 28" xfId="9967" xr:uid="{00000000-0005-0000-0000-00001E250000}"/>
    <cellStyle name="Input 2 4 28 2" xfId="26954" xr:uid="{00000000-0005-0000-0000-00001F250000}"/>
    <cellStyle name="Input 2 4 28 3" xfId="38060" xr:uid="{00000000-0005-0000-0000-000020250000}"/>
    <cellStyle name="Input 2 4 28 4" xfId="51025" xr:uid="{00000000-0005-0000-0000-000021250000}"/>
    <cellStyle name="Input 2 4 29" xfId="11814" xr:uid="{00000000-0005-0000-0000-000022250000}"/>
    <cellStyle name="Input 2 4 29 2" xfId="28639" xr:uid="{00000000-0005-0000-0000-000023250000}"/>
    <cellStyle name="Input 2 4 29 3" xfId="39491" xr:uid="{00000000-0005-0000-0000-000024250000}"/>
    <cellStyle name="Input 2 4 29 4" xfId="52499" xr:uid="{00000000-0005-0000-0000-000025250000}"/>
    <cellStyle name="Input 2 4 3" xfId="3177" xr:uid="{00000000-0005-0000-0000-000026250000}"/>
    <cellStyle name="Input 2 4 3 2" xfId="20769" xr:uid="{00000000-0005-0000-0000-000027250000}"/>
    <cellStyle name="Input 2 4 3 3" xfId="28965" xr:uid="{00000000-0005-0000-0000-000028250000}"/>
    <cellStyle name="Input 2 4 3 4" xfId="45718" xr:uid="{00000000-0005-0000-0000-000029250000}"/>
    <cellStyle name="Input 2 4 30" xfId="13329" xr:uid="{00000000-0005-0000-0000-00002A250000}"/>
    <cellStyle name="Input 2 4 30 2" xfId="29994" xr:uid="{00000000-0005-0000-0000-00002B250000}"/>
    <cellStyle name="Input 2 4 30 3" xfId="40618" xr:uid="{00000000-0005-0000-0000-00002C250000}"/>
    <cellStyle name="Input 2 4 30 4" xfId="53626" xr:uid="{00000000-0005-0000-0000-00002D250000}"/>
    <cellStyle name="Input 2 4 31" xfId="11587" xr:uid="{00000000-0005-0000-0000-00002E250000}"/>
    <cellStyle name="Input 2 4 31 2" xfId="28439" xr:uid="{00000000-0005-0000-0000-00002F250000}"/>
    <cellStyle name="Input 2 4 31 3" xfId="39317" xr:uid="{00000000-0005-0000-0000-000030250000}"/>
    <cellStyle name="Input 2 4 31 4" xfId="52325" xr:uid="{00000000-0005-0000-0000-000031250000}"/>
    <cellStyle name="Input 2 4 32" xfId="9684" xr:uid="{00000000-0005-0000-0000-000032250000}"/>
    <cellStyle name="Input 2 4 32 2" xfId="26685" xr:uid="{00000000-0005-0000-0000-000033250000}"/>
    <cellStyle name="Input 2 4 32 3" xfId="37825" xr:uid="{00000000-0005-0000-0000-000034250000}"/>
    <cellStyle name="Input 2 4 32 4" xfId="50791" xr:uid="{00000000-0005-0000-0000-000035250000}"/>
    <cellStyle name="Input 2 4 33" xfId="11206" xr:uid="{00000000-0005-0000-0000-000036250000}"/>
    <cellStyle name="Input 2 4 33 2" xfId="28094" xr:uid="{00000000-0005-0000-0000-000037250000}"/>
    <cellStyle name="Input 2 4 33 3" xfId="39029" xr:uid="{00000000-0005-0000-0000-000038250000}"/>
    <cellStyle name="Input 2 4 33 4" xfId="52037" xr:uid="{00000000-0005-0000-0000-000039250000}"/>
    <cellStyle name="Input 2 4 34" xfId="9984" xr:uid="{00000000-0005-0000-0000-00003A250000}"/>
    <cellStyle name="Input 2 4 34 2" xfId="26970" xr:uid="{00000000-0005-0000-0000-00003B250000}"/>
    <cellStyle name="Input 2 4 34 3" xfId="38075" xr:uid="{00000000-0005-0000-0000-00003C250000}"/>
    <cellStyle name="Input 2 4 34 4" xfId="51040" xr:uid="{00000000-0005-0000-0000-00003D250000}"/>
    <cellStyle name="Input 2 4 35" xfId="9767" xr:uid="{00000000-0005-0000-0000-00003E250000}"/>
    <cellStyle name="Input 2 4 35 2" xfId="26763" xr:uid="{00000000-0005-0000-0000-00003F250000}"/>
    <cellStyle name="Input 2 4 35 3" xfId="37889" xr:uid="{00000000-0005-0000-0000-000040250000}"/>
    <cellStyle name="Input 2 4 35 4" xfId="50855" xr:uid="{00000000-0005-0000-0000-000041250000}"/>
    <cellStyle name="Input 2 4 36" xfId="15549" xr:uid="{00000000-0005-0000-0000-000042250000}"/>
    <cellStyle name="Input 2 4 36 2" xfId="31971" xr:uid="{00000000-0005-0000-0000-000043250000}"/>
    <cellStyle name="Input 2 4 36 3" xfId="42314" xr:uid="{00000000-0005-0000-0000-000044250000}"/>
    <cellStyle name="Input 2 4 36 4" xfId="55322" xr:uid="{00000000-0005-0000-0000-000045250000}"/>
    <cellStyle name="Input 2 4 37" xfId="15514" xr:uid="{00000000-0005-0000-0000-000046250000}"/>
    <cellStyle name="Input 2 4 37 2" xfId="31940" xr:uid="{00000000-0005-0000-0000-000047250000}"/>
    <cellStyle name="Input 2 4 37 3" xfId="42291" xr:uid="{00000000-0005-0000-0000-000048250000}"/>
    <cellStyle name="Input 2 4 37 4" xfId="55299" xr:uid="{00000000-0005-0000-0000-000049250000}"/>
    <cellStyle name="Input 2 4 38" xfId="16293" xr:uid="{00000000-0005-0000-0000-00004A250000}"/>
    <cellStyle name="Input 2 4 38 2" xfId="32637" xr:uid="{00000000-0005-0000-0000-00004B250000}"/>
    <cellStyle name="Input 2 4 38 3" xfId="42893" xr:uid="{00000000-0005-0000-0000-00004C250000}"/>
    <cellStyle name="Input 2 4 38 4" xfId="55901" xr:uid="{00000000-0005-0000-0000-00004D250000}"/>
    <cellStyle name="Input 2 4 39" xfId="16244" xr:uid="{00000000-0005-0000-0000-00004E250000}"/>
    <cellStyle name="Input 2 4 39 2" xfId="32595" xr:uid="{00000000-0005-0000-0000-00004F250000}"/>
    <cellStyle name="Input 2 4 39 3" xfId="42857" xr:uid="{00000000-0005-0000-0000-000050250000}"/>
    <cellStyle name="Input 2 4 39 4" xfId="55865" xr:uid="{00000000-0005-0000-0000-000051250000}"/>
    <cellStyle name="Input 2 4 4" xfId="4122" xr:uid="{00000000-0005-0000-0000-000052250000}"/>
    <cellStyle name="Input 2 4 4 2" xfId="21621" xr:uid="{00000000-0005-0000-0000-000053250000}"/>
    <cellStyle name="Input 2 4 4 3" xfId="19903" xr:uid="{00000000-0005-0000-0000-000054250000}"/>
    <cellStyle name="Input 2 4 4 4" xfId="46429" xr:uid="{00000000-0005-0000-0000-000055250000}"/>
    <cellStyle name="Input 2 4 40" xfId="17311" xr:uid="{00000000-0005-0000-0000-000056250000}"/>
    <cellStyle name="Input 2 4 40 2" xfId="33565" xr:uid="{00000000-0005-0000-0000-000057250000}"/>
    <cellStyle name="Input 2 4 40 3" xfId="43703" xr:uid="{00000000-0005-0000-0000-000058250000}"/>
    <cellStyle name="Input 2 4 40 4" xfId="56711" xr:uid="{00000000-0005-0000-0000-000059250000}"/>
    <cellStyle name="Input 2 4 41" xfId="17176" xr:uid="{00000000-0005-0000-0000-00005A250000}"/>
    <cellStyle name="Input 2 4 41 2" xfId="33439" xr:uid="{00000000-0005-0000-0000-00005B250000}"/>
    <cellStyle name="Input 2 4 41 3" xfId="43600" xr:uid="{00000000-0005-0000-0000-00005C250000}"/>
    <cellStyle name="Input 2 4 41 4" xfId="56608" xr:uid="{00000000-0005-0000-0000-00005D250000}"/>
    <cellStyle name="Input 2 4 42" xfId="17618" xr:uid="{00000000-0005-0000-0000-00005E250000}"/>
    <cellStyle name="Input 2 4 42 2" xfId="33838" xr:uid="{00000000-0005-0000-0000-00005F250000}"/>
    <cellStyle name="Input 2 4 42 3" xfId="43932" xr:uid="{00000000-0005-0000-0000-000060250000}"/>
    <cellStyle name="Input 2 4 42 4" xfId="56940" xr:uid="{00000000-0005-0000-0000-000061250000}"/>
    <cellStyle name="Input 2 4 43" xfId="17089" xr:uid="{00000000-0005-0000-0000-000062250000}"/>
    <cellStyle name="Input 2 4 43 2" xfId="33361" xr:uid="{00000000-0005-0000-0000-000063250000}"/>
    <cellStyle name="Input 2 4 43 3" xfId="43534" xr:uid="{00000000-0005-0000-0000-000064250000}"/>
    <cellStyle name="Input 2 4 43 4" xfId="56542" xr:uid="{00000000-0005-0000-0000-000065250000}"/>
    <cellStyle name="Input 2 4 44" xfId="16929" xr:uid="{00000000-0005-0000-0000-000066250000}"/>
    <cellStyle name="Input 2 4 44 2" xfId="33212" xr:uid="{00000000-0005-0000-0000-000067250000}"/>
    <cellStyle name="Input 2 4 44 3" xfId="43397" xr:uid="{00000000-0005-0000-0000-000068250000}"/>
    <cellStyle name="Input 2 4 44 4" xfId="56405" xr:uid="{00000000-0005-0000-0000-000069250000}"/>
    <cellStyle name="Input 2 4 45" xfId="18970" xr:uid="{00000000-0005-0000-0000-00006A250000}"/>
    <cellStyle name="Input 2 4 45 2" xfId="35033" xr:uid="{00000000-0005-0000-0000-00006B250000}"/>
    <cellStyle name="Input 2 4 45 3" xfId="44927" xr:uid="{00000000-0005-0000-0000-00006C250000}"/>
    <cellStyle name="Input 2 4 45 4" xfId="57935" xr:uid="{00000000-0005-0000-0000-00006D250000}"/>
    <cellStyle name="Input 2 4 46" xfId="18928" xr:uid="{00000000-0005-0000-0000-00006E250000}"/>
    <cellStyle name="Input 2 4 46 2" xfId="34997" xr:uid="{00000000-0005-0000-0000-00006F250000}"/>
    <cellStyle name="Input 2 4 46 3" xfId="44909" xr:uid="{00000000-0005-0000-0000-000070250000}"/>
    <cellStyle name="Input 2 4 46 4" xfId="57917" xr:uid="{00000000-0005-0000-0000-000071250000}"/>
    <cellStyle name="Input 2 4 47" xfId="20459" xr:uid="{00000000-0005-0000-0000-000072250000}"/>
    <cellStyle name="Input 2 4 48" xfId="45450" xr:uid="{00000000-0005-0000-0000-000073250000}"/>
    <cellStyle name="Input 2 4 5" xfId="3844" xr:uid="{00000000-0005-0000-0000-000074250000}"/>
    <cellStyle name="Input 2 4 5 2" xfId="21362" xr:uid="{00000000-0005-0000-0000-000075250000}"/>
    <cellStyle name="Input 2 4 5 3" xfId="20442" xr:uid="{00000000-0005-0000-0000-000076250000}"/>
    <cellStyle name="Input 2 4 5 4" xfId="46210" xr:uid="{00000000-0005-0000-0000-000077250000}"/>
    <cellStyle name="Input 2 4 6" xfId="4756" xr:uid="{00000000-0005-0000-0000-000078250000}"/>
    <cellStyle name="Input 2 4 6 2" xfId="22190" xr:uid="{00000000-0005-0000-0000-000079250000}"/>
    <cellStyle name="Input 2 4 6 3" xfId="32189" xr:uid="{00000000-0005-0000-0000-00007A250000}"/>
    <cellStyle name="Input 2 4 6 4" xfId="46903" xr:uid="{00000000-0005-0000-0000-00007B250000}"/>
    <cellStyle name="Input 2 4 7" xfId="4080" xr:uid="{00000000-0005-0000-0000-00007C250000}"/>
    <cellStyle name="Input 2 4 7 2" xfId="21583" xr:uid="{00000000-0005-0000-0000-00007D250000}"/>
    <cellStyle name="Input 2 4 7 3" xfId="19929" xr:uid="{00000000-0005-0000-0000-00007E250000}"/>
    <cellStyle name="Input 2 4 7 4" xfId="46403" xr:uid="{00000000-0005-0000-0000-00007F250000}"/>
    <cellStyle name="Input 2 4 8" xfId="4708" xr:uid="{00000000-0005-0000-0000-000080250000}"/>
    <cellStyle name="Input 2 4 8 2" xfId="22146" xr:uid="{00000000-0005-0000-0000-000081250000}"/>
    <cellStyle name="Input 2 4 8 3" xfId="24476" xr:uid="{00000000-0005-0000-0000-000082250000}"/>
    <cellStyle name="Input 2 4 8 4" xfId="46861" xr:uid="{00000000-0005-0000-0000-000083250000}"/>
    <cellStyle name="Input 2 4 9" xfId="3921" xr:uid="{00000000-0005-0000-0000-000084250000}"/>
    <cellStyle name="Input 2 4 9 2" xfId="21435" xr:uid="{00000000-0005-0000-0000-000085250000}"/>
    <cellStyle name="Input 2 4 9 3" xfId="20060" xr:uid="{00000000-0005-0000-0000-000086250000}"/>
    <cellStyle name="Input 2 4 9 4" xfId="46271" xr:uid="{00000000-0005-0000-0000-000087250000}"/>
    <cellStyle name="Input 2 5" xfId="3097" xr:uid="{00000000-0005-0000-0000-000088250000}"/>
    <cellStyle name="Input 2 5 2" xfId="20691" xr:uid="{00000000-0005-0000-0000-000089250000}"/>
    <cellStyle name="Input 2 5 3" xfId="32439" xr:uid="{00000000-0005-0000-0000-00008A250000}"/>
    <cellStyle name="Input 2 5 4" xfId="45641" xr:uid="{00000000-0005-0000-0000-00008B250000}"/>
    <cellStyle name="Input 2 6" xfId="4729" xr:uid="{00000000-0005-0000-0000-00008C250000}"/>
    <cellStyle name="Input 2 6 2" xfId="22167" xr:uid="{00000000-0005-0000-0000-00008D250000}"/>
    <cellStyle name="Input 2 6 3" xfId="20793" xr:uid="{00000000-0005-0000-0000-00008E250000}"/>
    <cellStyle name="Input 2 6 4" xfId="46882" xr:uid="{00000000-0005-0000-0000-00008F250000}"/>
    <cellStyle name="Input 2 7" xfId="5881" xr:uid="{00000000-0005-0000-0000-000090250000}"/>
    <cellStyle name="Input 2 7 2" xfId="23224" xr:uid="{00000000-0005-0000-0000-000091250000}"/>
    <cellStyle name="Input 2 7 3" xfId="21691" xr:uid="{00000000-0005-0000-0000-000092250000}"/>
    <cellStyle name="Input 2 7 4" xfId="47804" xr:uid="{00000000-0005-0000-0000-000093250000}"/>
    <cellStyle name="Input 2 8" xfId="5874" xr:uid="{00000000-0005-0000-0000-000094250000}"/>
    <cellStyle name="Input 2 8 2" xfId="23217" xr:uid="{00000000-0005-0000-0000-000095250000}"/>
    <cellStyle name="Input 2 8 3" xfId="35373" xr:uid="{00000000-0005-0000-0000-000096250000}"/>
    <cellStyle name="Input 2 8 4" xfId="47797" xr:uid="{00000000-0005-0000-0000-000097250000}"/>
    <cellStyle name="Input 2 9" xfId="8100" xr:uid="{00000000-0005-0000-0000-000098250000}"/>
    <cellStyle name="Input 2 9 2" xfId="25234" xr:uid="{00000000-0005-0000-0000-000099250000}"/>
    <cellStyle name="Input 2 9 3" xfId="36542" xr:uid="{00000000-0005-0000-0000-00009A250000}"/>
    <cellStyle name="Input 2 9 4" xfId="49513" xr:uid="{00000000-0005-0000-0000-00009B250000}"/>
    <cellStyle name="Input 3" xfId="758" xr:uid="{00000000-0005-0000-0000-00009C250000}"/>
    <cellStyle name="Input 3 10" xfId="8092" xr:uid="{00000000-0005-0000-0000-00009D250000}"/>
    <cellStyle name="Input 3 10 2" xfId="25226" xr:uid="{00000000-0005-0000-0000-00009E250000}"/>
    <cellStyle name="Input 3 10 3" xfId="36534" xr:uid="{00000000-0005-0000-0000-00009F250000}"/>
    <cellStyle name="Input 3 10 4" xfId="49505" xr:uid="{00000000-0005-0000-0000-0000A0250000}"/>
    <cellStyle name="Input 3 11" xfId="9542" xr:uid="{00000000-0005-0000-0000-0000A1250000}"/>
    <cellStyle name="Input 3 11 2" xfId="26555" xr:uid="{00000000-0005-0000-0000-0000A2250000}"/>
    <cellStyle name="Input 3 11 3" xfId="37700" xr:uid="{00000000-0005-0000-0000-0000A3250000}"/>
    <cellStyle name="Input 3 11 4" xfId="50666" xr:uid="{00000000-0005-0000-0000-0000A4250000}"/>
    <cellStyle name="Input 3 12" xfId="12708" xr:uid="{00000000-0005-0000-0000-0000A5250000}"/>
    <cellStyle name="Input 3 12 2" xfId="29439" xr:uid="{00000000-0005-0000-0000-0000A6250000}"/>
    <cellStyle name="Input 3 12 3" xfId="40150" xr:uid="{00000000-0005-0000-0000-0000A7250000}"/>
    <cellStyle name="Input 3 12 4" xfId="53158" xr:uid="{00000000-0005-0000-0000-0000A8250000}"/>
    <cellStyle name="Input 3 13" xfId="9616" xr:uid="{00000000-0005-0000-0000-0000A9250000}"/>
    <cellStyle name="Input 3 13 2" xfId="26625" xr:uid="{00000000-0005-0000-0000-0000AA250000}"/>
    <cellStyle name="Input 3 13 3" xfId="37768" xr:uid="{00000000-0005-0000-0000-0000AB250000}"/>
    <cellStyle name="Input 3 13 4" xfId="50734" xr:uid="{00000000-0005-0000-0000-0000AC250000}"/>
    <cellStyle name="Input 3 14" xfId="10524" xr:uid="{00000000-0005-0000-0000-0000AD250000}"/>
    <cellStyle name="Input 3 14 2" xfId="27477" xr:uid="{00000000-0005-0000-0000-0000AE250000}"/>
    <cellStyle name="Input 3 14 3" xfId="38517" xr:uid="{00000000-0005-0000-0000-0000AF250000}"/>
    <cellStyle name="Input 3 14 4" xfId="51504" xr:uid="{00000000-0005-0000-0000-0000B0250000}"/>
    <cellStyle name="Input 3 15" xfId="9593" xr:uid="{00000000-0005-0000-0000-0000B1250000}"/>
    <cellStyle name="Input 3 15 2" xfId="26602" xr:uid="{00000000-0005-0000-0000-0000B2250000}"/>
    <cellStyle name="Input 3 15 3" xfId="37745" xr:uid="{00000000-0005-0000-0000-0000B3250000}"/>
    <cellStyle name="Input 3 15 4" xfId="50711" xr:uid="{00000000-0005-0000-0000-0000B4250000}"/>
    <cellStyle name="Input 3 16" xfId="9399" xr:uid="{00000000-0005-0000-0000-0000B5250000}"/>
    <cellStyle name="Input 3 16 2" xfId="26424" xr:uid="{00000000-0005-0000-0000-0000B6250000}"/>
    <cellStyle name="Input 3 16 3" xfId="37580" xr:uid="{00000000-0005-0000-0000-0000B7250000}"/>
    <cellStyle name="Input 3 16 4" xfId="50546" xr:uid="{00000000-0005-0000-0000-0000B8250000}"/>
    <cellStyle name="Input 3 17" xfId="13595" xr:uid="{00000000-0005-0000-0000-0000B9250000}"/>
    <cellStyle name="Input 3 17 2" xfId="30243" xr:uid="{00000000-0005-0000-0000-0000BA250000}"/>
    <cellStyle name="Input 3 17 3" xfId="40847" xr:uid="{00000000-0005-0000-0000-0000BB250000}"/>
    <cellStyle name="Input 3 17 4" xfId="53855" xr:uid="{00000000-0005-0000-0000-0000BC250000}"/>
    <cellStyle name="Input 3 18" xfId="16185" xr:uid="{00000000-0005-0000-0000-0000BD250000}"/>
    <cellStyle name="Input 3 18 2" xfId="32541" xr:uid="{00000000-0005-0000-0000-0000BE250000}"/>
    <cellStyle name="Input 3 18 3" xfId="42811" xr:uid="{00000000-0005-0000-0000-0000BF250000}"/>
    <cellStyle name="Input 3 18 4" xfId="55819" xr:uid="{00000000-0005-0000-0000-0000C0250000}"/>
    <cellStyle name="Input 3 19" xfId="17257" xr:uid="{00000000-0005-0000-0000-0000C1250000}"/>
    <cellStyle name="Input 3 19 2" xfId="33516" xr:uid="{00000000-0005-0000-0000-0000C2250000}"/>
    <cellStyle name="Input 3 19 3" xfId="43665" xr:uid="{00000000-0005-0000-0000-0000C3250000}"/>
    <cellStyle name="Input 3 19 4" xfId="56673" xr:uid="{00000000-0005-0000-0000-0000C4250000}"/>
    <cellStyle name="Input 3 2" xfId="2867" xr:uid="{00000000-0005-0000-0000-0000C5250000}"/>
    <cellStyle name="Input 3 2 10" xfId="6239" xr:uid="{00000000-0005-0000-0000-0000C6250000}"/>
    <cellStyle name="Input 3 2 10 2" xfId="23561" xr:uid="{00000000-0005-0000-0000-0000C7250000}"/>
    <cellStyle name="Input 3 2 10 3" xfId="21129" xr:uid="{00000000-0005-0000-0000-0000C8250000}"/>
    <cellStyle name="Input 3 2 10 4" xfId="48095" xr:uid="{00000000-0005-0000-0000-0000C9250000}"/>
    <cellStyle name="Input 3 2 11" xfId="6472" xr:uid="{00000000-0005-0000-0000-0000CA250000}"/>
    <cellStyle name="Input 3 2 11 2" xfId="23770" xr:uid="{00000000-0005-0000-0000-0000CB250000}"/>
    <cellStyle name="Input 3 2 11 3" xfId="25486" xr:uid="{00000000-0005-0000-0000-0000CC250000}"/>
    <cellStyle name="Input 3 2 11 4" xfId="48268" xr:uid="{00000000-0005-0000-0000-0000CD250000}"/>
    <cellStyle name="Input 3 2 12" xfId="6766" xr:uid="{00000000-0005-0000-0000-0000CE250000}"/>
    <cellStyle name="Input 3 2 12 2" xfId="24032" xr:uid="{00000000-0005-0000-0000-0000CF250000}"/>
    <cellStyle name="Input 3 2 12 3" xfId="32734" xr:uid="{00000000-0005-0000-0000-0000D0250000}"/>
    <cellStyle name="Input 3 2 12 4" xfId="48491" xr:uid="{00000000-0005-0000-0000-0000D1250000}"/>
    <cellStyle name="Input 3 2 13" xfId="7130" xr:uid="{00000000-0005-0000-0000-0000D2250000}"/>
    <cellStyle name="Input 3 2 13 2" xfId="24361" xr:uid="{00000000-0005-0000-0000-0000D3250000}"/>
    <cellStyle name="Input 3 2 13 3" xfId="35802" xr:uid="{00000000-0005-0000-0000-0000D4250000}"/>
    <cellStyle name="Input 3 2 13 4" xfId="48771" xr:uid="{00000000-0005-0000-0000-0000D5250000}"/>
    <cellStyle name="Input 3 2 14" xfId="7556" xr:uid="{00000000-0005-0000-0000-0000D6250000}"/>
    <cellStyle name="Input 3 2 14 2" xfId="24738" xr:uid="{00000000-0005-0000-0000-0000D7250000}"/>
    <cellStyle name="Input 3 2 14 3" xfId="36110" xr:uid="{00000000-0005-0000-0000-0000D8250000}"/>
    <cellStyle name="Input 3 2 14 4" xfId="49081" xr:uid="{00000000-0005-0000-0000-0000D9250000}"/>
    <cellStyle name="Input 3 2 15" xfId="7854" xr:uid="{00000000-0005-0000-0000-0000DA250000}"/>
    <cellStyle name="Input 3 2 15 2" xfId="25008" xr:uid="{00000000-0005-0000-0000-0000DB250000}"/>
    <cellStyle name="Input 3 2 15 3" xfId="36340" xr:uid="{00000000-0005-0000-0000-0000DC250000}"/>
    <cellStyle name="Input 3 2 15 4" xfId="49311" xr:uid="{00000000-0005-0000-0000-0000DD250000}"/>
    <cellStyle name="Input 3 2 16" xfId="8435" xr:uid="{00000000-0005-0000-0000-0000DE250000}"/>
    <cellStyle name="Input 3 2 16 2" xfId="25550" xr:uid="{00000000-0005-0000-0000-0000DF250000}"/>
    <cellStyle name="Input 3 2 16 3" xfId="36823" xr:uid="{00000000-0005-0000-0000-0000E0250000}"/>
    <cellStyle name="Input 3 2 16 4" xfId="49794" xr:uid="{00000000-0005-0000-0000-0000E1250000}"/>
    <cellStyle name="Input 3 2 17" xfId="8697" xr:uid="{00000000-0005-0000-0000-0000E2250000}"/>
    <cellStyle name="Input 3 2 17 2" xfId="25777" xr:uid="{00000000-0005-0000-0000-0000E3250000}"/>
    <cellStyle name="Input 3 2 17 3" xfId="37012" xr:uid="{00000000-0005-0000-0000-0000E4250000}"/>
    <cellStyle name="Input 3 2 17 4" xfId="49983" xr:uid="{00000000-0005-0000-0000-0000E5250000}"/>
    <cellStyle name="Input 3 2 18" xfId="8975" xr:uid="{00000000-0005-0000-0000-0000E6250000}"/>
    <cellStyle name="Input 3 2 18 2" xfId="26027" xr:uid="{00000000-0005-0000-0000-0000E7250000}"/>
    <cellStyle name="Input 3 2 18 3" xfId="37228" xr:uid="{00000000-0005-0000-0000-0000E8250000}"/>
    <cellStyle name="Input 3 2 18 4" xfId="50199" xr:uid="{00000000-0005-0000-0000-0000E9250000}"/>
    <cellStyle name="Input 3 2 19" xfId="10495" xr:uid="{00000000-0005-0000-0000-0000EA250000}"/>
    <cellStyle name="Input 3 2 19 2" xfId="27448" xr:uid="{00000000-0005-0000-0000-0000EB250000}"/>
    <cellStyle name="Input 3 2 19 3" xfId="38488" xr:uid="{00000000-0005-0000-0000-0000EC250000}"/>
    <cellStyle name="Input 3 2 19 4" xfId="51475" xr:uid="{00000000-0005-0000-0000-0000ED250000}"/>
    <cellStyle name="Input 3 2 2" xfId="3380" xr:uid="{00000000-0005-0000-0000-0000EE250000}"/>
    <cellStyle name="Input 3 2 2 2" xfId="20953" xr:uid="{00000000-0005-0000-0000-0000EF250000}"/>
    <cellStyle name="Input 3 2 2 3" xfId="23483" xr:uid="{00000000-0005-0000-0000-0000F0250000}"/>
    <cellStyle name="Input 3 2 2 4" xfId="45867" xr:uid="{00000000-0005-0000-0000-0000F1250000}"/>
    <cellStyle name="Input 3 2 20" xfId="10741" xr:uid="{00000000-0005-0000-0000-0000F2250000}"/>
    <cellStyle name="Input 3 2 20 2" xfId="27676" xr:uid="{00000000-0005-0000-0000-0000F3250000}"/>
    <cellStyle name="Input 3 2 20 3" xfId="38685" xr:uid="{00000000-0005-0000-0000-0000F4250000}"/>
    <cellStyle name="Input 3 2 20 4" xfId="51693" xr:uid="{00000000-0005-0000-0000-0000F5250000}"/>
    <cellStyle name="Input 3 2 21" xfId="11065" xr:uid="{00000000-0005-0000-0000-0000F6250000}"/>
    <cellStyle name="Input 3 2 21 2" xfId="27971" xr:uid="{00000000-0005-0000-0000-0000F7250000}"/>
    <cellStyle name="Input 3 2 21 3" xfId="38924" xr:uid="{00000000-0005-0000-0000-0000F8250000}"/>
    <cellStyle name="Input 3 2 21 4" xfId="51932" xr:uid="{00000000-0005-0000-0000-0000F9250000}"/>
    <cellStyle name="Input 3 2 22" xfId="11404" xr:uid="{00000000-0005-0000-0000-0000FA250000}"/>
    <cellStyle name="Input 3 2 22 2" xfId="28279" xr:uid="{00000000-0005-0000-0000-0000FB250000}"/>
    <cellStyle name="Input 3 2 22 3" xfId="39182" xr:uid="{00000000-0005-0000-0000-0000FC250000}"/>
    <cellStyle name="Input 3 2 22 4" xfId="52190" xr:uid="{00000000-0005-0000-0000-0000FD250000}"/>
    <cellStyle name="Input 3 2 23" xfId="11675" xr:uid="{00000000-0005-0000-0000-0000FE250000}"/>
    <cellStyle name="Input 3 2 23 2" xfId="28517" xr:uid="{00000000-0005-0000-0000-0000FF250000}"/>
    <cellStyle name="Input 3 2 23 3" xfId="39384" xr:uid="{00000000-0005-0000-0000-000000260000}"/>
    <cellStyle name="Input 3 2 23 4" xfId="52392" xr:uid="{00000000-0005-0000-0000-000001260000}"/>
    <cellStyle name="Input 3 2 24" xfId="12006" xr:uid="{00000000-0005-0000-0000-000002260000}"/>
    <cellStyle name="Input 3 2 24 2" xfId="28818" xr:uid="{00000000-0005-0000-0000-000003260000}"/>
    <cellStyle name="Input 3 2 24 3" xfId="39646" xr:uid="{00000000-0005-0000-0000-000004260000}"/>
    <cellStyle name="Input 3 2 24 4" xfId="52654" xr:uid="{00000000-0005-0000-0000-000005260000}"/>
    <cellStyle name="Input 3 2 25" xfId="12291" xr:uid="{00000000-0005-0000-0000-000006260000}"/>
    <cellStyle name="Input 3 2 25 2" xfId="29071" xr:uid="{00000000-0005-0000-0000-000007260000}"/>
    <cellStyle name="Input 3 2 25 3" xfId="39845" xr:uid="{00000000-0005-0000-0000-000008260000}"/>
    <cellStyle name="Input 3 2 25 4" xfId="52853" xr:uid="{00000000-0005-0000-0000-000009260000}"/>
    <cellStyle name="Input 3 2 26" xfId="12564" xr:uid="{00000000-0005-0000-0000-00000A260000}"/>
    <cellStyle name="Input 3 2 26 2" xfId="29312" xr:uid="{00000000-0005-0000-0000-00000B260000}"/>
    <cellStyle name="Input 3 2 26 3" xfId="40046" xr:uid="{00000000-0005-0000-0000-00000C260000}"/>
    <cellStyle name="Input 3 2 26 4" xfId="53054" xr:uid="{00000000-0005-0000-0000-00000D260000}"/>
    <cellStyle name="Input 3 2 27" xfId="12846" xr:uid="{00000000-0005-0000-0000-00000E260000}"/>
    <cellStyle name="Input 3 2 27 2" xfId="29562" xr:uid="{00000000-0005-0000-0000-00000F260000}"/>
    <cellStyle name="Input 3 2 27 3" xfId="40246" xr:uid="{00000000-0005-0000-0000-000010260000}"/>
    <cellStyle name="Input 3 2 27 4" xfId="53254" xr:uid="{00000000-0005-0000-0000-000011260000}"/>
    <cellStyle name="Input 3 2 28" xfId="13189" xr:uid="{00000000-0005-0000-0000-000012260000}"/>
    <cellStyle name="Input 3 2 28 2" xfId="29870" xr:uid="{00000000-0005-0000-0000-000013260000}"/>
    <cellStyle name="Input 3 2 28 3" xfId="40514" xr:uid="{00000000-0005-0000-0000-000014260000}"/>
    <cellStyle name="Input 3 2 28 4" xfId="53522" xr:uid="{00000000-0005-0000-0000-000015260000}"/>
    <cellStyle name="Input 3 2 29" xfId="13526" xr:uid="{00000000-0005-0000-0000-000016260000}"/>
    <cellStyle name="Input 3 2 29 2" xfId="30176" xr:uid="{00000000-0005-0000-0000-000017260000}"/>
    <cellStyle name="Input 3 2 29 3" xfId="40780" xr:uid="{00000000-0005-0000-0000-000018260000}"/>
    <cellStyle name="Input 3 2 29 4" xfId="53788" xr:uid="{00000000-0005-0000-0000-000019260000}"/>
    <cellStyle name="Input 3 2 3" xfId="3676" xr:uid="{00000000-0005-0000-0000-00001A260000}"/>
    <cellStyle name="Input 3 2 3 2" xfId="21213" xr:uid="{00000000-0005-0000-0000-00001B260000}"/>
    <cellStyle name="Input 3 2 3 3" xfId="27781" xr:uid="{00000000-0005-0000-0000-00001C260000}"/>
    <cellStyle name="Input 3 2 3 4" xfId="46084" xr:uid="{00000000-0005-0000-0000-00001D260000}"/>
    <cellStyle name="Input 3 2 30" xfId="13765" xr:uid="{00000000-0005-0000-0000-00001E260000}"/>
    <cellStyle name="Input 3 2 30 2" xfId="30389" xr:uid="{00000000-0005-0000-0000-00001F260000}"/>
    <cellStyle name="Input 3 2 30 3" xfId="40965" xr:uid="{00000000-0005-0000-0000-000020260000}"/>
    <cellStyle name="Input 3 2 30 4" xfId="53973" xr:uid="{00000000-0005-0000-0000-000021260000}"/>
    <cellStyle name="Input 3 2 31" xfId="14040" xr:uid="{00000000-0005-0000-0000-000022260000}"/>
    <cellStyle name="Input 3 2 31 2" xfId="30629" xr:uid="{00000000-0005-0000-0000-000023260000}"/>
    <cellStyle name="Input 3 2 31 3" xfId="41167" xr:uid="{00000000-0005-0000-0000-000024260000}"/>
    <cellStyle name="Input 3 2 31 4" xfId="54175" xr:uid="{00000000-0005-0000-0000-000025260000}"/>
    <cellStyle name="Input 3 2 32" xfId="14337" xr:uid="{00000000-0005-0000-0000-000026260000}"/>
    <cellStyle name="Input 3 2 32 2" xfId="30893" xr:uid="{00000000-0005-0000-0000-000027260000}"/>
    <cellStyle name="Input 3 2 32 3" xfId="41383" xr:uid="{00000000-0005-0000-0000-000028260000}"/>
    <cellStyle name="Input 3 2 32 4" xfId="54391" xr:uid="{00000000-0005-0000-0000-000029260000}"/>
    <cellStyle name="Input 3 2 33" xfId="14661" xr:uid="{00000000-0005-0000-0000-00002A260000}"/>
    <cellStyle name="Input 3 2 33 2" xfId="31181" xr:uid="{00000000-0005-0000-0000-00002B260000}"/>
    <cellStyle name="Input 3 2 33 3" xfId="41626" xr:uid="{00000000-0005-0000-0000-00002C260000}"/>
    <cellStyle name="Input 3 2 33 4" xfId="54634" xr:uid="{00000000-0005-0000-0000-00002D260000}"/>
    <cellStyle name="Input 3 2 34" xfId="14964" xr:uid="{00000000-0005-0000-0000-00002E260000}"/>
    <cellStyle name="Input 3 2 34 2" xfId="31450" xr:uid="{00000000-0005-0000-0000-00002F260000}"/>
    <cellStyle name="Input 3 2 34 3" xfId="41858" xr:uid="{00000000-0005-0000-0000-000030260000}"/>
    <cellStyle name="Input 3 2 34 4" xfId="54866" xr:uid="{00000000-0005-0000-0000-000031260000}"/>
    <cellStyle name="Input 3 2 35" xfId="15269" xr:uid="{00000000-0005-0000-0000-000032260000}"/>
    <cellStyle name="Input 3 2 35 2" xfId="31719" xr:uid="{00000000-0005-0000-0000-000033260000}"/>
    <cellStyle name="Input 3 2 35 3" xfId="42088" xr:uid="{00000000-0005-0000-0000-000034260000}"/>
    <cellStyle name="Input 3 2 35 4" xfId="55096" xr:uid="{00000000-0005-0000-0000-000035260000}"/>
    <cellStyle name="Input 3 2 36" xfId="15715" xr:uid="{00000000-0005-0000-0000-000036260000}"/>
    <cellStyle name="Input 3 2 36 2" xfId="32123" xr:uid="{00000000-0005-0000-0000-000037260000}"/>
    <cellStyle name="Input 3 2 36 3" xfId="42450" xr:uid="{00000000-0005-0000-0000-000038260000}"/>
    <cellStyle name="Input 3 2 36 4" xfId="55458" xr:uid="{00000000-0005-0000-0000-000039260000}"/>
    <cellStyle name="Input 3 2 37" xfId="15978" xr:uid="{00000000-0005-0000-0000-00003A260000}"/>
    <cellStyle name="Input 3 2 37 2" xfId="32350" xr:uid="{00000000-0005-0000-0000-00003B260000}"/>
    <cellStyle name="Input 3 2 37 3" xfId="42640" xr:uid="{00000000-0005-0000-0000-00003C260000}"/>
    <cellStyle name="Input 3 2 37 4" xfId="55648" xr:uid="{00000000-0005-0000-0000-00003D260000}"/>
    <cellStyle name="Input 3 2 38" xfId="16465" xr:uid="{00000000-0005-0000-0000-00003E260000}"/>
    <cellStyle name="Input 3 2 38 2" xfId="32797" xr:uid="{00000000-0005-0000-0000-00003F260000}"/>
    <cellStyle name="Input 3 2 38 3" xfId="43036" xr:uid="{00000000-0005-0000-0000-000040260000}"/>
    <cellStyle name="Input 3 2 38 4" xfId="56044" xr:uid="{00000000-0005-0000-0000-000041260000}"/>
    <cellStyle name="Input 3 2 39" xfId="16685" xr:uid="{00000000-0005-0000-0000-000042260000}"/>
    <cellStyle name="Input 3 2 39 2" xfId="32992" xr:uid="{00000000-0005-0000-0000-000043260000}"/>
    <cellStyle name="Input 3 2 39 3" xfId="43207" xr:uid="{00000000-0005-0000-0000-000044260000}"/>
    <cellStyle name="Input 3 2 39 4" xfId="56215" xr:uid="{00000000-0005-0000-0000-000045260000}"/>
    <cellStyle name="Input 3 2 4" xfId="4293" xr:uid="{00000000-0005-0000-0000-000046260000}"/>
    <cellStyle name="Input 3 2 4 2" xfId="21777" xr:uid="{00000000-0005-0000-0000-000047260000}"/>
    <cellStyle name="Input 3 2 4 3" xfId="23252" xr:uid="{00000000-0005-0000-0000-000048260000}"/>
    <cellStyle name="Input 3 2 4 4" xfId="46562" xr:uid="{00000000-0005-0000-0000-000049260000}"/>
    <cellStyle name="Input 3 2 40" xfId="17486" xr:uid="{00000000-0005-0000-0000-00004A260000}"/>
    <cellStyle name="Input 3 2 40 2" xfId="33724" xr:uid="{00000000-0005-0000-0000-00004B260000}"/>
    <cellStyle name="Input 3 2 40 3" xfId="43839" xr:uid="{00000000-0005-0000-0000-00004C260000}"/>
    <cellStyle name="Input 3 2 40 4" xfId="56847" xr:uid="{00000000-0005-0000-0000-00004D260000}"/>
    <cellStyle name="Input 3 2 41" xfId="17736" xr:uid="{00000000-0005-0000-0000-00004E260000}"/>
    <cellStyle name="Input 3 2 41 2" xfId="33945" xr:uid="{00000000-0005-0000-0000-00004F260000}"/>
    <cellStyle name="Input 3 2 41 3" xfId="44020" xr:uid="{00000000-0005-0000-0000-000050260000}"/>
    <cellStyle name="Input 3 2 41 4" xfId="57028" xr:uid="{00000000-0005-0000-0000-000051260000}"/>
    <cellStyle name="Input 3 2 42" xfId="18055" xr:uid="{00000000-0005-0000-0000-000052260000}"/>
    <cellStyle name="Input 3 2 42 2" xfId="34227" xr:uid="{00000000-0005-0000-0000-000053260000}"/>
    <cellStyle name="Input 3 2 42 3" xfId="44254" xr:uid="{00000000-0005-0000-0000-000054260000}"/>
    <cellStyle name="Input 3 2 42 4" xfId="57262" xr:uid="{00000000-0005-0000-0000-000055260000}"/>
    <cellStyle name="Input 3 2 43" xfId="18366" xr:uid="{00000000-0005-0000-0000-000056260000}"/>
    <cellStyle name="Input 3 2 43 2" xfId="34502" xr:uid="{00000000-0005-0000-0000-000057260000}"/>
    <cellStyle name="Input 3 2 43 3" xfId="44484" xr:uid="{00000000-0005-0000-0000-000058260000}"/>
    <cellStyle name="Input 3 2 43 4" xfId="57492" xr:uid="{00000000-0005-0000-0000-000059260000}"/>
    <cellStyle name="Input 3 2 44" xfId="18682" xr:uid="{00000000-0005-0000-0000-00005A260000}"/>
    <cellStyle name="Input 3 2 44 2" xfId="34782" xr:uid="{00000000-0005-0000-0000-00005B260000}"/>
    <cellStyle name="Input 3 2 44 3" xfId="44719" xr:uid="{00000000-0005-0000-0000-00005C260000}"/>
    <cellStyle name="Input 3 2 44 4" xfId="57727" xr:uid="{00000000-0005-0000-0000-00005D260000}"/>
    <cellStyle name="Input 3 2 45" xfId="19143" xr:uid="{00000000-0005-0000-0000-00005E260000}"/>
    <cellStyle name="Input 3 2 45 2" xfId="35191" xr:uid="{00000000-0005-0000-0000-00005F260000}"/>
    <cellStyle name="Input 3 2 45 3" xfId="45061" xr:uid="{00000000-0005-0000-0000-000060260000}"/>
    <cellStyle name="Input 3 2 45 4" xfId="58069" xr:uid="{00000000-0005-0000-0000-000061260000}"/>
    <cellStyle name="Input 3 2 46" xfId="19445" xr:uid="{00000000-0005-0000-0000-000062260000}"/>
    <cellStyle name="Input 3 2 46 2" xfId="35457" xr:uid="{00000000-0005-0000-0000-000063260000}"/>
    <cellStyle name="Input 3 2 46 3" xfId="45284" xr:uid="{00000000-0005-0000-0000-000064260000}"/>
    <cellStyle name="Input 3 2 46 4" xfId="58292" xr:uid="{00000000-0005-0000-0000-000065260000}"/>
    <cellStyle name="Input 3 2 47" xfId="28735" xr:uid="{00000000-0005-0000-0000-000066260000}"/>
    <cellStyle name="Input 3 2 48" xfId="45552" xr:uid="{00000000-0005-0000-0000-000067260000}"/>
    <cellStyle name="Input 3 2 5" xfId="4537" xr:uid="{00000000-0005-0000-0000-000068260000}"/>
    <cellStyle name="Input 3 2 5 2" xfId="21989" xr:uid="{00000000-0005-0000-0000-000069260000}"/>
    <cellStyle name="Input 3 2 5 3" xfId="20649" xr:uid="{00000000-0005-0000-0000-00006A260000}"/>
    <cellStyle name="Input 3 2 5 4" xfId="46733" xr:uid="{00000000-0005-0000-0000-00006B260000}"/>
    <cellStyle name="Input 3 2 6" xfId="4927" xr:uid="{00000000-0005-0000-0000-00006C260000}"/>
    <cellStyle name="Input 3 2 6 2" xfId="22351" xr:uid="{00000000-0005-0000-0000-00006D260000}"/>
    <cellStyle name="Input 3 2 6 3" xfId="23629" xr:uid="{00000000-0005-0000-0000-00006E260000}"/>
    <cellStyle name="Input 3 2 6 4" xfId="47045" xr:uid="{00000000-0005-0000-0000-00006F260000}"/>
    <cellStyle name="Input 3 2 7" xfId="5153" xr:uid="{00000000-0005-0000-0000-000070260000}"/>
    <cellStyle name="Input 3 2 7 2" xfId="22555" xr:uid="{00000000-0005-0000-0000-000071260000}"/>
    <cellStyle name="Input 3 2 7 3" xfId="19689" xr:uid="{00000000-0005-0000-0000-000072260000}"/>
    <cellStyle name="Input 3 2 7 4" xfId="47227" xr:uid="{00000000-0005-0000-0000-000073260000}"/>
    <cellStyle name="Input 3 2 8" xfId="5438" xr:uid="{00000000-0005-0000-0000-000074260000}"/>
    <cellStyle name="Input 3 2 8 2" xfId="22816" xr:uid="{00000000-0005-0000-0000-000075260000}"/>
    <cellStyle name="Input 3 2 8 3" xfId="19614" xr:uid="{00000000-0005-0000-0000-000076260000}"/>
    <cellStyle name="Input 3 2 8 4" xfId="47445" xr:uid="{00000000-0005-0000-0000-000077260000}"/>
    <cellStyle name="Input 3 2 9" xfId="5646" xr:uid="{00000000-0005-0000-0000-000078260000}"/>
    <cellStyle name="Input 3 2 9 2" xfId="23005" xr:uid="{00000000-0005-0000-0000-000079260000}"/>
    <cellStyle name="Input 3 2 9 3" xfId="27882" xr:uid="{00000000-0005-0000-0000-00007A260000}"/>
    <cellStyle name="Input 3 2 9 4" xfId="47607" xr:uid="{00000000-0005-0000-0000-00007B260000}"/>
    <cellStyle name="Input 3 20" xfId="17001" xr:uid="{00000000-0005-0000-0000-00007C260000}"/>
    <cellStyle name="Input 3 20 2" xfId="33281" xr:uid="{00000000-0005-0000-0000-00007D260000}"/>
    <cellStyle name="Input 3 20 3" xfId="43462" xr:uid="{00000000-0005-0000-0000-00007E260000}"/>
    <cellStyle name="Input 3 20 4" xfId="56470" xr:uid="{00000000-0005-0000-0000-00007F260000}"/>
    <cellStyle name="Input 3 21" xfId="17015" xr:uid="{00000000-0005-0000-0000-000080260000}"/>
    <cellStyle name="Input 3 21 2" xfId="33295" xr:uid="{00000000-0005-0000-0000-000081260000}"/>
    <cellStyle name="Input 3 21 3" xfId="43474" xr:uid="{00000000-0005-0000-0000-000082260000}"/>
    <cellStyle name="Input 3 21 4" xfId="56482" xr:uid="{00000000-0005-0000-0000-000083260000}"/>
    <cellStyle name="Input 3 22" xfId="17008" xr:uid="{00000000-0005-0000-0000-000084260000}"/>
    <cellStyle name="Input 3 22 2" xfId="33288" xr:uid="{00000000-0005-0000-0000-000085260000}"/>
    <cellStyle name="Input 3 22 3" xfId="43467" xr:uid="{00000000-0005-0000-0000-000086260000}"/>
    <cellStyle name="Input 3 22 4" xfId="56475" xr:uid="{00000000-0005-0000-0000-000087260000}"/>
    <cellStyle name="Input 3 23" xfId="18846" xr:uid="{00000000-0005-0000-0000-000088260000}"/>
    <cellStyle name="Input 3 23 2" xfId="34918" xr:uid="{00000000-0005-0000-0000-000089260000}"/>
    <cellStyle name="Input 3 23 3" xfId="44833" xr:uid="{00000000-0005-0000-0000-00008A260000}"/>
    <cellStyle name="Input 3 23 4" xfId="57841" xr:uid="{00000000-0005-0000-0000-00008B260000}"/>
    <cellStyle name="Input 3 24" xfId="20224" xr:uid="{00000000-0005-0000-0000-00008C260000}"/>
    <cellStyle name="Input 3 25" xfId="45390" xr:uid="{00000000-0005-0000-0000-00008D260000}"/>
    <cellStyle name="Input 3 3" xfId="2874" xr:uid="{00000000-0005-0000-0000-00008E260000}"/>
    <cellStyle name="Input 3 3 10" xfId="6246" xr:uid="{00000000-0005-0000-0000-00008F260000}"/>
    <cellStyle name="Input 3 3 10 2" xfId="23568" xr:uid="{00000000-0005-0000-0000-000090260000}"/>
    <cellStyle name="Input 3 3 10 3" xfId="28105" xr:uid="{00000000-0005-0000-0000-000091260000}"/>
    <cellStyle name="Input 3 3 10 4" xfId="48102" xr:uid="{00000000-0005-0000-0000-000092260000}"/>
    <cellStyle name="Input 3 3 11" xfId="6479" xr:uid="{00000000-0005-0000-0000-000093260000}"/>
    <cellStyle name="Input 3 3 11 2" xfId="23777" xr:uid="{00000000-0005-0000-0000-000094260000}"/>
    <cellStyle name="Input 3 3 11 3" xfId="20583" xr:uid="{00000000-0005-0000-0000-000095260000}"/>
    <cellStyle name="Input 3 3 11 4" xfId="48275" xr:uid="{00000000-0005-0000-0000-000096260000}"/>
    <cellStyle name="Input 3 3 12" xfId="6773" xr:uid="{00000000-0005-0000-0000-000097260000}"/>
    <cellStyle name="Input 3 3 12 2" xfId="24039" xr:uid="{00000000-0005-0000-0000-000098260000}"/>
    <cellStyle name="Input 3 3 12 3" xfId="30566" xr:uid="{00000000-0005-0000-0000-000099260000}"/>
    <cellStyle name="Input 3 3 12 4" xfId="48498" xr:uid="{00000000-0005-0000-0000-00009A260000}"/>
    <cellStyle name="Input 3 3 13" xfId="7137" xr:uid="{00000000-0005-0000-0000-00009B260000}"/>
    <cellStyle name="Input 3 3 13 2" xfId="24368" xr:uid="{00000000-0005-0000-0000-00009C260000}"/>
    <cellStyle name="Input 3 3 13 3" xfId="35809" xr:uid="{00000000-0005-0000-0000-00009D260000}"/>
    <cellStyle name="Input 3 3 13 4" xfId="48778" xr:uid="{00000000-0005-0000-0000-00009E260000}"/>
    <cellStyle name="Input 3 3 14" xfId="7563" xr:uid="{00000000-0005-0000-0000-00009F260000}"/>
    <cellStyle name="Input 3 3 14 2" xfId="24745" xr:uid="{00000000-0005-0000-0000-0000A0260000}"/>
    <cellStyle name="Input 3 3 14 3" xfId="36117" xr:uid="{00000000-0005-0000-0000-0000A1260000}"/>
    <cellStyle name="Input 3 3 14 4" xfId="49088" xr:uid="{00000000-0005-0000-0000-0000A2260000}"/>
    <cellStyle name="Input 3 3 15" xfId="7861" xr:uid="{00000000-0005-0000-0000-0000A3260000}"/>
    <cellStyle name="Input 3 3 15 2" xfId="25015" xr:uid="{00000000-0005-0000-0000-0000A4260000}"/>
    <cellStyle name="Input 3 3 15 3" xfId="36347" xr:uid="{00000000-0005-0000-0000-0000A5260000}"/>
    <cellStyle name="Input 3 3 15 4" xfId="49318" xr:uid="{00000000-0005-0000-0000-0000A6260000}"/>
    <cellStyle name="Input 3 3 16" xfId="8442" xr:uid="{00000000-0005-0000-0000-0000A7260000}"/>
    <cellStyle name="Input 3 3 16 2" xfId="25557" xr:uid="{00000000-0005-0000-0000-0000A8260000}"/>
    <cellStyle name="Input 3 3 16 3" xfId="36830" xr:uid="{00000000-0005-0000-0000-0000A9260000}"/>
    <cellStyle name="Input 3 3 16 4" xfId="49801" xr:uid="{00000000-0005-0000-0000-0000AA260000}"/>
    <cellStyle name="Input 3 3 17" xfId="8704" xr:uid="{00000000-0005-0000-0000-0000AB260000}"/>
    <cellStyle name="Input 3 3 17 2" xfId="25784" xr:uid="{00000000-0005-0000-0000-0000AC260000}"/>
    <cellStyle name="Input 3 3 17 3" xfId="37019" xr:uid="{00000000-0005-0000-0000-0000AD260000}"/>
    <cellStyle name="Input 3 3 17 4" xfId="49990" xr:uid="{00000000-0005-0000-0000-0000AE260000}"/>
    <cellStyle name="Input 3 3 18" xfId="8982" xr:uid="{00000000-0005-0000-0000-0000AF260000}"/>
    <cellStyle name="Input 3 3 18 2" xfId="26034" xr:uid="{00000000-0005-0000-0000-0000B0260000}"/>
    <cellStyle name="Input 3 3 18 3" xfId="37235" xr:uid="{00000000-0005-0000-0000-0000B1260000}"/>
    <cellStyle name="Input 3 3 18 4" xfId="50206" xr:uid="{00000000-0005-0000-0000-0000B2260000}"/>
    <cellStyle name="Input 3 3 19" xfId="10502" xr:uid="{00000000-0005-0000-0000-0000B3260000}"/>
    <cellStyle name="Input 3 3 19 2" xfId="27455" xr:uid="{00000000-0005-0000-0000-0000B4260000}"/>
    <cellStyle name="Input 3 3 19 3" xfId="38495" xr:uid="{00000000-0005-0000-0000-0000B5260000}"/>
    <cellStyle name="Input 3 3 19 4" xfId="51482" xr:uid="{00000000-0005-0000-0000-0000B6260000}"/>
    <cellStyle name="Input 3 3 2" xfId="3387" xr:uid="{00000000-0005-0000-0000-0000B7260000}"/>
    <cellStyle name="Input 3 3 2 2" xfId="20960" xr:uid="{00000000-0005-0000-0000-0000B8260000}"/>
    <cellStyle name="Input 3 3 2 3" xfId="35387" xr:uid="{00000000-0005-0000-0000-0000B9260000}"/>
    <cellStyle name="Input 3 3 2 4" xfId="45874" xr:uid="{00000000-0005-0000-0000-0000BA260000}"/>
    <cellStyle name="Input 3 3 20" xfId="10748" xr:uid="{00000000-0005-0000-0000-0000BB260000}"/>
    <cellStyle name="Input 3 3 20 2" xfId="27683" xr:uid="{00000000-0005-0000-0000-0000BC260000}"/>
    <cellStyle name="Input 3 3 20 3" xfId="38692" xr:uid="{00000000-0005-0000-0000-0000BD260000}"/>
    <cellStyle name="Input 3 3 20 4" xfId="51700" xr:uid="{00000000-0005-0000-0000-0000BE260000}"/>
    <cellStyle name="Input 3 3 21" xfId="11072" xr:uid="{00000000-0005-0000-0000-0000BF260000}"/>
    <cellStyle name="Input 3 3 21 2" xfId="27978" xr:uid="{00000000-0005-0000-0000-0000C0260000}"/>
    <cellStyle name="Input 3 3 21 3" xfId="38931" xr:uid="{00000000-0005-0000-0000-0000C1260000}"/>
    <cellStyle name="Input 3 3 21 4" xfId="51939" xr:uid="{00000000-0005-0000-0000-0000C2260000}"/>
    <cellStyle name="Input 3 3 22" xfId="11411" xr:uid="{00000000-0005-0000-0000-0000C3260000}"/>
    <cellStyle name="Input 3 3 22 2" xfId="28286" xr:uid="{00000000-0005-0000-0000-0000C4260000}"/>
    <cellStyle name="Input 3 3 22 3" xfId="39189" xr:uid="{00000000-0005-0000-0000-0000C5260000}"/>
    <cellStyle name="Input 3 3 22 4" xfId="52197" xr:uid="{00000000-0005-0000-0000-0000C6260000}"/>
    <cellStyle name="Input 3 3 23" xfId="11682" xr:uid="{00000000-0005-0000-0000-0000C7260000}"/>
    <cellStyle name="Input 3 3 23 2" xfId="28524" xr:uid="{00000000-0005-0000-0000-0000C8260000}"/>
    <cellStyle name="Input 3 3 23 3" xfId="39391" xr:uid="{00000000-0005-0000-0000-0000C9260000}"/>
    <cellStyle name="Input 3 3 23 4" xfId="52399" xr:uid="{00000000-0005-0000-0000-0000CA260000}"/>
    <cellStyle name="Input 3 3 24" xfId="12013" xr:uid="{00000000-0005-0000-0000-0000CB260000}"/>
    <cellStyle name="Input 3 3 24 2" xfId="28825" xr:uid="{00000000-0005-0000-0000-0000CC260000}"/>
    <cellStyle name="Input 3 3 24 3" xfId="39653" xr:uid="{00000000-0005-0000-0000-0000CD260000}"/>
    <cellStyle name="Input 3 3 24 4" xfId="52661" xr:uid="{00000000-0005-0000-0000-0000CE260000}"/>
    <cellStyle name="Input 3 3 25" xfId="12298" xr:uid="{00000000-0005-0000-0000-0000CF260000}"/>
    <cellStyle name="Input 3 3 25 2" xfId="29078" xr:uid="{00000000-0005-0000-0000-0000D0260000}"/>
    <cellStyle name="Input 3 3 25 3" xfId="39852" xr:uid="{00000000-0005-0000-0000-0000D1260000}"/>
    <cellStyle name="Input 3 3 25 4" xfId="52860" xr:uid="{00000000-0005-0000-0000-0000D2260000}"/>
    <cellStyle name="Input 3 3 26" xfId="12571" xr:uid="{00000000-0005-0000-0000-0000D3260000}"/>
    <cellStyle name="Input 3 3 26 2" xfId="29319" xr:uid="{00000000-0005-0000-0000-0000D4260000}"/>
    <cellStyle name="Input 3 3 26 3" xfId="40053" xr:uid="{00000000-0005-0000-0000-0000D5260000}"/>
    <cellStyle name="Input 3 3 26 4" xfId="53061" xr:uid="{00000000-0005-0000-0000-0000D6260000}"/>
    <cellStyle name="Input 3 3 27" xfId="12853" xr:uid="{00000000-0005-0000-0000-0000D7260000}"/>
    <cellStyle name="Input 3 3 27 2" xfId="29569" xr:uid="{00000000-0005-0000-0000-0000D8260000}"/>
    <cellStyle name="Input 3 3 27 3" xfId="40253" xr:uid="{00000000-0005-0000-0000-0000D9260000}"/>
    <cellStyle name="Input 3 3 27 4" xfId="53261" xr:uid="{00000000-0005-0000-0000-0000DA260000}"/>
    <cellStyle name="Input 3 3 28" xfId="13196" xr:uid="{00000000-0005-0000-0000-0000DB260000}"/>
    <cellStyle name="Input 3 3 28 2" xfId="29877" xr:uid="{00000000-0005-0000-0000-0000DC260000}"/>
    <cellStyle name="Input 3 3 28 3" xfId="40521" xr:uid="{00000000-0005-0000-0000-0000DD260000}"/>
    <cellStyle name="Input 3 3 28 4" xfId="53529" xr:uid="{00000000-0005-0000-0000-0000DE260000}"/>
    <cellStyle name="Input 3 3 29" xfId="13533" xr:uid="{00000000-0005-0000-0000-0000DF260000}"/>
    <cellStyle name="Input 3 3 29 2" xfId="30183" xr:uid="{00000000-0005-0000-0000-0000E0260000}"/>
    <cellStyle name="Input 3 3 29 3" xfId="40787" xr:uid="{00000000-0005-0000-0000-0000E1260000}"/>
    <cellStyle name="Input 3 3 29 4" xfId="53795" xr:uid="{00000000-0005-0000-0000-0000E2260000}"/>
    <cellStyle name="Input 3 3 3" xfId="3683" xr:uid="{00000000-0005-0000-0000-0000E3260000}"/>
    <cellStyle name="Input 3 3 3 2" xfId="21220" xr:uid="{00000000-0005-0000-0000-0000E4260000}"/>
    <cellStyle name="Input 3 3 3 3" xfId="24838" xr:uid="{00000000-0005-0000-0000-0000E5260000}"/>
    <cellStyle name="Input 3 3 3 4" xfId="46091" xr:uid="{00000000-0005-0000-0000-0000E6260000}"/>
    <cellStyle name="Input 3 3 30" xfId="13772" xr:uid="{00000000-0005-0000-0000-0000E7260000}"/>
    <cellStyle name="Input 3 3 30 2" xfId="30396" xr:uid="{00000000-0005-0000-0000-0000E8260000}"/>
    <cellStyle name="Input 3 3 30 3" xfId="40972" xr:uid="{00000000-0005-0000-0000-0000E9260000}"/>
    <cellStyle name="Input 3 3 30 4" xfId="53980" xr:uid="{00000000-0005-0000-0000-0000EA260000}"/>
    <cellStyle name="Input 3 3 31" xfId="14047" xr:uid="{00000000-0005-0000-0000-0000EB260000}"/>
    <cellStyle name="Input 3 3 31 2" xfId="30636" xr:uid="{00000000-0005-0000-0000-0000EC260000}"/>
    <cellStyle name="Input 3 3 31 3" xfId="41174" xr:uid="{00000000-0005-0000-0000-0000ED260000}"/>
    <cellStyle name="Input 3 3 31 4" xfId="54182" xr:uid="{00000000-0005-0000-0000-0000EE260000}"/>
    <cellStyle name="Input 3 3 32" xfId="14344" xr:uid="{00000000-0005-0000-0000-0000EF260000}"/>
    <cellStyle name="Input 3 3 32 2" xfId="30900" xr:uid="{00000000-0005-0000-0000-0000F0260000}"/>
    <cellStyle name="Input 3 3 32 3" xfId="41390" xr:uid="{00000000-0005-0000-0000-0000F1260000}"/>
    <cellStyle name="Input 3 3 32 4" xfId="54398" xr:uid="{00000000-0005-0000-0000-0000F2260000}"/>
    <cellStyle name="Input 3 3 33" xfId="14668" xr:uid="{00000000-0005-0000-0000-0000F3260000}"/>
    <cellStyle name="Input 3 3 33 2" xfId="31188" xr:uid="{00000000-0005-0000-0000-0000F4260000}"/>
    <cellStyle name="Input 3 3 33 3" xfId="41633" xr:uid="{00000000-0005-0000-0000-0000F5260000}"/>
    <cellStyle name="Input 3 3 33 4" xfId="54641" xr:uid="{00000000-0005-0000-0000-0000F6260000}"/>
    <cellStyle name="Input 3 3 34" xfId="14971" xr:uid="{00000000-0005-0000-0000-0000F7260000}"/>
    <cellStyle name="Input 3 3 34 2" xfId="31457" xr:uid="{00000000-0005-0000-0000-0000F8260000}"/>
    <cellStyle name="Input 3 3 34 3" xfId="41865" xr:uid="{00000000-0005-0000-0000-0000F9260000}"/>
    <cellStyle name="Input 3 3 34 4" xfId="54873" xr:uid="{00000000-0005-0000-0000-0000FA260000}"/>
    <cellStyle name="Input 3 3 35" xfId="15276" xr:uid="{00000000-0005-0000-0000-0000FB260000}"/>
    <cellStyle name="Input 3 3 35 2" xfId="31726" xr:uid="{00000000-0005-0000-0000-0000FC260000}"/>
    <cellStyle name="Input 3 3 35 3" xfId="42095" xr:uid="{00000000-0005-0000-0000-0000FD260000}"/>
    <cellStyle name="Input 3 3 35 4" xfId="55103" xr:uid="{00000000-0005-0000-0000-0000FE260000}"/>
    <cellStyle name="Input 3 3 36" xfId="15722" xr:uid="{00000000-0005-0000-0000-0000FF260000}"/>
    <cellStyle name="Input 3 3 36 2" xfId="32130" xr:uid="{00000000-0005-0000-0000-000000270000}"/>
    <cellStyle name="Input 3 3 36 3" xfId="42457" xr:uid="{00000000-0005-0000-0000-000001270000}"/>
    <cellStyle name="Input 3 3 36 4" xfId="55465" xr:uid="{00000000-0005-0000-0000-000002270000}"/>
    <cellStyle name="Input 3 3 37" xfId="15985" xr:uid="{00000000-0005-0000-0000-000003270000}"/>
    <cellStyle name="Input 3 3 37 2" xfId="32357" xr:uid="{00000000-0005-0000-0000-000004270000}"/>
    <cellStyle name="Input 3 3 37 3" xfId="42647" xr:uid="{00000000-0005-0000-0000-000005270000}"/>
    <cellStyle name="Input 3 3 37 4" xfId="55655" xr:uid="{00000000-0005-0000-0000-000006270000}"/>
    <cellStyle name="Input 3 3 38" xfId="16472" xr:uid="{00000000-0005-0000-0000-000007270000}"/>
    <cellStyle name="Input 3 3 38 2" xfId="32804" xr:uid="{00000000-0005-0000-0000-000008270000}"/>
    <cellStyle name="Input 3 3 38 3" xfId="43043" xr:uid="{00000000-0005-0000-0000-000009270000}"/>
    <cellStyle name="Input 3 3 38 4" xfId="56051" xr:uid="{00000000-0005-0000-0000-00000A270000}"/>
    <cellStyle name="Input 3 3 39" xfId="16692" xr:uid="{00000000-0005-0000-0000-00000B270000}"/>
    <cellStyle name="Input 3 3 39 2" xfId="32999" xr:uid="{00000000-0005-0000-0000-00000C270000}"/>
    <cellStyle name="Input 3 3 39 3" xfId="43214" xr:uid="{00000000-0005-0000-0000-00000D270000}"/>
    <cellStyle name="Input 3 3 39 4" xfId="56222" xr:uid="{00000000-0005-0000-0000-00000E270000}"/>
    <cellStyle name="Input 3 3 4" xfId="4300" xr:uid="{00000000-0005-0000-0000-00000F270000}"/>
    <cellStyle name="Input 3 3 4 2" xfId="21784" xr:uid="{00000000-0005-0000-0000-000010270000}"/>
    <cellStyle name="Input 3 3 4 3" xfId="20435" xr:uid="{00000000-0005-0000-0000-000011270000}"/>
    <cellStyle name="Input 3 3 4 4" xfId="46569" xr:uid="{00000000-0005-0000-0000-000012270000}"/>
    <cellStyle name="Input 3 3 40" xfId="17493" xr:uid="{00000000-0005-0000-0000-000013270000}"/>
    <cellStyle name="Input 3 3 40 2" xfId="33731" xr:uid="{00000000-0005-0000-0000-000014270000}"/>
    <cellStyle name="Input 3 3 40 3" xfId="43846" xr:uid="{00000000-0005-0000-0000-000015270000}"/>
    <cellStyle name="Input 3 3 40 4" xfId="56854" xr:uid="{00000000-0005-0000-0000-000016270000}"/>
    <cellStyle name="Input 3 3 41" xfId="17743" xr:uid="{00000000-0005-0000-0000-000017270000}"/>
    <cellStyle name="Input 3 3 41 2" xfId="33952" xr:uid="{00000000-0005-0000-0000-000018270000}"/>
    <cellStyle name="Input 3 3 41 3" xfId="44027" xr:uid="{00000000-0005-0000-0000-000019270000}"/>
    <cellStyle name="Input 3 3 41 4" xfId="57035" xr:uid="{00000000-0005-0000-0000-00001A270000}"/>
    <cellStyle name="Input 3 3 42" xfId="18062" xr:uid="{00000000-0005-0000-0000-00001B270000}"/>
    <cellStyle name="Input 3 3 42 2" xfId="34234" xr:uid="{00000000-0005-0000-0000-00001C270000}"/>
    <cellStyle name="Input 3 3 42 3" xfId="44261" xr:uid="{00000000-0005-0000-0000-00001D270000}"/>
    <cellStyle name="Input 3 3 42 4" xfId="57269" xr:uid="{00000000-0005-0000-0000-00001E270000}"/>
    <cellStyle name="Input 3 3 43" xfId="18373" xr:uid="{00000000-0005-0000-0000-00001F270000}"/>
    <cellStyle name="Input 3 3 43 2" xfId="34509" xr:uid="{00000000-0005-0000-0000-000020270000}"/>
    <cellStyle name="Input 3 3 43 3" xfId="44491" xr:uid="{00000000-0005-0000-0000-000021270000}"/>
    <cellStyle name="Input 3 3 43 4" xfId="57499" xr:uid="{00000000-0005-0000-0000-000022270000}"/>
    <cellStyle name="Input 3 3 44" xfId="18689" xr:uid="{00000000-0005-0000-0000-000023270000}"/>
    <cellStyle name="Input 3 3 44 2" xfId="34789" xr:uid="{00000000-0005-0000-0000-000024270000}"/>
    <cellStyle name="Input 3 3 44 3" xfId="44726" xr:uid="{00000000-0005-0000-0000-000025270000}"/>
    <cellStyle name="Input 3 3 44 4" xfId="57734" xr:uid="{00000000-0005-0000-0000-000026270000}"/>
    <cellStyle name="Input 3 3 45" xfId="19150" xr:uid="{00000000-0005-0000-0000-000027270000}"/>
    <cellStyle name="Input 3 3 45 2" xfId="35198" xr:uid="{00000000-0005-0000-0000-000028270000}"/>
    <cellStyle name="Input 3 3 45 3" xfId="45068" xr:uid="{00000000-0005-0000-0000-000029270000}"/>
    <cellStyle name="Input 3 3 45 4" xfId="58076" xr:uid="{00000000-0005-0000-0000-00002A270000}"/>
    <cellStyle name="Input 3 3 46" xfId="19452" xr:uid="{00000000-0005-0000-0000-00002B270000}"/>
    <cellStyle name="Input 3 3 46 2" xfId="35464" xr:uid="{00000000-0005-0000-0000-00002C270000}"/>
    <cellStyle name="Input 3 3 46 3" xfId="45291" xr:uid="{00000000-0005-0000-0000-00002D270000}"/>
    <cellStyle name="Input 3 3 46 4" xfId="58299" xr:uid="{00000000-0005-0000-0000-00002E270000}"/>
    <cellStyle name="Input 3 3 47" xfId="25953" xr:uid="{00000000-0005-0000-0000-00002F270000}"/>
    <cellStyle name="Input 3 3 48" xfId="45559" xr:uid="{00000000-0005-0000-0000-000030270000}"/>
    <cellStyle name="Input 3 3 5" xfId="4544" xr:uid="{00000000-0005-0000-0000-000031270000}"/>
    <cellStyle name="Input 3 3 5 2" xfId="21996" xr:uid="{00000000-0005-0000-0000-000032270000}"/>
    <cellStyle name="Input 3 3 5 3" xfId="20518" xr:uid="{00000000-0005-0000-0000-000033270000}"/>
    <cellStyle name="Input 3 3 5 4" xfId="46740" xr:uid="{00000000-0005-0000-0000-000034270000}"/>
    <cellStyle name="Input 3 3 6" xfId="4934" xr:uid="{00000000-0005-0000-0000-000035270000}"/>
    <cellStyle name="Input 3 3 6 2" xfId="22358" xr:uid="{00000000-0005-0000-0000-000036270000}"/>
    <cellStyle name="Input 3 3 6 3" xfId="34572" xr:uid="{00000000-0005-0000-0000-000037270000}"/>
    <cellStyle name="Input 3 3 6 4" xfId="47052" xr:uid="{00000000-0005-0000-0000-000038270000}"/>
    <cellStyle name="Input 3 3 7" xfId="5160" xr:uid="{00000000-0005-0000-0000-000039270000}"/>
    <cellStyle name="Input 3 3 7 2" xfId="22562" xr:uid="{00000000-0005-0000-0000-00003A270000}"/>
    <cellStyle name="Input 3 3 7 3" xfId="19683" xr:uid="{00000000-0005-0000-0000-00003B270000}"/>
    <cellStyle name="Input 3 3 7 4" xfId="47234" xr:uid="{00000000-0005-0000-0000-00003C270000}"/>
    <cellStyle name="Input 3 3 8" xfId="5445" xr:uid="{00000000-0005-0000-0000-00003D270000}"/>
    <cellStyle name="Input 3 3 8 2" xfId="22823" xr:uid="{00000000-0005-0000-0000-00003E270000}"/>
    <cellStyle name="Input 3 3 8 3" xfId="19607" xr:uid="{00000000-0005-0000-0000-00003F270000}"/>
    <cellStyle name="Input 3 3 8 4" xfId="47452" xr:uid="{00000000-0005-0000-0000-000040270000}"/>
    <cellStyle name="Input 3 3 9" xfId="5653" xr:uid="{00000000-0005-0000-0000-000041270000}"/>
    <cellStyle name="Input 3 3 9 2" xfId="23012" xr:uid="{00000000-0005-0000-0000-000042270000}"/>
    <cellStyle name="Input 3 3 9 3" xfId="24928" xr:uid="{00000000-0005-0000-0000-000043270000}"/>
    <cellStyle name="Input 3 3 9 4" xfId="47614" xr:uid="{00000000-0005-0000-0000-000044270000}"/>
    <cellStyle name="Input 3 4" xfId="2644" xr:uid="{00000000-0005-0000-0000-000045270000}"/>
    <cellStyle name="Input 3 4 10" xfId="6071" xr:uid="{00000000-0005-0000-0000-000046270000}"/>
    <cellStyle name="Input 3 4 10 2" xfId="23403" xr:uid="{00000000-0005-0000-0000-000047270000}"/>
    <cellStyle name="Input 3 4 10 3" xfId="34043" xr:uid="{00000000-0005-0000-0000-000048270000}"/>
    <cellStyle name="Input 3 4 10 4" xfId="47958" xr:uid="{00000000-0005-0000-0000-000049270000}"/>
    <cellStyle name="Input 3 4 11" xfId="5976" xr:uid="{00000000-0005-0000-0000-00004A270000}"/>
    <cellStyle name="Input 3 4 11 2" xfId="23312" xr:uid="{00000000-0005-0000-0000-00004B270000}"/>
    <cellStyle name="Input 3 4 11 3" xfId="32432" xr:uid="{00000000-0005-0000-0000-00004C270000}"/>
    <cellStyle name="Input 3 4 11 4" xfId="47880" xr:uid="{00000000-0005-0000-0000-00004D270000}"/>
    <cellStyle name="Input 3 4 12" xfId="6366" xr:uid="{00000000-0005-0000-0000-00004E270000}"/>
    <cellStyle name="Input 3 4 12 2" xfId="23678" xr:uid="{00000000-0005-0000-0000-00004F270000}"/>
    <cellStyle name="Input 3 4 12 3" xfId="20260" xr:uid="{00000000-0005-0000-0000-000050270000}"/>
    <cellStyle name="Input 3 4 12 4" xfId="48189" xr:uid="{00000000-0005-0000-0000-000051270000}"/>
    <cellStyle name="Input 3 4 13" xfId="6970" xr:uid="{00000000-0005-0000-0000-000052270000}"/>
    <cellStyle name="Input 3 4 13 2" xfId="24214" xr:uid="{00000000-0005-0000-0000-000053270000}"/>
    <cellStyle name="Input 3 4 13 3" xfId="35678" xr:uid="{00000000-0005-0000-0000-000054270000}"/>
    <cellStyle name="Input 3 4 13 4" xfId="48647" xr:uid="{00000000-0005-0000-0000-000055270000}"/>
    <cellStyle name="Input 3 4 14" xfId="7384" xr:uid="{00000000-0005-0000-0000-000056270000}"/>
    <cellStyle name="Input 3 4 14 2" xfId="24585" xr:uid="{00000000-0005-0000-0000-000057270000}"/>
    <cellStyle name="Input 3 4 14 3" xfId="35976" xr:uid="{00000000-0005-0000-0000-000058270000}"/>
    <cellStyle name="Input 3 4 14 4" xfId="48947" xr:uid="{00000000-0005-0000-0000-000059270000}"/>
    <cellStyle name="Input 3 4 15" xfId="7324" xr:uid="{00000000-0005-0000-0000-00005A270000}"/>
    <cellStyle name="Input 3 4 15 2" xfId="24534" xr:uid="{00000000-0005-0000-0000-00005B270000}"/>
    <cellStyle name="Input 3 4 15 3" xfId="35945" xr:uid="{00000000-0005-0000-0000-00005C270000}"/>
    <cellStyle name="Input 3 4 15 4" xfId="48916" xr:uid="{00000000-0005-0000-0000-00005D270000}"/>
    <cellStyle name="Input 3 4 16" xfId="8265" xr:uid="{00000000-0005-0000-0000-00005E270000}"/>
    <cellStyle name="Input 3 4 16 2" xfId="25391" xr:uid="{00000000-0005-0000-0000-00005F270000}"/>
    <cellStyle name="Input 3 4 16 3" xfId="36682" xr:uid="{00000000-0005-0000-0000-000060270000}"/>
    <cellStyle name="Input 3 4 16 4" xfId="49653" xr:uid="{00000000-0005-0000-0000-000061270000}"/>
    <cellStyle name="Input 3 4 17" xfId="8013" xr:uid="{00000000-0005-0000-0000-000062270000}"/>
    <cellStyle name="Input 3 4 17 2" xfId="25148" xr:uid="{00000000-0005-0000-0000-000063270000}"/>
    <cellStyle name="Input 3 4 17 3" xfId="36463" xr:uid="{00000000-0005-0000-0000-000064270000}"/>
    <cellStyle name="Input 3 4 17 4" xfId="49434" xr:uid="{00000000-0005-0000-0000-000065270000}"/>
    <cellStyle name="Input 3 4 18" xfId="8212" xr:uid="{00000000-0005-0000-0000-000066270000}"/>
    <cellStyle name="Input 3 4 18 2" xfId="25341" xr:uid="{00000000-0005-0000-0000-000067270000}"/>
    <cellStyle name="Input 3 4 18 3" xfId="36639" xr:uid="{00000000-0005-0000-0000-000068270000}"/>
    <cellStyle name="Input 3 4 18 4" xfId="49610" xr:uid="{00000000-0005-0000-0000-000069270000}"/>
    <cellStyle name="Input 3 4 19" xfId="10315" xr:uid="{00000000-0005-0000-0000-00006A270000}"/>
    <cellStyle name="Input 3 4 19 2" xfId="27278" xr:uid="{00000000-0005-0000-0000-00006B270000}"/>
    <cellStyle name="Input 3 4 19 3" xfId="38338" xr:uid="{00000000-0005-0000-0000-00006C270000}"/>
    <cellStyle name="Input 3 4 19 4" xfId="51298" xr:uid="{00000000-0005-0000-0000-00006D270000}"/>
    <cellStyle name="Input 3 4 2" xfId="3209" xr:uid="{00000000-0005-0000-0000-00006E270000}"/>
    <cellStyle name="Input 3 4 2 2" xfId="20796" xr:uid="{00000000-0005-0000-0000-00006F270000}"/>
    <cellStyle name="Input 3 4 2 3" xfId="20783" xr:uid="{00000000-0005-0000-0000-000070270000}"/>
    <cellStyle name="Input 3 4 2 4" xfId="45734" xr:uid="{00000000-0005-0000-0000-000071270000}"/>
    <cellStyle name="Input 3 4 20" xfId="10090" xr:uid="{00000000-0005-0000-0000-000072270000}"/>
    <cellStyle name="Input 3 4 20 2" xfId="27068" xr:uid="{00000000-0005-0000-0000-000073270000}"/>
    <cellStyle name="Input 3 4 20 3" xfId="38156" xr:uid="{00000000-0005-0000-0000-000074270000}"/>
    <cellStyle name="Input 3 4 20 4" xfId="51121" xr:uid="{00000000-0005-0000-0000-000075270000}"/>
    <cellStyle name="Input 3 4 21" xfId="10043" xr:uid="{00000000-0005-0000-0000-000076270000}"/>
    <cellStyle name="Input 3 4 21 2" xfId="27024" xr:uid="{00000000-0005-0000-0000-000077270000}"/>
    <cellStyle name="Input 3 4 21 3" xfId="38118" xr:uid="{00000000-0005-0000-0000-000078270000}"/>
    <cellStyle name="Input 3 4 21 4" xfId="51083" xr:uid="{00000000-0005-0000-0000-000079270000}"/>
    <cellStyle name="Input 3 4 22" xfId="9930" xr:uid="{00000000-0005-0000-0000-00007A270000}"/>
    <cellStyle name="Input 3 4 22 2" xfId="26920" xr:uid="{00000000-0005-0000-0000-00007B270000}"/>
    <cellStyle name="Input 3 4 22 3" xfId="38033" xr:uid="{00000000-0005-0000-0000-00007C270000}"/>
    <cellStyle name="Input 3 4 22 4" xfId="50998" xr:uid="{00000000-0005-0000-0000-00007D270000}"/>
    <cellStyle name="Input 3 4 23" xfId="9339" xr:uid="{00000000-0005-0000-0000-00007E270000}"/>
    <cellStyle name="Input 3 4 23 2" xfId="26366" xr:uid="{00000000-0005-0000-0000-00007F270000}"/>
    <cellStyle name="Input 3 4 23 3" xfId="37532" xr:uid="{00000000-0005-0000-0000-000080270000}"/>
    <cellStyle name="Input 3 4 23 4" xfId="50498" xr:uid="{00000000-0005-0000-0000-000081270000}"/>
    <cellStyle name="Input 3 4 24" xfId="9982" xr:uid="{00000000-0005-0000-0000-000082270000}"/>
    <cellStyle name="Input 3 4 24 2" xfId="26968" xr:uid="{00000000-0005-0000-0000-000083270000}"/>
    <cellStyle name="Input 3 4 24 3" xfId="38074" xr:uid="{00000000-0005-0000-0000-000084270000}"/>
    <cellStyle name="Input 3 4 24 4" xfId="51039" xr:uid="{00000000-0005-0000-0000-000085270000}"/>
    <cellStyle name="Input 3 4 25" xfId="10062" xr:uid="{00000000-0005-0000-0000-000086270000}"/>
    <cellStyle name="Input 3 4 25 2" xfId="27040" xr:uid="{00000000-0005-0000-0000-000087270000}"/>
    <cellStyle name="Input 3 4 25 3" xfId="38129" xr:uid="{00000000-0005-0000-0000-000088270000}"/>
    <cellStyle name="Input 3 4 25 4" xfId="51094" xr:uid="{00000000-0005-0000-0000-000089270000}"/>
    <cellStyle name="Input 3 4 26" xfId="9192" xr:uid="{00000000-0005-0000-0000-00008A270000}"/>
    <cellStyle name="Input 3 4 26 2" xfId="26225" xr:uid="{00000000-0005-0000-0000-00008B270000}"/>
    <cellStyle name="Input 3 4 26 3" xfId="37404" xr:uid="{00000000-0005-0000-0000-00008C270000}"/>
    <cellStyle name="Input 3 4 26 4" xfId="50371" xr:uid="{00000000-0005-0000-0000-00008D270000}"/>
    <cellStyle name="Input 3 4 27" xfId="9726" xr:uid="{00000000-0005-0000-0000-00008E270000}"/>
    <cellStyle name="Input 3 4 27 2" xfId="26725" xr:uid="{00000000-0005-0000-0000-00008F270000}"/>
    <cellStyle name="Input 3 4 27 3" xfId="37858" xr:uid="{00000000-0005-0000-0000-000090270000}"/>
    <cellStyle name="Input 3 4 27 4" xfId="50824" xr:uid="{00000000-0005-0000-0000-000091270000}"/>
    <cellStyle name="Input 3 4 28" xfId="9320" xr:uid="{00000000-0005-0000-0000-000092270000}"/>
    <cellStyle name="Input 3 4 28 2" xfId="26348" xr:uid="{00000000-0005-0000-0000-000093270000}"/>
    <cellStyle name="Input 3 4 28 3" xfId="37516" xr:uid="{00000000-0005-0000-0000-000094270000}"/>
    <cellStyle name="Input 3 4 28 4" xfId="50482" xr:uid="{00000000-0005-0000-0000-000095270000}"/>
    <cellStyle name="Input 3 4 29" xfId="12754" xr:uid="{00000000-0005-0000-0000-000096270000}"/>
    <cellStyle name="Input 3 4 29 2" xfId="29479" xr:uid="{00000000-0005-0000-0000-000097270000}"/>
    <cellStyle name="Input 3 4 29 3" xfId="40178" xr:uid="{00000000-0005-0000-0000-000098270000}"/>
    <cellStyle name="Input 3 4 29 4" xfId="53186" xr:uid="{00000000-0005-0000-0000-000099270000}"/>
    <cellStyle name="Input 3 4 3" xfId="3176" xr:uid="{00000000-0005-0000-0000-00009A270000}"/>
    <cellStyle name="Input 3 4 3 2" xfId="20768" xr:uid="{00000000-0005-0000-0000-00009B270000}"/>
    <cellStyle name="Input 3 4 3 3" xfId="30008" xr:uid="{00000000-0005-0000-0000-00009C270000}"/>
    <cellStyle name="Input 3 4 3 4" xfId="45717" xr:uid="{00000000-0005-0000-0000-00009D270000}"/>
    <cellStyle name="Input 3 4 30" xfId="13337" xr:uid="{00000000-0005-0000-0000-00009E270000}"/>
    <cellStyle name="Input 3 4 30 2" xfId="30002" xr:uid="{00000000-0005-0000-0000-00009F270000}"/>
    <cellStyle name="Input 3 4 30 3" xfId="40625" xr:uid="{00000000-0005-0000-0000-0000A0270000}"/>
    <cellStyle name="Input 3 4 30 4" xfId="53633" xr:uid="{00000000-0005-0000-0000-0000A1270000}"/>
    <cellStyle name="Input 3 4 31" xfId="13256" xr:uid="{00000000-0005-0000-0000-0000A2270000}"/>
    <cellStyle name="Input 3 4 31 2" xfId="29935" xr:uid="{00000000-0005-0000-0000-0000A3270000}"/>
    <cellStyle name="Input 3 4 31 3" xfId="40579" xr:uid="{00000000-0005-0000-0000-0000A4270000}"/>
    <cellStyle name="Input 3 4 31 4" xfId="53587" xr:uid="{00000000-0005-0000-0000-0000A5270000}"/>
    <cellStyle name="Input 3 4 32" xfId="9683" xr:uid="{00000000-0005-0000-0000-0000A6270000}"/>
    <cellStyle name="Input 3 4 32 2" xfId="26684" xr:uid="{00000000-0005-0000-0000-0000A7270000}"/>
    <cellStyle name="Input 3 4 32 3" xfId="37824" xr:uid="{00000000-0005-0000-0000-0000A8270000}"/>
    <cellStyle name="Input 3 4 32 4" xfId="50790" xr:uid="{00000000-0005-0000-0000-0000A9270000}"/>
    <cellStyle name="Input 3 4 33" xfId="13409" xr:uid="{00000000-0005-0000-0000-0000AA270000}"/>
    <cellStyle name="Input 3 4 33 2" xfId="30071" xr:uid="{00000000-0005-0000-0000-0000AB270000}"/>
    <cellStyle name="Input 3 4 33 3" xfId="40692" xr:uid="{00000000-0005-0000-0000-0000AC270000}"/>
    <cellStyle name="Input 3 4 33 4" xfId="53700" xr:uid="{00000000-0005-0000-0000-0000AD270000}"/>
    <cellStyle name="Input 3 4 34" xfId="9897" xr:uid="{00000000-0005-0000-0000-0000AE270000}"/>
    <cellStyle name="Input 3 4 34 2" xfId="26887" xr:uid="{00000000-0005-0000-0000-0000AF270000}"/>
    <cellStyle name="Input 3 4 34 3" xfId="38001" xr:uid="{00000000-0005-0000-0000-0000B0270000}"/>
    <cellStyle name="Input 3 4 34 4" xfId="50967" xr:uid="{00000000-0005-0000-0000-0000B1270000}"/>
    <cellStyle name="Input 3 4 35" xfId="9328" xr:uid="{00000000-0005-0000-0000-0000B2270000}"/>
    <cellStyle name="Input 3 4 35 2" xfId="26355" xr:uid="{00000000-0005-0000-0000-0000B3270000}"/>
    <cellStyle name="Input 3 4 35 3" xfId="37522" xr:uid="{00000000-0005-0000-0000-0000B4270000}"/>
    <cellStyle name="Input 3 4 35 4" xfId="50488" xr:uid="{00000000-0005-0000-0000-0000B5270000}"/>
    <cellStyle name="Input 3 4 36" xfId="15550" xr:uid="{00000000-0005-0000-0000-0000B6270000}"/>
    <cellStyle name="Input 3 4 36 2" xfId="31972" xr:uid="{00000000-0005-0000-0000-0000B7270000}"/>
    <cellStyle name="Input 3 4 36 3" xfId="42315" xr:uid="{00000000-0005-0000-0000-0000B8270000}"/>
    <cellStyle name="Input 3 4 36 4" xfId="55323" xr:uid="{00000000-0005-0000-0000-0000B9270000}"/>
    <cellStyle name="Input 3 4 37" xfId="15625" xr:uid="{00000000-0005-0000-0000-0000BA270000}"/>
    <cellStyle name="Input 3 4 37 2" xfId="32044" xr:uid="{00000000-0005-0000-0000-0000BB270000}"/>
    <cellStyle name="Input 3 4 37 3" xfId="42382" xr:uid="{00000000-0005-0000-0000-0000BC270000}"/>
    <cellStyle name="Input 3 4 37 4" xfId="55390" xr:uid="{00000000-0005-0000-0000-0000BD270000}"/>
    <cellStyle name="Input 3 4 38" xfId="16294" xr:uid="{00000000-0005-0000-0000-0000BE270000}"/>
    <cellStyle name="Input 3 4 38 2" xfId="32638" xr:uid="{00000000-0005-0000-0000-0000BF270000}"/>
    <cellStyle name="Input 3 4 38 3" xfId="42894" xr:uid="{00000000-0005-0000-0000-0000C0270000}"/>
    <cellStyle name="Input 3 4 38 4" xfId="55902" xr:uid="{00000000-0005-0000-0000-0000C1270000}"/>
    <cellStyle name="Input 3 4 39" xfId="16243" xr:uid="{00000000-0005-0000-0000-0000C2270000}"/>
    <cellStyle name="Input 3 4 39 2" xfId="32594" xr:uid="{00000000-0005-0000-0000-0000C3270000}"/>
    <cellStyle name="Input 3 4 39 3" xfId="42856" xr:uid="{00000000-0005-0000-0000-0000C4270000}"/>
    <cellStyle name="Input 3 4 39 4" xfId="55864" xr:uid="{00000000-0005-0000-0000-0000C5270000}"/>
    <cellStyle name="Input 3 4 4" xfId="4123" xr:uid="{00000000-0005-0000-0000-0000C6270000}"/>
    <cellStyle name="Input 3 4 4 2" xfId="21622" xr:uid="{00000000-0005-0000-0000-0000C7270000}"/>
    <cellStyle name="Input 3 4 4 3" xfId="19902" xr:uid="{00000000-0005-0000-0000-0000C8270000}"/>
    <cellStyle name="Input 3 4 4 4" xfId="46430" xr:uid="{00000000-0005-0000-0000-0000C9270000}"/>
    <cellStyle name="Input 3 4 40" xfId="17312" xr:uid="{00000000-0005-0000-0000-0000CA270000}"/>
    <cellStyle name="Input 3 4 40 2" xfId="33566" xr:uid="{00000000-0005-0000-0000-0000CB270000}"/>
    <cellStyle name="Input 3 4 40 3" xfId="43704" xr:uid="{00000000-0005-0000-0000-0000CC270000}"/>
    <cellStyle name="Input 3 4 40 4" xfId="56712" xr:uid="{00000000-0005-0000-0000-0000CD270000}"/>
    <cellStyle name="Input 3 4 41" xfId="17175" xr:uid="{00000000-0005-0000-0000-0000CE270000}"/>
    <cellStyle name="Input 3 4 41 2" xfId="33438" xr:uid="{00000000-0005-0000-0000-0000CF270000}"/>
    <cellStyle name="Input 3 4 41 3" xfId="43599" xr:uid="{00000000-0005-0000-0000-0000D0270000}"/>
    <cellStyle name="Input 3 4 41 4" xfId="56607" xr:uid="{00000000-0005-0000-0000-0000D1270000}"/>
    <cellStyle name="Input 3 4 42" xfId="17620" xr:uid="{00000000-0005-0000-0000-0000D2270000}"/>
    <cellStyle name="Input 3 4 42 2" xfId="33840" xr:uid="{00000000-0005-0000-0000-0000D3270000}"/>
    <cellStyle name="Input 3 4 42 3" xfId="43934" xr:uid="{00000000-0005-0000-0000-0000D4270000}"/>
    <cellStyle name="Input 3 4 42 4" xfId="56942" xr:uid="{00000000-0005-0000-0000-0000D5270000}"/>
    <cellStyle name="Input 3 4 43" xfId="17088" xr:uid="{00000000-0005-0000-0000-0000D6270000}"/>
    <cellStyle name="Input 3 4 43 2" xfId="33360" xr:uid="{00000000-0005-0000-0000-0000D7270000}"/>
    <cellStyle name="Input 3 4 43 3" xfId="43533" xr:uid="{00000000-0005-0000-0000-0000D8270000}"/>
    <cellStyle name="Input 3 4 43 4" xfId="56541" xr:uid="{00000000-0005-0000-0000-0000D9270000}"/>
    <cellStyle name="Input 3 4 44" xfId="16930" xr:uid="{00000000-0005-0000-0000-0000DA270000}"/>
    <cellStyle name="Input 3 4 44 2" xfId="33213" xr:uid="{00000000-0005-0000-0000-0000DB270000}"/>
    <cellStyle name="Input 3 4 44 3" xfId="43398" xr:uid="{00000000-0005-0000-0000-0000DC270000}"/>
    <cellStyle name="Input 3 4 44 4" xfId="56406" xr:uid="{00000000-0005-0000-0000-0000DD270000}"/>
    <cellStyle name="Input 3 4 45" xfId="18971" xr:uid="{00000000-0005-0000-0000-0000DE270000}"/>
    <cellStyle name="Input 3 4 45 2" xfId="35034" xr:uid="{00000000-0005-0000-0000-0000DF270000}"/>
    <cellStyle name="Input 3 4 45 3" xfId="44928" xr:uid="{00000000-0005-0000-0000-0000E0270000}"/>
    <cellStyle name="Input 3 4 45 4" xfId="57936" xr:uid="{00000000-0005-0000-0000-0000E1270000}"/>
    <cellStyle name="Input 3 4 46" xfId="18927" xr:uid="{00000000-0005-0000-0000-0000E2270000}"/>
    <cellStyle name="Input 3 4 46 2" xfId="34996" xr:uid="{00000000-0005-0000-0000-0000E3270000}"/>
    <cellStyle name="Input 3 4 46 3" xfId="44908" xr:uid="{00000000-0005-0000-0000-0000E4270000}"/>
    <cellStyle name="Input 3 4 46 4" xfId="57916" xr:uid="{00000000-0005-0000-0000-0000E5270000}"/>
    <cellStyle name="Input 3 4 47" xfId="20199" xr:uid="{00000000-0005-0000-0000-0000E6270000}"/>
    <cellStyle name="Input 3 4 48" xfId="45451" xr:uid="{00000000-0005-0000-0000-0000E7270000}"/>
    <cellStyle name="Input 3 4 5" xfId="3843" xr:uid="{00000000-0005-0000-0000-0000E8270000}"/>
    <cellStyle name="Input 3 4 5 2" xfId="21361" xr:uid="{00000000-0005-0000-0000-0000E9270000}"/>
    <cellStyle name="Input 3 4 5 3" xfId="20443" xr:uid="{00000000-0005-0000-0000-0000EA270000}"/>
    <cellStyle name="Input 3 4 5 4" xfId="46209" xr:uid="{00000000-0005-0000-0000-0000EB270000}"/>
    <cellStyle name="Input 3 4 6" xfId="4757" xr:uid="{00000000-0005-0000-0000-0000EC270000}"/>
    <cellStyle name="Input 3 4 6 2" xfId="22191" xr:uid="{00000000-0005-0000-0000-0000ED270000}"/>
    <cellStyle name="Input 3 4 6 3" xfId="31517" xr:uid="{00000000-0005-0000-0000-0000EE270000}"/>
    <cellStyle name="Input 3 4 6 4" xfId="46904" xr:uid="{00000000-0005-0000-0000-0000EF270000}"/>
    <cellStyle name="Input 3 4 7" xfId="4079" xr:uid="{00000000-0005-0000-0000-0000F0270000}"/>
    <cellStyle name="Input 3 4 7 2" xfId="21582" xr:uid="{00000000-0005-0000-0000-0000F1270000}"/>
    <cellStyle name="Input 3 4 7 3" xfId="19930" xr:uid="{00000000-0005-0000-0000-0000F2270000}"/>
    <cellStyle name="Input 3 4 7 4" xfId="46402" xr:uid="{00000000-0005-0000-0000-0000F3270000}"/>
    <cellStyle name="Input 3 4 8" xfId="4709" xr:uid="{00000000-0005-0000-0000-0000F4270000}"/>
    <cellStyle name="Input 3 4 8 2" xfId="22147" xr:uid="{00000000-0005-0000-0000-0000F5270000}"/>
    <cellStyle name="Input 3 4 8 3" xfId="24567" xr:uid="{00000000-0005-0000-0000-0000F6270000}"/>
    <cellStyle name="Input 3 4 8 4" xfId="46862" xr:uid="{00000000-0005-0000-0000-0000F7270000}"/>
    <cellStyle name="Input 3 4 9" xfId="4718" xr:uid="{00000000-0005-0000-0000-0000F8270000}"/>
    <cellStyle name="Input 3 4 9 2" xfId="22156" xr:uid="{00000000-0005-0000-0000-0000F9270000}"/>
    <cellStyle name="Input 3 4 9 3" xfId="20772" xr:uid="{00000000-0005-0000-0000-0000FA270000}"/>
    <cellStyle name="Input 3 4 9 4" xfId="46871" xr:uid="{00000000-0005-0000-0000-0000FB270000}"/>
    <cellStyle name="Input 3 5" xfId="3098" xr:uid="{00000000-0005-0000-0000-0000FC270000}"/>
    <cellStyle name="Input 3 5 2" xfId="20692" xr:uid="{00000000-0005-0000-0000-0000FD270000}"/>
    <cellStyle name="Input 3 5 3" xfId="32215" xr:uid="{00000000-0005-0000-0000-0000FE270000}"/>
    <cellStyle name="Input 3 5 4" xfId="45642" xr:uid="{00000000-0005-0000-0000-0000FF270000}"/>
    <cellStyle name="Input 3 6" xfId="3983" xr:uid="{00000000-0005-0000-0000-000000280000}"/>
    <cellStyle name="Input 3 6 2" xfId="21493" xr:uid="{00000000-0005-0000-0000-000001280000}"/>
    <cellStyle name="Input 3 6 3" xfId="20005" xr:uid="{00000000-0005-0000-0000-000002280000}"/>
    <cellStyle name="Input 3 6 4" xfId="46327" xr:uid="{00000000-0005-0000-0000-000003280000}"/>
    <cellStyle name="Input 3 7" xfId="5880" xr:uid="{00000000-0005-0000-0000-000004280000}"/>
    <cellStyle name="Input 3 7 2" xfId="23223" xr:uid="{00000000-0005-0000-0000-000005280000}"/>
    <cellStyle name="Input 3 7 3" xfId="33641" xr:uid="{00000000-0005-0000-0000-000006280000}"/>
    <cellStyle name="Input 3 7 4" xfId="47803" xr:uid="{00000000-0005-0000-0000-000007280000}"/>
    <cellStyle name="Input 3 8" xfId="6023" xr:uid="{00000000-0005-0000-0000-000008280000}"/>
    <cellStyle name="Input 3 8 2" xfId="23358" xr:uid="{00000000-0005-0000-0000-000009280000}"/>
    <cellStyle name="Input 3 8 3" xfId="34413" xr:uid="{00000000-0005-0000-0000-00000A280000}"/>
    <cellStyle name="Input 3 8 4" xfId="47922" xr:uid="{00000000-0005-0000-0000-00000B280000}"/>
    <cellStyle name="Input 3 9" xfId="8099" xr:uid="{00000000-0005-0000-0000-00000C280000}"/>
    <cellStyle name="Input 3 9 2" xfId="25233" xr:uid="{00000000-0005-0000-0000-00000D280000}"/>
    <cellStyle name="Input 3 9 3" xfId="36541" xr:uid="{00000000-0005-0000-0000-00000E280000}"/>
    <cellStyle name="Input 3 9 4" xfId="49512" xr:uid="{00000000-0005-0000-0000-00000F280000}"/>
    <cellStyle name="Input 4" xfId="759" xr:uid="{00000000-0005-0000-0000-000010280000}"/>
    <cellStyle name="Input 4 10" xfId="8093" xr:uid="{00000000-0005-0000-0000-000011280000}"/>
    <cellStyle name="Input 4 10 2" xfId="25227" xr:uid="{00000000-0005-0000-0000-000012280000}"/>
    <cellStyle name="Input 4 10 3" xfId="36535" xr:uid="{00000000-0005-0000-0000-000013280000}"/>
    <cellStyle name="Input 4 10 4" xfId="49506" xr:uid="{00000000-0005-0000-0000-000014280000}"/>
    <cellStyle name="Input 4 11" xfId="9543" xr:uid="{00000000-0005-0000-0000-000015280000}"/>
    <cellStyle name="Input 4 11 2" xfId="26556" xr:uid="{00000000-0005-0000-0000-000016280000}"/>
    <cellStyle name="Input 4 11 3" xfId="37701" xr:uid="{00000000-0005-0000-0000-000017280000}"/>
    <cellStyle name="Input 4 11 4" xfId="50667" xr:uid="{00000000-0005-0000-0000-000018280000}"/>
    <cellStyle name="Input 4 12" xfId="12706" xr:uid="{00000000-0005-0000-0000-000019280000}"/>
    <cellStyle name="Input 4 12 2" xfId="29437" xr:uid="{00000000-0005-0000-0000-00001A280000}"/>
    <cellStyle name="Input 4 12 3" xfId="40148" xr:uid="{00000000-0005-0000-0000-00001B280000}"/>
    <cellStyle name="Input 4 12 4" xfId="53156" xr:uid="{00000000-0005-0000-0000-00001C280000}"/>
    <cellStyle name="Input 4 13" xfId="9924" xr:uid="{00000000-0005-0000-0000-00001D280000}"/>
    <cellStyle name="Input 4 13 2" xfId="26914" xr:uid="{00000000-0005-0000-0000-00001E280000}"/>
    <cellStyle name="Input 4 13 3" xfId="38027" xr:uid="{00000000-0005-0000-0000-00001F280000}"/>
    <cellStyle name="Input 4 13 4" xfId="50992" xr:uid="{00000000-0005-0000-0000-000020280000}"/>
    <cellStyle name="Input 4 14" xfId="9281" xr:uid="{00000000-0005-0000-0000-000021280000}"/>
    <cellStyle name="Input 4 14 2" xfId="26311" xr:uid="{00000000-0005-0000-0000-000022280000}"/>
    <cellStyle name="Input 4 14 3" xfId="37486" xr:uid="{00000000-0005-0000-0000-000023280000}"/>
    <cellStyle name="Input 4 14 4" xfId="50452" xr:uid="{00000000-0005-0000-0000-000024280000}"/>
    <cellStyle name="Input 4 15" xfId="9330" xr:uid="{00000000-0005-0000-0000-000025280000}"/>
    <cellStyle name="Input 4 15 2" xfId="26357" xr:uid="{00000000-0005-0000-0000-000026280000}"/>
    <cellStyle name="Input 4 15 3" xfId="37524" xr:uid="{00000000-0005-0000-0000-000027280000}"/>
    <cellStyle name="Input 4 15 4" xfId="50490" xr:uid="{00000000-0005-0000-0000-000028280000}"/>
    <cellStyle name="Input 4 16" xfId="9673" xr:uid="{00000000-0005-0000-0000-000029280000}"/>
    <cellStyle name="Input 4 16 2" xfId="26675" xr:uid="{00000000-0005-0000-0000-00002A280000}"/>
    <cellStyle name="Input 4 16 3" xfId="37817" xr:uid="{00000000-0005-0000-0000-00002B280000}"/>
    <cellStyle name="Input 4 16 4" xfId="50783" xr:uid="{00000000-0005-0000-0000-00002C280000}"/>
    <cellStyle name="Input 4 17" xfId="9278" xr:uid="{00000000-0005-0000-0000-00002D280000}"/>
    <cellStyle name="Input 4 17 2" xfId="26308" xr:uid="{00000000-0005-0000-0000-00002E280000}"/>
    <cellStyle name="Input 4 17 3" xfId="37483" xr:uid="{00000000-0005-0000-0000-00002F280000}"/>
    <cellStyle name="Input 4 17 4" xfId="50449" xr:uid="{00000000-0005-0000-0000-000030280000}"/>
    <cellStyle name="Input 4 18" xfId="16600" xr:uid="{00000000-0005-0000-0000-000031280000}"/>
    <cellStyle name="Input 4 18 2" xfId="32916" xr:uid="{00000000-0005-0000-0000-000032280000}"/>
    <cellStyle name="Input 4 18 3" xfId="43141" xr:uid="{00000000-0005-0000-0000-000033280000}"/>
    <cellStyle name="Input 4 18 4" xfId="56149" xr:uid="{00000000-0005-0000-0000-000034280000}"/>
    <cellStyle name="Input 4 19" xfId="17256" xr:uid="{00000000-0005-0000-0000-000035280000}"/>
    <cellStyle name="Input 4 19 2" xfId="33515" xr:uid="{00000000-0005-0000-0000-000036280000}"/>
    <cellStyle name="Input 4 19 3" xfId="43664" xr:uid="{00000000-0005-0000-0000-000037280000}"/>
    <cellStyle name="Input 4 19 4" xfId="56672" xr:uid="{00000000-0005-0000-0000-000038280000}"/>
    <cellStyle name="Input 4 2" xfId="2868" xr:uid="{00000000-0005-0000-0000-000039280000}"/>
    <cellStyle name="Input 4 2 10" xfId="6240" xr:uid="{00000000-0005-0000-0000-00003A280000}"/>
    <cellStyle name="Input 4 2 10 2" xfId="23562" xr:uid="{00000000-0005-0000-0000-00003B280000}"/>
    <cellStyle name="Input 4 2 10 3" xfId="30082" xr:uid="{00000000-0005-0000-0000-00003C280000}"/>
    <cellStyle name="Input 4 2 10 4" xfId="48096" xr:uid="{00000000-0005-0000-0000-00003D280000}"/>
    <cellStyle name="Input 4 2 11" xfId="6473" xr:uid="{00000000-0005-0000-0000-00003E280000}"/>
    <cellStyle name="Input 4 2 11 2" xfId="23771" xr:uid="{00000000-0005-0000-0000-00003F280000}"/>
    <cellStyle name="Input 4 2 11 3" xfId="24945" xr:uid="{00000000-0005-0000-0000-000040280000}"/>
    <cellStyle name="Input 4 2 11 4" xfId="48269" xr:uid="{00000000-0005-0000-0000-000041280000}"/>
    <cellStyle name="Input 4 2 12" xfId="6767" xr:uid="{00000000-0005-0000-0000-000042280000}"/>
    <cellStyle name="Input 4 2 12 2" xfId="24033" xr:uid="{00000000-0005-0000-0000-000043280000}"/>
    <cellStyle name="Input 4 2 12 3" xfId="32288" xr:uid="{00000000-0005-0000-0000-000044280000}"/>
    <cellStyle name="Input 4 2 12 4" xfId="48492" xr:uid="{00000000-0005-0000-0000-000045280000}"/>
    <cellStyle name="Input 4 2 13" xfId="7131" xr:uid="{00000000-0005-0000-0000-000046280000}"/>
    <cellStyle name="Input 4 2 13 2" xfId="24362" xr:uid="{00000000-0005-0000-0000-000047280000}"/>
    <cellStyle name="Input 4 2 13 3" xfId="35803" xr:uid="{00000000-0005-0000-0000-000048280000}"/>
    <cellStyle name="Input 4 2 13 4" xfId="48772" xr:uid="{00000000-0005-0000-0000-000049280000}"/>
    <cellStyle name="Input 4 2 14" xfId="7557" xr:uid="{00000000-0005-0000-0000-00004A280000}"/>
    <cellStyle name="Input 4 2 14 2" xfId="24739" xr:uid="{00000000-0005-0000-0000-00004B280000}"/>
    <cellStyle name="Input 4 2 14 3" xfId="36111" xr:uid="{00000000-0005-0000-0000-00004C280000}"/>
    <cellStyle name="Input 4 2 14 4" xfId="49082" xr:uid="{00000000-0005-0000-0000-00004D280000}"/>
    <cellStyle name="Input 4 2 15" xfId="7855" xr:uid="{00000000-0005-0000-0000-00004E280000}"/>
    <cellStyle name="Input 4 2 15 2" xfId="25009" xr:uid="{00000000-0005-0000-0000-00004F280000}"/>
    <cellStyle name="Input 4 2 15 3" xfId="36341" xr:uid="{00000000-0005-0000-0000-000050280000}"/>
    <cellStyle name="Input 4 2 15 4" xfId="49312" xr:uid="{00000000-0005-0000-0000-000051280000}"/>
    <cellStyle name="Input 4 2 16" xfId="8436" xr:uid="{00000000-0005-0000-0000-000052280000}"/>
    <cellStyle name="Input 4 2 16 2" xfId="25551" xr:uid="{00000000-0005-0000-0000-000053280000}"/>
    <cellStyle name="Input 4 2 16 3" xfId="36824" xr:uid="{00000000-0005-0000-0000-000054280000}"/>
    <cellStyle name="Input 4 2 16 4" xfId="49795" xr:uid="{00000000-0005-0000-0000-000055280000}"/>
    <cellStyle name="Input 4 2 17" xfId="8698" xr:uid="{00000000-0005-0000-0000-000056280000}"/>
    <cellStyle name="Input 4 2 17 2" xfId="25778" xr:uid="{00000000-0005-0000-0000-000057280000}"/>
    <cellStyle name="Input 4 2 17 3" xfId="37013" xr:uid="{00000000-0005-0000-0000-000058280000}"/>
    <cellStyle name="Input 4 2 17 4" xfId="49984" xr:uid="{00000000-0005-0000-0000-000059280000}"/>
    <cellStyle name="Input 4 2 18" xfId="8976" xr:uid="{00000000-0005-0000-0000-00005A280000}"/>
    <cellStyle name="Input 4 2 18 2" xfId="26028" xr:uid="{00000000-0005-0000-0000-00005B280000}"/>
    <cellStyle name="Input 4 2 18 3" xfId="37229" xr:uid="{00000000-0005-0000-0000-00005C280000}"/>
    <cellStyle name="Input 4 2 18 4" xfId="50200" xr:uid="{00000000-0005-0000-0000-00005D280000}"/>
    <cellStyle name="Input 4 2 19" xfId="10496" xr:uid="{00000000-0005-0000-0000-00005E280000}"/>
    <cellStyle name="Input 4 2 19 2" xfId="27449" xr:uid="{00000000-0005-0000-0000-00005F280000}"/>
    <cellStyle name="Input 4 2 19 3" xfId="38489" xr:uid="{00000000-0005-0000-0000-000060280000}"/>
    <cellStyle name="Input 4 2 19 4" xfId="51476" xr:uid="{00000000-0005-0000-0000-000061280000}"/>
    <cellStyle name="Input 4 2 2" xfId="3381" xr:uid="{00000000-0005-0000-0000-000062280000}"/>
    <cellStyle name="Input 4 2 2 2" xfId="20954" xr:uid="{00000000-0005-0000-0000-000063280000}"/>
    <cellStyle name="Input 4 2 2 3" xfId="20564" xr:uid="{00000000-0005-0000-0000-000064280000}"/>
    <cellStyle name="Input 4 2 2 4" xfId="45868" xr:uid="{00000000-0005-0000-0000-000065280000}"/>
    <cellStyle name="Input 4 2 20" xfId="10742" xr:uid="{00000000-0005-0000-0000-000066280000}"/>
    <cellStyle name="Input 4 2 20 2" xfId="27677" xr:uid="{00000000-0005-0000-0000-000067280000}"/>
    <cellStyle name="Input 4 2 20 3" xfId="38686" xr:uid="{00000000-0005-0000-0000-000068280000}"/>
    <cellStyle name="Input 4 2 20 4" xfId="51694" xr:uid="{00000000-0005-0000-0000-000069280000}"/>
    <cellStyle name="Input 4 2 21" xfId="11066" xr:uid="{00000000-0005-0000-0000-00006A280000}"/>
    <cellStyle name="Input 4 2 21 2" xfId="27972" xr:uid="{00000000-0005-0000-0000-00006B280000}"/>
    <cellStyle name="Input 4 2 21 3" xfId="38925" xr:uid="{00000000-0005-0000-0000-00006C280000}"/>
    <cellStyle name="Input 4 2 21 4" xfId="51933" xr:uid="{00000000-0005-0000-0000-00006D280000}"/>
    <cellStyle name="Input 4 2 22" xfId="11405" xr:uid="{00000000-0005-0000-0000-00006E280000}"/>
    <cellStyle name="Input 4 2 22 2" xfId="28280" xr:uid="{00000000-0005-0000-0000-00006F280000}"/>
    <cellStyle name="Input 4 2 22 3" xfId="39183" xr:uid="{00000000-0005-0000-0000-000070280000}"/>
    <cellStyle name="Input 4 2 22 4" xfId="52191" xr:uid="{00000000-0005-0000-0000-000071280000}"/>
    <cellStyle name="Input 4 2 23" xfId="11676" xr:uid="{00000000-0005-0000-0000-000072280000}"/>
    <cellStyle name="Input 4 2 23 2" xfId="28518" xr:uid="{00000000-0005-0000-0000-000073280000}"/>
    <cellStyle name="Input 4 2 23 3" xfId="39385" xr:uid="{00000000-0005-0000-0000-000074280000}"/>
    <cellStyle name="Input 4 2 23 4" xfId="52393" xr:uid="{00000000-0005-0000-0000-000075280000}"/>
    <cellStyle name="Input 4 2 24" xfId="12007" xr:uid="{00000000-0005-0000-0000-000076280000}"/>
    <cellStyle name="Input 4 2 24 2" xfId="28819" xr:uid="{00000000-0005-0000-0000-000077280000}"/>
    <cellStyle name="Input 4 2 24 3" xfId="39647" xr:uid="{00000000-0005-0000-0000-000078280000}"/>
    <cellStyle name="Input 4 2 24 4" xfId="52655" xr:uid="{00000000-0005-0000-0000-000079280000}"/>
    <cellStyle name="Input 4 2 25" xfId="12292" xr:uid="{00000000-0005-0000-0000-00007A280000}"/>
    <cellStyle name="Input 4 2 25 2" xfId="29072" xr:uid="{00000000-0005-0000-0000-00007B280000}"/>
    <cellStyle name="Input 4 2 25 3" xfId="39846" xr:uid="{00000000-0005-0000-0000-00007C280000}"/>
    <cellStyle name="Input 4 2 25 4" xfId="52854" xr:uid="{00000000-0005-0000-0000-00007D280000}"/>
    <cellStyle name="Input 4 2 26" xfId="12565" xr:uid="{00000000-0005-0000-0000-00007E280000}"/>
    <cellStyle name="Input 4 2 26 2" xfId="29313" xr:uid="{00000000-0005-0000-0000-00007F280000}"/>
    <cellStyle name="Input 4 2 26 3" xfId="40047" xr:uid="{00000000-0005-0000-0000-000080280000}"/>
    <cellStyle name="Input 4 2 26 4" xfId="53055" xr:uid="{00000000-0005-0000-0000-000081280000}"/>
    <cellStyle name="Input 4 2 27" xfId="12847" xr:uid="{00000000-0005-0000-0000-000082280000}"/>
    <cellStyle name="Input 4 2 27 2" xfId="29563" xr:uid="{00000000-0005-0000-0000-000083280000}"/>
    <cellStyle name="Input 4 2 27 3" xfId="40247" xr:uid="{00000000-0005-0000-0000-000084280000}"/>
    <cellStyle name="Input 4 2 27 4" xfId="53255" xr:uid="{00000000-0005-0000-0000-000085280000}"/>
    <cellStyle name="Input 4 2 28" xfId="13190" xr:uid="{00000000-0005-0000-0000-000086280000}"/>
    <cellStyle name="Input 4 2 28 2" xfId="29871" xr:uid="{00000000-0005-0000-0000-000087280000}"/>
    <cellStyle name="Input 4 2 28 3" xfId="40515" xr:uid="{00000000-0005-0000-0000-000088280000}"/>
    <cellStyle name="Input 4 2 28 4" xfId="53523" xr:uid="{00000000-0005-0000-0000-000089280000}"/>
    <cellStyle name="Input 4 2 29" xfId="13527" xr:uid="{00000000-0005-0000-0000-00008A280000}"/>
    <cellStyle name="Input 4 2 29 2" xfId="30177" xr:uid="{00000000-0005-0000-0000-00008B280000}"/>
    <cellStyle name="Input 4 2 29 3" xfId="40781" xr:uid="{00000000-0005-0000-0000-00008C280000}"/>
    <cellStyle name="Input 4 2 29 4" xfId="53789" xr:uid="{00000000-0005-0000-0000-00008D280000}"/>
    <cellStyle name="Input 4 2 3" xfId="3677" xr:uid="{00000000-0005-0000-0000-00008E280000}"/>
    <cellStyle name="Input 4 2 3 2" xfId="21214" xr:uid="{00000000-0005-0000-0000-00008F280000}"/>
    <cellStyle name="Input 4 2 3 3" xfId="21055" xr:uid="{00000000-0005-0000-0000-000090280000}"/>
    <cellStyle name="Input 4 2 3 4" xfId="46085" xr:uid="{00000000-0005-0000-0000-000091280000}"/>
    <cellStyle name="Input 4 2 30" xfId="13766" xr:uid="{00000000-0005-0000-0000-000092280000}"/>
    <cellStyle name="Input 4 2 30 2" xfId="30390" xr:uid="{00000000-0005-0000-0000-000093280000}"/>
    <cellStyle name="Input 4 2 30 3" xfId="40966" xr:uid="{00000000-0005-0000-0000-000094280000}"/>
    <cellStyle name="Input 4 2 30 4" xfId="53974" xr:uid="{00000000-0005-0000-0000-000095280000}"/>
    <cellStyle name="Input 4 2 31" xfId="14041" xr:uid="{00000000-0005-0000-0000-000096280000}"/>
    <cellStyle name="Input 4 2 31 2" xfId="30630" xr:uid="{00000000-0005-0000-0000-000097280000}"/>
    <cellStyle name="Input 4 2 31 3" xfId="41168" xr:uid="{00000000-0005-0000-0000-000098280000}"/>
    <cellStyle name="Input 4 2 31 4" xfId="54176" xr:uid="{00000000-0005-0000-0000-000099280000}"/>
    <cellStyle name="Input 4 2 32" xfId="14338" xr:uid="{00000000-0005-0000-0000-00009A280000}"/>
    <cellStyle name="Input 4 2 32 2" xfId="30894" xr:uid="{00000000-0005-0000-0000-00009B280000}"/>
    <cellStyle name="Input 4 2 32 3" xfId="41384" xr:uid="{00000000-0005-0000-0000-00009C280000}"/>
    <cellStyle name="Input 4 2 32 4" xfId="54392" xr:uid="{00000000-0005-0000-0000-00009D280000}"/>
    <cellStyle name="Input 4 2 33" xfId="14662" xr:uid="{00000000-0005-0000-0000-00009E280000}"/>
    <cellStyle name="Input 4 2 33 2" xfId="31182" xr:uid="{00000000-0005-0000-0000-00009F280000}"/>
    <cellStyle name="Input 4 2 33 3" xfId="41627" xr:uid="{00000000-0005-0000-0000-0000A0280000}"/>
    <cellStyle name="Input 4 2 33 4" xfId="54635" xr:uid="{00000000-0005-0000-0000-0000A1280000}"/>
    <cellStyle name="Input 4 2 34" xfId="14965" xr:uid="{00000000-0005-0000-0000-0000A2280000}"/>
    <cellStyle name="Input 4 2 34 2" xfId="31451" xr:uid="{00000000-0005-0000-0000-0000A3280000}"/>
    <cellStyle name="Input 4 2 34 3" xfId="41859" xr:uid="{00000000-0005-0000-0000-0000A4280000}"/>
    <cellStyle name="Input 4 2 34 4" xfId="54867" xr:uid="{00000000-0005-0000-0000-0000A5280000}"/>
    <cellStyle name="Input 4 2 35" xfId="15270" xr:uid="{00000000-0005-0000-0000-0000A6280000}"/>
    <cellStyle name="Input 4 2 35 2" xfId="31720" xr:uid="{00000000-0005-0000-0000-0000A7280000}"/>
    <cellStyle name="Input 4 2 35 3" xfId="42089" xr:uid="{00000000-0005-0000-0000-0000A8280000}"/>
    <cellStyle name="Input 4 2 35 4" xfId="55097" xr:uid="{00000000-0005-0000-0000-0000A9280000}"/>
    <cellStyle name="Input 4 2 36" xfId="15716" xr:uid="{00000000-0005-0000-0000-0000AA280000}"/>
    <cellStyle name="Input 4 2 36 2" xfId="32124" xr:uid="{00000000-0005-0000-0000-0000AB280000}"/>
    <cellStyle name="Input 4 2 36 3" xfId="42451" xr:uid="{00000000-0005-0000-0000-0000AC280000}"/>
    <cellStyle name="Input 4 2 36 4" xfId="55459" xr:uid="{00000000-0005-0000-0000-0000AD280000}"/>
    <cellStyle name="Input 4 2 37" xfId="15979" xr:uid="{00000000-0005-0000-0000-0000AE280000}"/>
    <cellStyle name="Input 4 2 37 2" xfId="32351" xr:uid="{00000000-0005-0000-0000-0000AF280000}"/>
    <cellStyle name="Input 4 2 37 3" xfId="42641" xr:uid="{00000000-0005-0000-0000-0000B0280000}"/>
    <cellStyle name="Input 4 2 37 4" xfId="55649" xr:uid="{00000000-0005-0000-0000-0000B1280000}"/>
    <cellStyle name="Input 4 2 38" xfId="16466" xr:uid="{00000000-0005-0000-0000-0000B2280000}"/>
    <cellStyle name="Input 4 2 38 2" xfId="32798" xr:uid="{00000000-0005-0000-0000-0000B3280000}"/>
    <cellStyle name="Input 4 2 38 3" xfId="43037" xr:uid="{00000000-0005-0000-0000-0000B4280000}"/>
    <cellStyle name="Input 4 2 38 4" xfId="56045" xr:uid="{00000000-0005-0000-0000-0000B5280000}"/>
    <cellStyle name="Input 4 2 39" xfId="16686" xr:uid="{00000000-0005-0000-0000-0000B6280000}"/>
    <cellStyle name="Input 4 2 39 2" xfId="32993" xr:uid="{00000000-0005-0000-0000-0000B7280000}"/>
    <cellStyle name="Input 4 2 39 3" xfId="43208" xr:uid="{00000000-0005-0000-0000-0000B8280000}"/>
    <cellStyle name="Input 4 2 39 4" xfId="56216" xr:uid="{00000000-0005-0000-0000-0000B9280000}"/>
    <cellStyle name="Input 4 2 4" xfId="4294" xr:uid="{00000000-0005-0000-0000-0000BA280000}"/>
    <cellStyle name="Input 4 2 4 2" xfId="21778" xr:uid="{00000000-0005-0000-0000-0000BB280000}"/>
    <cellStyle name="Input 4 2 4 3" xfId="23179" xr:uid="{00000000-0005-0000-0000-0000BC280000}"/>
    <cellStyle name="Input 4 2 4 4" xfId="46563" xr:uid="{00000000-0005-0000-0000-0000BD280000}"/>
    <cellStyle name="Input 4 2 40" xfId="17487" xr:uid="{00000000-0005-0000-0000-0000BE280000}"/>
    <cellStyle name="Input 4 2 40 2" xfId="33725" xr:uid="{00000000-0005-0000-0000-0000BF280000}"/>
    <cellStyle name="Input 4 2 40 3" xfId="43840" xr:uid="{00000000-0005-0000-0000-0000C0280000}"/>
    <cellStyle name="Input 4 2 40 4" xfId="56848" xr:uid="{00000000-0005-0000-0000-0000C1280000}"/>
    <cellStyle name="Input 4 2 41" xfId="17737" xr:uid="{00000000-0005-0000-0000-0000C2280000}"/>
    <cellStyle name="Input 4 2 41 2" xfId="33946" xr:uid="{00000000-0005-0000-0000-0000C3280000}"/>
    <cellStyle name="Input 4 2 41 3" xfId="44021" xr:uid="{00000000-0005-0000-0000-0000C4280000}"/>
    <cellStyle name="Input 4 2 41 4" xfId="57029" xr:uid="{00000000-0005-0000-0000-0000C5280000}"/>
    <cellStyle name="Input 4 2 42" xfId="18056" xr:uid="{00000000-0005-0000-0000-0000C6280000}"/>
    <cellStyle name="Input 4 2 42 2" xfId="34228" xr:uid="{00000000-0005-0000-0000-0000C7280000}"/>
    <cellStyle name="Input 4 2 42 3" xfId="44255" xr:uid="{00000000-0005-0000-0000-0000C8280000}"/>
    <cellStyle name="Input 4 2 42 4" xfId="57263" xr:uid="{00000000-0005-0000-0000-0000C9280000}"/>
    <cellStyle name="Input 4 2 43" xfId="18367" xr:uid="{00000000-0005-0000-0000-0000CA280000}"/>
    <cellStyle name="Input 4 2 43 2" xfId="34503" xr:uid="{00000000-0005-0000-0000-0000CB280000}"/>
    <cellStyle name="Input 4 2 43 3" xfId="44485" xr:uid="{00000000-0005-0000-0000-0000CC280000}"/>
    <cellStyle name="Input 4 2 43 4" xfId="57493" xr:uid="{00000000-0005-0000-0000-0000CD280000}"/>
    <cellStyle name="Input 4 2 44" xfId="18683" xr:uid="{00000000-0005-0000-0000-0000CE280000}"/>
    <cellStyle name="Input 4 2 44 2" xfId="34783" xr:uid="{00000000-0005-0000-0000-0000CF280000}"/>
    <cellStyle name="Input 4 2 44 3" xfId="44720" xr:uid="{00000000-0005-0000-0000-0000D0280000}"/>
    <cellStyle name="Input 4 2 44 4" xfId="57728" xr:uid="{00000000-0005-0000-0000-0000D1280000}"/>
    <cellStyle name="Input 4 2 45" xfId="19144" xr:uid="{00000000-0005-0000-0000-0000D2280000}"/>
    <cellStyle name="Input 4 2 45 2" xfId="35192" xr:uid="{00000000-0005-0000-0000-0000D3280000}"/>
    <cellStyle name="Input 4 2 45 3" xfId="45062" xr:uid="{00000000-0005-0000-0000-0000D4280000}"/>
    <cellStyle name="Input 4 2 45 4" xfId="58070" xr:uid="{00000000-0005-0000-0000-0000D5280000}"/>
    <cellStyle name="Input 4 2 46" xfId="19446" xr:uid="{00000000-0005-0000-0000-0000D6280000}"/>
    <cellStyle name="Input 4 2 46 2" xfId="35458" xr:uid="{00000000-0005-0000-0000-0000D7280000}"/>
    <cellStyle name="Input 4 2 46 3" xfId="45285" xr:uid="{00000000-0005-0000-0000-0000D8280000}"/>
    <cellStyle name="Input 4 2 46 4" xfId="58293" xr:uid="{00000000-0005-0000-0000-0000D9280000}"/>
    <cellStyle name="Input 4 2 47" xfId="28434" xr:uid="{00000000-0005-0000-0000-0000DA280000}"/>
    <cellStyle name="Input 4 2 48" xfId="45553" xr:uid="{00000000-0005-0000-0000-0000DB280000}"/>
    <cellStyle name="Input 4 2 5" xfId="4538" xr:uid="{00000000-0005-0000-0000-0000DC280000}"/>
    <cellStyle name="Input 4 2 5 2" xfId="21990" xr:uid="{00000000-0005-0000-0000-0000DD280000}"/>
    <cellStyle name="Input 4 2 5 3" xfId="20648" xr:uid="{00000000-0005-0000-0000-0000DE280000}"/>
    <cellStyle name="Input 4 2 5 4" xfId="46734" xr:uid="{00000000-0005-0000-0000-0000DF280000}"/>
    <cellStyle name="Input 4 2 6" xfId="4928" xr:uid="{00000000-0005-0000-0000-0000E0280000}"/>
    <cellStyle name="Input 4 2 6 2" xfId="22352" xr:uid="{00000000-0005-0000-0000-0000E1280000}"/>
    <cellStyle name="Input 4 2 6 3" xfId="22059" xr:uid="{00000000-0005-0000-0000-0000E2280000}"/>
    <cellStyle name="Input 4 2 6 4" xfId="47046" xr:uid="{00000000-0005-0000-0000-0000E3280000}"/>
    <cellStyle name="Input 4 2 7" xfId="5154" xr:uid="{00000000-0005-0000-0000-0000E4280000}"/>
    <cellStyle name="Input 4 2 7 2" xfId="22556" xr:uid="{00000000-0005-0000-0000-0000E5280000}"/>
    <cellStyle name="Input 4 2 7 3" xfId="19688" xr:uid="{00000000-0005-0000-0000-0000E6280000}"/>
    <cellStyle name="Input 4 2 7 4" xfId="47228" xr:uid="{00000000-0005-0000-0000-0000E7280000}"/>
    <cellStyle name="Input 4 2 8" xfId="5439" xr:uid="{00000000-0005-0000-0000-0000E8280000}"/>
    <cellStyle name="Input 4 2 8 2" xfId="22817" xr:uid="{00000000-0005-0000-0000-0000E9280000}"/>
    <cellStyle name="Input 4 2 8 3" xfId="19613" xr:uid="{00000000-0005-0000-0000-0000EA280000}"/>
    <cellStyle name="Input 4 2 8 4" xfId="47446" xr:uid="{00000000-0005-0000-0000-0000EB280000}"/>
    <cellStyle name="Input 4 2 9" xfId="5647" xr:uid="{00000000-0005-0000-0000-0000EC280000}"/>
    <cellStyle name="Input 4 2 9 2" xfId="23006" xr:uid="{00000000-0005-0000-0000-0000ED280000}"/>
    <cellStyle name="Input 4 2 9 3" xfId="27022" xr:uid="{00000000-0005-0000-0000-0000EE280000}"/>
    <cellStyle name="Input 4 2 9 4" xfId="47608" xr:uid="{00000000-0005-0000-0000-0000EF280000}"/>
    <cellStyle name="Input 4 20" xfId="17002" xr:uid="{00000000-0005-0000-0000-0000F0280000}"/>
    <cellStyle name="Input 4 20 2" xfId="33282" xr:uid="{00000000-0005-0000-0000-0000F1280000}"/>
    <cellStyle name="Input 4 20 3" xfId="43463" xr:uid="{00000000-0005-0000-0000-0000F2280000}"/>
    <cellStyle name="Input 4 20 4" xfId="56471" xr:uid="{00000000-0005-0000-0000-0000F3280000}"/>
    <cellStyle name="Input 4 21" xfId="17014" xr:uid="{00000000-0005-0000-0000-0000F4280000}"/>
    <cellStyle name="Input 4 21 2" xfId="33294" xr:uid="{00000000-0005-0000-0000-0000F5280000}"/>
    <cellStyle name="Input 4 21 3" xfId="43473" xr:uid="{00000000-0005-0000-0000-0000F6280000}"/>
    <cellStyle name="Input 4 21 4" xfId="56481" xr:uid="{00000000-0005-0000-0000-0000F7280000}"/>
    <cellStyle name="Input 4 22" xfId="17009" xr:uid="{00000000-0005-0000-0000-0000F8280000}"/>
    <cellStyle name="Input 4 22 2" xfId="33289" xr:uid="{00000000-0005-0000-0000-0000F9280000}"/>
    <cellStyle name="Input 4 22 3" xfId="43468" xr:uid="{00000000-0005-0000-0000-0000FA280000}"/>
    <cellStyle name="Input 4 22 4" xfId="56476" xr:uid="{00000000-0005-0000-0000-0000FB280000}"/>
    <cellStyle name="Input 4 23" xfId="18847" xr:uid="{00000000-0005-0000-0000-0000FC280000}"/>
    <cellStyle name="Input 4 23 2" xfId="34919" xr:uid="{00000000-0005-0000-0000-0000FD280000}"/>
    <cellStyle name="Input 4 23 3" xfId="44834" xr:uid="{00000000-0005-0000-0000-0000FE280000}"/>
    <cellStyle name="Input 4 23 4" xfId="57842" xr:uid="{00000000-0005-0000-0000-0000FF280000}"/>
    <cellStyle name="Input 4 24" xfId="20223" xr:uid="{00000000-0005-0000-0000-000000290000}"/>
    <cellStyle name="Input 4 25" xfId="45391" xr:uid="{00000000-0005-0000-0000-000001290000}"/>
    <cellStyle name="Input 4 3" xfId="2873" xr:uid="{00000000-0005-0000-0000-000002290000}"/>
    <cellStyle name="Input 4 3 10" xfId="6245" xr:uid="{00000000-0005-0000-0000-000003290000}"/>
    <cellStyle name="Input 4 3 10 2" xfId="23567" xr:uid="{00000000-0005-0000-0000-000004290000}"/>
    <cellStyle name="Input 4 3 10 3" xfId="28722" xr:uid="{00000000-0005-0000-0000-000005290000}"/>
    <cellStyle name="Input 4 3 10 4" xfId="48101" xr:uid="{00000000-0005-0000-0000-000006290000}"/>
    <cellStyle name="Input 4 3 11" xfId="6478" xr:uid="{00000000-0005-0000-0000-000007290000}"/>
    <cellStyle name="Input 4 3 11 2" xfId="23776" xr:uid="{00000000-0005-0000-0000-000008290000}"/>
    <cellStyle name="Input 4 3 11 3" xfId="23497" xr:uid="{00000000-0005-0000-0000-000009290000}"/>
    <cellStyle name="Input 4 3 11 4" xfId="48274" xr:uid="{00000000-0005-0000-0000-00000A290000}"/>
    <cellStyle name="Input 4 3 12" xfId="6772" xr:uid="{00000000-0005-0000-0000-00000B290000}"/>
    <cellStyle name="Input 4 3 12 2" xfId="24038" xr:uid="{00000000-0005-0000-0000-00000C290000}"/>
    <cellStyle name="Input 4 3 12 3" xfId="30829" xr:uid="{00000000-0005-0000-0000-00000D290000}"/>
    <cellStyle name="Input 4 3 12 4" xfId="48497" xr:uid="{00000000-0005-0000-0000-00000E290000}"/>
    <cellStyle name="Input 4 3 13" xfId="7136" xr:uid="{00000000-0005-0000-0000-00000F290000}"/>
    <cellStyle name="Input 4 3 13 2" xfId="24367" xr:uid="{00000000-0005-0000-0000-000010290000}"/>
    <cellStyle name="Input 4 3 13 3" xfId="35808" xr:uid="{00000000-0005-0000-0000-000011290000}"/>
    <cellStyle name="Input 4 3 13 4" xfId="48777" xr:uid="{00000000-0005-0000-0000-000012290000}"/>
    <cellStyle name="Input 4 3 14" xfId="7562" xr:uid="{00000000-0005-0000-0000-000013290000}"/>
    <cellStyle name="Input 4 3 14 2" xfId="24744" xr:uid="{00000000-0005-0000-0000-000014290000}"/>
    <cellStyle name="Input 4 3 14 3" xfId="36116" xr:uid="{00000000-0005-0000-0000-000015290000}"/>
    <cellStyle name="Input 4 3 14 4" xfId="49087" xr:uid="{00000000-0005-0000-0000-000016290000}"/>
    <cellStyle name="Input 4 3 15" xfId="7860" xr:uid="{00000000-0005-0000-0000-000017290000}"/>
    <cellStyle name="Input 4 3 15 2" xfId="25014" xr:uid="{00000000-0005-0000-0000-000018290000}"/>
    <cellStyle name="Input 4 3 15 3" xfId="36346" xr:uid="{00000000-0005-0000-0000-000019290000}"/>
    <cellStyle name="Input 4 3 15 4" xfId="49317" xr:uid="{00000000-0005-0000-0000-00001A290000}"/>
    <cellStyle name="Input 4 3 16" xfId="8441" xr:uid="{00000000-0005-0000-0000-00001B290000}"/>
    <cellStyle name="Input 4 3 16 2" xfId="25556" xr:uid="{00000000-0005-0000-0000-00001C290000}"/>
    <cellStyle name="Input 4 3 16 3" xfId="36829" xr:uid="{00000000-0005-0000-0000-00001D290000}"/>
    <cellStyle name="Input 4 3 16 4" xfId="49800" xr:uid="{00000000-0005-0000-0000-00001E290000}"/>
    <cellStyle name="Input 4 3 17" xfId="8703" xr:uid="{00000000-0005-0000-0000-00001F290000}"/>
    <cellStyle name="Input 4 3 17 2" xfId="25783" xr:uid="{00000000-0005-0000-0000-000020290000}"/>
    <cellStyle name="Input 4 3 17 3" xfId="37018" xr:uid="{00000000-0005-0000-0000-000021290000}"/>
    <cellStyle name="Input 4 3 17 4" xfId="49989" xr:uid="{00000000-0005-0000-0000-000022290000}"/>
    <cellStyle name="Input 4 3 18" xfId="8981" xr:uid="{00000000-0005-0000-0000-000023290000}"/>
    <cellStyle name="Input 4 3 18 2" xfId="26033" xr:uid="{00000000-0005-0000-0000-000024290000}"/>
    <cellStyle name="Input 4 3 18 3" xfId="37234" xr:uid="{00000000-0005-0000-0000-000025290000}"/>
    <cellStyle name="Input 4 3 18 4" xfId="50205" xr:uid="{00000000-0005-0000-0000-000026290000}"/>
    <cellStyle name="Input 4 3 19" xfId="10501" xr:uid="{00000000-0005-0000-0000-000027290000}"/>
    <cellStyle name="Input 4 3 19 2" xfId="27454" xr:uid="{00000000-0005-0000-0000-000028290000}"/>
    <cellStyle name="Input 4 3 19 3" xfId="38494" xr:uid="{00000000-0005-0000-0000-000029290000}"/>
    <cellStyle name="Input 4 3 19 4" xfId="51481" xr:uid="{00000000-0005-0000-0000-00002A290000}"/>
    <cellStyle name="Input 4 3 2" xfId="3386" xr:uid="{00000000-0005-0000-0000-00002B290000}"/>
    <cellStyle name="Input 4 3 2 2" xfId="20959" xr:uid="{00000000-0005-0000-0000-00002C290000}"/>
    <cellStyle name="Input 4 3 2 3" xfId="21920" xr:uid="{00000000-0005-0000-0000-00002D290000}"/>
    <cellStyle name="Input 4 3 2 4" xfId="45873" xr:uid="{00000000-0005-0000-0000-00002E290000}"/>
    <cellStyle name="Input 4 3 20" xfId="10747" xr:uid="{00000000-0005-0000-0000-00002F290000}"/>
    <cellStyle name="Input 4 3 20 2" xfId="27682" xr:uid="{00000000-0005-0000-0000-000030290000}"/>
    <cellStyle name="Input 4 3 20 3" xfId="38691" xr:uid="{00000000-0005-0000-0000-000031290000}"/>
    <cellStyle name="Input 4 3 20 4" xfId="51699" xr:uid="{00000000-0005-0000-0000-000032290000}"/>
    <cellStyle name="Input 4 3 21" xfId="11071" xr:uid="{00000000-0005-0000-0000-000033290000}"/>
    <cellStyle name="Input 4 3 21 2" xfId="27977" xr:uid="{00000000-0005-0000-0000-000034290000}"/>
    <cellStyle name="Input 4 3 21 3" xfId="38930" xr:uid="{00000000-0005-0000-0000-000035290000}"/>
    <cellStyle name="Input 4 3 21 4" xfId="51938" xr:uid="{00000000-0005-0000-0000-000036290000}"/>
    <cellStyle name="Input 4 3 22" xfId="11410" xr:uid="{00000000-0005-0000-0000-000037290000}"/>
    <cellStyle name="Input 4 3 22 2" xfId="28285" xr:uid="{00000000-0005-0000-0000-000038290000}"/>
    <cellStyle name="Input 4 3 22 3" xfId="39188" xr:uid="{00000000-0005-0000-0000-000039290000}"/>
    <cellStyle name="Input 4 3 22 4" xfId="52196" xr:uid="{00000000-0005-0000-0000-00003A290000}"/>
    <cellStyle name="Input 4 3 23" xfId="11681" xr:uid="{00000000-0005-0000-0000-00003B290000}"/>
    <cellStyle name="Input 4 3 23 2" xfId="28523" xr:uid="{00000000-0005-0000-0000-00003C290000}"/>
    <cellStyle name="Input 4 3 23 3" xfId="39390" xr:uid="{00000000-0005-0000-0000-00003D290000}"/>
    <cellStyle name="Input 4 3 23 4" xfId="52398" xr:uid="{00000000-0005-0000-0000-00003E290000}"/>
    <cellStyle name="Input 4 3 24" xfId="12012" xr:uid="{00000000-0005-0000-0000-00003F290000}"/>
    <cellStyle name="Input 4 3 24 2" xfId="28824" xr:uid="{00000000-0005-0000-0000-000040290000}"/>
    <cellStyle name="Input 4 3 24 3" xfId="39652" xr:uid="{00000000-0005-0000-0000-000041290000}"/>
    <cellStyle name="Input 4 3 24 4" xfId="52660" xr:uid="{00000000-0005-0000-0000-000042290000}"/>
    <cellStyle name="Input 4 3 25" xfId="12297" xr:uid="{00000000-0005-0000-0000-000043290000}"/>
    <cellStyle name="Input 4 3 25 2" xfId="29077" xr:uid="{00000000-0005-0000-0000-000044290000}"/>
    <cellStyle name="Input 4 3 25 3" xfId="39851" xr:uid="{00000000-0005-0000-0000-000045290000}"/>
    <cellStyle name="Input 4 3 25 4" xfId="52859" xr:uid="{00000000-0005-0000-0000-000046290000}"/>
    <cellStyle name="Input 4 3 26" xfId="12570" xr:uid="{00000000-0005-0000-0000-000047290000}"/>
    <cellStyle name="Input 4 3 26 2" xfId="29318" xr:uid="{00000000-0005-0000-0000-000048290000}"/>
    <cellStyle name="Input 4 3 26 3" xfId="40052" xr:uid="{00000000-0005-0000-0000-000049290000}"/>
    <cellStyle name="Input 4 3 26 4" xfId="53060" xr:uid="{00000000-0005-0000-0000-00004A290000}"/>
    <cellStyle name="Input 4 3 27" xfId="12852" xr:uid="{00000000-0005-0000-0000-00004B290000}"/>
    <cellStyle name="Input 4 3 27 2" xfId="29568" xr:uid="{00000000-0005-0000-0000-00004C290000}"/>
    <cellStyle name="Input 4 3 27 3" xfId="40252" xr:uid="{00000000-0005-0000-0000-00004D290000}"/>
    <cellStyle name="Input 4 3 27 4" xfId="53260" xr:uid="{00000000-0005-0000-0000-00004E290000}"/>
    <cellStyle name="Input 4 3 28" xfId="13195" xr:uid="{00000000-0005-0000-0000-00004F290000}"/>
    <cellStyle name="Input 4 3 28 2" xfId="29876" xr:uid="{00000000-0005-0000-0000-000050290000}"/>
    <cellStyle name="Input 4 3 28 3" xfId="40520" xr:uid="{00000000-0005-0000-0000-000051290000}"/>
    <cellStyle name="Input 4 3 28 4" xfId="53528" xr:uid="{00000000-0005-0000-0000-000052290000}"/>
    <cellStyle name="Input 4 3 29" xfId="13532" xr:uid="{00000000-0005-0000-0000-000053290000}"/>
    <cellStyle name="Input 4 3 29 2" xfId="30182" xr:uid="{00000000-0005-0000-0000-000054290000}"/>
    <cellStyle name="Input 4 3 29 3" xfId="40786" xr:uid="{00000000-0005-0000-0000-000055290000}"/>
    <cellStyle name="Input 4 3 29 4" xfId="53794" xr:uid="{00000000-0005-0000-0000-000056290000}"/>
    <cellStyle name="Input 4 3 3" xfId="3682" xr:uid="{00000000-0005-0000-0000-000057290000}"/>
    <cellStyle name="Input 4 3 3 2" xfId="21219" xr:uid="{00000000-0005-0000-0000-000058290000}"/>
    <cellStyle name="Input 4 3 3 3" xfId="25103" xr:uid="{00000000-0005-0000-0000-000059290000}"/>
    <cellStyle name="Input 4 3 3 4" xfId="46090" xr:uid="{00000000-0005-0000-0000-00005A290000}"/>
    <cellStyle name="Input 4 3 30" xfId="13771" xr:uid="{00000000-0005-0000-0000-00005B290000}"/>
    <cellStyle name="Input 4 3 30 2" xfId="30395" xr:uid="{00000000-0005-0000-0000-00005C290000}"/>
    <cellStyle name="Input 4 3 30 3" xfId="40971" xr:uid="{00000000-0005-0000-0000-00005D290000}"/>
    <cellStyle name="Input 4 3 30 4" xfId="53979" xr:uid="{00000000-0005-0000-0000-00005E290000}"/>
    <cellStyle name="Input 4 3 31" xfId="14046" xr:uid="{00000000-0005-0000-0000-00005F290000}"/>
    <cellStyle name="Input 4 3 31 2" xfId="30635" xr:uid="{00000000-0005-0000-0000-000060290000}"/>
    <cellStyle name="Input 4 3 31 3" xfId="41173" xr:uid="{00000000-0005-0000-0000-000061290000}"/>
    <cellStyle name="Input 4 3 31 4" xfId="54181" xr:uid="{00000000-0005-0000-0000-000062290000}"/>
    <cellStyle name="Input 4 3 32" xfId="14343" xr:uid="{00000000-0005-0000-0000-000063290000}"/>
    <cellStyle name="Input 4 3 32 2" xfId="30899" xr:uid="{00000000-0005-0000-0000-000064290000}"/>
    <cellStyle name="Input 4 3 32 3" xfId="41389" xr:uid="{00000000-0005-0000-0000-000065290000}"/>
    <cellStyle name="Input 4 3 32 4" xfId="54397" xr:uid="{00000000-0005-0000-0000-000066290000}"/>
    <cellStyle name="Input 4 3 33" xfId="14667" xr:uid="{00000000-0005-0000-0000-000067290000}"/>
    <cellStyle name="Input 4 3 33 2" xfId="31187" xr:uid="{00000000-0005-0000-0000-000068290000}"/>
    <cellStyle name="Input 4 3 33 3" xfId="41632" xr:uid="{00000000-0005-0000-0000-000069290000}"/>
    <cellStyle name="Input 4 3 33 4" xfId="54640" xr:uid="{00000000-0005-0000-0000-00006A290000}"/>
    <cellStyle name="Input 4 3 34" xfId="14970" xr:uid="{00000000-0005-0000-0000-00006B290000}"/>
    <cellStyle name="Input 4 3 34 2" xfId="31456" xr:uid="{00000000-0005-0000-0000-00006C290000}"/>
    <cellStyle name="Input 4 3 34 3" xfId="41864" xr:uid="{00000000-0005-0000-0000-00006D290000}"/>
    <cellStyle name="Input 4 3 34 4" xfId="54872" xr:uid="{00000000-0005-0000-0000-00006E290000}"/>
    <cellStyle name="Input 4 3 35" xfId="15275" xr:uid="{00000000-0005-0000-0000-00006F290000}"/>
    <cellStyle name="Input 4 3 35 2" xfId="31725" xr:uid="{00000000-0005-0000-0000-000070290000}"/>
    <cellStyle name="Input 4 3 35 3" xfId="42094" xr:uid="{00000000-0005-0000-0000-000071290000}"/>
    <cellStyle name="Input 4 3 35 4" xfId="55102" xr:uid="{00000000-0005-0000-0000-000072290000}"/>
    <cellStyle name="Input 4 3 36" xfId="15721" xr:uid="{00000000-0005-0000-0000-000073290000}"/>
    <cellStyle name="Input 4 3 36 2" xfId="32129" xr:uid="{00000000-0005-0000-0000-000074290000}"/>
    <cellStyle name="Input 4 3 36 3" xfId="42456" xr:uid="{00000000-0005-0000-0000-000075290000}"/>
    <cellStyle name="Input 4 3 36 4" xfId="55464" xr:uid="{00000000-0005-0000-0000-000076290000}"/>
    <cellStyle name="Input 4 3 37" xfId="15984" xr:uid="{00000000-0005-0000-0000-000077290000}"/>
    <cellStyle name="Input 4 3 37 2" xfId="32356" xr:uid="{00000000-0005-0000-0000-000078290000}"/>
    <cellStyle name="Input 4 3 37 3" xfId="42646" xr:uid="{00000000-0005-0000-0000-000079290000}"/>
    <cellStyle name="Input 4 3 37 4" xfId="55654" xr:uid="{00000000-0005-0000-0000-00007A290000}"/>
    <cellStyle name="Input 4 3 38" xfId="16471" xr:uid="{00000000-0005-0000-0000-00007B290000}"/>
    <cellStyle name="Input 4 3 38 2" xfId="32803" xr:uid="{00000000-0005-0000-0000-00007C290000}"/>
    <cellStyle name="Input 4 3 38 3" xfId="43042" xr:uid="{00000000-0005-0000-0000-00007D290000}"/>
    <cellStyle name="Input 4 3 38 4" xfId="56050" xr:uid="{00000000-0005-0000-0000-00007E290000}"/>
    <cellStyle name="Input 4 3 39" xfId="16691" xr:uid="{00000000-0005-0000-0000-00007F290000}"/>
    <cellStyle name="Input 4 3 39 2" xfId="32998" xr:uid="{00000000-0005-0000-0000-000080290000}"/>
    <cellStyle name="Input 4 3 39 3" xfId="43213" xr:uid="{00000000-0005-0000-0000-000081290000}"/>
    <cellStyle name="Input 4 3 39 4" xfId="56221" xr:uid="{00000000-0005-0000-0000-000082290000}"/>
    <cellStyle name="Input 4 3 4" xfId="4299" xr:uid="{00000000-0005-0000-0000-000083290000}"/>
    <cellStyle name="Input 4 3 4 2" xfId="21783" xr:uid="{00000000-0005-0000-0000-000084290000}"/>
    <cellStyle name="Input 4 3 4 3" xfId="19808" xr:uid="{00000000-0005-0000-0000-000085290000}"/>
    <cellStyle name="Input 4 3 4 4" xfId="46568" xr:uid="{00000000-0005-0000-0000-000086290000}"/>
    <cellStyle name="Input 4 3 40" xfId="17492" xr:uid="{00000000-0005-0000-0000-000087290000}"/>
    <cellStyle name="Input 4 3 40 2" xfId="33730" xr:uid="{00000000-0005-0000-0000-000088290000}"/>
    <cellStyle name="Input 4 3 40 3" xfId="43845" xr:uid="{00000000-0005-0000-0000-000089290000}"/>
    <cellStyle name="Input 4 3 40 4" xfId="56853" xr:uid="{00000000-0005-0000-0000-00008A290000}"/>
    <cellStyle name="Input 4 3 41" xfId="17742" xr:uid="{00000000-0005-0000-0000-00008B290000}"/>
    <cellStyle name="Input 4 3 41 2" xfId="33951" xr:uid="{00000000-0005-0000-0000-00008C290000}"/>
    <cellStyle name="Input 4 3 41 3" xfId="44026" xr:uid="{00000000-0005-0000-0000-00008D290000}"/>
    <cellStyle name="Input 4 3 41 4" xfId="57034" xr:uid="{00000000-0005-0000-0000-00008E290000}"/>
    <cellStyle name="Input 4 3 42" xfId="18061" xr:uid="{00000000-0005-0000-0000-00008F290000}"/>
    <cellStyle name="Input 4 3 42 2" xfId="34233" xr:uid="{00000000-0005-0000-0000-000090290000}"/>
    <cellStyle name="Input 4 3 42 3" xfId="44260" xr:uid="{00000000-0005-0000-0000-000091290000}"/>
    <cellStyle name="Input 4 3 42 4" xfId="57268" xr:uid="{00000000-0005-0000-0000-000092290000}"/>
    <cellStyle name="Input 4 3 43" xfId="18372" xr:uid="{00000000-0005-0000-0000-000093290000}"/>
    <cellStyle name="Input 4 3 43 2" xfId="34508" xr:uid="{00000000-0005-0000-0000-000094290000}"/>
    <cellStyle name="Input 4 3 43 3" xfId="44490" xr:uid="{00000000-0005-0000-0000-000095290000}"/>
    <cellStyle name="Input 4 3 43 4" xfId="57498" xr:uid="{00000000-0005-0000-0000-000096290000}"/>
    <cellStyle name="Input 4 3 44" xfId="18688" xr:uid="{00000000-0005-0000-0000-000097290000}"/>
    <cellStyle name="Input 4 3 44 2" xfId="34788" xr:uid="{00000000-0005-0000-0000-000098290000}"/>
    <cellStyle name="Input 4 3 44 3" xfId="44725" xr:uid="{00000000-0005-0000-0000-000099290000}"/>
    <cellStyle name="Input 4 3 44 4" xfId="57733" xr:uid="{00000000-0005-0000-0000-00009A290000}"/>
    <cellStyle name="Input 4 3 45" xfId="19149" xr:uid="{00000000-0005-0000-0000-00009B290000}"/>
    <cellStyle name="Input 4 3 45 2" xfId="35197" xr:uid="{00000000-0005-0000-0000-00009C290000}"/>
    <cellStyle name="Input 4 3 45 3" xfId="45067" xr:uid="{00000000-0005-0000-0000-00009D290000}"/>
    <cellStyle name="Input 4 3 45 4" xfId="58075" xr:uid="{00000000-0005-0000-0000-00009E290000}"/>
    <cellStyle name="Input 4 3 46" xfId="19451" xr:uid="{00000000-0005-0000-0000-00009F290000}"/>
    <cellStyle name="Input 4 3 46 2" xfId="35463" xr:uid="{00000000-0005-0000-0000-0000A0290000}"/>
    <cellStyle name="Input 4 3 46 3" xfId="45290" xr:uid="{00000000-0005-0000-0000-0000A1290000}"/>
    <cellStyle name="Input 4 3 46 4" xfId="58298" xr:uid="{00000000-0005-0000-0000-0000A2290000}"/>
    <cellStyle name="Input 4 3 47" xfId="27366" xr:uid="{00000000-0005-0000-0000-0000A3290000}"/>
    <cellStyle name="Input 4 3 48" xfId="45558" xr:uid="{00000000-0005-0000-0000-0000A4290000}"/>
    <cellStyle name="Input 4 3 5" xfId="4543" xr:uid="{00000000-0005-0000-0000-0000A5290000}"/>
    <cellStyle name="Input 4 3 5 2" xfId="21995" xr:uid="{00000000-0005-0000-0000-0000A6290000}"/>
    <cellStyle name="Input 4 3 5 3" xfId="20545" xr:uid="{00000000-0005-0000-0000-0000A7290000}"/>
    <cellStyle name="Input 4 3 5 4" xfId="46739" xr:uid="{00000000-0005-0000-0000-0000A8290000}"/>
    <cellStyle name="Input 4 3 6" xfId="4933" xr:uid="{00000000-0005-0000-0000-0000A9290000}"/>
    <cellStyle name="Input 4 3 6 2" xfId="22357" xr:uid="{00000000-0005-0000-0000-0000AA290000}"/>
    <cellStyle name="Input 4 3 6 3" xfId="34850" xr:uid="{00000000-0005-0000-0000-0000AB290000}"/>
    <cellStyle name="Input 4 3 6 4" xfId="47051" xr:uid="{00000000-0005-0000-0000-0000AC290000}"/>
    <cellStyle name="Input 4 3 7" xfId="5159" xr:uid="{00000000-0005-0000-0000-0000AD290000}"/>
    <cellStyle name="Input 4 3 7 2" xfId="22561" xr:uid="{00000000-0005-0000-0000-0000AE290000}"/>
    <cellStyle name="Input 4 3 7 3" xfId="19684" xr:uid="{00000000-0005-0000-0000-0000AF290000}"/>
    <cellStyle name="Input 4 3 7 4" xfId="47233" xr:uid="{00000000-0005-0000-0000-0000B0290000}"/>
    <cellStyle name="Input 4 3 8" xfId="5444" xr:uid="{00000000-0005-0000-0000-0000B1290000}"/>
    <cellStyle name="Input 4 3 8 2" xfId="22822" xr:uid="{00000000-0005-0000-0000-0000B2290000}"/>
    <cellStyle name="Input 4 3 8 3" xfId="19608" xr:uid="{00000000-0005-0000-0000-0000B3290000}"/>
    <cellStyle name="Input 4 3 8 4" xfId="47451" xr:uid="{00000000-0005-0000-0000-0000B4290000}"/>
    <cellStyle name="Input 4 3 9" xfId="5652" xr:uid="{00000000-0005-0000-0000-0000B5290000}"/>
    <cellStyle name="Input 4 3 9 2" xfId="23011" xr:uid="{00000000-0005-0000-0000-0000B6290000}"/>
    <cellStyle name="Input 4 3 9 3" xfId="25470" xr:uid="{00000000-0005-0000-0000-0000B7290000}"/>
    <cellStyle name="Input 4 3 9 4" xfId="47613" xr:uid="{00000000-0005-0000-0000-0000B8290000}"/>
    <cellStyle name="Input 4 4" xfId="2645" xr:uid="{00000000-0005-0000-0000-0000B9290000}"/>
    <cellStyle name="Input 4 4 10" xfId="6072" xr:uid="{00000000-0005-0000-0000-0000BA290000}"/>
    <cellStyle name="Input 4 4 10 2" xfId="23404" xr:uid="{00000000-0005-0000-0000-0000BB290000}"/>
    <cellStyle name="Input 4 4 10 3" xfId="33816" xr:uid="{00000000-0005-0000-0000-0000BC290000}"/>
    <cellStyle name="Input 4 4 10 4" xfId="47959" xr:uid="{00000000-0005-0000-0000-0000BD290000}"/>
    <cellStyle name="Input 4 4 11" xfId="5975" xr:uid="{00000000-0005-0000-0000-0000BE290000}"/>
    <cellStyle name="Input 4 4 11 2" xfId="23311" xr:uid="{00000000-0005-0000-0000-0000BF290000}"/>
    <cellStyle name="Input 4 4 11 3" xfId="32878" xr:uid="{00000000-0005-0000-0000-0000C0290000}"/>
    <cellStyle name="Input 4 4 11 4" xfId="47879" xr:uid="{00000000-0005-0000-0000-0000C1290000}"/>
    <cellStyle name="Input 4 4 12" xfId="6368" xr:uid="{00000000-0005-0000-0000-0000C2290000}"/>
    <cellStyle name="Input 4 4 12 2" xfId="23680" xr:uid="{00000000-0005-0000-0000-0000C3290000}"/>
    <cellStyle name="Input 4 4 12 3" xfId="20258" xr:uid="{00000000-0005-0000-0000-0000C4290000}"/>
    <cellStyle name="Input 4 4 12 4" xfId="48191" xr:uid="{00000000-0005-0000-0000-0000C5290000}"/>
    <cellStyle name="Input 4 4 13" xfId="6971" xr:uid="{00000000-0005-0000-0000-0000C6290000}"/>
    <cellStyle name="Input 4 4 13 2" xfId="24215" xr:uid="{00000000-0005-0000-0000-0000C7290000}"/>
    <cellStyle name="Input 4 4 13 3" xfId="35679" xr:uid="{00000000-0005-0000-0000-0000C8290000}"/>
    <cellStyle name="Input 4 4 13 4" xfId="48648" xr:uid="{00000000-0005-0000-0000-0000C9290000}"/>
    <cellStyle name="Input 4 4 14" xfId="7385" xr:uid="{00000000-0005-0000-0000-0000CA290000}"/>
    <cellStyle name="Input 4 4 14 2" xfId="24586" xr:uid="{00000000-0005-0000-0000-0000CB290000}"/>
    <cellStyle name="Input 4 4 14 3" xfId="35977" xr:uid="{00000000-0005-0000-0000-0000CC290000}"/>
    <cellStyle name="Input 4 4 14 4" xfId="48948" xr:uid="{00000000-0005-0000-0000-0000CD290000}"/>
    <cellStyle name="Input 4 4 15" xfId="7323" xr:uid="{00000000-0005-0000-0000-0000CE290000}"/>
    <cellStyle name="Input 4 4 15 2" xfId="24533" xr:uid="{00000000-0005-0000-0000-0000CF290000}"/>
    <cellStyle name="Input 4 4 15 3" xfId="35944" xr:uid="{00000000-0005-0000-0000-0000D0290000}"/>
    <cellStyle name="Input 4 4 15 4" xfId="48915" xr:uid="{00000000-0005-0000-0000-0000D1290000}"/>
    <cellStyle name="Input 4 4 16" xfId="8266" xr:uid="{00000000-0005-0000-0000-0000D2290000}"/>
    <cellStyle name="Input 4 4 16 2" xfId="25392" xr:uid="{00000000-0005-0000-0000-0000D3290000}"/>
    <cellStyle name="Input 4 4 16 3" xfId="36683" xr:uid="{00000000-0005-0000-0000-0000D4290000}"/>
    <cellStyle name="Input 4 4 16 4" xfId="49654" xr:uid="{00000000-0005-0000-0000-0000D5290000}"/>
    <cellStyle name="Input 4 4 17" xfId="8012" xr:uid="{00000000-0005-0000-0000-0000D6290000}"/>
    <cellStyle name="Input 4 4 17 2" xfId="25147" xr:uid="{00000000-0005-0000-0000-0000D7290000}"/>
    <cellStyle name="Input 4 4 17 3" xfId="36462" xr:uid="{00000000-0005-0000-0000-0000D8290000}"/>
    <cellStyle name="Input 4 4 17 4" xfId="49433" xr:uid="{00000000-0005-0000-0000-0000D9290000}"/>
    <cellStyle name="Input 4 4 18" xfId="8213" xr:uid="{00000000-0005-0000-0000-0000DA290000}"/>
    <cellStyle name="Input 4 4 18 2" xfId="25342" xr:uid="{00000000-0005-0000-0000-0000DB290000}"/>
    <cellStyle name="Input 4 4 18 3" xfId="36640" xr:uid="{00000000-0005-0000-0000-0000DC290000}"/>
    <cellStyle name="Input 4 4 18 4" xfId="49611" xr:uid="{00000000-0005-0000-0000-0000DD290000}"/>
    <cellStyle name="Input 4 4 19" xfId="10316" xr:uid="{00000000-0005-0000-0000-0000DE290000}"/>
    <cellStyle name="Input 4 4 19 2" xfId="27279" xr:uid="{00000000-0005-0000-0000-0000DF290000}"/>
    <cellStyle name="Input 4 4 19 3" xfId="38339" xr:uid="{00000000-0005-0000-0000-0000E0290000}"/>
    <cellStyle name="Input 4 4 19 4" xfId="51299" xr:uid="{00000000-0005-0000-0000-0000E1290000}"/>
    <cellStyle name="Input 4 4 2" xfId="3210" xr:uid="{00000000-0005-0000-0000-0000E2290000}"/>
    <cellStyle name="Input 4 4 2 2" xfId="20797" xr:uid="{00000000-0005-0000-0000-0000E3290000}"/>
    <cellStyle name="Input 4 4 2 3" xfId="31847" xr:uid="{00000000-0005-0000-0000-0000E4290000}"/>
    <cellStyle name="Input 4 4 2 4" xfId="45735" xr:uid="{00000000-0005-0000-0000-0000E5290000}"/>
    <cellStyle name="Input 4 4 20" xfId="10089" xr:uid="{00000000-0005-0000-0000-0000E6290000}"/>
    <cellStyle name="Input 4 4 20 2" xfId="27067" xr:uid="{00000000-0005-0000-0000-0000E7290000}"/>
    <cellStyle name="Input 4 4 20 3" xfId="38155" xr:uid="{00000000-0005-0000-0000-0000E8290000}"/>
    <cellStyle name="Input 4 4 20 4" xfId="51120" xr:uid="{00000000-0005-0000-0000-0000E9290000}"/>
    <cellStyle name="Input 4 4 21" xfId="10669" xr:uid="{00000000-0005-0000-0000-0000EA290000}"/>
    <cellStyle name="Input 4 4 21 2" xfId="27606" xr:uid="{00000000-0005-0000-0000-0000EB290000}"/>
    <cellStyle name="Input 4 4 21 3" xfId="38621" xr:uid="{00000000-0005-0000-0000-0000EC290000}"/>
    <cellStyle name="Input 4 4 21 4" xfId="51629" xr:uid="{00000000-0005-0000-0000-0000ED290000}"/>
    <cellStyle name="Input 4 4 22" xfId="9929" xr:uid="{00000000-0005-0000-0000-0000EE290000}"/>
    <cellStyle name="Input 4 4 22 2" xfId="26919" xr:uid="{00000000-0005-0000-0000-0000EF290000}"/>
    <cellStyle name="Input 4 4 22 3" xfId="38032" xr:uid="{00000000-0005-0000-0000-0000F0290000}"/>
    <cellStyle name="Input 4 4 22 4" xfId="50997" xr:uid="{00000000-0005-0000-0000-0000F1290000}"/>
    <cellStyle name="Input 4 4 23" xfId="9900" xr:uid="{00000000-0005-0000-0000-0000F2290000}"/>
    <cellStyle name="Input 4 4 23 2" xfId="26890" xr:uid="{00000000-0005-0000-0000-0000F3290000}"/>
    <cellStyle name="Input 4 4 23 3" xfId="38004" xr:uid="{00000000-0005-0000-0000-0000F4290000}"/>
    <cellStyle name="Input 4 4 23 4" xfId="50970" xr:uid="{00000000-0005-0000-0000-0000F5290000}"/>
    <cellStyle name="Input 4 4 24" xfId="9981" xr:uid="{00000000-0005-0000-0000-0000F6290000}"/>
    <cellStyle name="Input 4 4 24 2" xfId="26967" xr:uid="{00000000-0005-0000-0000-0000F7290000}"/>
    <cellStyle name="Input 4 4 24 3" xfId="38073" xr:uid="{00000000-0005-0000-0000-0000F8290000}"/>
    <cellStyle name="Input 4 4 24 4" xfId="51038" xr:uid="{00000000-0005-0000-0000-0000F9290000}"/>
    <cellStyle name="Input 4 4 25" xfId="9799" xr:uid="{00000000-0005-0000-0000-0000FA290000}"/>
    <cellStyle name="Input 4 4 25 2" xfId="26795" xr:uid="{00000000-0005-0000-0000-0000FB290000}"/>
    <cellStyle name="Input 4 4 25 3" xfId="37919" xr:uid="{00000000-0005-0000-0000-0000FC290000}"/>
    <cellStyle name="Input 4 4 25 4" xfId="50885" xr:uid="{00000000-0005-0000-0000-0000FD290000}"/>
    <cellStyle name="Input 4 4 26" xfId="11822" xr:uid="{00000000-0005-0000-0000-0000FE290000}"/>
    <cellStyle name="Input 4 4 26 2" xfId="28647" xr:uid="{00000000-0005-0000-0000-0000FF290000}"/>
    <cellStyle name="Input 4 4 26 3" xfId="39499" xr:uid="{00000000-0005-0000-0000-0000002A0000}"/>
    <cellStyle name="Input 4 4 26 4" xfId="52507" xr:uid="{00000000-0005-0000-0000-0000012A0000}"/>
    <cellStyle name="Input 4 4 27" xfId="9727" xr:uid="{00000000-0005-0000-0000-0000022A0000}"/>
    <cellStyle name="Input 4 4 27 2" xfId="26726" xr:uid="{00000000-0005-0000-0000-0000032A0000}"/>
    <cellStyle name="Input 4 4 27 3" xfId="37859" xr:uid="{00000000-0005-0000-0000-0000042A0000}"/>
    <cellStyle name="Input 4 4 27 4" xfId="50825" xr:uid="{00000000-0005-0000-0000-0000052A0000}"/>
    <cellStyle name="Input 4 4 28" xfId="11891" xr:uid="{00000000-0005-0000-0000-0000062A0000}"/>
    <cellStyle name="Input 4 4 28 2" xfId="28712" xr:uid="{00000000-0005-0000-0000-0000072A0000}"/>
    <cellStyle name="Input 4 4 28 3" xfId="39560" xr:uid="{00000000-0005-0000-0000-0000082A0000}"/>
    <cellStyle name="Input 4 4 28 4" xfId="52568" xr:uid="{00000000-0005-0000-0000-0000092A0000}"/>
    <cellStyle name="Input 4 4 29" xfId="12996" xr:uid="{00000000-0005-0000-0000-00000A2A0000}"/>
    <cellStyle name="Input 4 4 29 2" xfId="29692" xr:uid="{00000000-0005-0000-0000-00000B2A0000}"/>
    <cellStyle name="Input 4 4 29 3" xfId="40358" xr:uid="{00000000-0005-0000-0000-00000C2A0000}"/>
    <cellStyle name="Input 4 4 29 4" xfId="53366" xr:uid="{00000000-0005-0000-0000-00000D2A0000}"/>
    <cellStyle name="Input 4 4 3" xfId="3175" xr:uid="{00000000-0005-0000-0000-00000E2A0000}"/>
    <cellStyle name="Input 4 4 3 2" xfId="20767" xr:uid="{00000000-0005-0000-0000-00000F2A0000}"/>
    <cellStyle name="Input 4 4 3 3" xfId="30304" xr:uid="{00000000-0005-0000-0000-0000102A0000}"/>
    <cellStyle name="Input 4 4 3 4" xfId="45716" xr:uid="{00000000-0005-0000-0000-0000112A0000}"/>
    <cellStyle name="Input 4 4 30" xfId="13349" xr:uid="{00000000-0005-0000-0000-0000122A0000}"/>
    <cellStyle name="Input 4 4 30 2" xfId="30012" xr:uid="{00000000-0005-0000-0000-0000132A0000}"/>
    <cellStyle name="Input 4 4 30 3" xfId="40633" xr:uid="{00000000-0005-0000-0000-0000142A0000}"/>
    <cellStyle name="Input 4 4 30 4" xfId="53641" xr:uid="{00000000-0005-0000-0000-0000152A0000}"/>
    <cellStyle name="Input 4 4 31" xfId="13133" xr:uid="{00000000-0005-0000-0000-0000162A0000}"/>
    <cellStyle name="Input 4 4 31 2" xfId="29815" xr:uid="{00000000-0005-0000-0000-0000172A0000}"/>
    <cellStyle name="Input 4 4 31 3" xfId="40460" xr:uid="{00000000-0005-0000-0000-0000182A0000}"/>
    <cellStyle name="Input 4 4 31 4" xfId="53468" xr:uid="{00000000-0005-0000-0000-0000192A0000}"/>
    <cellStyle name="Input 4 4 32" xfId="9788" xr:uid="{00000000-0005-0000-0000-00001A2A0000}"/>
    <cellStyle name="Input 4 4 32 2" xfId="26784" xr:uid="{00000000-0005-0000-0000-00001B2A0000}"/>
    <cellStyle name="Input 4 4 32 3" xfId="37910" xr:uid="{00000000-0005-0000-0000-00001C2A0000}"/>
    <cellStyle name="Input 4 4 32 4" xfId="50876" xr:uid="{00000000-0005-0000-0000-00001D2A0000}"/>
    <cellStyle name="Input 4 4 33" xfId="13984" xr:uid="{00000000-0005-0000-0000-00001E2A0000}"/>
    <cellStyle name="Input 4 4 33 2" xfId="30575" xr:uid="{00000000-0005-0000-0000-00001F2A0000}"/>
    <cellStyle name="Input 4 4 33 3" xfId="41113" xr:uid="{00000000-0005-0000-0000-0000202A0000}"/>
    <cellStyle name="Input 4 4 33 4" xfId="54121" xr:uid="{00000000-0005-0000-0000-0000212A0000}"/>
    <cellStyle name="Input 4 4 34" xfId="9279" xr:uid="{00000000-0005-0000-0000-0000222A0000}"/>
    <cellStyle name="Input 4 4 34 2" xfId="26309" xr:uid="{00000000-0005-0000-0000-0000232A0000}"/>
    <cellStyle name="Input 4 4 34 3" xfId="37484" xr:uid="{00000000-0005-0000-0000-0000242A0000}"/>
    <cellStyle name="Input 4 4 34 4" xfId="50450" xr:uid="{00000000-0005-0000-0000-0000252A0000}"/>
    <cellStyle name="Input 4 4 35" xfId="10295" xr:uid="{00000000-0005-0000-0000-0000262A0000}"/>
    <cellStyle name="Input 4 4 35 2" xfId="27260" xr:uid="{00000000-0005-0000-0000-0000272A0000}"/>
    <cellStyle name="Input 4 4 35 3" xfId="38325" xr:uid="{00000000-0005-0000-0000-0000282A0000}"/>
    <cellStyle name="Input 4 4 35 4" xfId="51284" xr:uid="{00000000-0005-0000-0000-0000292A0000}"/>
    <cellStyle name="Input 4 4 36" xfId="15551" xr:uid="{00000000-0005-0000-0000-00002A2A0000}"/>
    <cellStyle name="Input 4 4 36 2" xfId="31973" xr:uid="{00000000-0005-0000-0000-00002B2A0000}"/>
    <cellStyle name="Input 4 4 36 3" xfId="42316" xr:uid="{00000000-0005-0000-0000-00002C2A0000}"/>
    <cellStyle name="Input 4 4 36 4" xfId="55324" xr:uid="{00000000-0005-0000-0000-00002D2A0000}"/>
    <cellStyle name="Input 4 4 37" xfId="15646" xr:uid="{00000000-0005-0000-0000-00002E2A0000}"/>
    <cellStyle name="Input 4 4 37 2" xfId="32058" xr:uid="{00000000-0005-0000-0000-00002F2A0000}"/>
    <cellStyle name="Input 4 4 37 3" xfId="42388" xr:uid="{00000000-0005-0000-0000-0000302A0000}"/>
    <cellStyle name="Input 4 4 37 4" xfId="55396" xr:uid="{00000000-0005-0000-0000-0000312A0000}"/>
    <cellStyle name="Input 4 4 38" xfId="16295" xr:uid="{00000000-0005-0000-0000-0000322A0000}"/>
    <cellStyle name="Input 4 4 38 2" xfId="32639" xr:uid="{00000000-0005-0000-0000-0000332A0000}"/>
    <cellStyle name="Input 4 4 38 3" xfId="42895" xr:uid="{00000000-0005-0000-0000-0000342A0000}"/>
    <cellStyle name="Input 4 4 38 4" xfId="55903" xr:uid="{00000000-0005-0000-0000-0000352A0000}"/>
    <cellStyle name="Input 4 4 39" xfId="16242" xr:uid="{00000000-0005-0000-0000-0000362A0000}"/>
    <cellStyle name="Input 4 4 39 2" xfId="32593" xr:uid="{00000000-0005-0000-0000-0000372A0000}"/>
    <cellStyle name="Input 4 4 39 3" xfId="42855" xr:uid="{00000000-0005-0000-0000-0000382A0000}"/>
    <cellStyle name="Input 4 4 39 4" xfId="55863" xr:uid="{00000000-0005-0000-0000-0000392A0000}"/>
    <cellStyle name="Input 4 4 4" xfId="4124" xr:uid="{00000000-0005-0000-0000-00003A2A0000}"/>
    <cellStyle name="Input 4 4 4 2" xfId="21623" xr:uid="{00000000-0005-0000-0000-00003B2A0000}"/>
    <cellStyle name="Input 4 4 4 3" xfId="19901" xr:uid="{00000000-0005-0000-0000-00003C2A0000}"/>
    <cellStyle name="Input 4 4 4 4" xfId="46431" xr:uid="{00000000-0005-0000-0000-00003D2A0000}"/>
    <cellStyle name="Input 4 4 40" xfId="17313" xr:uid="{00000000-0005-0000-0000-00003E2A0000}"/>
    <cellStyle name="Input 4 4 40 2" xfId="33567" xr:uid="{00000000-0005-0000-0000-00003F2A0000}"/>
    <cellStyle name="Input 4 4 40 3" xfId="43705" xr:uid="{00000000-0005-0000-0000-0000402A0000}"/>
    <cellStyle name="Input 4 4 40 4" xfId="56713" xr:uid="{00000000-0005-0000-0000-0000412A0000}"/>
    <cellStyle name="Input 4 4 41" xfId="17174" xr:uid="{00000000-0005-0000-0000-0000422A0000}"/>
    <cellStyle name="Input 4 4 41 2" xfId="33437" xr:uid="{00000000-0005-0000-0000-0000432A0000}"/>
    <cellStyle name="Input 4 4 41 3" xfId="43598" xr:uid="{00000000-0005-0000-0000-0000442A0000}"/>
    <cellStyle name="Input 4 4 41 4" xfId="56606" xr:uid="{00000000-0005-0000-0000-0000452A0000}"/>
    <cellStyle name="Input 4 4 42" xfId="17625" xr:uid="{00000000-0005-0000-0000-0000462A0000}"/>
    <cellStyle name="Input 4 4 42 2" xfId="33844" xr:uid="{00000000-0005-0000-0000-0000472A0000}"/>
    <cellStyle name="Input 4 4 42 3" xfId="43938" xr:uid="{00000000-0005-0000-0000-0000482A0000}"/>
    <cellStyle name="Input 4 4 42 4" xfId="56946" xr:uid="{00000000-0005-0000-0000-0000492A0000}"/>
    <cellStyle name="Input 4 4 43" xfId="17087" xr:uid="{00000000-0005-0000-0000-00004A2A0000}"/>
    <cellStyle name="Input 4 4 43 2" xfId="33359" xr:uid="{00000000-0005-0000-0000-00004B2A0000}"/>
    <cellStyle name="Input 4 4 43 3" xfId="43532" xr:uid="{00000000-0005-0000-0000-00004C2A0000}"/>
    <cellStyle name="Input 4 4 43 4" xfId="56540" xr:uid="{00000000-0005-0000-0000-00004D2A0000}"/>
    <cellStyle name="Input 4 4 44" xfId="16931" xr:uid="{00000000-0005-0000-0000-00004E2A0000}"/>
    <cellStyle name="Input 4 4 44 2" xfId="33214" xr:uid="{00000000-0005-0000-0000-00004F2A0000}"/>
    <cellStyle name="Input 4 4 44 3" xfId="43399" xr:uid="{00000000-0005-0000-0000-0000502A0000}"/>
    <cellStyle name="Input 4 4 44 4" xfId="56407" xr:uid="{00000000-0005-0000-0000-0000512A0000}"/>
    <cellStyle name="Input 4 4 45" xfId="18972" xr:uid="{00000000-0005-0000-0000-0000522A0000}"/>
    <cellStyle name="Input 4 4 45 2" xfId="35035" xr:uid="{00000000-0005-0000-0000-0000532A0000}"/>
    <cellStyle name="Input 4 4 45 3" xfId="44929" xr:uid="{00000000-0005-0000-0000-0000542A0000}"/>
    <cellStyle name="Input 4 4 45 4" xfId="57937" xr:uid="{00000000-0005-0000-0000-0000552A0000}"/>
    <cellStyle name="Input 4 4 46" xfId="18926" xr:uid="{00000000-0005-0000-0000-0000562A0000}"/>
    <cellStyle name="Input 4 4 46 2" xfId="34995" xr:uid="{00000000-0005-0000-0000-0000572A0000}"/>
    <cellStyle name="Input 4 4 46 3" xfId="44907" xr:uid="{00000000-0005-0000-0000-0000582A0000}"/>
    <cellStyle name="Input 4 4 46 4" xfId="57915" xr:uid="{00000000-0005-0000-0000-0000592A0000}"/>
    <cellStyle name="Input 4 4 47" xfId="20198" xr:uid="{00000000-0005-0000-0000-00005A2A0000}"/>
    <cellStyle name="Input 4 4 48" xfId="45452" xr:uid="{00000000-0005-0000-0000-00005B2A0000}"/>
    <cellStyle name="Input 4 4 5" xfId="3842" xr:uid="{00000000-0005-0000-0000-00005C2A0000}"/>
    <cellStyle name="Input 4 4 5 2" xfId="21360" xr:uid="{00000000-0005-0000-0000-00005D2A0000}"/>
    <cellStyle name="Input 4 4 5 3" xfId="20444" xr:uid="{00000000-0005-0000-0000-00005E2A0000}"/>
    <cellStyle name="Input 4 4 5 4" xfId="46208" xr:uid="{00000000-0005-0000-0000-00005F2A0000}"/>
    <cellStyle name="Input 4 4 6" xfId="4758" xr:uid="{00000000-0005-0000-0000-0000602A0000}"/>
    <cellStyle name="Input 4 4 6 2" xfId="22192" xr:uid="{00000000-0005-0000-0000-0000612A0000}"/>
    <cellStyle name="Input 4 4 6 3" xfId="31248" xr:uid="{00000000-0005-0000-0000-0000622A0000}"/>
    <cellStyle name="Input 4 4 6 4" xfId="46905" xr:uid="{00000000-0005-0000-0000-0000632A0000}"/>
    <cellStyle name="Input 4 4 7" xfId="4078" xr:uid="{00000000-0005-0000-0000-0000642A0000}"/>
    <cellStyle name="Input 4 4 7 2" xfId="21581" xr:uid="{00000000-0005-0000-0000-0000652A0000}"/>
    <cellStyle name="Input 4 4 7 3" xfId="19931" xr:uid="{00000000-0005-0000-0000-0000662A0000}"/>
    <cellStyle name="Input 4 4 7 4" xfId="46401" xr:uid="{00000000-0005-0000-0000-0000672A0000}"/>
    <cellStyle name="Input 4 4 8" xfId="4710" xr:uid="{00000000-0005-0000-0000-0000682A0000}"/>
    <cellStyle name="Input 4 4 8 2" xfId="22148" xr:uid="{00000000-0005-0000-0000-0000692A0000}"/>
    <cellStyle name="Input 4 4 8 3" xfId="20503" xr:uid="{00000000-0005-0000-0000-00006A2A0000}"/>
    <cellStyle name="Input 4 4 8 4" xfId="46863" xr:uid="{00000000-0005-0000-0000-00006B2A0000}"/>
    <cellStyle name="Input 4 4 9" xfId="5069" xr:uid="{00000000-0005-0000-0000-00006C2A0000}"/>
    <cellStyle name="Input 4 4 9 2" xfId="22478" xr:uid="{00000000-0005-0000-0000-00006D2A0000}"/>
    <cellStyle name="Input 4 4 9 3" xfId="19734" xr:uid="{00000000-0005-0000-0000-00006E2A0000}"/>
    <cellStyle name="Input 4 4 9 4" xfId="47158" xr:uid="{00000000-0005-0000-0000-00006F2A0000}"/>
    <cellStyle name="Input 4 5" xfId="3099" xr:uid="{00000000-0005-0000-0000-0000702A0000}"/>
    <cellStyle name="Input 4 5 2" xfId="20693" xr:uid="{00000000-0005-0000-0000-0000712A0000}"/>
    <cellStyle name="Input 4 5 3" xfId="31806" xr:uid="{00000000-0005-0000-0000-0000722A0000}"/>
    <cellStyle name="Input 4 5 4" xfId="45643" xr:uid="{00000000-0005-0000-0000-0000732A0000}"/>
    <cellStyle name="Input 4 6" xfId="3982" xr:uid="{00000000-0005-0000-0000-0000742A0000}"/>
    <cellStyle name="Input 4 6 2" xfId="21492" xr:uid="{00000000-0005-0000-0000-0000752A0000}"/>
    <cellStyle name="Input 4 6 3" xfId="20006" xr:uid="{00000000-0005-0000-0000-0000762A0000}"/>
    <cellStyle name="Input 4 6 4" xfId="46326" xr:uid="{00000000-0005-0000-0000-0000772A0000}"/>
    <cellStyle name="Input 4 7" xfId="5879" xr:uid="{00000000-0005-0000-0000-0000782A0000}"/>
    <cellStyle name="Input 4 7 2" xfId="23222" xr:uid="{00000000-0005-0000-0000-0000792A0000}"/>
    <cellStyle name="Input 4 7 3" xfId="33113" xr:uid="{00000000-0005-0000-0000-00007A2A0000}"/>
    <cellStyle name="Input 4 7 4" xfId="47802" xr:uid="{00000000-0005-0000-0000-00007B2A0000}"/>
    <cellStyle name="Input 4 8" xfId="5875" xr:uid="{00000000-0005-0000-0000-00007C2A0000}"/>
    <cellStyle name="Input 4 8 2" xfId="23218" xr:uid="{00000000-0005-0000-0000-00007D2A0000}"/>
    <cellStyle name="Input 4 8 3" xfId="35106" xr:uid="{00000000-0005-0000-0000-00007E2A0000}"/>
    <cellStyle name="Input 4 8 4" xfId="47798" xr:uid="{00000000-0005-0000-0000-00007F2A0000}"/>
    <cellStyle name="Input 4 9" xfId="8098" xr:uid="{00000000-0005-0000-0000-0000802A0000}"/>
    <cellStyle name="Input 4 9 2" xfId="25232" xr:uid="{00000000-0005-0000-0000-0000812A0000}"/>
    <cellStyle name="Input 4 9 3" xfId="36540" xr:uid="{00000000-0005-0000-0000-0000822A0000}"/>
    <cellStyle name="Input 4 9 4" xfId="49511" xr:uid="{00000000-0005-0000-0000-0000832A0000}"/>
    <cellStyle name="Input 5" xfId="760" xr:uid="{00000000-0005-0000-0000-0000842A0000}"/>
    <cellStyle name="Input 5 10" xfId="8094" xr:uid="{00000000-0005-0000-0000-0000852A0000}"/>
    <cellStyle name="Input 5 10 2" xfId="25228" xr:uid="{00000000-0005-0000-0000-0000862A0000}"/>
    <cellStyle name="Input 5 10 3" xfId="36536" xr:uid="{00000000-0005-0000-0000-0000872A0000}"/>
    <cellStyle name="Input 5 10 4" xfId="49507" xr:uid="{00000000-0005-0000-0000-0000882A0000}"/>
    <cellStyle name="Input 5 11" xfId="9544" xr:uid="{00000000-0005-0000-0000-0000892A0000}"/>
    <cellStyle name="Input 5 11 2" xfId="26557" xr:uid="{00000000-0005-0000-0000-00008A2A0000}"/>
    <cellStyle name="Input 5 11 3" xfId="37702" xr:uid="{00000000-0005-0000-0000-00008B2A0000}"/>
    <cellStyle name="Input 5 11 4" xfId="50668" xr:uid="{00000000-0005-0000-0000-00008C2A0000}"/>
    <cellStyle name="Input 5 12" xfId="12703" xr:uid="{00000000-0005-0000-0000-00008D2A0000}"/>
    <cellStyle name="Input 5 12 2" xfId="29434" xr:uid="{00000000-0005-0000-0000-00008E2A0000}"/>
    <cellStyle name="Input 5 12 3" xfId="40145" xr:uid="{00000000-0005-0000-0000-00008F2A0000}"/>
    <cellStyle name="Input 5 12 4" xfId="53153" xr:uid="{00000000-0005-0000-0000-0000902A0000}"/>
    <cellStyle name="Input 5 13" xfId="10172" xr:uid="{00000000-0005-0000-0000-0000912A0000}"/>
    <cellStyle name="Input 5 13 2" xfId="27143" xr:uid="{00000000-0005-0000-0000-0000922A0000}"/>
    <cellStyle name="Input 5 13 3" xfId="38218" xr:uid="{00000000-0005-0000-0000-0000932A0000}"/>
    <cellStyle name="Input 5 13 4" xfId="51181" xr:uid="{00000000-0005-0000-0000-0000942A0000}"/>
    <cellStyle name="Input 5 14" xfId="9280" xr:uid="{00000000-0005-0000-0000-0000952A0000}"/>
    <cellStyle name="Input 5 14 2" xfId="26310" xr:uid="{00000000-0005-0000-0000-0000962A0000}"/>
    <cellStyle name="Input 5 14 3" xfId="37485" xr:uid="{00000000-0005-0000-0000-0000972A0000}"/>
    <cellStyle name="Input 5 14 4" xfId="50451" xr:uid="{00000000-0005-0000-0000-0000982A0000}"/>
    <cellStyle name="Input 5 15" xfId="9594" xr:uid="{00000000-0005-0000-0000-0000992A0000}"/>
    <cellStyle name="Input 5 15 2" xfId="26603" xr:uid="{00000000-0005-0000-0000-00009A2A0000}"/>
    <cellStyle name="Input 5 15 3" xfId="37746" xr:uid="{00000000-0005-0000-0000-00009B2A0000}"/>
    <cellStyle name="Input 5 15 4" xfId="50712" xr:uid="{00000000-0005-0000-0000-00009C2A0000}"/>
    <cellStyle name="Input 5 16" xfId="9954" xr:uid="{00000000-0005-0000-0000-00009D2A0000}"/>
    <cellStyle name="Input 5 16 2" xfId="26941" xr:uid="{00000000-0005-0000-0000-00009E2A0000}"/>
    <cellStyle name="Input 5 16 3" xfId="38047" xr:uid="{00000000-0005-0000-0000-00009F2A0000}"/>
    <cellStyle name="Input 5 16 4" xfId="51012" xr:uid="{00000000-0005-0000-0000-0000A02A0000}"/>
    <cellStyle name="Input 5 17" xfId="14175" xr:uid="{00000000-0005-0000-0000-0000A12A0000}"/>
    <cellStyle name="Input 5 17 2" xfId="30748" xr:uid="{00000000-0005-0000-0000-0000A22A0000}"/>
    <cellStyle name="Input 5 17 3" xfId="41265" xr:uid="{00000000-0005-0000-0000-0000A32A0000}"/>
    <cellStyle name="Input 5 17 4" xfId="54273" xr:uid="{00000000-0005-0000-0000-0000A42A0000}"/>
    <cellStyle name="Input 5 18" xfId="16594" xr:uid="{00000000-0005-0000-0000-0000A52A0000}"/>
    <cellStyle name="Input 5 18 2" xfId="32911" xr:uid="{00000000-0005-0000-0000-0000A62A0000}"/>
    <cellStyle name="Input 5 18 3" xfId="43137" xr:uid="{00000000-0005-0000-0000-0000A72A0000}"/>
    <cellStyle name="Input 5 18 4" xfId="56145" xr:uid="{00000000-0005-0000-0000-0000A82A0000}"/>
    <cellStyle name="Input 5 19" xfId="17255" xr:uid="{00000000-0005-0000-0000-0000A92A0000}"/>
    <cellStyle name="Input 5 19 2" xfId="33514" xr:uid="{00000000-0005-0000-0000-0000AA2A0000}"/>
    <cellStyle name="Input 5 19 3" xfId="43663" xr:uid="{00000000-0005-0000-0000-0000AB2A0000}"/>
    <cellStyle name="Input 5 19 4" xfId="56671" xr:uid="{00000000-0005-0000-0000-0000AC2A0000}"/>
    <cellStyle name="Input 5 2" xfId="2869" xr:uid="{00000000-0005-0000-0000-0000AD2A0000}"/>
    <cellStyle name="Input 5 2 10" xfId="6241" xr:uid="{00000000-0005-0000-0000-0000AE2A0000}"/>
    <cellStyle name="Input 5 2 10 2" xfId="23563" xr:uid="{00000000-0005-0000-0000-0000AF2A0000}"/>
    <cellStyle name="Input 5 2 10 3" xfId="29782" xr:uid="{00000000-0005-0000-0000-0000B02A0000}"/>
    <cellStyle name="Input 5 2 10 4" xfId="48097" xr:uid="{00000000-0005-0000-0000-0000B12A0000}"/>
    <cellStyle name="Input 5 2 11" xfId="6474" xr:uid="{00000000-0005-0000-0000-0000B22A0000}"/>
    <cellStyle name="Input 5 2 11 2" xfId="23772" xr:uid="{00000000-0005-0000-0000-0000B32A0000}"/>
    <cellStyle name="Input 5 2 11 3" xfId="24675" xr:uid="{00000000-0005-0000-0000-0000B42A0000}"/>
    <cellStyle name="Input 5 2 11 4" xfId="48270" xr:uid="{00000000-0005-0000-0000-0000B52A0000}"/>
    <cellStyle name="Input 5 2 12" xfId="6768" xr:uid="{00000000-0005-0000-0000-0000B62A0000}"/>
    <cellStyle name="Input 5 2 12 2" xfId="24034" xr:uid="{00000000-0005-0000-0000-0000B72A0000}"/>
    <cellStyle name="Input 5 2 12 3" xfId="32061" xr:uid="{00000000-0005-0000-0000-0000B82A0000}"/>
    <cellStyle name="Input 5 2 12 4" xfId="48493" xr:uid="{00000000-0005-0000-0000-0000B92A0000}"/>
    <cellStyle name="Input 5 2 13" xfId="7132" xr:uid="{00000000-0005-0000-0000-0000BA2A0000}"/>
    <cellStyle name="Input 5 2 13 2" xfId="24363" xr:uid="{00000000-0005-0000-0000-0000BB2A0000}"/>
    <cellStyle name="Input 5 2 13 3" xfId="35804" xr:uid="{00000000-0005-0000-0000-0000BC2A0000}"/>
    <cellStyle name="Input 5 2 13 4" xfId="48773" xr:uid="{00000000-0005-0000-0000-0000BD2A0000}"/>
    <cellStyle name="Input 5 2 14" xfId="7558" xr:uid="{00000000-0005-0000-0000-0000BE2A0000}"/>
    <cellStyle name="Input 5 2 14 2" xfId="24740" xr:uid="{00000000-0005-0000-0000-0000BF2A0000}"/>
    <cellStyle name="Input 5 2 14 3" xfId="36112" xr:uid="{00000000-0005-0000-0000-0000C02A0000}"/>
    <cellStyle name="Input 5 2 14 4" xfId="49083" xr:uid="{00000000-0005-0000-0000-0000C12A0000}"/>
    <cellStyle name="Input 5 2 15" xfId="7856" xr:uid="{00000000-0005-0000-0000-0000C22A0000}"/>
    <cellStyle name="Input 5 2 15 2" xfId="25010" xr:uid="{00000000-0005-0000-0000-0000C32A0000}"/>
    <cellStyle name="Input 5 2 15 3" xfId="36342" xr:uid="{00000000-0005-0000-0000-0000C42A0000}"/>
    <cellStyle name="Input 5 2 15 4" xfId="49313" xr:uid="{00000000-0005-0000-0000-0000C52A0000}"/>
    <cellStyle name="Input 5 2 16" xfId="8437" xr:uid="{00000000-0005-0000-0000-0000C62A0000}"/>
    <cellStyle name="Input 5 2 16 2" xfId="25552" xr:uid="{00000000-0005-0000-0000-0000C72A0000}"/>
    <cellStyle name="Input 5 2 16 3" xfId="36825" xr:uid="{00000000-0005-0000-0000-0000C82A0000}"/>
    <cellStyle name="Input 5 2 16 4" xfId="49796" xr:uid="{00000000-0005-0000-0000-0000C92A0000}"/>
    <cellStyle name="Input 5 2 17" xfId="8699" xr:uid="{00000000-0005-0000-0000-0000CA2A0000}"/>
    <cellStyle name="Input 5 2 17 2" xfId="25779" xr:uid="{00000000-0005-0000-0000-0000CB2A0000}"/>
    <cellStyle name="Input 5 2 17 3" xfId="37014" xr:uid="{00000000-0005-0000-0000-0000CC2A0000}"/>
    <cellStyle name="Input 5 2 17 4" xfId="49985" xr:uid="{00000000-0005-0000-0000-0000CD2A0000}"/>
    <cellStyle name="Input 5 2 18" xfId="8977" xr:uid="{00000000-0005-0000-0000-0000CE2A0000}"/>
    <cellStyle name="Input 5 2 18 2" xfId="26029" xr:uid="{00000000-0005-0000-0000-0000CF2A0000}"/>
    <cellStyle name="Input 5 2 18 3" xfId="37230" xr:uid="{00000000-0005-0000-0000-0000D02A0000}"/>
    <cellStyle name="Input 5 2 18 4" xfId="50201" xr:uid="{00000000-0005-0000-0000-0000D12A0000}"/>
    <cellStyle name="Input 5 2 19" xfId="10497" xr:uid="{00000000-0005-0000-0000-0000D22A0000}"/>
    <cellStyle name="Input 5 2 19 2" xfId="27450" xr:uid="{00000000-0005-0000-0000-0000D32A0000}"/>
    <cellStyle name="Input 5 2 19 3" xfId="38490" xr:uid="{00000000-0005-0000-0000-0000D42A0000}"/>
    <cellStyle name="Input 5 2 19 4" xfId="51477" xr:uid="{00000000-0005-0000-0000-0000D52A0000}"/>
    <cellStyle name="Input 5 2 2" xfId="3382" xr:uid="{00000000-0005-0000-0000-0000D62A0000}"/>
    <cellStyle name="Input 5 2 2 2" xfId="20955" xr:uid="{00000000-0005-0000-0000-0000D72A0000}"/>
    <cellStyle name="Input 5 2 2 3" xfId="22936" xr:uid="{00000000-0005-0000-0000-0000D82A0000}"/>
    <cellStyle name="Input 5 2 2 4" xfId="45869" xr:uid="{00000000-0005-0000-0000-0000D92A0000}"/>
    <cellStyle name="Input 5 2 20" xfId="10743" xr:uid="{00000000-0005-0000-0000-0000DA2A0000}"/>
    <cellStyle name="Input 5 2 20 2" xfId="27678" xr:uid="{00000000-0005-0000-0000-0000DB2A0000}"/>
    <cellStyle name="Input 5 2 20 3" xfId="38687" xr:uid="{00000000-0005-0000-0000-0000DC2A0000}"/>
    <cellStyle name="Input 5 2 20 4" xfId="51695" xr:uid="{00000000-0005-0000-0000-0000DD2A0000}"/>
    <cellStyle name="Input 5 2 21" xfId="11067" xr:uid="{00000000-0005-0000-0000-0000DE2A0000}"/>
    <cellStyle name="Input 5 2 21 2" xfId="27973" xr:uid="{00000000-0005-0000-0000-0000DF2A0000}"/>
    <cellStyle name="Input 5 2 21 3" xfId="38926" xr:uid="{00000000-0005-0000-0000-0000E02A0000}"/>
    <cellStyle name="Input 5 2 21 4" xfId="51934" xr:uid="{00000000-0005-0000-0000-0000E12A0000}"/>
    <cellStyle name="Input 5 2 22" xfId="11406" xr:uid="{00000000-0005-0000-0000-0000E22A0000}"/>
    <cellStyle name="Input 5 2 22 2" xfId="28281" xr:uid="{00000000-0005-0000-0000-0000E32A0000}"/>
    <cellStyle name="Input 5 2 22 3" xfId="39184" xr:uid="{00000000-0005-0000-0000-0000E42A0000}"/>
    <cellStyle name="Input 5 2 22 4" xfId="52192" xr:uid="{00000000-0005-0000-0000-0000E52A0000}"/>
    <cellStyle name="Input 5 2 23" xfId="11677" xr:uid="{00000000-0005-0000-0000-0000E62A0000}"/>
    <cellStyle name="Input 5 2 23 2" xfId="28519" xr:uid="{00000000-0005-0000-0000-0000E72A0000}"/>
    <cellStyle name="Input 5 2 23 3" xfId="39386" xr:uid="{00000000-0005-0000-0000-0000E82A0000}"/>
    <cellStyle name="Input 5 2 23 4" xfId="52394" xr:uid="{00000000-0005-0000-0000-0000E92A0000}"/>
    <cellStyle name="Input 5 2 24" xfId="12008" xr:uid="{00000000-0005-0000-0000-0000EA2A0000}"/>
    <cellStyle name="Input 5 2 24 2" xfId="28820" xr:uid="{00000000-0005-0000-0000-0000EB2A0000}"/>
    <cellStyle name="Input 5 2 24 3" xfId="39648" xr:uid="{00000000-0005-0000-0000-0000EC2A0000}"/>
    <cellStyle name="Input 5 2 24 4" xfId="52656" xr:uid="{00000000-0005-0000-0000-0000ED2A0000}"/>
    <cellStyle name="Input 5 2 25" xfId="12293" xr:uid="{00000000-0005-0000-0000-0000EE2A0000}"/>
    <cellStyle name="Input 5 2 25 2" xfId="29073" xr:uid="{00000000-0005-0000-0000-0000EF2A0000}"/>
    <cellStyle name="Input 5 2 25 3" xfId="39847" xr:uid="{00000000-0005-0000-0000-0000F02A0000}"/>
    <cellStyle name="Input 5 2 25 4" xfId="52855" xr:uid="{00000000-0005-0000-0000-0000F12A0000}"/>
    <cellStyle name="Input 5 2 26" xfId="12566" xr:uid="{00000000-0005-0000-0000-0000F22A0000}"/>
    <cellStyle name="Input 5 2 26 2" xfId="29314" xr:uid="{00000000-0005-0000-0000-0000F32A0000}"/>
    <cellStyle name="Input 5 2 26 3" xfId="40048" xr:uid="{00000000-0005-0000-0000-0000F42A0000}"/>
    <cellStyle name="Input 5 2 26 4" xfId="53056" xr:uid="{00000000-0005-0000-0000-0000F52A0000}"/>
    <cellStyle name="Input 5 2 27" xfId="12848" xr:uid="{00000000-0005-0000-0000-0000F62A0000}"/>
    <cellStyle name="Input 5 2 27 2" xfId="29564" xr:uid="{00000000-0005-0000-0000-0000F72A0000}"/>
    <cellStyle name="Input 5 2 27 3" xfId="40248" xr:uid="{00000000-0005-0000-0000-0000F82A0000}"/>
    <cellStyle name="Input 5 2 27 4" xfId="53256" xr:uid="{00000000-0005-0000-0000-0000F92A0000}"/>
    <cellStyle name="Input 5 2 28" xfId="13191" xr:uid="{00000000-0005-0000-0000-0000FA2A0000}"/>
    <cellStyle name="Input 5 2 28 2" xfId="29872" xr:uid="{00000000-0005-0000-0000-0000FB2A0000}"/>
    <cellStyle name="Input 5 2 28 3" xfId="40516" xr:uid="{00000000-0005-0000-0000-0000FC2A0000}"/>
    <cellStyle name="Input 5 2 28 4" xfId="53524" xr:uid="{00000000-0005-0000-0000-0000FD2A0000}"/>
    <cellStyle name="Input 5 2 29" xfId="13528" xr:uid="{00000000-0005-0000-0000-0000FE2A0000}"/>
    <cellStyle name="Input 5 2 29 2" xfId="30178" xr:uid="{00000000-0005-0000-0000-0000FF2A0000}"/>
    <cellStyle name="Input 5 2 29 3" xfId="40782" xr:uid="{00000000-0005-0000-0000-0000002B0000}"/>
    <cellStyle name="Input 5 2 29 4" xfId="53790" xr:uid="{00000000-0005-0000-0000-0000012B0000}"/>
    <cellStyle name="Input 5 2 3" xfId="3678" xr:uid="{00000000-0005-0000-0000-0000022B0000}"/>
    <cellStyle name="Input 5 2 3 2" xfId="21215" xr:uid="{00000000-0005-0000-0000-0000032B0000}"/>
    <cellStyle name="Input 5 2 3 3" xfId="27547" xr:uid="{00000000-0005-0000-0000-0000042B0000}"/>
    <cellStyle name="Input 5 2 3 4" xfId="46086" xr:uid="{00000000-0005-0000-0000-0000052B0000}"/>
    <cellStyle name="Input 5 2 30" xfId="13767" xr:uid="{00000000-0005-0000-0000-0000062B0000}"/>
    <cellStyle name="Input 5 2 30 2" xfId="30391" xr:uid="{00000000-0005-0000-0000-0000072B0000}"/>
    <cellStyle name="Input 5 2 30 3" xfId="40967" xr:uid="{00000000-0005-0000-0000-0000082B0000}"/>
    <cellStyle name="Input 5 2 30 4" xfId="53975" xr:uid="{00000000-0005-0000-0000-0000092B0000}"/>
    <cellStyle name="Input 5 2 31" xfId="14042" xr:uid="{00000000-0005-0000-0000-00000A2B0000}"/>
    <cellStyle name="Input 5 2 31 2" xfId="30631" xr:uid="{00000000-0005-0000-0000-00000B2B0000}"/>
    <cellStyle name="Input 5 2 31 3" xfId="41169" xr:uid="{00000000-0005-0000-0000-00000C2B0000}"/>
    <cellStyle name="Input 5 2 31 4" xfId="54177" xr:uid="{00000000-0005-0000-0000-00000D2B0000}"/>
    <cellStyle name="Input 5 2 32" xfId="14339" xr:uid="{00000000-0005-0000-0000-00000E2B0000}"/>
    <cellStyle name="Input 5 2 32 2" xfId="30895" xr:uid="{00000000-0005-0000-0000-00000F2B0000}"/>
    <cellStyle name="Input 5 2 32 3" xfId="41385" xr:uid="{00000000-0005-0000-0000-0000102B0000}"/>
    <cellStyle name="Input 5 2 32 4" xfId="54393" xr:uid="{00000000-0005-0000-0000-0000112B0000}"/>
    <cellStyle name="Input 5 2 33" xfId="14663" xr:uid="{00000000-0005-0000-0000-0000122B0000}"/>
    <cellStyle name="Input 5 2 33 2" xfId="31183" xr:uid="{00000000-0005-0000-0000-0000132B0000}"/>
    <cellStyle name="Input 5 2 33 3" xfId="41628" xr:uid="{00000000-0005-0000-0000-0000142B0000}"/>
    <cellStyle name="Input 5 2 33 4" xfId="54636" xr:uid="{00000000-0005-0000-0000-0000152B0000}"/>
    <cellStyle name="Input 5 2 34" xfId="14966" xr:uid="{00000000-0005-0000-0000-0000162B0000}"/>
    <cellStyle name="Input 5 2 34 2" xfId="31452" xr:uid="{00000000-0005-0000-0000-0000172B0000}"/>
    <cellStyle name="Input 5 2 34 3" xfId="41860" xr:uid="{00000000-0005-0000-0000-0000182B0000}"/>
    <cellStyle name="Input 5 2 34 4" xfId="54868" xr:uid="{00000000-0005-0000-0000-0000192B0000}"/>
    <cellStyle name="Input 5 2 35" xfId="15271" xr:uid="{00000000-0005-0000-0000-00001A2B0000}"/>
    <cellStyle name="Input 5 2 35 2" xfId="31721" xr:uid="{00000000-0005-0000-0000-00001B2B0000}"/>
    <cellStyle name="Input 5 2 35 3" xfId="42090" xr:uid="{00000000-0005-0000-0000-00001C2B0000}"/>
    <cellStyle name="Input 5 2 35 4" xfId="55098" xr:uid="{00000000-0005-0000-0000-00001D2B0000}"/>
    <cellStyle name="Input 5 2 36" xfId="15717" xr:uid="{00000000-0005-0000-0000-00001E2B0000}"/>
    <cellStyle name="Input 5 2 36 2" xfId="32125" xr:uid="{00000000-0005-0000-0000-00001F2B0000}"/>
    <cellStyle name="Input 5 2 36 3" xfId="42452" xr:uid="{00000000-0005-0000-0000-0000202B0000}"/>
    <cellStyle name="Input 5 2 36 4" xfId="55460" xr:uid="{00000000-0005-0000-0000-0000212B0000}"/>
    <cellStyle name="Input 5 2 37" xfId="15980" xr:uid="{00000000-0005-0000-0000-0000222B0000}"/>
    <cellStyle name="Input 5 2 37 2" xfId="32352" xr:uid="{00000000-0005-0000-0000-0000232B0000}"/>
    <cellStyle name="Input 5 2 37 3" xfId="42642" xr:uid="{00000000-0005-0000-0000-0000242B0000}"/>
    <cellStyle name="Input 5 2 37 4" xfId="55650" xr:uid="{00000000-0005-0000-0000-0000252B0000}"/>
    <cellStyle name="Input 5 2 38" xfId="16467" xr:uid="{00000000-0005-0000-0000-0000262B0000}"/>
    <cellStyle name="Input 5 2 38 2" xfId="32799" xr:uid="{00000000-0005-0000-0000-0000272B0000}"/>
    <cellStyle name="Input 5 2 38 3" xfId="43038" xr:uid="{00000000-0005-0000-0000-0000282B0000}"/>
    <cellStyle name="Input 5 2 38 4" xfId="56046" xr:uid="{00000000-0005-0000-0000-0000292B0000}"/>
    <cellStyle name="Input 5 2 39" xfId="16687" xr:uid="{00000000-0005-0000-0000-00002A2B0000}"/>
    <cellStyle name="Input 5 2 39 2" xfId="32994" xr:uid="{00000000-0005-0000-0000-00002B2B0000}"/>
    <cellStyle name="Input 5 2 39 3" xfId="43209" xr:uid="{00000000-0005-0000-0000-00002C2B0000}"/>
    <cellStyle name="Input 5 2 39 4" xfId="56217" xr:uid="{00000000-0005-0000-0000-00002D2B0000}"/>
    <cellStyle name="Input 5 2 4" xfId="4295" xr:uid="{00000000-0005-0000-0000-00002E2B0000}"/>
    <cellStyle name="Input 5 2 4 2" xfId="21779" xr:uid="{00000000-0005-0000-0000-00002F2B0000}"/>
    <cellStyle name="Input 5 2 4 3" xfId="21584" xr:uid="{00000000-0005-0000-0000-0000302B0000}"/>
    <cellStyle name="Input 5 2 4 4" xfId="46564" xr:uid="{00000000-0005-0000-0000-0000312B0000}"/>
    <cellStyle name="Input 5 2 40" xfId="17488" xr:uid="{00000000-0005-0000-0000-0000322B0000}"/>
    <cellStyle name="Input 5 2 40 2" xfId="33726" xr:uid="{00000000-0005-0000-0000-0000332B0000}"/>
    <cellStyle name="Input 5 2 40 3" xfId="43841" xr:uid="{00000000-0005-0000-0000-0000342B0000}"/>
    <cellStyle name="Input 5 2 40 4" xfId="56849" xr:uid="{00000000-0005-0000-0000-0000352B0000}"/>
    <cellStyle name="Input 5 2 41" xfId="17738" xr:uid="{00000000-0005-0000-0000-0000362B0000}"/>
    <cellStyle name="Input 5 2 41 2" xfId="33947" xr:uid="{00000000-0005-0000-0000-0000372B0000}"/>
    <cellStyle name="Input 5 2 41 3" xfId="44022" xr:uid="{00000000-0005-0000-0000-0000382B0000}"/>
    <cellStyle name="Input 5 2 41 4" xfId="57030" xr:uid="{00000000-0005-0000-0000-0000392B0000}"/>
    <cellStyle name="Input 5 2 42" xfId="18057" xr:uid="{00000000-0005-0000-0000-00003A2B0000}"/>
    <cellStyle name="Input 5 2 42 2" xfId="34229" xr:uid="{00000000-0005-0000-0000-00003B2B0000}"/>
    <cellStyle name="Input 5 2 42 3" xfId="44256" xr:uid="{00000000-0005-0000-0000-00003C2B0000}"/>
    <cellStyle name="Input 5 2 42 4" xfId="57264" xr:uid="{00000000-0005-0000-0000-00003D2B0000}"/>
    <cellStyle name="Input 5 2 43" xfId="18368" xr:uid="{00000000-0005-0000-0000-00003E2B0000}"/>
    <cellStyle name="Input 5 2 43 2" xfId="34504" xr:uid="{00000000-0005-0000-0000-00003F2B0000}"/>
    <cellStyle name="Input 5 2 43 3" xfId="44486" xr:uid="{00000000-0005-0000-0000-0000402B0000}"/>
    <cellStyle name="Input 5 2 43 4" xfId="57494" xr:uid="{00000000-0005-0000-0000-0000412B0000}"/>
    <cellStyle name="Input 5 2 44" xfId="18684" xr:uid="{00000000-0005-0000-0000-0000422B0000}"/>
    <cellStyle name="Input 5 2 44 2" xfId="34784" xr:uid="{00000000-0005-0000-0000-0000432B0000}"/>
    <cellStyle name="Input 5 2 44 3" xfId="44721" xr:uid="{00000000-0005-0000-0000-0000442B0000}"/>
    <cellStyle name="Input 5 2 44 4" xfId="57729" xr:uid="{00000000-0005-0000-0000-0000452B0000}"/>
    <cellStyle name="Input 5 2 45" xfId="19145" xr:uid="{00000000-0005-0000-0000-0000462B0000}"/>
    <cellStyle name="Input 5 2 45 2" xfId="35193" xr:uid="{00000000-0005-0000-0000-0000472B0000}"/>
    <cellStyle name="Input 5 2 45 3" xfId="45063" xr:uid="{00000000-0005-0000-0000-0000482B0000}"/>
    <cellStyle name="Input 5 2 45 4" xfId="58071" xr:uid="{00000000-0005-0000-0000-0000492B0000}"/>
    <cellStyle name="Input 5 2 46" xfId="19447" xr:uid="{00000000-0005-0000-0000-00004A2B0000}"/>
    <cellStyle name="Input 5 2 46 2" xfId="35459" xr:uid="{00000000-0005-0000-0000-00004B2B0000}"/>
    <cellStyle name="Input 5 2 46 3" xfId="45286" xr:uid="{00000000-0005-0000-0000-00004C2B0000}"/>
    <cellStyle name="Input 5 2 46 4" xfId="58294" xr:uid="{00000000-0005-0000-0000-00004D2B0000}"/>
    <cellStyle name="Input 5 2 47" xfId="28194" xr:uid="{00000000-0005-0000-0000-00004E2B0000}"/>
    <cellStyle name="Input 5 2 48" xfId="45554" xr:uid="{00000000-0005-0000-0000-00004F2B0000}"/>
    <cellStyle name="Input 5 2 5" xfId="4539" xr:uid="{00000000-0005-0000-0000-0000502B0000}"/>
    <cellStyle name="Input 5 2 5 2" xfId="21991" xr:uid="{00000000-0005-0000-0000-0000512B0000}"/>
    <cellStyle name="Input 5 2 5 3" xfId="20539" xr:uid="{00000000-0005-0000-0000-0000522B0000}"/>
    <cellStyle name="Input 5 2 5 4" xfId="46735" xr:uid="{00000000-0005-0000-0000-0000532B0000}"/>
    <cellStyle name="Input 5 2 6" xfId="4929" xr:uid="{00000000-0005-0000-0000-0000542B0000}"/>
    <cellStyle name="Input 5 2 6 2" xfId="22353" xr:uid="{00000000-0005-0000-0000-0000552B0000}"/>
    <cellStyle name="Input 5 2 6 3" xfId="21846" xr:uid="{00000000-0005-0000-0000-0000562B0000}"/>
    <cellStyle name="Input 5 2 6 4" xfId="47047" xr:uid="{00000000-0005-0000-0000-0000572B0000}"/>
    <cellStyle name="Input 5 2 7" xfId="5155" xr:uid="{00000000-0005-0000-0000-0000582B0000}"/>
    <cellStyle name="Input 5 2 7 2" xfId="22557" xr:uid="{00000000-0005-0000-0000-0000592B0000}"/>
    <cellStyle name="Input 5 2 7 3" xfId="19687" xr:uid="{00000000-0005-0000-0000-00005A2B0000}"/>
    <cellStyle name="Input 5 2 7 4" xfId="47229" xr:uid="{00000000-0005-0000-0000-00005B2B0000}"/>
    <cellStyle name="Input 5 2 8" xfId="5440" xr:uid="{00000000-0005-0000-0000-00005C2B0000}"/>
    <cellStyle name="Input 5 2 8 2" xfId="22818" xr:uid="{00000000-0005-0000-0000-00005D2B0000}"/>
    <cellStyle name="Input 5 2 8 3" xfId="19612" xr:uid="{00000000-0005-0000-0000-00005E2B0000}"/>
    <cellStyle name="Input 5 2 8 4" xfId="47447" xr:uid="{00000000-0005-0000-0000-00005F2B0000}"/>
    <cellStyle name="Input 5 2 9" xfId="5648" xr:uid="{00000000-0005-0000-0000-0000602B0000}"/>
    <cellStyle name="Input 5 2 9 2" xfId="23007" xr:uid="{00000000-0005-0000-0000-0000612B0000}"/>
    <cellStyle name="Input 5 2 9 3" xfId="20870" xr:uid="{00000000-0005-0000-0000-0000622B0000}"/>
    <cellStyle name="Input 5 2 9 4" xfId="47609" xr:uid="{00000000-0005-0000-0000-0000632B0000}"/>
    <cellStyle name="Input 5 20" xfId="17003" xr:uid="{00000000-0005-0000-0000-0000642B0000}"/>
    <cellStyle name="Input 5 20 2" xfId="33283" xr:uid="{00000000-0005-0000-0000-0000652B0000}"/>
    <cellStyle name="Input 5 20 3" xfId="43464" xr:uid="{00000000-0005-0000-0000-0000662B0000}"/>
    <cellStyle name="Input 5 20 4" xfId="56472" xr:uid="{00000000-0005-0000-0000-0000672B0000}"/>
    <cellStyle name="Input 5 21" xfId="17013" xr:uid="{00000000-0005-0000-0000-0000682B0000}"/>
    <cellStyle name="Input 5 21 2" xfId="33293" xr:uid="{00000000-0005-0000-0000-0000692B0000}"/>
    <cellStyle name="Input 5 21 3" xfId="43472" xr:uid="{00000000-0005-0000-0000-00006A2B0000}"/>
    <cellStyle name="Input 5 21 4" xfId="56480" xr:uid="{00000000-0005-0000-0000-00006B2B0000}"/>
    <cellStyle name="Input 5 22" xfId="17010" xr:uid="{00000000-0005-0000-0000-00006C2B0000}"/>
    <cellStyle name="Input 5 22 2" xfId="33290" xr:uid="{00000000-0005-0000-0000-00006D2B0000}"/>
    <cellStyle name="Input 5 22 3" xfId="43469" xr:uid="{00000000-0005-0000-0000-00006E2B0000}"/>
    <cellStyle name="Input 5 22 4" xfId="56477" xr:uid="{00000000-0005-0000-0000-00006F2B0000}"/>
    <cellStyle name="Input 5 23" xfId="18848" xr:uid="{00000000-0005-0000-0000-0000702B0000}"/>
    <cellStyle name="Input 5 23 2" xfId="34920" xr:uid="{00000000-0005-0000-0000-0000712B0000}"/>
    <cellStyle name="Input 5 23 3" xfId="44835" xr:uid="{00000000-0005-0000-0000-0000722B0000}"/>
    <cellStyle name="Input 5 23 4" xfId="57843" xr:uid="{00000000-0005-0000-0000-0000732B0000}"/>
    <cellStyle name="Input 5 24" xfId="20222" xr:uid="{00000000-0005-0000-0000-0000742B0000}"/>
    <cellStyle name="Input 5 25" xfId="45392" xr:uid="{00000000-0005-0000-0000-0000752B0000}"/>
    <cellStyle name="Input 5 3" xfId="2872" xr:uid="{00000000-0005-0000-0000-0000762B0000}"/>
    <cellStyle name="Input 5 3 10" xfId="6244" xr:uid="{00000000-0005-0000-0000-0000772B0000}"/>
    <cellStyle name="Input 5 3 10 2" xfId="23566" xr:uid="{00000000-0005-0000-0000-0000782B0000}"/>
    <cellStyle name="Input 5 3 10 3" xfId="28978" xr:uid="{00000000-0005-0000-0000-0000792B0000}"/>
    <cellStyle name="Input 5 3 10 4" xfId="48100" xr:uid="{00000000-0005-0000-0000-00007A2B0000}"/>
    <cellStyle name="Input 5 3 11" xfId="6477" xr:uid="{00000000-0005-0000-0000-00007B2B0000}"/>
    <cellStyle name="Input 5 3 11 2" xfId="23775" xr:uid="{00000000-0005-0000-0000-00007C2B0000}"/>
    <cellStyle name="Input 5 3 11 3" xfId="23706" xr:uid="{00000000-0005-0000-0000-00007D2B0000}"/>
    <cellStyle name="Input 5 3 11 4" xfId="48273" xr:uid="{00000000-0005-0000-0000-00007E2B0000}"/>
    <cellStyle name="Input 5 3 12" xfId="6771" xr:uid="{00000000-0005-0000-0000-00007F2B0000}"/>
    <cellStyle name="Input 5 3 12 2" xfId="24037" xr:uid="{00000000-0005-0000-0000-0000802B0000}"/>
    <cellStyle name="Input 5 3 12 3" xfId="31117" xr:uid="{00000000-0005-0000-0000-0000812B0000}"/>
    <cellStyle name="Input 5 3 12 4" xfId="48496" xr:uid="{00000000-0005-0000-0000-0000822B0000}"/>
    <cellStyle name="Input 5 3 13" xfId="7135" xr:uid="{00000000-0005-0000-0000-0000832B0000}"/>
    <cellStyle name="Input 5 3 13 2" xfId="24366" xr:uid="{00000000-0005-0000-0000-0000842B0000}"/>
    <cellStyle name="Input 5 3 13 3" xfId="35807" xr:uid="{00000000-0005-0000-0000-0000852B0000}"/>
    <cellStyle name="Input 5 3 13 4" xfId="48776" xr:uid="{00000000-0005-0000-0000-0000862B0000}"/>
    <cellStyle name="Input 5 3 14" xfId="7561" xr:uid="{00000000-0005-0000-0000-0000872B0000}"/>
    <cellStyle name="Input 5 3 14 2" xfId="24743" xr:uid="{00000000-0005-0000-0000-0000882B0000}"/>
    <cellStyle name="Input 5 3 14 3" xfId="36115" xr:uid="{00000000-0005-0000-0000-0000892B0000}"/>
    <cellStyle name="Input 5 3 14 4" xfId="49086" xr:uid="{00000000-0005-0000-0000-00008A2B0000}"/>
    <cellStyle name="Input 5 3 15" xfId="7859" xr:uid="{00000000-0005-0000-0000-00008B2B0000}"/>
    <cellStyle name="Input 5 3 15 2" xfId="25013" xr:uid="{00000000-0005-0000-0000-00008C2B0000}"/>
    <cellStyle name="Input 5 3 15 3" xfId="36345" xr:uid="{00000000-0005-0000-0000-00008D2B0000}"/>
    <cellStyle name="Input 5 3 15 4" xfId="49316" xr:uid="{00000000-0005-0000-0000-00008E2B0000}"/>
    <cellStyle name="Input 5 3 16" xfId="8440" xr:uid="{00000000-0005-0000-0000-00008F2B0000}"/>
    <cellStyle name="Input 5 3 16 2" xfId="25555" xr:uid="{00000000-0005-0000-0000-0000902B0000}"/>
    <cellStyle name="Input 5 3 16 3" xfId="36828" xr:uid="{00000000-0005-0000-0000-0000912B0000}"/>
    <cellStyle name="Input 5 3 16 4" xfId="49799" xr:uid="{00000000-0005-0000-0000-0000922B0000}"/>
    <cellStyle name="Input 5 3 17" xfId="8702" xr:uid="{00000000-0005-0000-0000-0000932B0000}"/>
    <cellStyle name="Input 5 3 17 2" xfId="25782" xr:uid="{00000000-0005-0000-0000-0000942B0000}"/>
    <cellStyle name="Input 5 3 17 3" xfId="37017" xr:uid="{00000000-0005-0000-0000-0000952B0000}"/>
    <cellStyle name="Input 5 3 17 4" xfId="49988" xr:uid="{00000000-0005-0000-0000-0000962B0000}"/>
    <cellStyle name="Input 5 3 18" xfId="8980" xr:uid="{00000000-0005-0000-0000-0000972B0000}"/>
    <cellStyle name="Input 5 3 18 2" xfId="26032" xr:uid="{00000000-0005-0000-0000-0000982B0000}"/>
    <cellStyle name="Input 5 3 18 3" xfId="37233" xr:uid="{00000000-0005-0000-0000-0000992B0000}"/>
    <cellStyle name="Input 5 3 18 4" xfId="50204" xr:uid="{00000000-0005-0000-0000-00009A2B0000}"/>
    <cellStyle name="Input 5 3 19" xfId="10500" xr:uid="{00000000-0005-0000-0000-00009B2B0000}"/>
    <cellStyle name="Input 5 3 19 2" xfId="27453" xr:uid="{00000000-0005-0000-0000-00009C2B0000}"/>
    <cellStyle name="Input 5 3 19 3" xfId="38493" xr:uid="{00000000-0005-0000-0000-00009D2B0000}"/>
    <cellStyle name="Input 5 3 19 4" xfId="51480" xr:uid="{00000000-0005-0000-0000-00009E2B0000}"/>
    <cellStyle name="Input 5 3 2" xfId="3385" xr:uid="{00000000-0005-0000-0000-00009F2B0000}"/>
    <cellStyle name="Input 5 3 2 2" xfId="20958" xr:uid="{00000000-0005-0000-0000-0000A02B0000}"/>
    <cellStyle name="Input 5 3 2 3" xfId="22281" xr:uid="{00000000-0005-0000-0000-0000A12B0000}"/>
    <cellStyle name="Input 5 3 2 4" xfId="45872" xr:uid="{00000000-0005-0000-0000-0000A22B0000}"/>
    <cellStyle name="Input 5 3 20" xfId="10746" xr:uid="{00000000-0005-0000-0000-0000A32B0000}"/>
    <cellStyle name="Input 5 3 20 2" xfId="27681" xr:uid="{00000000-0005-0000-0000-0000A42B0000}"/>
    <cellStyle name="Input 5 3 20 3" xfId="38690" xr:uid="{00000000-0005-0000-0000-0000A52B0000}"/>
    <cellStyle name="Input 5 3 20 4" xfId="51698" xr:uid="{00000000-0005-0000-0000-0000A62B0000}"/>
    <cellStyle name="Input 5 3 21" xfId="11070" xr:uid="{00000000-0005-0000-0000-0000A72B0000}"/>
    <cellStyle name="Input 5 3 21 2" xfId="27976" xr:uid="{00000000-0005-0000-0000-0000A82B0000}"/>
    <cellStyle name="Input 5 3 21 3" xfId="38929" xr:uid="{00000000-0005-0000-0000-0000A92B0000}"/>
    <cellStyle name="Input 5 3 21 4" xfId="51937" xr:uid="{00000000-0005-0000-0000-0000AA2B0000}"/>
    <cellStyle name="Input 5 3 22" xfId="11409" xr:uid="{00000000-0005-0000-0000-0000AB2B0000}"/>
    <cellStyle name="Input 5 3 22 2" xfId="28284" xr:uid="{00000000-0005-0000-0000-0000AC2B0000}"/>
    <cellStyle name="Input 5 3 22 3" xfId="39187" xr:uid="{00000000-0005-0000-0000-0000AD2B0000}"/>
    <cellStyle name="Input 5 3 22 4" xfId="52195" xr:uid="{00000000-0005-0000-0000-0000AE2B0000}"/>
    <cellStyle name="Input 5 3 23" xfId="11680" xr:uid="{00000000-0005-0000-0000-0000AF2B0000}"/>
    <cellStyle name="Input 5 3 23 2" xfId="28522" xr:uid="{00000000-0005-0000-0000-0000B02B0000}"/>
    <cellStyle name="Input 5 3 23 3" xfId="39389" xr:uid="{00000000-0005-0000-0000-0000B12B0000}"/>
    <cellStyle name="Input 5 3 23 4" xfId="52397" xr:uid="{00000000-0005-0000-0000-0000B22B0000}"/>
    <cellStyle name="Input 5 3 24" xfId="12011" xr:uid="{00000000-0005-0000-0000-0000B32B0000}"/>
    <cellStyle name="Input 5 3 24 2" xfId="28823" xr:uid="{00000000-0005-0000-0000-0000B42B0000}"/>
    <cellStyle name="Input 5 3 24 3" xfId="39651" xr:uid="{00000000-0005-0000-0000-0000B52B0000}"/>
    <cellStyle name="Input 5 3 24 4" xfId="52659" xr:uid="{00000000-0005-0000-0000-0000B62B0000}"/>
    <cellStyle name="Input 5 3 25" xfId="12296" xr:uid="{00000000-0005-0000-0000-0000B72B0000}"/>
    <cellStyle name="Input 5 3 25 2" xfId="29076" xr:uid="{00000000-0005-0000-0000-0000B82B0000}"/>
    <cellStyle name="Input 5 3 25 3" xfId="39850" xr:uid="{00000000-0005-0000-0000-0000B92B0000}"/>
    <cellStyle name="Input 5 3 25 4" xfId="52858" xr:uid="{00000000-0005-0000-0000-0000BA2B0000}"/>
    <cellStyle name="Input 5 3 26" xfId="12569" xr:uid="{00000000-0005-0000-0000-0000BB2B0000}"/>
    <cellStyle name="Input 5 3 26 2" xfId="29317" xr:uid="{00000000-0005-0000-0000-0000BC2B0000}"/>
    <cellStyle name="Input 5 3 26 3" xfId="40051" xr:uid="{00000000-0005-0000-0000-0000BD2B0000}"/>
    <cellStyle name="Input 5 3 26 4" xfId="53059" xr:uid="{00000000-0005-0000-0000-0000BE2B0000}"/>
    <cellStyle name="Input 5 3 27" xfId="12851" xr:uid="{00000000-0005-0000-0000-0000BF2B0000}"/>
    <cellStyle name="Input 5 3 27 2" xfId="29567" xr:uid="{00000000-0005-0000-0000-0000C02B0000}"/>
    <cellStyle name="Input 5 3 27 3" xfId="40251" xr:uid="{00000000-0005-0000-0000-0000C12B0000}"/>
    <cellStyle name="Input 5 3 27 4" xfId="53259" xr:uid="{00000000-0005-0000-0000-0000C22B0000}"/>
    <cellStyle name="Input 5 3 28" xfId="13194" xr:uid="{00000000-0005-0000-0000-0000C32B0000}"/>
    <cellStyle name="Input 5 3 28 2" xfId="29875" xr:uid="{00000000-0005-0000-0000-0000C42B0000}"/>
    <cellStyle name="Input 5 3 28 3" xfId="40519" xr:uid="{00000000-0005-0000-0000-0000C52B0000}"/>
    <cellStyle name="Input 5 3 28 4" xfId="53527" xr:uid="{00000000-0005-0000-0000-0000C62B0000}"/>
    <cellStyle name="Input 5 3 29" xfId="13531" xr:uid="{00000000-0005-0000-0000-0000C72B0000}"/>
    <cellStyle name="Input 5 3 29 2" xfId="30181" xr:uid="{00000000-0005-0000-0000-0000C82B0000}"/>
    <cellStyle name="Input 5 3 29 3" xfId="40785" xr:uid="{00000000-0005-0000-0000-0000C92B0000}"/>
    <cellStyle name="Input 5 3 29 4" xfId="53793" xr:uid="{00000000-0005-0000-0000-0000CA2B0000}"/>
    <cellStyle name="Input 5 3 3" xfId="3681" xr:uid="{00000000-0005-0000-0000-0000CB2B0000}"/>
    <cellStyle name="Input 5 3 3 2" xfId="21218" xr:uid="{00000000-0005-0000-0000-0000CC2B0000}"/>
    <cellStyle name="Input 5 3 3 3" xfId="25647" xr:uid="{00000000-0005-0000-0000-0000CD2B0000}"/>
    <cellStyle name="Input 5 3 3 4" xfId="46089" xr:uid="{00000000-0005-0000-0000-0000CE2B0000}"/>
    <cellStyle name="Input 5 3 30" xfId="13770" xr:uid="{00000000-0005-0000-0000-0000CF2B0000}"/>
    <cellStyle name="Input 5 3 30 2" xfId="30394" xr:uid="{00000000-0005-0000-0000-0000D02B0000}"/>
    <cellStyle name="Input 5 3 30 3" xfId="40970" xr:uid="{00000000-0005-0000-0000-0000D12B0000}"/>
    <cellStyle name="Input 5 3 30 4" xfId="53978" xr:uid="{00000000-0005-0000-0000-0000D22B0000}"/>
    <cellStyle name="Input 5 3 31" xfId="14045" xr:uid="{00000000-0005-0000-0000-0000D32B0000}"/>
    <cellStyle name="Input 5 3 31 2" xfId="30634" xr:uid="{00000000-0005-0000-0000-0000D42B0000}"/>
    <cellStyle name="Input 5 3 31 3" xfId="41172" xr:uid="{00000000-0005-0000-0000-0000D52B0000}"/>
    <cellStyle name="Input 5 3 31 4" xfId="54180" xr:uid="{00000000-0005-0000-0000-0000D62B0000}"/>
    <cellStyle name="Input 5 3 32" xfId="14342" xr:uid="{00000000-0005-0000-0000-0000D72B0000}"/>
    <cellStyle name="Input 5 3 32 2" xfId="30898" xr:uid="{00000000-0005-0000-0000-0000D82B0000}"/>
    <cellStyle name="Input 5 3 32 3" xfId="41388" xr:uid="{00000000-0005-0000-0000-0000D92B0000}"/>
    <cellStyle name="Input 5 3 32 4" xfId="54396" xr:uid="{00000000-0005-0000-0000-0000DA2B0000}"/>
    <cellStyle name="Input 5 3 33" xfId="14666" xr:uid="{00000000-0005-0000-0000-0000DB2B0000}"/>
    <cellStyle name="Input 5 3 33 2" xfId="31186" xr:uid="{00000000-0005-0000-0000-0000DC2B0000}"/>
    <cellStyle name="Input 5 3 33 3" xfId="41631" xr:uid="{00000000-0005-0000-0000-0000DD2B0000}"/>
    <cellStyle name="Input 5 3 33 4" xfId="54639" xr:uid="{00000000-0005-0000-0000-0000DE2B0000}"/>
    <cellStyle name="Input 5 3 34" xfId="14969" xr:uid="{00000000-0005-0000-0000-0000DF2B0000}"/>
    <cellStyle name="Input 5 3 34 2" xfId="31455" xr:uid="{00000000-0005-0000-0000-0000E02B0000}"/>
    <cellStyle name="Input 5 3 34 3" xfId="41863" xr:uid="{00000000-0005-0000-0000-0000E12B0000}"/>
    <cellStyle name="Input 5 3 34 4" xfId="54871" xr:uid="{00000000-0005-0000-0000-0000E22B0000}"/>
    <cellStyle name="Input 5 3 35" xfId="15274" xr:uid="{00000000-0005-0000-0000-0000E32B0000}"/>
    <cellStyle name="Input 5 3 35 2" xfId="31724" xr:uid="{00000000-0005-0000-0000-0000E42B0000}"/>
    <cellStyle name="Input 5 3 35 3" xfId="42093" xr:uid="{00000000-0005-0000-0000-0000E52B0000}"/>
    <cellStyle name="Input 5 3 35 4" xfId="55101" xr:uid="{00000000-0005-0000-0000-0000E62B0000}"/>
    <cellStyle name="Input 5 3 36" xfId="15720" xr:uid="{00000000-0005-0000-0000-0000E72B0000}"/>
    <cellStyle name="Input 5 3 36 2" xfId="32128" xr:uid="{00000000-0005-0000-0000-0000E82B0000}"/>
    <cellStyle name="Input 5 3 36 3" xfId="42455" xr:uid="{00000000-0005-0000-0000-0000E92B0000}"/>
    <cellStyle name="Input 5 3 36 4" xfId="55463" xr:uid="{00000000-0005-0000-0000-0000EA2B0000}"/>
    <cellStyle name="Input 5 3 37" xfId="15983" xr:uid="{00000000-0005-0000-0000-0000EB2B0000}"/>
    <cellStyle name="Input 5 3 37 2" xfId="32355" xr:uid="{00000000-0005-0000-0000-0000EC2B0000}"/>
    <cellStyle name="Input 5 3 37 3" xfId="42645" xr:uid="{00000000-0005-0000-0000-0000ED2B0000}"/>
    <cellStyle name="Input 5 3 37 4" xfId="55653" xr:uid="{00000000-0005-0000-0000-0000EE2B0000}"/>
    <cellStyle name="Input 5 3 38" xfId="16470" xr:uid="{00000000-0005-0000-0000-0000EF2B0000}"/>
    <cellStyle name="Input 5 3 38 2" xfId="32802" xr:uid="{00000000-0005-0000-0000-0000F02B0000}"/>
    <cellStyle name="Input 5 3 38 3" xfId="43041" xr:uid="{00000000-0005-0000-0000-0000F12B0000}"/>
    <cellStyle name="Input 5 3 38 4" xfId="56049" xr:uid="{00000000-0005-0000-0000-0000F22B0000}"/>
    <cellStyle name="Input 5 3 39" xfId="16690" xr:uid="{00000000-0005-0000-0000-0000F32B0000}"/>
    <cellStyle name="Input 5 3 39 2" xfId="32997" xr:uid="{00000000-0005-0000-0000-0000F42B0000}"/>
    <cellStyle name="Input 5 3 39 3" xfId="43212" xr:uid="{00000000-0005-0000-0000-0000F52B0000}"/>
    <cellStyle name="Input 5 3 39 4" xfId="56220" xr:uid="{00000000-0005-0000-0000-0000F62B0000}"/>
    <cellStyle name="Input 5 3 4" xfId="4298" xr:uid="{00000000-0005-0000-0000-0000F72B0000}"/>
    <cellStyle name="Input 5 3 4 2" xfId="21782" xr:uid="{00000000-0005-0000-0000-0000F82B0000}"/>
    <cellStyle name="Input 5 3 4 3" xfId="20436" xr:uid="{00000000-0005-0000-0000-0000F92B0000}"/>
    <cellStyle name="Input 5 3 4 4" xfId="46567" xr:uid="{00000000-0005-0000-0000-0000FA2B0000}"/>
    <cellStyle name="Input 5 3 40" xfId="17491" xr:uid="{00000000-0005-0000-0000-0000FB2B0000}"/>
    <cellStyle name="Input 5 3 40 2" xfId="33729" xr:uid="{00000000-0005-0000-0000-0000FC2B0000}"/>
    <cellStyle name="Input 5 3 40 3" xfId="43844" xr:uid="{00000000-0005-0000-0000-0000FD2B0000}"/>
    <cellStyle name="Input 5 3 40 4" xfId="56852" xr:uid="{00000000-0005-0000-0000-0000FE2B0000}"/>
    <cellStyle name="Input 5 3 41" xfId="17741" xr:uid="{00000000-0005-0000-0000-0000FF2B0000}"/>
    <cellStyle name="Input 5 3 41 2" xfId="33950" xr:uid="{00000000-0005-0000-0000-0000002C0000}"/>
    <cellStyle name="Input 5 3 41 3" xfId="44025" xr:uid="{00000000-0005-0000-0000-0000012C0000}"/>
    <cellStyle name="Input 5 3 41 4" xfId="57033" xr:uid="{00000000-0005-0000-0000-0000022C0000}"/>
    <cellStyle name="Input 5 3 42" xfId="18060" xr:uid="{00000000-0005-0000-0000-0000032C0000}"/>
    <cellStyle name="Input 5 3 42 2" xfId="34232" xr:uid="{00000000-0005-0000-0000-0000042C0000}"/>
    <cellStyle name="Input 5 3 42 3" xfId="44259" xr:uid="{00000000-0005-0000-0000-0000052C0000}"/>
    <cellStyle name="Input 5 3 42 4" xfId="57267" xr:uid="{00000000-0005-0000-0000-0000062C0000}"/>
    <cellStyle name="Input 5 3 43" xfId="18371" xr:uid="{00000000-0005-0000-0000-0000072C0000}"/>
    <cellStyle name="Input 5 3 43 2" xfId="34507" xr:uid="{00000000-0005-0000-0000-0000082C0000}"/>
    <cellStyle name="Input 5 3 43 3" xfId="44489" xr:uid="{00000000-0005-0000-0000-0000092C0000}"/>
    <cellStyle name="Input 5 3 43 4" xfId="57497" xr:uid="{00000000-0005-0000-0000-00000A2C0000}"/>
    <cellStyle name="Input 5 3 44" xfId="18687" xr:uid="{00000000-0005-0000-0000-00000B2C0000}"/>
    <cellStyle name="Input 5 3 44 2" xfId="34787" xr:uid="{00000000-0005-0000-0000-00000C2C0000}"/>
    <cellStyle name="Input 5 3 44 3" xfId="44724" xr:uid="{00000000-0005-0000-0000-00000D2C0000}"/>
    <cellStyle name="Input 5 3 44 4" xfId="57732" xr:uid="{00000000-0005-0000-0000-00000E2C0000}"/>
    <cellStyle name="Input 5 3 45" xfId="19148" xr:uid="{00000000-0005-0000-0000-00000F2C0000}"/>
    <cellStyle name="Input 5 3 45 2" xfId="35196" xr:uid="{00000000-0005-0000-0000-0000102C0000}"/>
    <cellStyle name="Input 5 3 45 3" xfId="45066" xr:uid="{00000000-0005-0000-0000-0000112C0000}"/>
    <cellStyle name="Input 5 3 45 4" xfId="58074" xr:uid="{00000000-0005-0000-0000-0000122C0000}"/>
    <cellStyle name="Input 5 3 46" xfId="19450" xr:uid="{00000000-0005-0000-0000-0000132C0000}"/>
    <cellStyle name="Input 5 3 46 2" xfId="35462" xr:uid="{00000000-0005-0000-0000-0000142C0000}"/>
    <cellStyle name="Input 5 3 46 3" xfId="45289" xr:uid="{00000000-0005-0000-0000-0000152C0000}"/>
    <cellStyle name="Input 5 3 46 4" xfId="58297" xr:uid="{00000000-0005-0000-0000-0000162C0000}"/>
    <cellStyle name="Input 5 3 47" xfId="20875" xr:uid="{00000000-0005-0000-0000-0000172C0000}"/>
    <cellStyle name="Input 5 3 48" xfId="45557" xr:uid="{00000000-0005-0000-0000-0000182C0000}"/>
    <cellStyle name="Input 5 3 5" xfId="4542" xr:uid="{00000000-0005-0000-0000-0000192C0000}"/>
    <cellStyle name="Input 5 3 5 2" xfId="21994" xr:uid="{00000000-0005-0000-0000-00001A2C0000}"/>
    <cellStyle name="Input 5 3 5 3" xfId="20640" xr:uid="{00000000-0005-0000-0000-00001B2C0000}"/>
    <cellStyle name="Input 5 3 5 4" xfId="46738" xr:uid="{00000000-0005-0000-0000-00001C2C0000}"/>
    <cellStyle name="Input 5 3 6" xfId="4932" xr:uid="{00000000-0005-0000-0000-00001D2C0000}"/>
    <cellStyle name="Input 5 3 6 2" xfId="22356" xr:uid="{00000000-0005-0000-0000-00001E2C0000}"/>
    <cellStyle name="Input 5 3 6 3" xfId="35260" xr:uid="{00000000-0005-0000-0000-00001F2C0000}"/>
    <cellStyle name="Input 5 3 6 4" xfId="47050" xr:uid="{00000000-0005-0000-0000-0000202C0000}"/>
    <cellStyle name="Input 5 3 7" xfId="5158" xr:uid="{00000000-0005-0000-0000-0000212C0000}"/>
    <cellStyle name="Input 5 3 7 2" xfId="22560" xr:uid="{00000000-0005-0000-0000-0000222C0000}"/>
    <cellStyle name="Input 5 3 7 3" xfId="19685" xr:uid="{00000000-0005-0000-0000-0000232C0000}"/>
    <cellStyle name="Input 5 3 7 4" xfId="47232" xr:uid="{00000000-0005-0000-0000-0000242C0000}"/>
    <cellStyle name="Input 5 3 8" xfId="5443" xr:uid="{00000000-0005-0000-0000-0000252C0000}"/>
    <cellStyle name="Input 5 3 8 2" xfId="22821" xr:uid="{00000000-0005-0000-0000-0000262C0000}"/>
    <cellStyle name="Input 5 3 8 3" xfId="19609" xr:uid="{00000000-0005-0000-0000-0000272C0000}"/>
    <cellStyle name="Input 5 3 8 4" xfId="47450" xr:uid="{00000000-0005-0000-0000-0000282C0000}"/>
    <cellStyle name="Input 5 3 9" xfId="5651" xr:uid="{00000000-0005-0000-0000-0000292C0000}"/>
    <cellStyle name="Input 5 3 9 2" xfId="23010" xr:uid="{00000000-0005-0000-0000-00002A2C0000}"/>
    <cellStyle name="Input 5 3 9 3" xfId="25694" xr:uid="{00000000-0005-0000-0000-00002B2C0000}"/>
    <cellStyle name="Input 5 3 9 4" xfId="47612" xr:uid="{00000000-0005-0000-0000-00002C2C0000}"/>
    <cellStyle name="Input 5 4" xfId="2646" xr:uid="{00000000-0005-0000-0000-00002D2C0000}"/>
    <cellStyle name="Input 5 4 10" xfId="6073" xr:uid="{00000000-0005-0000-0000-00002E2C0000}"/>
    <cellStyle name="Input 5 4 10 2" xfId="23405" xr:uid="{00000000-0005-0000-0000-00002F2C0000}"/>
    <cellStyle name="Input 5 4 10 3" xfId="21868" xr:uid="{00000000-0005-0000-0000-0000302C0000}"/>
    <cellStyle name="Input 5 4 10 4" xfId="47960" xr:uid="{00000000-0005-0000-0000-0000312C0000}"/>
    <cellStyle name="Input 5 4 11" xfId="5974" xr:uid="{00000000-0005-0000-0000-0000322C0000}"/>
    <cellStyle name="Input 5 4 11 2" xfId="23310" xr:uid="{00000000-0005-0000-0000-0000332C0000}"/>
    <cellStyle name="Input 5 4 11 3" xfId="33075" xr:uid="{00000000-0005-0000-0000-0000342C0000}"/>
    <cellStyle name="Input 5 4 11 4" xfId="47878" xr:uid="{00000000-0005-0000-0000-0000352C0000}"/>
    <cellStyle name="Input 5 4 12" xfId="6371" xr:uid="{00000000-0005-0000-0000-0000362C0000}"/>
    <cellStyle name="Input 5 4 12 2" xfId="23683" xr:uid="{00000000-0005-0000-0000-0000372C0000}"/>
    <cellStyle name="Input 5 4 12 3" xfId="20256" xr:uid="{00000000-0005-0000-0000-0000382C0000}"/>
    <cellStyle name="Input 5 4 12 4" xfId="48193" xr:uid="{00000000-0005-0000-0000-0000392C0000}"/>
    <cellStyle name="Input 5 4 13" xfId="6972" xr:uid="{00000000-0005-0000-0000-00003A2C0000}"/>
    <cellStyle name="Input 5 4 13 2" xfId="24216" xr:uid="{00000000-0005-0000-0000-00003B2C0000}"/>
    <cellStyle name="Input 5 4 13 3" xfId="35680" xr:uid="{00000000-0005-0000-0000-00003C2C0000}"/>
    <cellStyle name="Input 5 4 13 4" xfId="48649" xr:uid="{00000000-0005-0000-0000-00003D2C0000}"/>
    <cellStyle name="Input 5 4 14" xfId="7386" xr:uid="{00000000-0005-0000-0000-00003E2C0000}"/>
    <cellStyle name="Input 5 4 14 2" xfId="24587" xr:uid="{00000000-0005-0000-0000-00003F2C0000}"/>
    <cellStyle name="Input 5 4 14 3" xfId="35978" xr:uid="{00000000-0005-0000-0000-0000402C0000}"/>
    <cellStyle name="Input 5 4 14 4" xfId="48949" xr:uid="{00000000-0005-0000-0000-0000412C0000}"/>
    <cellStyle name="Input 5 4 15" xfId="7322" xr:uid="{00000000-0005-0000-0000-0000422C0000}"/>
    <cellStyle name="Input 5 4 15 2" xfId="24532" xr:uid="{00000000-0005-0000-0000-0000432C0000}"/>
    <cellStyle name="Input 5 4 15 3" xfId="35943" xr:uid="{00000000-0005-0000-0000-0000442C0000}"/>
    <cellStyle name="Input 5 4 15 4" xfId="48914" xr:uid="{00000000-0005-0000-0000-0000452C0000}"/>
    <cellStyle name="Input 5 4 16" xfId="8267" xr:uid="{00000000-0005-0000-0000-0000462C0000}"/>
    <cellStyle name="Input 5 4 16 2" xfId="25393" xr:uid="{00000000-0005-0000-0000-0000472C0000}"/>
    <cellStyle name="Input 5 4 16 3" xfId="36684" xr:uid="{00000000-0005-0000-0000-0000482C0000}"/>
    <cellStyle name="Input 5 4 16 4" xfId="49655" xr:uid="{00000000-0005-0000-0000-0000492C0000}"/>
    <cellStyle name="Input 5 4 17" xfId="8011" xr:uid="{00000000-0005-0000-0000-00004A2C0000}"/>
    <cellStyle name="Input 5 4 17 2" xfId="25146" xr:uid="{00000000-0005-0000-0000-00004B2C0000}"/>
    <cellStyle name="Input 5 4 17 3" xfId="36461" xr:uid="{00000000-0005-0000-0000-00004C2C0000}"/>
    <cellStyle name="Input 5 4 17 4" xfId="49432" xr:uid="{00000000-0005-0000-0000-00004D2C0000}"/>
    <cellStyle name="Input 5 4 18" xfId="8036" xr:uid="{00000000-0005-0000-0000-00004E2C0000}"/>
    <cellStyle name="Input 5 4 18 2" xfId="25171" xr:uid="{00000000-0005-0000-0000-00004F2C0000}"/>
    <cellStyle name="Input 5 4 18 3" xfId="36482" xr:uid="{00000000-0005-0000-0000-0000502C0000}"/>
    <cellStyle name="Input 5 4 18 4" xfId="49453" xr:uid="{00000000-0005-0000-0000-0000512C0000}"/>
    <cellStyle name="Input 5 4 19" xfId="10317" xr:uid="{00000000-0005-0000-0000-0000522C0000}"/>
    <cellStyle name="Input 5 4 19 2" xfId="27280" xr:uid="{00000000-0005-0000-0000-0000532C0000}"/>
    <cellStyle name="Input 5 4 19 3" xfId="38340" xr:uid="{00000000-0005-0000-0000-0000542C0000}"/>
    <cellStyle name="Input 5 4 19 4" xfId="51300" xr:uid="{00000000-0005-0000-0000-0000552C0000}"/>
    <cellStyle name="Input 5 4 2" xfId="3211" xr:uid="{00000000-0005-0000-0000-0000562C0000}"/>
    <cellStyle name="Input 5 4 2 2" xfId="20798" xr:uid="{00000000-0005-0000-0000-0000572C0000}"/>
    <cellStyle name="Input 5 4 2 3" xfId="31957" xr:uid="{00000000-0005-0000-0000-0000582C0000}"/>
    <cellStyle name="Input 5 4 2 4" xfId="45736" xr:uid="{00000000-0005-0000-0000-0000592C0000}"/>
    <cellStyle name="Input 5 4 20" xfId="10088" xr:uid="{00000000-0005-0000-0000-00005A2C0000}"/>
    <cellStyle name="Input 5 4 20 2" xfId="27066" xr:uid="{00000000-0005-0000-0000-00005B2C0000}"/>
    <cellStyle name="Input 5 4 20 3" xfId="38154" xr:uid="{00000000-0005-0000-0000-00005C2C0000}"/>
    <cellStyle name="Input 5 4 20 4" xfId="51119" xr:uid="{00000000-0005-0000-0000-00005D2C0000}"/>
    <cellStyle name="Input 5 4 21" xfId="10180" xr:uid="{00000000-0005-0000-0000-00005E2C0000}"/>
    <cellStyle name="Input 5 4 21 2" xfId="27151" xr:uid="{00000000-0005-0000-0000-00005F2C0000}"/>
    <cellStyle name="Input 5 4 21 3" xfId="38223" xr:uid="{00000000-0005-0000-0000-0000602C0000}"/>
    <cellStyle name="Input 5 4 21 4" xfId="51184" xr:uid="{00000000-0005-0000-0000-0000612C0000}"/>
    <cellStyle name="Input 5 4 22" xfId="9928" xr:uid="{00000000-0005-0000-0000-0000622C0000}"/>
    <cellStyle name="Input 5 4 22 2" xfId="26918" xr:uid="{00000000-0005-0000-0000-0000632C0000}"/>
    <cellStyle name="Input 5 4 22 3" xfId="38031" xr:uid="{00000000-0005-0000-0000-0000642C0000}"/>
    <cellStyle name="Input 5 4 22 4" xfId="50996" xr:uid="{00000000-0005-0000-0000-0000652C0000}"/>
    <cellStyle name="Input 5 4 23" xfId="9901" xr:uid="{00000000-0005-0000-0000-0000662C0000}"/>
    <cellStyle name="Input 5 4 23 2" xfId="26891" xr:uid="{00000000-0005-0000-0000-0000672C0000}"/>
    <cellStyle name="Input 5 4 23 3" xfId="38005" xr:uid="{00000000-0005-0000-0000-0000682C0000}"/>
    <cellStyle name="Input 5 4 23 4" xfId="50971" xr:uid="{00000000-0005-0000-0000-0000692C0000}"/>
    <cellStyle name="Input 5 4 24" xfId="9835" xr:uid="{00000000-0005-0000-0000-00006A2C0000}"/>
    <cellStyle name="Input 5 4 24 2" xfId="26830" xr:uid="{00000000-0005-0000-0000-00006B2C0000}"/>
    <cellStyle name="Input 5 4 24 3" xfId="37952" xr:uid="{00000000-0005-0000-0000-00006C2C0000}"/>
    <cellStyle name="Input 5 4 24 4" xfId="50918" xr:uid="{00000000-0005-0000-0000-00006D2C0000}"/>
    <cellStyle name="Input 5 4 25" xfId="9800" xr:uid="{00000000-0005-0000-0000-00006E2C0000}"/>
    <cellStyle name="Input 5 4 25 2" xfId="26796" xr:uid="{00000000-0005-0000-0000-00006F2C0000}"/>
    <cellStyle name="Input 5 4 25 3" xfId="37920" xr:uid="{00000000-0005-0000-0000-0000702C0000}"/>
    <cellStyle name="Input 5 4 25 4" xfId="50886" xr:uid="{00000000-0005-0000-0000-0000712C0000}"/>
    <cellStyle name="Input 5 4 26" xfId="11820" xr:uid="{00000000-0005-0000-0000-0000722C0000}"/>
    <cellStyle name="Input 5 4 26 2" xfId="28645" xr:uid="{00000000-0005-0000-0000-0000732C0000}"/>
    <cellStyle name="Input 5 4 26 3" xfId="39497" xr:uid="{00000000-0005-0000-0000-0000742C0000}"/>
    <cellStyle name="Input 5 4 26 4" xfId="52505" xr:uid="{00000000-0005-0000-0000-0000752C0000}"/>
    <cellStyle name="Input 5 4 27" xfId="10200" xr:uid="{00000000-0005-0000-0000-0000762C0000}"/>
    <cellStyle name="Input 5 4 27 2" xfId="27169" xr:uid="{00000000-0005-0000-0000-0000772C0000}"/>
    <cellStyle name="Input 5 4 27 3" xfId="38241" xr:uid="{00000000-0005-0000-0000-0000782C0000}"/>
    <cellStyle name="Input 5 4 27 4" xfId="51198" xr:uid="{00000000-0005-0000-0000-0000792C0000}"/>
    <cellStyle name="Input 5 4 28" xfId="12699" xr:uid="{00000000-0005-0000-0000-00007A2C0000}"/>
    <cellStyle name="Input 5 4 28 2" xfId="29430" xr:uid="{00000000-0005-0000-0000-00007B2C0000}"/>
    <cellStyle name="Input 5 4 28 3" xfId="40143" xr:uid="{00000000-0005-0000-0000-00007C2C0000}"/>
    <cellStyle name="Input 5 4 28 4" xfId="53151" xr:uid="{00000000-0005-0000-0000-00007D2C0000}"/>
    <cellStyle name="Input 5 4 29" xfId="11244" xr:uid="{00000000-0005-0000-0000-00007E2C0000}"/>
    <cellStyle name="Input 5 4 29 2" xfId="28128" xr:uid="{00000000-0005-0000-0000-00007F2C0000}"/>
    <cellStyle name="Input 5 4 29 3" xfId="39054" xr:uid="{00000000-0005-0000-0000-0000802C0000}"/>
    <cellStyle name="Input 5 4 29 4" xfId="52062" xr:uid="{00000000-0005-0000-0000-0000812C0000}"/>
    <cellStyle name="Input 5 4 3" xfId="3174" xr:uid="{00000000-0005-0000-0000-0000822C0000}"/>
    <cellStyle name="Input 5 4 3 2" xfId="20766" xr:uid="{00000000-0005-0000-0000-0000832C0000}"/>
    <cellStyle name="Input 5 4 3 3" xfId="21897" xr:uid="{00000000-0005-0000-0000-0000842C0000}"/>
    <cellStyle name="Input 5 4 3 4" xfId="45715" xr:uid="{00000000-0005-0000-0000-0000852C0000}"/>
    <cellStyle name="Input 5 4 30" xfId="11949" xr:uid="{00000000-0005-0000-0000-0000862C0000}"/>
    <cellStyle name="Input 5 4 30 2" xfId="28762" xr:uid="{00000000-0005-0000-0000-0000872C0000}"/>
    <cellStyle name="Input 5 4 30 3" xfId="39591" xr:uid="{00000000-0005-0000-0000-0000882C0000}"/>
    <cellStyle name="Input 5 4 30 4" xfId="52599" xr:uid="{00000000-0005-0000-0000-0000892C0000}"/>
    <cellStyle name="Input 5 4 31" xfId="10061" xr:uid="{00000000-0005-0000-0000-00008A2C0000}"/>
    <cellStyle name="Input 5 4 31 2" xfId="27039" xr:uid="{00000000-0005-0000-0000-00008B2C0000}"/>
    <cellStyle name="Input 5 4 31 3" xfId="38128" xr:uid="{00000000-0005-0000-0000-00008C2C0000}"/>
    <cellStyle name="Input 5 4 31 4" xfId="51093" xr:uid="{00000000-0005-0000-0000-00008D2C0000}"/>
    <cellStyle name="Input 5 4 32" xfId="10104" xr:uid="{00000000-0005-0000-0000-00008E2C0000}"/>
    <cellStyle name="Input 5 4 32 2" xfId="27082" xr:uid="{00000000-0005-0000-0000-00008F2C0000}"/>
    <cellStyle name="Input 5 4 32 3" xfId="38166" xr:uid="{00000000-0005-0000-0000-0000902C0000}"/>
    <cellStyle name="Input 5 4 32 4" xfId="51131" xr:uid="{00000000-0005-0000-0000-0000912C0000}"/>
    <cellStyle name="Input 5 4 33" xfId="14108" xr:uid="{00000000-0005-0000-0000-0000922C0000}"/>
    <cellStyle name="Input 5 4 33 2" xfId="30695" xr:uid="{00000000-0005-0000-0000-0000932C0000}"/>
    <cellStyle name="Input 5 4 33 3" xfId="41232" xr:uid="{00000000-0005-0000-0000-0000942C0000}"/>
    <cellStyle name="Input 5 4 33 4" xfId="54240" xr:uid="{00000000-0005-0000-0000-0000952C0000}"/>
    <cellStyle name="Input 5 4 34" xfId="14223" xr:uid="{00000000-0005-0000-0000-0000962C0000}"/>
    <cellStyle name="Input 5 4 34 2" xfId="30793" xr:uid="{00000000-0005-0000-0000-0000972C0000}"/>
    <cellStyle name="Input 5 4 34 3" xfId="41306" xr:uid="{00000000-0005-0000-0000-0000982C0000}"/>
    <cellStyle name="Input 5 4 34 4" xfId="54314" xr:uid="{00000000-0005-0000-0000-0000992C0000}"/>
    <cellStyle name="Input 5 4 35" xfId="9229" xr:uid="{00000000-0005-0000-0000-00009A2C0000}"/>
    <cellStyle name="Input 5 4 35 2" xfId="26260" xr:uid="{00000000-0005-0000-0000-00009B2C0000}"/>
    <cellStyle name="Input 5 4 35 3" xfId="37437" xr:uid="{00000000-0005-0000-0000-00009C2C0000}"/>
    <cellStyle name="Input 5 4 35 4" xfId="50404" xr:uid="{00000000-0005-0000-0000-00009D2C0000}"/>
    <cellStyle name="Input 5 4 36" xfId="15552" xr:uid="{00000000-0005-0000-0000-00009E2C0000}"/>
    <cellStyle name="Input 5 4 36 2" xfId="31974" xr:uid="{00000000-0005-0000-0000-00009F2C0000}"/>
    <cellStyle name="Input 5 4 36 3" xfId="42317" xr:uid="{00000000-0005-0000-0000-0000A02C0000}"/>
    <cellStyle name="Input 5 4 36 4" xfId="55325" xr:uid="{00000000-0005-0000-0000-0000A12C0000}"/>
    <cellStyle name="Input 5 4 37" xfId="15513" xr:uid="{00000000-0005-0000-0000-0000A22C0000}"/>
    <cellStyle name="Input 5 4 37 2" xfId="31939" xr:uid="{00000000-0005-0000-0000-0000A32C0000}"/>
    <cellStyle name="Input 5 4 37 3" xfId="42290" xr:uid="{00000000-0005-0000-0000-0000A42C0000}"/>
    <cellStyle name="Input 5 4 37 4" xfId="55298" xr:uid="{00000000-0005-0000-0000-0000A52C0000}"/>
    <cellStyle name="Input 5 4 38" xfId="16296" xr:uid="{00000000-0005-0000-0000-0000A62C0000}"/>
    <cellStyle name="Input 5 4 38 2" xfId="32640" xr:uid="{00000000-0005-0000-0000-0000A72C0000}"/>
    <cellStyle name="Input 5 4 38 3" xfId="42896" xr:uid="{00000000-0005-0000-0000-0000A82C0000}"/>
    <cellStyle name="Input 5 4 38 4" xfId="55904" xr:uid="{00000000-0005-0000-0000-0000A92C0000}"/>
    <cellStyle name="Input 5 4 39" xfId="16241" xr:uid="{00000000-0005-0000-0000-0000AA2C0000}"/>
    <cellStyle name="Input 5 4 39 2" xfId="32592" xr:uid="{00000000-0005-0000-0000-0000AB2C0000}"/>
    <cellStyle name="Input 5 4 39 3" xfId="42854" xr:uid="{00000000-0005-0000-0000-0000AC2C0000}"/>
    <cellStyle name="Input 5 4 39 4" xfId="55862" xr:uid="{00000000-0005-0000-0000-0000AD2C0000}"/>
    <cellStyle name="Input 5 4 4" xfId="4125" xr:uid="{00000000-0005-0000-0000-0000AE2C0000}"/>
    <cellStyle name="Input 5 4 4 2" xfId="21624" xr:uid="{00000000-0005-0000-0000-0000AF2C0000}"/>
    <cellStyle name="Input 5 4 4 3" xfId="19900" xr:uid="{00000000-0005-0000-0000-0000B02C0000}"/>
    <cellStyle name="Input 5 4 4 4" xfId="46432" xr:uid="{00000000-0005-0000-0000-0000B12C0000}"/>
    <cellStyle name="Input 5 4 40" xfId="17314" xr:uid="{00000000-0005-0000-0000-0000B22C0000}"/>
    <cellStyle name="Input 5 4 40 2" xfId="33568" xr:uid="{00000000-0005-0000-0000-0000B32C0000}"/>
    <cellStyle name="Input 5 4 40 3" xfId="43706" xr:uid="{00000000-0005-0000-0000-0000B42C0000}"/>
    <cellStyle name="Input 5 4 40 4" xfId="56714" xr:uid="{00000000-0005-0000-0000-0000B52C0000}"/>
    <cellStyle name="Input 5 4 41" xfId="17173" xr:uid="{00000000-0005-0000-0000-0000B62C0000}"/>
    <cellStyle name="Input 5 4 41 2" xfId="33436" xr:uid="{00000000-0005-0000-0000-0000B72C0000}"/>
    <cellStyle name="Input 5 4 41 3" xfId="43597" xr:uid="{00000000-0005-0000-0000-0000B82C0000}"/>
    <cellStyle name="Input 5 4 41 4" xfId="56605" xr:uid="{00000000-0005-0000-0000-0000B92C0000}"/>
    <cellStyle name="Input 5 4 42" xfId="17631" xr:uid="{00000000-0005-0000-0000-0000BA2C0000}"/>
    <cellStyle name="Input 5 4 42 2" xfId="33850" xr:uid="{00000000-0005-0000-0000-0000BB2C0000}"/>
    <cellStyle name="Input 5 4 42 3" xfId="43944" xr:uid="{00000000-0005-0000-0000-0000BC2C0000}"/>
    <cellStyle name="Input 5 4 42 4" xfId="56952" xr:uid="{00000000-0005-0000-0000-0000BD2C0000}"/>
    <cellStyle name="Input 5 4 43" xfId="17086" xr:uid="{00000000-0005-0000-0000-0000BE2C0000}"/>
    <cellStyle name="Input 5 4 43 2" xfId="33358" xr:uid="{00000000-0005-0000-0000-0000BF2C0000}"/>
    <cellStyle name="Input 5 4 43 3" xfId="43531" xr:uid="{00000000-0005-0000-0000-0000C02C0000}"/>
    <cellStyle name="Input 5 4 43 4" xfId="56539" xr:uid="{00000000-0005-0000-0000-0000C12C0000}"/>
    <cellStyle name="Input 5 4 44" xfId="16933" xr:uid="{00000000-0005-0000-0000-0000C22C0000}"/>
    <cellStyle name="Input 5 4 44 2" xfId="33215" xr:uid="{00000000-0005-0000-0000-0000C32C0000}"/>
    <cellStyle name="Input 5 4 44 3" xfId="43400" xr:uid="{00000000-0005-0000-0000-0000C42C0000}"/>
    <cellStyle name="Input 5 4 44 4" xfId="56408" xr:uid="{00000000-0005-0000-0000-0000C52C0000}"/>
    <cellStyle name="Input 5 4 45" xfId="18973" xr:uid="{00000000-0005-0000-0000-0000C62C0000}"/>
    <cellStyle name="Input 5 4 45 2" xfId="35036" xr:uid="{00000000-0005-0000-0000-0000C72C0000}"/>
    <cellStyle name="Input 5 4 45 3" xfId="44930" xr:uid="{00000000-0005-0000-0000-0000C82C0000}"/>
    <cellStyle name="Input 5 4 45 4" xfId="57938" xr:uid="{00000000-0005-0000-0000-0000C92C0000}"/>
    <cellStyle name="Input 5 4 46" xfId="18925" xr:uid="{00000000-0005-0000-0000-0000CA2C0000}"/>
    <cellStyle name="Input 5 4 46 2" xfId="34994" xr:uid="{00000000-0005-0000-0000-0000CB2C0000}"/>
    <cellStyle name="Input 5 4 46 3" xfId="44906" xr:uid="{00000000-0005-0000-0000-0000CC2C0000}"/>
    <cellStyle name="Input 5 4 46 4" xfId="57914" xr:uid="{00000000-0005-0000-0000-0000CD2C0000}"/>
    <cellStyle name="Input 5 4 47" xfId="20458" xr:uid="{00000000-0005-0000-0000-0000CE2C0000}"/>
    <cellStyle name="Input 5 4 48" xfId="45453" xr:uid="{00000000-0005-0000-0000-0000CF2C0000}"/>
    <cellStyle name="Input 5 4 5" xfId="3841" xr:uid="{00000000-0005-0000-0000-0000D02C0000}"/>
    <cellStyle name="Input 5 4 5 2" xfId="21359" xr:uid="{00000000-0005-0000-0000-0000D12C0000}"/>
    <cellStyle name="Input 5 4 5 3" xfId="20115" xr:uid="{00000000-0005-0000-0000-0000D22C0000}"/>
    <cellStyle name="Input 5 4 5 4" xfId="46207" xr:uid="{00000000-0005-0000-0000-0000D32C0000}"/>
    <cellStyle name="Input 5 4 6" xfId="4759" xr:uid="{00000000-0005-0000-0000-0000D42C0000}"/>
    <cellStyle name="Input 5 4 6 2" xfId="22193" xr:uid="{00000000-0005-0000-0000-0000D52C0000}"/>
    <cellStyle name="Input 5 4 6 3" xfId="21020" xr:uid="{00000000-0005-0000-0000-0000D62C0000}"/>
    <cellStyle name="Input 5 4 6 4" xfId="46906" xr:uid="{00000000-0005-0000-0000-0000D72C0000}"/>
    <cellStyle name="Input 5 4 7" xfId="3878" xr:uid="{00000000-0005-0000-0000-0000D82C0000}"/>
    <cellStyle name="Input 5 4 7 2" xfId="21395" xr:uid="{00000000-0005-0000-0000-0000D92C0000}"/>
    <cellStyle name="Input 5 4 7 3" xfId="20519" xr:uid="{00000000-0005-0000-0000-0000DA2C0000}"/>
    <cellStyle name="Input 5 4 7 4" xfId="46235" xr:uid="{00000000-0005-0000-0000-0000DB2C0000}"/>
    <cellStyle name="Input 5 4 8" xfId="3905" xr:uid="{00000000-0005-0000-0000-0000DC2C0000}"/>
    <cellStyle name="Input 5 4 8 2" xfId="21420" xr:uid="{00000000-0005-0000-0000-0000DD2C0000}"/>
    <cellStyle name="Input 5 4 8 3" xfId="20075" xr:uid="{00000000-0005-0000-0000-0000DE2C0000}"/>
    <cellStyle name="Input 5 4 8 4" xfId="46256" xr:uid="{00000000-0005-0000-0000-0000DF2C0000}"/>
    <cellStyle name="Input 5 4 9" xfId="4076" xr:uid="{00000000-0005-0000-0000-0000E02C0000}"/>
    <cellStyle name="Input 5 4 9 2" xfId="21579" xr:uid="{00000000-0005-0000-0000-0000E12C0000}"/>
    <cellStyle name="Input 5 4 9 3" xfId="19933" xr:uid="{00000000-0005-0000-0000-0000E22C0000}"/>
    <cellStyle name="Input 5 4 9 4" xfId="46399" xr:uid="{00000000-0005-0000-0000-0000E32C0000}"/>
    <cellStyle name="Input 5 5" xfId="3100" xr:uid="{00000000-0005-0000-0000-0000E42C0000}"/>
    <cellStyle name="Input 5 5 2" xfId="20694" xr:uid="{00000000-0005-0000-0000-0000E52C0000}"/>
    <cellStyle name="Input 5 5 3" xfId="31541" xr:uid="{00000000-0005-0000-0000-0000E62C0000}"/>
    <cellStyle name="Input 5 5 4" xfId="45644" xr:uid="{00000000-0005-0000-0000-0000E72C0000}"/>
    <cellStyle name="Input 5 6" xfId="3981" xr:uid="{00000000-0005-0000-0000-0000E82C0000}"/>
    <cellStyle name="Input 5 6 2" xfId="21491" xr:uid="{00000000-0005-0000-0000-0000E92C0000}"/>
    <cellStyle name="Input 5 6 3" xfId="20007" xr:uid="{00000000-0005-0000-0000-0000EA2C0000}"/>
    <cellStyle name="Input 5 6 4" xfId="46325" xr:uid="{00000000-0005-0000-0000-0000EB2C0000}"/>
    <cellStyle name="Input 5 7" xfId="6024" xr:uid="{00000000-0005-0000-0000-0000EC2C0000}"/>
    <cellStyle name="Input 5 7 2" xfId="23359" xr:uid="{00000000-0005-0000-0000-0000ED2C0000}"/>
    <cellStyle name="Input 5 7 3" xfId="34137" xr:uid="{00000000-0005-0000-0000-0000EE2C0000}"/>
    <cellStyle name="Input 5 7 4" xfId="47923" xr:uid="{00000000-0005-0000-0000-0000EF2C0000}"/>
    <cellStyle name="Input 5 8" xfId="5876" xr:uid="{00000000-0005-0000-0000-0000F02C0000}"/>
    <cellStyle name="Input 5 8 2" xfId="23219" xr:uid="{00000000-0005-0000-0000-0000F12C0000}"/>
    <cellStyle name="Input 5 8 3" xfId="34699" xr:uid="{00000000-0005-0000-0000-0000F22C0000}"/>
    <cellStyle name="Input 5 8 4" xfId="47799" xr:uid="{00000000-0005-0000-0000-0000F32C0000}"/>
    <cellStyle name="Input 5 9" xfId="8097" xr:uid="{00000000-0005-0000-0000-0000F42C0000}"/>
    <cellStyle name="Input 5 9 2" xfId="25231" xr:uid="{00000000-0005-0000-0000-0000F52C0000}"/>
    <cellStyle name="Input 5 9 3" xfId="36539" xr:uid="{00000000-0005-0000-0000-0000F62C0000}"/>
    <cellStyle name="Input 5 9 4" xfId="49510" xr:uid="{00000000-0005-0000-0000-0000F72C0000}"/>
    <cellStyle name="Input 6" xfId="2597" xr:uid="{00000000-0005-0000-0000-0000F82C0000}"/>
    <cellStyle name="Input 6 10" xfId="3865" xr:uid="{00000000-0005-0000-0000-0000F92C0000}"/>
    <cellStyle name="Input 6 10 2" xfId="21382" xr:uid="{00000000-0005-0000-0000-0000FA2C0000}"/>
    <cellStyle name="Input 6 10 3" xfId="20101" xr:uid="{00000000-0005-0000-0000-0000FB2C0000}"/>
    <cellStyle name="Input 6 10 4" xfId="46225" xr:uid="{00000000-0005-0000-0000-0000FC2C0000}"/>
    <cellStyle name="Input 6 11" xfId="5299" xr:uid="{00000000-0005-0000-0000-0000FD2C0000}"/>
    <cellStyle name="Input 6 11 2" xfId="22687" xr:uid="{00000000-0005-0000-0000-0000FE2C0000}"/>
    <cellStyle name="Input 6 11 3" xfId="20362" xr:uid="{00000000-0005-0000-0000-0000FF2C0000}"/>
    <cellStyle name="Input 6 11 4" xfId="47335" xr:uid="{00000000-0005-0000-0000-0000002D0000}"/>
    <cellStyle name="Input 6 12" xfId="6051" xr:uid="{00000000-0005-0000-0000-0000012D0000}"/>
    <cellStyle name="Input 6 12 2" xfId="23384" xr:uid="{00000000-0005-0000-0000-0000022D0000}"/>
    <cellStyle name="Input 6 12 3" xfId="25947" xr:uid="{00000000-0005-0000-0000-0000032D0000}"/>
    <cellStyle name="Input 6 12 4" xfId="47946" xr:uid="{00000000-0005-0000-0000-0000042D0000}"/>
    <cellStyle name="Input 6 13" xfId="5990" xr:uid="{00000000-0005-0000-0000-0000052D0000}"/>
    <cellStyle name="Input 6 13 2" xfId="23325" xr:uid="{00000000-0005-0000-0000-0000062D0000}"/>
    <cellStyle name="Input 6 13 3" xfId="28903" xr:uid="{00000000-0005-0000-0000-0000072D0000}"/>
    <cellStyle name="Input 6 13 4" xfId="47890" xr:uid="{00000000-0005-0000-0000-0000082D0000}"/>
    <cellStyle name="Input 6 14" xfId="6352" xr:uid="{00000000-0005-0000-0000-0000092D0000}"/>
    <cellStyle name="Input 6 14 2" xfId="23665" xr:uid="{00000000-0005-0000-0000-00000A2D0000}"/>
    <cellStyle name="Input 6 14 3" xfId="23643" xr:uid="{00000000-0005-0000-0000-00000B2D0000}"/>
    <cellStyle name="Input 6 14 4" xfId="48180" xr:uid="{00000000-0005-0000-0000-00000C2D0000}"/>
    <cellStyle name="Input 6 15" xfId="6957" xr:uid="{00000000-0005-0000-0000-00000D2D0000}"/>
    <cellStyle name="Input 6 15 2" xfId="24202" xr:uid="{00000000-0005-0000-0000-00000E2D0000}"/>
    <cellStyle name="Input 6 15 3" xfId="35669" xr:uid="{00000000-0005-0000-0000-00000F2D0000}"/>
    <cellStyle name="Input 6 15 4" xfId="48638" xr:uid="{00000000-0005-0000-0000-0000102D0000}"/>
    <cellStyle name="Input 6 16" xfId="7365" xr:uid="{00000000-0005-0000-0000-0000112D0000}"/>
    <cellStyle name="Input 6 16 2" xfId="24569" xr:uid="{00000000-0005-0000-0000-0000122D0000}"/>
    <cellStyle name="Input 6 16 3" xfId="35965" xr:uid="{00000000-0005-0000-0000-0000132D0000}"/>
    <cellStyle name="Input 6 16 4" xfId="48936" xr:uid="{00000000-0005-0000-0000-0000142D0000}"/>
    <cellStyle name="Input 6 17" xfId="7259" xr:uid="{00000000-0005-0000-0000-0000152D0000}"/>
    <cellStyle name="Input 6 17 2" xfId="24474" xr:uid="{00000000-0005-0000-0000-0000162D0000}"/>
    <cellStyle name="Input 6 17 3" xfId="35895" xr:uid="{00000000-0005-0000-0000-0000172D0000}"/>
    <cellStyle name="Input 6 17 4" xfId="48866" xr:uid="{00000000-0005-0000-0000-0000182D0000}"/>
    <cellStyle name="Input 6 18" xfId="8244" xr:uid="{00000000-0005-0000-0000-0000192D0000}"/>
    <cellStyle name="Input 6 18 2" xfId="25372" xr:uid="{00000000-0005-0000-0000-00001A2D0000}"/>
    <cellStyle name="Input 6 18 3" xfId="36668" xr:uid="{00000000-0005-0000-0000-00001B2D0000}"/>
    <cellStyle name="Input 6 18 4" xfId="49639" xr:uid="{00000000-0005-0000-0000-00001C2D0000}"/>
    <cellStyle name="Input 6 19" xfId="8201" xr:uid="{00000000-0005-0000-0000-00001D2D0000}"/>
    <cellStyle name="Input 6 19 2" xfId="25331" xr:uid="{00000000-0005-0000-0000-00001E2D0000}"/>
    <cellStyle name="Input 6 19 3" xfId="36633" xr:uid="{00000000-0005-0000-0000-00001F2D0000}"/>
    <cellStyle name="Input 6 19 4" xfId="49604" xr:uid="{00000000-0005-0000-0000-0000202D0000}"/>
    <cellStyle name="Input 6 2" xfId="2981" xr:uid="{00000000-0005-0000-0000-0000212D0000}"/>
    <cellStyle name="Input 6 2 10" xfId="6345" xr:uid="{00000000-0005-0000-0000-0000222D0000}"/>
    <cellStyle name="Input 6 2 10 2" xfId="23661" xr:uid="{00000000-0005-0000-0000-0000232D0000}"/>
    <cellStyle name="Input 6 2 10 3" xfId="25856" xr:uid="{00000000-0005-0000-0000-0000242D0000}"/>
    <cellStyle name="Input 6 2 10 4" xfId="48177" xr:uid="{00000000-0005-0000-0000-0000252D0000}"/>
    <cellStyle name="Input 6 2 11" xfId="6579" xr:uid="{00000000-0005-0000-0000-0000262D0000}"/>
    <cellStyle name="Input 6 2 11 2" xfId="23866" xr:uid="{00000000-0005-0000-0000-0000272D0000}"/>
    <cellStyle name="Input 6 2 11 3" xfId="20550" xr:uid="{00000000-0005-0000-0000-0000282D0000}"/>
    <cellStyle name="Input 6 2 11 4" xfId="48353" xr:uid="{00000000-0005-0000-0000-0000292D0000}"/>
    <cellStyle name="Input 6 2 12" xfId="6877" xr:uid="{00000000-0005-0000-0000-00002A2D0000}"/>
    <cellStyle name="Input 6 2 12 2" xfId="24130" xr:uid="{00000000-0005-0000-0000-00002B2D0000}"/>
    <cellStyle name="Input 6 2 12 3" xfId="35606" xr:uid="{00000000-0005-0000-0000-00002C2D0000}"/>
    <cellStyle name="Input 6 2 12 4" xfId="48575" xr:uid="{00000000-0005-0000-0000-00002D2D0000}"/>
    <cellStyle name="Input 6 2 13" xfId="7229" xr:uid="{00000000-0005-0000-0000-00002E2D0000}"/>
    <cellStyle name="Input 6 2 13 2" xfId="24453" xr:uid="{00000000-0005-0000-0000-00002F2D0000}"/>
    <cellStyle name="Input 6 2 13 3" xfId="35880" xr:uid="{00000000-0005-0000-0000-0000302D0000}"/>
    <cellStyle name="Input 6 2 13 4" xfId="48849" xr:uid="{00000000-0005-0000-0000-0000312D0000}"/>
    <cellStyle name="Input 6 2 14" xfId="7667" xr:uid="{00000000-0005-0000-0000-0000322D0000}"/>
    <cellStyle name="Input 6 2 14 2" xfId="24839" xr:uid="{00000000-0005-0000-0000-0000332D0000}"/>
    <cellStyle name="Input 6 2 14 3" xfId="36194" xr:uid="{00000000-0005-0000-0000-0000342D0000}"/>
    <cellStyle name="Input 6 2 14 4" xfId="49165" xr:uid="{00000000-0005-0000-0000-0000352D0000}"/>
    <cellStyle name="Input 6 2 15" xfId="7963" xr:uid="{00000000-0005-0000-0000-0000362D0000}"/>
    <cellStyle name="Input 6 2 15 2" xfId="25104" xr:uid="{00000000-0005-0000-0000-0000372D0000}"/>
    <cellStyle name="Input 6 2 15 3" xfId="36424" xr:uid="{00000000-0005-0000-0000-0000382D0000}"/>
    <cellStyle name="Input 6 2 15 4" xfId="49395" xr:uid="{00000000-0005-0000-0000-0000392D0000}"/>
    <cellStyle name="Input 6 2 16" xfId="8545" xr:uid="{00000000-0005-0000-0000-00003A2D0000}"/>
    <cellStyle name="Input 6 2 16 2" xfId="25648" xr:uid="{00000000-0005-0000-0000-00003B2D0000}"/>
    <cellStyle name="Input 6 2 16 3" xfId="36908" xr:uid="{00000000-0005-0000-0000-00003C2D0000}"/>
    <cellStyle name="Input 6 2 16 4" xfId="49879" xr:uid="{00000000-0005-0000-0000-00003D2D0000}"/>
    <cellStyle name="Input 6 2 17" xfId="8804" xr:uid="{00000000-0005-0000-0000-00003E2D0000}"/>
    <cellStyle name="Input 6 2 17 2" xfId="25875" xr:uid="{00000000-0005-0000-0000-00003F2D0000}"/>
    <cellStyle name="Input 6 2 17 3" xfId="37097" xr:uid="{00000000-0005-0000-0000-0000402D0000}"/>
    <cellStyle name="Input 6 2 17 4" xfId="50068" xr:uid="{00000000-0005-0000-0000-0000412D0000}"/>
    <cellStyle name="Input 6 2 18" xfId="9084" xr:uid="{00000000-0005-0000-0000-0000422D0000}"/>
    <cellStyle name="Input 6 2 18 2" xfId="26126" xr:uid="{00000000-0005-0000-0000-0000432D0000}"/>
    <cellStyle name="Input 6 2 18 3" xfId="37312" xr:uid="{00000000-0005-0000-0000-0000442D0000}"/>
    <cellStyle name="Input 6 2 18 4" xfId="50283" xr:uid="{00000000-0005-0000-0000-0000452D0000}"/>
    <cellStyle name="Input 6 2 19" xfId="10600" xr:uid="{00000000-0005-0000-0000-0000462D0000}"/>
    <cellStyle name="Input 6 2 19 2" xfId="27548" xr:uid="{00000000-0005-0000-0000-0000472D0000}"/>
    <cellStyle name="Input 6 2 19 3" xfId="38574" xr:uid="{00000000-0005-0000-0000-0000482D0000}"/>
    <cellStyle name="Input 6 2 19 4" xfId="51580" xr:uid="{00000000-0005-0000-0000-0000492D0000}"/>
    <cellStyle name="Input 6 2 2" xfId="3491" xr:uid="{00000000-0005-0000-0000-00004A2D0000}"/>
    <cellStyle name="Input 6 2 2 2" xfId="21056" xr:uid="{00000000-0005-0000-0000-00004B2D0000}"/>
    <cellStyle name="Input 6 2 2 3" xfId="20562" xr:uid="{00000000-0005-0000-0000-00004C2D0000}"/>
    <cellStyle name="Input 6 2 2 4" xfId="45951" xr:uid="{00000000-0005-0000-0000-00004D2D0000}"/>
    <cellStyle name="Input 6 2 20" xfId="10853" xr:uid="{00000000-0005-0000-0000-00004E2D0000}"/>
    <cellStyle name="Input 6 2 20 2" xfId="27782" xr:uid="{00000000-0005-0000-0000-00004F2D0000}"/>
    <cellStyle name="Input 6 2 20 3" xfId="38771" xr:uid="{00000000-0005-0000-0000-0000502D0000}"/>
    <cellStyle name="Input 6 2 20 4" xfId="51779" xr:uid="{00000000-0005-0000-0000-0000512D0000}"/>
    <cellStyle name="Input 6 2 21" xfId="11176" xr:uid="{00000000-0005-0000-0000-0000522D0000}"/>
    <cellStyle name="Input 6 2 21 2" xfId="28072" xr:uid="{00000000-0005-0000-0000-0000532D0000}"/>
    <cellStyle name="Input 6 2 21 3" xfId="39012" xr:uid="{00000000-0005-0000-0000-0000542D0000}"/>
    <cellStyle name="Input 6 2 21 4" xfId="52020" xr:uid="{00000000-0005-0000-0000-0000552D0000}"/>
    <cellStyle name="Input 6 2 22" xfId="11516" xr:uid="{00000000-0005-0000-0000-0000562D0000}"/>
    <cellStyle name="Input 6 2 22 2" xfId="28380" xr:uid="{00000000-0005-0000-0000-0000572D0000}"/>
    <cellStyle name="Input 6 2 22 3" xfId="39268" xr:uid="{00000000-0005-0000-0000-0000582D0000}"/>
    <cellStyle name="Input 6 2 22 4" xfId="52276" xr:uid="{00000000-0005-0000-0000-0000592D0000}"/>
    <cellStyle name="Input 6 2 23" xfId="11787" xr:uid="{00000000-0005-0000-0000-00005A2D0000}"/>
    <cellStyle name="Input 6 2 23 2" xfId="28619" xr:uid="{00000000-0005-0000-0000-00005B2D0000}"/>
    <cellStyle name="Input 6 2 23 3" xfId="39474" xr:uid="{00000000-0005-0000-0000-00005C2D0000}"/>
    <cellStyle name="Input 6 2 23 4" xfId="52482" xr:uid="{00000000-0005-0000-0000-00005D2D0000}"/>
    <cellStyle name="Input 6 2 24" xfId="12116" xr:uid="{00000000-0005-0000-0000-00005E2D0000}"/>
    <cellStyle name="Input 6 2 24 2" xfId="28919" xr:uid="{00000000-0005-0000-0000-00005F2D0000}"/>
    <cellStyle name="Input 6 2 24 3" xfId="39731" xr:uid="{00000000-0005-0000-0000-0000602D0000}"/>
    <cellStyle name="Input 6 2 24 4" xfId="52739" xr:uid="{00000000-0005-0000-0000-0000612D0000}"/>
    <cellStyle name="Input 6 2 25" xfId="12400" xr:uid="{00000000-0005-0000-0000-0000622D0000}"/>
    <cellStyle name="Input 6 2 25 2" xfId="29170" xr:uid="{00000000-0005-0000-0000-0000632D0000}"/>
    <cellStyle name="Input 6 2 25 3" xfId="39932" xr:uid="{00000000-0005-0000-0000-0000642D0000}"/>
    <cellStyle name="Input 6 2 25 4" xfId="52940" xr:uid="{00000000-0005-0000-0000-0000652D0000}"/>
    <cellStyle name="Input 6 2 26" xfId="12676" xr:uid="{00000000-0005-0000-0000-0000662D0000}"/>
    <cellStyle name="Input 6 2 26 2" xfId="29414" xr:uid="{00000000-0005-0000-0000-0000672D0000}"/>
    <cellStyle name="Input 6 2 26 3" xfId="40130" xr:uid="{00000000-0005-0000-0000-0000682D0000}"/>
    <cellStyle name="Input 6 2 26 4" xfId="53138" xr:uid="{00000000-0005-0000-0000-0000692D0000}"/>
    <cellStyle name="Input 6 2 27" xfId="12959" xr:uid="{00000000-0005-0000-0000-00006A2D0000}"/>
    <cellStyle name="Input 6 2 27 2" xfId="29663" xr:uid="{00000000-0005-0000-0000-00006B2D0000}"/>
    <cellStyle name="Input 6 2 27 3" xfId="40332" xr:uid="{00000000-0005-0000-0000-00006C2D0000}"/>
    <cellStyle name="Input 6 2 27 4" xfId="53340" xr:uid="{00000000-0005-0000-0000-00006D2D0000}"/>
    <cellStyle name="Input 6 2 28" xfId="13300" xr:uid="{00000000-0005-0000-0000-00006E2D0000}"/>
    <cellStyle name="Input 6 2 28 2" xfId="29971" xr:uid="{00000000-0005-0000-0000-00006F2D0000}"/>
    <cellStyle name="Input 6 2 28 3" xfId="40600" xr:uid="{00000000-0005-0000-0000-0000702D0000}"/>
    <cellStyle name="Input 6 2 28 4" xfId="53608" xr:uid="{00000000-0005-0000-0000-0000712D0000}"/>
    <cellStyle name="Input 6 2 29" xfId="13633" xr:uid="{00000000-0005-0000-0000-0000722D0000}"/>
    <cellStyle name="Input 6 2 29 2" xfId="30274" xr:uid="{00000000-0005-0000-0000-0000732D0000}"/>
    <cellStyle name="Input 6 2 29 3" xfId="40867" xr:uid="{00000000-0005-0000-0000-0000742D0000}"/>
    <cellStyle name="Input 6 2 29 4" xfId="53875" xr:uid="{00000000-0005-0000-0000-0000752D0000}"/>
    <cellStyle name="Input 6 2 3" xfId="3787" xr:uid="{00000000-0005-0000-0000-0000762D0000}"/>
    <cellStyle name="Input 6 2 3 2" xfId="21314" xr:uid="{00000000-0005-0000-0000-0000772D0000}"/>
    <cellStyle name="Input 6 2 3 3" xfId="20138" xr:uid="{00000000-0005-0000-0000-0000782D0000}"/>
    <cellStyle name="Input 6 2 3 4" xfId="46168" xr:uid="{00000000-0005-0000-0000-0000792D0000}"/>
    <cellStyle name="Input 6 2 30" xfId="13876" xr:uid="{00000000-0005-0000-0000-00007A2D0000}"/>
    <cellStyle name="Input 6 2 30 2" xfId="30490" xr:uid="{00000000-0005-0000-0000-00007B2D0000}"/>
    <cellStyle name="Input 6 2 30 3" xfId="41053" xr:uid="{00000000-0005-0000-0000-00007C2D0000}"/>
    <cellStyle name="Input 6 2 30 4" xfId="54061" xr:uid="{00000000-0005-0000-0000-00007D2D0000}"/>
    <cellStyle name="Input 6 2 31" xfId="14152" xr:uid="{00000000-0005-0000-0000-00007E2D0000}"/>
    <cellStyle name="Input 6 2 31 2" xfId="30732" xr:uid="{00000000-0005-0000-0000-00007F2D0000}"/>
    <cellStyle name="Input 6 2 31 3" xfId="41252" xr:uid="{00000000-0005-0000-0000-0000802D0000}"/>
    <cellStyle name="Input 6 2 31 4" xfId="54260" xr:uid="{00000000-0005-0000-0000-0000812D0000}"/>
    <cellStyle name="Input 6 2 32" xfId="14449" xr:uid="{00000000-0005-0000-0000-0000822D0000}"/>
    <cellStyle name="Input 6 2 32 2" xfId="30995" xr:uid="{00000000-0005-0000-0000-0000832D0000}"/>
    <cellStyle name="Input 6 2 32 3" xfId="41468" xr:uid="{00000000-0005-0000-0000-0000842D0000}"/>
    <cellStyle name="Input 6 2 32 4" xfId="54476" xr:uid="{00000000-0005-0000-0000-0000852D0000}"/>
    <cellStyle name="Input 6 2 33" xfId="14773" xr:uid="{00000000-0005-0000-0000-0000862D0000}"/>
    <cellStyle name="Input 6 2 33 2" xfId="31283" xr:uid="{00000000-0005-0000-0000-0000872D0000}"/>
    <cellStyle name="Input 6 2 33 3" xfId="41711" xr:uid="{00000000-0005-0000-0000-0000882D0000}"/>
    <cellStyle name="Input 6 2 33 4" xfId="54719" xr:uid="{00000000-0005-0000-0000-0000892D0000}"/>
    <cellStyle name="Input 6 2 34" xfId="15074" xr:uid="{00000000-0005-0000-0000-00008A2D0000}"/>
    <cellStyle name="Input 6 2 34 2" xfId="31552" xr:uid="{00000000-0005-0000-0000-00008B2D0000}"/>
    <cellStyle name="Input 6 2 34 3" xfId="41943" xr:uid="{00000000-0005-0000-0000-00008C2D0000}"/>
    <cellStyle name="Input 6 2 34 4" xfId="54951" xr:uid="{00000000-0005-0000-0000-00008D2D0000}"/>
    <cellStyle name="Input 6 2 35" xfId="15375" xr:uid="{00000000-0005-0000-0000-00008E2D0000}"/>
    <cellStyle name="Input 6 2 35 2" xfId="31816" xr:uid="{00000000-0005-0000-0000-00008F2D0000}"/>
    <cellStyle name="Input 6 2 35 3" xfId="42172" xr:uid="{00000000-0005-0000-0000-0000902D0000}"/>
    <cellStyle name="Input 6 2 35 4" xfId="55180" xr:uid="{00000000-0005-0000-0000-0000912D0000}"/>
    <cellStyle name="Input 6 2 36" xfId="15824" xr:uid="{00000000-0005-0000-0000-0000922D0000}"/>
    <cellStyle name="Input 6 2 36 2" xfId="32224" xr:uid="{00000000-0005-0000-0000-0000932D0000}"/>
    <cellStyle name="Input 6 2 36 3" xfId="42534" xr:uid="{00000000-0005-0000-0000-0000942D0000}"/>
    <cellStyle name="Input 6 2 36 4" xfId="55542" xr:uid="{00000000-0005-0000-0000-0000952D0000}"/>
    <cellStyle name="Input 6 2 37" xfId="16084" xr:uid="{00000000-0005-0000-0000-0000962D0000}"/>
    <cellStyle name="Input 6 2 37 2" xfId="32448" xr:uid="{00000000-0005-0000-0000-0000972D0000}"/>
    <cellStyle name="Input 6 2 37 3" xfId="42724" xr:uid="{00000000-0005-0000-0000-0000982D0000}"/>
    <cellStyle name="Input 6 2 37 4" xfId="55732" xr:uid="{00000000-0005-0000-0000-0000992D0000}"/>
    <cellStyle name="Input 6 2 38" xfId="16570" xr:uid="{00000000-0005-0000-0000-00009A2D0000}"/>
    <cellStyle name="Input 6 2 38 2" xfId="32893" xr:uid="{00000000-0005-0000-0000-00009B2D0000}"/>
    <cellStyle name="Input 6 2 38 3" xfId="43121" xr:uid="{00000000-0005-0000-0000-00009C2D0000}"/>
    <cellStyle name="Input 6 2 38 4" xfId="56129" xr:uid="{00000000-0005-0000-0000-00009D2D0000}"/>
    <cellStyle name="Input 6 2 39" xfId="16794" xr:uid="{00000000-0005-0000-0000-00009E2D0000}"/>
    <cellStyle name="Input 6 2 39 2" xfId="33090" xr:uid="{00000000-0005-0000-0000-00009F2D0000}"/>
    <cellStyle name="Input 6 2 39 3" xfId="43291" xr:uid="{00000000-0005-0000-0000-0000A02D0000}"/>
    <cellStyle name="Input 6 2 39 4" xfId="56299" xr:uid="{00000000-0005-0000-0000-0000A12D0000}"/>
    <cellStyle name="Input 6 2 4" xfId="4400" xr:uid="{00000000-0005-0000-0000-0000A22D0000}"/>
    <cellStyle name="Input 6 2 4 2" xfId="21873" xr:uid="{00000000-0005-0000-0000-0000A32D0000}"/>
    <cellStyle name="Input 6 2 4 3" xfId="22297" xr:uid="{00000000-0005-0000-0000-0000A42D0000}"/>
    <cellStyle name="Input 6 2 4 4" xfId="46642" xr:uid="{00000000-0005-0000-0000-0000A52D0000}"/>
    <cellStyle name="Input 6 2 40" xfId="17591" xr:uid="{00000000-0005-0000-0000-0000A62D0000}"/>
    <cellStyle name="Input 6 2 40 2" xfId="33820" xr:uid="{00000000-0005-0000-0000-0000A72D0000}"/>
    <cellStyle name="Input 6 2 40 3" xfId="43918" xr:uid="{00000000-0005-0000-0000-0000A82D0000}"/>
    <cellStyle name="Input 6 2 40 4" xfId="56926" xr:uid="{00000000-0005-0000-0000-0000A92D0000}"/>
    <cellStyle name="Input 6 2 41" xfId="17848" xr:uid="{00000000-0005-0000-0000-0000AA2D0000}"/>
    <cellStyle name="Input 6 2 41 2" xfId="34049" xr:uid="{00000000-0005-0000-0000-0000AB2D0000}"/>
    <cellStyle name="Input 6 2 41 3" xfId="44105" xr:uid="{00000000-0005-0000-0000-0000AC2D0000}"/>
    <cellStyle name="Input 6 2 41 4" xfId="57113" xr:uid="{00000000-0005-0000-0000-0000AD2D0000}"/>
    <cellStyle name="Input 6 2 42" xfId="18167" xr:uid="{00000000-0005-0000-0000-0000AE2D0000}"/>
    <cellStyle name="Input 6 2 42 2" xfId="34327" xr:uid="{00000000-0005-0000-0000-0000AF2D0000}"/>
    <cellStyle name="Input 6 2 42 3" xfId="44339" xr:uid="{00000000-0005-0000-0000-0000B02D0000}"/>
    <cellStyle name="Input 6 2 42 4" xfId="57347" xr:uid="{00000000-0005-0000-0000-0000B12D0000}"/>
    <cellStyle name="Input 6 2 43" xfId="18478" xr:uid="{00000000-0005-0000-0000-0000B22D0000}"/>
    <cellStyle name="Input 6 2 43 2" xfId="34602" xr:uid="{00000000-0005-0000-0000-0000B32D0000}"/>
    <cellStyle name="Input 6 2 43 3" xfId="44569" xr:uid="{00000000-0005-0000-0000-0000B42D0000}"/>
    <cellStyle name="Input 6 2 43 4" xfId="57577" xr:uid="{00000000-0005-0000-0000-0000B52D0000}"/>
    <cellStyle name="Input 6 2 44" xfId="18793" xr:uid="{00000000-0005-0000-0000-0000B62D0000}"/>
    <cellStyle name="Input 6 2 44 2" xfId="34880" xr:uid="{00000000-0005-0000-0000-0000B72D0000}"/>
    <cellStyle name="Input 6 2 44 3" xfId="44803" xr:uid="{00000000-0005-0000-0000-0000B82D0000}"/>
    <cellStyle name="Input 6 2 44 4" xfId="57811" xr:uid="{00000000-0005-0000-0000-0000B92D0000}"/>
    <cellStyle name="Input 6 2 45" xfId="19253" xr:uid="{00000000-0005-0000-0000-0000BA2D0000}"/>
    <cellStyle name="Input 6 2 45 2" xfId="35291" xr:uid="{00000000-0005-0000-0000-0000BB2D0000}"/>
    <cellStyle name="Input 6 2 45 3" xfId="45145" xr:uid="{00000000-0005-0000-0000-0000BC2D0000}"/>
    <cellStyle name="Input 6 2 45 4" xfId="58153" xr:uid="{00000000-0005-0000-0000-0000BD2D0000}"/>
    <cellStyle name="Input 6 2 46" xfId="19556" xr:uid="{00000000-0005-0000-0000-0000BE2D0000}"/>
    <cellStyle name="Input 6 2 46 2" xfId="35555" xr:uid="{00000000-0005-0000-0000-0000BF2D0000}"/>
    <cellStyle name="Input 6 2 46 3" xfId="45368" xr:uid="{00000000-0005-0000-0000-0000C02D0000}"/>
    <cellStyle name="Input 6 2 46 4" xfId="58376" xr:uid="{00000000-0005-0000-0000-0000C12D0000}"/>
    <cellStyle name="Input 6 2 47" xfId="27265" xr:uid="{00000000-0005-0000-0000-0000C22D0000}"/>
    <cellStyle name="Input 6 2 48" xfId="45620" xr:uid="{00000000-0005-0000-0000-0000C32D0000}"/>
    <cellStyle name="Input 6 2 5" xfId="4648" xr:uid="{00000000-0005-0000-0000-0000C42D0000}"/>
    <cellStyle name="Input 6 2 5 2" xfId="22093" xr:uid="{00000000-0005-0000-0000-0000C52D0000}"/>
    <cellStyle name="Input 6 2 5 3" xfId="21062" xr:uid="{00000000-0005-0000-0000-0000C62D0000}"/>
    <cellStyle name="Input 6 2 5 4" xfId="46819" xr:uid="{00000000-0005-0000-0000-0000C72D0000}"/>
    <cellStyle name="Input 6 2 6" xfId="5032" xr:uid="{00000000-0005-0000-0000-0000C82D0000}"/>
    <cellStyle name="Input 6 2 6 2" xfId="22448" xr:uid="{00000000-0005-0000-0000-0000C92D0000}"/>
    <cellStyle name="Input 6 2 6 3" xfId="20497" xr:uid="{00000000-0005-0000-0000-0000CA2D0000}"/>
    <cellStyle name="Input 6 2 6 4" xfId="47130" xr:uid="{00000000-0005-0000-0000-0000CB2D0000}"/>
    <cellStyle name="Input 6 2 7" xfId="5261" xr:uid="{00000000-0005-0000-0000-0000CC2D0000}"/>
    <cellStyle name="Input 6 2 7 2" xfId="22656" xr:uid="{00000000-0005-0000-0000-0000CD2D0000}"/>
    <cellStyle name="Input 6 2 7 3" xfId="20384" xr:uid="{00000000-0005-0000-0000-0000CE2D0000}"/>
    <cellStyle name="Input 6 2 7 4" xfId="47312" xr:uid="{00000000-0005-0000-0000-0000CF2D0000}"/>
    <cellStyle name="Input 6 2 8" xfId="5542" xr:uid="{00000000-0005-0000-0000-0000D02D0000}"/>
    <cellStyle name="Input 6 2 8 2" xfId="22913" xr:uid="{00000000-0005-0000-0000-0000D12D0000}"/>
    <cellStyle name="Input 6 2 8 3" xfId="28998" xr:uid="{00000000-0005-0000-0000-0000D22D0000}"/>
    <cellStyle name="Input 6 2 8 4" xfId="47529" xr:uid="{00000000-0005-0000-0000-0000D32D0000}"/>
    <cellStyle name="Input 6 2 9" xfId="5750" xr:uid="{00000000-0005-0000-0000-0000D42D0000}"/>
    <cellStyle name="Input 6 2 9 2" xfId="23100" xr:uid="{00000000-0005-0000-0000-0000D52D0000}"/>
    <cellStyle name="Input 6 2 9 3" xfId="23646" xr:uid="{00000000-0005-0000-0000-0000D62D0000}"/>
    <cellStyle name="Input 6 2 9 4" xfId="47691" xr:uid="{00000000-0005-0000-0000-0000D72D0000}"/>
    <cellStyle name="Input 6 20" xfId="8138" xr:uid="{00000000-0005-0000-0000-0000D82D0000}"/>
    <cellStyle name="Input 6 20 2" xfId="25271" xr:uid="{00000000-0005-0000-0000-0000D92D0000}"/>
    <cellStyle name="Input 6 20 3" xfId="36576" xr:uid="{00000000-0005-0000-0000-0000DA2D0000}"/>
    <cellStyle name="Input 6 20 4" xfId="49547" xr:uid="{00000000-0005-0000-0000-0000DB2D0000}"/>
    <cellStyle name="Input 6 21" xfId="10289" xr:uid="{00000000-0005-0000-0000-0000DC2D0000}"/>
    <cellStyle name="Input 6 21 2" xfId="27254" xr:uid="{00000000-0005-0000-0000-0000DD2D0000}"/>
    <cellStyle name="Input 6 21 3" xfId="38320" xr:uid="{00000000-0005-0000-0000-0000DE2D0000}"/>
    <cellStyle name="Input 6 21 4" xfId="51278" xr:uid="{00000000-0005-0000-0000-0000DF2D0000}"/>
    <cellStyle name="Input 6 22" xfId="10120" xr:uid="{00000000-0005-0000-0000-0000E02D0000}"/>
    <cellStyle name="Input 6 22 2" xfId="27096" xr:uid="{00000000-0005-0000-0000-0000E12D0000}"/>
    <cellStyle name="Input 6 22 3" xfId="38178" xr:uid="{00000000-0005-0000-0000-0000E22D0000}"/>
    <cellStyle name="Input 6 22 4" xfId="51143" xr:uid="{00000000-0005-0000-0000-0000E32D0000}"/>
    <cellStyle name="Input 6 23" xfId="10176" xr:uid="{00000000-0005-0000-0000-0000E42D0000}"/>
    <cellStyle name="Input 6 23 2" xfId="27147" xr:uid="{00000000-0005-0000-0000-0000E52D0000}"/>
    <cellStyle name="Input 6 23 3" xfId="38220" xr:uid="{00000000-0005-0000-0000-0000E62D0000}"/>
    <cellStyle name="Input 6 23 4" xfId="51183" xr:uid="{00000000-0005-0000-0000-0000E72D0000}"/>
    <cellStyle name="Input 6 24" xfId="10144" xr:uid="{00000000-0005-0000-0000-0000E82D0000}"/>
    <cellStyle name="Input 6 24 2" xfId="27117" xr:uid="{00000000-0005-0000-0000-0000E92D0000}"/>
    <cellStyle name="Input 6 24 3" xfId="38196" xr:uid="{00000000-0005-0000-0000-0000EA2D0000}"/>
    <cellStyle name="Input 6 24 4" xfId="51161" xr:uid="{00000000-0005-0000-0000-0000EB2D0000}"/>
    <cellStyle name="Input 6 25" xfId="10010" xr:uid="{00000000-0005-0000-0000-0000EC2D0000}"/>
    <cellStyle name="Input 6 25 2" xfId="26994" xr:uid="{00000000-0005-0000-0000-0000ED2D0000}"/>
    <cellStyle name="Input 6 25 3" xfId="38095" xr:uid="{00000000-0005-0000-0000-0000EE2D0000}"/>
    <cellStyle name="Input 6 25 4" xfId="51060" xr:uid="{00000000-0005-0000-0000-0000EF2D0000}"/>
    <cellStyle name="Input 6 26" xfId="9259" xr:uid="{00000000-0005-0000-0000-0000F02D0000}"/>
    <cellStyle name="Input 6 26 2" xfId="26290" xr:uid="{00000000-0005-0000-0000-0000F12D0000}"/>
    <cellStyle name="Input 6 26 3" xfId="37466" xr:uid="{00000000-0005-0000-0000-0000F22D0000}"/>
    <cellStyle name="Input 6 26 4" xfId="50433" xr:uid="{00000000-0005-0000-0000-0000F32D0000}"/>
    <cellStyle name="Input 6 27" xfId="9356" xr:uid="{00000000-0005-0000-0000-0000F42D0000}"/>
    <cellStyle name="Input 6 27 2" xfId="26383" xr:uid="{00000000-0005-0000-0000-0000F52D0000}"/>
    <cellStyle name="Input 6 27 3" xfId="37549" xr:uid="{00000000-0005-0000-0000-0000F62D0000}"/>
    <cellStyle name="Input 6 27 4" xfId="50515" xr:uid="{00000000-0005-0000-0000-0000F72D0000}"/>
    <cellStyle name="Input 6 28" xfId="12157" xr:uid="{00000000-0005-0000-0000-0000F82D0000}"/>
    <cellStyle name="Input 6 28 2" xfId="28952" xr:uid="{00000000-0005-0000-0000-0000F92D0000}"/>
    <cellStyle name="Input 6 28 3" xfId="39756" xr:uid="{00000000-0005-0000-0000-0000FA2D0000}"/>
    <cellStyle name="Input 6 28 4" xfId="52764" xr:uid="{00000000-0005-0000-0000-0000FB2D0000}"/>
    <cellStyle name="Input 6 29" xfId="10152" xr:uid="{00000000-0005-0000-0000-0000FC2D0000}"/>
    <cellStyle name="Input 6 29 2" xfId="27125" xr:uid="{00000000-0005-0000-0000-0000FD2D0000}"/>
    <cellStyle name="Input 6 29 3" xfId="38202" xr:uid="{00000000-0005-0000-0000-0000FE2D0000}"/>
    <cellStyle name="Input 6 29 4" xfId="51165" xr:uid="{00000000-0005-0000-0000-0000FF2D0000}"/>
    <cellStyle name="Input 6 3" xfId="2996" xr:uid="{00000000-0005-0000-0000-0000002E0000}"/>
    <cellStyle name="Input 6 3 10" xfId="6356" xr:uid="{00000000-0005-0000-0000-0000012E0000}"/>
    <cellStyle name="Input 6 3 10 2" xfId="23669" xr:uid="{00000000-0005-0000-0000-0000022E0000}"/>
    <cellStyle name="Input 6 3 10 3" xfId="34125" xr:uid="{00000000-0005-0000-0000-0000032E0000}"/>
    <cellStyle name="Input 6 3 10 4" xfId="48182" xr:uid="{00000000-0005-0000-0000-0000042E0000}"/>
    <cellStyle name="Input 6 3 11" xfId="6592" xr:uid="{00000000-0005-0000-0000-0000052E0000}"/>
    <cellStyle name="Input 6 3 11 2" xfId="23874" xr:uid="{00000000-0005-0000-0000-0000062E0000}"/>
    <cellStyle name="Input 6 3 11 3" xfId="21869" xr:uid="{00000000-0005-0000-0000-0000072E0000}"/>
    <cellStyle name="Input 6 3 11 4" xfId="48359" xr:uid="{00000000-0005-0000-0000-0000082E0000}"/>
    <cellStyle name="Input 6 3 12" xfId="6891" xr:uid="{00000000-0005-0000-0000-0000092E0000}"/>
    <cellStyle name="Input 6 3 12 2" xfId="24139" xr:uid="{00000000-0005-0000-0000-00000A2E0000}"/>
    <cellStyle name="Input 6 3 12 3" xfId="35612" xr:uid="{00000000-0005-0000-0000-00000B2E0000}"/>
    <cellStyle name="Input 6 3 12 4" xfId="48581" xr:uid="{00000000-0005-0000-0000-00000C2E0000}"/>
    <cellStyle name="Input 6 3 13" xfId="7242" xr:uid="{00000000-0005-0000-0000-00000D2E0000}"/>
    <cellStyle name="Input 6 3 13 2" xfId="24461" xr:uid="{00000000-0005-0000-0000-00000E2E0000}"/>
    <cellStyle name="Input 6 3 13 3" xfId="35886" xr:uid="{00000000-0005-0000-0000-00000F2E0000}"/>
    <cellStyle name="Input 6 3 13 4" xfId="48855" xr:uid="{00000000-0005-0000-0000-0000102E0000}"/>
    <cellStyle name="Input 6 3 14" xfId="7681" xr:uid="{00000000-0005-0000-0000-0000112E0000}"/>
    <cellStyle name="Input 6 3 14 2" xfId="24847" xr:uid="{00000000-0005-0000-0000-0000122E0000}"/>
    <cellStyle name="Input 6 3 14 3" xfId="36200" xr:uid="{00000000-0005-0000-0000-0000132E0000}"/>
    <cellStyle name="Input 6 3 14 4" xfId="49171" xr:uid="{00000000-0005-0000-0000-0000142E0000}"/>
    <cellStyle name="Input 6 3 15" xfId="7975" xr:uid="{00000000-0005-0000-0000-0000152E0000}"/>
    <cellStyle name="Input 6 3 15 2" xfId="25112" xr:uid="{00000000-0005-0000-0000-0000162E0000}"/>
    <cellStyle name="Input 6 3 15 3" xfId="36430" xr:uid="{00000000-0005-0000-0000-0000172E0000}"/>
    <cellStyle name="Input 6 3 15 4" xfId="49401" xr:uid="{00000000-0005-0000-0000-0000182E0000}"/>
    <cellStyle name="Input 6 3 16" xfId="8559" xr:uid="{00000000-0005-0000-0000-0000192E0000}"/>
    <cellStyle name="Input 6 3 16 2" xfId="25656" xr:uid="{00000000-0005-0000-0000-00001A2E0000}"/>
    <cellStyle name="Input 6 3 16 3" xfId="36915" xr:uid="{00000000-0005-0000-0000-00001B2E0000}"/>
    <cellStyle name="Input 6 3 16 4" xfId="49886" xr:uid="{00000000-0005-0000-0000-00001C2E0000}"/>
    <cellStyle name="Input 6 3 17" xfId="8817" xr:uid="{00000000-0005-0000-0000-00001D2E0000}"/>
    <cellStyle name="Input 6 3 17 2" xfId="25882" xr:uid="{00000000-0005-0000-0000-00001E2E0000}"/>
    <cellStyle name="Input 6 3 17 3" xfId="37103" xr:uid="{00000000-0005-0000-0000-00001F2E0000}"/>
    <cellStyle name="Input 6 3 17 4" xfId="50074" xr:uid="{00000000-0005-0000-0000-0000202E0000}"/>
    <cellStyle name="Input 6 3 18" xfId="9096" xr:uid="{00000000-0005-0000-0000-0000212E0000}"/>
    <cellStyle name="Input 6 3 18 2" xfId="26134" xr:uid="{00000000-0005-0000-0000-0000222E0000}"/>
    <cellStyle name="Input 6 3 18 3" xfId="37318" xr:uid="{00000000-0005-0000-0000-0000232E0000}"/>
    <cellStyle name="Input 6 3 18 4" xfId="50289" xr:uid="{00000000-0005-0000-0000-0000242E0000}"/>
    <cellStyle name="Input 6 3 19" xfId="10614" xr:uid="{00000000-0005-0000-0000-0000252E0000}"/>
    <cellStyle name="Input 6 3 19 2" xfId="27558" xr:uid="{00000000-0005-0000-0000-0000262E0000}"/>
    <cellStyle name="Input 6 3 19 3" xfId="38583" xr:uid="{00000000-0005-0000-0000-0000272E0000}"/>
    <cellStyle name="Input 6 3 19 4" xfId="51593" xr:uid="{00000000-0005-0000-0000-0000282E0000}"/>
    <cellStyle name="Input 6 3 2" xfId="3505" xr:uid="{00000000-0005-0000-0000-0000292E0000}"/>
    <cellStyle name="Input 6 3 2 2" xfId="21063" xr:uid="{00000000-0005-0000-0000-00002A2E0000}"/>
    <cellStyle name="Input 6 3 2 3" xfId="20161" xr:uid="{00000000-0005-0000-0000-00002B2E0000}"/>
    <cellStyle name="Input 6 3 2 4" xfId="45957" xr:uid="{00000000-0005-0000-0000-00002C2E0000}"/>
    <cellStyle name="Input 6 3 20" xfId="10867" xr:uid="{00000000-0005-0000-0000-00002D2E0000}"/>
    <cellStyle name="Input 6 3 20 2" xfId="27790" xr:uid="{00000000-0005-0000-0000-00002E2E0000}"/>
    <cellStyle name="Input 6 3 20 3" xfId="38778" xr:uid="{00000000-0005-0000-0000-00002F2E0000}"/>
    <cellStyle name="Input 6 3 20 4" xfId="51786" xr:uid="{00000000-0005-0000-0000-0000302E0000}"/>
    <cellStyle name="Input 6 3 21" xfId="11190" xr:uid="{00000000-0005-0000-0000-0000312E0000}"/>
    <cellStyle name="Input 6 3 21 2" xfId="28080" xr:uid="{00000000-0005-0000-0000-0000322E0000}"/>
    <cellStyle name="Input 6 3 21 3" xfId="39018" xr:uid="{00000000-0005-0000-0000-0000332E0000}"/>
    <cellStyle name="Input 6 3 21 4" xfId="52026" xr:uid="{00000000-0005-0000-0000-0000342E0000}"/>
    <cellStyle name="Input 6 3 22" xfId="11530" xr:uid="{00000000-0005-0000-0000-0000352E0000}"/>
    <cellStyle name="Input 6 3 22 2" xfId="28389" xr:uid="{00000000-0005-0000-0000-0000362E0000}"/>
    <cellStyle name="Input 6 3 22 3" xfId="39275" xr:uid="{00000000-0005-0000-0000-0000372E0000}"/>
    <cellStyle name="Input 6 3 22 4" xfId="52283" xr:uid="{00000000-0005-0000-0000-0000382E0000}"/>
    <cellStyle name="Input 6 3 23" xfId="11801" xr:uid="{00000000-0005-0000-0000-0000392E0000}"/>
    <cellStyle name="Input 6 3 23 2" xfId="28627" xr:uid="{00000000-0005-0000-0000-00003A2E0000}"/>
    <cellStyle name="Input 6 3 23 3" xfId="39481" xr:uid="{00000000-0005-0000-0000-00003B2E0000}"/>
    <cellStyle name="Input 6 3 23 4" xfId="52489" xr:uid="{00000000-0005-0000-0000-00003C2E0000}"/>
    <cellStyle name="Input 6 3 24" xfId="12131" xr:uid="{00000000-0005-0000-0000-00003D2E0000}"/>
    <cellStyle name="Input 6 3 24 2" xfId="28929" xr:uid="{00000000-0005-0000-0000-00003E2E0000}"/>
    <cellStyle name="Input 6 3 24 3" xfId="39740" xr:uid="{00000000-0005-0000-0000-00003F2E0000}"/>
    <cellStyle name="Input 6 3 24 4" xfId="52748" xr:uid="{00000000-0005-0000-0000-0000402E0000}"/>
    <cellStyle name="Input 6 3 25" xfId="12414" xr:uid="{00000000-0005-0000-0000-0000412E0000}"/>
    <cellStyle name="Input 6 3 25 2" xfId="29178" xr:uid="{00000000-0005-0000-0000-0000422E0000}"/>
    <cellStyle name="Input 6 3 25 3" xfId="39938" xr:uid="{00000000-0005-0000-0000-0000432E0000}"/>
    <cellStyle name="Input 6 3 25 4" xfId="52946" xr:uid="{00000000-0005-0000-0000-0000442E0000}"/>
    <cellStyle name="Input 6 3 26" xfId="12691" xr:uid="{00000000-0005-0000-0000-0000452E0000}"/>
    <cellStyle name="Input 6 3 26 2" xfId="29423" xr:uid="{00000000-0005-0000-0000-0000462E0000}"/>
    <cellStyle name="Input 6 3 26 3" xfId="40137" xr:uid="{00000000-0005-0000-0000-0000472E0000}"/>
    <cellStyle name="Input 6 3 26 4" xfId="53145" xr:uid="{00000000-0005-0000-0000-0000482E0000}"/>
    <cellStyle name="Input 6 3 27" xfId="12973" xr:uid="{00000000-0005-0000-0000-0000492E0000}"/>
    <cellStyle name="Input 6 3 27 2" xfId="29670" xr:uid="{00000000-0005-0000-0000-00004A2E0000}"/>
    <cellStyle name="Input 6 3 27 3" xfId="40338" xr:uid="{00000000-0005-0000-0000-00004B2E0000}"/>
    <cellStyle name="Input 6 3 27 4" xfId="53346" xr:uid="{00000000-0005-0000-0000-00004C2E0000}"/>
    <cellStyle name="Input 6 3 28" xfId="13313" xr:uid="{00000000-0005-0000-0000-00004D2E0000}"/>
    <cellStyle name="Input 6 3 28 2" xfId="29979" xr:uid="{00000000-0005-0000-0000-00004E2E0000}"/>
    <cellStyle name="Input 6 3 28 3" xfId="40607" xr:uid="{00000000-0005-0000-0000-00004F2E0000}"/>
    <cellStyle name="Input 6 3 28 4" xfId="53615" xr:uid="{00000000-0005-0000-0000-0000502E0000}"/>
    <cellStyle name="Input 6 3 29" xfId="13646" xr:uid="{00000000-0005-0000-0000-0000512E0000}"/>
    <cellStyle name="Input 6 3 29 2" xfId="30282" xr:uid="{00000000-0005-0000-0000-0000522E0000}"/>
    <cellStyle name="Input 6 3 29 3" xfId="40875" xr:uid="{00000000-0005-0000-0000-0000532E0000}"/>
    <cellStyle name="Input 6 3 29 4" xfId="53883" xr:uid="{00000000-0005-0000-0000-0000542E0000}"/>
    <cellStyle name="Input 6 3 3" xfId="3801" xr:uid="{00000000-0005-0000-0000-0000552E0000}"/>
    <cellStyle name="Input 6 3 3 2" xfId="21321" xr:uid="{00000000-0005-0000-0000-0000562E0000}"/>
    <cellStyle name="Input 6 3 3 3" xfId="20663" xr:uid="{00000000-0005-0000-0000-0000572E0000}"/>
    <cellStyle name="Input 6 3 3 4" xfId="46174" xr:uid="{00000000-0005-0000-0000-0000582E0000}"/>
    <cellStyle name="Input 6 3 30" xfId="13889" xr:uid="{00000000-0005-0000-0000-0000592E0000}"/>
    <cellStyle name="Input 6 3 30 2" xfId="30496" xr:uid="{00000000-0005-0000-0000-00005A2E0000}"/>
    <cellStyle name="Input 6 3 30 3" xfId="41059" xr:uid="{00000000-0005-0000-0000-00005B2E0000}"/>
    <cellStyle name="Input 6 3 30 4" xfId="54067" xr:uid="{00000000-0005-0000-0000-00005C2E0000}"/>
    <cellStyle name="Input 6 3 31" xfId="14166" xr:uid="{00000000-0005-0000-0000-00005D2E0000}"/>
    <cellStyle name="Input 6 3 31 2" xfId="30740" xr:uid="{00000000-0005-0000-0000-00005E2E0000}"/>
    <cellStyle name="Input 6 3 31 3" xfId="41258" xr:uid="{00000000-0005-0000-0000-00005F2E0000}"/>
    <cellStyle name="Input 6 3 31 4" xfId="54266" xr:uid="{00000000-0005-0000-0000-0000602E0000}"/>
    <cellStyle name="Input 6 3 32" xfId="14463" xr:uid="{00000000-0005-0000-0000-0000612E0000}"/>
    <cellStyle name="Input 6 3 32 2" xfId="31002" xr:uid="{00000000-0005-0000-0000-0000622E0000}"/>
    <cellStyle name="Input 6 3 32 3" xfId="41474" xr:uid="{00000000-0005-0000-0000-0000632E0000}"/>
    <cellStyle name="Input 6 3 32 4" xfId="54482" xr:uid="{00000000-0005-0000-0000-0000642E0000}"/>
    <cellStyle name="Input 6 3 33" xfId="14787" xr:uid="{00000000-0005-0000-0000-0000652E0000}"/>
    <cellStyle name="Input 6 3 33 2" xfId="31289" xr:uid="{00000000-0005-0000-0000-0000662E0000}"/>
    <cellStyle name="Input 6 3 33 3" xfId="41717" xr:uid="{00000000-0005-0000-0000-0000672E0000}"/>
    <cellStyle name="Input 6 3 33 4" xfId="54725" xr:uid="{00000000-0005-0000-0000-0000682E0000}"/>
    <cellStyle name="Input 6 3 34" xfId="15086" xr:uid="{00000000-0005-0000-0000-0000692E0000}"/>
    <cellStyle name="Input 6 3 34 2" xfId="31558" xr:uid="{00000000-0005-0000-0000-00006A2E0000}"/>
    <cellStyle name="Input 6 3 34 3" xfId="41949" xr:uid="{00000000-0005-0000-0000-00006B2E0000}"/>
    <cellStyle name="Input 6 3 34 4" xfId="54957" xr:uid="{00000000-0005-0000-0000-00006C2E0000}"/>
    <cellStyle name="Input 6 3 35" xfId="15388" xr:uid="{00000000-0005-0000-0000-00006D2E0000}"/>
    <cellStyle name="Input 6 3 35 2" xfId="31822" xr:uid="{00000000-0005-0000-0000-00006E2E0000}"/>
    <cellStyle name="Input 6 3 35 3" xfId="42178" xr:uid="{00000000-0005-0000-0000-00006F2E0000}"/>
    <cellStyle name="Input 6 3 35 4" xfId="55186" xr:uid="{00000000-0005-0000-0000-0000702E0000}"/>
    <cellStyle name="Input 6 3 36" xfId="15836" xr:uid="{00000000-0005-0000-0000-0000712E0000}"/>
    <cellStyle name="Input 6 3 36 2" xfId="32231" xr:uid="{00000000-0005-0000-0000-0000722E0000}"/>
    <cellStyle name="Input 6 3 36 3" xfId="42540" xr:uid="{00000000-0005-0000-0000-0000732E0000}"/>
    <cellStyle name="Input 6 3 36 4" xfId="55548" xr:uid="{00000000-0005-0000-0000-0000742E0000}"/>
    <cellStyle name="Input 6 3 37" xfId="16097" xr:uid="{00000000-0005-0000-0000-0000752E0000}"/>
    <cellStyle name="Input 6 3 37 2" xfId="32455" xr:uid="{00000000-0005-0000-0000-0000762E0000}"/>
    <cellStyle name="Input 6 3 37 3" xfId="42730" xr:uid="{00000000-0005-0000-0000-0000772E0000}"/>
    <cellStyle name="Input 6 3 37 4" xfId="55738" xr:uid="{00000000-0005-0000-0000-0000782E0000}"/>
    <cellStyle name="Input 6 3 38" xfId="16581" xr:uid="{00000000-0005-0000-0000-0000792E0000}"/>
    <cellStyle name="Input 6 3 38 2" xfId="32900" xr:uid="{00000000-0005-0000-0000-00007A2E0000}"/>
    <cellStyle name="Input 6 3 38 3" xfId="43127" xr:uid="{00000000-0005-0000-0000-00007B2E0000}"/>
    <cellStyle name="Input 6 3 38 4" xfId="56135" xr:uid="{00000000-0005-0000-0000-00007C2E0000}"/>
    <cellStyle name="Input 6 3 39" xfId="16806" xr:uid="{00000000-0005-0000-0000-00007D2E0000}"/>
    <cellStyle name="Input 6 3 39 2" xfId="33097" xr:uid="{00000000-0005-0000-0000-00007E2E0000}"/>
    <cellStyle name="Input 6 3 39 3" xfId="43297" xr:uid="{00000000-0005-0000-0000-00007F2E0000}"/>
    <cellStyle name="Input 6 3 39 4" xfId="56305" xr:uid="{00000000-0005-0000-0000-0000802E0000}"/>
    <cellStyle name="Input 6 3 4" xfId="4414" xr:uid="{00000000-0005-0000-0000-0000812E0000}"/>
    <cellStyle name="Input 6 3 4 2" xfId="21879" xr:uid="{00000000-0005-0000-0000-0000822E0000}"/>
    <cellStyle name="Input 6 3 4 3" xfId="31665" xr:uid="{00000000-0005-0000-0000-0000832E0000}"/>
    <cellStyle name="Input 6 3 4 4" xfId="46648" xr:uid="{00000000-0005-0000-0000-0000842E0000}"/>
    <cellStyle name="Input 6 3 40" xfId="17605" xr:uid="{00000000-0005-0000-0000-0000852E0000}"/>
    <cellStyle name="Input 6 3 40 2" xfId="33826" xr:uid="{00000000-0005-0000-0000-0000862E0000}"/>
    <cellStyle name="Input 6 3 40 3" xfId="43924" xr:uid="{00000000-0005-0000-0000-0000872E0000}"/>
    <cellStyle name="Input 6 3 40 4" xfId="56932" xr:uid="{00000000-0005-0000-0000-0000882E0000}"/>
    <cellStyle name="Input 6 3 41" xfId="17862" xr:uid="{00000000-0005-0000-0000-0000892E0000}"/>
    <cellStyle name="Input 6 3 41 2" xfId="34055" xr:uid="{00000000-0005-0000-0000-00008A2E0000}"/>
    <cellStyle name="Input 6 3 41 3" xfId="44111" xr:uid="{00000000-0005-0000-0000-00008B2E0000}"/>
    <cellStyle name="Input 6 3 41 4" xfId="57119" xr:uid="{00000000-0005-0000-0000-00008C2E0000}"/>
    <cellStyle name="Input 6 3 42" xfId="18181" xr:uid="{00000000-0005-0000-0000-00008D2E0000}"/>
    <cellStyle name="Input 6 3 42 2" xfId="34333" xr:uid="{00000000-0005-0000-0000-00008E2E0000}"/>
    <cellStyle name="Input 6 3 42 3" xfId="44345" xr:uid="{00000000-0005-0000-0000-00008F2E0000}"/>
    <cellStyle name="Input 6 3 42 4" xfId="57353" xr:uid="{00000000-0005-0000-0000-0000902E0000}"/>
    <cellStyle name="Input 6 3 43" xfId="18492" xr:uid="{00000000-0005-0000-0000-0000912E0000}"/>
    <cellStyle name="Input 6 3 43 2" xfId="34610" xr:uid="{00000000-0005-0000-0000-0000922E0000}"/>
    <cellStyle name="Input 6 3 43 3" xfId="44575" xr:uid="{00000000-0005-0000-0000-0000932E0000}"/>
    <cellStyle name="Input 6 3 43 4" xfId="57583" xr:uid="{00000000-0005-0000-0000-0000942E0000}"/>
    <cellStyle name="Input 6 3 44" xfId="18807" xr:uid="{00000000-0005-0000-0000-0000952E0000}"/>
    <cellStyle name="Input 6 3 44 2" xfId="34886" xr:uid="{00000000-0005-0000-0000-0000962E0000}"/>
    <cellStyle name="Input 6 3 44 3" xfId="44809" xr:uid="{00000000-0005-0000-0000-0000972E0000}"/>
    <cellStyle name="Input 6 3 44 4" xfId="57817" xr:uid="{00000000-0005-0000-0000-0000982E0000}"/>
    <cellStyle name="Input 6 3 45" xfId="19267" xr:uid="{00000000-0005-0000-0000-0000992E0000}"/>
    <cellStyle name="Input 6 3 45 2" xfId="35299" xr:uid="{00000000-0005-0000-0000-00009A2E0000}"/>
    <cellStyle name="Input 6 3 45 3" xfId="45151" xr:uid="{00000000-0005-0000-0000-00009B2E0000}"/>
    <cellStyle name="Input 6 3 45 4" xfId="58159" xr:uid="{00000000-0005-0000-0000-00009C2E0000}"/>
    <cellStyle name="Input 6 3 46" xfId="19570" xr:uid="{00000000-0005-0000-0000-00009D2E0000}"/>
    <cellStyle name="Input 6 3 46 2" xfId="35562" xr:uid="{00000000-0005-0000-0000-00009E2E0000}"/>
    <cellStyle name="Input 6 3 46 3" xfId="45374" xr:uid="{00000000-0005-0000-0000-00009F2E0000}"/>
    <cellStyle name="Input 6 3 46 4" xfId="58382" xr:uid="{00000000-0005-0000-0000-0000A02E0000}"/>
    <cellStyle name="Input 6 3 47" xfId="35113" xr:uid="{00000000-0005-0000-0000-0000A12E0000}"/>
    <cellStyle name="Input 6 3 48" xfId="45625" xr:uid="{00000000-0005-0000-0000-0000A22E0000}"/>
    <cellStyle name="Input 6 3 5" xfId="4660" xr:uid="{00000000-0005-0000-0000-0000A32E0000}"/>
    <cellStyle name="Input 6 3 5 2" xfId="22100" xr:uid="{00000000-0005-0000-0000-0000A42E0000}"/>
    <cellStyle name="Input 6 3 5 3" xfId="33459" xr:uid="{00000000-0005-0000-0000-0000A52E0000}"/>
    <cellStyle name="Input 6 3 5 4" xfId="46825" xr:uid="{00000000-0005-0000-0000-0000A62E0000}"/>
    <cellStyle name="Input 6 3 6" xfId="5043" xr:uid="{00000000-0005-0000-0000-0000A72E0000}"/>
    <cellStyle name="Input 6 3 6 2" xfId="22455" xr:uid="{00000000-0005-0000-0000-0000A82E0000}"/>
    <cellStyle name="Input 6 3 6 3" xfId="20234" xr:uid="{00000000-0005-0000-0000-0000A92E0000}"/>
    <cellStyle name="Input 6 3 6 4" xfId="47136" xr:uid="{00000000-0005-0000-0000-0000AA2E0000}"/>
    <cellStyle name="Input 6 3 7" xfId="5274" xr:uid="{00000000-0005-0000-0000-0000AB2E0000}"/>
    <cellStyle name="Input 6 3 7 2" xfId="22665" xr:uid="{00000000-0005-0000-0000-0000AC2E0000}"/>
    <cellStyle name="Input 6 3 7 3" xfId="20377" xr:uid="{00000000-0005-0000-0000-0000AD2E0000}"/>
    <cellStyle name="Input 6 3 7 4" xfId="47319" xr:uid="{00000000-0005-0000-0000-0000AE2E0000}"/>
    <cellStyle name="Input 6 3 8" xfId="5553" xr:uid="{00000000-0005-0000-0000-0000AF2E0000}"/>
    <cellStyle name="Input 6 3 8 2" xfId="22921" xr:uid="{00000000-0005-0000-0000-0000B02E0000}"/>
    <cellStyle name="Input 6 3 8 3" xfId="24941" xr:uid="{00000000-0005-0000-0000-0000B12E0000}"/>
    <cellStyle name="Input 6 3 8 4" xfId="47535" xr:uid="{00000000-0005-0000-0000-0000B22E0000}"/>
    <cellStyle name="Input 6 3 9" xfId="5761" xr:uid="{00000000-0005-0000-0000-0000B32E0000}"/>
    <cellStyle name="Input 6 3 9 2" xfId="23108" xr:uid="{00000000-0005-0000-0000-0000B42E0000}"/>
    <cellStyle name="Input 6 3 9 3" xfId="24281" xr:uid="{00000000-0005-0000-0000-0000B52E0000}"/>
    <cellStyle name="Input 6 3 9 4" xfId="47697" xr:uid="{00000000-0005-0000-0000-0000B62E0000}"/>
    <cellStyle name="Input 6 30" xfId="9176" xr:uid="{00000000-0005-0000-0000-0000B72E0000}"/>
    <cellStyle name="Input 6 30 2" xfId="26209" xr:uid="{00000000-0005-0000-0000-0000B82E0000}"/>
    <cellStyle name="Input 6 30 3" xfId="37388" xr:uid="{00000000-0005-0000-0000-0000B92E0000}"/>
    <cellStyle name="Input 6 30 4" xfId="50359" xr:uid="{00000000-0005-0000-0000-0000BA2E0000}"/>
    <cellStyle name="Input 6 31" xfId="13005" xr:uid="{00000000-0005-0000-0000-0000BB2E0000}"/>
    <cellStyle name="Input 6 31 2" xfId="29700" xr:uid="{00000000-0005-0000-0000-0000BC2E0000}"/>
    <cellStyle name="Input 6 31 3" xfId="40365" xr:uid="{00000000-0005-0000-0000-0000BD2E0000}"/>
    <cellStyle name="Input 6 31 4" xfId="53373" xr:uid="{00000000-0005-0000-0000-0000BE2E0000}"/>
    <cellStyle name="Input 6 32" xfId="9958" xr:uid="{00000000-0005-0000-0000-0000BF2E0000}"/>
    <cellStyle name="Input 6 32 2" xfId="26945" xr:uid="{00000000-0005-0000-0000-0000C02E0000}"/>
    <cellStyle name="Input 6 32 3" xfId="38051" xr:uid="{00000000-0005-0000-0000-0000C12E0000}"/>
    <cellStyle name="Input 6 32 4" xfId="51016" xr:uid="{00000000-0005-0000-0000-0000C22E0000}"/>
    <cellStyle name="Input 6 33" xfId="11884" xr:uid="{00000000-0005-0000-0000-0000C32E0000}"/>
    <cellStyle name="Input 6 33 2" xfId="28706" xr:uid="{00000000-0005-0000-0000-0000C42E0000}"/>
    <cellStyle name="Input 6 33 3" xfId="39555" xr:uid="{00000000-0005-0000-0000-0000C52E0000}"/>
    <cellStyle name="Input 6 33 4" xfId="52563" xr:uid="{00000000-0005-0000-0000-0000C62E0000}"/>
    <cellStyle name="Input 6 34" xfId="13835" xr:uid="{00000000-0005-0000-0000-0000C72E0000}"/>
    <cellStyle name="Input 6 34 2" xfId="30457" xr:uid="{00000000-0005-0000-0000-0000C82E0000}"/>
    <cellStyle name="Input 6 34 3" xfId="41031" xr:uid="{00000000-0005-0000-0000-0000C92E0000}"/>
    <cellStyle name="Input 6 34 4" xfId="54039" xr:uid="{00000000-0005-0000-0000-0000CA2E0000}"/>
    <cellStyle name="Input 6 35" xfId="9549" xr:uid="{00000000-0005-0000-0000-0000CB2E0000}"/>
    <cellStyle name="Input 6 35 2" xfId="26562" xr:uid="{00000000-0005-0000-0000-0000CC2E0000}"/>
    <cellStyle name="Input 6 35 3" xfId="37705" xr:uid="{00000000-0005-0000-0000-0000CD2E0000}"/>
    <cellStyle name="Input 6 35 4" xfId="50671" xr:uid="{00000000-0005-0000-0000-0000CE2E0000}"/>
    <cellStyle name="Input 6 36" xfId="10685" xr:uid="{00000000-0005-0000-0000-0000CF2E0000}"/>
    <cellStyle name="Input 6 36 2" xfId="27621" xr:uid="{00000000-0005-0000-0000-0000D02E0000}"/>
    <cellStyle name="Input 6 36 3" xfId="38631" xr:uid="{00000000-0005-0000-0000-0000D12E0000}"/>
    <cellStyle name="Input 6 36 4" xfId="51639" xr:uid="{00000000-0005-0000-0000-0000D22E0000}"/>
    <cellStyle name="Input 6 37" xfId="12174" xr:uid="{00000000-0005-0000-0000-0000D32E0000}"/>
    <cellStyle name="Input 6 37 2" xfId="28967" xr:uid="{00000000-0005-0000-0000-0000D42E0000}"/>
    <cellStyle name="Input 6 37 3" xfId="39766" xr:uid="{00000000-0005-0000-0000-0000D52E0000}"/>
    <cellStyle name="Input 6 37 4" xfId="52774" xr:uid="{00000000-0005-0000-0000-0000D62E0000}"/>
    <cellStyle name="Input 6 38" xfId="15533" xr:uid="{00000000-0005-0000-0000-0000D72E0000}"/>
    <cellStyle name="Input 6 38 2" xfId="31956" xr:uid="{00000000-0005-0000-0000-0000D82E0000}"/>
    <cellStyle name="Input 6 38 3" xfId="42305" xr:uid="{00000000-0005-0000-0000-0000D92E0000}"/>
    <cellStyle name="Input 6 38 4" xfId="55313" xr:uid="{00000000-0005-0000-0000-0000DA2E0000}"/>
    <cellStyle name="Input 6 39" xfId="15417" xr:uid="{00000000-0005-0000-0000-0000DB2E0000}"/>
    <cellStyle name="Input 6 39 2" xfId="31848" xr:uid="{00000000-0005-0000-0000-0000DC2E0000}"/>
    <cellStyle name="Input 6 39 3" xfId="42201" xr:uid="{00000000-0005-0000-0000-0000DD2E0000}"/>
    <cellStyle name="Input 6 39 4" xfId="55209" xr:uid="{00000000-0005-0000-0000-0000DE2E0000}"/>
    <cellStyle name="Input 6 4" xfId="3192" xr:uid="{00000000-0005-0000-0000-0000DF2E0000}"/>
    <cellStyle name="Input 6 4 2" xfId="20782" xr:uid="{00000000-0005-0000-0000-0000E02E0000}"/>
    <cellStyle name="Input 6 4 3" xfId="21068" xr:uid="{00000000-0005-0000-0000-0000E12E0000}"/>
    <cellStyle name="Input 6 4 4" xfId="45725" xr:uid="{00000000-0005-0000-0000-0000E22E0000}"/>
    <cellStyle name="Input 6 40" xfId="16279" xr:uid="{00000000-0005-0000-0000-0000E32E0000}"/>
    <cellStyle name="Input 6 40 2" xfId="32624" xr:uid="{00000000-0005-0000-0000-0000E42E0000}"/>
    <cellStyle name="Input 6 40 3" xfId="42882" xr:uid="{00000000-0005-0000-0000-0000E52E0000}"/>
    <cellStyle name="Input 6 40 4" xfId="55890" xr:uid="{00000000-0005-0000-0000-0000E62E0000}"/>
    <cellStyle name="Input 6 41" xfId="16259" xr:uid="{00000000-0005-0000-0000-0000E72E0000}"/>
    <cellStyle name="Input 6 41 2" xfId="32607" xr:uid="{00000000-0005-0000-0000-0000E82E0000}"/>
    <cellStyle name="Input 6 41 3" xfId="42865" xr:uid="{00000000-0005-0000-0000-0000E92E0000}"/>
    <cellStyle name="Input 6 41 4" xfId="55873" xr:uid="{00000000-0005-0000-0000-0000EA2E0000}"/>
    <cellStyle name="Input 6 42" xfId="17288" xr:uid="{00000000-0005-0000-0000-0000EB2E0000}"/>
    <cellStyle name="Input 6 42 2" xfId="33546" xr:uid="{00000000-0005-0000-0000-0000EC2E0000}"/>
    <cellStyle name="Input 6 42 3" xfId="43690" xr:uid="{00000000-0005-0000-0000-0000ED2E0000}"/>
    <cellStyle name="Input 6 42 4" xfId="56698" xr:uid="{00000000-0005-0000-0000-0000EE2E0000}"/>
    <cellStyle name="Input 6 43" xfId="16852" xr:uid="{00000000-0005-0000-0000-0000EF2E0000}"/>
    <cellStyle name="Input 6 43 2" xfId="33140" xr:uid="{00000000-0005-0000-0000-0000F02E0000}"/>
    <cellStyle name="Input 6 43 3" xfId="43337" xr:uid="{00000000-0005-0000-0000-0000F12E0000}"/>
    <cellStyle name="Input 6 43 4" xfId="56345" xr:uid="{00000000-0005-0000-0000-0000F22E0000}"/>
    <cellStyle name="Input 6 44" xfId="17276" xr:uid="{00000000-0005-0000-0000-0000F32E0000}"/>
    <cellStyle name="Input 6 44 2" xfId="33535" xr:uid="{00000000-0005-0000-0000-0000F42E0000}"/>
    <cellStyle name="Input 6 44 3" xfId="43682" xr:uid="{00000000-0005-0000-0000-0000F52E0000}"/>
    <cellStyle name="Input 6 44 4" xfId="56690" xr:uid="{00000000-0005-0000-0000-0000F62E0000}"/>
    <cellStyle name="Input 6 45" xfId="16900" xr:uid="{00000000-0005-0000-0000-0000F72E0000}"/>
    <cellStyle name="Input 6 45 2" xfId="33183" xr:uid="{00000000-0005-0000-0000-0000F82E0000}"/>
    <cellStyle name="Input 6 45 3" xfId="43377" xr:uid="{00000000-0005-0000-0000-0000F92E0000}"/>
    <cellStyle name="Input 6 45 4" xfId="56385" xr:uid="{00000000-0005-0000-0000-0000FA2E0000}"/>
    <cellStyle name="Input 6 46" xfId="18188" xr:uid="{00000000-0005-0000-0000-0000FB2E0000}"/>
    <cellStyle name="Input 6 46 2" xfId="34339" xr:uid="{00000000-0005-0000-0000-0000FC2E0000}"/>
    <cellStyle name="Input 6 46 3" xfId="44350" xr:uid="{00000000-0005-0000-0000-0000FD2E0000}"/>
    <cellStyle name="Input 6 46 4" xfId="57358" xr:uid="{00000000-0005-0000-0000-0000FE2E0000}"/>
    <cellStyle name="Input 6 47" xfId="18952" xr:uid="{00000000-0005-0000-0000-0000FF2E0000}"/>
    <cellStyle name="Input 6 47 2" xfId="35017" xr:uid="{00000000-0005-0000-0000-0000002F0000}"/>
    <cellStyle name="Input 6 47 3" xfId="44919" xr:uid="{00000000-0005-0000-0000-0000012F0000}"/>
    <cellStyle name="Input 6 47 4" xfId="57927" xr:uid="{00000000-0005-0000-0000-0000022F0000}"/>
    <cellStyle name="Input 6 48" xfId="18830" xr:uid="{00000000-0005-0000-0000-0000032F0000}"/>
    <cellStyle name="Input 6 48 2" xfId="34907" xr:uid="{00000000-0005-0000-0000-0000042F0000}"/>
    <cellStyle name="Input 6 48 3" xfId="44826" xr:uid="{00000000-0005-0000-0000-0000052F0000}"/>
    <cellStyle name="Input 6 48 4" xfId="57834" xr:uid="{00000000-0005-0000-0000-0000062F0000}"/>
    <cellStyle name="Input 6 49" xfId="20203" xr:uid="{00000000-0005-0000-0000-0000072F0000}"/>
    <cellStyle name="Input 6 5" xfId="3086" xr:uid="{00000000-0005-0000-0000-0000082F0000}"/>
    <cellStyle name="Input 6 5 2" xfId="20683" xr:uid="{00000000-0005-0000-0000-0000092F0000}"/>
    <cellStyle name="Input 6 5 3" xfId="22084" xr:uid="{00000000-0005-0000-0000-00000A2F0000}"/>
    <cellStyle name="Input 6 5 4" xfId="45635" xr:uid="{00000000-0005-0000-0000-00000B2F0000}"/>
    <cellStyle name="Input 6 50" xfId="45443" xr:uid="{00000000-0005-0000-0000-00000C2F0000}"/>
    <cellStyle name="Input 6 6" xfId="4101" xr:uid="{00000000-0005-0000-0000-00000D2F0000}"/>
    <cellStyle name="Input 6 6 2" xfId="21603" xr:uid="{00000000-0005-0000-0000-00000E2F0000}"/>
    <cellStyle name="Input 6 6 3" xfId="19914" xr:uid="{00000000-0005-0000-0000-00000F2F0000}"/>
    <cellStyle name="Input 6 6 4" xfId="46418" xr:uid="{00000000-0005-0000-0000-0000102F0000}"/>
    <cellStyle name="Input 6 7" xfId="4057" xr:uid="{00000000-0005-0000-0000-0000112F0000}"/>
    <cellStyle name="Input 6 7 2" xfId="21561" xr:uid="{00000000-0005-0000-0000-0000122F0000}"/>
    <cellStyle name="Input 6 7 3" xfId="19950" xr:uid="{00000000-0005-0000-0000-0000132F0000}"/>
    <cellStyle name="Input 6 7 4" xfId="46382" xr:uid="{00000000-0005-0000-0000-0000142F0000}"/>
    <cellStyle name="Input 6 8" xfId="4742" xr:uid="{00000000-0005-0000-0000-0000152F0000}"/>
    <cellStyle name="Input 6 8 2" xfId="22178" xr:uid="{00000000-0005-0000-0000-0000162F0000}"/>
    <cellStyle name="Input 6 8 3" xfId="24804" xr:uid="{00000000-0005-0000-0000-0000172F0000}"/>
    <cellStyle name="Input 6 8 4" xfId="46892" xr:uid="{00000000-0005-0000-0000-0000182F0000}"/>
    <cellStyle name="Input 6 9" xfId="4693" xr:uid="{00000000-0005-0000-0000-0000192F0000}"/>
    <cellStyle name="Input 6 9 2" xfId="22131" xr:uid="{00000000-0005-0000-0000-00001A2F0000}"/>
    <cellStyle name="Input 6 9 3" xfId="29412" xr:uid="{00000000-0005-0000-0000-00001B2F0000}"/>
    <cellStyle name="Input 6 9 4" xfId="46847" xr:uid="{00000000-0005-0000-0000-00001C2F0000}"/>
    <cellStyle name="Input 7" xfId="2617" xr:uid="{00000000-0005-0000-0000-00001D2F0000}"/>
    <cellStyle name="Input 7 10" xfId="6057" xr:uid="{00000000-0005-0000-0000-00001E2F0000}"/>
    <cellStyle name="Input 7 10 2" xfId="23389" xr:uid="{00000000-0005-0000-0000-00001F2F0000}"/>
    <cellStyle name="Input 7 10 3" xfId="23946" xr:uid="{00000000-0005-0000-0000-0000202F0000}"/>
    <cellStyle name="Input 7 10 4" xfId="47950" xr:uid="{00000000-0005-0000-0000-0000212F0000}"/>
    <cellStyle name="Input 7 11" xfId="5984" xr:uid="{00000000-0005-0000-0000-0000222F0000}"/>
    <cellStyle name="Input 7 11 2" xfId="23320" xr:uid="{00000000-0005-0000-0000-0000232F0000}"/>
    <cellStyle name="Input 7 11 3" xfId="21298" xr:uid="{00000000-0005-0000-0000-0000242F0000}"/>
    <cellStyle name="Input 7 11 4" xfId="47886" xr:uid="{00000000-0005-0000-0000-0000252F0000}"/>
    <cellStyle name="Input 7 12" xfId="5999" xr:uid="{00000000-0005-0000-0000-0000262F0000}"/>
    <cellStyle name="Input 7 12 2" xfId="23334" xr:uid="{00000000-0005-0000-0000-0000272F0000}"/>
    <cellStyle name="Input 7 12 3" xfId="25631" xr:uid="{00000000-0005-0000-0000-0000282F0000}"/>
    <cellStyle name="Input 7 12 4" xfId="47898" xr:uid="{00000000-0005-0000-0000-0000292F0000}"/>
    <cellStyle name="Input 7 13" xfId="6962" xr:uid="{00000000-0005-0000-0000-00002A2F0000}"/>
    <cellStyle name="Input 7 13 2" xfId="24206" xr:uid="{00000000-0005-0000-0000-00002B2F0000}"/>
    <cellStyle name="Input 7 13 3" xfId="35672" xr:uid="{00000000-0005-0000-0000-00002C2F0000}"/>
    <cellStyle name="Input 7 13 4" xfId="48641" xr:uid="{00000000-0005-0000-0000-00002D2F0000}"/>
    <cellStyle name="Input 7 14" xfId="7372" xr:uid="{00000000-0005-0000-0000-00002E2F0000}"/>
    <cellStyle name="Input 7 14 2" xfId="24574" xr:uid="{00000000-0005-0000-0000-00002F2F0000}"/>
    <cellStyle name="Input 7 14 3" xfId="35970" xr:uid="{00000000-0005-0000-0000-0000302F0000}"/>
    <cellStyle name="Input 7 14 4" xfId="48941" xr:uid="{00000000-0005-0000-0000-0000312F0000}"/>
    <cellStyle name="Input 7 15" xfId="7337" xr:uid="{00000000-0005-0000-0000-0000322F0000}"/>
    <cellStyle name="Input 7 15 2" xfId="24545" xr:uid="{00000000-0005-0000-0000-0000332F0000}"/>
    <cellStyle name="Input 7 15 3" xfId="35951" xr:uid="{00000000-0005-0000-0000-0000342F0000}"/>
    <cellStyle name="Input 7 15 4" xfId="48922" xr:uid="{00000000-0005-0000-0000-0000352F0000}"/>
    <cellStyle name="Input 7 16" xfId="8251" xr:uid="{00000000-0005-0000-0000-0000362F0000}"/>
    <cellStyle name="Input 7 16 2" xfId="25378" xr:uid="{00000000-0005-0000-0000-0000372F0000}"/>
    <cellStyle name="Input 7 16 3" xfId="36673" xr:uid="{00000000-0005-0000-0000-0000382F0000}"/>
    <cellStyle name="Input 7 16 4" xfId="49644" xr:uid="{00000000-0005-0000-0000-0000392F0000}"/>
    <cellStyle name="Input 7 17" xfId="8195" xr:uid="{00000000-0005-0000-0000-00003A2F0000}"/>
    <cellStyle name="Input 7 17 2" xfId="25326" xr:uid="{00000000-0005-0000-0000-00003B2F0000}"/>
    <cellStyle name="Input 7 17 3" xfId="36629" xr:uid="{00000000-0005-0000-0000-00003C2F0000}"/>
    <cellStyle name="Input 7 17 4" xfId="49600" xr:uid="{00000000-0005-0000-0000-00003D2F0000}"/>
    <cellStyle name="Input 7 18" xfId="8030" xr:uid="{00000000-0005-0000-0000-00003E2F0000}"/>
    <cellStyle name="Input 7 18 2" xfId="25165" xr:uid="{00000000-0005-0000-0000-00003F2F0000}"/>
    <cellStyle name="Input 7 18 3" xfId="36477" xr:uid="{00000000-0005-0000-0000-0000402F0000}"/>
    <cellStyle name="Input 7 18 4" xfId="49448" xr:uid="{00000000-0005-0000-0000-0000412F0000}"/>
    <cellStyle name="Input 7 19" xfId="10299" xr:uid="{00000000-0005-0000-0000-0000422F0000}"/>
    <cellStyle name="Input 7 19 2" xfId="27263" xr:uid="{00000000-0005-0000-0000-0000432F0000}"/>
    <cellStyle name="Input 7 19 3" xfId="38328" xr:uid="{00000000-0005-0000-0000-0000442F0000}"/>
    <cellStyle name="Input 7 19 4" xfId="51287" xr:uid="{00000000-0005-0000-0000-0000452F0000}"/>
    <cellStyle name="Input 7 2" xfId="3197" xr:uid="{00000000-0005-0000-0000-0000462F0000}"/>
    <cellStyle name="Input 7 2 2" xfId="20786" xr:uid="{00000000-0005-0000-0000-0000472F0000}"/>
    <cellStyle name="Input 7 2 3" xfId="21560" xr:uid="{00000000-0005-0000-0000-0000482F0000}"/>
    <cellStyle name="Input 7 2 4" xfId="45728" xr:uid="{00000000-0005-0000-0000-0000492F0000}"/>
    <cellStyle name="Input 7 20" xfId="10108" xr:uid="{00000000-0005-0000-0000-00004A2F0000}"/>
    <cellStyle name="Input 7 20 2" xfId="27085" xr:uid="{00000000-0005-0000-0000-00004B2F0000}"/>
    <cellStyle name="Input 7 20 3" xfId="38168" xr:uid="{00000000-0005-0000-0000-00004C2F0000}"/>
    <cellStyle name="Input 7 20 4" xfId="51133" xr:uid="{00000000-0005-0000-0000-00004D2F0000}"/>
    <cellStyle name="Input 7 21" xfId="10387" xr:uid="{00000000-0005-0000-0000-00004E2F0000}"/>
    <cellStyle name="Input 7 21 2" xfId="27350" xr:uid="{00000000-0005-0000-0000-00004F2F0000}"/>
    <cellStyle name="Input 7 21 3" xfId="38409" xr:uid="{00000000-0005-0000-0000-0000502F0000}"/>
    <cellStyle name="Input 7 21 4" xfId="51369" xr:uid="{00000000-0005-0000-0000-0000512F0000}"/>
    <cellStyle name="Input 7 22" xfId="10037" xr:uid="{00000000-0005-0000-0000-0000522F0000}"/>
    <cellStyle name="Input 7 22 2" xfId="27018" xr:uid="{00000000-0005-0000-0000-0000532F0000}"/>
    <cellStyle name="Input 7 22 3" xfId="38114" xr:uid="{00000000-0005-0000-0000-0000542F0000}"/>
    <cellStyle name="Input 7 22 4" xfId="51079" xr:uid="{00000000-0005-0000-0000-0000552F0000}"/>
    <cellStyle name="Input 7 23" xfId="9915" xr:uid="{00000000-0005-0000-0000-0000562F0000}"/>
    <cellStyle name="Input 7 23 2" xfId="26905" xr:uid="{00000000-0005-0000-0000-0000572F0000}"/>
    <cellStyle name="Input 7 23 3" xfId="38018" xr:uid="{00000000-0005-0000-0000-0000582F0000}"/>
    <cellStyle name="Input 7 23 4" xfId="50983" xr:uid="{00000000-0005-0000-0000-0000592F0000}"/>
    <cellStyle name="Input 7 24" xfId="10901" xr:uid="{00000000-0005-0000-0000-00005A2F0000}"/>
    <cellStyle name="Input 7 24 2" xfId="27822" xr:uid="{00000000-0005-0000-0000-00005B2F0000}"/>
    <cellStyle name="Input 7 24 3" xfId="38804" xr:uid="{00000000-0005-0000-0000-00005C2F0000}"/>
    <cellStyle name="Input 7 24 4" xfId="51812" xr:uid="{00000000-0005-0000-0000-00005D2F0000}"/>
    <cellStyle name="Input 7 25" xfId="9821" xr:uid="{00000000-0005-0000-0000-00005E2F0000}"/>
    <cellStyle name="Input 7 25 2" xfId="26816" xr:uid="{00000000-0005-0000-0000-00005F2F0000}"/>
    <cellStyle name="Input 7 25 3" xfId="37940" xr:uid="{00000000-0005-0000-0000-0000602F0000}"/>
    <cellStyle name="Input 7 25 4" xfId="50906" xr:uid="{00000000-0005-0000-0000-0000612F0000}"/>
    <cellStyle name="Input 7 26" xfId="11285" xr:uid="{00000000-0005-0000-0000-0000622F0000}"/>
    <cellStyle name="Input 7 26 2" xfId="28168" xr:uid="{00000000-0005-0000-0000-0000632F0000}"/>
    <cellStyle name="Input 7 26 3" xfId="39093" xr:uid="{00000000-0005-0000-0000-0000642F0000}"/>
    <cellStyle name="Input 7 26 4" xfId="52101" xr:uid="{00000000-0005-0000-0000-0000652F0000}"/>
    <cellStyle name="Input 7 27" xfId="10213" xr:uid="{00000000-0005-0000-0000-0000662F0000}"/>
    <cellStyle name="Input 7 27 2" xfId="27182" xr:uid="{00000000-0005-0000-0000-0000672F0000}"/>
    <cellStyle name="Input 7 27 3" xfId="38252" xr:uid="{00000000-0005-0000-0000-0000682F0000}"/>
    <cellStyle name="Input 7 27 4" xfId="51209" xr:uid="{00000000-0005-0000-0000-0000692F0000}"/>
    <cellStyle name="Input 7 28" xfId="10205" xr:uid="{00000000-0005-0000-0000-00006A2F0000}"/>
    <cellStyle name="Input 7 28 2" xfId="27174" xr:uid="{00000000-0005-0000-0000-00006B2F0000}"/>
    <cellStyle name="Input 7 28 3" xfId="38246" xr:uid="{00000000-0005-0000-0000-00006C2F0000}"/>
    <cellStyle name="Input 7 28 4" xfId="51203" xr:uid="{00000000-0005-0000-0000-00006D2F0000}"/>
    <cellStyle name="Input 7 29" xfId="9520" xr:uid="{00000000-0005-0000-0000-00006E2F0000}"/>
    <cellStyle name="Input 7 29 2" xfId="26535" xr:uid="{00000000-0005-0000-0000-00006F2F0000}"/>
    <cellStyle name="Input 7 29 3" xfId="37680" xr:uid="{00000000-0005-0000-0000-0000702F0000}"/>
    <cellStyle name="Input 7 29 4" xfId="50646" xr:uid="{00000000-0005-0000-0000-0000712F0000}"/>
    <cellStyle name="Input 7 3" xfId="3188" xr:uid="{00000000-0005-0000-0000-0000722F0000}"/>
    <cellStyle name="Input 7 3 2" xfId="20780" xr:uid="{00000000-0005-0000-0000-0000732F0000}"/>
    <cellStyle name="Input 7 3 3" xfId="30296" xr:uid="{00000000-0005-0000-0000-0000742F0000}"/>
    <cellStyle name="Input 7 3 4" xfId="45723" xr:uid="{00000000-0005-0000-0000-0000752F0000}"/>
    <cellStyle name="Input 7 30" xfId="13077" xr:uid="{00000000-0005-0000-0000-0000762F0000}"/>
    <cellStyle name="Input 7 30 2" xfId="29770" xr:uid="{00000000-0005-0000-0000-0000772F0000}"/>
    <cellStyle name="Input 7 30 3" xfId="40433" xr:uid="{00000000-0005-0000-0000-0000782F0000}"/>
    <cellStyle name="Input 7 30 4" xfId="53441" xr:uid="{00000000-0005-0000-0000-0000792F0000}"/>
    <cellStyle name="Input 7 31" xfId="13006" xr:uid="{00000000-0005-0000-0000-00007A2F0000}"/>
    <cellStyle name="Input 7 31 2" xfId="29701" xr:uid="{00000000-0005-0000-0000-00007B2F0000}"/>
    <cellStyle name="Input 7 31 3" xfId="40366" xr:uid="{00000000-0005-0000-0000-00007C2F0000}"/>
    <cellStyle name="Input 7 31 4" xfId="53374" xr:uid="{00000000-0005-0000-0000-00007D2F0000}"/>
    <cellStyle name="Input 7 32" xfId="9895" xr:uid="{00000000-0005-0000-0000-00007E2F0000}"/>
    <cellStyle name="Input 7 32 2" xfId="26885" xr:uid="{00000000-0005-0000-0000-00007F2F0000}"/>
    <cellStyle name="Input 7 32 3" xfId="37999" xr:uid="{00000000-0005-0000-0000-0000802F0000}"/>
    <cellStyle name="Input 7 32 4" xfId="50965" xr:uid="{00000000-0005-0000-0000-0000812F0000}"/>
    <cellStyle name="Input 7 33" xfId="13652" xr:uid="{00000000-0005-0000-0000-0000822F0000}"/>
    <cellStyle name="Input 7 33 2" xfId="30287" xr:uid="{00000000-0005-0000-0000-0000832F0000}"/>
    <cellStyle name="Input 7 33 3" xfId="40879" xr:uid="{00000000-0005-0000-0000-0000842F0000}"/>
    <cellStyle name="Input 7 33 4" xfId="53887" xr:uid="{00000000-0005-0000-0000-0000852F0000}"/>
    <cellStyle name="Input 7 34" xfId="14252" xr:uid="{00000000-0005-0000-0000-0000862F0000}"/>
    <cellStyle name="Input 7 34 2" xfId="30817" xr:uid="{00000000-0005-0000-0000-0000872F0000}"/>
    <cellStyle name="Input 7 34 3" xfId="41318" xr:uid="{00000000-0005-0000-0000-0000882F0000}"/>
    <cellStyle name="Input 7 34 4" xfId="54326" xr:uid="{00000000-0005-0000-0000-0000892F0000}"/>
    <cellStyle name="Input 7 35" xfId="9223" xr:uid="{00000000-0005-0000-0000-00008A2F0000}"/>
    <cellStyle name="Input 7 35 2" xfId="26254" xr:uid="{00000000-0005-0000-0000-00008B2F0000}"/>
    <cellStyle name="Input 7 35 3" xfId="37432" xr:uid="{00000000-0005-0000-0000-00008C2F0000}"/>
    <cellStyle name="Input 7 35 4" xfId="50399" xr:uid="{00000000-0005-0000-0000-00008D2F0000}"/>
    <cellStyle name="Input 7 36" xfId="15539" xr:uid="{00000000-0005-0000-0000-00008E2F0000}"/>
    <cellStyle name="Input 7 36 2" xfId="31961" xr:uid="{00000000-0005-0000-0000-00008F2F0000}"/>
    <cellStyle name="Input 7 36 3" xfId="42309" xr:uid="{00000000-0005-0000-0000-0000902F0000}"/>
    <cellStyle name="Input 7 36 4" xfId="55317" xr:uid="{00000000-0005-0000-0000-0000912F0000}"/>
    <cellStyle name="Input 7 37" xfId="15412" xr:uid="{00000000-0005-0000-0000-0000922F0000}"/>
    <cellStyle name="Input 7 37 2" xfId="31844" xr:uid="{00000000-0005-0000-0000-0000932F0000}"/>
    <cellStyle name="Input 7 37 3" xfId="42198" xr:uid="{00000000-0005-0000-0000-0000942F0000}"/>
    <cellStyle name="Input 7 37 4" xfId="55206" xr:uid="{00000000-0005-0000-0000-0000952F0000}"/>
    <cellStyle name="Input 7 38" xfId="16285" xr:uid="{00000000-0005-0000-0000-0000962F0000}"/>
    <cellStyle name="Input 7 38 2" xfId="32629" xr:uid="{00000000-0005-0000-0000-0000972F0000}"/>
    <cellStyle name="Input 7 38 3" xfId="42886" xr:uid="{00000000-0005-0000-0000-0000982F0000}"/>
    <cellStyle name="Input 7 38 4" xfId="55894" xr:uid="{00000000-0005-0000-0000-0000992F0000}"/>
    <cellStyle name="Input 7 39" xfId="16254" xr:uid="{00000000-0005-0000-0000-00009A2F0000}"/>
    <cellStyle name="Input 7 39 2" xfId="32604" xr:uid="{00000000-0005-0000-0000-00009B2F0000}"/>
    <cellStyle name="Input 7 39 3" xfId="42862" xr:uid="{00000000-0005-0000-0000-00009C2F0000}"/>
    <cellStyle name="Input 7 39 4" xfId="55870" xr:uid="{00000000-0005-0000-0000-00009D2F0000}"/>
    <cellStyle name="Input 7 4" xfId="4109" xr:uid="{00000000-0005-0000-0000-00009E2F0000}"/>
    <cellStyle name="Input 7 4 2" xfId="21609" xr:uid="{00000000-0005-0000-0000-00009F2F0000}"/>
    <cellStyle name="Input 7 4 3" xfId="19909" xr:uid="{00000000-0005-0000-0000-0000A02F0000}"/>
    <cellStyle name="Input 7 4 4" xfId="46423" xr:uid="{00000000-0005-0000-0000-0000A12F0000}"/>
    <cellStyle name="Input 7 40" xfId="17296" xr:uid="{00000000-0005-0000-0000-0000A22F0000}"/>
    <cellStyle name="Input 7 40 2" xfId="33552" xr:uid="{00000000-0005-0000-0000-0000A32F0000}"/>
    <cellStyle name="Input 7 40 3" xfId="43696" xr:uid="{00000000-0005-0000-0000-0000A42F0000}"/>
    <cellStyle name="Input 7 40 4" xfId="56704" xr:uid="{00000000-0005-0000-0000-0000A52F0000}"/>
    <cellStyle name="Input 7 41" xfId="17187" xr:uid="{00000000-0005-0000-0000-0000A62F0000}"/>
    <cellStyle name="Input 7 41 2" xfId="33450" xr:uid="{00000000-0005-0000-0000-0000A72F0000}"/>
    <cellStyle name="Input 7 41 3" xfId="43605" xr:uid="{00000000-0005-0000-0000-0000A82F0000}"/>
    <cellStyle name="Input 7 41 4" xfId="56613" xr:uid="{00000000-0005-0000-0000-0000A92F0000}"/>
    <cellStyle name="Input 7 42" xfId="17228" xr:uid="{00000000-0005-0000-0000-0000AA2F0000}"/>
    <cellStyle name="Input 7 42 2" xfId="33487" xr:uid="{00000000-0005-0000-0000-0000AB2F0000}"/>
    <cellStyle name="Input 7 42 3" xfId="43636" xr:uid="{00000000-0005-0000-0000-0000AC2F0000}"/>
    <cellStyle name="Input 7 42 4" xfId="56644" xr:uid="{00000000-0005-0000-0000-0000AD2F0000}"/>
    <cellStyle name="Input 7 43" xfId="17094" xr:uid="{00000000-0005-0000-0000-0000AE2F0000}"/>
    <cellStyle name="Input 7 43 2" xfId="33365" xr:uid="{00000000-0005-0000-0000-0000AF2F0000}"/>
    <cellStyle name="Input 7 43 3" xfId="43535" xr:uid="{00000000-0005-0000-0000-0000B02F0000}"/>
    <cellStyle name="Input 7 43 4" xfId="56543" xr:uid="{00000000-0005-0000-0000-0000B12F0000}"/>
    <cellStyle name="Input 7 44" xfId="16915" xr:uid="{00000000-0005-0000-0000-0000B22F0000}"/>
    <cellStyle name="Input 7 44 2" xfId="33198" xr:uid="{00000000-0005-0000-0000-0000B32F0000}"/>
    <cellStyle name="Input 7 44 3" xfId="43388" xr:uid="{00000000-0005-0000-0000-0000B42F0000}"/>
    <cellStyle name="Input 7 44 4" xfId="56396" xr:uid="{00000000-0005-0000-0000-0000B52F0000}"/>
    <cellStyle name="Input 7 45" xfId="18959" xr:uid="{00000000-0005-0000-0000-0000B62F0000}"/>
    <cellStyle name="Input 7 45 2" xfId="35023" xr:uid="{00000000-0005-0000-0000-0000B72F0000}"/>
    <cellStyle name="Input 7 45 3" xfId="44922" xr:uid="{00000000-0005-0000-0000-0000B82F0000}"/>
    <cellStyle name="Input 7 45 4" xfId="57930" xr:uid="{00000000-0005-0000-0000-0000B92F0000}"/>
    <cellStyle name="Input 7 46" xfId="18939" xr:uid="{00000000-0005-0000-0000-0000BA2F0000}"/>
    <cellStyle name="Input 7 46 2" xfId="35008" xr:uid="{00000000-0005-0000-0000-0000BB2F0000}"/>
    <cellStyle name="Input 7 46 3" xfId="44914" xr:uid="{00000000-0005-0000-0000-0000BC2F0000}"/>
    <cellStyle name="Input 7 46 4" xfId="57922" xr:uid="{00000000-0005-0000-0000-0000BD2F0000}"/>
    <cellStyle name="Input 7 47" xfId="20200" xr:uid="{00000000-0005-0000-0000-0000BE2F0000}"/>
    <cellStyle name="Input 7 48" xfId="45445" xr:uid="{00000000-0005-0000-0000-0000BF2F0000}"/>
    <cellStyle name="Input 7 5" xfId="3845" xr:uid="{00000000-0005-0000-0000-0000C02F0000}"/>
    <cellStyle name="Input 7 5 2" xfId="21363" xr:uid="{00000000-0005-0000-0000-0000C12F0000}"/>
    <cellStyle name="Input 7 5 3" xfId="20441" xr:uid="{00000000-0005-0000-0000-0000C22F0000}"/>
    <cellStyle name="Input 7 5 4" xfId="46211" xr:uid="{00000000-0005-0000-0000-0000C32F0000}"/>
    <cellStyle name="Input 7 6" xfId="4748" xr:uid="{00000000-0005-0000-0000-0000C42F0000}"/>
    <cellStyle name="Input 7 6 2" xfId="22182" xr:uid="{00000000-0005-0000-0000-0000C52F0000}"/>
    <cellStyle name="Input 7 6 3" xfId="21278" xr:uid="{00000000-0005-0000-0000-0000C62F0000}"/>
    <cellStyle name="Input 7 6 4" xfId="46896" xr:uid="{00000000-0005-0000-0000-0000C72F0000}"/>
    <cellStyle name="Input 7 7" xfId="4686" xr:uid="{00000000-0005-0000-0000-0000C82F0000}"/>
    <cellStyle name="Input 7 7 2" xfId="22124" xr:uid="{00000000-0005-0000-0000-0000C92F0000}"/>
    <cellStyle name="Input 7 7 3" xfId="31550" xr:uid="{00000000-0005-0000-0000-0000CA2F0000}"/>
    <cellStyle name="Input 7 7 4" xfId="46842" xr:uid="{00000000-0005-0000-0000-0000CB2F0000}"/>
    <cellStyle name="Input 7 8" xfId="3869" xr:uid="{00000000-0005-0000-0000-0000CC2F0000}"/>
    <cellStyle name="Input 7 8 2" xfId="21386" xr:uid="{00000000-0005-0000-0000-0000CD2F0000}"/>
    <cellStyle name="Input 7 8 3" xfId="20099" xr:uid="{00000000-0005-0000-0000-0000CE2F0000}"/>
    <cellStyle name="Input 7 8 4" xfId="46227" xr:uid="{00000000-0005-0000-0000-0000CF2F0000}"/>
    <cellStyle name="Input 7 9" xfId="4210" xr:uid="{00000000-0005-0000-0000-0000D02F0000}"/>
    <cellStyle name="Input 7 9 2" xfId="21703" xr:uid="{00000000-0005-0000-0000-0000D12F0000}"/>
    <cellStyle name="Input 7 9 3" xfId="19834" xr:uid="{00000000-0005-0000-0000-0000D22F0000}"/>
    <cellStyle name="Input 7 9 4" xfId="46499" xr:uid="{00000000-0005-0000-0000-0000D32F0000}"/>
    <cellStyle name="Input 8" xfId="2726" xr:uid="{00000000-0005-0000-0000-0000D42F0000}"/>
    <cellStyle name="Input 8 10" xfId="6130" xr:uid="{00000000-0005-0000-0000-0000D52F0000}"/>
    <cellStyle name="Input 8 10 2" xfId="23462" xr:uid="{00000000-0005-0000-0000-0000D62F0000}"/>
    <cellStyle name="Input 8 10 3" xfId="21297" xr:uid="{00000000-0005-0000-0000-0000D72F0000}"/>
    <cellStyle name="Input 8 10 4" xfId="48017" xr:uid="{00000000-0005-0000-0000-0000D82F0000}"/>
    <cellStyle name="Input 8 11" xfId="5949" xr:uid="{00000000-0005-0000-0000-0000D92F0000}"/>
    <cellStyle name="Input 8 11 2" xfId="23286" xr:uid="{00000000-0005-0000-0000-0000DA2F0000}"/>
    <cellStyle name="Input 8 11 3" xfId="20886" xr:uid="{00000000-0005-0000-0000-0000DB2F0000}"/>
    <cellStyle name="Input 8 11 4" xfId="47854" xr:uid="{00000000-0005-0000-0000-0000DC2F0000}"/>
    <cellStyle name="Input 8 12" xfId="6656" xr:uid="{00000000-0005-0000-0000-0000DD2F0000}"/>
    <cellStyle name="Input 8 12 2" xfId="23935" xr:uid="{00000000-0005-0000-0000-0000DE2F0000}"/>
    <cellStyle name="Input 8 12 3" xfId="28599" xr:uid="{00000000-0005-0000-0000-0000DF2F0000}"/>
    <cellStyle name="Input 8 12 4" xfId="48418" xr:uid="{00000000-0005-0000-0000-0000E02F0000}"/>
    <cellStyle name="Input 8 13" xfId="7030" xr:uid="{00000000-0005-0000-0000-0000E12F0000}"/>
    <cellStyle name="Input 8 13 2" xfId="24274" xr:uid="{00000000-0005-0000-0000-0000E22F0000}"/>
    <cellStyle name="Input 8 13 3" xfId="35738" xr:uid="{00000000-0005-0000-0000-0000E32F0000}"/>
    <cellStyle name="Input 8 13 4" xfId="48707" xr:uid="{00000000-0005-0000-0000-0000E42F0000}"/>
    <cellStyle name="Input 8 14" xfId="7445" xr:uid="{00000000-0005-0000-0000-0000E52F0000}"/>
    <cellStyle name="Input 8 14 2" xfId="24645" xr:uid="{00000000-0005-0000-0000-0000E62F0000}"/>
    <cellStyle name="Input 8 14 3" xfId="36036" xr:uid="{00000000-0005-0000-0000-0000E72F0000}"/>
    <cellStyle name="Input 8 14 4" xfId="49007" xr:uid="{00000000-0005-0000-0000-0000E82F0000}"/>
    <cellStyle name="Input 8 15" xfId="7753" xr:uid="{00000000-0005-0000-0000-0000E92F0000}"/>
    <cellStyle name="Input 8 15 2" xfId="24916" xr:uid="{00000000-0005-0000-0000-0000EA2F0000}"/>
    <cellStyle name="Input 8 15 3" xfId="36267" xr:uid="{00000000-0005-0000-0000-0000EB2F0000}"/>
    <cellStyle name="Input 8 15 4" xfId="49238" xr:uid="{00000000-0005-0000-0000-0000EC2F0000}"/>
    <cellStyle name="Input 8 16" xfId="8329" xr:uid="{00000000-0005-0000-0000-0000ED2F0000}"/>
    <cellStyle name="Input 8 16 2" xfId="25454" xr:uid="{00000000-0005-0000-0000-0000EE2F0000}"/>
    <cellStyle name="Input 8 16 3" xfId="36745" xr:uid="{00000000-0005-0000-0000-0000EF2F0000}"/>
    <cellStyle name="Input 8 16 4" xfId="49716" xr:uid="{00000000-0005-0000-0000-0000F02F0000}"/>
    <cellStyle name="Input 8 17" xfId="8152" xr:uid="{00000000-0005-0000-0000-0000F12F0000}"/>
    <cellStyle name="Input 8 17 2" xfId="25284" xr:uid="{00000000-0005-0000-0000-0000F22F0000}"/>
    <cellStyle name="Input 8 17 3" xfId="36587" xr:uid="{00000000-0005-0000-0000-0000F32F0000}"/>
    <cellStyle name="Input 8 17 4" xfId="49558" xr:uid="{00000000-0005-0000-0000-0000F42F0000}"/>
    <cellStyle name="Input 8 18" xfId="8874" xr:uid="{00000000-0005-0000-0000-0000F52F0000}"/>
    <cellStyle name="Input 8 18 2" xfId="25936" xr:uid="{00000000-0005-0000-0000-0000F62F0000}"/>
    <cellStyle name="Input 8 18 3" xfId="37155" xr:uid="{00000000-0005-0000-0000-0000F72F0000}"/>
    <cellStyle name="Input 8 18 4" xfId="50126" xr:uid="{00000000-0005-0000-0000-0000F82F0000}"/>
    <cellStyle name="Input 8 19" xfId="10381" xr:uid="{00000000-0005-0000-0000-0000F92F0000}"/>
    <cellStyle name="Input 8 19 2" xfId="27344" xr:uid="{00000000-0005-0000-0000-0000FA2F0000}"/>
    <cellStyle name="Input 8 19 3" xfId="38403" xr:uid="{00000000-0005-0000-0000-0000FB2F0000}"/>
    <cellStyle name="Input 8 19 4" xfId="51363" xr:uid="{00000000-0005-0000-0000-0000FC2F0000}"/>
    <cellStyle name="Input 8 2" xfId="3270" xr:uid="{00000000-0005-0000-0000-0000FD2F0000}"/>
    <cellStyle name="Input 8 2 2" xfId="20856" xr:uid="{00000000-0005-0000-0000-0000FE2F0000}"/>
    <cellStyle name="Input 8 2 3" xfId="27864" xr:uid="{00000000-0005-0000-0000-0000FF2F0000}"/>
    <cellStyle name="Input 8 2 4" xfId="45794" xr:uid="{00000000-0005-0000-0000-000000300000}"/>
    <cellStyle name="Input 8 20" xfId="10066" xr:uid="{00000000-0005-0000-0000-000001300000}"/>
    <cellStyle name="Input 8 20 2" xfId="27044" xr:uid="{00000000-0005-0000-0000-000002300000}"/>
    <cellStyle name="Input 8 20 3" xfId="38132" xr:uid="{00000000-0005-0000-0000-000003300000}"/>
    <cellStyle name="Input 8 20 4" xfId="51097" xr:uid="{00000000-0005-0000-0000-000004300000}"/>
    <cellStyle name="Input 8 21" xfId="10940" xr:uid="{00000000-0005-0000-0000-000005300000}"/>
    <cellStyle name="Input 8 21 2" xfId="27860" xr:uid="{00000000-0005-0000-0000-000006300000}"/>
    <cellStyle name="Input 8 21 3" xfId="38837" xr:uid="{00000000-0005-0000-0000-000007300000}"/>
    <cellStyle name="Input 8 21 4" xfId="51845" xr:uid="{00000000-0005-0000-0000-000008300000}"/>
    <cellStyle name="Input 8 22" xfId="11282" xr:uid="{00000000-0005-0000-0000-000009300000}"/>
    <cellStyle name="Input 8 22 2" xfId="28165" xr:uid="{00000000-0005-0000-0000-00000A300000}"/>
    <cellStyle name="Input 8 22 3" xfId="39091" xr:uid="{00000000-0005-0000-0000-00000B300000}"/>
    <cellStyle name="Input 8 22 4" xfId="52099" xr:uid="{00000000-0005-0000-0000-00000C300000}"/>
    <cellStyle name="Input 8 23" xfId="10267" xr:uid="{00000000-0005-0000-0000-00000D300000}"/>
    <cellStyle name="Input 8 23 2" xfId="27232" xr:uid="{00000000-0005-0000-0000-00000E300000}"/>
    <cellStyle name="Input 8 23 3" xfId="38300" xr:uid="{00000000-0005-0000-0000-00000F300000}"/>
    <cellStyle name="Input 8 23 4" xfId="51257" xr:uid="{00000000-0005-0000-0000-000010300000}"/>
    <cellStyle name="Input 8 24" xfId="11885" xr:uid="{00000000-0005-0000-0000-000011300000}"/>
    <cellStyle name="Input 8 24 2" xfId="28707" xr:uid="{00000000-0005-0000-0000-000012300000}"/>
    <cellStyle name="Input 8 24 3" xfId="39556" xr:uid="{00000000-0005-0000-0000-000013300000}"/>
    <cellStyle name="Input 8 24 4" xfId="52564" xr:uid="{00000000-0005-0000-0000-000014300000}"/>
    <cellStyle name="Input 8 25" xfId="11197" xr:uid="{00000000-0005-0000-0000-000015300000}"/>
    <cellStyle name="Input 8 25 2" xfId="28085" xr:uid="{00000000-0005-0000-0000-000016300000}"/>
    <cellStyle name="Input 8 25 3" xfId="39022" xr:uid="{00000000-0005-0000-0000-000017300000}"/>
    <cellStyle name="Input 8 25 4" xfId="52030" xr:uid="{00000000-0005-0000-0000-000018300000}"/>
    <cellStyle name="Input 8 26" xfId="12138" xr:uid="{00000000-0005-0000-0000-000019300000}"/>
    <cellStyle name="Input 8 26 2" xfId="28935" xr:uid="{00000000-0005-0000-0000-00001A300000}"/>
    <cellStyle name="Input 8 26 3" xfId="39745" xr:uid="{00000000-0005-0000-0000-00001B300000}"/>
    <cellStyle name="Input 8 26 4" xfId="52753" xr:uid="{00000000-0005-0000-0000-00001C300000}"/>
    <cellStyle name="Input 8 27" xfId="12727" xr:uid="{00000000-0005-0000-0000-00001D300000}"/>
    <cellStyle name="Input 8 27 2" xfId="29456" xr:uid="{00000000-0005-0000-0000-00001E300000}"/>
    <cellStyle name="Input 8 27 3" xfId="40165" xr:uid="{00000000-0005-0000-0000-00001F300000}"/>
    <cellStyle name="Input 8 27 4" xfId="53173" xr:uid="{00000000-0005-0000-0000-000020300000}"/>
    <cellStyle name="Input 8 28" xfId="13071" xr:uid="{00000000-0005-0000-0000-000021300000}"/>
    <cellStyle name="Input 8 28 2" xfId="29764" xr:uid="{00000000-0005-0000-0000-000022300000}"/>
    <cellStyle name="Input 8 28 3" xfId="40429" xr:uid="{00000000-0005-0000-0000-000023300000}"/>
    <cellStyle name="Input 8 28 4" xfId="53437" xr:uid="{00000000-0005-0000-0000-000024300000}"/>
    <cellStyle name="Input 8 29" xfId="13410" xr:uid="{00000000-0005-0000-0000-000025300000}"/>
    <cellStyle name="Input 8 29 2" xfId="30072" xr:uid="{00000000-0005-0000-0000-000026300000}"/>
    <cellStyle name="Input 8 29 3" xfId="40693" xr:uid="{00000000-0005-0000-0000-000027300000}"/>
    <cellStyle name="Input 8 29 4" xfId="53701" xr:uid="{00000000-0005-0000-0000-000028300000}"/>
    <cellStyle name="Input 8 3" xfId="3566" xr:uid="{00000000-0005-0000-0000-000029300000}"/>
    <cellStyle name="Input 8 3 2" xfId="21120" xr:uid="{00000000-0005-0000-0000-00002A300000}"/>
    <cellStyle name="Input 8 3 3" xfId="20684" xr:uid="{00000000-0005-0000-0000-00002B300000}"/>
    <cellStyle name="Input 8 3 4" xfId="46011" xr:uid="{00000000-0005-0000-0000-00002C300000}"/>
    <cellStyle name="Input 8 30" xfId="13339" xr:uid="{00000000-0005-0000-0000-00002D300000}"/>
    <cellStyle name="Input 8 30 2" xfId="30004" xr:uid="{00000000-0005-0000-0000-00002E300000}"/>
    <cellStyle name="Input 8 30 3" xfId="40627" xr:uid="{00000000-0005-0000-0000-00002F300000}"/>
    <cellStyle name="Input 8 30 4" xfId="53635" xr:uid="{00000000-0005-0000-0000-000030300000}"/>
    <cellStyle name="Input 8 31" xfId="13655" xr:uid="{00000000-0005-0000-0000-000031300000}"/>
    <cellStyle name="Input 8 31 2" xfId="30290" xr:uid="{00000000-0005-0000-0000-000032300000}"/>
    <cellStyle name="Input 8 31 3" xfId="40882" xr:uid="{00000000-0005-0000-0000-000033300000}"/>
    <cellStyle name="Input 8 31 4" xfId="53890" xr:uid="{00000000-0005-0000-0000-000034300000}"/>
    <cellStyle name="Input 8 32" xfId="14222" xr:uid="{00000000-0005-0000-0000-000035300000}"/>
    <cellStyle name="Input 8 32 2" xfId="30792" xr:uid="{00000000-0005-0000-0000-000036300000}"/>
    <cellStyle name="Input 8 32 3" xfId="41305" xr:uid="{00000000-0005-0000-0000-000037300000}"/>
    <cellStyle name="Input 8 32 4" xfId="54313" xr:uid="{00000000-0005-0000-0000-000038300000}"/>
    <cellStyle name="Input 8 33" xfId="14546" xr:uid="{00000000-0005-0000-0000-000039300000}"/>
    <cellStyle name="Input 8 33 2" xfId="31082" xr:uid="{00000000-0005-0000-0000-00003A300000}"/>
    <cellStyle name="Input 8 33 3" xfId="41550" xr:uid="{00000000-0005-0000-0000-00003B300000}"/>
    <cellStyle name="Input 8 33 4" xfId="54558" xr:uid="{00000000-0005-0000-0000-00003C300000}"/>
    <cellStyle name="Input 8 34" xfId="14861" xr:uid="{00000000-0005-0000-0000-00003D300000}"/>
    <cellStyle name="Input 8 34 2" xfId="31359" xr:uid="{00000000-0005-0000-0000-00003E300000}"/>
    <cellStyle name="Input 8 34 3" xfId="41783" xr:uid="{00000000-0005-0000-0000-00003F300000}"/>
    <cellStyle name="Input 8 34 4" xfId="54791" xr:uid="{00000000-0005-0000-0000-000040300000}"/>
    <cellStyle name="Input 8 35" xfId="15159" xr:uid="{00000000-0005-0000-0000-000041300000}"/>
    <cellStyle name="Input 8 35 2" xfId="31626" xr:uid="{00000000-0005-0000-0000-000042300000}"/>
    <cellStyle name="Input 8 35 3" xfId="42015" xr:uid="{00000000-0005-0000-0000-000043300000}"/>
    <cellStyle name="Input 8 35 4" xfId="55023" xr:uid="{00000000-0005-0000-0000-000044300000}"/>
    <cellStyle name="Input 8 36" xfId="15611" xr:uid="{00000000-0005-0000-0000-000045300000}"/>
    <cellStyle name="Input 8 36 2" xfId="32032" xr:uid="{00000000-0005-0000-0000-000046300000}"/>
    <cellStyle name="Input 8 36 3" xfId="42375" xr:uid="{00000000-0005-0000-0000-000047300000}"/>
    <cellStyle name="Input 8 36 4" xfId="55383" xr:uid="{00000000-0005-0000-0000-000048300000}"/>
    <cellStyle name="Input 8 37" xfId="15868" xr:uid="{00000000-0005-0000-0000-000049300000}"/>
    <cellStyle name="Input 8 37 2" xfId="32260" xr:uid="{00000000-0005-0000-0000-00004A300000}"/>
    <cellStyle name="Input 8 37 3" xfId="42567" xr:uid="{00000000-0005-0000-0000-00004B300000}"/>
    <cellStyle name="Input 8 37 4" xfId="55575" xr:uid="{00000000-0005-0000-0000-00004C300000}"/>
    <cellStyle name="Input 8 38" xfId="16356" xr:uid="{00000000-0005-0000-0000-00004D300000}"/>
    <cellStyle name="Input 8 38 2" xfId="32699" xr:uid="{00000000-0005-0000-0000-00004E300000}"/>
    <cellStyle name="Input 8 38 3" xfId="42955" xr:uid="{00000000-0005-0000-0000-00004F300000}"/>
    <cellStyle name="Input 8 38 4" xfId="55963" xr:uid="{00000000-0005-0000-0000-000050300000}"/>
    <cellStyle name="Input 8 39" xfId="16216" xr:uid="{00000000-0005-0000-0000-000051300000}"/>
    <cellStyle name="Input 8 39 2" xfId="32568" xr:uid="{00000000-0005-0000-0000-000052300000}"/>
    <cellStyle name="Input 8 39 3" xfId="42830" xr:uid="{00000000-0005-0000-0000-000053300000}"/>
    <cellStyle name="Input 8 39 4" xfId="55838" xr:uid="{00000000-0005-0000-0000-000054300000}"/>
    <cellStyle name="Input 8 4" xfId="4185" xr:uid="{00000000-0005-0000-0000-000055300000}"/>
    <cellStyle name="Input 8 4 2" xfId="21683" xr:uid="{00000000-0005-0000-0000-000056300000}"/>
    <cellStyle name="Input 8 4 3" xfId="19842" xr:uid="{00000000-0005-0000-0000-000057300000}"/>
    <cellStyle name="Input 8 4 4" xfId="46491" xr:uid="{00000000-0005-0000-0000-000058300000}"/>
    <cellStyle name="Input 8 40" xfId="17377" xr:uid="{00000000-0005-0000-0000-000059300000}"/>
    <cellStyle name="Input 8 40 2" xfId="33630" xr:uid="{00000000-0005-0000-0000-00005A300000}"/>
    <cellStyle name="Input 8 40 3" xfId="43768" xr:uid="{00000000-0005-0000-0000-00005B300000}"/>
    <cellStyle name="Input 8 40 4" xfId="56776" xr:uid="{00000000-0005-0000-0000-00005C300000}"/>
    <cellStyle name="Input 8 41" xfId="17140" xr:uid="{00000000-0005-0000-0000-00005D300000}"/>
    <cellStyle name="Input 8 41 2" xfId="33404" xr:uid="{00000000-0005-0000-0000-00005E300000}"/>
    <cellStyle name="Input 8 41 3" xfId="43565" xr:uid="{00000000-0005-0000-0000-00005F300000}"/>
    <cellStyle name="Input 8 41 4" xfId="56573" xr:uid="{00000000-0005-0000-0000-000060300000}"/>
    <cellStyle name="Input 8 42" xfId="17938" xr:uid="{00000000-0005-0000-0000-000061300000}"/>
    <cellStyle name="Input 8 42 2" xfId="34126" xr:uid="{00000000-0005-0000-0000-000062300000}"/>
    <cellStyle name="Input 8 42 3" xfId="44178" xr:uid="{00000000-0005-0000-0000-000063300000}"/>
    <cellStyle name="Input 8 42 4" xfId="57186" xr:uid="{00000000-0005-0000-0000-000064300000}"/>
    <cellStyle name="Input 8 43" xfId="18253" xr:uid="{00000000-0005-0000-0000-000065300000}"/>
    <cellStyle name="Input 8 43 2" xfId="34401" xr:uid="{00000000-0005-0000-0000-000066300000}"/>
    <cellStyle name="Input 8 43 3" xfId="44409" xr:uid="{00000000-0005-0000-0000-000067300000}"/>
    <cellStyle name="Input 8 43 4" xfId="57417" xr:uid="{00000000-0005-0000-0000-000068300000}"/>
    <cellStyle name="Input 8 44" xfId="18572" xr:uid="{00000000-0005-0000-0000-000069300000}"/>
    <cellStyle name="Input 8 44 2" xfId="34687" xr:uid="{00000000-0005-0000-0000-00006A300000}"/>
    <cellStyle name="Input 8 44 3" xfId="44646" xr:uid="{00000000-0005-0000-0000-00006B300000}"/>
    <cellStyle name="Input 8 44 4" xfId="57654" xr:uid="{00000000-0005-0000-0000-00006C300000}"/>
    <cellStyle name="Input 8 45" xfId="19032" xr:uid="{00000000-0005-0000-0000-00006D300000}"/>
    <cellStyle name="Input 8 45 2" xfId="35094" xr:uid="{00000000-0005-0000-0000-00006E300000}"/>
    <cellStyle name="Input 8 45 3" xfId="44988" xr:uid="{00000000-0005-0000-0000-00006F300000}"/>
    <cellStyle name="Input 8 45 4" xfId="57996" xr:uid="{00000000-0005-0000-0000-000070300000}"/>
    <cellStyle name="Input 8 46" xfId="19335" xr:uid="{00000000-0005-0000-0000-000071300000}"/>
    <cellStyle name="Input 8 46 2" xfId="35364" xr:uid="{00000000-0005-0000-0000-000072300000}"/>
    <cellStyle name="Input 8 46 3" xfId="45211" xr:uid="{00000000-0005-0000-0000-000073300000}"/>
    <cellStyle name="Input 8 46 4" xfId="58219" xr:uid="{00000000-0005-0000-0000-000074300000}"/>
    <cellStyle name="Input 8 47" xfId="20876" xr:uid="{00000000-0005-0000-0000-000075300000}"/>
    <cellStyle name="Input 8 48" xfId="45495" xr:uid="{00000000-0005-0000-0000-000076300000}"/>
    <cellStyle name="Input 8 5" xfId="4004" xr:uid="{00000000-0005-0000-0000-000077300000}"/>
    <cellStyle name="Input 8 5 2" xfId="21511" xr:uid="{00000000-0005-0000-0000-000078300000}"/>
    <cellStyle name="Input 8 5 3" xfId="19995" xr:uid="{00000000-0005-0000-0000-000079300000}"/>
    <cellStyle name="Input 8 5 4" xfId="46337" xr:uid="{00000000-0005-0000-0000-00007A300000}"/>
    <cellStyle name="Input 8 6" xfId="4818" xr:uid="{00000000-0005-0000-0000-00007B300000}"/>
    <cellStyle name="Input 8 6 2" xfId="22251" xr:uid="{00000000-0005-0000-0000-00007C300000}"/>
    <cellStyle name="Input 8 6 3" xfId="31518" xr:uid="{00000000-0005-0000-0000-00007D300000}"/>
    <cellStyle name="Input 8 6 4" xfId="46964" xr:uid="{00000000-0005-0000-0000-00007E300000}"/>
    <cellStyle name="Input 8 7" xfId="4075" xr:uid="{00000000-0005-0000-0000-00007F300000}"/>
    <cellStyle name="Input 8 7 2" xfId="21578" xr:uid="{00000000-0005-0000-0000-000080300000}"/>
    <cellStyle name="Input 8 7 3" xfId="19934" xr:uid="{00000000-0005-0000-0000-000081300000}"/>
    <cellStyle name="Input 8 7 4" xfId="46398" xr:uid="{00000000-0005-0000-0000-000082300000}"/>
    <cellStyle name="Input 8 8" xfId="5331" xr:uid="{00000000-0005-0000-0000-000083300000}"/>
    <cellStyle name="Input 8 8 2" xfId="22718" xr:uid="{00000000-0005-0000-0000-000084300000}"/>
    <cellStyle name="Input 8 8 3" xfId="20332" xr:uid="{00000000-0005-0000-0000-000085300000}"/>
    <cellStyle name="Input 8 8 4" xfId="47366" xr:uid="{00000000-0005-0000-0000-000086300000}"/>
    <cellStyle name="Input 8 9" xfId="4089" xr:uid="{00000000-0005-0000-0000-000087300000}"/>
    <cellStyle name="Input 8 9 2" xfId="21592" xr:uid="{00000000-0005-0000-0000-000088300000}"/>
    <cellStyle name="Input 8 9 3" xfId="19923" xr:uid="{00000000-0005-0000-0000-000089300000}"/>
    <cellStyle name="Input 8 9 4" xfId="46409" xr:uid="{00000000-0005-0000-0000-00008A300000}"/>
    <cellStyle name="Input 9" xfId="2760" xr:uid="{00000000-0005-0000-0000-00008B300000}"/>
    <cellStyle name="Input 9 10" xfId="6151" xr:uid="{00000000-0005-0000-0000-00008C300000}"/>
    <cellStyle name="Input 9 10 2" xfId="23481" xr:uid="{00000000-0005-0000-0000-00008D300000}"/>
    <cellStyle name="Input 9 10 3" xfId="23644" xr:uid="{00000000-0005-0000-0000-00008E300000}"/>
    <cellStyle name="Input 9 10 4" xfId="48028" xr:uid="{00000000-0005-0000-0000-00008F300000}"/>
    <cellStyle name="Input 9 11" xfId="5928" xr:uid="{00000000-0005-0000-0000-000090300000}"/>
    <cellStyle name="Input 9 11 2" xfId="23269" xr:uid="{00000000-0005-0000-0000-000091300000}"/>
    <cellStyle name="Input 9 11 3" xfId="32927" xr:uid="{00000000-0005-0000-0000-000092300000}"/>
    <cellStyle name="Input 9 11 4" xfId="47846" xr:uid="{00000000-0005-0000-0000-000093300000}"/>
    <cellStyle name="Input 9 12" xfId="6676" xr:uid="{00000000-0005-0000-0000-000094300000}"/>
    <cellStyle name="Input 9 12 2" xfId="23951" xr:uid="{00000000-0005-0000-0000-000095300000}"/>
    <cellStyle name="Input 9 12 3" xfId="27608" xr:uid="{00000000-0005-0000-0000-000096300000}"/>
    <cellStyle name="Input 9 12 4" xfId="48425" xr:uid="{00000000-0005-0000-0000-000097300000}"/>
    <cellStyle name="Input 9 13" xfId="7045" xr:uid="{00000000-0005-0000-0000-000098300000}"/>
    <cellStyle name="Input 9 13 2" xfId="24284" xr:uid="{00000000-0005-0000-0000-000099300000}"/>
    <cellStyle name="Input 9 13 3" xfId="35740" xr:uid="{00000000-0005-0000-0000-00009A300000}"/>
    <cellStyle name="Input 9 13 4" xfId="48709" xr:uid="{00000000-0005-0000-0000-00009B300000}"/>
    <cellStyle name="Input 9 14" xfId="7465" xr:uid="{00000000-0005-0000-0000-00009C300000}"/>
    <cellStyle name="Input 9 14 2" xfId="24659" xr:uid="{00000000-0005-0000-0000-00009D300000}"/>
    <cellStyle name="Input 9 14 3" xfId="36043" xr:uid="{00000000-0005-0000-0000-00009E300000}"/>
    <cellStyle name="Input 9 14 4" xfId="49014" xr:uid="{00000000-0005-0000-0000-00009F300000}"/>
    <cellStyle name="Input 9 15" xfId="7769" xr:uid="{00000000-0005-0000-0000-0000A0300000}"/>
    <cellStyle name="Input 9 15 2" xfId="24930" xr:uid="{00000000-0005-0000-0000-0000A1300000}"/>
    <cellStyle name="Input 9 15 3" xfId="36274" xr:uid="{00000000-0005-0000-0000-0000A2300000}"/>
    <cellStyle name="Input 9 15 4" xfId="49245" xr:uid="{00000000-0005-0000-0000-0000A3300000}"/>
    <cellStyle name="Input 9 16" xfId="8348" xr:uid="{00000000-0005-0000-0000-0000A4300000}"/>
    <cellStyle name="Input 9 16 2" xfId="25472" xr:uid="{00000000-0005-0000-0000-0000A5300000}"/>
    <cellStyle name="Input 9 16 3" xfId="36755" xr:uid="{00000000-0005-0000-0000-0000A6300000}"/>
    <cellStyle name="Input 9 16 4" xfId="49726" xr:uid="{00000000-0005-0000-0000-0000A7300000}"/>
    <cellStyle name="Input 9 17" xfId="8605" xr:uid="{00000000-0005-0000-0000-0000A8300000}"/>
    <cellStyle name="Input 9 17 2" xfId="25696" xr:uid="{00000000-0005-0000-0000-0000A9300000}"/>
    <cellStyle name="Input 9 17 3" xfId="36944" xr:uid="{00000000-0005-0000-0000-0000AA300000}"/>
    <cellStyle name="Input 9 17 4" xfId="49915" xr:uid="{00000000-0005-0000-0000-0000AB300000}"/>
    <cellStyle name="Input 9 18" xfId="8890" xr:uid="{00000000-0005-0000-0000-0000AC300000}"/>
    <cellStyle name="Input 9 18 2" xfId="25950" xr:uid="{00000000-0005-0000-0000-0000AD300000}"/>
    <cellStyle name="Input 9 18 3" xfId="37162" xr:uid="{00000000-0005-0000-0000-0000AE300000}"/>
    <cellStyle name="Input 9 18 4" xfId="50133" xr:uid="{00000000-0005-0000-0000-0000AF300000}"/>
    <cellStyle name="Input 9 19" xfId="10402" xr:uid="{00000000-0005-0000-0000-0000B0300000}"/>
    <cellStyle name="Input 9 19 2" xfId="27362" xr:uid="{00000000-0005-0000-0000-0000B1300000}"/>
    <cellStyle name="Input 9 19 3" xfId="38415" xr:uid="{00000000-0005-0000-0000-0000B2300000}"/>
    <cellStyle name="Input 9 19 4" xfId="51384" xr:uid="{00000000-0005-0000-0000-0000B3300000}"/>
    <cellStyle name="Input 9 2" xfId="3290" xr:uid="{00000000-0005-0000-0000-0000B4300000}"/>
    <cellStyle name="Input 9 2 2" xfId="20872" xr:uid="{00000000-0005-0000-0000-0000B5300000}"/>
    <cellStyle name="Input 9 2 3" xfId="32894" xr:uid="{00000000-0005-0000-0000-0000B6300000}"/>
    <cellStyle name="Input 9 2 4" xfId="45801" xr:uid="{00000000-0005-0000-0000-0000B7300000}"/>
    <cellStyle name="Input 9 20" xfId="10038" xr:uid="{00000000-0005-0000-0000-0000B8300000}"/>
    <cellStyle name="Input 9 20 2" xfId="27019" xr:uid="{00000000-0005-0000-0000-0000B9300000}"/>
    <cellStyle name="Input 9 20 3" xfId="38115" xr:uid="{00000000-0005-0000-0000-0000BA300000}"/>
    <cellStyle name="Input 9 20 4" xfId="51080" xr:uid="{00000000-0005-0000-0000-0000BB300000}"/>
    <cellStyle name="Input 9 21" xfId="10967" xr:uid="{00000000-0005-0000-0000-0000BC300000}"/>
    <cellStyle name="Input 9 21 2" xfId="27884" xr:uid="{00000000-0005-0000-0000-0000BD300000}"/>
    <cellStyle name="Input 9 21 3" xfId="38850" xr:uid="{00000000-0005-0000-0000-0000BE300000}"/>
    <cellStyle name="Input 9 21 4" xfId="51858" xr:uid="{00000000-0005-0000-0000-0000BF300000}"/>
    <cellStyle name="Input 9 22" xfId="11307" xr:uid="{00000000-0005-0000-0000-0000C0300000}"/>
    <cellStyle name="Input 9 22 2" xfId="28188" xr:uid="{00000000-0005-0000-0000-0000C1300000}"/>
    <cellStyle name="Input 9 22 3" xfId="39105" xr:uid="{00000000-0005-0000-0000-0000C2300000}"/>
    <cellStyle name="Input 9 22 4" xfId="52113" xr:uid="{00000000-0005-0000-0000-0000C3300000}"/>
    <cellStyle name="Input 9 23" xfId="11576" xr:uid="{00000000-0005-0000-0000-0000C4300000}"/>
    <cellStyle name="Input 9 23 2" xfId="28430" xr:uid="{00000000-0005-0000-0000-0000C5300000}"/>
    <cellStyle name="Input 9 23 3" xfId="39310" xr:uid="{00000000-0005-0000-0000-0000C6300000}"/>
    <cellStyle name="Input 9 23 4" xfId="52318" xr:uid="{00000000-0005-0000-0000-0000C7300000}"/>
    <cellStyle name="Input 9 24" xfId="11911" xr:uid="{00000000-0005-0000-0000-0000C8300000}"/>
    <cellStyle name="Input 9 24 2" xfId="28730" xr:uid="{00000000-0005-0000-0000-0000C9300000}"/>
    <cellStyle name="Input 9 24 3" xfId="39571" xr:uid="{00000000-0005-0000-0000-0000CA300000}"/>
    <cellStyle name="Input 9 24 4" xfId="52579" xr:uid="{00000000-0005-0000-0000-0000CB300000}"/>
    <cellStyle name="Input 9 25" xfId="12195" xr:uid="{00000000-0005-0000-0000-0000CC300000}"/>
    <cellStyle name="Input 9 25 2" xfId="28985" xr:uid="{00000000-0005-0000-0000-0000CD300000}"/>
    <cellStyle name="Input 9 25 3" xfId="39774" xr:uid="{00000000-0005-0000-0000-0000CE300000}"/>
    <cellStyle name="Input 9 25 4" xfId="52782" xr:uid="{00000000-0005-0000-0000-0000CF300000}"/>
    <cellStyle name="Input 9 26" xfId="12465" xr:uid="{00000000-0005-0000-0000-0000D0300000}"/>
    <cellStyle name="Input 9 26 2" xfId="29223" xr:uid="{00000000-0005-0000-0000-0000D1300000}"/>
    <cellStyle name="Input 9 26 3" xfId="39974" xr:uid="{00000000-0005-0000-0000-0000D2300000}"/>
    <cellStyle name="Input 9 26 4" xfId="52982" xr:uid="{00000000-0005-0000-0000-0000D3300000}"/>
    <cellStyle name="Input 9 27" xfId="12753" xr:uid="{00000000-0005-0000-0000-0000D4300000}"/>
    <cellStyle name="Input 9 27 2" xfId="29478" xr:uid="{00000000-0005-0000-0000-0000D5300000}"/>
    <cellStyle name="Input 9 27 3" xfId="40177" xr:uid="{00000000-0005-0000-0000-0000D6300000}"/>
    <cellStyle name="Input 9 27 4" xfId="53185" xr:uid="{00000000-0005-0000-0000-0000D7300000}"/>
    <cellStyle name="Input 9 28" xfId="13096" xr:uid="{00000000-0005-0000-0000-0000D8300000}"/>
    <cellStyle name="Input 9 28 2" xfId="29787" xr:uid="{00000000-0005-0000-0000-0000D9300000}"/>
    <cellStyle name="Input 9 28 3" xfId="40443" xr:uid="{00000000-0005-0000-0000-0000DA300000}"/>
    <cellStyle name="Input 9 28 4" xfId="53451" xr:uid="{00000000-0005-0000-0000-0000DB300000}"/>
    <cellStyle name="Input 9 29" xfId="13430" xr:uid="{00000000-0005-0000-0000-0000DC300000}"/>
    <cellStyle name="Input 9 29 2" xfId="30089" xr:uid="{00000000-0005-0000-0000-0000DD300000}"/>
    <cellStyle name="Input 9 29 3" xfId="40704" xr:uid="{00000000-0005-0000-0000-0000DE300000}"/>
    <cellStyle name="Input 9 29 4" xfId="53712" xr:uid="{00000000-0005-0000-0000-0000DF300000}"/>
    <cellStyle name="Input 9 3" xfId="3586" xr:uid="{00000000-0005-0000-0000-0000E0300000}"/>
    <cellStyle name="Input 9 3 2" xfId="21135" xr:uid="{00000000-0005-0000-0000-0000E1300000}"/>
    <cellStyle name="Input 9 3 3" xfId="26704" xr:uid="{00000000-0005-0000-0000-0000E2300000}"/>
    <cellStyle name="Input 9 3 4" xfId="46018" xr:uid="{00000000-0005-0000-0000-0000E3300000}"/>
    <cellStyle name="Input 9 30" xfId="10563" xr:uid="{00000000-0005-0000-0000-0000E4300000}"/>
    <cellStyle name="Input 9 30 2" xfId="27516" xr:uid="{00000000-0005-0000-0000-0000E5300000}"/>
    <cellStyle name="Input 9 30 3" xfId="38555" xr:uid="{00000000-0005-0000-0000-0000E6300000}"/>
    <cellStyle name="Input 9 30 4" xfId="51543" xr:uid="{00000000-0005-0000-0000-0000E7300000}"/>
    <cellStyle name="Input 9 31" xfId="13945" xr:uid="{00000000-0005-0000-0000-0000E8300000}"/>
    <cellStyle name="Input 9 31 2" xfId="30546" xr:uid="{00000000-0005-0000-0000-0000E9300000}"/>
    <cellStyle name="Input 9 31 3" xfId="41097" xr:uid="{00000000-0005-0000-0000-0000EA300000}"/>
    <cellStyle name="Input 9 31 4" xfId="54105" xr:uid="{00000000-0005-0000-0000-0000EB300000}"/>
    <cellStyle name="Input 9 32" xfId="14245" xr:uid="{00000000-0005-0000-0000-0000EC300000}"/>
    <cellStyle name="Input 9 32 2" xfId="30811" xr:uid="{00000000-0005-0000-0000-0000ED300000}"/>
    <cellStyle name="Input 9 32 3" xfId="41315" xr:uid="{00000000-0005-0000-0000-0000EE300000}"/>
    <cellStyle name="Input 9 32 4" xfId="54323" xr:uid="{00000000-0005-0000-0000-0000EF300000}"/>
    <cellStyle name="Input 9 33" xfId="14568" xr:uid="{00000000-0005-0000-0000-0000F0300000}"/>
    <cellStyle name="Input 9 33 2" xfId="31099" xr:uid="{00000000-0005-0000-0000-0000F1300000}"/>
    <cellStyle name="Input 9 33 3" xfId="41558" xr:uid="{00000000-0005-0000-0000-0000F2300000}"/>
    <cellStyle name="Input 9 33 4" xfId="54566" xr:uid="{00000000-0005-0000-0000-0000F3300000}"/>
    <cellStyle name="Input 9 34" xfId="14877" xr:uid="{00000000-0005-0000-0000-0000F4300000}"/>
    <cellStyle name="Input 9 34 2" xfId="31373" xr:uid="{00000000-0005-0000-0000-0000F5300000}"/>
    <cellStyle name="Input 9 34 3" xfId="41790" xr:uid="{00000000-0005-0000-0000-0000F6300000}"/>
    <cellStyle name="Input 9 34 4" xfId="54798" xr:uid="{00000000-0005-0000-0000-0000F7300000}"/>
    <cellStyle name="Input 9 35" xfId="15179" xr:uid="{00000000-0005-0000-0000-0000F8300000}"/>
    <cellStyle name="Input 9 35 2" xfId="31640" xr:uid="{00000000-0005-0000-0000-0000F9300000}"/>
    <cellStyle name="Input 9 35 3" xfId="42022" xr:uid="{00000000-0005-0000-0000-0000FA300000}"/>
    <cellStyle name="Input 9 35 4" xfId="55030" xr:uid="{00000000-0005-0000-0000-0000FB300000}"/>
    <cellStyle name="Input 9 36" xfId="15628" xr:uid="{00000000-0005-0000-0000-0000FC300000}"/>
    <cellStyle name="Input 9 36 2" xfId="32047" xr:uid="{00000000-0005-0000-0000-0000FD300000}"/>
    <cellStyle name="Input 9 36 3" xfId="42383" xr:uid="{00000000-0005-0000-0000-0000FE300000}"/>
    <cellStyle name="Input 9 36 4" xfId="55391" xr:uid="{00000000-0005-0000-0000-0000FF300000}"/>
    <cellStyle name="Input 9 37" xfId="15888" xr:uid="{00000000-0005-0000-0000-000000310000}"/>
    <cellStyle name="Input 9 37 2" xfId="32273" xr:uid="{00000000-0005-0000-0000-000001310000}"/>
    <cellStyle name="Input 9 37 3" xfId="42574" xr:uid="{00000000-0005-0000-0000-000002310000}"/>
    <cellStyle name="Input 9 37 4" xfId="55582" xr:uid="{00000000-0005-0000-0000-000003310000}"/>
    <cellStyle name="Input 9 38" xfId="16377" xr:uid="{00000000-0005-0000-0000-000004310000}"/>
    <cellStyle name="Input 9 38 2" xfId="32717" xr:uid="{00000000-0005-0000-0000-000005310000}"/>
    <cellStyle name="Input 9 38 3" xfId="42967" xr:uid="{00000000-0005-0000-0000-000006310000}"/>
    <cellStyle name="Input 9 38 4" xfId="55975" xr:uid="{00000000-0005-0000-0000-000007310000}"/>
    <cellStyle name="Input 9 39" xfId="16200" xr:uid="{00000000-0005-0000-0000-000008310000}"/>
    <cellStyle name="Input 9 39 2" xfId="32554" xr:uid="{00000000-0005-0000-0000-000009310000}"/>
    <cellStyle name="Input 9 39 3" xfId="42823" xr:uid="{00000000-0005-0000-0000-00000A310000}"/>
    <cellStyle name="Input 9 39 4" xfId="55831" xr:uid="{00000000-0005-0000-0000-00000B310000}"/>
    <cellStyle name="Input 9 4" xfId="4202" xr:uid="{00000000-0005-0000-0000-00000C310000}"/>
    <cellStyle name="Input 9 4 2" xfId="21696" xr:uid="{00000000-0005-0000-0000-00000D310000}"/>
    <cellStyle name="Input 9 4 3" xfId="19838" xr:uid="{00000000-0005-0000-0000-00000E310000}"/>
    <cellStyle name="Input 9 4 4" xfId="46495" xr:uid="{00000000-0005-0000-0000-00000F310000}"/>
    <cellStyle name="Input 9 40" xfId="17397" xr:uid="{00000000-0005-0000-0000-000010310000}"/>
    <cellStyle name="Input 9 40 2" xfId="33646" xr:uid="{00000000-0005-0000-0000-000011310000}"/>
    <cellStyle name="Input 9 40 3" xfId="43774" xr:uid="{00000000-0005-0000-0000-000012310000}"/>
    <cellStyle name="Input 9 40 4" xfId="56782" xr:uid="{00000000-0005-0000-0000-000013310000}"/>
    <cellStyle name="Input 9 41" xfId="17643" xr:uid="{00000000-0005-0000-0000-000014310000}"/>
    <cellStyle name="Input 9 41 2" xfId="33861" xr:uid="{00000000-0005-0000-0000-000015310000}"/>
    <cellStyle name="Input 9 41 3" xfId="43951" xr:uid="{00000000-0005-0000-0000-000016310000}"/>
    <cellStyle name="Input 9 41 4" xfId="56959" xr:uid="{00000000-0005-0000-0000-000017310000}"/>
    <cellStyle name="Input 9 42" xfId="17962" xr:uid="{00000000-0005-0000-0000-000018310000}"/>
    <cellStyle name="Input 9 42 2" xfId="34143" xr:uid="{00000000-0005-0000-0000-000019310000}"/>
    <cellStyle name="Input 9 42 3" xfId="44186" xr:uid="{00000000-0005-0000-0000-00001A310000}"/>
    <cellStyle name="Input 9 42 4" xfId="57194" xr:uid="{00000000-0005-0000-0000-00001B310000}"/>
    <cellStyle name="Input 9 43" xfId="18275" xr:uid="{00000000-0005-0000-0000-00001C310000}"/>
    <cellStyle name="Input 9 43 2" xfId="34419" xr:uid="{00000000-0005-0000-0000-00001D310000}"/>
    <cellStyle name="Input 9 43 3" xfId="44417" xr:uid="{00000000-0005-0000-0000-00001E310000}"/>
    <cellStyle name="Input 9 43 4" xfId="57425" xr:uid="{00000000-0005-0000-0000-00001F310000}"/>
    <cellStyle name="Input 9 44" xfId="18592" xr:uid="{00000000-0005-0000-0000-000020310000}"/>
    <cellStyle name="Input 9 44 2" xfId="34704" xr:uid="{00000000-0005-0000-0000-000021310000}"/>
    <cellStyle name="Input 9 44 3" xfId="44653" xr:uid="{00000000-0005-0000-0000-000022310000}"/>
    <cellStyle name="Input 9 44 4" xfId="57661" xr:uid="{00000000-0005-0000-0000-000023310000}"/>
    <cellStyle name="Input 9 45" xfId="19054" xr:uid="{00000000-0005-0000-0000-000024310000}"/>
    <cellStyle name="Input 9 45 2" xfId="35110" xr:uid="{00000000-0005-0000-0000-000025310000}"/>
    <cellStyle name="Input 9 45 3" xfId="44995" xr:uid="{00000000-0005-0000-0000-000026310000}"/>
    <cellStyle name="Input 9 45 4" xfId="58003" xr:uid="{00000000-0005-0000-0000-000027310000}"/>
    <cellStyle name="Input 9 46" xfId="19355" xr:uid="{00000000-0005-0000-0000-000028310000}"/>
    <cellStyle name="Input 9 46 2" xfId="35378" xr:uid="{00000000-0005-0000-0000-000029310000}"/>
    <cellStyle name="Input 9 46 3" xfId="45218" xr:uid="{00000000-0005-0000-0000-00002A310000}"/>
    <cellStyle name="Input 9 46 4" xfId="58226" xr:uid="{00000000-0005-0000-0000-00002B310000}"/>
    <cellStyle name="Input 9 47" xfId="30316" xr:uid="{00000000-0005-0000-0000-00002C310000}"/>
    <cellStyle name="Input 9 48" xfId="45502" xr:uid="{00000000-0005-0000-0000-00002D310000}"/>
    <cellStyle name="Input 9 5" xfId="4448" xr:uid="{00000000-0005-0000-0000-00002E310000}"/>
    <cellStyle name="Input 9 5 2" xfId="21909" xr:uid="{00000000-0005-0000-0000-00002F310000}"/>
    <cellStyle name="Input 9 5 3" xfId="27809" xr:uid="{00000000-0005-0000-0000-000030310000}"/>
    <cellStyle name="Input 9 5 4" xfId="46665" xr:uid="{00000000-0005-0000-0000-000031310000}"/>
    <cellStyle name="Input 9 6" xfId="4839" xr:uid="{00000000-0005-0000-0000-000032310000}"/>
    <cellStyle name="Input 9 6 2" xfId="22270" xr:uid="{00000000-0005-0000-0000-000033310000}"/>
    <cellStyle name="Input 9 6 3" xfId="35002" xr:uid="{00000000-0005-0000-0000-000034310000}"/>
    <cellStyle name="Input 9 6 4" xfId="46976" xr:uid="{00000000-0005-0000-0000-000035310000}"/>
    <cellStyle name="Input 9 7" xfId="4090" xr:uid="{00000000-0005-0000-0000-000036310000}"/>
    <cellStyle name="Input 9 7 2" xfId="21593" xr:uid="{00000000-0005-0000-0000-000037310000}"/>
    <cellStyle name="Input 9 7 3" xfId="19922" xr:uid="{00000000-0005-0000-0000-000038310000}"/>
    <cellStyle name="Input 9 7 4" xfId="46410" xr:uid="{00000000-0005-0000-0000-000039310000}"/>
    <cellStyle name="Input 9 8" xfId="5350" xr:uid="{00000000-0005-0000-0000-00003A310000}"/>
    <cellStyle name="Input 9 8 2" xfId="22735" xr:uid="{00000000-0005-0000-0000-00003B310000}"/>
    <cellStyle name="Input 9 8 3" xfId="20323" xr:uid="{00000000-0005-0000-0000-00003C310000}"/>
    <cellStyle name="Input 9 8 4" xfId="47376" xr:uid="{00000000-0005-0000-0000-00003D310000}"/>
    <cellStyle name="Input 9 9" xfId="3849" xr:uid="{00000000-0005-0000-0000-00003E310000}"/>
    <cellStyle name="Input 9 9 2" xfId="21366" xr:uid="{00000000-0005-0000-0000-00003F310000}"/>
    <cellStyle name="Input 9 9 3" xfId="20114" xr:uid="{00000000-0005-0000-0000-000040310000}"/>
    <cellStyle name="Input 9 9 4" xfId="46212" xr:uid="{00000000-0005-0000-0000-000041310000}"/>
    <cellStyle name="Input Cells" xfId="761" xr:uid="{00000000-0005-0000-0000-000042310000}"/>
    <cellStyle name="Instructions" xfId="2432" xr:uid="{00000000-0005-0000-0000-000043310000}"/>
    <cellStyle name="Instructions 10" xfId="9888" xr:uid="{00000000-0005-0000-0000-000044310000}"/>
    <cellStyle name="Instructions 10 2" xfId="26879" xr:uid="{00000000-0005-0000-0000-000045310000}"/>
    <cellStyle name="Instructions 10 3" xfId="37994" xr:uid="{00000000-0005-0000-0000-000046310000}"/>
    <cellStyle name="Instructions 10 4" xfId="50960" xr:uid="{00000000-0005-0000-0000-000047310000}"/>
    <cellStyle name="Instructions 11" xfId="11832" xr:uid="{00000000-0005-0000-0000-000048310000}"/>
    <cellStyle name="Instructions 12" xfId="9658" xr:uid="{00000000-0005-0000-0000-000049310000}"/>
    <cellStyle name="Instructions 12 2" xfId="26661" xr:uid="{00000000-0005-0000-0000-00004A310000}"/>
    <cellStyle name="Instructions 12 3" xfId="37803" xr:uid="{00000000-0005-0000-0000-00004B310000}"/>
    <cellStyle name="Instructions 12 4" xfId="50769" xr:uid="{00000000-0005-0000-0000-00004C310000}"/>
    <cellStyle name="Instructions 13" xfId="9376" xr:uid="{00000000-0005-0000-0000-00004D310000}"/>
    <cellStyle name="Instructions 14" xfId="11203" xr:uid="{00000000-0005-0000-0000-00004E310000}"/>
    <cellStyle name="Instructions 15" xfId="15522" xr:uid="{00000000-0005-0000-0000-00004F310000}"/>
    <cellStyle name="Instructions 15 2" xfId="31947" xr:uid="{00000000-0005-0000-0000-000050310000}"/>
    <cellStyle name="Instructions 15 3" xfId="42297" xr:uid="{00000000-0005-0000-0000-000051310000}"/>
    <cellStyle name="Instructions 15 4" xfId="55305" xr:uid="{00000000-0005-0000-0000-000052310000}"/>
    <cellStyle name="Instructions 16" xfId="17100" xr:uid="{00000000-0005-0000-0000-000053310000}"/>
    <cellStyle name="Instructions 17" xfId="16909" xr:uid="{00000000-0005-0000-0000-000054310000}"/>
    <cellStyle name="Instructions 18" xfId="18946" xr:uid="{00000000-0005-0000-0000-000055310000}"/>
    <cellStyle name="Instructions 2" xfId="2968" xr:uid="{00000000-0005-0000-0000-000056310000}"/>
    <cellStyle name="Instructions 2 10" xfId="6334" xr:uid="{00000000-0005-0000-0000-000057310000}"/>
    <cellStyle name="Instructions 2 11" xfId="6567" xr:uid="{00000000-0005-0000-0000-000058310000}"/>
    <cellStyle name="Instructions 2 12" xfId="6864" xr:uid="{00000000-0005-0000-0000-000059310000}"/>
    <cellStyle name="Instructions 2 13" xfId="7218" xr:uid="{00000000-0005-0000-0000-00005A310000}"/>
    <cellStyle name="Instructions 2 14" xfId="7654" xr:uid="{00000000-0005-0000-0000-00005B310000}"/>
    <cellStyle name="Instructions 2 15" xfId="7950" xr:uid="{00000000-0005-0000-0000-00005C310000}"/>
    <cellStyle name="Instructions 2 16" xfId="8532" xr:uid="{00000000-0005-0000-0000-00005D310000}"/>
    <cellStyle name="Instructions 2 17" xfId="8792" xr:uid="{00000000-0005-0000-0000-00005E310000}"/>
    <cellStyle name="Instructions 2 18" xfId="9071" xr:uid="{00000000-0005-0000-0000-00005F310000}"/>
    <cellStyle name="Instructions 2 19" xfId="10587" xr:uid="{00000000-0005-0000-0000-000060310000}"/>
    <cellStyle name="Instructions 2 19 2" xfId="51567" xr:uid="{00000000-0005-0000-0000-000061310000}"/>
    <cellStyle name="Instructions 2 2" xfId="3478" xr:uid="{00000000-0005-0000-0000-000062310000}"/>
    <cellStyle name="Instructions 2 20" xfId="10840" xr:uid="{00000000-0005-0000-0000-000063310000}"/>
    <cellStyle name="Instructions 2 21" xfId="11163" xr:uid="{00000000-0005-0000-0000-000064310000}"/>
    <cellStyle name="Instructions 2 22" xfId="11503" xr:uid="{00000000-0005-0000-0000-000065310000}"/>
    <cellStyle name="Instructions 2 23" xfId="11774" xr:uid="{00000000-0005-0000-0000-000066310000}"/>
    <cellStyle name="Instructions 2 24" xfId="12103" xr:uid="{00000000-0005-0000-0000-000067310000}"/>
    <cellStyle name="Instructions 2 25" xfId="12388" xr:uid="{00000000-0005-0000-0000-000068310000}"/>
    <cellStyle name="Instructions 2 26" xfId="12663" xr:uid="{00000000-0005-0000-0000-000069310000}"/>
    <cellStyle name="Instructions 2 27" xfId="12946" xr:uid="{00000000-0005-0000-0000-00006A310000}"/>
    <cellStyle name="Instructions 2 28" xfId="13287" xr:uid="{00000000-0005-0000-0000-00006B310000}"/>
    <cellStyle name="Instructions 2 29" xfId="13621" xr:uid="{00000000-0005-0000-0000-00006C310000}"/>
    <cellStyle name="Instructions 2 3" xfId="3774" xr:uid="{00000000-0005-0000-0000-00006D310000}"/>
    <cellStyle name="Instructions 2 30" xfId="13863" xr:uid="{00000000-0005-0000-0000-00006E310000}"/>
    <cellStyle name="Instructions 2 31" xfId="14139" xr:uid="{00000000-0005-0000-0000-00006F310000}"/>
    <cellStyle name="Instructions 2 32" xfId="14436" xr:uid="{00000000-0005-0000-0000-000070310000}"/>
    <cellStyle name="Instructions 2 33" xfId="14760" xr:uid="{00000000-0005-0000-0000-000071310000}"/>
    <cellStyle name="Instructions 2 34" xfId="15061" xr:uid="{00000000-0005-0000-0000-000072310000}"/>
    <cellStyle name="Instructions 2 35" xfId="15363" xr:uid="{00000000-0005-0000-0000-000073310000}"/>
    <cellStyle name="Instructions 2 36" xfId="15811" xr:uid="{00000000-0005-0000-0000-000074310000}"/>
    <cellStyle name="Instructions 2 37" xfId="16072" xr:uid="{00000000-0005-0000-0000-000075310000}"/>
    <cellStyle name="Instructions 2 38" xfId="16558" xr:uid="{00000000-0005-0000-0000-000076310000}"/>
    <cellStyle name="Instructions 2 39" xfId="16781" xr:uid="{00000000-0005-0000-0000-000077310000}"/>
    <cellStyle name="Instructions 2 4" xfId="4388" xr:uid="{00000000-0005-0000-0000-000078310000}"/>
    <cellStyle name="Instructions 2 40" xfId="17579" xr:uid="{00000000-0005-0000-0000-000079310000}"/>
    <cellStyle name="Instructions 2 41" xfId="17835" xr:uid="{00000000-0005-0000-0000-00007A310000}"/>
    <cellStyle name="Instructions 2 42" xfId="18154" xr:uid="{00000000-0005-0000-0000-00007B310000}"/>
    <cellStyle name="Instructions 2 43" xfId="18465" xr:uid="{00000000-0005-0000-0000-00007C310000}"/>
    <cellStyle name="Instructions 2 44" xfId="18780" xr:uid="{00000000-0005-0000-0000-00007D310000}"/>
    <cellStyle name="Instructions 2 45" xfId="19240" xr:uid="{00000000-0005-0000-0000-00007E310000}"/>
    <cellStyle name="Instructions 2 46" xfId="19543" xr:uid="{00000000-0005-0000-0000-00007F310000}"/>
    <cellStyle name="Instructions 2 5" xfId="4635" xr:uid="{00000000-0005-0000-0000-000080310000}"/>
    <cellStyle name="Instructions 2 6" xfId="5020" xr:uid="{00000000-0005-0000-0000-000081310000}"/>
    <cellStyle name="Instructions 2 7" xfId="5249" xr:uid="{00000000-0005-0000-0000-000082310000}"/>
    <cellStyle name="Instructions 2 8" xfId="5530" xr:uid="{00000000-0005-0000-0000-000083310000}"/>
    <cellStyle name="Instructions 2 9" xfId="5738" xr:uid="{00000000-0005-0000-0000-000084310000}"/>
    <cellStyle name="Instructions 3" xfId="2789" xr:uid="{00000000-0005-0000-0000-000085310000}"/>
    <cellStyle name="Instructions 3 10" xfId="6165" xr:uid="{00000000-0005-0000-0000-000086310000}"/>
    <cellStyle name="Instructions 3 11" xfId="6396" xr:uid="{00000000-0005-0000-0000-000087310000}"/>
    <cellStyle name="Instructions 3 12" xfId="6691" xr:uid="{00000000-0005-0000-0000-000088310000}"/>
    <cellStyle name="Instructions 3 13" xfId="7060" xr:uid="{00000000-0005-0000-0000-000089310000}"/>
    <cellStyle name="Instructions 3 14" xfId="7481" xr:uid="{00000000-0005-0000-0000-00008A310000}"/>
    <cellStyle name="Instructions 3 15" xfId="7782" xr:uid="{00000000-0005-0000-0000-00008B310000}"/>
    <cellStyle name="Instructions 3 16" xfId="8361" xr:uid="{00000000-0005-0000-0000-00008C310000}"/>
    <cellStyle name="Instructions 3 17" xfId="8621" xr:uid="{00000000-0005-0000-0000-00008D310000}"/>
    <cellStyle name="Instructions 3 18" xfId="8903" xr:uid="{00000000-0005-0000-0000-00008E310000}"/>
    <cellStyle name="Instructions 3 19" xfId="10420" xr:uid="{00000000-0005-0000-0000-00008F310000}"/>
    <cellStyle name="Instructions 3 19 2" xfId="51401" xr:uid="{00000000-0005-0000-0000-000090310000}"/>
    <cellStyle name="Instructions 3 2" xfId="3305" xr:uid="{00000000-0005-0000-0000-000091310000}"/>
    <cellStyle name="Instructions 3 20" xfId="10664" xr:uid="{00000000-0005-0000-0000-000092310000}"/>
    <cellStyle name="Instructions 3 21" xfId="10988" xr:uid="{00000000-0005-0000-0000-000093310000}"/>
    <cellStyle name="Instructions 3 22" xfId="11327" xr:uid="{00000000-0005-0000-0000-000094310000}"/>
    <cellStyle name="Instructions 3 23" xfId="11597" xr:uid="{00000000-0005-0000-0000-000095310000}"/>
    <cellStyle name="Instructions 3 24" xfId="11931" xr:uid="{00000000-0005-0000-0000-000096310000}"/>
    <cellStyle name="Instructions 3 25" xfId="12213" xr:uid="{00000000-0005-0000-0000-000097310000}"/>
    <cellStyle name="Instructions 3 26" xfId="12487" xr:uid="{00000000-0005-0000-0000-000098310000}"/>
    <cellStyle name="Instructions 3 27" xfId="12769" xr:uid="{00000000-0005-0000-0000-000099310000}"/>
    <cellStyle name="Instructions 3 28" xfId="13115" xr:uid="{00000000-0005-0000-0000-00009A310000}"/>
    <cellStyle name="Instructions 3 29" xfId="13450" xr:uid="{00000000-0005-0000-0000-00009B310000}"/>
    <cellStyle name="Instructions 3 3" xfId="3601" xr:uid="{00000000-0005-0000-0000-00009C310000}"/>
    <cellStyle name="Instructions 3 30" xfId="13689" xr:uid="{00000000-0005-0000-0000-00009D310000}"/>
    <cellStyle name="Instructions 3 31" xfId="13964" xr:uid="{00000000-0005-0000-0000-00009E310000}"/>
    <cellStyle name="Instructions 3 32" xfId="14261" xr:uid="{00000000-0005-0000-0000-00009F310000}"/>
    <cellStyle name="Instructions 3 33" xfId="14585" xr:uid="{00000000-0005-0000-0000-0000A0310000}"/>
    <cellStyle name="Instructions 3 34" xfId="14890" xr:uid="{00000000-0005-0000-0000-0000A1310000}"/>
    <cellStyle name="Instructions 3 35" xfId="15194" xr:uid="{00000000-0005-0000-0000-0000A2310000}"/>
    <cellStyle name="Instructions 3 36" xfId="15641" xr:uid="{00000000-0005-0000-0000-0000A3310000}"/>
    <cellStyle name="Instructions 3 37" xfId="15903" xr:uid="{00000000-0005-0000-0000-0000A4310000}"/>
    <cellStyle name="Instructions 3 38" xfId="16390" xr:uid="{00000000-0005-0000-0000-0000A5310000}"/>
    <cellStyle name="Instructions 3 39" xfId="16613" xr:uid="{00000000-0005-0000-0000-0000A6310000}"/>
    <cellStyle name="Instructions 3 4" xfId="4220" xr:uid="{00000000-0005-0000-0000-0000A7310000}"/>
    <cellStyle name="Instructions 3 40" xfId="17415" xr:uid="{00000000-0005-0000-0000-0000A8310000}"/>
    <cellStyle name="Instructions 3 41" xfId="17660" xr:uid="{00000000-0005-0000-0000-0000A9310000}"/>
    <cellStyle name="Instructions 3 42" xfId="17979" xr:uid="{00000000-0005-0000-0000-0000AA310000}"/>
    <cellStyle name="Instructions 3 43" xfId="18290" xr:uid="{00000000-0005-0000-0000-0000AB310000}"/>
    <cellStyle name="Instructions 3 44" xfId="18607" xr:uid="{00000000-0005-0000-0000-0000AC310000}"/>
    <cellStyle name="Instructions 3 45" xfId="19069" xr:uid="{00000000-0005-0000-0000-0000AD310000}"/>
    <cellStyle name="Instructions 3 46" xfId="19370" xr:uid="{00000000-0005-0000-0000-0000AE310000}"/>
    <cellStyle name="Instructions 3 5" xfId="4461" xr:uid="{00000000-0005-0000-0000-0000AF310000}"/>
    <cellStyle name="Instructions 3 6" xfId="4852" xr:uid="{00000000-0005-0000-0000-0000B0310000}"/>
    <cellStyle name="Instructions 3 7" xfId="5080" xr:uid="{00000000-0005-0000-0000-0000B1310000}"/>
    <cellStyle name="Instructions 3 8" xfId="5363" xr:uid="{00000000-0005-0000-0000-0000B2310000}"/>
    <cellStyle name="Instructions 3 9" xfId="5574" xr:uid="{00000000-0005-0000-0000-0000B3310000}"/>
    <cellStyle name="Instructions 4" xfId="2766" xr:uid="{00000000-0005-0000-0000-0000B4310000}"/>
    <cellStyle name="Instructions 4 10" xfId="6154" xr:uid="{00000000-0005-0000-0000-0000B5310000}"/>
    <cellStyle name="Instructions 4 11" xfId="6384" xr:uid="{00000000-0005-0000-0000-0000B6310000}"/>
    <cellStyle name="Instructions 4 12" xfId="6679" xr:uid="{00000000-0005-0000-0000-0000B7310000}"/>
    <cellStyle name="Instructions 4 13" xfId="7048" xr:uid="{00000000-0005-0000-0000-0000B8310000}"/>
    <cellStyle name="Instructions 4 14" xfId="7468" xr:uid="{00000000-0005-0000-0000-0000B9310000}"/>
    <cellStyle name="Instructions 4 15" xfId="7772" xr:uid="{00000000-0005-0000-0000-0000BA310000}"/>
    <cellStyle name="Instructions 4 16" xfId="8351" xr:uid="{00000000-0005-0000-0000-0000BB310000}"/>
    <cellStyle name="Instructions 4 17" xfId="8609" xr:uid="{00000000-0005-0000-0000-0000BC310000}"/>
    <cellStyle name="Instructions 4 18" xfId="8893" xr:uid="{00000000-0005-0000-0000-0000BD310000}"/>
    <cellStyle name="Instructions 4 19" xfId="10406" xr:uid="{00000000-0005-0000-0000-0000BE310000}"/>
    <cellStyle name="Instructions 4 19 2" xfId="51388" xr:uid="{00000000-0005-0000-0000-0000BF310000}"/>
    <cellStyle name="Instructions 4 2" xfId="3293" xr:uid="{00000000-0005-0000-0000-0000C0310000}"/>
    <cellStyle name="Instructions 4 20" xfId="10032" xr:uid="{00000000-0005-0000-0000-0000C1310000}"/>
    <cellStyle name="Instructions 4 21" xfId="10971" xr:uid="{00000000-0005-0000-0000-0000C2310000}"/>
    <cellStyle name="Instructions 4 22" xfId="11313" xr:uid="{00000000-0005-0000-0000-0000C3310000}"/>
    <cellStyle name="Instructions 4 23" xfId="11580" xr:uid="{00000000-0005-0000-0000-0000C4310000}"/>
    <cellStyle name="Instructions 4 24" xfId="11916" xr:uid="{00000000-0005-0000-0000-0000C5310000}"/>
    <cellStyle name="Instructions 4 25" xfId="12198" xr:uid="{00000000-0005-0000-0000-0000C6310000}"/>
    <cellStyle name="Instructions 4 26" xfId="12470" xr:uid="{00000000-0005-0000-0000-0000C7310000}"/>
    <cellStyle name="Instructions 4 27" xfId="12757" xr:uid="{00000000-0005-0000-0000-0000C8310000}"/>
    <cellStyle name="Instructions 4 28" xfId="13100" xr:uid="{00000000-0005-0000-0000-0000C9310000}"/>
    <cellStyle name="Instructions 4 29" xfId="13433" xr:uid="{00000000-0005-0000-0000-0000CA310000}"/>
    <cellStyle name="Instructions 4 3" xfId="3589" xr:uid="{00000000-0005-0000-0000-0000CB310000}"/>
    <cellStyle name="Instructions 4 30" xfId="9722" xr:uid="{00000000-0005-0000-0000-0000CC310000}"/>
    <cellStyle name="Instructions 4 31" xfId="13948" xr:uid="{00000000-0005-0000-0000-0000CD310000}"/>
    <cellStyle name="Instructions 4 32" xfId="14248" xr:uid="{00000000-0005-0000-0000-0000CE310000}"/>
    <cellStyle name="Instructions 4 33" xfId="14571" xr:uid="{00000000-0005-0000-0000-0000CF310000}"/>
    <cellStyle name="Instructions 4 34" xfId="14880" xr:uid="{00000000-0005-0000-0000-0000D0310000}"/>
    <cellStyle name="Instructions 4 35" xfId="15182" xr:uid="{00000000-0005-0000-0000-0000D1310000}"/>
    <cellStyle name="Instructions 4 36" xfId="15631" xr:uid="{00000000-0005-0000-0000-0000D2310000}"/>
    <cellStyle name="Instructions 4 37" xfId="15891" xr:uid="{00000000-0005-0000-0000-0000D3310000}"/>
    <cellStyle name="Instructions 4 38" xfId="16380" xr:uid="{00000000-0005-0000-0000-0000D4310000}"/>
    <cellStyle name="Instructions 4 39" xfId="16603" xr:uid="{00000000-0005-0000-0000-0000D5310000}"/>
    <cellStyle name="Instructions 4 4" xfId="4205" xr:uid="{00000000-0005-0000-0000-0000D6310000}"/>
    <cellStyle name="Instructions 4 40" xfId="17400" xr:uid="{00000000-0005-0000-0000-0000D7310000}"/>
    <cellStyle name="Instructions 4 41" xfId="17647" xr:uid="{00000000-0005-0000-0000-0000D8310000}"/>
    <cellStyle name="Instructions 4 42" xfId="17966" xr:uid="{00000000-0005-0000-0000-0000D9310000}"/>
    <cellStyle name="Instructions 4 43" xfId="18278" xr:uid="{00000000-0005-0000-0000-0000DA310000}"/>
    <cellStyle name="Instructions 4 44" xfId="18595" xr:uid="{00000000-0005-0000-0000-0000DB310000}"/>
    <cellStyle name="Instructions 4 45" xfId="19057" xr:uid="{00000000-0005-0000-0000-0000DC310000}"/>
    <cellStyle name="Instructions 4 46" xfId="19358" xr:uid="{00000000-0005-0000-0000-0000DD310000}"/>
    <cellStyle name="Instructions 4 5" xfId="4451" xr:uid="{00000000-0005-0000-0000-0000DE310000}"/>
    <cellStyle name="Instructions 4 6" xfId="4842" xr:uid="{00000000-0005-0000-0000-0000DF310000}"/>
    <cellStyle name="Instructions 4 7" xfId="3989" xr:uid="{00000000-0005-0000-0000-0000E0310000}"/>
    <cellStyle name="Instructions 4 8" xfId="5353" xr:uid="{00000000-0005-0000-0000-0000E1310000}"/>
    <cellStyle name="Instructions 4 9" xfId="3847" xr:uid="{00000000-0005-0000-0000-0000E2310000}"/>
    <cellStyle name="Instructions 5" xfId="5811" xr:uid="{00000000-0005-0000-0000-0000E3310000}"/>
    <cellStyle name="Instructions 5 2" xfId="23156" xr:uid="{00000000-0005-0000-0000-0000E4310000}"/>
    <cellStyle name="Instructions 5 3" xfId="20579" xr:uid="{00000000-0005-0000-0000-0000E5310000}"/>
    <cellStyle name="Instructions 5 4" xfId="47741" xr:uid="{00000000-0005-0000-0000-0000E6310000}"/>
    <cellStyle name="Instructions 6" xfId="7353" xr:uid="{00000000-0005-0000-0000-0000E7310000}"/>
    <cellStyle name="Instructions 7" xfId="7350" xr:uid="{00000000-0005-0000-0000-0000E8310000}"/>
    <cellStyle name="Instructions 7 2" xfId="24556" xr:uid="{00000000-0005-0000-0000-0000E9310000}"/>
    <cellStyle name="Instructions 7 3" xfId="35958" xr:uid="{00000000-0005-0000-0000-0000EA310000}"/>
    <cellStyle name="Instructions 7 4" xfId="48929" xr:uid="{00000000-0005-0000-0000-0000EB310000}"/>
    <cellStyle name="Instructions 8" xfId="9179" xr:uid="{00000000-0005-0000-0000-0000EC310000}"/>
    <cellStyle name="Instructions 8 2" xfId="26212" xr:uid="{00000000-0005-0000-0000-0000ED310000}"/>
    <cellStyle name="Instructions 8 3" xfId="37391" xr:uid="{00000000-0005-0000-0000-0000EE310000}"/>
    <cellStyle name="Instructions 9" xfId="11540" xr:uid="{00000000-0005-0000-0000-0000EF310000}"/>
    <cellStyle name="Instructions 9 2" xfId="28398" xr:uid="{00000000-0005-0000-0000-0000F0310000}"/>
    <cellStyle name="Instructions 9 3" xfId="39282" xr:uid="{00000000-0005-0000-0000-0000F1310000}"/>
    <cellStyle name="Instructions 9 4" xfId="52290" xr:uid="{00000000-0005-0000-0000-0000F2310000}"/>
    <cellStyle name="KPMG Heading 1" xfId="762" xr:uid="{00000000-0005-0000-0000-0000F3310000}"/>
    <cellStyle name="KPMG Heading 2" xfId="763" xr:uid="{00000000-0005-0000-0000-0000F4310000}"/>
    <cellStyle name="KPMG Heading 3" xfId="764" xr:uid="{00000000-0005-0000-0000-0000F5310000}"/>
    <cellStyle name="KPMG Heading 4" xfId="765" xr:uid="{00000000-0005-0000-0000-0000F6310000}"/>
    <cellStyle name="KPMG Normal" xfId="766" xr:uid="{00000000-0005-0000-0000-0000F7310000}"/>
    <cellStyle name="KPMG Normal Text" xfId="767" xr:uid="{00000000-0005-0000-0000-0000F8310000}"/>
    <cellStyle name="Label" xfId="2433" xr:uid="{00000000-0005-0000-0000-0000F9310000}"/>
    <cellStyle name="Label 10" xfId="9887" xr:uid="{00000000-0005-0000-0000-0000FA310000}"/>
    <cellStyle name="Label 10 2" xfId="26878" xr:uid="{00000000-0005-0000-0000-0000FB310000}"/>
    <cellStyle name="Label 10 3" xfId="37993" xr:uid="{00000000-0005-0000-0000-0000FC310000}"/>
    <cellStyle name="Label 10 4" xfId="50959" xr:uid="{00000000-0005-0000-0000-0000FD310000}"/>
    <cellStyle name="Label 11" xfId="10301" xr:uid="{00000000-0005-0000-0000-0000FE310000}"/>
    <cellStyle name="Label 12" xfId="9373" xr:uid="{00000000-0005-0000-0000-0000FF310000}"/>
    <cellStyle name="Label 12 2" xfId="26399" xr:uid="{00000000-0005-0000-0000-000000320000}"/>
    <cellStyle name="Label 12 3" xfId="37560" xr:uid="{00000000-0005-0000-0000-000001320000}"/>
    <cellStyle name="Label 12 4" xfId="50526" xr:uid="{00000000-0005-0000-0000-000002320000}"/>
    <cellStyle name="Label 13" xfId="9314" xr:uid="{00000000-0005-0000-0000-000003320000}"/>
    <cellStyle name="Label 14" xfId="9159" xr:uid="{00000000-0005-0000-0000-000004320000}"/>
    <cellStyle name="Label 15" xfId="15521" xr:uid="{00000000-0005-0000-0000-000005320000}"/>
    <cellStyle name="Label 15 2" xfId="31946" xr:uid="{00000000-0005-0000-0000-000006320000}"/>
    <cellStyle name="Label 15 3" xfId="42296" xr:uid="{00000000-0005-0000-0000-000007320000}"/>
    <cellStyle name="Label 15 4" xfId="55304" xr:uid="{00000000-0005-0000-0000-000008320000}"/>
    <cellStyle name="Label 16" xfId="17099" xr:uid="{00000000-0005-0000-0000-000009320000}"/>
    <cellStyle name="Label 17" xfId="16910" xr:uid="{00000000-0005-0000-0000-00000A320000}"/>
    <cellStyle name="Label 18" xfId="18945" xr:uid="{00000000-0005-0000-0000-00000B320000}"/>
    <cellStyle name="Label 2" xfId="2969" xr:uid="{00000000-0005-0000-0000-00000C320000}"/>
    <cellStyle name="Label 2 10" xfId="6335" xr:uid="{00000000-0005-0000-0000-00000D320000}"/>
    <cellStyle name="Label 2 11" xfId="6568" xr:uid="{00000000-0005-0000-0000-00000E320000}"/>
    <cellStyle name="Label 2 12" xfId="6865" xr:uid="{00000000-0005-0000-0000-00000F320000}"/>
    <cellStyle name="Label 2 13" xfId="7219" xr:uid="{00000000-0005-0000-0000-000010320000}"/>
    <cellStyle name="Label 2 14" xfId="7655" xr:uid="{00000000-0005-0000-0000-000011320000}"/>
    <cellStyle name="Label 2 15" xfId="7951" xr:uid="{00000000-0005-0000-0000-000012320000}"/>
    <cellStyle name="Label 2 16" xfId="8533" xr:uid="{00000000-0005-0000-0000-000013320000}"/>
    <cellStyle name="Label 2 17" xfId="8793" xr:uid="{00000000-0005-0000-0000-000014320000}"/>
    <cellStyle name="Label 2 18" xfId="9072" xr:uid="{00000000-0005-0000-0000-000015320000}"/>
    <cellStyle name="Label 2 19" xfId="10588" xr:uid="{00000000-0005-0000-0000-000016320000}"/>
    <cellStyle name="Label 2 19 2" xfId="51568" xr:uid="{00000000-0005-0000-0000-000017320000}"/>
    <cellStyle name="Label 2 2" xfId="3479" xr:uid="{00000000-0005-0000-0000-000018320000}"/>
    <cellStyle name="Label 2 20" xfId="10841" xr:uid="{00000000-0005-0000-0000-000019320000}"/>
    <cellStyle name="Label 2 21" xfId="11164" xr:uid="{00000000-0005-0000-0000-00001A320000}"/>
    <cellStyle name="Label 2 22" xfId="11504" xr:uid="{00000000-0005-0000-0000-00001B320000}"/>
    <cellStyle name="Label 2 23" xfId="11775" xr:uid="{00000000-0005-0000-0000-00001C320000}"/>
    <cellStyle name="Label 2 24" xfId="12104" xr:uid="{00000000-0005-0000-0000-00001D320000}"/>
    <cellStyle name="Label 2 25" xfId="12389" xr:uid="{00000000-0005-0000-0000-00001E320000}"/>
    <cellStyle name="Label 2 26" xfId="12664" xr:uid="{00000000-0005-0000-0000-00001F320000}"/>
    <cellStyle name="Label 2 27" xfId="12947" xr:uid="{00000000-0005-0000-0000-000020320000}"/>
    <cellStyle name="Label 2 28" xfId="13288" xr:uid="{00000000-0005-0000-0000-000021320000}"/>
    <cellStyle name="Label 2 29" xfId="13622" xr:uid="{00000000-0005-0000-0000-000022320000}"/>
    <cellStyle name="Label 2 3" xfId="3775" xr:uid="{00000000-0005-0000-0000-000023320000}"/>
    <cellStyle name="Label 2 30" xfId="13864" xr:uid="{00000000-0005-0000-0000-000024320000}"/>
    <cellStyle name="Label 2 31" xfId="14140" xr:uid="{00000000-0005-0000-0000-000025320000}"/>
    <cellStyle name="Label 2 32" xfId="14437" xr:uid="{00000000-0005-0000-0000-000026320000}"/>
    <cellStyle name="Label 2 33" xfId="14761" xr:uid="{00000000-0005-0000-0000-000027320000}"/>
    <cellStyle name="Label 2 34" xfId="15062" xr:uid="{00000000-0005-0000-0000-000028320000}"/>
    <cellStyle name="Label 2 35" xfId="15364" xr:uid="{00000000-0005-0000-0000-000029320000}"/>
    <cellStyle name="Label 2 36" xfId="15812" xr:uid="{00000000-0005-0000-0000-00002A320000}"/>
    <cellStyle name="Label 2 37" xfId="16073" xr:uid="{00000000-0005-0000-0000-00002B320000}"/>
    <cellStyle name="Label 2 38" xfId="16559" xr:uid="{00000000-0005-0000-0000-00002C320000}"/>
    <cellStyle name="Label 2 39" xfId="16782" xr:uid="{00000000-0005-0000-0000-00002D320000}"/>
    <cellStyle name="Label 2 4" xfId="4389" xr:uid="{00000000-0005-0000-0000-00002E320000}"/>
    <cellStyle name="Label 2 40" xfId="17580" xr:uid="{00000000-0005-0000-0000-00002F320000}"/>
    <cellStyle name="Label 2 41" xfId="17836" xr:uid="{00000000-0005-0000-0000-000030320000}"/>
    <cellStyle name="Label 2 42" xfId="18155" xr:uid="{00000000-0005-0000-0000-000031320000}"/>
    <cellStyle name="Label 2 43" xfId="18466" xr:uid="{00000000-0005-0000-0000-000032320000}"/>
    <cellStyle name="Label 2 44" xfId="18781" xr:uid="{00000000-0005-0000-0000-000033320000}"/>
    <cellStyle name="Label 2 45" xfId="19241" xr:uid="{00000000-0005-0000-0000-000034320000}"/>
    <cellStyle name="Label 2 46" xfId="19544" xr:uid="{00000000-0005-0000-0000-000035320000}"/>
    <cellStyle name="Label 2 5" xfId="4636" xr:uid="{00000000-0005-0000-0000-000036320000}"/>
    <cellStyle name="Label 2 6" xfId="5021" xr:uid="{00000000-0005-0000-0000-000037320000}"/>
    <cellStyle name="Label 2 7" xfId="5250" xr:uid="{00000000-0005-0000-0000-000038320000}"/>
    <cellStyle name="Label 2 8" xfId="5531" xr:uid="{00000000-0005-0000-0000-000039320000}"/>
    <cellStyle name="Label 2 9" xfId="5739" xr:uid="{00000000-0005-0000-0000-00003A320000}"/>
    <cellStyle name="Label 3" xfId="2788" xr:uid="{00000000-0005-0000-0000-00003B320000}"/>
    <cellStyle name="Label 3 10" xfId="6164" xr:uid="{00000000-0005-0000-0000-00003C320000}"/>
    <cellStyle name="Label 3 11" xfId="6395" xr:uid="{00000000-0005-0000-0000-00003D320000}"/>
    <cellStyle name="Label 3 12" xfId="6690" xr:uid="{00000000-0005-0000-0000-00003E320000}"/>
    <cellStyle name="Label 3 13" xfId="7059" xr:uid="{00000000-0005-0000-0000-00003F320000}"/>
    <cellStyle name="Label 3 14" xfId="7480" xr:uid="{00000000-0005-0000-0000-000040320000}"/>
    <cellStyle name="Label 3 15" xfId="7781" xr:uid="{00000000-0005-0000-0000-000041320000}"/>
    <cellStyle name="Label 3 16" xfId="8360" xr:uid="{00000000-0005-0000-0000-000042320000}"/>
    <cellStyle name="Label 3 17" xfId="8620" xr:uid="{00000000-0005-0000-0000-000043320000}"/>
    <cellStyle name="Label 3 18" xfId="8902" xr:uid="{00000000-0005-0000-0000-000044320000}"/>
    <cellStyle name="Label 3 19" xfId="10419" xr:uid="{00000000-0005-0000-0000-000045320000}"/>
    <cellStyle name="Label 3 19 2" xfId="51400" xr:uid="{00000000-0005-0000-0000-000046320000}"/>
    <cellStyle name="Label 3 2" xfId="3304" xr:uid="{00000000-0005-0000-0000-000047320000}"/>
    <cellStyle name="Label 3 20" xfId="10663" xr:uid="{00000000-0005-0000-0000-000048320000}"/>
    <cellStyle name="Label 3 21" xfId="10987" xr:uid="{00000000-0005-0000-0000-000049320000}"/>
    <cellStyle name="Label 3 22" xfId="11326" xr:uid="{00000000-0005-0000-0000-00004A320000}"/>
    <cellStyle name="Label 3 23" xfId="11596" xr:uid="{00000000-0005-0000-0000-00004B320000}"/>
    <cellStyle name="Label 3 24" xfId="11930" xr:uid="{00000000-0005-0000-0000-00004C320000}"/>
    <cellStyle name="Label 3 25" xfId="12212" xr:uid="{00000000-0005-0000-0000-00004D320000}"/>
    <cellStyle name="Label 3 26" xfId="12486" xr:uid="{00000000-0005-0000-0000-00004E320000}"/>
    <cellStyle name="Label 3 27" xfId="12768" xr:uid="{00000000-0005-0000-0000-00004F320000}"/>
    <cellStyle name="Label 3 28" xfId="13114" xr:uid="{00000000-0005-0000-0000-000050320000}"/>
    <cellStyle name="Label 3 29" xfId="13449" xr:uid="{00000000-0005-0000-0000-000051320000}"/>
    <cellStyle name="Label 3 3" xfId="3600" xr:uid="{00000000-0005-0000-0000-000052320000}"/>
    <cellStyle name="Label 3 30" xfId="13688" xr:uid="{00000000-0005-0000-0000-000053320000}"/>
    <cellStyle name="Label 3 31" xfId="13963" xr:uid="{00000000-0005-0000-0000-000054320000}"/>
    <cellStyle name="Label 3 32" xfId="14260" xr:uid="{00000000-0005-0000-0000-000055320000}"/>
    <cellStyle name="Label 3 33" xfId="14584" xr:uid="{00000000-0005-0000-0000-000056320000}"/>
    <cellStyle name="Label 3 34" xfId="14889" xr:uid="{00000000-0005-0000-0000-000057320000}"/>
    <cellStyle name="Label 3 35" xfId="15193" xr:uid="{00000000-0005-0000-0000-000058320000}"/>
    <cellStyle name="Label 3 36" xfId="15640" xr:uid="{00000000-0005-0000-0000-000059320000}"/>
    <cellStyle name="Label 3 37" xfId="15902" xr:uid="{00000000-0005-0000-0000-00005A320000}"/>
    <cellStyle name="Label 3 38" xfId="16389" xr:uid="{00000000-0005-0000-0000-00005B320000}"/>
    <cellStyle name="Label 3 39" xfId="16612" xr:uid="{00000000-0005-0000-0000-00005C320000}"/>
    <cellStyle name="Label 3 4" xfId="4219" xr:uid="{00000000-0005-0000-0000-00005D320000}"/>
    <cellStyle name="Label 3 40" xfId="17414" xr:uid="{00000000-0005-0000-0000-00005E320000}"/>
    <cellStyle name="Label 3 41" xfId="17659" xr:uid="{00000000-0005-0000-0000-00005F320000}"/>
    <cellStyle name="Label 3 42" xfId="17978" xr:uid="{00000000-0005-0000-0000-000060320000}"/>
    <cellStyle name="Label 3 43" xfId="18289" xr:uid="{00000000-0005-0000-0000-000061320000}"/>
    <cellStyle name="Label 3 44" xfId="18606" xr:uid="{00000000-0005-0000-0000-000062320000}"/>
    <cellStyle name="Label 3 45" xfId="19068" xr:uid="{00000000-0005-0000-0000-000063320000}"/>
    <cellStyle name="Label 3 46" xfId="19369" xr:uid="{00000000-0005-0000-0000-000064320000}"/>
    <cellStyle name="Label 3 5" xfId="4460" xr:uid="{00000000-0005-0000-0000-000065320000}"/>
    <cellStyle name="Label 3 6" xfId="4851" xr:uid="{00000000-0005-0000-0000-000066320000}"/>
    <cellStyle name="Label 3 7" xfId="5079" xr:uid="{00000000-0005-0000-0000-000067320000}"/>
    <cellStyle name="Label 3 8" xfId="5362" xr:uid="{00000000-0005-0000-0000-000068320000}"/>
    <cellStyle name="Label 3 9" xfId="5573" xr:uid="{00000000-0005-0000-0000-000069320000}"/>
    <cellStyle name="Label 4" xfId="2767" xr:uid="{00000000-0005-0000-0000-00006A320000}"/>
    <cellStyle name="Label 4 10" xfId="6155" xr:uid="{00000000-0005-0000-0000-00006B320000}"/>
    <cellStyle name="Label 4 11" xfId="6385" xr:uid="{00000000-0005-0000-0000-00006C320000}"/>
    <cellStyle name="Label 4 12" xfId="6680" xr:uid="{00000000-0005-0000-0000-00006D320000}"/>
    <cellStyle name="Label 4 13" xfId="7049" xr:uid="{00000000-0005-0000-0000-00006E320000}"/>
    <cellStyle name="Label 4 14" xfId="7469" xr:uid="{00000000-0005-0000-0000-00006F320000}"/>
    <cellStyle name="Label 4 15" xfId="7773" xr:uid="{00000000-0005-0000-0000-000070320000}"/>
    <cellStyle name="Label 4 16" xfId="8352" xr:uid="{00000000-0005-0000-0000-000071320000}"/>
    <cellStyle name="Label 4 17" xfId="8610" xr:uid="{00000000-0005-0000-0000-000072320000}"/>
    <cellStyle name="Label 4 18" xfId="8894" xr:uid="{00000000-0005-0000-0000-000073320000}"/>
    <cellStyle name="Label 4 19" xfId="10407" xr:uid="{00000000-0005-0000-0000-000074320000}"/>
    <cellStyle name="Label 4 19 2" xfId="51389" xr:uid="{00000000-0005-0000-0000-000075320000}"/>
    <cellStyle name="Label 4 2" xfId="3294" xr:uid="{00000000-0005-0000-0000-000076320000}"/>
    <cellStyle name="Label 4 20" xfId="10031" xr:uid="{00000000-0005-0000-0000-000077320000}"/>
    <cellStyle name="Label 4 21" xfId="10972" xr:uid="{00000000-0005-0000-0000-000078320000}"/>
    <cellStyle name="Label 4 22" xfId="11314" xr:uid="{00000000-0005-0000-0000-000079320000}"/>
    <cellStyle name="Label 4 23" xfId="11581" xr:uid="{00000000-0005-0000-0000-00007A320000}"/>
    <cellStyle name="Label 4 24" xfId="11917" xr:uid="{00000000-0005-0000-0000-00007B320000}"/>
    <cellStyle name="Label 4 25" xfId="12199" xr:uid="{00000000-0005-0000-0000-00007C320000}"/>
    <cellStyle name="Label 4 26" xfId="12471" xr:uid="{00000000-0005-0000-0000-00007D320000}"/>
    <cellStyle name="Label 4 27" xfId="12758" xr:uid="{00000000-0005-0000-0000-00007E320000}"/>
    <cellStyle name="Label 4 28" xfId="13101" xr:uid="{00000000-0005-0000-0000-00007F320000}"/>
    <cellStyle name="Label 4 29" xfId="13434" xr:uid="{00000000-0005-0000-0000-000080320000}"/>
    <cellStyle name="Label 4 3" xfId="3590" xr:uid="{00000000-0005-0000-0000-000081320000}"/>
    <cellStyle name="Label 4 30" xfId="13675" xr:uid="{00000000-0005-0000-0000-000082320000}"/>
    <cellStyle name="Label 4 31" xfId="13949" xr:uid="{00000000-0005-0000-0000-000083320000}"/>
    <cellStyle name="Label 4 32" xfId="14249" xr:uid="{00000000-0005-0000-0000-000084320000}"/>
    <cellStyle name="Label 4 33" xfId="14572" xr:uid="{00000000-0005-0000-0000-000085320000}"/>
    <cellStyle name="Label 4 34" xfId="14881" xr:uid="{00000000-0005-0000-0000-000086320000}"/>
    <cellStyle name="Label 4 35" xfId="15183" xr:uid="{00000000-0005-0000-0000-000087320000}"/>
    <cellStyle name="Label 4 36" xfId="15632" xr:uid="{00000000-0005-0000-0000-000088320000}"/>
    <cellStyle name="Label 4 37" xfId="15892" xr:uid="{00000000-0005-0000-0000-000089320000}"/>
    <cellStyle name="Label 4 38" xfId="16381" xr:uid="{00000000-0005-0000-0000-00008A320000}"/>
    <cellStyle name="Label 4 39" xfId="16604" xr:uid="{00000000-0005-0000-0000-00008B320000}"/>
    <cellStyle name="Label 4 4" xfId="4206" xr:uid="{00000000-0005-0000-0000-00008C320000}"/>
    <cellStyle name="Label 4 40" xfId="17401" xr:uid="{00000000-0005-0000-0000-00008D320000}"/>
    <cellStyle name="Label 4 41" xfId="17648" xr:uid="{00000000-0005-0000-0000-00008E320000}"/>
    <cellStyle name="Label 4 42" xfId="17967" xr:uid="{00000000-0005-0000-0000-00008F320000}"/>
    <cellStyle name="Label 4 43" xfId="18279" xr:uid="{00000000-0005-0000-0000-000090320000}"/>
    <cellStyle name="Label 4 44" xfId="18596" xr:uid="{00000000-0005-0000-0000-000091320000}"/>
    <cellStyle name="Label 4 45" xfId="19058" xr:uid="{00000000-0005-0000-0000-000092320000}"/>
    <cellStyle name="Label 4 46" xfId="19359" xr:uid="{00000000-0005-0000-0000-000093320000}"/>
    <cellStyle name="Label 4 5" xfId="4452" xr:uid="{00000000-0005-0000-0000-000094320000}"/>
    <cellStyle name="Label 4 6" xfId="4843" xr:uid="{00000000-0005-0000-0000-000095320000}"/>
    <cellStyle name="Label 4 7" xfId="4088" xr:uid="{00000000-0005-0000-0000-000096320000}"/>
    <cellStyle name="Label 4 8" xfId="5354" xr:uid="{00000000-0005-0000-0000-000097320000}"/>
    <cellStyle name="Label 4 9" xfId="4094" xr:uid="{00000000-0005-0000-0000-000098320000}"/>
    <cellStyle name="Label 5" xfId="5810" xr:uid="{00000000-0005-0000-0000-000099320000}"/>
    <cellStyle name="Label 5 2" xfId="23155" xr:uid="{00000000-0005-0000-0000-00009A320000}"/>
    <cellStyle name="Label 5 3" xfId="27901" xr:uid="{00000000-0005-0000-0000-00009B320000}"/>
    <cellStyle name="Label 5 4" xfId="47740" xr:uid="{00000000-0005-0000-0000-00009C320000}"/>
    <cellStyle name="Label 6" xfId="7354" xr:uid="{00000000-0005-0000-0000-00009D320000}"/>
    <cellStyle name="Label 7" xfId="7349" xr:uid="{00000000-0005-0000-0000-00009E320000}"/>
    <cellStyle name="Label 7 2" xfId="24555" xr:uid="{00000000-0005-0000-0000-00009F320000}"/>
    <cellStyle name="Label 7 3" xfId="35957" xr:uid="{00000000-0005-0000-0000-0000A0320000}"/>
    <cellStyle name="Label 7 4" xfId="48928" xr:uid="{00000000-0005-0000-0000-0000A1320000}"/>
    <cellStyle name="Label 8" xfId="9178" xr:uid="{00000000-0005-0000-0000-0000A2320000}"/>
    <cellStyle name="Label 8 2" xfId="26211" xr:uid="{00000000-0005-0000-0000-0000A3320000}"/>
    <cellStyle name="Label 8 3" xfId="37390" xr:uid="{00000000-0005-0000-0000-0000A4320000}"/>
    <cellStyle name="Label 9" xfId="11554" xr:uid="{00000000-0005-0000-0000-0000A5320000}"/>
    <cellStyle name="Label 9 2" xfId="28410" xr:uid="{00000000-0005-0000-0000-0000A6320000}"/>
    <cellStyle name="Label 9 3" xfId="39293" xr:uid="{00000000-0005-0000-0000-0000A7320000}"/>
    <cellStyle name="Label 9 4" xfId="52301" xr:uid="{00000000-0005-0000-0000-0000A8320000}"/>
    <cellStyle name="Label: Rolled Up" xfId="2434" xr:uid="{00000000-0005-0000-0000-0000A9320000}"/>
    <cellStyle name="Label: Rolled Up 10" xfId="9886" xr:uid="{00000000-0005-0000-0000-0000AA320000}"/>
    <cellStyle name="Label: Rolled Up 10 2" xfId="26877" xr:uid="{00000000-0005-0000-0000-0000AB320000}"/>
    <cellStyle name="Label: Rolled Up 10 3" xfId="37992" xr:uid="{00000000-0005-0000-0000-0000AC320000}"/>
    <cellStyle name="Label: Rolled Up 10 4" xfId="50958" xr:uid="{00000000-0005-0000-0000-0000AD320000}"/>
    <cellStyle name="Label: Rolled Up 11" xfId="9460" xr:uid="{00000000-0005-0000-0000-0000AE320000}"/>
    <cellStyle name="Label: Rolled Up 12" xfId="9535" xr:uid="{00000000-0005-0000-0000-0000AF320000}"/>
    <cellStyle name="Label: Rolled Up 12 2" xfId="26549" xr:uid="{00000000-0005-0000-0000-0000B0320000}"/>
    <cellStyle name="Label: Rolled Up 12 3" xfId="37694" xr:uid="{00000000-0005-0000-0000-0000B1320000}"/>
    <cellStyle name="Label: Rolled Up 12 4" xfId="50660" xr:uid="{00000000-0005-0000-0000-0000B2320000}"/>
    <cellStyle name="Label: Rolled Up 13" xfId="9326" xr:uid="{00000000-0005-0000-0000-0000B3320000}"/>
    <cellStyle name="Label: Rolled Up 14" xfId="13107" xr:uid="{00000000-0005-0000-0000-0000B4320000}"/>
    <cellStyle name="Label: Rolled Up 15" xfId="15520" xr:uid="{00000000-0005-0000-0000-0000B5320000}"/>
    <cellStyle name="Label: Rolled Up 15 2" xfId="31945" xr:uid="{00000000-0005-0000-0000-0000B6320000}"/>
    <cellStyle name="Label: Rolled Up 15 3" xfId="42295" xr:uid="{00000000-0005-0000-0000-0000B7320000}"/>
    <cellStyle name="Label: Rolled Up 15 4" xfId="55303" xr:uid="{00000000-0005-0000-0000-0000B8320000}"/>
    <cellStyle name="Label: Rolled Up 16" xfId="17098" xr:uid="{00000000-0005-0000-0000-0000B9320000}"/>
    <cellStyle name="Label: Rolled Up 17" xfId="16911" xr:uid="{00000000-0005-0000-0000-0000BA320000}"/>
    <cellStyle name="Label: Rolled Up 18" xfId="18944" xr:uid="{00000000-0005-0000-0000-0000BB320000}"/>
    <cellStyle name="Label: Rolled Up 2" xfId="2970" xr:uid="{00000000-0005-0000-0000-0000BC320000}"/>
    <cellStyle name="Label: Rolled Up 2 10" xfId="6336" xr:uid="{00000000-0005-0000-0000-0000BD320000}"/>
    <cellStyle name="Label: Rolled Up 2 11" xfId="6569" xr:uid="{00000000-0005-0000-0000-0000BE320000}"/>
    <cellStyle name="Label: Rolled Up 2 12" xfId="6866" xr:uid="{00000000-0005-0000-0000-0000BF320000}"/>
    <cellStyle name="Label: Rolled Up 2 13" xfId="7220" xr:uid="{00000000-0005-0000-0000-0000C0320000}"/>
    <cellStyle name="Label: Rolled Up 2 14" xfId="7656" xr:uid="{00000000-0005-0000-0000-0000C1320000}"/>
    <cellStyle name="Label: Rolled Up 2 15" xfId="7952" xr:uid="{00000000-0005-0000-0000-0000C2320000}"/>
    <cellStyle name="Label: Rolled Up 2 16" xfId="8534" xr:uid="{00000000-0005-0000-0000-0000C3320000}"/>
    <cellStyle name="Label: Rolled Up 2 17" xfId="8794" xr:uid="{00000000-0005-0000-0000-0000C4320000}"/>
    <cellStyle name="Label: Rolled Up 2 18" xfId="9073" xr:uid="{00000000-0005-0000-0000-0000C5320000}"/>
    <cellStyle name="Label: Rolled Up 2 19" xfId="10589" xr:uid="{00000000-0005-0000-0000-0000C6320000}"/>
    <cellStyle name="Label: Rolled Up 2 19 2" xfId="51569" xr:uid="{00000000-0005-0000-0000-0000C7320000}"/>
    <cellStyle name="Label: Rolled Up 2 2" xfId="3480" xr:uid="{00000000-0005-0000-0000-0000C8320000}"/>
    <cellStyle name="Label: Rolled Up 2 20" xfId="10842" xr:uid="{00000000-0005-0000-0000-0000C9320000}"/>
    <cellStyle name="Label: Rolled Up 2 21" xfId="11165" xr:uid="{00000000-0005-0000-0000-0000CA320000}"/>
    <cellStyle name="Label: Rolled Up 2 22" xfId="11505" xr:uid="{00000000-0005-0000-0000-0000CB320000}"/>
    <cellStyle name="Label: Rolled Up 2 23" xfId="11776" xr:uid="{00000000-0005-0000-0000-0000CC320000}"/>
    <cellStyle name="Label: Rolled Up 2 24" xfId="12105" xr:uid="{00000000-0005-0000-0000-0000CD320000}"/>
    <cellStyle name="Label: Rolled Up 2 25" xfId="12390" xr:uid="{00000000-0005-0000-0000-0000CE320000}"/>
    <cellStyle name="Label: Rolled Up 2 26" xfId="12665" xr:uid="{00000000-0005-0000-0000-0000CF320000}"/>
    <cellStyle name="Label: Rolled Up 2 27" xfId="12948" xr:uid="{00000000-0005-0000-0000-0000D0320000}"/>
    <cellStyle name="Label: Rolled Up 2 28" xfId="13289" xr:uid="{00000000-0005-0000-0000-0000D1320000}"/>
    <cellStyle name="Label: Rolled Up 2 29" xfId="13623" xr:uid="{00000000-0005-0000-0000-0000D2320000}"/>
    <cellStyle name="Label: Rolled Up 2 3" xfId="3776" xr:uid="{00000000-0005-0000-0000-0000D3320000}"/>
    <cellStyle name="Label: Rolled Up 2 30" xfId="13865" xr:uid="{00000000-0005-0000-0000-0000D4320000}"/>
    <cellStyle name="Label: Rolled Up 2 31" xfId="14141" xr:uid="{00000000-0005-0000-0000-0000D5320000}"/>
    <cellStyle name="Label: Rolled Up 2 32" xfId="14438" xr:uid="{00000000-0005-0000-0000-0000D6320000}"/>
    <cellStyle name="Label: Rolled Up 2 33" xfId="14762" xr:uid="{00000000-0005-0000-0000-0000D7320000}"/>
    <cellStyle name="Label: Rolled Up 2 34" xfId="15063" xr:uid="{00000000-0005-0000-0000-0000D8320000}"/>
    <cellStyle name="Label: Rolled Up 2 35" xfId="15365" xr:uid="{00000000-0005-0000-0000-0000D9320000}"/>
    <cellStyle name="Label: Rolled Up 2 36" xfId="15813" xr:uid="{00000000-0005-0000-0000-0000DA320000}"/>
    <cellStyle name="Label: Rolled Up 2 37" xfId="16074" xr:uid="{00000000-0005-0000-0000-0000DB320000}"/>
    <cellStyle name="Label: Rolled Up 2 38" xfId="16560" xr:uid="{00000000-0005-0000-0000-0000DC320000}"/>
    <cellStyle name="Label: Rolled Up 2 39" xfId="16783" xr:uid="{00000000-0005-0000-0000-0000DD320000}"/>
    <cellStyle name="Label: Rolled Up 2 4" xfId="4390" xr:uid="{00000000-0005-0000-0000-0000DE320000}"/>
    <cellStyle name="Label: Rolled Up 2 40" xfId="17581" xr:uid="{00000000-0005-0000-0000-0000DF320000}"/>
    <cellStyle name="Label: Rolled Up 2 41" xfId="17837" xr:uid="{00000000-0005-0000-0000-0000E0320000}"/>
    <cellStyle name="Label: Rolled Up 2 42" xfId="18156" xr:uid="{00000000-0005-0000-0000-0000E1320000}"/>
    <cellStyle name="Label: Rolled Up 2 43" xfId="18467" xr:uid="{00000000-0005-0000-0000-0000E2320000}"/>
    <cellStyle name="Label: Rolled Up 2 44" xfId="18782" xr:uid="{00000000-0005-0000-0000-0000E3320000}"/>
    <cellStyle name="Label: Rolled Up 2 45" xfId="19242" xr:uid="{00000000-0005-0000-0000-0000E4320000}"/>
    <cellStyle name="Label: Rolled Up 2 46" xfId="19545" xr:uid="{00000000-0005-0000-0000-0000E5320000}"/>
    <cellStyle name="Label: Rolled Up 2 5" xfId="4637" xr:uid="{00000000-0005-0000-0000-0000E6320000}"/>
    <cellStyle name="Label: Rolled Up 2 6" xfId="5022" xr:uid="{00000000-0005-0000-0000-0000E7320000}"/>
    <cellStyle name="Label: Rolled Up 2 7" xfId="5251" xr:uid="{00000000-0005-0000-0000-0000E8320000}"/>
    <cellStyle name="Label: Rolled Up 2 8" xfId="5532" xr:uid="{00000000-0005-0000-0000-0000E9320000}"/>
    <cellStyle name="Label: Rolled Up 2 9" xfId="5740" xr:uid="{00000000-0005-0000-0000-0000EA320000}"/>
    <cellStyle name="Label: Rolled Up 3" xfId="2787" xr:uid="{00000000-0005-0000-0000-0000EB320000}"/>
    <cellStyle name="Label: Rolled Up 3 10" xfId="6163" xr:uid="{00000000-0005-0000-0000-0000EC320000}"/>
    <cellStyle name="Label: Rolled Up 3 11" xfId="6394" xr:uid="{00000000-0005-0000-0000-0000ED320000}"/>
    <cellStyle name="Label: Rolled Up 3 12" xfId="6689" xr:uid="{00000000-0005-0000-0000-0000EE320000}"/>
    <cellStyle name="Label: Rolled Up 3 13" xfId="7058" xr:uid="{00000000-0005-0000-0000-0000EF320000}"/>
    <cellStyle name="Label: Rolled Up 3 14" xfId="7479" xr:uid="{00000000-0005-0000-0000-0000F0320000}"/>
    <cellStyle name="Label: Rolled Up 3 15" xfId="7780" xr:uid="{00000000-0005-0000-0000-0000F1320000}"/>
    <cellStyle name="Label: Rolled Up 3 16" xfId="8359" xr:uid="{00000000-0005-0000-0000-0000F2320000}"/>
    <cellStyle name="Label: Rolled Up 3 17" xfId="8619" xr:uid="{00000000-0005-0000-0000-0000F3320000}"/>
    <cellStyle name="Label: Rolled Up 3 18" xfId="8901" xr:uid="{00000000-0005-0000-0000-0000F4320000}"/>
    <cellStyle name="Label: Rolled Up 3 19" xfId="10418" xr:uid="{00000000-0005-0000-0000-0000F5320000}"/>
    <cellStyle name="Label: Rolled Up 3 19 2" xfId="51399" xr:uid="{00000000-0005-0000-0000-0000F6320000}"/>
    <cellStyle name="Label: Rolled Up 3 2" xfId="3303" xr:uid="{00000000-0005-0000-0000-0000F7320000}"/>
    <cellStyle name="Label: Rolled Up 3 20" xfId="10662" xr:uid="{00000000-0005-0000-0000-0000F8320000}"/>
    <cellStyle name="Label: Rolled Up 3 21" xfId="10986" xr:uid="{00000000-0005-0000-0000-0000F9320000}"/>
    <cellStyle name="Label: Rolled Up 3 22" xfId="11325" xr:uid="{00000000-0005-0000-0000-0000FA320000}"/>
    <cellStyle name="Label: Rolled Up 3 23" xfId="11595" xr:uid="{00000000-0005-0000-0000-0000FB320000}"/>
    <cellStyle name="Label: Rolled Up 3 24" xfId="11929" xr:uid="{00000000-0005-0000-0000-0000FC320000}"/>
    <cellStyle name="Label: Rolled Up 3 25" xfId="12211" xr:uid="{00000000-0005-0000-0000-0000FD320000}"/>
    <cellStyle name="Label: Rolled Up 3 26" xfId="12485" xr:uid="{00000000-0005-0000-0000-0000FE320000}"/>
    <cellStyle name="Label: Rolled Up 3 27" xfId="12767" xr:uid="{00000000-0005-0000-0000-0000FF320000}"/>
    <cellStyle name="Label: Rolled Up 3 28" xfId="13113" xr:uid="{00000000-0005-0000-0000-000000330000}"/>
    <cellStyle name="Label: Rolled Up 3 29" xfId="13448" xr:uid="{00000000-0005-0000-0000-000001330000}"/>
    <cellStyle name="Label: Rolled Up 3 3" xfId="3599" xr:uid="{00000000-0005-0000-0000-000002330000}"/>
    <cellStyle name="Label: Rolled Up 3 30" xfId="13687" xr:uid="{00000000-0005-0000-0000-000003330000}"/>
    <cellStyle name="Label: Rolled Up 3 31" xfId="13962" xr:uid="{00000000-0005-0000-0000-000004330000}"/>
    <cellStyle name="Label: Rolled Up 3 32" xfId="14259" xr:uid="{00000000-0005-0000-0000-000005330000}"/>
    <cellStyle name="Label: Rolled Up 3 33" xfId="14583" xr:uid="{00000000-0005-0000-0000-000006330000}"/>
    <cellStyle name="Label: Rolled Up 3 34" xfId="14888" xr:uid="{00000000-0005-0000-0000-000007330000}"/>
    <cellStyle name="Label: Rolled Up 3 35" xfId="15192" xr:uid="{00000000-0005-0000-0000-000008330000}"/>
    <cellStyle name="Label: Rolled Up 3 36" xfId="15639" xr:uid="{00000000-0005-0000-0000-000009330000}"/>
    <cellStyle name="Label: Rolled Up 3 37" xfId="15901" xr:uid="{00000000-0005-0000-0000-00000A330000}"/>
    <cellStyle name="Label: Rolled Up 3 38" xfId="16388" xr:uid="{00000000-0005-0000-0000-00000B330000}"/>
    <cellStyle name="Label: Rolled Up 3 39" xfId="16611" xr:uid="{00000000-0005-0000-0000-00000C330000}"/>
    <cellStyle name="Label: Rolled Up 3 4" xfId="4218" xr:uid="{00000000-0005-0000-0000-00000D330000}"/>
    <cellStyle name="Label: Rolled Up 3 40" xfId="17413" xr:uid="{00000000-0005-0000-0000-00000E330000}"/>
    <cellStyle name="Label: Rolled Up 3 41" xfId="17658" xr:uid="{00000000-0005-0000-0000-00000F330000}"/>
    <cellStyle name="Label: Rolled Up 3 42" xfId="17977" xr:uid="{00000000-0005-0000-0000-000010330000}"/>
    <cellStyle name="Label: Rolled Up 3 43" xfId="18288" xr:uid="{00000000-0005-0000-0000-000011330000}"/>
    <cellStyle name="Label: Rolled Up 3 44" xfId="18605" xr:uid="{00000000-0005-0000-0000-000012330000}"/>
    <cellStyle name="Label: Rolled Up 3 45" xfId="19067" xr:uid="{00000000-0005-0000-0000-000013330000}"/>
    <cellStyle name="Label: Rolled Up 3 46" xfId="19368" xr:uid="{00000000-0005-0000-0000-000014330000}"/>
    <cellStyle name="Label: Rolled Up 3 5" xfId="4459" xr:uid="{00000000-0005-0000-0000-000015330000}"/>
    <cellStyle name="Label: Rolled Up 3 6" xfId="4850" xr:uid="{00000000-0005-0000-0000-000016330000}"/>
    <cellStyle name="Label: Rolled Up 3 7" xfId="5078" xr:uid="{00000000-0005-0000-0000-000017330000}"/>
    <cellStyle name="Label: Rolled Up 3 8" xfId="5361" xr:uid="{00000000-0005-0000-0000-000018330000}"/>
    <cellStyle name="Label: Rolled Up 3 9" xfId="5572" xr:uid="{00000000-0005-0000-0000-000019330000}"/>
    <cellStyle name="Label: Rolled Up 4" xfId="2768" xr:uid="{00000000-0005-0000-0000-00001A330000}"/>
    <cellStyle name="Label: Rolled Up 4 10" xfId="6156" xr:uid="{00000000-0005-0000-0000-00001B330000}"/>
    <cellStyle name="Label: Rolled Up 4 11" xfId="6386" xr:uid="{00000000-0005-0000-0000-00001C330000}"/>
    <cellStyle name="Label: Rolled Up 4 12" xfId="6681" xr:uid="{00000000-0005-0000-0000-00001D330000}"/>
    <cellStyle name="Label: Rolled Up 4 13" xfId="7050" xr:uid="{00000000-0005-0000-0000-00001E330000}"/>
    <cellStyle name="Label: Rolled Up 4 14" xfId="7470" xr:uid="{00000000-0005-0000-0000-00001F330000}"/>
    <cellStyle name="Label: Rolled Up 4 15" xfId="7774" xr:uid="{00000000-0005-0000-0000-000020330000}"/>
    <cellStyle name="Label: Rolled Up 4 16" xfId="8353" xr:uid="{00000000-0005-0000-0000-000021330000}"/>
    <cellStyle name="Label: Rolled Up 4 17" xfId="8611" xr:uid="{00000000-0005-0000-0000-000022330000}"/>
    <cellStyle name="Label: Rolled Up 4 18" xfId="8895" xr:uid="{00000000-0005-0000-0000-000023330000}"/>
    <cellStyle name="Label: Rolled Up 4 19" xfId="10408" xr:uid="{00000000-0005-0000-0000-000024330000}"/>
    <cellStyle name="Label: Rolled Up 4 19 2" xfId="51390" xr:uid="{00000000-0005-0000-0000-000025330000}"/>
    <cellStyle name="Label: Rolled Up 4 2" xfId="3295" xr:uid="{00000000-0005-0000-0000-000026330000}"/>
    <cellStyle name="Label: Rolled Up 4 20" xfId="10030" xr:uid="{00000000-0005-0000-0000-000027330000}"/>
    <cellStyle name="Label: Rolled Up 4 21" xfId="10973" xr:uid="{00000000-0005-0000-0000-000028330000}"/>
    <cellStyle name="Label: Rolled Up 4 22" xfId="11315" xr:uid="{00000000-0005-0000-0000-000029330000}"/>
    <cellStyle name="Label: Rolled Up 4 23" xfId="11582" xr:uid="{00000000-0005-0000-0000-00002A330000}"/>
    <cellStyle name="Label: Rolled Up 4 24" xfId="11918" xr:uid="{00000000-0005-0000-0000-00002B330000}"/>
    <cellStyle name="Label: Rolled Up 4 25" xfId="12200" xr:uid="{00000000-0005-0000-0000-00002C330000}"/>
    <cellStyle name="Label: Rolled Up 4 26" xfId="12472" xr:uid="{00000000-0005-0000-0000-00002D330000}"/>
    <cellStyle name="Label: Rolled Up 4 27" xfId="12759" xr:uid="{00000000-0005-0000-0000-00002E330000}"/>
    <cellStyle name="Label: Rolled Up 4 28" xfId="13102" xr:uid="{00000000-0005-0000-0000-00002F330000}"/>
    <cellStyle name="Label: Rolled Up 4 29" xfId="13435" xr:uid="{00000000-0005-0000-0000-000030330000}"/>
    <cellStyle name="Label: Rolled Up 4 3" xfId="3591" xr:uid="{00000000-0005-0000-0000-000031330000}"/>
    <cellStyle name="Label: Rolled Up 4 30" xfId="13676" xr:uid="{00000000-0005-0000-0000-000032330000}"/>
    <cellStyle name="Label: Rolled Up 4 31" xfId="13950" xr:uid="{00000000-0005-0000-0000-000033330000}"/>
    <cellStyle name="Label: Rolled Up 4 32" xfId="14250" xr:uid="{00000000-0005-0000-0000-000034330000}"/>
    <cellStyle name="Label: Rolled Up 4 33" xfId="14573" xr:uid="{00000000-0005-0000-0000-000035330000}"/>
    <cellStyle name="Label: Rolled Up 4 34" xfId="14882" xr:uid="{00000000-0005-0000-0000-000036330000}"/>
    <cellStyle name="Label: Rolled Up 4 35" xfId="15184" xr:uid="{00000000-0005-0000-0000-000037330000}"/>
    <cellStyle name="Label: Rolled Up 4 36" xfId="15633" xr:uid="{00000000-0005-0000-0000-000038330000}"/>
    <cellStyle name="Label: Rolled Up 4 37" xfId="15893" xr:uid="{00000000-0005-0000-0000-000039330000}"/>
    <cellStyle name="Label: Rolled Up 4 38" xfId="16382" xr:uid="{00000000-0005-0000-0000-00003A330000}"/>
    <cellStyle name="Label: Rolled Up 4 39" xfId="16605" xr:uid="{00000000-0005-0000-0000-00003B330000}"/>
    <cellStyle name="Label: Rolled Up 4 4" xfId="4207" xr:uid="{00000000-0005-0000-0000-00003C330000}"/>
    <cellStyle name="Label: Rolled Up 4 40" xfId="17402" xr:uid="{00000000-0005-0000-0000-00003D330000}"/>
    <cellStyle name="Label: Rolled Up 4 41" xfId="17649" xr:uid="{00000000-0005-0000-0000-00003E330000}"/>
    <cellStyle name="Label: Rolled Up 4 42" xfId="17968" xr:uid="{00000000-0005-0000-0000-00003F330000}"/>
    <cellStyle name="Label: Rolled Up 4 43" xfId="18280" xr:uid="{00000000-0005-0000-0000-000040330000}"/>
    <cellStyle name="Label: Rolled Up 4 44" xfId="18597" xr:uid="{00000000-0005-0000-0000-000041330000}"/>
    <cellStyle name="Label: Rolled Up 4 45" xfId="19059" xr:uid="{00000000-0005-0000-0000-000042330000}"/>
    <cellStyle name="Label: Rolled Up 4 46" xfId="19360" xr:uid="{00000000-0005-0000-0000-000043330000}"/>
    <cellStyle name="Label: Rolled Up 4 5" xfId="4453" xr:uid="{00000000-0005-0000-0000-000044330000}"/>
    <cellStyle name="Label: Rolled Up 4 6" xfId="4844" xr:uid="{00000000-0005-0000-0000-000045330000}"/>
    <cellStyle name="Label: Rolled Up 4 7" xfId="4087" xr:uid="{00000000-0005-0000-0000-000046330000}"/>
    <cellStyle name="Label: Rolled Up 4 8" xfId="5355" xr:uid="{00000000-0005-0000-0000-000047330000}"/>
    <cellStyle name="Label: Rolled Up 4 9" xfId="3846" xr:uid="{00000000-0005-0000-0000-000048330000}"/>
    <cellStyle name="Label: Rolled Up 5" xfId="5809" xr:uid="{00000000-0005-0000-0000-000049330000}"/>
    <cellStyle name="Label: Rolled Up 5 2" xfId="23154" xr:uid="{00000000-0005-0000-0000-00004A330000}"/>
    <cellStyle name="Label: Rolled Up 5 3" xfId="28447" xr:uid="{00000000-0005-0000-0000-00004B330000}"/>
    <cellStyle name="Label: Rolled Up 5 4" xfId="47739" xr:uid="{00000000-0005-0000-0000-00004C330000}"/>
    <cellStyle name="Label: Rolled Up 6" xfId="7355" xr:uid="{00000000-0005-0000-0000-00004D330000}"/>
    <cellStyle name="Label: Rolled Up 7" xfId="7348" xr:uid="{00000000-0005-0000-0000-00004E330000}"/>
    <cellStyle name="Label: Rolled Up 7 2" xfId="24554" xr:uid="{00000000-0005-0000-0000-00004F330000}"/>
    <cellStyle name="Label: Rolled Up 7 3" xfId="35956" xr:uid="{00000000-0005-0000-0000-000050330000}"/>
    <cellStyle name="Label: Rolled Up 7 4" xfId="48927" xr:uid="{00000000-0005-0000-0000-000051330000}"/>
    <cellStyle name="Label: Rolled Up 8" xfId="9177" xr:uid="{00000000-0005-0000-0000-000052330000}"/>
    <cellStyle name="Label: Rolled Up 8 2" xfId="26210" xr:uid="{00000000-0005-0000-0000-000053330000}"/>
    <cellStyle name="Label: Rolled Up 8 3" xfId="37389" xr:uid="{00000000-0005-0000-0000-000054330000}"/>
    <cellStyle name="Label: Rolled Up 9" xfId="11564" xr:uid="{00000000-0005-0000-0000-000055330000}"/>
    <cellStyle name="Label: Rolled Up 9 2" xfId="28420" xr:uid="{00000000-0005-0000-0000-000056330000}"/>
    <cellStyle name="Label: Rolled Up 9 3" xfId="39302" xr:uid="{00000000-0005-0000-0000-000057330000}"/>
    <cellStyle name="Label: Rolled Up 9 4" xfId="52310" xr:uid="{00000000-0005-0000-0000-000058330000}"/>
    <cellStyle name="Link Currency (0)" xfId="768" xr:uid="{00000000-0005-0000-0000-000059330000}"/>
    <cellStyle name="Link Currency (2)" xfId="769" xr:uid="{00000000-0005-0000-0000-00005A330000}"/>
    <cellStyle name="Link Units (0)" xfId="770" xr:uid="{00000000-0005-0000-0000-00005B330000}"/>
    <cellStyle name="Link Units (1)" xfId="771" xr:uid="{00000000-0005-0000-0000-00005C330000}"/>
    <cellStyle name="Link Units (2)" xfId="772" xr:uid="{00000000-0005-0000-0000-00005D330000}"/>
    <cellStyle name="Linked Cell" xfId="18" builtinId="24" hidden="1"/>
    <cellStyle name="Linked Cell 2" xfId="773" xr:uid="{00000000-0005-0000-0000-00005F330000}"/>
    <cellStyle name="Linked Cell 3" xfId="774" xr:uid="{00000000-0005-0000-0000-000060330000}"/>
    <cellStyle name="Linked Cell 4" xfId="775" xr:uid="{00000000-0005-0000-0000-000061330000}"/>
    <cellStyle name="Linked Cell 5" xfId="776" xr:uid="{00000000-0005-0000-0000-000062330000}"/>
    <cellStyle name="Linked Cell 6" xfId="2599" xr:uid="{00000000-0005-0000-0000-000063330000}"/>
    <cellStyle name="Linked Cells" xfId="777" xr:uid="{00000000-0005-0000-0000-000064330000}"/>
    <cellStyle name="Listino titoletto" xfId="778" xr:uid="{00000000-0005-0000-0000-000065330000}"/>
    <cellStyle name="Migliaia (0)_cartiglio PORTOGHRSE" xfId="779" xr:uid="{00000000-0005-0000-0000-000066330000}"/>
    <cellStyle name="Millares [0]_laroux" xfId="780" xr:uid="{00000000-0005-0000-0000-000067330000}"/>
    <cellStyle name="Millares_laroux" xfId="781" xr:uid="{00000000-0005-0000-0000-000068330000}"/>
    <cellStyle name="Milliers [0]_!!!GO" xfId="782" xr:uid="{00000000-0005-0000-0000-000069330000}"/>
    <cellStyle name="Milliers_!!!GO" xfId="783" xr:uid="{00000000-0005-0000-0000-00006A330000}"/>
    <cellStyle name="Model Input" xfId="784" xr:uid="{00000000-0005-0000-0000-00006B330000}"/>
    <cellStyle name="Model Input 10" xfId="8095" xr:uid="{00000000-0005-0000-0000-00006C330000}"/>
    <cellStyle name="Model Input 10 2" xfId="25229" xr:uid="{00000000-0005-0000-0000-00006D330000}"/>
    <cellStyle name="Model Input 10 3" xfId="36537" xr:uid="{00000000-0005-0000-0000-00006E330000}"/>
    <cellStyle name="Model Input 10 4" xfId="49508" xr:uid="{00000000-0005-0000-0000-00006F330000}"/>
    <cellStyle name="Model Input 11" xfId="9556" xr:uid="{00000000-0005-0000-0000-000070330000}"/>
    <cellStyle name="Model Input 11 2" xfId="26569" xr:uid="{00000000-0005-0000-0000-000071330000}"/>
    <cellStyle name="Model Input 11 3" xfId="37712" xr:uid="{00000000-0005-0000-0000-000072330000}"/>
    <cellStyle name="Model Input 11 4" xfId="50678" xr:uid="{00000000-0005-0000-0000-000073330000}"/>
    <cellStyle name="Model Input 12" xfId="9567" xr:uid="{00000000-0005-0000-0000-000074330000}"/>
    <cellStyle name="Model Input 12 2" xfId="26579" xr:uid="{00000000-0005-0000-0000-000075330000}"/>
    <cellStyle name="Model Input 12 3" xfId="37722" xr:uid="{00000000-0005-0000-0000-000076330000}"/>
    <cellStyle name="Model Input 12 4" xfId="50688" xr:uid="{00000000-0005-0000-0000-000077330000}"/>
    <cellStyle name="Model Input 13" xfId="9604" xr:uid="{00000000-0005-0000-0000-000078330000}"/>
    <cellStyle name="Model Input 13 2" xfId="26613" xr:uid="{00000000-0005-0000-0000-000079330000}"/>
    <cellStyle name="Model Input 13 3" xfId="37756" xr:uid="{00000000-0005-0000-0000-00007A330000}"/>
    <cellStyle name="Model Input 13 4" xfId="50722" xr:uid="{00000000-0005-0000-0000-00007B330000}"/>
    <cellStyle name="Model Input 14" xfId="11912" xr:uid="{00000000-0005-0000-0000-00007C330000}"/>
    <cellStyle name="Model Input 14 2" xfId="28731" xr:uid="{00000000-0005-0000-0000-00007D330000}"/>
    <cellStyle name="Model Input 14 3" xfId="39572" xr:uid="{00000000-0005-0000-0000-00007E330000}"/>
    <cellStyle name="Model Input 14 4" xfId="52580" xr:uid="{00000000-0005-0000-0000-00007F330000}"/>
    <cellStyle name="Model Input 15" xfId="9595" xr:uid="{00000000-0005-0000-0000-000080330000}"/>
    <cellStyle name="Model Input 15 2" xfId="26604" xr:uid="{00000000-0005-0000-0000-000081330000}"/>
    <cellStyle name="Model Input 15 3" xfId="37747" xr:uid="{00000000-0005-0000-0000-000082330000}"/>
    <cellStyle name="Model Input 15 4" xfId="50713" xr:uid="{00000000-0005-0000-0000-000083330000}"/>
    <cellStyle name="Model Input 16" xfId="9596" xr:uid="{00000000-0005-0000-0000-000084330000}"/>
    <cellStyle name="Model Input 16 2" xfId="26605" xr:uid="{00000000-0005-0000-0000-000085330000}"/>
    <cellStyle name="Model Input 16 3" xfId="37748" xr:uid="{00000000-0005-0000-0000-000086330000}"/>
    <cellStyle name="Model Input 16 4" xfId="50714" xr:uid="{00000000-0005-0000-0000-000087330000}"/>
    <cellStyle name="Model Input 17" xfId="14205" xr:uid="{00000000-0005-0000-0000-000088330000}"/>
    <cellStyle name="Model Input 17 2" xfId="30775" xr:uid="{00000000-0005-0000-0000-000089330000}"/>
    <cellStyle name="Model Input 17 3" xfId="41288" xr:uid="{00000000-0005-0000-0000-00008A330000}"/>
    <cellStyle name="Model Input 17 4" xfId="54296" xr:uid="{00000000-0005-0000-0000-00008B330000}"/>
    <cellStyle name="Model Input 18" xfId="16184" xr:uid="{00000000-0005-0000-0000-00008C330000}"/>
    <cellStyle name="Model Input 18 2" xfId="32540" xr:uid="{00000000-0005-0000-0000-00008D330000}"/>
    <cellStyle name="Model Input 18 3" xfId="42810" xr:uid="{00000000-0005-0000-0000-00008E330000}"/>
    <cellStyle name="Model Input 18 4" xfId="55818" xr:uid="{00000000-0005-0000-0000-00008F330000}"/>
    <cellStyle name="Model Input 19" xfId="17021" xr:uid="{00000000-0005-0000-0000-000090330000}"/>
    <cellStyle name="Model Input 19 2" xfId="33301" xr:uid="{00000000-0005-0000-0000-000091330000}"/>
    <cellStyle name="Model Input 19 3" xfId="43479" xr:uid="{00000000-0005-0000-0000-000092330000}"/>
    <cellStyle name="Model Input 19 4" xfId="56487" xr:uid="{00000000-0005-0000-0000-000093330000}"/>
    <cellStyle name="Model Input 2" xfId="2870" xr:uid="{00000000-0005-0000-0000-000094330000}"/>
    <cellStyle name="Model Input 2 10" xfId="6242" xr:uid="{00000000-0005-0000-0000-000095330000}"/>
    <cellStyle name="Model Input 2 10 2" xfId="23564" xr:uid="{00000000-0005-0000-0000-000096330000}"/>
    <cellStyle name="Model Input 2 10 3" xfId="29471" xr:uid="{00000000-0005-0000-0000-000097330000}"/>
    <cellStyle name="Model Input 2 10 4" xfId="48098" xr:uid="{00000000-0005-0000-0000-000098330000}"/>
    <cellStyle name="Model Input 2 11" xfId="6475" xr:uid="{00000000-0005-0000-0000-000099330000}"/>
    <cellStyle name="Model Input 2 11 2" xfId="23773" xr:uid="{00000000-0005-0000-0000-00009A330000}"/>
    <cellStyle name="Model Input 2 11 3" xfId="24301" xr:uid="{00000000-0005-0000-0000-00009B330000}"/>
    <cellStyle name="Model Input 2 11 4" xfId="48271" xr:uid="{00000000-0005-0000-0000-00009C330000}"/>
    <cellStyle name="Model Input 2 12" xfId="6769" xr:uid="{00000000-0005-0000-0000-00009D330000}"/>
    <cellStyle name="Model Input 2 12 2" xfId="24035" xr:uid="{00000000-0005-0000-0000-00009E330000}"/>
    <cellStyle name="Model Input 2 12 3" xfId="31656" xr:uid="{00000000-0005-0000-0000-00009F330000}"/>
    <cellStyle name="Model Input 2 12 4" xfId="48494" xr:uid="{00000000-0005-0000-0000-0000A0330000}"/>
    <cellStyle name="Model Input 2 13" xfId="7133" xr:uid="{00000000-0005-0000-0000-0000A1330000}"/>
    <cellStyle name="Model Input 2 13 2" xfId="24364" xr:uid="{00000000-0005-0000-0000-0000A2330000}"/>
    <cellStyle name="Model Input 2 13 3" xfId="35805" xr:uid="{00000000-0005-0000-0000-0000A3330000}"/>
    <cellStyle name="Model Input 2 13 4" xfId="48774" xr:uid="{00000000-0005-0000-0000-0000A4330000}"/>
    <cellStyle name="Model Input 2 14" xfId="7559" xr:uid="{00000000-0005-0000-0000-0000A5330000}"/>
    <cellStyle name="Model Input 2 14 2" xfId="24741" xr:uid="{00000000-0005-0000-0000-0000A6330000}"/>
    <cellStyle name="Model Input 2 14 3" xfId="36113" xr:uid="{00000000-0005-0000-0000-0000A7330000}"/>
    <cellStyle name="Model Input 2 14 4" xfId="49084" xr:uid="{00000000-0005-0000-0000-0000A8330000}"/>
    <cellStyle name="Model Input 2 15" xfId="7857" xr:uid="{00000000-0005-0000-0000-0000A9330000}"/>
    <cellStyle name="Model Input 2 15 2" xfId="25011" xr:uid="{00000000-0005-0000-0000-0000AA330000}"/>
    <cellStyle name="Model Input 2 15 3" xfId="36343" xr:uid="{00000000-0005-0000-0000-0000AB330000}"/>
    <cellStyle name="Model Input 2 15 4" xfId="49314" xr:uid="{00000000-0005-0000-0000-0000AC330000}"/>
    <cellStyle name="Model Input 2 16" xfId="8438" xr:uid="{00000000-0005-0000-0000-0000AD330000}"/>
    <cellStyle name="Model Input 2 16 2" xfId="25553" xr:uid="{00000000-0005-0000-0000-0000AE330000}"/>
    <cellStyle name="Model Input 2 16 3" xfId="36826" xr:uid="{00000000-0005-0000-0000-0000AF330000}"/>
    <cellStyle name="Model Input 2 16 4" xfId="49797" xr:uid="{00000000-0005-0000-0000-0000B0330000}"/>
    <cellStyle name="Model Input 2 17" xfId="8700" xr:uid="{00000000-0005-0000-0000-0000B1330000}"/>
    <cellStyle name="Model Input 2 17 2" xfId="25780" xr:uid="{00000000-0005-0000-0000-0000B2330000}"/>
    <cellStyle name="Model Input 2 17 3" xfId="37015" xr:uid="{00000000-0005-0000-0000-0000B3330000}"/>
    <cellStyle name="Model Input 2 17 4" xfId="49986" xr:uid="{00000000-0005-0000-0000-0000B4330000}"/>
    <cellStyle name="Model Input 2 18" xfId="8978" xr:uid="{00000000-0005-0000-0000-0000B5330000}"/>
    <cellStyle name="Model Input 2 18 2" xfId="26030" xr:uid="{00000000-0005-0000-0000-0000B6330000}"/>
    <cellStyle name="Model Input 2 18 3" xfId="37231" xr:uid="{00000000-0005-0000-0000-0000B7330000}"/>
    <cellStyle name="Model Input 2 18 4" xfId="50202" xr:uid="{00000000-0005-0000-0000-0000B8330000}"/>
    <cellStyle name="Model Input 2 19" xfId="10498" xr:uid="{00000000-0005-0000-0000-0000B9330000}"/>
    <cellStyle name="Model Input 2 19 2" xfId="27451" xr:uid="{00000000-0005-0000-0000-0000BA330000}"/>
    <cellStyle name="Model Input 2 19 3" xfId="38491" xr:uid="{00000000-0005-0000-0000-0000BB330000}"/>
    <cellStyle name="Model Input 2 19 4" xfId="51478" xr:uid="{00000000-0005-0000-0000-0000BC330000}"/>
    <cellStyle name="Model Input 2 2" xfId="3383" xr:uid="{00000000-0005-0000-0000-0000BD330000}"/>
    <cellStyle name="Model Input 2 2 2" xfId="20956" xr:uid="{00000000-0005-0000-0000-0000BE330000}"/>
    <cellStyle name="Model Input 2 2 3" xfId="22745" xr:uid="{00000000-0005-0000-0000-0000BF330000}"/>
    <cellStyle name="Model Input 2 2 4" xfId="45870" xr:uid="{00000000-0005-0000-0000-0000C0330000}"/>
    <cellStyle name="Model Input 2 20" xfId="10744" xr:uid="{00000000-0005-0000-0000-0000C1330000}"/>
    <cellStyle name="Model Input 2 20 2" xfId="27679" xr:uid="{00000000-0005-0000-0000-0000C2330000}"/>
    <cellStyle name="Model Input 2 20 3" xfId="38688" xr:uid="{00000000-0005-0000-0000-0000C3330000}"/>
    <cellStyle name="Model Input 2 20 4" xfId="51696" xr:uid="{00000000-0005-0000-0000-0000C4330000}"/>
    <cellStyle name="Model Input 2 21" xfId="11068" xr:uid="{00000000-0005-0000-0000-0000C5330000}"/>
    <cellStyle name="Model Input 2 21 2" xfId="27974" xr:uid="{00000000-0005-0000-0000-0000C6330000}"/>
    <cellStyle name="Model Input 2 21 3" xfId="38927" xr:uid="{00000000-0005-0000-0000-0000C7330000}"/>
    <cellStyle name="Model Input 2 21 4" xfId="51935" xr:uid="{00000000-0005-0000-0000-0000C8330000}"/>
    <cellStyle name="Model Input 2 22" xfId="11407" xr:uid="{00000000-0005-0000-0000-0000C9330000}"/>
    <cellStyle name="Model Input 2 22 2" xfId="28282" xr:uid="{00000000-0005-0000-0000-0000CA330000}"/>
    <cellStyle name="Model Input 2 22 3" xfId="39185" xr:uid="{00000000-0005-0000-0000-0000CB330000}"/>
    <cellStyle name="Model Input 2 22 4" xfId="52193" xr:uid="{00000000-0005-0000-0000-0000CC330000}"/>
    <cellStyle name="Model Input 2 23" xfId="11678" xr:uid="{00000000-0005-0000-0000-0000CD330000}"/>
    <cellStyle name="Model Input 2 23 2" xfId="28520" xr:uid="{00000000-0005-0000-0000-0000CE330000}"/>
    <cellStyle name="Model Input 2 23 3" xfId="39387" xr:uid="{00000000-0005-0000-0000-0000CF330000}"/>
    <cellStyle name="Model Input 2 23 4" xfId="52395" xr:uid="{00000000-0005-0000-0000-0000D0330000}"/>
    <cellStyle name="Model Input 2 24" xfId="12009" xr:uid="{00000000-0005-0000-0000-0000D1330000}"/>
    <cellStyle name="Model Input 2 24 2" xfId="28821" xr:uid="{00000000-0005-0000-0000-0000D2330000}"/>
    <cellStyle name="Model Input 2 24 3" xfId="39649" xr:uid="{00000000-0005-0000-0000-0000D3330000}"/>
    <cellStyle name="Model Input 2 24 4" xfId="52657" xr:uid="{00000000-0005-0000-0000-0000D4330000}"/>
    <cellStyle name="Model Input 2 25" xfId="12294" xr:uid="{00000000-0005-0000-0000-0000D5330000}"/>
    <cellStyle name="Model Input 2 25 2" xfId="29074" xr:uid="{00000000-0005-0000-0000-0000D6330000}"/>
    <cellStyle name="Model Input 2 25 3" xfId="39848" xr:uid="{00000000-0005-0000-0000-0000D7330000}"/>
    <cellStyle name="Model Input 2 25 4" xfId="52856" xr:uid="{00000000-0005-0000-0000-0000D8330000}"/>
    <cellStyle name="Model Input 2 26" xfId="12567" xr:uid="{00000000-0005-0000-0000-0000D9330000}"/>
    <cellStyle name="Model Input 2 26 2" xfId="29315" xr:uid="{00000000-0005-0000-0000-0000DA330000}"/>
    <cellStyle name="Model Input 2 26 3" xfId="40049" xr:uid="{00000000-0005-0000-0000-0000DB330000}"/>
    <cellStyle name="Model Input 2 26 4" xfId="53057" xr:uid="{00000000-0005-0000-0000-0000DC330000}"/>
    <cellStyle name="Model Input 2 27" xfId="12849" xr:uid="{00000000-0005-0000-0000-0000DD330000}"/>
    <cellStyle name="Model Input 2 27 2" xfId="29565" xr:uid="{00000000-0005-0000-0000-0000DE330000}"/>
    <cellStyle name="Model Input 2 27 3" xfId="40249" xr:uid="{00000000-0005-0000-0000-0000DF330000}"/>
    <cellStyle name="Model Input 2 27 4" xfId="53257" xr:uid="{00000000-0005-0000-0000-0000E0330000}"/>
    <cellStyle name="Model Input 2 28" xfId="13192" xr:uid="{00000000-0005-0000-0000-0000E1330000}"/>
    <cellStyle name="Model Input 2 28 2" xfId="29873" xr:uid="{00000000-0005-0000-0000-0000E2330000}"/>
    <cellStyle name="Model Input 2 28 3" xfId="40517" xr:uid="{00000000-0005-0000-0000-0000E3330000}"/>
    <cellStyle name="Model Input 2 28 4" xfId="53525" xr:uid="{00000000-0005-0000-0000-0000E4330000}"/>
    <cellStyle name="Model Input 2 29" xfId="13529" xr:uid="{00000000-0005-0000-0000-0000E5330000}"/>
    <cellStyle name="Model Input 2 29 2" xfId="30179" xr:uid="{00000000-0005-0000-0000-0000E6330000}"/>
    <cellStyle name="Model Input 2 29 3" xfId="40783" xr:uid="{00000000-0005-0000-0000-0000E7330000}"/>
    <cellStyle name="Model Input 2 29 4" xfId="53791" xr:uid="{00000000-0005-0000-0000-0000E8330000}"/>
    <cellStyle name="Model Input 2 3" xfId="3679" xr:uid="{00000000-0005-0000-0000-0000E9330000}"/>
    <cellStyle name="Model Input 2 3 2" xfId="21216" xr:uid="{00000000-0005-0000-0000-0000EA330000}"/>
    <cellStyle name="Model Input 2 3 3" xfId="26125" xr:uid="{00000000-0005-0000-0000-0000EB330000}"/>
    <cellStyle name="Model Input 2 3 4" xfId="46087" xr:uid="{00000000-0005-0000-0000-0000EC330000}"/>
    <cellStyle name="Model Input 2 30" xfId="13768" xr:uid="{00000000-0005-0000-0000-0000ED330000}"/>
    <cellStyle name="Model Input 2 30 2" xfId="30392" xr:uid="{00000000-0005-0000-0000-0000EE330000}"/>
    <cellStyle name="Model Input 2 30 3" xfId="40968" xr:uid="{00000000-0005-0000-0000-0000EF330000}"/>
    <cellStyle name="Model Input 2 30 4" xfId="53976" xr:uid="{00000000-0005-0000-0000-0000F0330000}"/>
    <cellStyle name="Model Input 2 31" xfId="14043" xr:uid="{00000000-0005-0000-0000-0000F1330000}"/>
    <cellStyle name="Model Input 2 31 2" xfId="30632" xr:uid="{00000000-0005-0000-0000-0000F2330000}"/>
    <cellStyle name="Model Input 2 31 3" xfId="41170" xr:uid="{00000000-0005-0000-0000-0000F3330000}"/>
    <cellStyle name="Model Input 2 31 4" xfId="54178" xr:uid="{00000000-0005-0000-0000-0000F4330000}"/>
    <cellStyle name="Model Input 2 32" xfId="14340" xr:uid="{00000000-0005-0000-0000-0000F5330000}"/>
    <cellStyle name="Model Input 2 32 2" xfId="30896" xr:uid="{00000000-0005-0000-0000-0000F6330000}"/>
    <cellStyle name="Model Input 2 32 3" xfId="41386" xr:uid="{00000000-0005-0000-0000-0000F7330000}"/>
    <cellStyle name="Model Input 2 32 4" xfId="54394" xr:uid="{00000000-0005-0000-0000-0000F8330000}"/>
    <cellStyle name="Model Input 2 33" xfId="14664" xr:uid="{00000000-0005-0000-0000-0000F9330000}"/>
    <cellStyle name="Model Input 2 33 2" xfId="31184" xr:uid="{00000000-0005-0000-0000-0000FA330000}"/>
    <cellStyle name="Model Input 2 33 3" xfId="41629" xr:uid="{00000000-0005-0000-0000-0000FB330000}"/>
    <cellStyle name="Model Input 2 33 4" xfId="54637" xr:uid="{00000000-0005-0000-0000-0000FC330000}"/>
    <cellStyle name="Model Input 2 34" xfId="14967" xr:uid="{00000000-0005-0000-0000-0000FD330000}"/>
    <cellStyle name="Model Input 2 34 2" xfId="31453" xr:uid="{00000000-0005-0000-0000-0000FE330000}"/>
    <cellStyle name="Model Input 2 34 3" xfId="41861" xr:uid="{00000000-0005-0000-0000-0000FF330000}"/>
    <cellStyle name="Model Input 2 34 4" xfId="54869" xr:uid="{00000000-0005-0000-0000-000000340000}"/>
    <cellStyle name="Model Input 2 35" xfId="15272" xr:uid="{00000000-0005-0000-0000-000001340000}"/>
    <cellStyle name="Model Input 2 35 2" xfId="31722" xr:uid="{00000000-0005-0000-0000-000002340000}"/>
    <cellStyle name="Model Input 2 35 3" xfId="42091" xr:uid="{00000000-0005-0000-0000-000003340000}"/>
    <cellStyle name="Model Input 2 35 4" xfId="55099" xr:uid="{00000000-0005-0000-0000-000004340000}"/>
    <cellStyle name="Model Input 2 36" xfId="15718" xr:uid="{00000000-0005-0000-0000-000005340000}"/>
    <cellStyle name="Model Input 2 36 2" xfId="32126" xr:uid="{00000000-0005-0000-0000-000006340000}"/>
    <cellStyle name="Model Input 2 36 3" xfId="42453" xr:uid="{00000000-0005-0000-0000-000007340000}"/>
    <cellStyle name="Model Input 2 36 4" xfId="55461" xr:uid="{00000000-0005-0000-0000-000008340000}"/>
    <cellStyle name="Model Input 2 37" xfId="15981" xr:uid="{00000000-0005-0000-0000-000009340000}"/>
    <cellStyle name="Model Input 2 37 2" xfId="32353" xr:uid="{00000000-0005-0000-0000-00000A340000}"/>
    <cellStyle name="Model Input 2 37 3" xfId="42643" xr:uid="{00000000-0005-0000-0000-00000B340000}"/>
    <cellStyle name="Model Input 2 37 4" xfId="55651" xr:uid="{00000000-0005-0000-0000-00000C340000}"/>
    <cellStyle name="Model Input 2 38" xfId="16468" xr:uid="{00000000-0005-0000-0000-00000D340000}"/>
    <cellStyle name="Model Input 2 38 2" xfId="32800" xr:uid="{00000000-0005-0000-0000-00000E340000}"/>
    <cellStyle name="Model Input 2 38 3" xfId="43039" xr:uid="{00000000-0005-0000-0000-00000F340000}"/>
    <cellStyle name="Model Input 2 38 4" xfId="56047" xr:uid="{00000000-0005-0000-0000-000010340000}"/>
    <cellStyle name="Model Input 2 39" xfId="16688" xr:uid="{00000000-0005-0000-0000-000011340000}"/>
    <cellStyle name="Model Input 2 39 2" xfId="32995" xr:uid="{00000000-0005-0000-0000-000012340000}"/>
    <cellStyle name="Model Input 2 39 3" xfId="43210" xr:uid="{00000000-0005-0000-0000-000013340000}"/>
    <cellStyle name="Model Input 2 39 4" xfId="56218" xr:uid="{00000000-0005-0000-0000-000014340000}"/>
    <cellStyle name="Model Input 2 4" xfId="4296" xr:uid="{00000000-0005-0000-0000-000015340000}"/>
    <cellStyle name="Model Input 2 4 2" xfId="21780" xr:uid="{00000000-0005-0000-0000-000016340000}"/>
    <cellStyle name="Model Input 2 4 3" xfId="21462" xr:uid="{00000000-0005-0000-0000-000017340000}"/>
    <cellStyle name="Model Input 2 4 4" xfId="46565" xr:uid="{00000000-0005-0000-0000-000018340000}"/>
    <cellStyle name="Model Input 2 40" xfId="17489" xr:uid="{00000000-0005-0000-0000-000019340000}"/>
    <cellStyle name="Model Input 2 40 2" xfId="33727" xr:uid="{00000000-0005-0000-0000-00001A340000}"/>
    <cellStyle name="Model Input 2 40 3" xfId="43842" xr:uid="{00000000-0005-0000-0000-00001B340000}"/>
    <cellStyle name="Model Input 2 40 4" xfId="56850" xr:uid="{00000000-0005-0000-0000-00001C340000}"/>
    <cellStyle name="Model Input 2 41" xfId="17739" xr:uid="{00000000-0005-0000-0000-00001D340000}"/>
    <cellStyle name="Model Input 2 41 2" xfId="33948" xr:uid="{00000000-0005-0000-0000-00001E340000}"/>
    <cellStyle name="Model Input 2 41 3" xfId="44023" xr:uid="{00000000-0005-0000-0000-00001F340000}"/>
    <cellStyle name="Model Input 2 41 4" xfId="57031" xr:uid="{00000000-0005-0000-0000-000020340000}"/>
    <cellStyle name="Model Input 2 42" xfId="18058" xr:uid="{00000000-0005-0000-0000-000021340000}"/>
    <cellStyle name="Model Input 2 42 2" xfId="34230" xr:uid="{00000000-0005-0000-0000-000022340000}"/>
    <cellStyle name="Model Input 2 42 3" xfId="44257" xr:uid="{00000000-0005-0000-0000-000023340000}"/>
    <cellStyle name="Model Input 2 42 4" xfId="57265" xr:uid="{00000000-0005-0000-0000-000024340000}"/>
    <cellStyle name="Model Input 2 43" xfId="18369" xr:uid="{00000000-0005-0000-0000-000025340000}"/>
    <cellStyle name="Model Input 2 43 2" xfId="34505" xr:uid="{00000000-0005-0000-0000-000026340000}"/>
    <cellStyle name="Model Input 2 43 3" xfId="44487" xr:uid="{00000000-0005-0000-0000-000027340000}"/>
    <cellStyle name="Model Input 2 43 4" xfId="57495" xr:uid="{00000000-0005-0000-0000-000028340000}"/>
    <cellStyle name="Model Input 2 44" xfId="18685" xr:uid="{00000000-0005-0000-0000-000029340000}"/>
    <cellStyle name="Model Input 2 44 2" xfId="34785" xr:uid="{00000000-0005-0000-0000-00002A340000}"/>
    <cellStyle name="Model Input 2 44 3" xfId="44722" xr:uid="{00000000-0005-0000-0000-00002B340000}"/>
    <cellStyle name="Model Input 2 44 4" xfId="57730" xr:uid="{00000000-0005-0000-0000-00002C340000}"/>
    <cellStyle name="Model Input 2 45" xfId="19146" xr:uid="{00000000-0005-0000-0000-00002D340000}"/>
    <cellStyle name="Model Input 2 45 2" xfId="35194" xr:uid="{00000000-0005-0000-0000-00002E340000}"/>
    <cellStyle name="Model Input 2 45 3" xfId="45064" xr:uid="{00000000-0005-0000-0000-00002F340000}"/>
    <cellStyle name="Model Input 2 45 4" xfId="58072" xr:uid="{00000000-0005-0000-0000-000030340000}"/>
    <cellStyle name="Model Input 2 46" xfId="19448" xr:uid="{00000000-0005-0000-0000-000031340000}"/>
    <cellStyle name="Model Input 2 46 2" xfId="35460" xr:uid="{00000000-0005-0000-0000-000032340000}"/>
    <cellStyle name="Model Input 2 46 3" xfId="45287" xr:uid="{00000000-0005-0000-0000-000033340000}"/>
    <cellStyle name="Model Input 2 46 4" xfId="58295" xr:uid="{00000000-0005-0000-0000-000034340000}"/>
    <cellStyle name="Model Input 2 47" xfId="27888" xr:uid="{00000000-0005-0000-0000-000035340000}"/>
    <cellStyle name="Model Input 2 48" xfId="45555" xr:uid="{00000000-0005-0000-0000-000036340000}"/>
    <cellStyle name="Model Input 2 5" xfId="4540" xr:uid="{00000000-0005-0000-0000-000037340000}"/>
    <cellStyle name="Model Input 2 5 2" xfId="21992" xr:uid="{00000000-0005-0000-0000-000038340000}"/>
    <cellStyle name="Model Input 2 5 3" xfId="20530" xr:uid="{00000000-0005-0000-0000-000039340000}"/>
    <cellStyle name="Model Input 2 5 4" xfId="46736" xr:uid="{00000000-0005-0000-0000-00003A340000}"/>
    <cellStyle name="Model Input 2 6" xfId="4930" xr:uid="{00000000-0005-0000-0000-00003B340000}"/>
    <cellStyle name="Model Input 2 6 2" xfId="22354" xr:uid="{00000000-0005-0000-0000-00003C340000}"/>
    <cellStyle name="Model Input 2 6 3" xfId="35525" xr:uid="{00000000-0005-0000-0000-00003D340000}"/>
    <cellStyle name="Model Input 2 6 4" xfId="47048" xr:uid="{00000000-0005-0000-0000-00003E340000}"/>
    <cellStyle name="Model Input 2 7" xfId="5156" xr:uid="{00000000-0005-0000-0000-00003F340000}"/>
    <cellStyle name="Model Input 2 7 2" xfId="22558" xr:uid="{00000000-0005-0000-0000-000040340000}"/>
    <cellStyle name="Model Input 2 7 3" xfId="19686" xr:uid="{00000000-0005-0000-0000-000041340000}"/>
    <cellStyle name="Model Input 2 7 4" xfId="47230" xr:uid="{00000000-0005-0000-0000-000042340000}"/>
    <cellStyle name="Model Input 2 8" xfId="5441" xr:uid="{00000000-0005-0000-0000-000043340000}"/>
    <cellStyle name="Model Input 2 8 2" xfId="22819" xr:uid="{00000000-0005-0000-0000-000044340000}"/>
    <cellStyle name="Model Input 2 8 3" xfId="19611" xr:uid="{00000000-0005-0000-0000-000045340000}"/>
    <cellStyle name="Model Input 2 8 4" xfId="47448" xr:uid="{00000000-0005-0000-0000-000046340000}"/>
    <cellStyle name="Model Input 2 9" xfId="5649" xr:uid="{00000000-0005-0000-0000-000047340000}"/>
    <cellStyle name="Model Input 2 9 2" xfId="23008" xr:uid="{00000000-0005-0000-0000-000048340000}"/>
    <cellStyle name="Model Input 2 9 3" xfId="27360" xr:uid="{00000000-0005-0000-0000-000049340000}"/>
    <cellStyle name="Model Input 2 9 4" xfId="47610" xr:uid="{00000000-0005-0000-0000-00004A340000}"/>
    <cellStyle name="Model Input 20" xfId="17004" xr:uid="{00000000-0005-0000-0000-00004B340000}"/>
    <cellStyle name="Model Input 20 2" xfId="33284" xr:uid="{00000000-0005-0000-0000-00004C340000}"/>
    <cellStyle name="Model Input 20 3" xfId="43465" xr:uid="{00000000-0005-0000-0000-00004D340000}"/>
    <cellStyle name="Model Input 20 4" xfId="56473" xr:uid="{00000000-0005-0000-0000-00004E340000}"/>
    <cellStyle name="Model Input 21" xfId="17012" xr:uid="{00000000-0005-0000-0000-00004F340000}"/>
    <cellStyle name="Model Input 21 2" xfId="33292" xr:uid="{00000000-0005-0000-0000-000050340000}"/>
    <cellStyle name="Model Input 21 3" xfId="43471" xr:uid="{00000000-0005-0000-0000-000051340000}"/>
    <cellStyle name="Model Input 21 4" xfId="56479" xr:uid="{00000000-0005-0000-0000-000052340000}"/>
    <cellStyle name="Model Input 22" xfId="17011" xr:uid="{00000000-0005-0000-0000-000053340000}"/>
    <cellStyle name="Model Input 22 2" xfId="33291" xr:uid="{00000000-0005-0000-0000-000054340000}"/>
    <cellStyle name="Model Input 22 3" xfId="43470" xr:uid="{00000000-0005-0000-0000-000055340000}"/>
    <cellStyle name="Model Input 22 4" xfId="56478" xr:uid="{00000000-0005-0000-0000-000056340000}"/>
    <cellStyle name="Model Input 23" xfId="18849" xr:uid="{00000000-0005-0000-0000-000057340000}"/>
    <cellStyle name="Model Input 23 2" xfId="34921" xr:uid="{00000000-0005-0000-0000-000058340000}"/>
    <cellStyle name="Model Input 23 3" xfId="44836" xr:uid="{00000000-0005-0000-0000-000059340000}"/>
    <cellStyle name="Model Input 23 4" xfId="57844" xr:uid="{00000000-0005-0000-0000-00005A340000}"/>
    <cellStyle name="Model Input 24" xfId="20221" xr:uid="{00000000-0005-0000-0000-00005B340000}"/>
    <cellStyle name="Model Input 25" xfId="45393" xr:uid="{00000000-0005-0000-0000-00005C340000}"/>
    <cellStyle name="Model Input 3" xfId="2871" xr:uid="{00000000-0005-0000-0000-00005D340000}"/>
    <cellStyle name="Model Input 3 10" xfId="6243" xr:uid="{00000000-0005-0000-0000-00005E340000}"/>
    <cellStyle name="Model Input 3 10 2" xfId="23565" xr:uid="{00000000-0005-0000-0000-00005F340000}"/>
    <cellStyle name="Model Input 3 10 3" xfId="26937" xr:uid="{00000000-0005-0000-0000-000060340000}"/>
    <cellStyle name="Model Input 3 10 4" xfId="48099" xr:uid="{00000000-0005-0000-0000-000061340000}"/>
    <cellStyle name="Model Input 3 11" xfId="6476" xr:uid="{00000000-0005-0000-0000-000062340000}"/>
    <cellStyle name="Model Input 3 11 2" xfId="23774" xr:uid="{00000000-0005-0000-0000-000063340000}"/>
    <cellStyle name="Model Input 3 11 3" xfId="23969" xr:uid="{00000000-0005-0000-0000-000064340000}"/>
    <cellStyle name="Model Input 3 11 4" xfId="48272" xr:uid="{00000000-0005-0000-0000-000065340000}"/>
    <cellStyle name="Model Input 3 12" xfId="6770" xr:uid="{00000000-0005-0000-0000-000066340000}"/>
    <cellStyle name="Model Input 3 12 2" xfId="24036" xr:uid="{00000000-0005-0000-0000-000067340000}"/>
    <cellStyle name="Model Input 3 12 3" xfId="31387" xr:uid="{00000000-0005-0000-0000-000068340000}"/>
    <cellStyle name="Model Input 3 12 4" xfId="48495" xr:uid="{00000000-0005-0000-0000-000069340000}"/>
    <cellStyle name="Model Input 3 13" xfId="7134" xr:uid="{00000000-0005-0000-0000-00006A340000}"/>
    <cellStyle name="Model Input 3 13 2" xfId="24365" xr:uid="{00000000-0005-0000-0000-00006B340000}"/>
    <cellStyle name="Model Input 3 13 3" xfId="35806" xr:uid="{00000000-0005-0000-0000-00006C340000}"/>
    <cellStyle name="Model Input 3 13 4" xfId="48775" xr:uid="{00000000-0005-0000-0000-00006D340000}"/>
    <cellStyle name="Model Input 3 14" xfId="7560" xr:uid="{00000000-0005-0000-0000-00006E340000}"/>
    <cellStyle name="Model Input 3 14 2" xfId="24742" xr:uid="{00000000-0005-0000-0000-00006F340000}"/>
    <cellStyle name="Model Input 3 14 3" xfId="36114" xr:uid="{00000000-0005-0000-0000-000070340000}"/>
    <cellStyle name="Model Input 3 14 4" xfId="49085" xr:uid="{00000000-0005-0000-0000-000071340000}"/>
    <cellStyle name="Model Input 3 15" xfId="7858" xr:uid="{00000000-0005-0000-0000-000072340000}"/>
    <cellStyle name="Model Input 3 15 2" xfId="25012" xr:uid="{00000000-0005-0000-0000-000073340000}"/>
    <cellStyle name="Model Input 3 15 3" xfId="36344" xr:uid="{00000000-0005-0000-0000-000074340000}"/>
    <cellStyle name="Model Input 3 15 4" xfId="49315" xr:uid="{00000000-0005-0000-0000-000075340000}"/>
    <cellStyle name="Model Input 3 16" xfId="8439" xr:uid="{00000000-0005-0000-0000-000076340000}"/>
    <cellStyle name="Model Input 3 16 2" xfId="25554" xr:uid="{00000000-0005-0000-0000-000077340000}"/>
    <cellStyle name="Model Input 3 16 3" xfId="36827" xr:uid="{00000000-0005-0000-0000-000078340000}"/>
    <cellStyle name="Model Input 3 16 4" xfId="49798" xr:uid="{00000000-0005-0000-0000-000079340000}"/>
    <cellStyle name="Model Input 3 17" xfId="8701" xr:uid="{00000000-0005-0000-0000-00007A340000}"/>
    <cellStyle name="Model Input 3 17 2" xfId="25781" xr:uid="{00000000-0005-0000-0000-00007B340000}"/>
    <cellStyle name="Model Input 3 17 3" xfId="37016" xr:uid="{00000000-0005-0000-0000-00007C340000}"/>
    <cellStyle name="Model Input 3 17 4" xfId="49987" xr:uid="{00000000-0005-0000-0000-00007D340000}"/>
    <cellStyle name="Model Input 3 18" xfId="8979" xr:uid="{00000000-0005-0000-0000-00007E340000}"/>
    <cellStyle name="Model Input 3 18 2" xfId="26031" xr:uid="{00000000-0005-0000-0000-00007F340000}"/>
    <cellStyle name="Model Input 3 18 3" xfId="37232" xr:uid="{00000000-0005-0000-0000-000080340000}"/>
    <cellStyle name="Model Input 3 18 4" xfId="50203" xr:uid="{00000000-0005-0000-0000-000081340000}"/>
    <cellStyle name="Model Input 3 19" xfId="10499" xr:uid="{00000000-0005-0000-0000-000082340000}"/>
    <cellStyle name="Model Input 3 19 2" xfId="27452" xr:uid="{00000000-0005-0000-0000-000083340000}"/>
    <cellStyle name="Model Input 3 19 3" xfId="38492" xr:uid="{00000000-0005-0000-0000-000084340000}"/>
    <cellStyle name="Model Input 3 19 4" xfId="51479" xr:uid="{00000000-0005-0000-0000-000085340000}"/>
    <cellStyle name="Model Input 3 2" xfId="3384" xr:uid="{00000000-0005-0000-0000-000086340000}"/>
    <cellStyle name="Model Input 3 2 2" xfId="20957" xr:uid="{00000000-0005-0000-0000-000087340000}"/>
    <cellStyle name="Model Input 3 2 3" xfId="22487" xr:uid="{00000000-0005-0000-0000-000088340000}"/>
    <cellStyle name="Model Input 3 2 4" xfId="45871" xr:uid="{00000000-0005-0000-0000-000089340000}"/>
    <cellStyle name="Model Input 3 20" xfId="10745" xr:uid="{00000000-0005-0000-0000-00008A340000}"/>
    <cellStyle name="Model Input 3 20 2" xfId="27680" xr:uid="{00000000-0005-0000-0000-00008B340000}"/>
    <cellStyle name="Model Input 3 20 3" xfId="38689" xr:uid="{00000000-0005-0000-0000-00008C340000}"/>
    <cellStyle name="Model Input 3 20 4" xfId="51697" xr:uid="{00000000-0005-0000-0000-00008D340000}"/>
    <cellStyle name="Model Input 3 21" xfId="11069" xr:uid="{00000000-0005-0000-0000-00008E340000}"/>
    <cellStyle name="Model Input 3 21 2" xfId="27975" xr:uid="{00000000-0005-0000-0000-00008F340000}"/>
    <cellStyle name="Model Input 3 21 3" xfId="38928" xr:uid="{00000000-0005-0000-0000-000090340000}"/>
    <cellStyle name="Model Input 3 21 4" xfId="51936" xr:uid="{00000000-0005-0000-0000-000091340000}"/>
    <cellStyle name="Model Input 3 22" xfId="11408" xr:uid="{00000000-0005-0000-0000-000092340000}"/>
    <cellStyle name="Model Input 3 22 2" xfId="28283" xr:uid="{00000000-0005-0000-0000-000093340000}"/>
    <cellStyle name="Model Input 3 22 3" xfId="39186" xr:uid="{00000000-0005-0000-0000-000094340000}"/>
    <cellStyle name="Model Input 3 22 4" xfId="52194" xr:uid="{00000000-0005-0000-0000-000095340000}"/>
    <cellStyle name="Model Input 3 23" xfId="11679" xr:uid="{00000000-0005-0000-0000-000096340000}"/>
    <cellStyle name="Model Input 3 23 2" xfId="28521" xr:uid="{00000000-0005-0000-0000-000097340000}"/>
    <cellStyle name="Model Input 3 23 3" xfId="39388" xr:uid="{00000000-0005-0000-0000-000098340000}"/>
    <cellStyle name="Model Input 3 23 4" xfId="52396" xr:uid="{00000000-0005-0000-0000-000099340000}"/>
    <cellStyle name="Model Input 3 24" xfId="12010" xr:uid="{00000000-0005-0000-0000-00009A340000}"/>
    <cellStyle name="Model Input 3 24 2" xfId="28822" xr:uid="{00000000-0005-0000-0000-00009B340000}"/>
    <cellStyle name="Model Input 3 24 3" xfId="39650" xr:uid="{00000000-0005-0000-0000-00009C340000}"/>
    <cellStyle name="Model Input 3 24 4" xfId="52658" xr:uid="{00000000-0005-0000-0000-00009D340000}"/>
    <cellStyle name="Model Input 3 25" xfId="12295" xr:uid="{00000000-0005-0000-0000-00009E340000}"/>
    <cellStyle name="Model Input 3 25 2" xfId="29075" xr:uid="{00000000-0005-0000-0000-00009F340000}"/>
    <cellStyle name="Model Input 3 25 3" xfId="39849" xr:uid="{00000000-0005-0000-0000-0000A0340000}"/>
    <cellStyle name="Model Input 3 25 4" xfId="52857" xr:uid="{00000000-0005-0000-0000-0000A1340000}"/>
    <cellStyle name="Model Input 3 26" xfId="12568" xr:uid="{00000000-0005-0000-0000-0000A2340000}"/>
    <cellStyle name="Model Input 3 26 2" xfId="29316" xr:uid="{00000000-0005-0000-0000-0000A3340000}"/>
    <cellStyle name="Model Input 3 26 3" xfId="40050" xr:uid="{00000000-0005-0000-0000-0000A4340000}"/>
    <cellStyle name="Model Input 3 26 4" xfId="53058" xr:uid="{00000000-0005-0000-0000-0000A5340000}"/>
    <cellStyle name="Model Input 3 27" xfId="12850" xr:uid="{00000000-0005-0000-0000-0000A6340000}"/>
    <cellStyle name="Model Input 3 27 2" xfId="29566" xr:uid="{00000000-0005-0000-0000-0000A7340000}"/>
    <cellStyle name="Model Input 3 27 3" xfId="40250" xr:uid="{00000000-0005-0000-0000-0000A8340000}"/>
    <cellStyle name="Model Input 3 27 4" xfId="53258" xr:uid="{00000000-0005-0000-0000-0000A9340000}"/>
    <cellStyle name="Model Input 3 28" xfId="13193" xr:uid="{00000000-0005-0000-0000-0000AA340000}"/>
    <cellStyle name="Model Input 3 28 2" xfId="29874" xr:uid="{00000000-0005-0000-0000-0000AB340000}"/>
    <cellStyle name="Model Input 3 28 3" xfId="40518" xr:uid="{00000000-0005-0000-0000-0000AC340000}"/>
    <cellStyle name="Model Input 3 28 4" xfId="53526" xr:uid="{00000000-0005-0000-0000-0000AD340000}"/>
    <cellStyle name="Model Input 3 29" xfId="13530" xr:uid="{00000000-0005-0000-0000-0000AE340000}"/>
    <cellStyle name="Model Input 3 29 2" xfId="30180" xr:uid="{00000000-0005-0000-0000-0000AF340000}"/>
    <cellStyle name="Model Input 3 29 3" xfId="40784" xr:uid="{00000000-0005-0000-0000-0000B0340000}"/>
    <cellStyle name="Model Input 3 29 4" xfId="53792" xr:uid="{00000000-0005-0000-0000-0000B1340000}"/>
    <cellStyle name="Model Input 3 3" xfId="3680" xr:uid="{00000000-0005-0000-0000-0000B2340000}"/>
    <cellStyle name="Model Input 3 3 2" xfId="21217" xr:uid="{00000000-0005-0000-0000-0000B3340000}"/>
    <cellStyle name="Model Input 3 3 3" xfId="25874" xr:uid="{00000000-0005-0000-0000-0000B4340000}"/>
    <cellStyle name="Model Input 3 3 4" xfId="46088" xr:uid="{00000000-0005-0000-0000-0000B5340000}"/>
    <cellStyle name="Model Input 3 30" xfId="13769" xr:uid="{00000000-0005-0000-0000-0000B6340000}"/>
    <cellStyle name="Model Input 3 30 2" xfId="30393" xr:uid="{00000000-0005-0000-0000-0000B7340000}"/>
    <cellStyle name="Model Input 3 30 3" xfId="40969" xr:uid="{00000000-0005-0000-0000-0000B8340000}"/>
    <cellStyle name="Model Input 3 30 4" xfId="53977" xr:uid="{00000000-0005-0000-0000-0000B9340000}"/>
    <cellStyle name="Model Input 3 31" xfId="14044" xr:uid="{00000000-0005-0000-0000-0000BA340000}"/>
    <cellStyle name="Model Input 3 31 2" xfId="30633" xr:uid="{00000000-0005-0000-0000-0000BB340000}"/>
    <cellStyle name="Model Input 3 31 3" xfId="41171" xr:uid="{00000000-0005-0000-0000-0000BC340000}"/>
    <cellStyle name="Model Input 3 31 4" xfId="54179" xr:uid="{00000000-0005-0000-0000-0000BD340000}"/>
    <cellStyle name="Model Input 3 32" xfId="14341" xr:uid="{00000000-0005-0000-0000-0000BE340000}"/>
    <cellStyle name="Model Input 3 32 2" xfId="30897" xr:uid="{00000000-0005-0000-0000-0000BF340000}"/>
    <cellStyle name="Model Input 3 32 3" xfId="41387" xr:uid="{00000000-0005-0000-0000-0000C0340000}"/>
    <cellStyle name="Model Input 3 32 4" xfId="54395" xr:uid="{00000000-0005-0000-0000-0000C1340000}"/>
    <cellStyle name="Model Input 3 33" xfId="14665" xr:uid="{00000000-0005-0000-0000-0000C2340000}"/>
    <cellStyle name="Model Input 3 33 2" xfId="31185" xr:uid="{00000000-0005-0000-0000-0000C3340000}"/>
    <cellStyle name="Model Input 3 33 3" xfId="41630" xr:uid="{00000000-0005-0000-0000-0000C4340000}"/>
    <cellStyle name="Model Input 3 33 4" xfId="54638" xr:uid="{00000000-0005-0000-0000-0000C5340000}"/>
    <cellStyle name="Model Input 3 34" xfId="14968" xr:uid="{00000000-0005-0000-0000-0000C6340000}"/>
    <cellStyle name="Model Input 3 34 2" xfId="31454" xr:uid="{00000000-0005-0000-0000-0000C7340000}"/>
    <cellStyle name="Model Input 3 34 3" xfId="41862" xr:uid="{00000000-0005-0000-0000-0000C8340000}"/>
    <cellStyle name="Model Input 3 34 4" xfId="54870" xr:uid="{00000000-0005-0000-0000-0000C9340000}"/>
    <cellStyle name="Model Input 3 35" xfId="15273" xr:uid="{00000000-0005-0000-0000-0000CA340000}"/>
    <cellStyle name="Model Input 3 35 2" xfId="31723" xr:uid="{00000000-0005-0000-0000-0000CB340000}"/>
    <cellStyle name="Model Input 3 35 3" xfId="42092" xr:uid="{00000000-0005-0000-0000-0000CC340000}"/>
    <cellStyle name="Model Input 3 35 4" xfId="55100" xr:uid="{00000000-0005-0000-0000-0000CD340000}"/>
    <cellStyle name="Model Input 3 36" xfId="15719" xr:uid="{00000000-0005-0000-0000-0000CE340000}"/>
    <cellStyle name="Model Input 3 36 2" xfId="32127" xr:uid="{00000000-0005-0000-0000-0000CF340000}"/>
    <cellStyle name="Model Input 3 36 3" xfId="42454" xr:uid="{00000000-0005-0000-0000-0000D0340000}"/>
    <cellStyle name="Model Input 3 36 4" xfId="55462" xr:uid="{00000000-0005-0000-0000-0000D1340000}"/>
    <cellStyle name="Model Input 3 37" xfId="15982" xr:uid="{00000000-0005-0000-0000-0000D2340000}"/>
    <cellStyle name="Model Input 3 37 2" xfId="32354" xr:uid="{00000000-0005-0000-0000-0000D3340000}"/>
    <cellStyle name="Model Input 3 37 3" xfId="42644" xr:uid="{00000000-0005-0000-0000-0000D4340000}"/>
    <cellStyle name="Model Input 3 37 4" xfId="55652" xr:uid="{00000000-0005-0000-0000-0000D5340000}"/>
    <cellStyle name="Model Input 3 38" xfId="16469" xr:uid="{00000000-0005-0000-0000-0000D6340000}"/>
    <cellStyle name="Model Input 3 38 2" xfId="32801" xr:uid="{00000000-0005-0000-0000-0000D7340000}"/>
    <cellStyle name="Model Input 3 38 3" xfId="43040" xr:uid="{00000000-0005-0000-0000-0000D8340000}"/>
    <cellStyle name="Model Input 3 38 4" xfId="56048" xr:uid="{00000000-0005-0000-0000-0000D9340000}"/>
    <cellStyle name="Model Input 3 39" xfId="16689" xr:uid="{00000000-0005-0000-0000-0000DA340000}"/>
    <cellStyle name="Model Input 3 39 2" xfId="32996" xr:uid="{00000000-0005-0000-0000-0000DB340000}"/>
    <cellStyle name="Model Input 3 39 3" xfId="43211" xr:uid="{00000000-0005-0000-0000-0000DC340000}"/>
    <cellStyle name="Model Input 3 39 4" xfId="56219" xr:uid="{00000000-0005-0000-0000-0000DD340000}"/>
    <cellStyle name="Model Input 3 4" xfId="4297" xr:uid="{00000000-0005-0000-0000-0000DE340000}"/>
    <cellStyle name="Model Input 3 4 2" xfId="21781" xr:uid="{00000000-0005-0000-0000-0000DF340000}"/>
    <cellStyle name="Model Input 3 4 3" xfId="19809" xr:uid="{00000000-0005-0000-0000-0000E0340000}"/>
    <cellStyle name="Model Input 3 4 4" xfId="46566" xr:uid="{00000000-0005-0000-0000-0000E1340000}"/>
    <cellStyle name="Model Input 3 40" xfId="17490" xr:uid="{00000000-0005-0000-0000-0000E2340000}"/>
    <cellStyle name="Model Input 3 40 2" xfId="33728" xr:uid="{00000000-0005-0000-0000-0000E3340000}"/>
    <cellStyle name="Model Input 3 40 3" xfId="43843" xr:uid="{00000000-0005-0000-0000-0000E4340000}"/>
    <cellStyle name="Model Input 3 40 4" xfId="56851" xr:uid="{00000000-0005-0000-0000-0000E5340000}"/>
    <cellStyle name="Model Input 3 41" xfId="17740" xr:uid="{00000000-0005-0000-0000-0000E6340000}"/>
    <cellStyle name="Model Input 3 41 2" xfId="33949" xr:uid="{00000000-0005-0000-0000-0000E7340000}"/>
    <cellStyle name="Model Input 3 41 3" xfId="44024" xr:uid="{00000000-0005-0000-0000-0000E8340000}"/>
    <cellStyle name="Model Input 3 41 4" xfId="57032" xr:uid="{00000000-0005-0000-0000-0000E9340000}"/>
    <cellStyle name="Model Input 3 42" xfId="18059" xr:uid="{00000000-0005-0000-0000-0000EA340000}"/>
    <cellStyle name="Model Input 3 42 2" xfId="34231" xr:uid="{00000000-0005-0000-0000-0000EB340000}"/>
    <cellStyle name="Model Input 3 42 3" xfId="44258" xr:uid="{00000000-0005-0000-0000-0000EC340000}"/>
    <cellStyle name="Model Input 3 42 4" xfId="57266" xr:uid="{00000000-0005-0000-0000-0000ED340000}"/>
    <cellStyle name="Model Input 3 43" xfId="18370" xr:uid="{00000000-0005-0000-0000-0000EE340000}"/>
    <cellStyle name="Model Input 3 43 2" xfId="34506" xr:uid="{00000000-0005-0000-0000-0000EF340000}"/>
    <cellStyle name="Model Input 3 43 3" xfId="44488" xr:uid="{00000000-0005-0000-0000-0000F0340000}"/>
    <cellStyle name="Model Input 3 43 4" xfId="57496" xr:uid="{00000000-0005-0000-0000-0000F1340000}"/>
    <cellStyle name="Model Input 3 44" xfId="18686" xr:uid="{00000000-0005-0000-0000-0000F2340000}"/>
    <cellStyle name="Model Input 3 44 2" xfId="34786" xr:uid="{00000000-0005-0000-0000-0000F3340000}"/>
    <cellStyle name="Model Input 3 44 3" xfId="44723" xr:uid="{00000000-0005-0000-0000-0000F4340000}"/>
    <cellStyle name="Model Input 3 44 4" xfId="57731" xr:uid="{00000000-0005-0000-0000-0000F5340000}"/>
    <cellStyle name="Model Input 3 45" xfId="19147" xr:uid="{00000000-0005-0000-0000-0000F6340000}"/>
    <cellStyle name="Model Input 3 45 2" xfId="35195" xr:uid="{00000000-0005-0000-0000-0000F7340000}"/>
    <cellStyle name="Model Input 3 45 3" xfId="45065" xr:uid="{00000000-0005-0000-0000-0000F8340000}"/>
    <cellStyle name="Model Input 3 45 4" xfId="58073" xr:uid="{00000000-0005-0000-0000-0000F9340000}"/>
    <cellStyle name="Model Input 3 46" xfId="19449" xr:uid="{00000000-0005-0000-0000-0000FA340000}"/>
    <cellStyle name="Model Input 3 46 2" xfId="35461" xr:uid="{00000000-0005-0000-0000-0000FB340000}"/>
    <cellStyle name="Model Input 3 46 3" xfId="45288" xr:uid="{00000000-0005-0000-0000-0000FC340000}"/>
    <cellStyle name="Model Input 3 46 4" xfId="58296" xr:uid="{00000000-0005-0000-0000-0000FD340000}"/>
    <cellStyle name="Model Input 3 47" xfId="27013" xr:uid="{00000000-0005-0000-0000-0000FE340000}"/>
    <cellStyle name="Model Input 3 48" xfId="45556" xr:uid="{00000000-0005-0000-0000-0000FF340000}"/>
    <cellStyle name="Model Input 3 5" xfId="4541" xr:uid="{00000000-0005-0000-0000-000000350000}"/>
    <cellStyle name="Model Input 3 5 2" xfId="21993" xr:uid="{00000000-0005-0000-0000-000001350000}"/>
    <cellStyle name="Model Input 3 5 3" xfId="20568" xr:uid="{00000000-0005-0000-0000-000002350000}"/>
    <cellStyle name="Model Input 3 5 4" xfId="46737" xr:uid="{00000000-0005-0000-0000-000003350000}"/>
    <cellStyle name="Model Input 3 6" xfId="4931" xr:uid="{00000000-0005-0000-0000-000004350000}"/>
    <cellStyle name="Model Input 3 6 2" xfId="22355" xr:uid="{00000000-0005-0000-0000-000005350000}"/>
    <cellStyle name="Model Input 3 6 3" xfId="21281" xr:uid="{00000000-0005-0000-0000-000006350000}"/>
    <cellStyle name="Model Input 3 6 4" xfId="47049" xr:uid="{00000000-0005-0000-0000-000007350000}"/>
    <cellStyle name="Model Input 3 7" xfId="5157" xr:uid="{00000000-0005-0000-0000-000008350000}"/>
    <cellStyle name="Model Input 3 7 2" xfId="22559" xr:uid="{00000000-0005-0000-0000-000009350000}"/>
    <cellStyle name="Model Input 3 7 3" xfId="20482" xr:uid="{00000000-0005-0000-0000-00000A350000}"/>
    <cellStyle name="Model Input 3 7 4" xfId="47231" xr:uid="{00000000-0005-0000-0000-00000B350000}"/>
    <cellStyle name="Model Input 3 8" xfId="5442" xr:uid="{00000000-0005-0000-0000-00000C350000}"/>
    <cellStyle name="Model Input 3 8 2" xfId="22820" xr:uid="{00000000-0005-0000-0000-00000D350000}"/>
    <cellStyle name="Model Input 3 8 3" xfId="19610" xr:uid="{00000000-0005-0000-0000-00000E350000}"/>
    <cellStyle name="Model Input 3 8 4" xfId="47449" xr:uid="{00000000-0005-0000-0000-00000F350000}"/>
    <cellStyle name="Model Input 3 9" xfId="5650" xr:uid="{00000000-0005-0000-0000-000010350000}"/>
    <cellStyle name="Model Input 3 9 2" xfId="23009" xr:uid="{00000000-0005-0000-0000-000011350000}"/>
    <cellStyle name="Model Input 3 9 3" xfId="25949" xr:uid="{00000000-0005-0000-0000-000012350000}"/>
    <cellStyle name="Model Input 3 9 4" xfId="47611" xr:uid="{00000000-0005-0000-0000-000013350000}"/>
    <cellStyle name="Model Input 4" xfId="2647" xr:uid="{00000000-0005-0000-0000-000014350000}"/>
    <cellStyle name="Model Input 4 10" xfId="6074" xr:uid="{00000000-0005-0000-0000-000015350000}"/>
    <cellStyle name="Model Input 4 10 2" xfId="23406" xr:uid="{00000000-0005-0000-0000-000016350000}"/>
    <cellStyle name="Model Input 4 10 3" xfId="33085" xr:uid="{00000000-0005-0000-0000-000017350000}"/>
    <cellStyle name="Model Input 4 10 4" xfId="47961" xr:uid="{00000000-0005-0000-0000-000018350000}"/>
    <cellStyle name="Model Input 4 11" xfId="5973" xr:uid="{00000000-0005-0000-0000-000019350000}"/>
    <cellStyle name="Model Input 4 11 2" xfId="23309" xr:uid="{00000000-0005-0000-0000-00001A350000}"/>
    <cellStyle name="Model Input 4 11 3" xfId="21858" xr:uid="{00000000-0005-0000-0000-00001B350000}"/>
    <cellStyle name="Model Input 4 11 4" xfId="47877" xr:uid="{00000000-0005-0000-0000-00001C350000}"/>
    <cellStyle name="Model Input 4 12" xfId="6376" xr:uid="{00000000-0005-0000-0000-00001D350000}"/>
    <cellStyle name="Model Input 4 12 2" xfId="23688" xr:uid="{00000000-0005-0000-0000-00001E350000}"/>
    <cellStyle name="Model Input 4 12 3" xfId="20251" xr:uid="{00000000-0005-0000-0000-00001F350000}"/>
    <cellStyle name="Model Input 4 12 4" xfId="48198" xr:uid="{00000000-0005-0000-0000-000020350000}"/>
    <cellStyle name="Model Input 4 13" xfId="6973" xr:uid="{00000000-0005-0000-0000-000021350000}"/>
    <cellStyle name="Model Input 4 13 2" xfId="24217" xr:uid="{00000000-0005-0000-0000-000022350000}"/>
    <cellStyle name="Model Input 4 13 3" xfId="35681" xr:uid="{00000000-0005-0000-0000-000023350000}"/>
    <cellStyle name="Model Input 4 13 4" xfId="48650" xr:uid="{00000000-0005-0000-0000-000024350000}"/>
    <cellStyle name="Model Input 4 14" xfId="7387" xr:uid="{00000000-0005-0000-0000-000025350000}"/>
    <cellStyle name="Model Input 4 14 2" xfId="24588" xr:uid="{00000000-0005-0000-0000-000026350000}"/>
    <cellStyle name="Model Input 4 14 3" xfId="35979" xr:uid="{00000000-0005-0000-0000-000027350000}"/>
    <cellStyle name="Model Input 4 14 4" xfId="48950" xr:uid="{00000000-0005-0000-0000-000028350000}"/>
    <cellStyle name="Model Input 4 15" xfId="7321" xr:uid="{00000000-0005-0000-0000-000029350000}"/>
    <cellStyle name="Model Input 4 15 2" xfId="24531" xr:uid="{00000000-0005-0000-0000-00002A350000}"/>
    <cellStyle name="Model Input 4 15 3" xfId="35942" xr:uid="{00000000-0005-0000-0000-00002B350000}"/>
    <cellStyle name="Model Input 4 15 4" xfId="48913" xr:uid="{00000000-0005-0000-0000-00002C350000}"/>
    <cellStyle name="Model Input 4 16" xfId="8268" xr:uid="{00000000-0005-0000-0000-00002D350000}"/>
    <cellStyle name="Model Input 4 16 2" xfId="25394" xr:uid="{00000000-0005-0000-0000-00002E350000}"/>
    <cellStyle name="Model Input 4 16 3" xfId="36685" xr:uid="{00000000-0005-0000-0000-00002F350000}"/>
    <cellStyle name="Model Input 4 16 4" xfId="49656" xr:uid="{00000000-0005-0000-0000-000030350000}"/>
    <cellStyle name="Model Input 4 17" xfId="8010" xr:uid="{00000000-0005-0000-0000-000031350000}"/>
    <cellStyle name="Model Input 4 17 2" xfId="25145" xr:uid="{00000000-0005-0000-0000-000032350000}"/>
    <cellStyle name="Model Input 4 17 3" xfId="36460" xr:uid="{00000000-0005-0000-0000-000033350000}"/>
    <cellStyle name="Model Input 4 17 4" xfId="49431" xr:uid="{00000000-0005-0000-0000-000034350000}"/>
    <cellStyle name="Model Input 4 18" xfId="8214" xr:uid="{00000000-0005-0000-0000-000035350000}"/>
    <cellStyle name="Model Input 4 18 2" xfId="25343" xr:uid="{00000000-0005-0000-0000-000036350000}"/>
    <cellStyle name="Model Input 4 18 3" xfId="36641" xr:uid="{00000000-0005-0000-0000-000037350000}"/>
    <cellStyle name="Model Input 4 18 4" xfId="49612" xr:uid="{00000000-0005-0000-0000-000038350000}"/>
    <cellStyle name="Model Input 4 19" xfId="10318" xr:uid="{00000000-0005-0000-0000-000039350000}"/>
    <cellStyle name="Model Input 4 19 2" xfId="27281" xr:uid="{00000000-0005-0000-0000-00003A350000}"/>
    <cellStyle name="Model Input 4 19 3" xfId="38341" xr:uid="{00000000-0005-0000-0000-00003B350000}"/>
    <cellStyle name="Model Input 4 19 4" xfId="51301" xr:uid="{00000000-0005-0000-0000-00003C350000}"/>
    <cellStyle name="Model Input 4 2" xfId="3212" xr:uid="{00000000-0005-0000-0000-00003D350000}"/>
    <cellStyle name="Model Input 4 2 2" xfId="20799" xr:uid="{00000000-0005-0000-0000-00003E350000}"/>
    <cellStyle name="Model Input 4 2 3" xfId="26851" xr:uid="{00000000-0005-0000-0000-00003F350000}"/>
    <cellStyle name="Model Input 4 2 4" xfId="45737" xr:uid="{00000000-0005-0000-0000-000040350000}"/>
    <cellStyle name="Model Input 4 20" xfId="10087" xr:uid="{00000000-0005-0000-0000-000041350000}"/>
    <cellStyle name="Model Input 4 20 2" xfId="27065" xr:uid="{00000000-0005-0000-0000-000042350000}"/>
    <cellStyle name="Model Input 4 20 3" xfId="38153" xr:uid="{00000000-0005-0000-0000-000043350000}"/>
    <cellStyle name="Model Input 4 20 4" xfId="51118" xr:uid="{00000000-0005-0000-0000-000044350000}"/>
    <cellStyle name="Model Input 4 21" xfId="10046" xr:uid="{00000000-0005-0000-0000-000045350000}"/>
    <cellStyle name="Model Input 4 21 2" xfId="27027" xr:uid="{00000000-0005-0000-0000-000046350000}"/>
    <cellStyle name="Model Input 4 21 3" xfId="38119" xr:uid="{00000000-0005-0000-0000-000047350000}"/>
    <cellStyle name="Model Input 4 21 4" xfId="51084" xr:uid="{00000000-0005-0000-0000-000048350000}"/>
    <cellStyle name="Model Input 4 22" xfId="9927" xr:uid="{00000000-0005-0000-0000-000049350000}"/>
    <cellStyle name="Model Input 4 22 2" xfId="26917" xr:uid="{00000000-0005-0000-0000-00004A350000}"/>
    <cellStyle name="Model Input 4 22 3" xfId="38030" xr:uid="{00000000-0005-0000-0000-00004B350000}"/>
    <cellStyle name="Model Input 4 22 4" xfId="50995" xr:uid="{00000000-0005-0000-0000-00004C350000}"/>
    <cellStyle name="Model Input 4 23" xfId="9902" xr:uid="{00000000-0005-0000-0000-00004D350000}"/>
    <cellStyle name="Model Input 4 23 2" xfId="26892" xr:uid="{00000000-0005-0000-0000-00004E350000}"/>
    <cellStyle name="Model Input 4 23 3" xfId="38006" xr:uid="{00000000-0005-0000-0000-00004F350000}"/>
    <cellStyle name="Model Input 4 23 4" xfId="50972" xr:uid="{00000000-0005-0000-0000-000050350000}"/>
    <cellStyle name="Model Input 4 24" xfId="10127" xr:uid="{00000000-0005-0000-0000-000051350000}"/>
    <cellStyle name="Model Input 4 24 2" xfId="27101" xr:uid="{00000000-0005-0000-0000-000052350000}"/>
    <cellStyle name="Model Input 4 24 3" xfId="38181" xr:uid="{00000000-0005-0000-0000-000053350000}"/>
    <cellStyle name="Model Input 4 24 4" xfId="51146" xr:uid="{00000000-0005-0000-0000-000054350000}"/>
    <cellStyle name="Model Input 4 25" xfId="9801" xr:uid="{00000000-0005-0000-0000-000055350000}"/>
    <cellStyle name="Model Input 4 25 2" xfId="26797" xr:uid="{00000000-0005-0000-0000-000056350000}"/>
    <cellStyle name="Model Input 4 25 3" xfId="37921" xr:uid="{00000000-0005-0000-0000-000057350000}"/>
    <cellStyle name="Model Input 4 25 4" xfId="50887" xr:uid="{00000000-0005-0000-0000-000058350000}"/>
    <cellStyle name="Model Input 4 26" xfId="9856" xr:uid="{00000000-0005-0000-0000-000059350000}"/>
    <cellStyle name="Model Input 4 26 2" xfId="26849" xr:uid="{00000000-0005-0000-0000-00005A350000}"/>
    <cellStyle name="Model Input 4 26 3" xfId="37970" xr:uid="{00000000-0005-0000-0000-00005B350000}"/>
    <cellStyle name="Model Input 4 26 4" xfId="50936" xr:uid="{00000000-0005-0000-0000-00005C350000}"/>
    <cellStyle name="Model Input 4 27" xfId="9275" xr:uid="{00000000-0005-0000-0000-00005D350000}"/>
    <cellStyle name="Model Input 4 27 2" xfId="26305" xr:uid="{00000000-0005-0000-0000-00005E350000}"/>
    <cellStyle name="Model Input 4 27 3" xfId="37480" xr:uid="{00000000-0005-0000-0000-00005F350000}"/>
    <cellStyle name="Model Input 4 27 4" xfId="50446" xr:uid="{00000000-0005-0000-0000-000060350000}"/>
    <cellStyle name="Model Input 4 28" xfId="12702" xr:uid="{00000000-0005-0000-0000-000061350000}"/>
    <cellStyle name="Model Input 4 28 2" xfId="29433" xr:uid="{00000000-0005-0000-0000-000062350000}"/>
    <cellStyle name="Model Input 4 28 3" xfId="40144" xr:uid="{00000000-0005-0000-0000-000063350000}"/>
    <cellStyle name="Model Input 4 28 4" xfId="53152" xr:uid="{00000000-0005-0000-0000-000064350000}"/>
    <cellStyle name="Model Input 4 29" xfId="10165" xr:uid="{00000000-0005-0000-0000-000065350000}"/>
    <cellStyle name="Model Input 4 29 2" xfId="27137" xr:uid="{00000000-0005-0000-0000-000066350000}"/>
    <cellStyle name="Model Input 4 29 3" xfId="38212" xr:uid="{00000000-0005-0000-0000-000067350000}"/>
    <cellStyle name="Model Input 4 29 4" xfId="51175" xr:uid="{00000000-0005-0000-0000-000068350000}"/>
    <cellStyle name="Model Input 4 3" xfId="3173" xr:uid="{00000000-0005-0000-0000-000069350000}"/>
    <cellStyle name="Model Input 4 3 2" xfId="20765" xr:uid="{00000000-0005-0000-0000-00006A350000}"/>
    <cellStyle name="Model Input 4 3 3" xfId="35313" xr:uid="{00000000-0005-0000-0000-00006B350000}"/>
    <cellStyle name="Model Input 4 3 4" xfId="45714" xr:uid="{00000000-0005-0000-0000-00006C350000}"/>
    <cellStyle name="Model Input 4 30" xfId="12073" xr:uid="{00000000-0005-0000-0000-00006D350000}"/>
    <cellStyle name="Model Input 4 30 2" xfId="28883" xr:uid="{00000000-0005-0000-0000-00006E350000}"/>
    <cellStyle name="Model Input 4 30 3" xfId="39711" xr:uid="{00000000-0005-0000-0000-00006F350000}"/>
    <cellStyle name="Model Input 4 30 4" xfId="52719" xr:uid="{00000000-0005-0000-0000-000070350000}"/>
    <cellStyle name="Model Input 4 31" xfId="9507" xr:uid="{00000000-0005-0000-0000-000071350000}"/>
    <cellStyle name="Model Input 4 31 2" xfId="26525" xr:uid="{00000000-0005-0000-0000-000072350000}"/>
    <cellStyle name="Model Input 4 31 3" xfId="37672" xr:uid="{00000000-0005-0000-0000-000073350000}"/>
    <cellStyle name="Model Input 4 31 4" xfId="50638" xr:uid="{00000000-0005-0000-0000-000074350000}"/>
    <cellStyle name="Model Input 4 32" xfId="9682" xr:uid="{00000000-0005-0000-0000-000075350000}"/>
    <cellStyle name="Model Input 4 32 2" xfId="26683" xr:uid="{00000000-0005-0000-0000-000076350000}"/>
    <cellStyle name="Model Input 4 32 3" xfId="37823" xr:uid="{00000000-0005-0000-0000-000077350000}"/>
    <cellStyle name="Model Input 4 32 4" xfId="50789" xr:uid="{00000000-0005-0000-0000-000078350000}"/>
    <cellStyle name="Model Input 4 33" xfId="13104" xr:uid="{00000000-0005-0000-0000-000079350000}"/>
    <cellStyle name="Model Input 4 33 2" xfId="29794" xr:uid="{00000000-0005-0000-0000-00007A350000}"/>
    <cellStyle name="Model Input 4 33 3" xfId="40446" xr:uid="{00000000-0005-0000-0000-00007B350000}"/>
    <cellStyle name="Model Input 4 33 4" xfId="53454" xr:uid="{00000000-0005-0000-0000-00007C350000}"/>
    <cellStyle name="Model Input 4 34" xfId="13915" xr:uid="{00000000-0005-0000-0000-00007D350000}"/>
    <cellStyle name="Model Input 4 34 2" xfId="30519" xr:uid="{00000000-0005-0000-0000-00007E350000}"/>
    <cellStyle name="Model Input 4 34 3" xfId="41081" xr:uid="{00000000-0005-0000-0000-00007F350000}"/>
    <cellStyle name="Model Input 4 34 4" xfId="54089" xr:uid="{00000000-0005-0000-0000-000080350000}"/>
    <cellStyle name="Model Input 4 35" xfId="9458" xr:uid="{00000000-0005-0000-0000-000081350000}"/>
    <cellStyle name="Model Input 4 35 2" xfId="26479" xr:uid="{00000000-0005-0000-0000-000082350000}"/>
    <cellStyle name="Model Input 4 35 3" xfId="37628" xr:uid="{00000000-0005-0000-0000-000083350000}"/>
    <cellStyle name="Model Input 4 35 4" xfId="50594" xr:uid="{00000000-0005-0000-0000-000084350000}"/>
    <cellStyle name="Model Input 4 36" xfId="15553" xr:uid="{00000000-0005-0000-0000-000085350000}"/>
    <cellStyle name="Model Input 4 36 2" xfId="31975" xr:uid="{00000000-0005-0000-0000-000086350000}"/>
    <cellStyle name="Model Input 4 36 3" xfId="42318" xr:uid="{00000000-0005-0000-0000-000087350000}"/>
    <cellStyle name="Model Input 4 36 4" xfId="55326" xr:uid="{00000000-0005-0000-0000-000088350000}"/>
    <cellStyle name="Model Input 4 37" xfId="15512" xr:uid="{00000000-0005-0000-0000-000089350000}"/>
    <cellStyle name="Model Input 4 37 2" xfId="31938" xr:uid="{00000000-0005-0000-0000-00008A350000}"/>
    <cellStyle name="Model Input 4 37 3" xfId="42289" xr:uid="{00000000-0005-0000-0000-00008B350000}"/>
    <cellStyle name="Model Input 4 37 4" xfId="55297" xr:uid="{00000000-0005-0000-0000-00008C350000}"/>
    <cellStyle name="Model Input 4 38" xfId="16297" xr:uid="{00000000-0005-0000-0000-00008D350000}"/>
    <cellStyle name="Model Input 4 38 2" xfId="32641" xr:uid="{00000000-0005-0000-0000-00008E350000}"/>
    <cellStyle name="Model Input 4 38 3" xfId="42897" xr:uid="{00000000-0005-0000-0000-00008F350000}"/>
    <cellStyle name="Model Input 4 38 4" xfId="55905" xr:uid="{00000000-0005-0000-0000-000090350000}"/>
    <cellStyle name="Model Input 4 39" xfId="16240" xr:uid="{00000000-0005-0000-0000-000091350000}"/>
    <cellStyle name="Model Input 4 39 2" xfId="32591" xr:uid="{00000000-0005-0000-0000-000092350000}"/>
    <cellStyle name="Model Input 4 39 3" xfId="42853" xr:uid="{00000000-0005-0000-0000-000093350000}"/>
    <cellStyle name="Model Input 4 39 4" xfId="55861" xr:uid="{00000000-0005-0000-0000-000094350000}"/>
    <cellStyle name="Model Input 4 4" xfId="4126" xr:uid="{00000000-0005-0000-0000-000095350000}"/>
    <cellStyle name="Model Input 4 4 2" xfId="21625" xr:uid="{00000000-0005-0000-0000-000096350000}"/>
    <cellStyle name="Model Input 4 4 3" xfId="19899" xr:uid="{00000000-0005-0000-0000-000097350000}"/>
    <cellStyle name="Model Input 4 4 4" xfId="46433" xr:uid="{00000000-0005-0000-0000-000098350000}"/>
    <cellStyle name="Model Input 4 40" xfId="17315" xr:uid="{00000000-0005-0000-0000-000099350000}"/>
    <cellStyle name="Model Input 4 40 2" xfId="33569" xr:uid="{00000000-0005-0000-0000-00009A350000}"/>
    <cellStyle name="Model Input 4 40 3" xfId="43707" xr:uid="{00000000-0005-0000-0000-00009B350000}"/>
    <cellStyle name="Model Input 4 40 4" xfId="56715" xr:uid="{00000000-0005-0000-0000-00009C350000}"/>
    <cellStyle name="Model Input 4 41" xfId="17172" xr:uid="{00000000-0005-0000-0000-00009D350000}"/>
    <cellStyle name="Model Input 4 41 2" xfId="33435" xr:uid="{00000000-0005-0000-0000-00009E350000}"/>
    <cellStyle name="Model Input 4 41 3" xfId="43596" xr:uid="{00000000-0005-0000-0000-00009F350000}"/>
    <cellStyle name="Model Input 4 41 4" xfId="56604" xr:uid="{00000000-0005-0000-0000-0000A0350000}"/>
    <cellStyle name="Model Input 4 42" xfId="17639" xr:uid="{00000000-0005-0000-0000-0000A1350000}"/>
    <cellStyle name="Model Input 4 42 2" xfId="33857" xr:uid="{00000000-0005-0000-0000-0000A2350000}"/>
    <cellStyle name="Model Input 4 42 3" xfId="43950" xr:uid="{00000000-0005-0000-0000-0000A3350000}"/>
    <cellStyle name="Model Input 4 42 4" xfId="56958" xr:uid="{00000000-0005-0000-0000-0000A4350000}"/>
    <cellStyle name="Model Input 4 43" xfId="17085" xr:uid="{00000000-0005-0000-0000-0000A5350000}"/>
    <cellStyle name="Model Input 4 43 2" xfId="33357" xr:uid="{00000000-0005-0000-0000-0000A6350000}"/>
    <cellStyle name="Model Input 4 43 3" xfId="43530" xr:uid="{00000000-0005-0000-0000-0000A7350000}"/>
    <cellStyle name="Model Input 4 43 4" xfId="56538" xr:uid="{00000000-0005-0000-0000-0000A8350000}"/>
    <cellStyle name="Model Input 4 44" xfId="16934" xr:uid="{00000000-0005-0000-0000-0000A9350000}"/>
    <cellStyle name="Model Input 4 44 2" xfId="33216" xr:uid="{00000000-0005-0000-0000-0000AA350000}"/>
    <cellStyle name="Model Input 4 44 3" xfId="43401" xr:uid="{00000000-0005-0000-0000-0000AB350000}"/>
    <cellStyle name="Model Input 4 44 4" xfId="56409" xr:uid="{00000000-0005-0000-0000-0000AC350000}"/>
    <cellStyle name="Model Input 4 45" xfId="18974" xr:uid="{00000000-0005-0000-0000-0000AD350000}"/>
    <cellStyle name="Model Input 4 45 2" xfId="35037" xr:uid="{00000000-0005-0000-0000-0000AE350000}"/>
    <cellStyle name="Model Input 4 45 3" xfId="44931" xr:uid="{00000000-0005-0000-0000-0000AF350000}"/>
    <cellStyle name="Model Input 4 45 4" xfId="57939" xr:uid="{00000000-0005-0000-0000-0000B0350000}"/>
    <cellStyle name="Model Input 4 46" xfId="18924" xr:uid="{00000000-0005-0000-0000-0000B1350000}"/>
    <cellStyle name="Model Input 4 46 2" xfId="34993" xr:uid="{00000000-0005-0000-0000-0000B2350000}"/>
    <cellStyle name="Model Input 4 46 3" xfId="44905" xr:uid="{00000000-0005-0000-0000-0000B3350000}"/>
    <cellStyle name="Model Input 4 46 4" xfId="57913" xr:uid="{00000000-0005-0000-0000-0000B4350000}"/>
    <cellStyle name="Model Input 4 47" xfId="20457" xr:uid="{00000000-0005-0000-0000-0000B5350000}"/>
    <cellStyle name="Model Input 4 48" xfId="45454" xr:uid="{00000000-0005-0000-0000-0000B6350000}"/>
    <cellStyle name="Model Input 4 5" xfId="3840" xr:uid="{00000000-0005-0000-0000-0000B7350000}"/>
    <cellStyle name="Model Input 4 5 2" xfId="21358" xr:uid="{00000000-0005-0000-0000-0000B8350000}"/>
    <cellStyle name="Model Input 4 5 3" xfId="20445" xr:uid="{00000000-0005-0000-0000-0000B9350000}"/>
    <cellStyle name="Model Input 4 5 4" xfId="46206" xr:uid="{00000000-0005-0000-0000-0000BA350000}"/>
    <cellStyle name="Model Input 4 6" xfId="4760" xr:uid="{00000000-0005-0000-0000-0000BB350000}"/>
    <cellStyle name="Model Input 4 6 2" xfId="22194" xr:uid="{00000000-0005-0000-0000-0000BC350000}"/>
    <cellStyle name="Model Input 4 6 3" xfId="30960" xr:uid="{00000000-0005-0000-0000-0000BD350000}"/>
    <cellStyle name="Model Input 4 6 4" xfId="46907" xr:uid="{00000000-0005-0000-0000-0000BE350000}"/>
    <cellStyle name="Model Input 4 7" xfId="4077" xr:uid="{00000000-0005-0000-0000-0000BF350000}"/>
    <cellStyle name="Model Input 4 7 2" xfId="21580" xr:uid="{00000000-0005-0000-0000-0000C0350000}"/>
    <cellStyle name="Model Input 4 7 3" xfId="19932" xr:uid="{00000000-0005-0000-0000-0000C1350000}"/>
    <cellStyle name="Model Input 4 7 4" xfId="46400" xr:uid="{00000000-0005-0000-0000-0000C2350000}"/>
    <cellStyle name="Model Input 4 8" xfId="4711" xr:uid="{00000000-0005-0000-0000-0000C3350000}"/>
    <cellStyle name="Model Input 4 8 2" xfId="22149" xr:uid="{00000000-0005-0000-0000-0000C4350000}"/>
    <cellStyle name="Model Input 4 8 3" xfId="24537" xr:uid="{00000000-0005-0000-0000-0000C5350000}"/>
    <cellStyle name="Model Input 4 8 4" xfId="46864" xr:uid="{00000000-0005-0000-0000-0000C6350000}"/>
    <cellStyle name="Model Input 4 9" xfId="4424" xr:uid="{00000000-0005-0000-0000-0000C7350000}"/>
    <cellStyle name="Model Input 4 9 2" xfId="21887" xr:uid="{00000000-0005-0000-0000-0000C8350000}"/>
    <cellStyle name="Model Input 4 9 3" xfId="29257" xr:uid="{00000000-0005-0000-0000-0000C9350000}"/>
    <cellStyle name="Model Input 4 9 4" xfId="46655" xr:uid="{00000000-0005-0000-0000-0000CA350000}"/>
    <cellStyle name="Model Input 5" xfId="3101" xr:uid="{00000000-0005-0000-0000-0000CB350000}"/>
    <cellStyle name="Model Input 5 2" xfId="20695" xr:uid="{00000000-0005-0000-0000-0000CC350000}"/>
    <cellStyle name="Model Input 5 3" xfId="31272" xr:uid="{00000000-0005-0000-0000-0000CD350000}"/>
    <cellStyle name="Model Input 5 4" xfId="45645" xr:uid="{00000000-0005-0000-0000-0000CE350000}"/>
    <cellStyle name="Model Input 6" xfId="3980" xr:uid="{00000000-0005-0000-0000-0000CF350000}"/>
    <cellStyle name="Model Input 6 2" xfId="21490" xr:uid="{00000000-0005-0000-0000-0000D0350000}"/>
    <cellStyle name="Model Input 6 3" xfId="20008" xr:uid="{00000000-0005-0000-0000-0000D1350000}"/>
    <cellStyle name="Model Input 6 4" xfId="46324" xr:uid="{00000000-0005-0000-0000-0000D2350000}"/>
    <cellStyle name="Model Input 7" xfId="5878" xr:uid="{00000000-0005-0000-0000-0000D3350000}"/>
    <cellStyle name="Model Input 7 2" xfId="23221" xr:uid="{00000000-0005-0000-0000-0000D4350000}"/>
    <cellStyle name="Model Input 7 3" xfId="34138" xr:uid="{00000000-0005-0000-0000-0000D5350000}"/>
    <cellStyle name="Model Input 7 4" xfId="47801" xr:uid="{00000000-0005-0000-0000-0000D6350000}"/>
    <cellStyle name="Model Input 8" xfId="5877" xr:uid="{00000000-0005-0000-0000-0000D7350000}"/>
    <cellStyle name="Model Input 8 2" xfId="23220" xr:uid="{00000000-0005-0000-0000-0000D8350000}"/>
    <cellStyle name="Model Input 8 3" xfId="34414" xr:uid="{00000000-0005-0000-0000-0000D9350000}"/>
    <cellStyle name="Model Input 8 4" xfId="47800" xr:uid="{00000000-0005-0000-0000-0000DA350000}"/>
    <cellStyle name="Model Input 9" xfId="8096" xr:uid="{00000000-0005-0000-0000-0000DB350000}"/>
    <cellStyle name="Model Input 9 2" xfId="25230" xr:uid="{00000000-0005-0000-0000-0000DC350000}"/>
    <cellStyle name="Model Input 9 3" xfId="36538" xr:uid="{00000000-0005-0000-0000-0000DD350000}"/>
    <cellStyle name="Model Input 9 4" xfId="49509" xr:uid="{00000000-0005-0000-0000-0000DE350000}"/>
    <cellStyle name="Moneda [0]_laroux" xfId="785" xr:uid="{00000000-0005-0000-0000-0000DF350000}"/>
    <cellStyle name="Moneda_laroux" xfId="786" xr:uid="{00000000-0005-0000-0000-0000E0350000}"/>
    <cellStyle name="Monétaire [0]_!!!GO" xfId="787" xr:uid="{00000000-0005-0000-0000-0000E1350000}"/>
    <cellStyle name="Monétaire_!!!GO" xfId="788" xr:uid="{00000000-0005-0000-0000-0000E2350000}"/>
    <cellStyle name="Neutral" xfId="14" builtinId="28" hidden="1"/>
    <cellStyle name="Neutral 2" xfId="789" xr:uid="{00000000-0005-0000-0000-0000E4350000}"/>
    <cellStyle name="Neutral 3" xfId="790" xr:uid="{00000000-0005-0000-0000-0000E5350000}"/>
    <cellStyle name="Neutral 4" xfId="791" xr:uid="{00000000-0005-0000-0000-0000E6350000}"/>
    <cellStyle name="Neutral 5" xfId="792" xr:uid="{00000000-0005-0000-0000-0000E7350000}"/>
    <cellStyle name="Neutral 6" xfId="2600" xr:uid="{00000000-0005-0000-0000-0000E8350000}"/>
    <cellStyle name="no dec" xfId="793" xr:uid="{00000000-0005-0000-0000-0000E9350000}"/>
    <cellStyle name="Normal" xfId="0" builtinId="0"/>
    <cellStyle name="Normal - Style1" xfId="794" xr:uid="{00000000-0005-0000-0000-0000EB350000}"/>
    <cellStyle name="Normal - Style1 2" xfId="2601" xr:uid="{00000000-0005-0000-0000-0000EC350000}"/>
    <cellStyle name="Normal - Style1 3" xfId="2648" xr:uid="{00000000-0005-0000-0000-0000ED350000}"/>
    <cellStyle name="Normal 1" xfId="795" xr:uid="{00000000-0005-0000-0000-0000EE350000}"/>
    <cellStyle name="Normal 1 2" xfId="796" xr:uid="{00000000-0005-0000-0000-0000EF350000}"/>
    <cellStyle name="Normal 1 3" xfId="797" xr:uid="{00000000-0005-0000-0000-0000F0350000}"/>
    <cellStyle name="Normal 1 4" xfId="798" xr:uid="{00000000-0005-0000-0000-0000F1350000}"/>
    <cellStyle name="Normal 10" xfId="799" xr:uid="{00000000-0005-0000-0000-0000F2350000}"/>
    <cellStyle name="Normal 10 2" xfId="800" xr:uid="{00000000-0005-0000-0000-0000F3350000}"/>
    <cellStyle name="Normal 10 3" xfId="801" xr:uid="{00000000-0005-0000-0000-0000F4350000}"/>
    <cellStyle name="Normal 10 7" xfId="2435" xr:uid="{00000000-0005-0000-0000-0000F5350000}"/>
    <cellStyle name="Normal 10 8" xfId="2436" xr:uid="{00000000-0005-0000-0000-0000F6350000}"/>
    <cellStyle name="Normal 10_PROD-Pricing" xfId="2437" xr:uid="{00000000-0005-0000-0000-0000F7350000}"/>
    <cellStyle name="Normal 11" xfId="802" xr:uid="{00000000-0005-0000-0000-0000F8350000}"/>
    <cellStyle name="Normal 11 2" xfId="803" xr:uid="{00000000-0005-0000-0000-0000F9350000}"/>
    <cellStyle name="Normal 11 2 2" xfId="2438" xr:uid="{00000000-0005-0000-0000-0000FA350000}"/>
    <cellStyle name="Normal 11 2 2 2" xfId="2439" xr:uid="{00000000-0005-0000-0000-0000FB350000}"/>
    <cellStyle name="Normal 11 2 3" xfId="2440" xr:uid="{00000000-0005-0000-0000-0000FC350000}"/>
    <cellStyle name="Normal 11 2_PROD-Pricing" xfId="2441" xr:uid="{00000000-0005-0000-0000-0000FD350000}"/>
    <cellStyle name="Normal 11 3" xfId="804" xr:uid="{00000000-0005-0000-0000-0000FE350000}"/>
    <cellStyle name="Normal 11 3 2" xfId="2442" xr:uid="{00000000-0005-0000-0000-0000FF350000}"/>
    <cellStyle name="Normal 11 3 2 2" xfId="2443" xr:uid="{00000000-0005-0000-0000-000000360000}"/>
    <cellStyle name="Normal 11 3 3" xfId="2444" xr:uid="{00000000-0005-0000-0000-000001360000}"/>
    <cellStyle name="Normal 11 3_PROD-Pricing" xfId="2445" xr:uid="{00000000-0005-0000-0000-000002360000}"/>
    <cellStyle name="Normal 11 4" xfId="805" xr:uid="{00000000-0005-0000-0000-000003360000}"/>
    <cellStyle name="Normal 11 4 2" xfId="2446" xr:uid="{00000000-0005-0000-0000-000004360000}"/>
    <cellStyle name="Normal 11 4 2 2" xfId="2447" xr:uid="{00000000-0005-0000-0000-000005360000}"/>
    <cellStyle name="Normal 11 4 3" xfId="2448" xr:uid="{00000000-0005-0000-0000-000006360000}"/>
    <cellStyle name="Normal 11 4_PROD-Pricing" xfId="2449" xr:uid="{00000000-0005-0000-0000-000007360000}"/>
    <cellStyle name="Normal 11 5" xfId="2450" xr:uid="{00000000-0005-0000-0000-000008360000}"/>
    <cellStyle name="Normal 11 5 2" xfId="2451" xr:uid="{00000000-0005-0000-0000-000009360000}"/>
    <cellStyle name="Normal 11 6" xfId="2452" xr:uid="{00000000-0005-0000-0000-00000A360000}"/>
    <cellStyle name="Normal 11_PROD-Pricing" xfId="2453" xr:uid="{00000000-0005-0000-0000-00000B360000}"/>
    <cellStyle name="Normal 12" xfId="806" xr:uid="{00000000-0005-0000-0000-00000C360000}"/>
    <cellStyle name="Normal 12 2" xfId="807" xr:uid="{00000000-0005-0000-0000-00000D360000}"/>
    <cellStyle name="Normal 12 3" xfId="808" xr:uid="{00000000-0005-0000-0000-00000E360000}"/>
    <cellStyle name="Normal 13" xfId="809" xr:uid="{00000000-0005-0000-0000-00000F360000}"/>
    <cellStyle name="Normal 13 2" xfId="810" xr:uid="{00000000-0005-0000-0000-000010360000}"/>
    <cellStyle name="Normal 13 3" xfId="811" xr:uid="{00000000-0005-0000-0000-000011360000}"/>
    <cellStyle name="Normal 13 4" xfId="812" xr:uid="{00000000-0005-0000-0000-000012360000}"/>
    <cellStyle name="Normal 13_PROD-Pricing" xfId="2454" xr:uid="{00000000-0005-0000-0000-000013360000}"/>
    <cellStyle name="Normal 14" xfId="813" xr:uid="{00000000-0005-0000-0000-000014360000}"/>
    <cellStyle name="Normal 14 2" xfId="814" xr:uid="{00000000-0005-0000-0000-000015360000}"/>
    <cellStyle name="Normal 14 2 2" xfId="2455" xr:uid="{00000000-0005-0000-0000-000016360000}"/>
    <cellStyle name="Normal 14 3" xfId="815" xr:uid="{00000000-0005-0000-0000-000017360000}"/>
    <cellStyle name="Normal 14 4" xfId="2456" xr:uid="{00000000-0005-0000-0000-000018360000}"/>
    <cellStyle name="Normal 14_PROD-Pricing" xfId="2457" xr:uid="{00000000-0005-0000-0000-000019360000}"/>
    <cellStyle name="Normal 15" xfId="816" xr:uid="{00000000-0005-0000-0000-00001A360000}"/>
    <cellStyle name="Normal 15 2" xfId="817" xr:uid="{00000000-0005-0000-0000-00001B360000}"/>
    <cellStyle name="Normal 15 2 2" xfId="2458" xr:uid="{00000000-0005-0000-0000-00001C360000}"/>
    <cellStyle name="Normal 15 3" xfId="818" xr:uid="{00000000-0005-0000-0000-00001D360000}"/>
    <cellStyle name="Normal 16" xfId="819" xr:uid="{00000000-0005-0000-0000-00001E360000}"/>
    <cellStyle name="Normal 16 2" xfId="820" xr:uid="{00000000-0005-0000-0000-00001F360000}"/>
    <cellStyle name="Normal 16 2 2" xfId="2459" xr:uid="{00000000-0005-0000-0000-000020360000}"/>
    <cellStyle name="Normal 16 3" xfId="821" xr:uid="{00000000-0005-0000-0000-000021360000}"/>
    <cellStyle name="Normal 17" xfId="822" xr:uid="{00000000-0005-0000-0000-000022360000}"/>
    <cellStyle name="Normal 17 2" xfId="823" xr:uid="{00000000-0005-0000-0000-000023360000}"/>
    <cellStyle name="Normal 17 3" xfId="824" xr:uid="{00000000-0005-0000-0000-000024360000}"/>
    <cellStyle name="Normal 18" xfId="825" xr:uid="{00000000-0005-0000-0000-000025360000}"/>
    <cellStyle name="Normal 18 2" xfId="826" xr:uid="{00000000-0005-0000-0000-000026360000}"/>
    <cellStyle name="Normal 18 3" xfId="827" xr:uid="{00000000-0005-0000-0000-000027360000}"/>
    <cellStyle name="Normal 19" xfId="828" xr:uid="{00000000-0005-0000-0000-000028360000}"/>
    <cellStyle name="Normal 19 2" xfId="829" xr:uid="{00000000-0005-0000-0000-000029360000}"/>
    <cellStyle name="Normal 19 3" xfId="830" xr:uid="{00000000-0005-0000-0000-00002A360000}"/>
    <cellStyle name="Normal 2" xfId="831" xr:uid="{00000000-0005-0000-0000-00002B360000}"/>
    <cellStyle name="Normal 2 10" xfId="832" xr:uid="{00000000-0005-0000-0000-00002C360000}"/>
    <cellStyle name="Normal 2 10 2" xfId="833" xr:uid="{00000000-0005-0000-0000-00002D360000}"/>
    <cellStyle name="Normal 2 10 3" xfId="834" xr:uid="{00000000-0005-0000-0000-00002E360000}"/>
    <cellStyle name="Normal 2 10 4" xfId="835" xr:uid="{00000000-0005-0000-0000-00002F360000}"/>
    <cellStyle name="Normal 2 11" xfId="836" xr:uid="{00000000-0005-0000-0000-000030360000}"/>
    <cellStyle name="Normal 2 11 2" xfId="837" xr:uid="{00000000-0005-0000-0000-000031360000}"/>
    <cellStyle name="Normal 2 11 3" xfId="838" xr:uid="{00000000-0005-0000-0000-000032360000}"/>
    <cellStyle name="Normal 2 11 4" xfId="839" xr:uid="{00000000-0005-0000-0000-000033360000}"/>
    <cellStyle name="Normal 2 12" xfId="840" xr:uid="{00000000-0005-0000-0000-000034360000}"/>
    <cellStyle name="Normal 2 12 2" xfId="841" xr:uid="{00000000-0005-0000-0000-000035360000}"/>
    <cellStyle name="Normal 2 12 3" xfId="842" xr:uid="{00000000-0005-0000-0000-000036360000}"/>
    <cellStyle name="Normal 2 12 4" xfId="843" xr:uid="{00000000-0005-0000-0000-000037360000}"/>
    <cellStyle name="Normal 2 13" xfId="844" xr:uid="{00000000-0005-0000-0000-000038360000}"/>
    <cellStyle name="Normal 2 13 2" xfId="845" xr:uid="{00000000-0005-0000-0000-000039360000}"/>
    <cellStyle name="Normal 2 13 3" xfId="846" xr:uid="{00000000-0005-0000-0000-00003A360000}"/>
    <cellStyle name="Normal 2 13 4" xfId="847" xr:uid="{00000000-0005-0000-0000-00003B360000}"/>
    <cellStyle name="Normal 2 14" xfId="848" xr:uid="{00000000-0005-0000-0000-00003C360000}"/>
    <cellStyle name="Normal 2 14 2" xfId="849" xr:uid="{00000000-0005-0000-0000-00003D360000}"/>
    <cellStyle name="Normal 2 14 3" xfId="850" xr:uid="{00000000-0005-0000-0000-00003E360000}"/>
    <cellStyle name="Normal 2 14 4" xfId="851" xr:uid="{00000000-0005-0000-0000-00003F360000}"/>
    <cellStyle name="Normal 2 15" xfId="852" xr:uid="{00000000-0005-0000-0000-000040360000}"/>
    <cellStyle name="Normal 2 15 2" xfId="853" xr:uid="{00000000-0005-0000-0000-000041360000}"/>
    <cellStyle name="Normal 2 15 3" xfId="854" xr:uid="{00000000-0005-0000-0000-000042360000}"/>
    <cellStyle name="Normal 2 15 4" xfId="855" xr:uid="{00000000-0005-0000-0000-000043360000}"/>
    <cellStyle name="Normal 2 16" xfId="856" xr:uid="{00000000-0005-0000-0000-000044360000}"/>
    <cellStyle name="Normal 2 16 2" xfId="857" xr:uid="{00000000-0005-0000-0000-000045360000}"/>
    <cellStyle name="Normal 2 16 3" xfId="858" xr:uid="{00000000-0005-0000-0000-000046360000}"/>
    <cellStyle name="Normal 2 16 4" xfId="859" xr:uid="{00000000-0005-0000-0000-000047360000}"/>
    <cellStyle name="Normal 2 17" xfId="860" xr:uid="{00000000-0005-0000-0000-000048360000}"/>
    <cellStyle name="Normal 2 17 2" xfId="861" xr:uid="{00000000-0005-0000-0000-000049360000}"/>
    <cellStyle name="Normal 2 17 3" xfId="862" xr:uid="{00000000-0005-0000-0000-00004A360000}"/>
    <cellStyle name="Normal 2 17 4" xfId="863" xr:uid="{00000000-0005-0000-0000-00004B360000}"/>
    <cellStyle name="Normal 2 18" xfId="864" xr:uid="{00000000-0005-0000-0000-00004C360000}"/>
    <cellStyle name="Normal 2 18 2" xfId="865" xr:uid="{00000000-0005-0000-0000-00004D360000}"/>
    <cellStyle name="Normal 2 18 3" xfId="866" xr:uid="{00000000-0005-0000-0000-00004E360000}"/>
    <cellStyle name="Normal 2 18 4" xfId="867" xr:uid="{00000000-0005-0000-0000-00004F360000}"/>
    <cellStyle name="Normal 2 19" xfId="868" xr:uid="{00000000-0005-0000-0000-000050360000}"/>
    <cellStyle name="Normal 2 19 2" xfId="869" xr:uid="{00000000-0005-0000-0000-000051360000}"/>
    <cellStyle name="Normal 2 19 3" xfId="870" xr:uid="{00000000-0005-0000-0000-000052360000}"/>
    <cellStyle name="Normal 2 19 4" xfId="871" xr:uid="{00000000-0005-0000-0000-000053360000}"/>
    <cellStyle name="Normal 2 2" xfId="872" xr:uid="{00000000-0005-0000-0000-000054360000}"/>
    <cellStyle name="Normal 2 2 2" xfId="873" xr:uid="{00000000-0005-0000-0000-000055360000}"/>
    <cellStyle name="Normal 2 2 2 7" xfId="2460" xr:uid="{00000000-0005-0000-0000-000056360000}"/>
    <cellStyle name="Normal 2 2 3" xfId="874" xr:uid="{00000000-0005-0000-0000-000057360000}"/>
    <cellStyle name="Normal 2 2 4" xfId="875" xr:uid="{00000000-0005-0000-0000-000058360000}"/>
    <cellStyle name="Normal 2 20" xfId="876" xr:uid="{00000000-0005-0000-0000-000059360000}"/>
    <cellStyle name="Normal 2 20 2" xfId="877" xr:uid="{00000000-0005-0000-0000-00005A360000}"/>
    <cellStyle name="Normal 2 20 3" xfId="878" xr:uid="{00000000-0005-0000-0000-00005B360000}"/>
    <cellStyle name="Normal 2 20 4" xfId="879" xr:uid="{00000000-0005-0000-0000-00005C360000}"/>
    <cellStyle name="Normal 2 21" xfId="880" xr:uid="{00000000-0005-0000-0000-00005D360000}"/>
    <cellStyle name="Normal 2 21 2" xfId="881" xr:uid="{00000000-0005-0000-0000-00005E360000}"/>
    <cellStyle name="Normal 2 21 3" xfId="882" xr:uid="{00000000-0005-0000-0000-00005F360000}"/>
    <cellStyle name="Normal 2 21 4" xfId="883" xr:uid="{00000000-0005-0000-0000-000060360000}"/>
    <cellStyle name="Normal 2 22" xfId="884" xr:uid="{00000000-0005-0000-0000-000061360000}"/>
    <cellStyle name="Normal 2 22 2" xfId="885" xr:uid="{00000000-0005-0000-0000-000062360000}"/>
    <cellStyle name="Normal 2 22 3" xfId="886" xr:uid="{00000000-0005-0000-0000-000063360000}"/>
    <cellStyle name="Normal 2 22 4" xfId="887" xr:uid="{00000000-0005-0000-0000-000064360000}"/>
    <cellStyle name="Normal 2 23" xfId="888" xr:uid="{00000000-0005-0000-0000-000065360000}"/>
    <cellStyle name="Normal 2 23 2" xfId="889" xr:uid="{00000000-0005-0000-0000-000066360000}"/>
    <cellStyle name="Normal 2 23 3" xfId="890" xr:uid="{00000000-0005-0000-0000-000067360000}"/>
    <cellStyle name="Normal 2 23 4" xfId="891" xr:uid="{00000000-0005-0000-0000-000068360000}"/>
    <cellStyle name="Normal 2 24" xfId="892" xr:uid="{00000000-0005-0000-0000-000069360000}"/>
    <cellStyle name="Normal 2 24 2" xfId="893" xr:uid="{00000000-0005-0000-0000-00006A360000}"/>
    <cellStyle name="Normal 2 24 3" xfId="894" xr:uid="{00000000-0005-0000-0000-00006B360000}"/>
    <cellStyle name="Normal 2 24 4" xfId="895" xr:uid="{00000000-0005-0000-0000-00006C360000}"/>
    <cellStyle name="Normal 2 25" xfId="896" xr:uid="{00000000-0005-0000-0000-00006D360000}"/>
    <cellStyle name="Normal 2 25 2" xfId="897" xr:uid="{00000000-0005-0000-0000-00006E360000}"/>
    <cellStyle name="Normal 2 25 3" xfId="898" xr:uid="{00000000-0005-0000-0000-00006F360000}"/>
    <cellStyle name="Normal 2 25 4" xfId="899" xr:uid="{00000000-0005-0000-0000-000070360000}"/>
    <cellStyle name="Normal 2 26" xfId="900" xr:uid="{00000000-0005-0000-0000-000071360000}"/>
    <cellStyle name="Normal 2 26 2" xfId="901" xr:uid="{00000000-0005-0000-0000-000072360000}"/>
    <cellStyle name="Normal 2 26 3" xfId="902" xr:uid="{00000000-0005-0000-0000-000073360000}"/>
    <cellStyle name="Normal 2 26 4" xfId="903" xr:uid="{00000000-0005-0000-0000-000074360000}"/>
    <cellStyle name="Normal 2 27" xfId="904" xr:uid="{00000000-0005-0000-0000-000075360000}"/>
    <cellStyle name="Normal 2 27 2" xfId="905" xr:uid="{00000000-0005-0000-0000-000076360000}"/>
    <cellStyle name="Normal 2 27 3" xfId="906" xr:uid="{00000000-0005-0000-0000-000077360000}"/>
    <cellStyle name="Normal 2 27 4" xfId="907" xr:uid="{00000000-0005-0000-0000-000078360000}"/>
    <cellStyle name="Normal 2 28" xfId="908" xr:uid="{00000000-0005-0000-0000-000079360000}"/>
    <cellStyle name="Normal 2 28 2" xfId="909" xr:uid="{00000000-0005-0000-0000-00007A360000}"/>
    <cellStyle name="Normal 2 28 3" xfId="910" xr:uid="{00000000-0005-0000-0000-00007B360000}"/>
    <cellStyle name="Normal 2 28 4" xfId="911" xr:uid="{00000000-0005-0000-0000-00007C360000}"/>
    <cellStyle name="Normal 2 29" xfId="912" xr:uid="{00000000-0005-0000-0000-00007D360000}"/>
    <cellStyle name="Normal 2 29 2" xfId="913" xr:uid="{00000000-0005-0000-0000-00007E360000}"/>
    <cellStyle name="Normal 2 29 3" xfId="914" xr:uid="{00000000-0005-0000-0000-00007F360000}"/>
    <cellStyle name="Normal 2 29 4" xfId="915" xr:uid="{00000000-0005-0000-0000-000080360000}"/>
    <cellStyle name="Normal 2 3" xfId="916" xr:uid="{00000000-0005-0000-0000-000081360000}"/>
    <cellStyle name="Normal 2 3 2" xfId="917" xr:uid="{00000000-0005-0000-0000-000082360000}"/>
    <cellStyle name="Normal 2 3 3" xfId="918" xr:uid="{00000000-0005-0000-0000-000083360000}"/>
    <cellStyle name="Normal 2 3 4" xfId="919" xr:uid="{00000000-0005-0000-0000-000084360000}"/>
    <cellStyle name="Normal 2 30" xfId="920" xr:uid="{00000000-0005-0000-0000-000085360000}"/>
    <cellStyle name="Normal 2 30 2" xfId="921" xr:uid="{00000000-0005-0000-0000-000086360000}"/>
    <cellStyle name="Normal 2 30 3" xfId="922" xr:uid="{00000000-0005-0000-0000-000087360000}"/>
    <cellStyle name="Normal 2 30 4" xfId="923" xr:uid="{00000000-0005-0000-0000-000088360000}"/>
    <cellStyle name="Normal 2 31" xfId="924" xr:uid="{00000000-0005-0000-0000-000089360000}"/>
    <cellStyle name="Normal 2 31 2" xfId="925" xr:uid="{00000000-0005-0000-0000-00008A360000}"/>
    <cellStyle name="Normal 2 31 3" xfId="926" xr:uid="{00000000-0005-0000-0000-00008B360000}"/>
    <cellStyle name="Normal 2 31 4" xfId="927" xr:uid="{00000000-0005-0000-0000-00008C360000}"/>
    <cellStyle name="Normal 2 32" xfId="928" xr:uid="{00000000-0005-0000-0000-00008D360000}"/>
    <cellStyle name="Normal 2 32 2" xfId="929" xr:uid="{00000000-0005-0000-0000-00008E360000}"/>
    <cellStyle name="Normal 2 32 3" xfId="930" xr:uid="{00000000-0005-0000-0000-00008F360000}"/>
    <cellStyle name="Normal 2 32 4" xfId="931" xr:uid="{00000000-0005-0000-0000-000090360000}"/>
    <cellStyle name="Normal 2 33" xfId="932" xr:uid="{00000000-0005-0000-0000-000091360000}"/>
    <cellStyle name="Normal 2 33 2" xfId="933" xr:uid="{00000000-0005-0000-0000-000092360000}"/>
    <cellStyle name="Normal 2 33 3" xfId="934" xr:uid="{00000000-0005-0000-0000-000093360000}"/>
    <cellStyle name="Normal 2 33 4" xfId="935" xr:uid="{00000000-0005-0000-0000-000094360000}"/>
    <cellStyle name="Normal 2 34" xfId="936" xr:uid="{00000000-0005-0000-0000-000095360000}"/>
    <cellStyle name="Normal 2 34 2" xfId="937" xr:uid="{00000000-0005-0000-0000-000096360000}"/>
    <cellStyle name="Normal 2 34 3" xfId="938" xr:uid="{00000000-0005-0000-0000-000097360000}"/>
    <cellStyle name="Normal 2 34 4" xfId="939" xr:uid="{00000000-0005-0000-0000-000098360000}"/>
    <cellStyle name="Normal 2 35" xfId="940" xr:uid="{00000000-0005-0000-0000-000099360000}"/>
    <cellStyle name="Normal 2 35 2" xfId="941" xr:uid="{00000000-0005-0000-0000-00009A360000}"/>
    <cellStyle name="Normal 2 35 3" xfId="942" xr:uid="{00000000-0005-0000-0000-00009B360000}"/>
    <cellStyle name="Normal 2 35 4" xfId="943" xr:uid="{00000000-0005-0000-0000-00009C360000}"/>
    <cellStyle name="Normal 2 36" xfId="944" xr:uid="{00000000-0005-0000-0000-00009D360000}"/>
    <cellStyle name="Normal 2 36 2" xfId="945" xr:uid="{00000000-0005-0000-0000-00009E360000}"/>
    <cellStyle name="Normal 2 36 3" xfId="946" xr:uid="{00000000-0005-0000-0000-00009F360000}"/>
    <cellStyle name="Normal 2 36 4" xfId="947" xr:uid="{00000000-0005-0000-0000-0000A0360000}"/>
    <cellStyle name="Normal 2 37" xfId="948" xr:uid="{00000000-0005-0000-0000-0000A1360000}"/>
    <cellStyle name="Normal 2 38" xfId="949" xr:uid="{00000000-0005-0000-0000-0000A2360000}"/>
    <cellStyle name="Normal 2 4" xfId="950" xr:uid="{00000000-0005-0000-0000-0000A3360000}"/>
    <cellStyle name="Normal 2 4 2" xfId="951" xr:uid="{00000000-0005-0000-0000-0000A4360000}"/>
    <cellStyle name="Normal 2 4 3" xfId="952" xr:uid="{00000000-0005-0000-0000-0000A5360000}"/>
    <cellStyle name="Normal 2 4 4" xfId="953" xr:uid="{00000000-0005-0000-0000-0000A6360000}"/>
    <cellStyle name="Normal 2 4_PROD-Pricing" xfId="2461" xr:uid="{00000000-0005-0000-0000-0000A7360000}"/>
    <cellStyle name="Normal 2 5" xfId="954" xr:uid="{00000000-0005-0000-0000-0000A8360000}"/>
    <cellStyle name="Normal 2 5 2" xfId="955" xr:uid="{00000000-0005-0000-0000-0000A9360000}"/>
    <cellStyle name="Normal 2 5 3" xfId="956" xr:uid="{00000000-0005-0000-0000-0000AA360000}"/>
    <cellStyle name="Normal 2 5 4" xfId="957" xr:uid="{00000000-0005-0000-0000-0000AB360000}"/>
    <cellStyle name="Normal 2 6" xfId="958" xr:uid="{00000000-0005-0000-0000-0000AC360000}"/>
    <cellStyle name="Normal 2 6 2" xfId="959" xr:uid="{00000000-0005-0000-0000-0000AD360000}"/>
    <cellStyle name="Normal 2 6 3" xfId="960" xr:uid="{00000000-0005-0000-0000-0000AE360000}"/>
    <cellStyle name="Normal 2 6 4" xfId="961" xr:uid="{00000000-0005-0000-0000-0000AF360000}"/>
    <cellStyle name="Normal 2 7" xfId="962" xr:uid="{00000000-0005-0000-0000-0000B0360000}"/>
    <cellStyle name="Normal 2 7 2" xfId="963" xr:uid="{00000000-0005-0000-0000-0000B1360000}"/>
    <cellStyle name="Normal 2 7 3" xfId="964" xr:uid="{00000000-0005-0000-0000-0000B2360000}"/>
    <cellStyle name="Normal 2 7 4" xfId="965" xr:uid="{00000000-0005-0000-0000-0000B3360000}"/>
    <cellStyle name="Normal 2 8" xfId="966" xr:uid="{00000000-0005-0000-0000-0000B4360000}"/>
    <cellStyle name="Normal 2 8 2" xfId="967" xr:uid="{00000000-0005-0000-0000-0000B5360000}"/>
    <cellStyle name="Normal 2 8 3" xfId="968" xr:uid="{00000000-0005-0000-0000-0000B6360000}"/>
    <cellStyle name="Normal 2 8 4" xfId="969" xr:uid="{00000000-0005-0000-0000-0000B7360000}"/>
    <cellStyle name="Normal 2 9" xfId="970" xr:uid="{00000000-0005-0000-0000-0000B8360000}"/>
    <cellStyle name="Normal 2 9 2" xfId="971" xr:uid="{00000000-0005-0000-0000-0000B9360000}"/>
    <cellStyle name="Normal 2 9 3" xfId="972" xr:uid="{00000000-0005-0000-0000-0000BA360000}"/>
    <cellStyle name="Normal 2 9 4" xfId="973" xr:uid="{00000000-0005-0000-0000-0000BB360000}"/>
    <cellStyle name="Normal 2_TCO Model for new contract 2011" xfId="974" xr:uid="{00000000-0005-0000-0000-0000BC360000}"/>
    <cellStyle name="Normal 20" xfId="975" xr:uid="{00000000-0005-0000-0000-0000BD360000}"/>
    <cellStyle name="Normal 20 2" xfId="976" xr:uid="{00000000-0005-0000-0000-0000BE360000}"/>
    <cellStyle name="Normal 20 2 2" xfId="2462" xr:uid="{00000000-0005-0000-0000-0000BF360000}"/>
    <cellStyle name="Normal 20 3" xfId="977" xr:uid="{00000000-0005-0000-0000-0000C0360000}"/>
    <cellStyle name="Normal 20 4" xfId="2463" xr:uid="{00000000-0005-0000-0000-0000C1360000}"/>
    <cellStyle name="Normal 20_PROD-Pricing" xfId="2464" xr:uid="{00000000-0005-0000-0000-0000C2360000}"/>
    <cellStyle name="Normal 21" xfId="978" xr:uid="{00000000-0005-0000-0000-0000C3360000}"/>
    <cellStyle name="Normal 21 2" xfId="979" xr:uid="{00000000-0005-0000-0000-0000C4360000}"/>
    <cellStyle name="Normal 21 3" xfId="980" xr:uid="{00000000-0005-0000-0000-0000C5360000}"/>
    <cellStyle name="Normal 22" xfId="981" xr:uid="{00000000-0005-0000-0000-0000C6360000}"/>
    <cellStyle name="Normal 22 2" xfId="982" xr:uid="{00000000-0005-0000-0000-0000C7360000}"/>
    <cellStyle name="Normal 22 3" xfId="983" xr:uid="{00000000-0005-0000-0000-0000C8360000}"/>
    <cellStyle name="Normal 22 4" xfId="984" xr:uid="{00000000-0005-0000-0000-0000C9360000}"/>
    <cellStyle name="Normal 22 6" xfId="2465" xr:uid="{00000000-0005-0000-0000-0000CA360000}"/>
    <cellStyle name="Normal 22 6 2" xfId="2466" xr:uid="{00000000-0005-0000-0000-0000CB360000}"/>
    <cellStyle name="Normal 23" xfId="985" xr:uid="{00000000-0005-0000-0000-0000CC360000}"/>
    <cellStyle name="Normal 23 2" xfId="986" xr:uid="{00000000-0005-0000-0000-0000CD360000}"/>
    <cellStyle name="Normal 23 3" xfId="987" xr:uid="{00000000-0005-0000-0000-0000CE360000}"/>
    <cellStyle name="Normal 23 4" xfId="988" xr:uid="{00000000-0005-0000-0000-0000CF360000}"/>
    <cellStyle name="Normal 24" xfId="989" xr:uid="{00000000-0005-0000-0000-0000D0360000}"/>
    <cellStyle name="Normal 25" xfId="990" xr:uid="{00000000-0005-0000-0000-0000D1360000}"/>
    <cellStyle name="Normal 25 2" xfId="2649" xr:uid="{00000000-0005-0000-0000-0000D2360000}"/>
    <cellStyle name="Normal 26" xfId="991" xr:uid="{00000000-0005-0000-0000-0000D3360000}"/>
    <cellStyle name="Normal 26 2" xfId="992" xr:uid="{00000000-0005-0000-0000-0000D4360000}"/>
    <cellStyle name="Normal 26 3" xfId="993" xr:uid="{00000000-0005-0000-0000-0000D5360000}"/>
    <cellStyle name="Normal 26 4" xfId="994" xr:uid="{00000000-0005-0000-0000-0000D6360000}"/>
    <cellStyle name="Normal 27" xfId="995" xr:uid="{00000000-0005-0000-0000-0000D7360000}"/>
    <cellStyle name="Normal 27 2" xfId="996" xr:uid="{00000000-0005-0000-0000-0000D8360000}"/>
    <cellStyle name="Normal 27 3" xfId="997" xr:uid="{00000000-0005-0000-0000-0000D9360000}"/>
    <cellStyle name="Normal 27 4" xfId="998" xr:uid="{00000000-0005-0000-0000-0000DA360000}"/>
    <cellStyle name="Normal 28" xfId="999" xr:uid="{00000000-0005-0000-0000-0000DB360000}"/>
    <cellStyle name="Normal 28 2" xfId="2650" xr:uid="{00000000-0005-0000-0000-0000DC360000}"/>
    <cellStyle name="Normal 29" xfId="1000" xr:uid="{00000000-0005-0000-0000-0000DD360000}"/>
    <cellStyle name="Normal 29 2" xfId="2651" xr:uid="{00000000-0005-0000-0000-0000DE360000}"/>
    <cellStyle name="Normal 3" xfId="1001" xr:uid="{00000000-0005-0000-0000-0000DF360000}"/>
    <cellStyle name="Normal 3 10" xfId="1002" xr:uid="{00000000-0005-0000-0000-0000E0360000}"/>
    <cellStyle name="Normal 3 10 2" xfId="1003" xr:uid="{00000000-0005-0000-0000-0000E1360000}"/>
    <cellStyle name="Normal 3 10 3" xfId="1004" xr:uid="{00000000-0005-0000-0000-0000E2360000}"/>
    <cellStyle name="Normal 3 10 4" xfId="1005" xr:uid="{00000000-0005-0000-0000-0000E3360000}"/>
    <cellStyle name="Normal 3 11" xfId="1006" xr:uid="{00000000-0005-0000-0000-0000E4360000}"/>
    <cellStyle name="Normal 3 11 2" xfId="1007" xr:uid="{00000000-0005-0000-0000-0000E5360000}"/>
    <cellStyle name="Normal 3 11 3" xfId="1008" xr:uid="{00000000-0005-0000-0000-0000E6360000}"/>
    <cellStyle name="Normal 3 11 4" xfId="1009" xr:uid="{00000000-0005-0000-0000-0000E7360000}"/>
    <cellStyle name="Normal 3 12" xfId="1010" xr:uid="{00000000-0005-0000-0000-0000E8360000}"/>
    <cellStyle name="Normal 3 12 2" xfId="1011" xr:uid="{00000000-0005-0000-0000-0000E9360000}"/>
    <cellStyle name="Normal 3 12 3" xfId="1012" xr:uid="{00000000-0005-0000-0000-0000EA360000}"/>
    <cellStyle name="Normal 3 12 4" xfId="1013" xr:uid="{00000000-0005-0000-0000-0000EB360000}"/>
    <cellStyle name="Normal 3 13" xfId="1014" xr:uid="{00000000-0005-0000-0000-0000EC360000}"/>
    <cellStyle name="Normal 3 13 2" xfId="1015" xr:uid="{00000000-0005-0000-0000-0000ED360000}"/>
    <cellStyle name="Normal 3 13 3" xfId="1016" xr:uid="{00000000-0005-0000-0000-0000EE360000}"/>
    <cellStyle name="Normal 3 13 4" xfId="1017" xr:uid="{00000000-0005-0000-0000-0000EF360000}"/>
    <cellStyle name="Normal 3 14" xfId="1018" xr:uid="{00000000-0005-0000-0000-0000F0360000}"/>
    <cellStyle name="Normal 3 14 2" xfId="1019" xr:uid="{00000000-0005-0000-0000-0000F1360000}"/>
    <cellStyle name="Normal 3 14 3" xfId="1020" xr:uid="{00000000-0005-0000-0000-0000F2360000}"/>
    <cellStyle name="Normal 3 14 4" xfId="1021" xr:uid="{00000000-0005-0000-0000-0000F3360000}"/>
    <cellStyle name="Normal 3 15" xfId="1022" xr:uid="{00000000-0005-0000-0000-0000F4360000}"/>
    <cellStyle name="Normal 3 15 2" xfId="1023" xr:uid="{00000000-0005-0000-0000-0000F5360000}"/>
    <cellStyle name="Normal 3 15 3" xfId="1024" xr:uid="{00000000-0005-0000-0000-0000F6360000}"/>
    <cellStyle name="Normal 3 15 4" xfId="1025" xr:uid="{00000000-0005-0000-0000-0000F7360000}"/>
    <cellStyle name="Normal 3 16" xfId="1026" xr:uid="{00000000-0005-0000-0000-0000F8360000}"/>
    <cellStyle name="Normal 3 16 2" xfId="1027" xr:uid="{00000000-0005-0000-0000-0000F9360000}"/>
    <cellStyle name="Normal 3 16 3" xfId="1028" xr:uid="{00000000-0005-0000-0000-0000FA360000}"/>
    <cellStyle name="Normal 3 16 4" xfId="1029" xr:uid="{00000000-0005-0000-0000-0000FB360000}"/>
    <cellStyle name="Normal 3 17" xfId="1030" xr:uid="{00000000-0005-0000-0000-0000FC360000}"/>
    <cellStyle name="Normal 3 17 2" xfId="1031" xr:uid="{00000000-0005-0000-0000-0000FD360000}"/>
    <cellStyle name="Normal 3 17 3" xfId="1032" xr:uid="{00000000-0005-0000-0000-0000FE360000}"/>
    <cellStyle name="Normal 3 17 4" xfId="1033" xr:uid="{00000000-0005-0000-0000-0000FF360000}"/>
    <cellStyle name="Normal 3 18" xfId="1034" xr:uid="{00000000-0005-0000-0000-000000370000}"/>
    <cellStyle name="Normal 3 18 2" xfId="1035" xr:uid="{00000000-0005-0000-0000-000001370000}"/>
    <cellStyle name="Normal 3 18 3" xfId="1036" xr:uid="{00000000-0005-0000-0000-000002370000}"/>
    <cellStyle name="Normal 3 18 4" xfId="1037" xr:uid="{00000000-0005-0000-0000-000003370000}"/>
    <cellStyle name="Normal 3 184 2" xfId="2467" xr:uid="{00000000-0005-0000-0000-000004370000}"/>
    <cellStyle name="Normal 3 184 2 2" xfId="2468" xr:uid="{00000000-0005-0000-0000-000005370000}"/>
    <cellStyle name="Normal 3 184 2 2 2" xfId="2469" xr:uid="{00000000-0005-0000-0000-000006370000}"/>
    <cellStyle name="Normal 3 184 2 3" xfId="2470" xr:uid="{00000000-0005-0000-0000-000007370000}"/>
    <cellStyle name="Normal 3 19" xfId="1038" xr:uid="{00000000-0005-0000-0000-000008370000}"/>
    <cellStyle name="Normal 3 19 2" xfId="1039" xr:uid="{00000000-0005-0000-0000-000009370000}"/>
    <cellStyle name="Normal 3 19 3" xfId="1040" xr:uid="{00000000-0005-0000-0000-00000A370000}"/>
    <cellStyle name="Normal 3 19 4" xfId="1041" xr:uid="{00000000-0005-0000-0000-00000B370000}"/>
    <cellStyle name="Normal 3 2" xfId="1042" xr:uid="{00000000-0005-0000-0000-00000C370000}"/>
    <cellStyle name="Normal 3 2 2" xfId="1043" xr:uid="{00000000-0005-0000-0000-00000D370000}"/>
    <cellStyle name="Normal 3 2 2 2" xfId="2471" xr:uid="{00000000-0005-0000-0000-00000E370000}"/>
    <cellStyle name="Normal 3 2 3" xfId="1044" xr:uid="{00000000-0005-0000-0000-00000F370000}"/>
    <cellStyle name="Normal 3 2 4" xfId="1045" xr:uid="{00000000-0005-0000-0000-000010370000}"/>
    <cellStyle name="Normal 3 2 4 2" xfId="2472" xr:uid="{00000000-0005-0000-0000-000011370000}"/>
    <cellStyle name="Normal 3 2 4 2 2" xfId="2473" xr:uid="{00000000-0005-0000-0000-000012370000}"/>
    <cellStyle name="Normal 3 2 4 3" xfId="2474" xr:uid="{00000000-0005-0000-0000-000013370000}"/>
    <cellStyle name="Normal 3 2 4_PROD-Pricing" xfId="2475" xr:uid="{00000000-0005-0000-0000-000014370000}"/>
    <cellStyle name="Normal 3 2 5" xfId="2476" xr:uid="{00000000-0005-0000-0000-000015370000}"/>
    <cellStyle name="Normal 3 2 5 2" xfId="2477" xr:uid="{00000000-0005-0000-0000-000016370000}"/>
    <cellStyle name="Normal 3 2 6" xfId="2478" xr:uid="{00000000-0005-0000-0000-000017370000}"/>
    <cellStyle name="Normal 3 2_PROD-Pricing" xfId="2479" xr:uid="{00000000-0005-0000-0000-000018370000}"/>
    <cellStyle name="Normal 3 20" xfId="1046" xr:uid="{00000000-0005-0000-0000-000019370000}"/>
    <cellStyle name="Normal 3 20 2" xfId="1047" xr:uid="{00000000-0005-0000-0000-00001A370000}"/>
    <cellStyle name="Normal 3 20 3" xfId="1048" xr:uid="{00000000-0005-0000-0000-00001B370000}"/>
    <cellStyle name="Normal 3 20 4" xfId="1049" xr:uid="{00000000-0005-0000-0000-00001C370000}"/>
    <cellStyle name="Normal 3 21" xfId="1050" xr:uid="{00000000-0005-0000-0000-00001D370000}"/>
    <cellStyle name="Normal 3 21 2" xfId="1051" xr:uid="{00000000-0005-0000-0000-00001E370000}"/>
    <cellStyle name="Normal 3 21 3" xfId="1052" xr:uid="{00000000-0005-0000-0000-00001F370000}"/>
    <cellStyle name="Normal 3 21 4" xfId="1053" xr:uid="{00000000-0005-0000-0000-000020370000}"/>
    <cellStyle name="Normal 3 22" xfId="1054" xr:uid="{00000000-0005-0000-0000-000021370000}"/>
    <cellStyle name="Normal 3 22 2" xfId="1055" xr:uid="{00000000-0005-0000-0000-000022370000}"/>
    <cellStyle name="Normal 3 22 3" xfId="1056" xr:uid="{00000000-0005-0000-0000-000023370000}"/>
    <cellStyle name="Normal 3 22 4" xfId="1057" xr:uid="{00000000-0005-0000-0000-000024370000}"/>
    <cellStyle name="Normal 3 23" xfId="1058" xr:uid="{00000000-0005-0000-0000-000025370000}"/>
    <cellStyle name="Normal 3 23 2" xfId="1059" xr:uid="{00000000-0005-0000-0000-000026370000}"/>
    <cellStyle name="Normal 3 23 3" xfId="1060" xr:uid="{00000000-0005-0000-0000-000027370000}"/>
    <cellStyle name="Normal 3 23 4" xfId="1061" xr:uid="{00000000-0005-0000-0000-000028370000}"/>
    <cellStyle name="Normal 3 24" xfId="1062" xr:uid="{00000000-0005-0000-0000-000029370000}"/>
    <cellStyle name="Normal 3 24 2" xfId="1063" xr:uid="{00000000-0005-0000-0000-00002A370000}"/>
    <cellStyle name="Normal 3 24 3" xfId="1064" xr:uid="{00000000-0005-0000-0000-00002B370000}"/>
    <cellStyle name="Normal 3 24 4" xfId="1065" xr:uid="{00000000-0005-0000-0000-00002C370000}"/>
    <cellStyle name="Normal 3 25" xfId="1066" xr:uid="{00000000-0005-0000-0000-00002D370000}"/>
    <cellStyle name="Normal 3 25 2" xfId="1067" xr:uid="{00000000-0005-0000-0000-00002E370000}"/>
    <cellStyle name="Normal 3 25 3" xfId="1068" xr:uid="{00000000-0005-0000-0000-00002F370000}"/>
    <cellStyle name="Normal 3 25 4" xfId="1069" xr:uid="{00000000-0005-0000-0000-000030370000}"/>
    <cellStyle name="Normal 3 26" xfId="1070" xr:uid="{00000000-0005-0000-0000-000031370000}"/>
    <cellStyle name="Normal 3 26 2" xfId="1071" xr:uid="{00000000-0005-0000-0000-000032370000}"/>
    <cellStyle name="Normal 3 26 3" xfId="1072" xr:uid="{00000000-0005-0000-0000-000033370000}"/>
    <cellStyle name="Normal 3 26 4" xfId="1073" xr:uid="{00000000-0005-0000-0000-000034370000}"/>
    <cellStyle name="Normal 3 27" xfId="1074" xr:uid="{00000000-0005-0000-0000-000035370000}"/>
    <cellStyle name="Normal 3 27 2" xfId="1075" xr:uid="{00000000-0005-0000-0000-000036370000}"/>
    <cellStyle name="Normal 3 27 3" xfId="1076" xr:uid="{00000000-0005-0000-0000-000037370000}"/>
    <cellStyle name="Normal 3 27 4" xfId="1077" xr:uid="{00000000-0005-0000-0000-000038370000}"/>
    <cellStyle name="Normal 3 28" xfId="1078" xr:uid="{00000000-0005-0000-0000-000039370000}"/>
    <cellStyle name="Normal 3 28 2" xfId="1079" xr:uid="{00000000-0005-0000-0000-00003A370000}"/>
    <cellStyle name="Normal 3 28 3" xfId="1080" xr:uid="{00000000-0005-0000-0000-00003B370000}"/>
    <cellStyle name="Normal 3 28 4" xfId="1081" xr:uid="{00000000-0005-0000-0000-00003C370000}"/>
    <cellStyle name="Normal 3 29" xfId="1082" xr:uid="{00000000-0005-0000-0000-00003D370000}"/>
    <cellStyle name="Normal 3 29 2" xfId="1083" xr:uid="{00000000-0005-0000-0000-00003E370000}"/>
    <cellStyle name="Normal 3 29 3" xfId="1084" xr:uid="{00000000-0005-0000-0000-00003F370000}"/>
    <cellStyle name="Normal 3 29 4" xfId="1085" xr:uid="{00000000-0005-0000-0000-000040370000}"/>
    <cellStyle name="Normal 3 3" xfId="1086" xr:uid="{00000000-0005-0000-0000-000041370000}"/>
    <cellStyle name="Normal 3 3 2" xfId="1087" xr:uid="{00000000-0005-0000-0000-000042370000}"/>
    <cellStyle name="Normal 3 3 2 2" xfId="2480" xr:uid="{00000000-0005-0000-0000-000043370000}"/>
    <cellStyle name="Normal 3 3 2_PROD-Pricing" xfId="2481" xr:uid="{00000000-0005-0000-0000-000044370000}"/>
    <cellStyle name="Normal 3 3 3" xfId="1088" xr:uid="{00000000-0005-0000-0000-000045370000}"/>
    <cellStyle name="Normal 3 3_PROD-Pricing" xfId="2482" xr:uid="{00000000-0005-0000-0000-000046370000}"/>
    <cellStyle name="Normal 3 30" xfId="1089" xr:uid="{00000000-0005-0000-0000-000047370000}"/>
    <cellStyle name="Normal 3 30 2" xfId="1090" xr:uid="{00000000-0005-0000-0000-000048370000}"/>
    <cellStyle name="Normal 3 30 3" xfId="1091" xr:uid="{00000000-0005-0000-0000-000049370000}"/>
    <cellStyle name="Normal 3 30 4" xfId="1092" xr:uid="{00000000-0005-0000-0000-00004A370000}"/>
    <cellStyle name="Normal 3 31" xfId="1093" xr:uid="{00000000-0005-0000-0000-00004B370000}"/>
    <cellStyle name="Normal 3 31 2" xfId="1094" xr:uid="{00000000-0005-0000-0000-00004C370000}"/>
    <cellStyle name="Normal 3 31 3" xfId="1095" xr:uid="{00000000-0005-0000-0000-00004D370000}"/>
    <cellStyle name="Normal 3 31 4" xfId="1096" xr:uid="{00000000-0005-0000-0000-00004E370000}"/>
    <cellStyle name="Normal 3 32" xfId="1097" xr:uid="{00000000-0005-0000-0000-00004F370000}"/>
    <cellStyle name="Normal 3 32 2" xfId="1098" xr:uid="{00000000-0005-0000-0000-000050370000}"/>
    <cellStyle name="Normal 3 32 3" xfId="1099" xr:uid="{00000000-0005-0000-0000-000051370000}"/>
    <cellStyle name="Normal 3 32 4" xfId="1100" xr:uid="{00000000-0005-0000-0000-000052370000}"/>
    <cellStyle name="Normal 3 33" xfId="1101" xr:uid="{00000000-0005-0000-0000-000053370000}"/>
    <cellStyle name="Normal 3 33 2" xfId="1102" xr:uid="{00000000-0005-0000-0000-000054370000}"/>
    <cellStyle name="Normal 3 33 3" xfId="1103" xr:uid="{00000000-0005-0000-0000-000055370000}"/>
    <cellStyle name="Normal 3 33 4" xfId="1104" xr:uid="{00000000-0005-0000-0000-000056370000}"/>
    <cellStyle name="Normal 3 34" xfId="1105" xr:uid="{00000000-0005-0000-0000-000057370000}"/>
    <cellStyle name="Normal 3 34 2" xfId="1106" xr:uid="{00000000-0005-0000-0000-000058370000}"/>
    <cellStyle name="Normal 3 34 3" xfId="1107" xr:uid="{00000000-0005-0000-0000-000059370000}"/>
    <cellStyle name="Normal 3 34 4" xfId="1108" xr:uid="{00000000-0005-0000-0000-00005A370000}"/>
    <cellStyle name="Normal 3 35" xfId="1109" xr:uid="{00000000-0005-0000-0000-00005B370000}"/>
    <cellStyle name="Normal 3 35 2" xfId="1110" xr:uid="{00000000-0005-0000-0000-00005C370000}"/>
    <cellStyle name="Normal 3 35 3" xfId="1111" xr:uid="{00000000-0005-0000-0000-00005D370000}"/>
    <cellStyle name="Normal 3 35 4" xfId="1112" xr:uid="{00000000-0005-0000-0000-00005E370000}"/>
    <cellStyle name="Normal 3 36" xfId="1113" xr:uid="{00000000-0005-0000-0000-00005F370000}"/>
    <cellStyle name="Normal 3 36 2" xfId="1114" xr:uid="{00000000-0005-0000-0000-000060370000}"/>
    <cellStyle name="Normal 3 36 3" xfId="1115" xr:uid="{00000000-0005-0000-0000-000061370000}"/>
    <cellStyle name="Normal 3 36 4" xfId="1116" xr:uid="{00000000-0005-0000-0000-000062370000}"/>
    <cellStyle name="Normal 3 37" xfId="1117" xr:uid="{00000000-0005-0000-0000-000063370000}"/>
    <cellStyle name="Normal 3 37 2" xfId="1118" xr:uid="{00000000-0005-0000-0000-000064370000}"/>
    <cellStyle name="Normal 3 37 3" xfId="1119" xr:uid="{00000000-0005-0000-0000-000065370000}"/>
    <cellStyle name="Normal 3 37 4" xfId="1120" xr:uid="{00000000-0005-0000-0000-000066370000}"/>
    <cellStyle name="Normal 3 38" xfId="1121" xr:uid="{00000000-0005-0000-0000-000067370000}"/>
    <cellStyle name="Normal 3 38 2" xfId="1122" xr:uid="{00000000-0005-0000-0000-000068370000}"/>
    <cellStyle name="Normal 3 38 3" xfId="1123" xr:uid="{00000000-0005-0000-0000-000069370000}"/>
    <cellStyle name="Normal 3 38 4" xfId="1124" xr:uid="{00000000-0005-0000-0000-00006A370000}"/>
    <cellStyle name="Normal 3 39" xfId="1125" xr:uid="{00000000-0005-0000-0000-00006B370000}"/>
    <cellStyle name="Normal 3 4" xfId="1126" xr:uid="{00000000-0005-0000-0000-00006C370000}"/>
    <cellStyle name="Normal 3 4 2" xfId="1127" xr:uid="{00000000-0005-0000-0000-00006D370000}"/>
    <cellStyle name="Normal 3 4 3" xfId="1128" xr:uid="{00000000-0005-0000-0000-00006E370000}"/>
    <cellStyle name="Normal 3 4 4" xfId="1129" xr:uid="{00000000-0005-0000-0000-00006F370000}"/>
    <cellStyle name="Normal 3 4_PROD-Pricing" xfId="2483" xr:uid="{00000000-0005-0000-0000-000070370000}"/>
    <cellStyle name="Normal 3 40" xfId="1130" xr:uid="{00000000-0005-0000-0000-000071370000}"/>
    <cellStyle name="Normal 3 41" xfId="35576" xr:uid="{00000000-0005-0000-0000-000072370000}"/>
    <cellStyle name="Normal 3 42" xfId="35575" xr:uid="{00000000-0005-0000-0000-000073370000}"/>
    <cellStyle name="Normal 3 43" xfId="35579" xr:uid="{00000000-0005-0000-0000-000074370000}"/>
    <cellStyle name="Normal 3 44" xfId="35583" xr:uid="{00000000-0005-0000-0000-000075370000}"/>
    <cellStyle name="Normal 3 45" xfId="35593" xr:uid="{00000000-0005-0000-0000-000076370000}"/>
    <cellStyle name="Normal 3 46" xfId="35595" xr:uid="{00000000-0005-0000-0000-000077370000}"/>
    <cellStyle name="Normal 3 47" xfId="35597" xr:uid="{00000000-0005-0000-0000-000078370000}"/>
    <cellStyle name="Normal 3 5" xfId="1131" xr:uid="{00000000-0005-0000-0000-000079370000}"/>
    <cellStyle name="Normal 3 5 2" xfId="1132" xr:uid="{00000000-0005-0000-0000-00007A370000}"/>
    <cellStyle name="Normal 3 5 3" xfId="1133" xr:uid="{00000000-0005-0000-0000-00007B370000}"/>
    <cellStyle name="Normal 3 5 4" xfId="1134" xr:uid="{00000000-0005-0000-0000-00007C370000}"/>
    <cellStyle name="Normal 3 6" xfId="1135" xr:uid="{00000000-0005-0000-0000-00007D370000}"/>
    <cellStyle name="Normal 3 6 2" xfId="1136" xr:uid="{00000000-0005-0000-0000-00007E370000}"/>
    <cellStyle name="Normal 3 6 3" xfId="1137" xr:uid="{00000000-0005-0000-0000-00007F370000}"/>
    <cellStyle name="Normal 3 6 4" xfId="1138" xr:uid="{00000000-0005-0000-0000-000080370000}"/>
    <cellStyle name="Normal 3 7" xfId="1139" xr:uid="{00000000-0005-0000-0000-000081370000}"/>
    <cellStyle name="Normal 3 7 2" xfId="1140" xr:uid="{00000000-0005-0000-0000-000082370000}"/>
    <cellStyle name="Normal 3 7 3" xfId="1141" xr:uid="{00000000-0005-0000-0000-000083370000}"/>
    <cellStyle name="Normal 3 7 4" xfId="1142" xr:uid="{00000000-0005-0000-0000-000084370000}"/>
    <cellStyle name="Normal 3 8" xfId="1143" xr:uid="{00000000-0005-0000-0000-000085370000}"/>
    <cellStyle name="Normal 3 8 2" xfId="1144" xr:uid="{00000000-0005-0000-0000-000086370000}"/>
    <cellStyle name="Normal 3 8 3" xfId="1145" xr:uid="{00000000-0005-0000-0000-000087370000}"/>
    <cellStyle name="Normal 3 8 4" xfId="1146" xr:uid="{00000000-0005-0000-0000-000088370000}"/>
    <cellStyle name="Normal 3 9" xfId="1147" xr:uid="{00000000-0005-0000-0000-000089370000}"/>
    <cellStyle name="Normal 3 9 2" xfId="1148" xr:uid="{00000000-0005-0000-0000-00008A370000}"/>
    <cellStyle name="Normal 3 9 3" xfId="1149" xr:uid="{00000000-0005-0000-0000-00008B370000}"/>
    <cellStyle name="Normal 3 9 4" xfId="1150" xr:uid="{00000000-0005-0000-0000-00008C370000}"/>
    <cellStyle name="Normal 30" xfId="1151" xr:uid="{00000000-0005-0000-0000-00008D370000}"/>
    <cellStyle name="Normal 30 2" xfId="2653" xr:uid="{00000000-0005-0000-0000-00008E370000}"/>
    <cellStyle name="Normal 31" xfId="1152" xr:uid="{00000000-0005-0000-0000-00008F370000}"/>
    <cellStyle name="Normal 31 2" xfId="2654" xr:uid="{00000000-0005-0000-0000-000090370000}"/>
    <cellStyle name="Normal 32" xfId="1153" xr:uid="{00000000-0005-0000-0000-000091370000}"/>
    <cellStyle name="Normal 32 2" xfId="1154" xr:uid="{00000000-0005-0000-0000-000092370000}"/>
    <cellStyle name="Normal 32 3" xfId="1155" xr:uid="{00000000-0005-0000-0000-000093370000}"/>
    <cellStyle name="Normal 32 4" xfId="1156" xr:uid="{00000000-0005-0000-0000-000094370000}"/>
    <cellStyle name="Normal 33" xfId="1157" xr:uid="{00000000-0005-0000-0000-000095370000}"/>
    <cellStyle name="Normal 33 2" xfId="1158" xr:uid="{00000000-0005-0000-0000-000096370000}"/>
    <cellStyle name="Normal 33 3" xfId="1159" xr:uid="{00000000-0005-0000-0000-000097370000}"/>
    <cellStyle name="Normal 33 4" xfId="1160" xr:uid="{00000000-0005-0000-0000-000098370000}"/>
    <cellStyle name="Normal 34" xfId="1161" xr:uid="{00000000-0005-0000-0000-000099370000}"/>
    <cellStyle name="Normal 35" xfId="2546" xr:uid="{00000000-0005-0000-0000-00009A370000}"/>
    <cellStyle name="Normal 36" xfId="2548" xr:uid="{00000000-0005-0000-0000-00009B370000}"/>
    <cellStyle name="Normal 37" xfId="1162" xr:uid="{00000000-0005-0000-0000-00009C370000}"/>
    <cellStyle name="Normal 37 2" xfId="1163" xr:uid="{00000000-0005-0000-0000-00009D370000}"/>
    <cellStyle name="Normal 37 3" xfId="1164" xr:uid="{00000000-0005-0000-0000-00009E370000}"/>
    <cellStyle name="Normal 37 4" xfId="1165" xr:uid="{00000000-0005-0000-0000-00009F370000}"/>
    <cellStyle name="Normal 38" xfId="2560" xr:uid="{00000000-0005-0000-0000-0000A0370000}"/>
    <cellStyle name="Normal 39" xfId="2619" xr:uid="{00000000-0005-0000-0000-0000A1370000}"/>
    <cellStyle name="Normal 4" xfId="1166" xr:uid="{00000000-0005-0000-0000-0000A2370000}"/>
    <cellStyle name="Normal 4 10" xfId="1167" xr:uid="{00000000-0005-0000-0000-0000A3370000}"/>
    <cellStyle name="Normal 4 10 2" xfId="1168" xr:uid="{00000000-0005-0000-0000-0000A4370000}"/>
    <cellStyle name="Normal 4 10 3" xfId="1169" xr:uid="{00000000-0005-0000-0000-0000A5370000}"/>
    <cellStyle name="Normal 4 10 4" xfId="1170" xr:uid="{00000000-0005-0000-0000-0000A6370000}"/>
    <cellStyle name="Normal 4 11" xfId="1171" xr:uid="{00000000-0005-0000-0000-0000A7370000}"/>
    <cellStyle name="Normal 4 11 2" xfId="1172" xr:uid="{00000000-0005-0000-0000-0000A8370000}"/>
    <cellStyle name="Normal 4 11 3" xfId="1173" xr:uid="{00000000-0005-0000-0000-0000A9370000}"/>
    <cellStyle name="Normal 4 11 4" xfId="1174" xr:uid="{00000000-0005-0000-0000-0000AA370000}"/>
    <cellStyle name="Normal 4 12" xfId="1175" xr:uid="{00000000-0005-0000-0000-0000AB370000}"/>
    <cellStyle name="Normal 4 12 2" xfId="1176" xr:uid="{00000000-0005-0000-0000-0000AC370000}"/>
    <cellStyle name="Normal 4 12 3" xfId="1177" xr:uid="{00000000-0005-0000-0000-0000AD370000}"/>
    <cellStyle name="Normal 4 12 4" xfId="1178" xr:uid="{00000000-0005-0000-0000-0000AE370000}"/>
    <cellStyle name="Normal 4 13" xfId="1179" xr:uid="{00000000-0005-0000-0000-0000AF370000}"/>
    <cellStyle name="Normal 4 13 2" xfId="1180" xr:uid="{00000000-0005-0000-0000-0000B0370000}"/>
    <cellStyle name="Normal 4 13 3" xfId="1181" xr:uid="{00000000-0005-0000-0000-0000B1370000}"/>
    <cellStyle name="Normal 4 13 4" xfId="1182" xr:uid="{00000000-0005-0000-0000-0000B2370000}"/>
    <cellStyle name="Normal 4 14" xfId="1183" xr:uid="{00000000-0005-0000-0000-0000B3370000}"/>
    <cellStyle name="Normal 4 14 2" xfId="1184" xr:uid="{00000000-0005-0000-0000-0000B4370000}"/>
    <cellStyle name="Normal 4 14 3" xfId="1185" xr:uid="{00000000-0005-0000-0000-0000B5370000}"/>
    <cellStyle name="Normal 4 14 4" xfId="1186" xr:uid="{00000000-0005-0000-0000-0000B6370000}"/>
    <cellStyle name="Normal 4 15" xfId="1187" xr:uid="{00000000-0005-0000-0000-0000B7370000}"/>
    <cellStyle name="Normal 4 15 2" xfId="1188" xr:uid="{00000000-0005-0000-0000-0000B8370000}"/>
    <cellStyle name="Normal 4 15 3" xfId="1189" xr:uid="{00000000-0005-0000-0000-0000B9370000}"/>
    <cellStyle name="Normal 4 15 4" xfId="1190" xr:uid="{00000000-0005-0000-0000-0000BA370000}"/>
    <cellStyle name="Normal 4 16" xfId="1191" xr:uid="{00000000-0005-0000-0000-0000BB370000}"/>
    <cellStyle name="Normal 4 16 2" xfId="1192" xr:uid="{00000000-0005-0000-0000-0000BC370000}"/>
    <cellStyle name="Normal 4 16 3" xfId="1193" xr:uid="{00000000-0005-0000-0000-0000BD370000}"/>
    <cellStyle name="Normal 4 16 4" xfId="1194" xr:uid="{00000000-0005-0000-0000-0000BE370000}"/>
    <cellStyle name="Normal 4 17" xfId="1195" xr:uid="{00000000-0005-0000-0000-0000BF370000}"/>
    <cellStyle name="Normal 4 17 2" xfId="1196" xr:uid="{00000000-0005-0000-0000-0000C0370000}"/>
    <cellStyle name="Normal 4 17 3" xfId="1197" xr:uid="{00000000-0005-0000-0000-0000C1370000}"/>
    <cellStyle name="Normal 4 17 4" xfId="1198" xr:uid="{00000000-0005-0000-0000-0000C2370000}"/>
    <cellStyle name="Normal 4 18" xfId="1199" xr:uid="{00000000-0005-0000-0000-0000C3370000}"/>
    <cellStyle name="Normal 4 18 2" xfId="1200" xr:uid="{00000000-0005-0000-0000-0000C4370000}"/>
    <cellStyle name="Normal 4 18 3" xfId="1201" xr:uid="{00000000-0005-0000-0000-0000C5370000}"/>
    <cellStyle name="Normal 4 18 4" xfId="1202" xr:uid="{00000000-0005-0000-0000-0000C6370000}"/>
    <cellStyle name="Normal 4 19" xfId="1203" xr:uid="{00000000-0005-0000-0000-0000C7370000}"/>
    <cellStyle name="Normal 4 19 2" xfId="1204" xr:uid="{00000000-0005-0000-0000-0000C8370000}"/>
    <cellStyle name="Normal 4 19 3" xfId="1205" xr:uid="{00000000-0005-0000-0000-0000C9370000}"/>
    <cellStyle name="Normal 4 19 4" xfId="1206" xr:uid="{00000000-0005-0000-0000-0000CA370000}"/>
    <cellStyle name="Normal 4 2" xfId="1207" xr:uid="{00000000-0005-0000-0000-0000CB370000}"/>
    <cellStyle name="Normal 4 2 2" xfId="1208" xr:uid="{00000000-0005-0000-0000-0000CC370000}"/>
    <cellStyle name="Normal 4 2 3" xfId="1209" xr:uid="{00000000-0005-0000-0000-0000CD370000}"/>
    <cellStyle name="Normal 4 2 4" xfId="1210" xr:uid="{00000000-0005-0000-0000-0000CE370000}"/>
    <cellStyle name="Normal 4 20" xfId="1211" xr:uid="{00000000-0005-0000-0000-0000CF370000}"/>
    <cellStyle name="Normal 4 20 2" xfId="1212" xr:uid="{00000000-0005-0000-0000-0000D0370000}"/>
    <cellStyle name="Normal 4 20 3" xfId="1213" xr:uid="{00000000-0005-0000-0000-0000D1370000}"/>
    <cellStyle name="Normal 4 20 4" xfId="1214" xr:uid="{00000000-0005-0000-0000-0000D2370000}"/>
    <cellStyle name="Normal 4 21" xfId="1215" xr:uid="{00000000-0005-0000-0000-0000D3370000}"/>
    <cellStyle name="Normal 4 21 2" xfId="1216" xr:uid="{00000000-0005-0000-0000-0000D4370000}"/>
    <cellStyle name="Normal 4 21 3" xfId="1217" xr:uid="{00000000-0005-0000-0000-0000D5370000}"/>
    <cellStyle name="Normal 4 21 4" xfId="1218" xr:uid="{00000000-0005-0000-0000-0000D6370000}"/>
    <cellStyle name="Normal 4 22" xfId="1219" xr:uid="{00000000-0005-0000-0000-0000D7370000}"/>
    <cellStyle name="Normal 4 22 2" xfId="1220" xr:uid="{00000000-0005-0000-0000-0000D8370000}"/>
    <cellStyle name="Normal 4 22 3" xfId="1221" xr:uid="{00000000-0005-0000-0000-0000D9370000}"/>
    <cellStyle name="Normal 4 22 4" xfId="1222" xr:uid="{00000000-0005-0000-0000-0000DA370000}"/>
    <cellStyle name="Normal 4 23" xfId="1223" xr:uid="{00000000-0005-0000-0000-0000DB370000}"/>
    <cellStyle name="Normal 4 23 2" xfId="1224" xr:uid="{00000000-0005-0000-0000-0000DC370000}"/>
    <cellStyle name="Normal 4 23 3" xfId="1225" xr:uid="{00000000-0005-0000-0000-0000DD370000}"/>
    <cellStyle name="Normal 4 23 4" xfId="1226" xr:uid="{00000000-0005-0000-0000-0000DE370000}"/>
    <cellStyle name="Normal 4 24" xfId="1227" xr:uid="{00000000-0005-0000-0000-0000DF370000}"/>
    <cellStyle name="Normal 4 24 2" xfId="1228" xr:uid="{00000000-0005-0000-0000-0000E0370000}"/>
    <cellStyle name="Normal 4 24 3" xfId="1229" xr:uid="{00000000-0005-0000-0000-0000E1370000}"/>
    <cellStyle name="Normal 4 24 4" xfId="1230" xr:uid="{00000000-0005-0000-0000-0000E2370000}"/>
    <cellStyle name="Normal 4 25" xfId="1231" xr:uid="{00000000-0005-0000-0000-0000E3370000}"/>
    <cellStyle name="Normal 4 25 2" xfId="1232" xr:uid="{00000000-0005-0000-0000-0000E4370000}"/>
    <cellStyle name="Normal 4 25 3" xfId="1233" xr:uid="{00000000-0005-0000-0000-0000E5370000}"/>
    <cellStyle name="Normal 4 25 4" xfId="1234" xr:uid="{00000000-0005-0000-0000-0000E6370000}"/>
    <cellStyle name="Normal 4 26" xfId="1235" xr:uid="{00000000-0005-0000-0000-0000E7370000}"/>
    <cellStyle name="Normal 4 26 2" xfId="1236" xr:uid="{00000000-0005-0000-0000-0000E8370000}"/>
    <cellStyle name="Normal 4 26 3" xfId="1237" xr:uid="{00000000-0005-0000-0000-0000E9370000}"/>
    <cellStyle name="Normal 4 26 4" xfId="1238" xr:uid="{00000000-0005-0000-0000-0000EA370000}"/>
    <cellStyle name="Normal 4 27" xfId="1239" xr:uid="{00000000-0005-0000-0000-0000EB370000}"/>
    <cellStyle name="Normal 4 27 2" xfId="1240" xr:uid="{00000000-0005-0000-0000-0000EC370000}"/>
    <cellStyle name="Normal 4 27 3" xfId="1241" xr:uid="{00000000-0005-0000-0000-0000ED370000}"/>
    <cellStyle name="Normal 4 27 4" xfId="1242" xr:uid="{00000000-0005-0000-0000-0000EE370000}"/>
    <cellStyle name="Normal 4 28" xfId="1243" xr:uid="{00000000-0005-0000-0000-0000EF370000}"/>
    <cellStyle name="Normal 4 28 2" xfId="1244" xr:uid="{00000000-0005-0000-0000-0000F0370000}"/>
    <cellStyle name="Normal 4 28 3" xfId="1245" xr:uid="{00000000-0005-0000-0000-0000F1370000}"/>
    <cellStyle name="Normal 4 28 4" xfId="1246" xr:uid="{00000000-0005-0000-0000-0000F2370000}"/>
    <cellStyle name="Normal 4 29" xfId="1247" xr:uid="{00000000-0005-0000-0000-0000F3370000}"/>
    <cellStyle name="Normal 4 29 2" xfId="1248" xr:uid="{00000000-0005-0000-0000-0000F4370000}"/>
    <cellStyle name="Normal 4 29 3" xfId="1249" xr:uid="{00000000-0005-0000-0000-0000F5370000}"/>
    <cellStyle name="Normal 4 29 4" xfId="1250" xr:uid="{00000000-0005-0000-0000-0000F6370000}"/>
    <cellStyle name="Normal 4 3" xfId="1251" xr:uid="{00000000-0005-0000-0000-0000F7370000}"/>
    <cellStyle name="Normal 4 3 2" xfId="1252" xr:uid="{00000000-0005-0000-0000-0000F8370000}"/>
    <cellStyle name="Normal 4 3 3" xfId="1253" xr:uid="{00000000-0005-0000-0000-0000F9370000}"/>
    <cellStyle name="Normal 4 3 4" xfId="1254" xr:uid="{00000000-0005-0000-0000-0000FA370000}"/>
    <cellStyle name="Normal 4 30" xfId="1255" xr:uid="{00000000-0005-0000-0000-0000FB370000}"/>
    <cellStyle name="Normal 4 30 2" xfId="1256" xr:uid="{00000000-0005-0000-0000-0000FC370000}"/>
    <cellStyle name="Normal 4 30 3" xfId="1257" xr:uid="{00000000-0005-0000-0000-0000FD370000}"/>
    <cellStyle name="Normal 4 30 4" xfId="1258" xr:uid="{00000000-0005-0000-0000-0000FE370000}"/>
    <cellStyle name="Normal 4 31" xfId="1259" xr:uid="{00000000-0005-0000-0000-0000FF370000}"/>
    <cellStyle name="Normal 4 31 2" xfId="1260" xr:uid="{00000000-0005-0000-0000-000000380000}"/>
    <cellStyle name="Normal 4 31 3" xfId="1261" xr:uid="{00000000-0005-0000-0000-000001380000}"/>
    <cellStyle name="Normal 4 31 4" xfId="1262" xr:uid="{00000000-0005-0000-0000-000002380000}"/>
    <cellStyle name="Normal 4 32" xfId="1263" xr:uid="{00000000-0005-0000-0000-000003380000}"/>
    <cellStyle name="Normal 4 32 2" xfId="1264" xr:uid="{00000000-0005-0000-0000-000004380000}"/>
    <cellStyle name="Normal 4 32 3" xfId="1265" xr:uid="{00000000-0005-0000-0000-000005380000}"/>
    <cellStyle name="Normal 4 32 4" xfId="1266" xr:uid="{00000000-0005-0000-0000-000006380000}"/>
    <cellStyle name="Normal 4 33" xfId="1267" xr:uid="{00000000-0005-0000-0000-000007380000}"/>
    <cellStyle name="Normal 4 33 2" xfId="1268" xr:uid="{00000000-0005-0000-0000-000008380000}"/>
    <cellStyle name="Normal 4 33 3" xfId="1269" xr:uid="{00000000-0005-0000-0000-000009380000}"/>
    <cellStyle name="Normal 4 33 4" xfId="1270" xr:uid="{00000000-0005-0000-0000-00000A380000}"/>
    <cellStyle name="Normal 4 34" xfId="1271" xr:uid="{00000000-0005-0000-0000-00000B380000}"/>
    <cellStyle name="Normal 4 34 2" xfId="1272" xr:uid="{00000000-0005-0000-0000-00000C380000}"/>
    <cellStyle name="Normal 4 34 3" xfId="1273" xr:uid="{00000000-0005-0000-0000-00000D380000}"/>
    <cellStyle name="Normal 4 34 4" xfId="1274" xr:uid="{00000000-0005-0000-0000-00000E380000}"/>
    <cellStyle name="Normal 4 35" xfId="1275" xr:uid="{00000000-0005-0000-0000-00000F380000}"/>
    <cellStyle name="Normal 4 35 2" xfId="1276" xr:uid="{00000000-0005-0000-0000-000010380000}"/>
    <cellStyle name="Normal 4 35 3" xfId="1277" xr:uid="{00000000-0005-0000-0000-000011380000}"/>
    <cellStyle name="Normal 4 35 4" xfId="1278" xr:uid="{00000000-0005-0000-0000-000012380000}"/>
    <cellStyle name="Normal 4 36" xfId="1279" xr:uid="{00000000-0005-0000-0000-000013380000}"/>
    <cellStyle name="Normal 4 36 2" xfId="1280" xr:uid="{00000000-0005-0000-0000-000014380000}"/>
    <cellStyle name="Normal 4 36 3" xfId="1281" xr:uid="{00000000-0005-0000-0000-000015380000}"/>
    <cellStyle name="Normal 4 36 4" xfId="1282" xr:uid="{00000000-0005-0000-0000-000016380000}"/>
    <cellStyle name="Normal 4 37" xfId="1283" xr:uid="{00000000-0005-0000-0000-000017380000}"/>
    <cellStyle name="Normal 4 38" xfId="1284" xr:uid="{00000000-0005-0000-0000-000018380000}"/>
    <cellStyle name="Normal 4 39" xfId="2556" xr:uid="{00000000-0005-0000-0000-000019380000}"/>
    <cellStyle name="Normal 4 4" xfId="1285" xr:uid="{00000000-0005-0000-0000-00001A380000}"/>
    <cellStyle name="Normal 4 4 2" xfId="1286" xr:uid="{00000000-0005-0000-0000-00001B380000}"/>
    <cellStyle name="Normal 4 4 3" xfId="1287" xr:uid="{00000000-0005-0000-0000-00001C380000}"/>
    <cellStyle name="Normal 4 4 4" xfId="1288" xr:uid="{00000000-0005-0000-0000-00001D380000}"/>
    <cellStyle name="Normal 4 40" xfId="35580" xr:uid="{00000000-0005-0000-0000-00001E380000}"/>
    <cellStyle name="Normal 4 41" xfId="58736" xr:uid="{00000000-0005-0000-0000-00001F380000}"/>
    <cellStyle name="Normal 4 5" xfId="1289" xr:uid="{00000000-0005-0000-0000-000020380000}"/>
    <cellStyle name="Normal 4 5 2" xfId="1290" xr:uid="{00000000-0005-0000-0000-000021380000}"/>
    <cellStyle name="Normal 4 5 3" xfId="1291" xr:uid="{00000000-0005-0000-0000-000022380000}"/>
    <cellStyle name="Normal 4 5 4" xfId="1292" xr:uid="{00000000-0005-0000-0000-000023380000}"/>
    <cellStyle name="Normal 4 6" xfId="1293" xr:uid="{00000000-0005-0000-0000-000024380000}"/>
    <cellStyle name="Normal 4 6 2" xfId="1294" xr:uid="{00000000-0005-0000-0000-000025380000}"/>
    <cellStyle name="Normal 4 6 3" xfId="1295" xr:uid="{00000000-0005-0000-0000-000026380000}"/>
    <cellStyle name="Normal 4 6 4" xfId="1296" xr:uid="{00000000-0005-0000-0000-000027380000}"/>
    <cellStyle name="Normal 4 7" xfId="1297" xr:uid="{00000000-0005-0000-0000-000028380000}"/>
    <cellStyle name="Normal 4 7 2" xfId="1298" xr:uid="{00000000-0005-0000-0000-000029380000}"/>
    <cellStyle name="Normal 4 7 3" xfId="1299" xr:uid="{00000000-0005-0000-0000-00002A380000}"/>
    <cellStyle name="Normal 4 7 4" xfId="1300" xr:uid="{00000000-0005-0000-0000-00002B380000}"/>
    <cellStyle name="Normal 4 8" xfId="1301" xr:uid="{00000000-0005-0000-0000-00002C380000}"/>
    <cellStyle name="Normal 4 8 2" xfId="1302" xr:uid="{00000000-0005-0000-0000-00002D380000}"/>
    <cellStyle name="Normal 4 8 3" xfId="1303" xr:uid="{00000000-0005-0000-0000-00002E380000}"/>
    <cellStyle name="Normal 4 8 4" xfId="1304" xr:uid="{00000000-0005-0000-0000-00002F380000}"/>
    <cellStyle name="Normal 4 9" xfId="1305" xr:uid="{00000000-0005-0000-0000-000030380000}"/>
    <cellStyle name="Normal 4 9 2" xfId="1306" xr:uid="{00000000-0005-0000-0000-000031380000}"/>
    <cellStyle name="Normal 4 9 3" xfId="1307" xr:uid="{00000000-0005-0000-0000-000032380000}"/>
    <cellStyle name="Normal 4 9 4" xfId="1308" xr:uid="{00000000-0005-0000-0000-000033380000}"/>
    <cellStyle name="Normal 40" xfId="2784" xr:uid="{00000000-0005-0000-0000-000034380000}"/>
    <cellStyle name="Normal 41" xfId="2986" xr:uid="{00000000-0005-0000-0000-000035380000}"/>
    <cellStyle name="Normal 42" xfId="2607" xr:uid="{00000000-0005-0000-0000-000036380000}"/>
    <cellStyle name="Normal 43" xfId="2735" xr:uid="{00000000-0005-0000-0000-000037380000}"/>
    <cellStyle name="Normal 44" xfId="1309" xr:uid="{00000000-0005-0000-0000-000038380000}"/>
    <cellStyle name="Normal 44 2" xfId="1310" xr:uid="{00000000-0005-0000-0000-000039380000}"/>
    <cellStyle name="Normal 44 3" xfId="1311" xr:uid="{00000000-0005-0000-0000-00003A380000}"/>
    <cellStyle name="Normal 44 4" xfId="1312" xr:uid="{00000000-0005-0000-0000-00003B380000}"/>
    <cellStyle name="Normal 45" xfId="2620" xr:uid="{00000000-0005-0000-0000-00003C380000}"/>
    <cellStyle name="Normal 46" xfId="2680" xr:uid="{00000000-0005-0000-0000-00003D380000}"/>
    <cellStyle name="Normal 47" xfId="1313" xr:uid="{00000000-0005-0000-0000-00003E380000}"/>
    <cellStyle name="Normal 47 2" xfId="1314" xr:uid="{00000000-0005-0000-0000-00003F380000}"/>
    <cellStyle name="Normal 47 3" xfId="1315" xr:uid="{00000000-0005-0000-0000-000040380000}"/>
    <cellStyle name="Normal 47 4" xfId="1316" xr:uid="{00000000-0005-0000-0000-000041380000}"/>
    <cellStyle name="Normal 48" xfId="1317" xr:uid="{00000000-0005-0000-0000-000042380000}"/>
    <cellStyle name="Normal 48 2" xfId="1318" xr:uid="{00000000-0005-0000-0000-000043380000}"/>
    <cellStyle name="Normal 48 3" xfId="1319" xr:uid="{00000000-0005-0000-0000-000044380000}"/>
    <cellStyle name="Normal 48 4" xfId="1320" xr:uid="{00000000-0005-0000-0000-000045380000}"/>
    <cellStyle name="Normal 49" xfId="2723" xr:uid="{00000000-0005-0000-0000-000046380000}"/>
    <cellStyle name="Normal 5" xfId="1321" xr:uid="{00000000-0005-0000-0000-000047380000}"/>
    <cellStyle name="Normal 5 10" xfId="1322" xr:uid="{00000000-0005-0000-0000-000048380000}"/>
    <cellStyle name="Normal 5 10 2" xfId="1323" xr:uid="{00000000-0005-0000-0000-000049380000}"/>
    <cellStyle name="Normal 5 10 3" xfId="1324" xr:uid="{00000000-0005-0000-0000-00004A380000}"/>
    <cellStyle name="Normal 5 10 4" xfId="1325" xr:uid="{00000000-0005-0000-0000-00004B380000}"/>
    <cellStyle name="Normal 5 11" xfId="1326" xr:uid="{00000000-0005-0000-0000-00004C380000}"/>
    <cellStyle name="Normal 5 11 2" xfId="1327" xr:uid="{00000000-0005-0000-0000-00004D380000}"/>
    <cellStyle name="Normal 5 11 3" xfId="1328" xr:uid="{00000000-0005-0000-0000-00004E380000}"/>
    <cellStyle name="Normal 5 11 4" xfId="1329" xr:uid="{00000000-0005-0000-0000-00004F380000}"/>
    <cellStyle name="Normal 5 12" xfId="1330" xr:uid="{00000000-0005-0000-0000-000050380000}"/>
    <cellStyle name="Normal 5 12 2" xfId="1331" xr:uid="{00000000-0005-0000-0000-000051380000}"/>
    <cellStyle name="Normal 5 12 3" xfId="1332" xr:uid="{00000000-0005-0000-0000-000052380000}"/>
    <cellStyle name="Normal 5 12 4" xfId="1333" xr:uid="{00000000-0005-0000-0000-000053380000}"/>
    <cellStyle name="Normal 5 13" xfId="1334" xr:uid="{00000000-0005-0000-0000-000054380000}"/>
    <cellStyle name="Normal 5 13 2" xfId="1335" xr:uid="{00000000-0005-0000-0000-000055380000}"/>
    <cellStyle name="Normal 5 13 3" xfId="1336" xr:uid="{00000000-0005-0000-0000-000056380000}"/>
    <cellStyle name="Normal 5 13 4" xfId="1337" xr:uid="{00000000-0005-0000-0000-000057380000}"/>
    <cellStyle name="Normal 5 14" xfId="1338" xr:uid="{00000000-0005-0000-0000-000058380000}"/>
    <cellStyle name="Normal 5 14 2" xfId="1339" xr:uid="{00000000-0005-0000-0000-000059380000}"/>
    <cellStyle name="Normal 5 14 3" xfId="1340" xr:uid="{00000000-0005-0000-0000-00005A380000}"/>
    <cellStyle name="Normal 5 14 4" xfId="1341" xr:uid="{00000000-0005-0000-0000-00005B380000}"/>
    <cellStyle name="Normal 5 15" xfId="1342" xr:uid="{00000000-0005-0000-0000-00005C380000}"/>
    <cellStyle name="Normal 5 15 2" xfId="1343" xr:uid="{00000000-0005-0000-0000-00005D380000}"/>
    <cellStyle name="Normal 5 15 3" xfId="1344" xr:uid="{00000000-0005-0000-0000-00005E380000}"/>
    <cellStyle name="Normal 5 15 4" xfId="1345" xr:uid="{00000000-0005-0000-0000-00005F380000}"/>
    <cellStyle name="Normal 5 16" xfId="1346" xr:uid="{00000000-0005-0000-0000-000060380000}"/>
    <cellStyle name="Normal 5 16 2" xfId="1347" xr:uid="{00000000-0005-0000-0000-000061380000}"/>
    <cellStyle name="Normal 5 16 3" xfId="1348" xr:uid="{00000000-0005-0000-0000-000062380000}"/>
    <cellStyle name="Normal 5 16 4" xfId="1349" xr:uid="{00000000-0005-0000-0000-000063380000}"/>
    <cellStyle name="Normal 5 17" xfId="1350" xr:uid="{00000000-0005-0000-0000-000064380000}"/>
    <cellStyle name="Normal 5 17 2" xfId="1351" xr:uid="{00000000-0005-0000-0000-000065380000}"/>
    <cellStyle name="Normal 5 17 3" xfId="1352" xr:uid="{00000000-0005-0000-0000-000066380000}"/>
    <cellStyle name="Normal 5 17 4" xfId="1353" xr:uid="{00000000-0005-0000-0000-000067380000}"/>
    <cellStyle name="Normal 5 18" xfId="1354" xr:uid="{00000000-0005-0000-0000-000068380000}"/>
    <cellStyle name="Normal 5 18 2" xfId="1355" xr:uid="{00000000-0005-0000-0000-000069380000}"/>
    <cellStyle name="Normal 5 18 3" xfId="1356" xr:uid="{00000000-0005-0000-0000-00006A380000}"/>
    <cellStyle name="Normal 5 18 4" xfId="1357" xr:uid="{00000000-0005-0000-0000-00006B380000}"/>
    <cellStyle name="Normal 5 19" xfId="1358" xr:uid="{00000000-0005-0000-0000-00006C380000}"/>
    <cellStyle name="Normal 5 19 2" xfId="1359" xr:uid="{00000000-0005-0000-0000-00006D380000}"/>
    <cellStyle name="Normal 5 19 3" xfId="1360" xr:uid="{00000000-0005-0000-0000-00006E380000}"/>
    <cellStyle name="Normal 5 19 4" xfId="1361" xr:uid="{00000000-0005-0000-0000-00006F380000}"/>
    <cellStyle name="Normal 5 2" xfId="1362" xr:uid="{00000000-0005-0000-0000-000070380000}"/>
    <cellStyle name="Normal 5 2 2" xfId="1363" xr:uid="{00000000-0005-0000-0000-000071380000}"/>
    <cellStyle name="Normal 5 2 3" xfId="1364" xr:uid="{00000000-0005-0000-0000-000072380000}"/>
    <cellStyle name="Normal 5 2 4" xfId="1365" xr:uid="{00000000-0005-0000-0000-000073380000}"/>
    <cellStyle name="Normal 5 20" xfId="1366" xr:uid="{00000000-0005-0000-0000-000074380000}"/>
    <cellStyle name="Normal 5 20 2" xfId="1367" xr:uid="{00000000-0005-0000-0000-000075380000}"/>
    <cellStyle name="Normal 5 20 3" xfId="1368" xr:uid="{00000000-0005-0000-0000-000076380000}"/>
    <cellStyle name="Normal 5 20 4" xfId="1369" xr:uid="{00000000-0005-0000-0000-000077380000}"/>
    <cellStyle name="Normal 5 21" xfId="1370" xr:uid="{00000000-0005-0000-0000-000078380000}"/>
    <cellStyle name="Normal 5 21 2" xfId="1371" xr:uid="{00000000-0005-0000-0000-000079380000}"/>
    <cellStyle name="Normal 5 21 3" xfId="1372" xr:uid="{00000000-0005-0000-0000-00007A380000}"/>
    <cellStyle name="Normal 5 21 4" xfId="1373" xr:uid="{00000000-0005-0000-0000-00007B380000}"/>
    <cellStyle name="Normal 5 22" xfId="1374" xr:uid="{00000000-0005-0000-0000-00007C380000}"/>
    <cellStyle name="Normal 5 22 2" xfId="1375" xr:uid="{00000000-0005-0000-0000-00007D380000}"/>
    <cellStyle name="Normal 5 22 3" xfId="1376" xr:uid="{00000000-0005-0000-0000-00007E380000}"/>
    <cellStyle name="Normal 5 22 4" xfId="1377" xr:uid="{00000000-0005-0000-0000-00007F380000}"/>
    <cellStyle name="Normal 5 23" xfId="1378" xr:uid="{00000000-0005-0000-0000-000080380000}"/>
    <cellStyle name="Normal 5 23 2" xfId="1379" xr:uid="{00000000-0005-0000-0000-000081380000}"/>
    <cellStyle name="Normal 5 23 3" xfId="1380" xr:uid="{00000000-0005-0000-0000-000082380000}"/>
    <cellStyle name="Normal 5 23 4" xfId="1381" xr:uid="{00000000-0005-0000-0000-000083380000}"/>
    <cellStyle name="Normal 5 24" xfId="1382" xr:uid="{00000000-0005-0000-0000-000084380000}"/>
    <cellStyle name="Normal 5 24 2" xfId="1383" xr:uid="{00000000-0005-0000-0000-000085380000}"/>
    <cellStyle name="Normal 5 24 3" xfId="1384" xr:uid="{00000000-0005-0000-0000-000086380000}"/>
    <cellStyle name="Normal 5 24 4" xfId="1385" xr:uid="{00000000-0005-0000-0000-000087380000}"/>
    <cellStyle name="Normal 5 25" xfId="1386" xr:uid="{00000000-0005-0000-0000-000088380000}"/>
    <cellStyle name="Normal 5 25 2" xfId="1387" xr:uid="{00000000-0005-0000-0000-000089380000}"/>
    <cellStyle name="Normal 5 25 3" xfId="1388" xr:uid="{00000000-0005-0000-0000-00008A380000}"/>
    <cellStyle name="Normal 5 25 4" xfId="1389" xr:uid="{00000000-0005-0000-0000-00008B380000}"/>
    <cellStyle name="Normal 5 26" xfId="1390" xr:uid="{00000000-0005-0000-0000-00008C380000}"/>
    <cellStyle name="Normal 5 26 2" xfId="1391" xr:uid="{00000000-0005-0000-0000-00008D380000}"/>
    <cellStyle name="Normal 5 26 3" xfId="1392" xr:uid="{00000000-0005-0000-0000-00008E380000}"/>
    <cellStyle name="Normal 5 26 4" xfId="1393" xr:uid="{00000000-0005-0000-0000-00008F380000}"/>
    <cellStyle name="Normal 5 27" xfId="1394" xr:uid="{00000000-0005-0000-0000-000090380000}"/>
    <cellStyle name="Normal 5 27 2" xfId="1395" xr:uid="{00000000-0005-0000-0000-000091380000}"/>
    <cellStyle name="Normal 5 27 3" xfId="1396" xr:uid="{00000000-0005-0000-0000-000092380000}"/>
    <cellStyle name="Normal 5 27 4" xfId="1397" xr:uid="{00000000-0005-0000-0000-000093380000}"/>
    <cellStyle name="Normal 5 28" xfId="1398" xr:uid="{00000000-0005-0000-0000-000094380000}"/>
    <cellStyle name="Normal 5 28 2" xfId="1399" xr:uid="{00000000-0005-0000-0000-000095380000}"/>
    <cellStyle name="Normal 5 28 3" xfId="1400" xr:uid="{00000000-0005-0000-0000-000096380000}"/>
    <cellStyle name="Normal 5 28 4" xfId="1401" xr:uid="{00000000-0005-0000-0000-000097380000}"/>
    <cellStyle name="Normal 5 29" xfId="1402" xr:uid="{00000000-0005-0000-0000-000098380000}"/>
    <cellStyle name="Normal 5 29 2" xfId="1403" xr:uid="{00000000-0005-0000-0000-000099380000}"/>
    <cellStyle name="Normal 5 29 3" xfId="1404" xr:uid="{00000000-0005-0000-0000-00009A380000}"/>
    <cellStyle name="Normal 5 29 4" xfId="1405" xr:uid="{00000000-0005-0000-0000-00009B380000}"/>
    <cellStyle name="Normal 5 3" xfId="1406" xr:uid="{00000000-0005-0000-0000-00009C380000}"/>
    <cellStyle name="Normal 5 3 2" xfId="1407" xr:uid="{00000000-0005-0000-0000-00009D380000}"/>
    <cellStyle name="Normal 5 3 3" xfId="1408" xr:uid="{00000000-0005-0000-0000-00009E380000}"/>
    <cellStyle name="Normal 5 3 4" xfId="1409" xr:uid="{00000000-0005-0000-0000-00009F380000}"/>
    <cellStyle name="Normal 5 30" xfId="1410" xr:uid="{00000000-0005-0000-0000-0000A0380000}"/>
    <cellStyle name="Normal 5 30 2" xfId="1411" xr:uid="{00000000-0005-0000-0000-0000A1380000}"/>
    <cellStyle name="Normal 5 30 3" xfId="1412" xr:uid="{00000000-0005-0000-0000-0000A2380000}"/>
    <cellStyle name="Normal 5 30 4" xfId="1413" xr:uid="{00000000-0005-0000-0000-0000A3380000}"/>
    <cellStyle name="Normal 5 31" xfId="1414" xr:uid="{00000000-0005-0000-0000-0000A4380000}"/>
    <cellStyle name="Normal 5 31 2" xfId="1415" xr:uid="{00000000-0005-0000-0000-0000A5380000}"/>
    <cellStyle name="Normal 5 31 3" xfId="1416" xr:uid="{00000000-0005-0000-0000-0000A6380000}"/>
    <cellStyle name="Normal 5 31 4" xfId="1417" xr:uid="{00000000-0005-0000-0000-0000A7380000}"/>
    <cellStyle name="Normal 5 32" xfId="1418" xr:uid="{00000000-0005-0000-0000-0000A8380000}"/>
    <cellStyle name="Normal 5 32 2" xfId="1419" xr:uid="{00000000-0005-0000-0000-0000A9380000}"/>
    <cellStyle name="Normal 5 32 3" xfId="1420" xr:uid="{00000000-0005-0000-0000-0000AA380000}"/>
    <cellStyle name="Normal 5 32 4" xfId="1421" xr:uid="{00000000-0005-0000-0000-0000AB380000}"/>
    <cellStyle name="Normal 5 33" xfId="1422" xr:uid="{00000000-0005-0000-0000-0000AC380000}"/>
    <cellStyle name="Normal 5 33 2" xfId="1423" xr:uid="{00000000-0005-0000-0000-0000AD380000}"/>
    <cellStyle name="Normal 5 33 3" xfId="1424" xr:uid="{00000000-0005-0000-0000-0000AE380000}"/>
    <cellStyle name="Normal 5 33 4" xfId="1425" xr:uid="{00000000-0005-0000-0000-0000AF380000}"/>
    <cellStyle name="Normal 5 34" xfId="1426" xr:uid="{00000000-0005-0000-0000-0000B0380000}"/>
    <cellStyle name="Normal 5 34 2" xfId="1427" xr:uid="{00000000-0005-0000-0000-0000B1380000}"/>
    <cellStyle name="Normal 5 34 3" xfId="1428" xr:uid="{00000000-0005-0000-0000-0000B2380000}"/>
    <cellStyle name="Normal 5 34 4" xfId="1429" xr:uid="{00000000-0005-0000-0000-0000B3380000}"/>
    <cellStyle name="Normal 5 35" xfId="1430" xr:uid="{00000000-0005-0000-0000-0000B4380000}"/>
    <cellStyle name="Normal 5 35 2" xfId="1431" xr:uid="{00000000-0005-0000-0000-0000B5380000}"/>
    <cellStyle name="Normal 5 35 3" xfId="1432" xr:uid="{00000000-0005-0000-0000-0000B6380000}"/>
    <cellStyle name="Normal 5 35 4" xfId="1433" xr:uid="{00000000-0005-0000-0000-0000B7380000}"/>
    <cellStyle name="Normal 5 36" xfId="1434" xr:uid="{00000000-0005-0000-0000-0000B8380000}"/>
    <cellStyle name="Normal 5 36 2" xfId="1435" xr:uid="{00000000-0005-0000-0000-0000B9380000}"/>
    <cellStyle name="Normal 5 36 3" xfId="1436" xr:uid="{00000000-0005-0000-0000-0000BA380000}"/>
    <cellStyle name="Normal 5 36 4" xfId="1437" xr:uid="{00000000-0005-0000-0000-0000BB380000}"/>
    <cellStyle name="Normal 5 37" xfId="1438" xr:uid="{00000000-0005-0000-0000-0000BC380000}"/>
    <cellStyle name="Normal 5 38" xfId="1439" xr:uid="{00000000-0005-0000-0000-0000BD380000}"/>
    <cellStyle name="Normal 5 39" xfId="35581" xr:uid="{00000000-0005-0000-0000-0000BE380000}"/>
    <cellStyle name="Normal 5 4" xfId="1440" xr:uid="{00000000-0005-0000-0000-0000BF380000}"/>
    <cellStyle name="Normal 5 4 2" xfId="1441" xr:uid="{00000000-0005-0000-0000-0000C0380000}"/>
    <cellStyle name="Normal 5 4 3" xfId="1442" xr:uid="{00000000-0005-0000-0000-0000C1380000}"/>
    <cellStyle name="Normal 5 4 4" xfId="1443" xr:uid="{00000000-0005-0000-0000-0000C2380000}"/>
    <cellStyle name="Normal 5 40" xfId="58394" xr:uid="{00000000-0005-0000-0000-0000C3380000}"/>
    <cellStyle name="Normal 5 41" xfId="4" xr:uid="{00000000-0005-0000-0000-0000C4380000}"/>
    <cellStyle name="Normal 5 5" xfId="1444" xr:uid="{00000000-0005-0000-0000-0000C5380000}"/>
    <cellStyle name="Normal 5 5 2" xfId="1445" xr:uid="{00000000-0005-0000-0000-0000C6380000}"/>
    <cellStyle name="Normal 5 5 3" xfId="1446" xr:uid="{00000000-0005-0000-0000-0000C7380000}"/>
    <cellStyle name="Normal 5 5 4" xfId="1447" xr:uid="{00000000-0005-0000-0000-0000C8380000}"/>
    <cellStyle name="Normal 5 6" xfId="1448" xr:uid="{00000000-0005-0000-0000-0000C9380000}"/>
    <cellStyle name="Normal 5 6 2" xfId="1449" xr:uid="{00000000-0005-0000-0000-0000CA380000}"/>
    <cellStyle name="Normal 5 6 3" xfId="1450" xr:uid="{00000000-0005-0000-0000-0000CB380000}"/>
    <cellStyle name="Normal 5 6 4" xfId="1451" xr:uid="{00000000-0005-0000-0000-0000CC380000}"/>
    <cellStyle name="Normal 5 7" xfId="1452" xr:uid="{00000000-0005-0000-0000-0000CD380000}"/>
    <cellStyle name="Normal 5 7 2" xfId="1453" xr:uid="{00000000-0005-0000-0000-0000CE380000}"/>
    <cellStyle name="Normal 5 7 3" xfId="1454" xr:uid="{00000000-0005-0000-0000-0000CF380000}"/>
    <cellStyle name="Normal 5 7 4" xfId="1455" xr:uid="{00000000-0005-0000-0000-0000D0380000}"/>
    <cellStyle name="Normal 5 8" xfId="1456" xr:uid="{00000000-0005-0000-0000-0000D1380000}"/>
    <cellStyle name="Normal 5 8 2" xfId="1457" xr:uid="{00000000-0005-0000-0000-0000D2380000}"/>
    <cellStyle name="Normal 5 8 3" xfId="1458" xr:uid="{00000000-0005-0000-0000-0000D3380000}"/>
    <cellStyle name="Normal 5 8 4" xfId="1459" xr:uid="{00000000-0005-0000-0000-0000D4380000}"/>
    <cellStyle name="Normal 5 9" xfId="1460" xr:uid="{00000000-0005-0000-0000-0000D5380000}"/>
    <cellStyle name="Normal 5 9 2" xfId="1461" xr:uid="{00000000-0005-0000-0000-0000D6380000}"/>
    <cellStyle name="Normal 5 9 3" xfId="1462" xr:uid="{00000000-0005-0000-0000-0000D7380000}"/>
    <cellStyle name="Normal 5 9 4" xfId="1463" xr:uid="{00000000-0005-0000-0000-0000D8380000}"/>
    <cellStyle name="Normal 50" xfId="2786" xr:uid="{00000000-0005-0000-0000-0000D9380000}"/>
    <cellStyle name="Normal 51" xfId="3026" xr:uid="{00000000-0005-0000-0000-0000DA380000}"/>
    <cellStyle name="Normal 52" xfId="3030" xr:uid="{00000000-0005-0000-0000-0000DB380000}"/>
    <cellStyle name="Normal 53" xfId="3033" xr:uid="{00000000-0005-0000-0000-0000DC380000}"/>
    <cellStyle name="Normal 54" xfId="1464" xr:uid="{00000000-0005-0000-0000-0000DD380000}"/>
    <cellStyle name="Normal 54 2" xfId="1465" xr:uid="{00000000-0005-0000-0000-0000DE380000}"/>
    <cellStyle name="Normal 54 3" xfId="1466" xr:uid="{00000000-0005-0000-0000-0000DF380000}"/>
    <cellStyle name="Normal 54 4" xfId="1467" xr:uid="{00000000-0005-0000-0000-0000E0380000}"/>
    <cellStyle name="Normal 55" xfId="3048" xr:uid="{00000000-0005-0000-0000-0000E1380000}"/>
    <cellStyle name="Normal 56" xfId="3069" xr:uid="{00000000-0005-0000-0000-0000E2380000}"/>
    <cellStyle name="Normal 6" xfId="1468" xr:uid="{00000000-0005-0000-0000-0000E3380000}"/>
    <cellStyle name="Normal 6 2" xfId="1469" xr:uid="{00000000-0005-0000-0000-0000E4380000}"/>
    <cellStyle name="Normal 6 3" xfId="1470" xr:uid="{00000000-0005-0000-0000-0000E5380000}"/>
    <cellStyle name="Normal 6 4" xfId="35582" xr:uid="{00000000-0005-0000-0000-0000E6380000}"/>
    <cellStyle name="Normal 7" xfId="1471" xr:uid="{00000000-0005-0000-0000-0000E7380000}"/>
    <cellStyle name="Normal 7 10" xfId="35596" xr:uid="{00000000-0005-0000-0000-0000E8380000}"/>
    <cellStyle name="Normal 7 2" xfId="1472" xr:uid="{00000000-0005-0000-0000-0000E9380000}"/>
    <cellStyle name="Normal 7 3" xfId="1473" xr:uid="{00000000-0005-0000-0000-0000EA380000}"/>
    <cellStyle name="Normal 7 3 2" xfId="2484" xr:uid="{00000000-0005-0000-0000-0000EB380000}"/>
    <cellStyle name="Normal 7 3_PROD-Pricing" xfId="2485" xr:uid="{00000000-0005-0000-0000-0000EC380000}"/>
    <cellStyle name="Normal 7 4" xfId="1474" xr:uid="{00000000-0005-0000-0000-0000ED380000}"/>
    <cellStyle name="Normal 7 4 2" xfId="2486" xr:uid="{00000000-0005-0000-0000-0000EE380000}"/>
    <cellStyle name="Normal 7 4 2 2" xfId="2487" xr:uid="{00000000-0005-0000-0000-0000EF380000}"/>
    <cellStyle name="Normal 7 4 3" xfId="2488" xr:uid="{00000000-0005-0000-0000-0000F0380000}"/>
    <cellStyle name="Normal 7 4_PROD-Pricing" xfId="2489" xr:uid="{00000000-0005-0000-0000-0000F1380000}"/>
    <cellStyle name="Normal 7 5" xfId="35584" xr:uid="{00000000-0005-0000-0000-0000F2380000}"/>
    <cellStyle name="Normal 7 6" xfId="35587" xr:uid="{00000000-0005-0000-0000-0000F3380000}"/>
    <cellStyle name="Normal 7 7" xfId="35589" xr:uid="{00000000-0005-0000-0000-0000F4380000}"/>
    <cellStyle name="Normal 7 8" xfId="35591" xr:uid="{00000000-0005-0000-0000-0000F5380000}"/>
    <cellStyle name="Normal 7 9" xfId="35594" xr:uid="{00000000-0005-0000-0000-0000F6380000}"/>
    <cellStyle name="Normal 8" xfId="1475" xr:uid="{00000000-0005-0000-0000-0000F7380000}"/>
    <cellStyle name="Normal 8 10" xfId="35592" xr:uid="{00000000-0005-0000-0000-0000F8380000}"/>
    <cellStyle name="Normal 8 2" xfId="1476" xr:uid="{00000000-0005-0000-0000-0000F9380000}"/>
    <cellStyle name="Normal 8 2 2" xfId="1477" xr:uid="{00000000-0005-0000-0000-0000FA380000}"/>
    <cellStyle name="Normal 8 2 2 2" xfId="2490" xr:uid="{00000000-0005-0000-0000-0000FB380000}"/>
    <cellStyle name="Normal 8 2 2 2 2" xfId="2491" xr:uid="{00000000-0005-0000-0000-0000FC380000}"/>
    <cellStyle name="Normal 8 2 2 3" xfId="2492" xr:uid="{00000000-0005-0000-0000-0000FD380000}"/>
    <cellStyle name="Normal 8 2 2_PROD-Pricing" xfId="2493" xr:uid="{00000000-0005-0000-0000-0000FE380000}"/>
    <cellStyle name="Normal 8 2 3" xfId="2494" xr:uid="{00000000-0005-0000-0000-0000FF380000}"/>
    <cellStyle name="Normal 8 2 3 2" xfId="2495" xr:uid="{00000000-0005-0000-0000-000000390000}"/>
    <cellStyle name="Normal 8 2 4" xfId="2496" xr:uid="{00000000-0005-0000-0000-000001390000}"/>
    <cellStyle name="Normal 8 2_PROD-Pricing" xfId="2497" xr:uid="{00000000-0005-0000-0000-000002390000}"/>
    <cellStyle name="Normal 8 3" xfId="1478" xr:uid="{00000000-0005-0000-0000-000003390000}"/>
    <cellStyle name="Normal 8 3 2" xfId="2498" xr:uid="{00000000-0005-0000-0000-000004390000}"/>
    <cellStyle name="Normal 8 3_PROD-Pricing" xfId="2499" xr:uid="{00000000-0005-0000-0000-000005390000}"/>
    <cellStyle name="Normal 8 4" xfId="2500" xr:uid="{00000000-0005-0000-0000-000006390000}"/>
    <cellStyle name="Normal 8 5" xfId="2501" xr:uid="{00000000-0005-0000-0000-000007390000}"/>
    <cellStyle name="Normal 8 6" xfId="2502" xr:uid="{00000000-0005-0000-0000-000008390000}"/>
    <cellStyle name="Normal 8 7" xfId="35585" xr:uid="{00000000-0005-0000-0000-000009390000}"/>
    <cellStyle name="Normal 8 8" xfId="35588" xr:uid="{00000000-0005-0000-0000-00000A390000}"/>
    <cellStyle name="Normal 8 9" xfId="35590" xr:uid="{00000000-0005-0000-0000-00000B390000}"/>
    <cellStyle name="Normal 8_PROD-Pricing" xfId="2503" xr:uid="{00000000-0005-0000-0000-00000C390000}"/>
    <cellStyle name="Normal 9" xfId="1479" xr:uid="{00000000-0005-0000-0000-00000D390000}"/>
    <cellStyle name="Normal 9 2" xfId="1480" xr:uid="{00000000-0005-0000-0000-00000E390000}"/>
    <cellStyle name="Normal 9 2 2" xfId="1481" xr:uid="{00000000-0005-0000-0000-00000F390000}"/>
    <cellStyle name="Normal 9 2 2 2" xfId="2504" xr:uid="{00000000-0005-0000-0000-000010390000}"/>
    <cellStyle name="Normal 9 2 2 2 2" xfId="2505" xr:uid="{00000000-0005-0000-0000-000011390000}"/>
    <cellStyle name="Normal 9 2 2 3" xfId="2506" xr:uid="{00000000-0005-0000-0000-000012390000}"/>
    <cellStyle name="Normal 9 2 2_PROD-Pricing" xfId="2507" xr:uid="{00000000-0005-0000-0000-000013390000}"/>
    <cellStyle name="Normal 9 2 3" xfId="2508" xr:uid="{00000000-0005-0000-0000-000014390000}"/>
    <cellStyle name="Normal 9 2 3 2" xfId="2509" xr:uid="{00000000-0005-0000-0000-000015390000}"/>
    <cellStyle name="Normal 9 2 4" xfId="2510" xr:uid="{00000000-0005-0000-0000-000016390000}"/>
    <cellStyle name="Normal 9 2_PROD-Pricing" xfId="2511" xr:uid="{00000000-0005-0000-0000-000017390000}"/>
    <cellStyle name="Normal 9 3" xfId="1482" xr:uid="{00000000-0005-0000-0000-000018390000}"/>
    <cellStyle name="Normal 9 4" xfId="2658" xr:uid="{00000000-0005-0000-0000-000019390000}"/>
    <cellStyle name="Normal 9 5" xfId="2640" xr:uid="{00000000-0005-0000-0000-00001A390000}"/>
    <cellStyle name="Normal 9 6" xfId="2785" xr:uid="{00000000-0005-0000-0000-00001B390000}"/>
    <cellStyle name="Normal 9 7" xfId="3005" xr:uid="{00000000-0005-0000-0000-00001C390000}"/>
    <cellStyle name="Normal 9 8" xfId="2652" xr:uid="{00000000-0005-0000-0000-00001D390000}"/>
    <cellStyle name="Normal 9 9" xfId="3004" xr:uid="{00000000-0005-0000-0000-00001E390000}"/>
    <cellStyle name="NormalB" xfId="1483" xr:uid="{00000000-0005-0000-0000-00001F390000}"/>
    <cellStyle name="NormalBU" xfId="1484" xr:uid="{00000000-0005-0000-0000-000020390000}"/>
    <cellStyle name="Normale_cartiglio PORTOGHRSE" xfId="1485" xr:uid="{00000000-0005-0000-0000-000021390000}"/>
    <cellStyle name="NormalK" xfId="1486" xr:uid="{00000000-0005-0000-0000-000022390000}"/>
    <cellStyle name="NormalP" xfId="1487" xr:uid="{00000000-0005-0000-0000-000023390000}"/>
    <cellStyle name="Note" xfId="21" builtinId="10" hidden="1"/>
    <cellStyle name="Note 2" xfId="1488" xr:uid="{00000000-0005-0000-0000-000025390000}"/>
    <cellStyle name="Note 2 10" xfId="6022" xr:uid="{00000000-0005-0000-0000-000026390000}"/>
    <cellStyle name="Note 2 10 2" xfId="23357" xr:uid="{00000000-0005-0000-0000-000027390000}"/>
    <cellStyle name="Note 2 10 3" xfId="34698" xr:uid="{00000000-0005-0000-0000-000028390000}"/>
    <cellStyle name="Note 2 10 4" xfId="47921" xr:uid="{00000000-0005-0000-0000-000029390000}"/>
    <cellStyle name="Note 2 11" xfId="5813" xr:uid="{00000000-0005-0000-0000-00002A390000}"/>
    <cellStyle name="Note 2 11 2" xfId="23158" xr:uid="{00000000-0005-0000-0000-00002B390000}"/>
    <cellStyle name="Note 2 11 3" xfId="25692" xr:uid="{00000000-0005-0000-0000-00002C390000}"/>
    <cellStyle name="Note 2 11 4" xfId="47743" xr:uid="{00000000-0005-0000-0000-00002D390000}"/>
    <cellStyle name="Note 2 12" xfId="8221" xr:uid="{00000000-0005-0000-0000-00002E390000}"/>
    <cellStyle name="Note 2 12 2" xfId="25350" xr:uid="{00000000-0005-0000-0000-00002F390000}"/>
    <cellStyle name="Note 2 12 3" xfId="36648" xr:uid="{00000000-0005-0000-0000-000030390000}"/>
    <cellStyle name="Note 2 12 4" xfId="49619" xr:uid="{00000000-0005-0000-0000-000031390000}"/>
    <cellStyle name="Note 2 13" xfId="8017" xr:uid="{00000000-0005-0000-0000-000032390000}"/>
    <cellStyle name="Note 2 13 2" xfId="25152" xr:uid="{00000000-0005-0000-0000-000033390000}"/>
    <cellStyle name="Note 2 13 3" xfId="36465" xr:uid="{00000000-0005-0000-0000-000034390000}"/>
    <cellStyle name="Note 2 13 4" xfId="49436" xr:uid="{00000000-0005-0000-0000-000035390000}"/>
    <cellStyle name="Note 2 14" xfId="9712" xr:uid="{00000000-0005-0000-0000-000036390000}"/>
    <cellStyle name="Note 2 14 2" xfId="26712" xr:uid="{00000000-0005-0000-0000-000037390000}"/>
    <cellStyle name="Note 2 14 3" xfId="37847" xr:uid="{00000000-0005-0000-0000-000038390000}"/>
    <cellStyle name="Note 2 14 4" xfId="50813" xr:uid="{00000000-0005-0000-0000-000039390000}"/>
    <cellStyle name="Note 2 15" xfId="9664" xr:uid="{00000000-0005-0000-0000-00003A390000}"/>
    <cellStyle name="Note 2 15 2" xfId="26666" xr:uid="{00000000-0005-0000-0000-00003B390000}"/>
    <cellStyle name="Note 2 15 3" xfId="37808" xr:uid="{00000000-0005-0000-0000-00003C390000}"/>
    <cellStyle name="Note 2 15 4" xfId="50774" xr:uid="{00000000-0005-0000-0000-00003D390000}"/>
    <cellStyle name="Note 2 16" xfId="9349" xr:uid="{00000000-0005-0000-0000-00003E390000}"/>
    <cellStyle name="Note 2 16 2" xfId="26376" xr:uid="{00000000-0005-0000-0000-00003F390000}"/>
    <cellStyle name="Note 2 16 3" xfId="37542" xr:uid="{00000000-0005-0000-0000-000040390000}"/>
    <cellStyle name="Note 2 16 4" xfId="50508" xr:uid="{00000000-0005-0000-0000-000041390000}"/>
    <cellStyle name="Note 2 17" xfId="9388" xr:uid="{00000000-0005-0000-0000-000042390000}"/>
    <cellStyle name="Note 2 17 2" xfId="26414" xr:uid="{00000000-0005-0000-0000-000043390000}"/>
    <cellStyle name="Note 2 17 3" xfId="37570" xr:uid="{00000000-0005-0000-0000-000044390000}"/>
    <cellStyle name="Note 2 17 4" xfId="50536" xr:uid="{00000000-0005-0000-0000-000045390000}"/>
    <cellStyle name="Note 2 18" xfId="10185" xr:uid="{00000000-0005-0000-0000-000046390000}"/>
    <cellStyle name="Note 2 18 2" xfId="27156" xr:uid="{00000000-0005-0000-0000-000047390000}"/>
    <cellStyle name="Note 2 18 3" xfId="38228" xr:uid="{00000000-0005-0000-0000-000048390000}"/>
    <cellStyle name="Note 2 18 4" xfId="51186" xr:uid="{00000000-0005-0000-0000-000049390000}"/>
    <cellStyle name="Note 2 19" xfId="13030" xr:uid="{00000000-0005-0000-0000-00004A390000}"/>
    <cellStyle name="Note 2 19 2" xfId="29725" xr:uid="{00000000-0005-0000-0000-00004B390000}"/>
    <cellStyle name="Note 2 19 3" xfId="40390" xr:uid="{00000000-0005-0000-0000-00004C390000}"/>
    <cellStyle name="Note 2 19 4" xfId="53398" xr:uid="{00000000-0005-0000-0000-00004D390000}"/>
    <cellStyle name="Note 2 2" xfId="1489" xr:uid="{00000000-0005-0000-0000-00004E390000}"/>
    <cellStyle name="Note 2 2 10" xfId="8831" xr:uid="{00000000-0005-0000-0000-00004F390000}"/>
    <cellStyle name="Note 2 2 10 2" xfId="25895" xr:uid="{00000000-0005-0000-0000-000050390000}"/>
    <cellStyle name="Note 2 2 10 3" xfId="37114" xr:uid="{00000000-0005-0000-0000-000051390000}"/>
    <cellStyle name="Note 2 2 10 4" xfId="50085" xr:uid="{00000000-0005-0000-0000-000052390000}"/>
    <cellStyle name="Note 2 2 11" xfId="9713" xr:uid="{00000000-0005-0000-0000-000053390000}"/>
    <cellStyle name="Note 2 2 11 2" xfId="26713" xr:uid="{00000000-0005-0000-0000-000054390000}"/>
    <cellStyle name="Note 2 2 11 3" xfId="37848" xr:uid="{00000000-0005-0000-0000-000055390000}"/>
    <cellStyle name="Note 2 2 11 4" xfId="50814" xr:uid="{00000000-0005-0000-0000-000056390000}"/>
    <cellStyle name="Note 2 2 12" xfId="9960" xr:uid="{00000000-0005-0000-0000-000057390000}"/>
    <cellStyle name="Note 2 2 12 2" xfId="26947" xr:uid="{00000000-0005-0000-0000-000058390000}"/>
    <cellStyle name="Note 2 2 12 3" xfId="38053" xr:uid="{00000000-0005-0000-0000-000059390000}"/>
    <cellStyle name="Note 2 2 12 4" xfId="51018" xr:uid="{00000000-0005-0000-0000-00005A390000}"/>
    <cellStyle name="Note 2 2 13" xfId="9619" xr:uid="{00000000-0005-0000-0000-00005B390000}"/>
    <cellStyle name="Note 2 2 13 2" xfId="26627" xr:uid="{00000000-0005-0000-0000-00005C390000}"/>
    <cellStyle name="Note 2 2 13 3" xfId="37770" xr:uid="{00000000-0005-0000-0000-00005D390000}"/>
    <cellStyle name="Note 2 2 13 4" xfId="50736" xr:uid="{00000000-0005-0000-0000-00005E390000}"/>
    <cellStyle name="Note 2 2 14" xfId="10389" xr:uid="{00000000-0005-0000-0000-00005F390000}"/>
    <cellStyle name="Note 2 2 14 2" xfId="27352" xr:uid="{00000000-0005-0000-0000-000060390000}"/>
    <cellStyle name="Note 2 2 14 3" xfId="38411" xr:uid="{00000000-0005-0000-0000-000061390000}"/>
    <cellStyle name="Note 2 2 14 4" xfId="51371" xr:uid="{00000000-0005-0000-0000-000062390000}"/>
    <cellStyle name="Note 2 2 15" xfId="9602" xr:uid="{00000000-0005-0000-0000-000063390000}"/>
    <cellStyle name="Note 2 2 15 2" xfId="26611" xr:uid="{00000000-0005-0000-0000-000064390000}"/>
    <cellStyle name="Note 2 2 15 3" xfId="37754" xr:uid="{00000000-0005-0000-0000-000065390000}"/>
    <cellStyle name="Note 2 2 15 4" xfId="50720" xr:uid="{00000000-0005-0000-0000-000066390000}"/>
    <cellStyle name="Note 2 2 16" xfId="9581" xr:uid="{00000000-0005-0000-0000-000067390000}"/>
    <cellStyle name="Note 2 2 16 2" xfId="26590" xr:uid="{00000000-0005-0000-0000-000068390000}"/>
    <cellStyle name="Note 2 2 16 3" xfId="37733" xr:uid="{00000000-0005-0000-0000-000069390000}"/>
    <cellStyle name="Note 2 2 16 4" xfId="50699" xr:uid="{00000000-0005-0000-0000-00006A390000}"/>
    <cellStyle name="Note 2 2 17" xfId="13961" xr:uid="{00000000-0005-0000-0000-00006B390000}"/>
    <cellStyle name="Note 2 2 17 2" xfId="30556" xr:uid="{00000000-0005-0000-0000-00006C390000}"/>
    <cellStyle name="Note 2 2 17 3" xfId="41104" xr:uid="{00000000-0005-0000-0000-00006D390000}"/>
    <cellStyle name="Note 2 2 17 4" xfId="54112" xr:uid="{00000000-0005-0000-0000-00006E390000}"/>
    <cellStyle name="Note 2 2 18" xfId="9591" xr:uid="{00000000-0005-0000-0000-00006F390000}"/>
    <cellStyle name="Note 2 2 18 2" xfId="26600" xr:uid="{00000000-0005-0000-0000-000070390000}"/>
    <cellStyle name="Note 2 2 18 3" xfId="37743" xr:uid="{00000000-0005-0000-0000-000071390000}"/>
    <cellStyle name="Note 2 2 18 4" xfId="50709" xr:uid="{00000000-0005-0000-0000-000072390000}"/>
    <cellStyle name="Note 2 2 19" xfId="9375" xr:uid="{00000000-0005-0000-0000-000073390000}"/>
    <cellStyle name="Note 2 2 19 2" xfId="26401" xr:uid="{00000000-0005-0000-0000-000074390000}"/>
    <cellStyle name="Note 2 2 19 3" xfId="37562" xr:uid="{00000000-0005-0000-0000-000075390000}"/>
    <cellStyle name="Note 2 2 19 4" xfId="50528" xr:uid="{00000000-0005-0000-0000-000076390000}"/>
    <cellStyle name="Note 2 2 2" xfId="2878" xr:uid="{00000000-0005-0000-0000-000077390000}"/>
    <cellStyle name="Note 2 2 2 10" xfId="6249" xr:uid="{00000000-0005-0000-0000-000078390000}"/>
    <cellStyle name="Note 2 2 2 10 2" xfId="23571" xr:uid="{00000000-0005-0000-0000-000079390000}"/>
    <cellStyle name="Note 2 2 2 10 3" xfId="27028" xr:uid="{00000000-0005-0000-0000-00007A390000}"/>
    <cellStyle name="Note 2 2 2 10 4" xfId="48105" xr:uid="{00000000-0005-0000-0000-00007B390000}"/>
    <cellStyle name="Note 2 2 2 11" xfId="6483" xr:uid="{00000000-0005-0000-0000-00007C390000}"/>
    <cellStyle name="Note 2 2 2 11 2" xfId="23780" xr:uid="{00000000-0005-0000-0000-00007D390000}"/>
    <cellStyle name="Note 2 2 2 11 3" xfId="22431" xr:uid="{00000000-0005-0000-0000-00007E390000}"/>
    <cellStyle name="Note 2 2 2 11 4" xfId="48278" xr:uid="{00000000-0005-0000-0000-00007F390000}"/>
    <cellStyle name="Note 2 2 2 12" xfId="6777" xr:uid="{00000000-0005-0000-0000-000080390000}"/>
    <cellStyle name="Note 2 2 2 12 2" xfId="24042" xr:uid="{00000000-0005-0000-0000-000081390000}"/>
    <cellStyle name="Note 2 2 2 12 3" xfId="29806" xr:uid="{00000000-0005-0000-0000-000082390000}"/>
    <cellStyle name="Note 2 2 2 12 4" xfId="48501" xr:uid="{00000000-0005-0000-0000-000083390000}"/>
    <cellStyle name="Note 2 2 2 13" xfId="7141" xr:uid="{00000000-0005-0000-0000-000084390000}"/>
    <cellStyle name="Note 2 2 2 13 2" xfId="24372" xr:uid="{00000000-0005-0000-0000-000085390000}"/>
    <cellStyle name="Note 2 2 2 13 3" xfId="35812" xr:uid="{00000000-0005-0000-0000-000086390000}"/>
    <cellStyle name="Note 2 2 2 13 4" xfId="48781" xr:uid="{00000000-0005-0000-0000-000087390000}"/>
    <cellStyle name="Note 2 2 2 14" xfId="7567" xr:uid="{00000000-0005-0000-0000-000088390000}"/>
    <cellStyle name="Note 2 2 2 14 2" xfId="24748" xr:uid="{00000000-0005-0000-0000-000089390000}"/>
    <cellStyle name="Note 2 2 2 14 3" xfId="36120" xr:uid="{00000000-0005-0000-0000-00008A390000}"/>
    <cellStyle name="Note 2 2 2 14 4" xfId="49091" xr:uid="{00000000-0005-0000-0000-00008B390000}"/>
    <cellStyle name="Note 2 2 2 15" xfId="7864" xr:uid="{00000000-0005-0000-0000-00008C390000}"/>
    <cellStyle name="Note 2 2 2 15 2" xfId="25018" xr:uid="{00000000-0005-0000-0000-00008D390000}"/>
    <cellStyle name="Note 2 2 2 15 3" xfId="36350" xr:uid="{00000000-0005-0000-0000-00008E390000}"/>
    <cellStyle name="Note 2 2 2 15 4" xfId="49321" xr:uid="{00000000-0005-0000-0000-00008F390000}"/>
    <cellStyle name="Note 2 2 2 16" xfId="8446" xr:uid="{00000000-0005-0000-0000-000090390000}"/>
    <cellStyle name="Note 2 2 2 16 2" xfId="25561" xr:uid="{00000000-0005-0000-0000-000091390000}"/>
    <cellStyle name="Note 2 2 2 16 3" xfId="36834" xr:uid="{00000000-0005-0000-0000-000092390000}"/>
    <cellStyle name="Note 2 2 2 16 4" xfId="49805" xr:uid="{00000000-0005-0000-0000-000093390000}"/>
    <cellStyle name="Note 2 2 2 17" xfId="8708" xr:uid="{00000000-0005-0000-0000-000094390000}"/>
    <cellStyle name="Note 2 2 2 17 2" xfId="25788" xr:uid="{00000000-0005-0000-0000-000095390000}"/>
    <cellStyle name="Note 2 2 2 17 3" xfId="37022" xr:uid="{00000000-0005-0000-0000-000096390000}"/>
    <cellStyle name="Note 2 2 2 17 4" xfId="49993" xr:uid="{00000000-0005-0000-0000-000097390000}"/>
    <cellStyle name="Note 2 2 2 18" xfId="8985" xr:uid="{00000000-0005-0000-0000-000098390000}"/>
    <cellStyle name="Note 2 2 2 18 2" xfId="26037" xr:uid="{00000000-0005-0000-0000-000099390000}"/>
    <cellStyle name="Note 2 2 2 18 3" xfId="37238" xr:uid="{00000000-0005-0000-0000-00009A390000}"/>
    <cellStyle name="Note 2 2 2 18 4" xfId="50209" xr:uid="{00000000-0005-0000-0000-00009B390000}"/>
    <cellStyle name="Note 2 2 2 19" xfId="10505" xr:uid="{00000000-0005-0000-0000-00009C390000}"/>
    <cellStyle name="Note 2 2 2 19 2" xfId="27458" xr:uid="{00000000-0005-0000-0000-00009D390000}"/>
    <cellStyle name="Note 2 2 2 19 3" xfId="38498" xr:uid="{00000000-0005-0000-0000-00009E390000}"/>
    <cellStyle name="Note 2 2 2 19 4" xfId="51485" xr:uid="{00000000-0005-0000-0000-00009F390000}"/>
    <cellStyle name="Note 2 2 2 2" xfId="3391" xr:uid="{00000000-0005-0000-0000-0000A0390000}"/>
    <cellStyle name="Note 2 2 2 2 2" xfId="20964" xr:uid="{00000000-0005-0000-0000-0000A1390000}"/>
    <cellStyle name="Note 2 2 2 2 3" xfId="34156" xr:uid="{00000000-0005-0000-0000-0000A2390000}"/>
    <cellStyle name="Note 2 2 2 2 4" xfId="45877" xr:uid="{00000000-0005-0000-0000-0000A3390000}"/>
    <cellStyle name="Note 2 2 2 20" xfId="10751" xr:uid="{00000000-0005-0000-0000-0000A4390000}"/>
    <cellStyle name="Note 2 2 2 20 2" xfId="27686" xr:uid="{00000000-0005-0000-0000-0000A5390000}"/>
    <cellStyle name="Note 2 2 2 20 3" xfId="38695" xr:uid="{00000000-0005-0000-0000-0000A6390000}"/>
    <cellStyle name="Note 2 2 2 20 4" xfId="51703" xr:uid="{00000000-0005-0000-0000-0000A7390000}"/>
    <cellStyle name="Note 2 2 2 21" xfId="11076" xr:uid="{00000000-0005-0000-0000-0000A8390000}"/>
    <cellStyle name="Note 2 2 2 21 2" xfId="27981" xr:uid="{00000000-0005-0000-0000-0000A9390000}"/>
    <cellStyle name="Note 2 2 2 21 3" xfId="38934" xr:uid="{00000000-0005-0000-0000-0000AA390000}"/>
    <cellStyle name="Note 2 2 2 21 4" xfId="51942" xr:uid="{00000000-0005-0000-0000-0000AB390000}"/>
    <cellStyle name="Note 2 2 2 22" xfId="11415" xr:uid="{00000000-0005-0000-0000-0000AC390000}"/>
    <cellStyle name="Note 2 2 2 22 2" xfId="28290" xr:uid="{00000000-0005-0000-0000-0000AD390000}"/>
    <cellStyle name="Note 2 2 2 22 3" xfId="39193" xr:uid="{00000000-0005-0000-0000-0000AE390000}"/>
    <cellStyle name="Note 2 2 2 22 4" xfId="52201" xr:uid="{00000000-0005-0000-0000-0000AF390000}"/>
    <cellStyle name="Note 2 2 2 23" xfId="11686" xr:uid="{00000000-0005-0000-0000-0000B0390000}"/>
    <cellStyle name="Note 2 2 2 23 2" xfId="28527" xr:uid="{00000000-0005-0000-0000-0000B1390000}"/>
    <cellStyle name="Note 2 2 2 23 3" xfId="39394" xr:uid="{00000000-0005-0000-0000-0000B2390000}"/>
    <cellStyle name="Note 2 2 2 23 4" xfId="52402" xr:uid="{00000000-0005-0000-0000-0000B3390000}"/>
    <cellStyle name="Note 2 2 2 24" xfId="12016" xr:uid="{00000000-0005-0000-0000-0000B4390000}"/>
    <cellStyle name="Note 2 2 2 24 2" xfId="28828" xr:uid="{00000000-0005-0000-0000-0000B5390000}"/>
    <cellStyle name="Note 2 2 2 24 3" xfId="39656" xr:uid="{00000000-0005-0000-0000-0000B6390000}"/>
    <cellStyle name="Note 2 2 2 24 4" xfId="52664" xr:uid="{00000000-0005-0000-0000-0000B7390000}"/>
    <cellStyle name="Note 2 2 2 25" xfId="12302" xr:uid="{00000000-0005-0000-0000-0000B8390000}"/>
    <cellStyle name="Note 2 2 2 25 2" xfId="29081" xr:uid="{00000000-0005-0000-0000-0000B9390000}"/>
    <cellStyle name="Note 2 2 2 25 3" xfId="39855" xr:uid="{00000000-0005-0000-0000-0000BA390000}"/>
    <cellStyle name="Note 2 2 2 25 4" xfId="52863" xr:uid="{00000000-0005-0000-0000-0000BB390000}"/>
    <cellStyle name="Note 2 2 2 26" xfId="12575" xr:uid="{00000000-0005-0000-0000-0000BC390000}"/>
    <cellStyle name="Note 2 2 2 26 2" xfId="29323" xr:uid="{00000000-0005-0000-0000-0000BD390000}"/>
    <cellStyle name="Note 2 2 2 26 3" xfId="40056" xr:uid="{00000000-0005-0000-0000-0000BE390000}"/>
    <cellStyle name="Note 2 2 2 26 4" xfId="53064" xr:uid="{00000000-0005-0000-0000-0000BF390000}"/>
    <cellStyle name="Note 2 2 2 27" xfId="12857" xr:uid="{00000000-0005-0000-0000-0000C0390000}"/>
    <cellStyle name="Note 2 2 2 27 2" xfId="29572" xr:uid="{00000000-0005-0000-0000-0000C1390000}"/>
    <cellStyle name="Note 2 2 2 27 3" xfId="40256" xr:uid="{00000000-0005-0000-0000-0000C2390000}"/>
    <cellStyle name="Note 2 2 2 27 4" xfId="53264" xr:uid="{00000000-0005-0000-0000-0000C3390000}"/>
    <cellStyle name="Note 2 2 2 28" xfId="13199" xr:uid="{00000000-0005-0000-0000-0000C4390000}"/>
    <cellStyle name="Note 2 2 2 28 2" xfId="29880" xr:uid="{00000000-0005-0000-0000-0000C5390000}"/>
    <cellStyle name="Note 2 2 2 28 3" xfId="40524" xr:uid="{00000000-0005-0000-0000-0000C6390000}"/>
    <cellStyle name="Note 2 2 2 28 4" xfId="53532" xr:uid="{00000000-0005-0000-0000-0000C7390000}"/>
    <cellStyle name="Note 2 2 2 29" xfId="13536" xr:uid="{00000000-0005-0000-0000-0000C8390000}"/>
    <cellStyle name="Note 2 2 2 29 2" xfId="30186" xr:uid="{00000000-0005-0000-0000-0000C9390000}"/>
    <cellStyle name="Note 2 2 2 29 3" xfId="40790" xr:uid="{00000000-0005-0000-0000-0000CA390000}"/>
    <cellStyle name="Note 2 2 2 29 4" xfId="53798" xr:uid="{00000000-0005-0000-0000-0000CB390000}"/>
    <cellStyle name="Note 2 2 2 3" xfId="3687" xr:uid="{00000000-0005-0000-0000-0000CC390000}"/>
    <cellStyle name="Note 2 2 2 3 2" xfId="21223" xr:uid="{00000000-0005-0000-0000-0000CD390000}"/>
    <cellStyle name="Note 2 2 2 3 3" xfId="23660" xr:uid="{00000000-0005-0000-0000-0000CE390000}"/>
    <cellStyle name="Note 2 2 2 3 4" xfId="46094" xr:uid="{00000000-0005-0000-0000-0000CF390000}"/>
    <cellStyle name="Note 2 2 2 30" xfId="13776" xr:uid="{00000000-0005-0000-0000-0000D0390000}"/>
    <cellStyle name="Note 2 2 2 30 2" xfId="30400" xr:uid="{00000000-0005-0000-0000-0000D1390000}"/>
    <cellStyle name="Note 2 2 2 30 3" xfId="40975" xr:uid="{00000000-0005-0000-0000-0000D2390000}"/>
    <cellStyle name="Note 2 2 2 30 4" xfId="53983" xr:uid="{00000000-0005-0000-0000-0000D3390000}"/>
    <cellStyle name="Note 2 2 2 31" xfId="14051" xr:uid="{00000000-0005-0000-0000-0000D4390000}"/>
    <cellStyle name="Note 2 2 2 31 2" xfId="30639" xr:uid="{00000000-0005-0000-0000-0000D5390000}"/>
    <cellStyle name="Note 2 2 2 31 3" xfId="41177" xr:uid="{00000000-0005-0000-0000-0000D6390000}"/>
    <cellStyle name="Note 2 2 2 31 4" xfId="54185" xr:uid="{00000000-0005-0000-0000-0000D7390000}"/>
    <cellStyle name="Note 2 2 2 32" xfId="14348" xr:uid="{00000000-0005-0000-0000-0000D8390000}"/>
    <cellStyle name="Note 2 2 2 32 2" xfId="30903" xr:uid="{00000000-0005-0000-0000-0000D9390000}"/>
    <cellStyle name="Note 2 2 2 32 3" xfId="41393" xr:uid="{00000000-0005-0000-0000-0000DA390000}"/>
    <cellStyle name="Note 2 2 2 32 4" xfId="54401" xr:uid="{00000000-0005-0000-0000-0000DB390000}"/>
    <cellStyle name="Note 2 2 2 33" xfId="14672" xr:uid="{00000000-0005-0000-0000-0000DC390000}"/>
    <cellStyle name="Note 2 2 2 33 2" xfId="31191" xr:uid="{00000000-0005-0000-0000-0000DD390000}"/>
    <cellStyle name="Note 2 2 2 33 3" xfId="41636" xr:uid="{00000000-0005-0000-0000-0000DE390000}"/>
    <cellStyle name="Note 2 2 2 33 4" xfId="54644" xr:uid="{00000000-0005-0000-0000-0000DF390000}"/>
    <cellStyle name="Note 2 2 2 34" xfId="14974" xr:uid="{00000000-0005-0000-0000-0000E0390000}"/>
    <cellStyle name="Note 2 2 2 34 2" xfId="31460" xr:uid="{00000000-0005-0000-0000-0000E1390000}"/>
    <cellStyle name="Note 2 2 2 34 3" xfId="41868" xr:uid="{00000000-0005-0000-0000-0000E2390000}"/>
    <cellStyle name="Note 2 2 2 34 4" xfId="54876" xr:uid="{00000000-0005-0000-0000-0000E3390000}"/>
    <cellStyle name="Note 2 2 2 35" xfId="15280" xr:uid="{00000000-0005-0000-0000-0000E4390000}"/>
    <cellStyle name="Note 2 2 2 35 2" xfId="31729" xr:uid="{00000000-0005-0000-0000-0000E5390000}"/>
    <cellStyle name="Note 2 2 2 35 3" xfId="42098" xr:uid="{00000000-0005-0000-0000-0000E6390000}"/>
    <cellStyle name="Note 2 2 2 35 4" xfId="55106" xr:uid="{00000000-0005-0000-0000-0000E7390000}"/>
    <cellStyle name="Note 2 2 2 36" xfId="15725" xr:uid="{00000000-0005-0000-0000-0000E8390000}"/>
    <cellStyle name="Note 2 2 2 36 2" xfId="32133" xr:uid="{00000000-0005-0000-0000-0000E9390000}"/>
    <cellStyle name="Note 2 2 2 36 3" xfId="42460" xr:uid="{00000000-0005-0000-0000-0000EA390000}"/>
    <cellStyle name="Note 2 2 2 36 4" xfId="55468" xr:uid="{00000000-0005-0000-0000-0000EB390000}"/>
    <cellStyle name="Note 2 2 2 37" xfId="15989" xr:uid="{00000000-0005-0000-0000-0000EC390000}"/>
    <cellStyle name="Note 2 2 2 37 2" xfId="32361" xr:uid="{00000000-0005-0000-0000-0000ED390000}"/>
    <cellStyle name="Note 2 2 2 37 3" xfId="42650" xr:uid="{00000000-0005-0000-0000-0000EE390000}"/>
    <cellStyle name="Note 2 2 2 37 4" xfId="55658" xr:uid="{00000000-0005-0000-0000-0000EF390000}"/>
    <cellStyle name="Note 2 2 2 38" xfId="16476" xr:uid="{00000000-0005-0000-0000-0000F0390000}"/>
    <cellStyle name="Note 2 2 2 38 2" xfId="32808" xr:uid="{00000000-0005-0000-0000-0000F1390000}"/>
    <cellStyle name="Note 2 2 2 38 3" xfId="43047" xr:uid="{00000000-0005-0000-0000-0000F2390000}"/>
    <cellStyle name="Note 2 2 2 38 4" xfId="56055" xr:uid="{00000000-0005-0000-0000-0000F3390000}"/>
    <cellStyle name="Note 2 2 2 39" xfId="16695" xr:uid="{00000000-0005-0000-0000-0000F4390000}"/>
    <cellStyle name="Note 2 2 2 39 2" xfId="33002" xr:uid="{00000000-0005-0000-0000-0000F5390000}"/>
    <cellStyle name="Note 2 2 2 39 3" xfId="43217" xr:uid="{00000000-0005-0000-0000-0000F6390000}"/>
    <cellStyle name="Note 2 2 2 39 4" xfId="56225" xr:uid="{00000000-0005-0000-0000-0000F7390000}"/>
    <cellStyle name="Note 2 2 2 4" xfId="4304" xr:uid="{00000000-0005-0000-0000-0000F8390000}"/>
    <cellStyle name="Note 2 2 2 4 2" xfId="21787" xr:uid="{00000000-0005-0000-0000-0000F9390000}"/>
    <cellStyle name="Note 2 2 2 4 3" xfId="24482" xr:uid="{00000000-0005-0000-0000-0000FA390000}"/>
    <cellStyle name="Note 2 2 2 4 4" xfId="46572" xr:uid="{00000000-0005-0000-0000-0000FB390000}"/>
    <cellStyle name="Note 2 2 2 40" xfId="17497" xr:uid="{00000000-0005-0000-0000-0000FC390000}"/>
    <cellStyle name="Note 2 2 2 40 2" xfId="33735" xr:uid="{00000000-0005-0000-0000-0000FD390000}"/>
    <cellStyle name="Note 2 2 2 40 3" xfId="43849" xr:uid="{00000000-0005-0000-0000-0000FE390000}"/>
    <cellStyle name="Note 2 2 2 40 4" xfId="56857" xr:uid="{00000000-0005-0000-0000-0000FF390000}"/>
    <cellStyle name="Note 2 2 2 41" xfId="17747" xr:uid="{00000000-0005-0000-0000-0000003A0000}"/>
    <cellStyle name="Note 2 2 2 41 2" xfId="33956" xr:uid="{00000000-0005-0000-0000-0000013A0000}"/>
    <cellStyle name="Note 2 2 2 41 3" xfId="44030" xr:uid="{00000000-0005-0000-0000-0000023A0000}"/>
    <cellStyle name="Note 2 2 2 41 4" xfId="57038" xr:uid="{00000000-0005-0000-0000-0000033A0000}"/>
    <cellStyle name="Note 2 2 2 42" xfId="18066" xr:uid="{00000000-0005-0000-0000-0000043A0000}"/>
    <cellStyle name="Note 2 2 2 42 2" xfId="34237" xr:uid="{00000000-0005-0000-0000-0000053A0000}"/>
    <cellStyle name="Note 2 2 2 42 3" xfId="44264" xr:uid="{00000000-0005-0000-0000-0000063A0000}"/>
    <cellStyle name="Note 2 2 2 42 4" xfId="57272" xr:uid="{00000000-0005-0000-0000-0000073A0000}"/>
    <cellStyle name="Note 2 2 2 43" xfId="18377" xr:uid="{00000000-0005-0000-0000-0000083A0000}"/>
    <cellStyle name="Note 2 2 2 43 2" xfId="34512" xr:uid="{00000000-0005-0000-0000-0000093A0000}"/>
    <cellStyle name="Note 2 2 2 43 3" xfId="44494" xr:uid="{00000000-0005-0000-0000-00000A3A0000}"/>
    <cellStyle name="Note 2 2 2 43 4" xfId="57502" xr:uid="{00000000-0005-0000-0000-00000B3A0000}"/>
    <cellStyle name="Note 2 2 2 44" xfId="18693" xr:uid="{00000000-0005-0000-0000-00000C3A0000}"/>
    <cellStyle name="Note 2 2 2 44 2" xfId="34792" xr:uid="{00000000-0005-0000-0000-00000D3A0000}"/>
    <cellStyle name="Note 2 2 2 44 3" xfId="44729" xr:uid="{00000000-0005-0000-0000-00000E3A0000}"/>
    <cellStyle name="Note 2 2 2 44 4" xfId="57737" xr:uid="{00000000-0005-0000-0000-00000F3A0000}"/>
    <cellStyle name="Note 2 2 2 45" xfId="19154" xr:uid="{00000000-0005-0000-0000-0000103A0000}"/>
    <cellStyle name="Note 2 2 2 45 2" xfId="35201" xr:uid="{00000000-0005-0000-0000-0000113A0000}"/>
    <cellStyle name="Note 2 2 2 45 3" xfId="45071" xr:uid="{00000000-0005-0000-0000-0000123A0000}"/>
    <cellStyle name="Note 2 2 2 45 4" xfId="58079" xr:uid="{00000000-0005-0000-0000-0000133A0000}"/>
    <cellStyle name="Note 2 2 2 46" xfId="19456" xr:uid="{00000000-0005-0000-0000-0000143A0000}"/>
    <cellStyle name="Note 2 2 2 46 2" xfId="35467" xr:uid="{00000000-0005-0000-0000-0000153A0000}"/>
    <cellStyle name="Note 2 2 2 46 3" xfId="45294" xr:uid="{00000000-0005-0000-0000-0000163A0000}"/>
    <cellStyle name="Note 2 2 2 46 4" xfId="58302" xr:uid="{00000000-0005-0000-0000-0000173A0000}"/>
    <cellStyle name="Note 2 2 2 47" xfId="24662" xr:uid="{00000000-0005-0000-0000-0000183A0000}"/>
    <cellStyle name="Note 2 2 2 5" xfId="4547" xr:uid="{00000000-0005-0000-0000-0000193A0000}"/>
    <cellStyle name="Note 2 2 2 5 2" xfId="21999" xr:uid="{00000000-0005-0000-0000-00001A3A0000}"/>
    <cellStyle name="Note 2 2 2 5 3" xfId="20474" xr:uid="{00000000-0005-0000-0000-00001B3A0000}"/>
    <cellStyle name="Note 2 2 2 5 4" xfId="46743" xr:uid="{00000000-0005-0000-0000-00001C3A0000}"/>
    <cellStyle name="Note 2 2 2 6" xfId="4938" xr:uid="{00000000-0005-0000-0000-00001D3A0000}"/>
    <cellStyle name="Note 2 2 2 6 2" xfId="22362" xr:uid="{00000000-0005-0000-0000-00001E3A0000}"/>
    <cellStyle name="Note 2 2 2 6 3" xfId="33060" xr:uid="{00000000-0005-0000-0000-00001F3A0000}"/>
    <cellStyle name="Note 2 2 2 6 4" xfId="47056" xr:uid="{00000000-0005-0000-0000-0000203A0000}"/>
    <cellStyle name="Note 2 2 2 7" xfId="5163" xr:uid="{00000000-0005-0000-0000-0000213A0000}"/>
    <cellStyle name="Note 2 2 2 7 2" xfId="22565" xr:uid="{00000000-0005-0000-0000-0000223A0000}"/>
    <cellStyle name="Note 2 2 2 7 3" xfId="19681" xr:uid="{00000000-0005-0000-0000-0000233A0000}"/>
    <cellStyle name="Note 2 2 2 7 4" xfId="47237" xr:uid="{00000000-0005-0000-0000-0000243A0000}"/>
    <cellStyle name="Note 2 2 2 8" xfId="5448" xr:uid="{00000000-0005-0000-0000-0000253A0000}"/>
    <cellStyle name="Note 2 2 2 8 2" xfId="22826" xr:uid="{00000000-0005-0000-0000-0000263A0000}"/>
    <cellStyle name="Note 2 2 2 8 3" xfId="19604" xr:uid="{00000000-0005-0000-0000-0000273A0000}"/>
    <cellStyle name="Note 2 2 2 8 4" xfId="47455" xr:uid="{00000000-0005-0000-0000-0000283A0000}"/>
    <cellStyle name="Note 2 2 2 9" xfId="5656" xr:uid="{00000000-0005-0000-0000-0000293A0000}"/>
    <cellStyle name="Note 2 2 2 9 2" xfId="23015" xr:uid="{00000000-0005-0000-0000-00002A3A0000}"/>
    <cellStyle name="Note 2 2 2 9 3" xfId="23949" xr:uid="{00000000-0005-0000-0000-00002B3A0000}"/>
    <cellStyle name="Note 2 2 2 9 4" xfId="47617" xr:uid="{00000000-0005-0000-0000-00002C3A0000}"/>
    <cellStyle name="Note 2 2 20" xfId="16183" xr:uid="{00000000-0005-0000-0000-00002D3A0000}"/>
    <cellStyle name="Note 2 2 20 2" xfId="32539" xr:uid="{00000000-0005-0000-0000-00002E3A0000}"/>
    <cellStyle name="Note 2 2 20 3" xfId="42809" xr:uid="{00000000-0005-0000-0000-00002F3A0000}"/>
    <cellStyle name="Note 2 2 20 4" xfId="55817" xr:uid="{00000000-0005-0000-0000-0000303A0000}"/>
    <cellStyle name="Note 2 2 21" xfId="17246" xr:uid="{00000000-0005-0000-0000-0000313A0000}"/>
    <cellStyle name="Note 2 2 21 2" xfId="33505" xr:uid="{00000000-0005-0000-0000-0000323A0000}"/>
    <cellStyle name="Note 2 2 21 3" xfId="43654" xr:uid="{00000000-0005-0000-0000-0000333A0000}"/>
    <cellStyle name="Note 2 2 21 4" xfId="56662" xr:uid="{00000000-0005-0000-0000-0000343A0000}"/>
    <cellStyle name="Note 2 2 22" xfId="17882" xr:uid="{00000000-0005-0000-0000-0000353A0000}"/>
    <cellStyle name="Note 2 2 22 2" xfId="34072" xr:uid="{00000000-0005-0000-0000-0000363A0000}"/>
    <cellStyle name="Note 2 2 22 3" xfId="44125" xr:uid="{00000000-0005-0000-0000-0000373A0000}"/>
    <cellStyle name="Note 2 2 22 4" xfId="57133" xr:uid="{00000000-0005-0000-0000-0000383A0000}"/>
    <cellStyle name="Note 2 2 23" xfId="17964" xr:uid="{00000000-0005-0000-0000-0000393A0000}"/>
    <cellStyle name="Note 2 2 23 2" xfId="34145" xr:uid="{00000000-0005-0000-0000-00003A3A0000}"/>
    <cellStyle name="Note 2 2 23 3" xfId="44188" xr:uid="{00000000-0005-0000-0000-00003B3A0000}"/>
    <cellStyle name="Note 2 2 23 4" xfId="57196" xr:uid="{00000000-0005-0000-0000-00003C3A0000}"/>
    <cellStyle name="Note 2 2 24" xfId="17222" xr:uid="{00000000-0005-0000-0000-00003D3A0000}"/>
    <cellStyle name="Note 2 2 24 2" xfId="33482" xr:uid="{00000000-0005-0000-0000-00003E3A0000}"/>
    <cellStyle name="Note 2 2 24 3" xfId="43632" xr:uid="{00000000-0005-0000-0000-00003F3A0000}"/>
    <cellStyle name="Note 2 2 24 4" xfId="56640" xr:uid="{00000000-0005-0000-0000-0000403A0000}"/>
    <cellStyle name="Note 2 2 25" xfId="18851" xr:uid="{00000000-0005-0000-0000-0000413A0000}"/>
    <cellStyle name="Note 2 2 25 2" xfId="34923" xr:uid="{00000000-0005-0000-0000-0000423A0000}"/>
    <cellStyle name="Note 2 2 25 3" xfId="44838" xr:uid="{00000000-0005-0000-0000-0000433A0000}"/>
    <cellStyle name="Note 2 2 25 4" xfId="57846" xr:uid="{00000000-0005-0000-0000-0000443A0000}"/>
    <cellStyle name="Note 2 2 26" xfId="28740" xr:uid="{00000000-0005-0000-0000-0000453A0000}"/>
    <cellStyle name="Note 2 2 3" xfId="2864" xr:uid="{00000000-0005-0000-0000-0000463A0000}"/>
    <cellStyle name="Note 2 2 3 10" xfId="6236" xr:uid="{00000000-0005-0000-0000-0000473A0000}"/>
    <cellStyle name="Note 2 2 3 10 2" xfId="23558" xr:uid="{00000000-0005-0000-0000-0000483A0000}"/>
    <cellStyle name="Note 2 2 3 10 3" xfId="30804" xr:uid="{00000000-0005-0000-0000-0000493A0000}"/>
    <cellStyle name="Note 2 2 3 10 4" xfId="48092" xr:uid="{00000000-0005-0000-0000-00004A3A0000}"/>
    <cellStyle name="Note 2 2 3 11" xfId="6469" xr:uid="{00000000-0005-0000-0000-00004B3A0000}"/>
    <cellStyle name="Note 2 2 3 11 2" xfId="23767" xr:uid="{00000000-0005-0000-0000-00004C3A0000}"/>
    <cellStyle name="Note 2 2 3 11 3" xfId="27384" xr:uid="{00000000-0005-0000-0000-00004D3A0000}"/>
    <cellStyle name="Note 2 2 3 11 4" xfId="48265" xr:uid="{00000000-0005-0000-0000-00004E3A0000}"/>
    <cellStyle name="Note 2 2 3 12" xfId="6763" xr:uid="{00000000-0005-0000-0000-00004F3A0000}"/>
    <cellStyle name="Note 2 2 3 12 2" xfId="24029" xr:uid="{00000000-0005-0000-0000-0000503A0000}"/>
    <cellStyle name="Note 2 2 3 12 3" xfId="33666" xr:uid="{00000000-0005-0000-0000-0000513A0000}"/>
    <cellStyle name="Note 2 2 3 12 4" xfId="48488" xr:uid="{00000000-0005-0000-0000-0000523A0000}"/>
    <cellStyle name="Note 2 2 3 13" xfId="7127" xr:uid="{00000000-0005-0000-0000-0000533A0000}"/>
    <cellStyle name="Note 2 2 3 13 2" xfId="24358" xr:uid="{00000000-0005-0000-0000-0000543A0000}"/>
    <cellStyle name="Note 2 2 3 13 3" xfId="35799" xr:uid="{00000000-0005-0000-0000-0000553A0000}"/>
    <cellStyle name="Note 2 2 3 13 4" xfId="48768" xr:uid="{00000000-0005-0000-0000-0000563A0000}"/>
    <cellStyle name="Note 2 2 3 14" xfId="7553" xr:uid="{00000000-0005-0000-0000-0000573A0000}"/>
    <cellStyle name="Note 2 2 3 14 2" xfId="24735" xr:uid="{00000000-0005-0000-0000-0000583A0000}"/>
    <cellStyle name="Note 2 2 3 14 3" xfId="36107" xr:uid="{00000000-0005-0000-0000-0000593A0000}"/>
    <cellStyle name="Note 2 2 3 14 4" xfId="49078" xr:uid="{00000000-0005-0000-0000-00005A3A0000}"/>
    <cellStyle name="Note 2 2 3 15" xfId="7851" xr:uid="{00000000-0005-0000-0000-00005B3A0000}"/>
    <cellStyle name="Note 2 2 3 15 2" xfId="25005" xr:uid="{00000000-0005-0000-0000-00005C3A0000}"/>
    <cellStyle name="Note 2 2 3 15 3" xfId="36337" xr:uid="{00000000-0005-0000-0000-00005D3A0000}"/>
    <cellStyle name="Note 2 2 3 15 4" xfId="49308" xr:uid="{00000000-0005-0000-0000-00005E3A0000}"/>
    <cellStyle name="Note 2 2 3 16" xfId="8432" xr:uid="{00000000-0005-0000-0000-00005F3A0000}"/>
    <cellStyle name="Note 2 2 3 16 2" xfId="25547" xr:uid="{00000000-0005-0000-0000-0000603A0000}"/>
    <cellStyle name="Note 2 2 3 16 3" xfId="36820" xr:uid="{00000000-0005-0000-0000-0000613A0000}"/>
    <cellStyle name="Note 2 2 3 16 4" xfId="49791" xr:uid="{00000000-0005-0000-0000-0000623A0000}"/>
    <cellStyle name="Note 2 2 3 17" xfId="8694" xr:uid="{00000000-0005-0000-0000-0000633A0000}"/>
    <cellStyle name="Note 2 2 3 17 2" xfId="25774" xr:uid="{00000000-0005-0000-0000-0000643A0000}"/>
    <cellStyle name="Note 2 2 3 17 3" xfId="37009" xr:uid="{00000000-0005-0000-0000-0000653A0000}"/>
    <cellStyle name="Note 2 2 3 17 4" xfId="49980" xr:uid="{00000000-0005-0000-0000-0000663A0000}"/>
    <cellStyle name="Note 2 2 3 18" xfId="8972" xr:uid="{00000000-0005-0000-0000-0000673A0000}"/>
    <cellStyle name="Note 2 2 3 18 2" xfId="26024" xr:uid="{00000000-0005-0000-0000-0000683A0000}"/>
    <cellStyle name="Note 2 2 3 18 3" xfId="37225" xr:uid="{00000000-0005-0000-0000-0000693A0000}"/>
    <cellStyle name="Note 2 2 3 18 4" xfId="50196" xr:uid="{00000000-0005-0000-0000-00006A3A0000}"/>
    <cellStyle name="Note 2 2 3 19" xfId="10492" xr:uid="{00000000-0005-0000-0000-00006B3A0000}"/>
    <cellStyle name="Note 2 2 3 19 2" xfId="27445" xr:uid="{00000000-0005-0000-0000-00006C3A0000}"/>
    <cellStyle name="Note 2 2 3 19 3" xfId="38485" xr:uid="{00000000-0005-0000-0000-00006D3A0000}"/>
    <cellStyle name="Note 2 2 3 19 4" xfId="51472" xr:uid="{00000000-0005-0000-0000-00006E3A0000}"/>
    <cellStyle name="Note 2 2 3 2" xfId="3377" xr:uid="{00000000-0005-0000-0000-00006F3A0000}"/>
    <cellStyle name="Note 2 2 3 2 2" xfId="20950" xr:uid="{00000000-0005-0000-0000-0000703A0000}"/>
    <cellStyle name="Note 2 2 3 2 3" xfId="24286" xr:uid="{00000000-0005-0000-0000-0000713A0000}"/>
    <cellStyle name="Note 2 2 3 2 4" xfId="45864" xr:uid="{00000000-0005-0000-0000-0000723A0000}"/>
    <cellStyle name="Note 2 2 3 20" xfId="10738" xr:uid="{00000000-0005-0000-0000-0000733A0000}"/>
    <cellStyle name="Note 2 2 3 20 2" xfId="27673" xr:uid="{00000000-0005-0000-0000-0000743A0000}"/>
    <cellStyle name="Note 2 2 3 20 3" xfId="38682" xr:uid="{00000000-0005-0000-0000-0000753A0000}"/>
    <cellStyle name="Note 2 2 3 20 4" xfId="51690" xr:uid="{00000000-0005-0000-0000-0000763A0000}"/>
    <cellStyle name="Note 2 2 3 21" xfId="11062" xr:uid="{00000000-0005-0000-0000-0000773A0000}"/>
    <cellStyle name="Note 2 2 3 21 2" xfId="27968" xr:uid="{00000000-0005-0000-0000-0000783A0000}"/>
    <cellStyle name="Note 2 2 3 21 3" xfId="38921" xr:uid="{00000000-0005-0000-0000-0000793A0000}"/>
    <cellStyle name="Note 2 2 3 21 4" xfId="51929" xr:uid="{00000000-0005-0000-0000-00007A3A0000}"/>
    <cellStyle name="Note 2 2 3 22" xfId="11401" xr:uid="{00000000-0005-0000-0000-00007B3A0000}"/>
    <cellStyle name="Note 2 2 3 22 2" xfId="28276" xr:uid="{00000000-0005-0000-0000-00007C3A0000}"/>
    <cellStyle name="Note 2 2 3 22 3" xfId="39179" xr:uid="{00000000-0005-0000-0000-00007D3A0000}"/>
    <cellStyle name="Note 2 2 3 22 4" xfId="52187" xr:uid="{00000000-0005-0000-0000-00007E3A0000}"/>
    <cellStyle name="Note 2 2 3 23" xfId="11672" xr:uid="{00000000-0005-0000-0000-00007F3A0000}"/>
    <cellStyle name="Note 2 2 3 23 2" xfId="28514" xr:uid="{00000000-0005-0000-0000-0000803A0000}"/>
    <cellStyle name="Note 2 2 3 23 3" xfId="39381" xr:uid="{00000000-0005-0000-0000-0000813A0000}"/>
    <cellStyle name="Note 2 2 3 23 4" xfId="52389" xr:uid="{00000000-0005-0000-0000-0000823A0000}"/>
    <cellStyle name="Note 2 2 3 24" xfId="12003" xr:uid="{00000000-0005-0000-0000-0000833A0000}"/>
    <cellStyle name="Note 2 2 3 24 2" xfId="28815" xr:uid="{00000000-0005-0000-0000-0000843A0000}"/>
    <cellStyle name="Note 2 2 3 24 3" xfId="39643" xr:uid="{00000000-0005-0000-0000-0000853A0000}"/>
    <cellStyle name="Note 2 2 3 24 4" xfId="52651" xr:uid="{00000000-0005-0000-0000-0000863A0000}"/>
    <cellStyle name="Note 2 2 3 25" xfId="12288" xr:uid="{00000000-0005-0000-0000-0000873A0000}"/>
    <cellStyle name="Note 2 2 3 25 2" xfId="29068" xr:uid="{00000000-0005-0000-0000-0000883A0000}"/>
    <cellStyle name="Note 2 2 3 25 3" xfId="39842" xr:uid="{00000000-0005-0000-0000-0000893A0000}"/>
    <cellStyle name="Note 2 2 3 25 4" xfId="52850" xr:uid="{00000000-0005-0000-0000-00008A3A0000}"/>
    <cellStyle name="Note 2 2 3 26" xfId="12561" xr:uid="{00000000-0005-0000-0000-00008B3A0000}"/>
    <cellStyle name="Note 2 2 3 26 2" xfId="29309" xr:uid="{00000000-0005-0000-0000-00008C3A0000}"/>
    <cellStyle name="Note 2 2 3 26 3" xfId="40043" xr:uid="{00000000-0005-0000-0000-00008D3A0000}"/>
    <cellStyle name="Note 2 2 3 26 4" xfId="53051" xr:uid="{00000000-0005-0000-0000-00008E3A0000}"/>
    <cellStyle name="Note 2 2 3 27" xfId="12843" xr:uid="{00000000-0005-0000-0000-00008F3A0000}"/>
    <cellStyle name="Note 2 2 3 27 2" xfId="29559" xr:uid="{00000000-0005-0000-0000-0000903A0000}"/>
    <cellStyle name="Note 2 2 3 27 3" xfId="40243" xr:uid="{00000000-0005-0000-0000-0000913A0000}"/>
    <cellStyle name="Note 2 2 3 27 4" xfId="53251" xr:uid="{00000000-0005-0000-0000-0000923A0000}"/>
    <cellStyle name="Note 2 2 3 28" xfId="13186" xr:uid="{00000000-0005-0000-0000-0000933A0000}"/>
    <cellStyle name="Note 2 2 3 28 2" xfId="29867" xr:uid="{00000000-0005-0000-0000-0000943A0000}"/>
    <cellStyle name="Note 2 2 3 28 3" xfId="40511" xr:uid="{00000000-0005-0000-0000-0000953A0000}"/>
    <cellStyle name="Note 2 2 3 28 4" xfId="53519" xr:uid="{00000000-0005-0000-0000-0000963A0000}"/>
    <cellStyle name="Note 2 2 3 29" xfId="13523" xr:uid="{00000000-0005-0000-0000-0000973A0000}"/>
    <cellStyle name="Note 2 2 3 29 2" xfId="30173" xr:uid="{00000000-0005-0000-0000-0000983A0000}"/>
    <cellStyle name="Note 2 2 3 29 3" xfId="40777" xr:uid="{00000000-0005-0000-0000-0000993A0000}"/>
    <cellStyle name="Note 2 2 3 29 4" xfId="53785" xr:uid="{00000000-0005-0000-0000-00009A3A0000}"/>
    <cellStyle name="Note 2 2 3 3" xfId="3673" xr:uid="{00000000-0005-0000-0000-00009B3A0000}"/>
    <cellStyle name="Note 2 2 3 3 2" xfId="21210" xr:uid="{00000000-0005-0000-0000-00009C3A0000}"/>
    <cellStyle name="Note 2 2 3 3 3" xfId="28618" xr:uid="{00000000-0005-0000-0000-00009D3A0000}"/>
    <cellStyle name="Note 2 2 3 3 4" xfId="46081" xr:uid="{00000000-0005-0000-0000-00009E3A0000}"/>
    <cellStyle name="Note 2 2 3 30" xfId="13762" xr:uid="{00000000-0005-0000-0000-00009F3A0000}"/>
    <cellStyle name="Note 2 2 3 30 2" xfId="30386" xr:uid="{00000000-0005-0000-0000-0000A03A0000}"/>
    <cellStyle name="Note 2 2 3 30 3" xfId="40962" xr:uid="{00000000-0005-0000-0000-0000A13A0000}"/>
    <cellStyle name="Note 2 2 3 30 4" xfId="53970" xr:uid="{00000000-0005-0000-0000-0000A23A0000}"/>
    <cellStyle name="Note 2 2 3 31" xfId="14037" xr:uid="{00000000-0005-0000-0000-0000A33A0000}"/>
    <cellStyle name="Note 2 2 3 31 2" xfId="30626" xr:uid="{00000000-0005-0000-0000-0000A43A0000}"/>
    <cellStyle name="Note 2 2 3 31 3" xfId="41164" xr:uid="{00000000-0005-0000-0000-0000A53A0000}"/>
    <cellStyle name="Note 2 2 3 31 4" xfId="54172" xr:uid="{00000000-0005-0000-0000-0000A63A0000}"/>
    <cellStyle name="Note 2 2 3 32" xfId="14334" xr:uid="{00000000-0005-0000-0000-0000A73A0000}"/>
    <cellStyle name="Note 2 2 3 32 2" xfId="30890" xr:uid="{00000000-0005-0000-0000-0000A83A0000}"/>
    <cellStyle name="Note 2 2 3 32 3" xfId="41380" xr:uid="{00000000-0005-0000-0000-0000A93A0000}"/>
    <cellStyle name="Note 2 2 3 32 4" xfId="54388" xr:uid="{00000000-0005-0000-0000-0000AA3A0000}"/>
    <cellStyle name="Note 2 2 3 33" xfId="14658" xr:uid="{00000000-0005-0000-0000-0000AB3A0000}"/>
    <cellStyle name="Note 2 2 3 33 2" xfId="31178" xr:uid="{00000000-0005-0000-0000-0000AC3A0000}"/>
    <cellStyle name="Note 2 2 3 33 3" xfId="41623" xr:uid="{00000000-0005-0000-0000-0000AD3A0000}"/>
    <cellStyle name="Note 2 2 3 33 4" xfId="54631" xr:uid="{00000000-0005-0000-0000-0000AE3A0000}"/>
    <cellStyle name="Note 2 2 3 34" xfId="14961" xr:uid="{00000000-0005-0000-0000-0000AF3A0000}"/>
    <cellStyle name="Note 2 2 3 34 2" xfId="31447" xr:uid="{00000000-0005-0000-0000-0000B03A0000}"/>
    <cellStyle name="Note 2 2 3 34 3" xfId="41855" xr:uid="{00000000-0005-0000-0000-0000B13A0000}"/>
    <cellStyle name="Note 2 2 3 34 4" xfId="54863" xr:uid="{00000000-0005-0000-0000-0000B23A0000}"/>
    <cellStyle name="Note 2 2 3 35" xfId="15266" xr:uid="{00000000-0005-0000-0000-0000B33A0000}"/>
    <cellStyle name="Note 2 2 3 35 2" xfId="31716" xr:uid="{00000000-0005-0000-0000-0000B43A0000}"/>
    <cellStyle name="Note 2 2 3 35 3" xfId="42085" xr:uid="{00000000-0005-0000-0000-0000B53A0000}"/>
    <cellStyle name="Note 2 2 3 35 4" xfId="55093" xr:uid="{00000000-0005-0000-0000-0000B63A0000}"/>
    <cellStyle name="Note 2 2 3 36" xfId="15712" xr:uid="{00000000-0005-0000-0000-0000B73A0000}"/>
    <cellStyle name="Note 2 2 3 36 2" xfId="32120" xr:uid="{00000000-0005-0000-0000-0000B83A0000}"/>
    <cellStyle name="Note 2 2 3 36 3" xfId="42447" xr:uid="{00000000-0005-0000-0000-0000B93A0000}"/>
    <cellStyle name="Note 2 2 3 36 4" xfId="55455" xr:uid="{00000000-0005-0000-0000-0000BA3A0000}"/>
    <cellStyle name="Note 2 2 3 37" xfId="15975" xr:uid="{00000000-0005-0000-0000-0000BB3A0000}"/>
    <cellStyle name="Note 2 2 3 37 2" xfId="32347" xr:uid="{00000000-0005-0000-0000-0000BC3A0000}"/>
    <cellStyle name="Note 2 2 3 37 3" xfId="42637" xr:uid="{00000000-0005-0000-0000-0000BD3A0000}"/>
    <cellStyle name="Note 2 2 3 37 4" xfId="55645" xr:uid="{00000000-0005-0000-0000-0000BE3A0000}"/>
    <cellStyle name="Note 2 2 3 38" xfId="16462" xr:uid="{00000000-0005-0000-0000-0000BF3A0000}"/>
    <cellStyle name="Note 2 2 3 38 2" xfId="32794" xr:uid="{00000000-0005-0000-0000-0000C03A0000}"/>
    <cellStyle name="Note 2 2 3 38 3" xfId="43033" xr:uid="{00000000-0005-0000-0000-0000C13A0000}"/>
    <cellStyle name="Note 2 2 3 38 4" xfId="56041" xr:uid="{00000000-0005-0000-0000-0000C23A0000}"/>
    <cellStyle name="Note 2 2 3 39" xfId="16682" xr:uid="{00000000-0005-0000-0000-0000C33A0000}"/>
    <cellStyle name="Note 2 2 3 39 2" xfId="32989" xr:uid="{00000000-0005-0000-0000-0000C43A0000}"/>
    <cellStyle name="Note 2 2 3 39 3" xfId="43204" xr:uid="{00000000-0005-0000-0000-0000C53A0000}"/>
    <cellStyle name="Note 2 2 3 39 4" xfId="56212" xr:uid="{00000000-0005-0000-0000-0000C63A0000}"/>
    <cellStyle name="Note 2 2 3 4" xfId="4290" xr:uid="{00000000-0005-0000-0000-0000C73A0000}"/>
    <cellStyle name="Note 2 2 3 4 2" xfId="21774" xr:uid="{00000000-0005-0000-0000-0000C83A0000}"/>
    <cellStyle name="Note 2 2 3 4 3" xfId="24481" xr:uid="{00000000-0005-0000-0000-0000C93A0000}"/>
    <cellStyle name="Note 2 2 3 4 4" xfId="46559" xr:uid="{00000000-0005-0000-0000-0000CA3A0000}"/>
    <cellStyle name="Note 2 2 3 40" xfId="17483" xr:uid="{00000000-0005-0000-0000-0000CB3A0000}"/>
    <cellStyle name="Note 2 2 3 40 2" xfId="33721" xr:uid="{00000000-0005-0000-0000-0000CC3A0000}"/>
    <cellStyle name="Note 2 2 3 40 3" xfId="43836" xr:uid="{00000000-0005-0000-0000-0000CD3A0000}"/>
    <cellStyle name="Note 2 2 3 40 4" xfId="56844" xr:uid="{00000000-0005-0000-0000-0000CE3A0000}"/>
    <cellStyle name="Note 2 2 3 41" xfId="17733" xr:uid="{00000000-0005-0000-0000-0000CF3A0000}"/>
    <cellStyle name="Note 2 2 3 41 2" xfId="33942" xr:uid="{00000000-0005-0000-0000-0000D03A0000}"/>
    <cellStyle name="Note 2 2 3 41 3" xfId="44017" xr:uid="{00000000-0005-0000-0000-0000D13A0000}"/>
    <cellStyle name="Note 2 2 3 41 4" xfId="57025" xr:uid="{00000000-0005-0000-0000-0000D23A0000}"/>
    <cellStyle name="Note 2 2 3 42" xfId="18052" xr:uid="{00000000-0005-0000-0000-0000D33A0000}"/>
    <cellStyle name="Note 2 2 3 42 2" xfId="34224" xr:uid="{00000000-0005-0000-0000-0000D43A0000}"/>
    <cellStyle name="Note 2 2 3 42 3" xfId="44251" xr:uid="{00000000-0005-0000-0000-0000D53A0000}"/>
    <cellStyle name="Note 2 2 3 42 4" xfId="57259" xr:uid="{00000000-0005-0000-0000-0000D63A0000}"/>
    <cellStyle name="Note 2 2 3 43" xfId="18363" xr:uid="{00000000-0005-0000-0000-0000D73A0000}"/>
    <cellStyle name="Note 2 2 3 43 2" xfId="34499" xr:uid="{00000000-0005-0000-0000-0000D83A0000}"/>
    <cellStyle name="Note 2 2 3 43 3" xfId="44481" xr:uid="{00000000-0005-0000-0000-0000D93A0000}"/>
    <cellStyle name="Note 2 2 3 43 4" xfId="57489" xr:uid="{00000000-0005-0000-0000-0000DA3A0000}"/>
    <cellStyle name="Note 2 2 3 44" xfId="18679" xr:uid="{00000000-0005-0000-0000-0000DB3A0000}"/>
    <cellStyle name="Note 2 2 3 44 2" xfId="34779" xr:uid="{00000000-0005-0000-0000-0000DC3A0000}"/>
    <cellStyle name="Note 2 2 3 44 3" xfId="44716" xr:uid="{00000000-0005-0000-0000-0000DD3A0000}"/>
    <cellStyle name="Note 2 2 3 44 4" xfId="57724" xr:uid="{00000000-0005-0000-0000-0000DE3A0000}"/>
    <cellStyle name="Note 2 2 3 45" xfId="19140" xr:uid="{00000000-0005-0000-0000-0000DF3A0000}"/>
    <cellStyle name="Note 2 2 3 45 2" xfId="35188" xr:uid="{00000000-0005-0000-0000-0000E03A0000}"/>
    <cellStyle name="Note 2 2 3 45 3" xfId="45058" xr:uid="{00000000-0005-0000-0000-0000E13A0000}"/>
    <cellStyle name="Note 2 2 3 45 4" xfId="58066" xr:uid="{00000000-0005-0000-0000-0000E23A0000}"/>
    <cellStyle name="Note 2 2 3 46" xfId="19442" xr:uid="{00000000-0005-0000-0000-0000E33A0000}"/>
    <cellStyle name="Note 2 2 3 46 2" xfId="35454" xr:uid="{00000000-0005-0000-0000-0000E43A0000}"/>
    <cellStyle name="Note 2 2 3 46 3" xfId="45281" xr:uid="{00000000-0005-0000-0000-0000E53A0000}"/>
    <cellStyle name="Note 2 2 3 46 4" xfId="58289" xr:uid="{00000000-0005-0000-0000-0000E63A0000}"/>
    <cellStyle name="Note 2 2 3 47" xfId="29482" xr:uid="{00000000-0005-0000-0000-0000E73A0000}"/>
    <cellStyle name="Note 2 2 3 5" xfId="4534" xr:uid="{00000000-0005-0000-0000-0000E83A0000}"/>
    <cellStyle name="Note 2 2 3 5 2" xfId="21986" xr:uid="{00000000-0005-0000-0000-0000E93A0000}"/>
    <cellStyle name="Note 2 2 3 5 3" xfId="19794" xr:uid="{00000000-0005-0000-0000-0000EA3A0000}"/>
    <cellStyle name="Note 2 2 3 5 4" xfId="46730" xr:uid="{00000000-0005-0000-0000-0000EB3A0000}"/>
    <cellStyle name="Note 2 2 3 6" xfId="4924" xr:uid="{00000000-0005-0000-0000-0000EC3A0000}"/>
    <cellStyle name="Note 2 2 3 6 2" xfId="22348" xr:uid="{00000000-0005-0000-0000-0000ED3A0000}"/>
    <cellStyle name="Note 2 2 3 6 3" xfId="25074" xr:uid="{00000000-0005-0000-0000-0000EE3A0000}"/>
    <cellStyle name="Note 2 2 3 6 4" xfId="47042" xr:uid="{00000000-0005-0000-0000-0000EF3A0000}"/>
    <cellStyle name="Note 2 2 3 7" xfId="5150" xr:uid="{00000000-0005-0000-0000-0000F03A0000}"/>
    <cellStyle name="Note 2 2 3 7 2" xfId="22552" xr:uid="{00000000-0005-0000-0000-0000F13A0000}"/>
    <cellStyle name="Note 2 2 3 7 3" xfId="19691" xr:uid="{00000000-0005-0000-0000-0000F23A0000}"/>
    <cellStyle name="Note 2 2 3 7 4" xfId="47224" xr:uid="{00000000-0005-0000-0000-0000F33A0000}"/>
    <cellStyle name="Note 2 2 3 8" xfId="5435" xr:uid="{00000000-0005-0000-0000-0000F43A0000}"/>
    <cellStyle name="Note 2 2 3 8 2" xfId="22813" xr:uid="{00000000-0005-0000-0000-0000F53A0000}"/>
    <cellStyle name="Note 2 2 3 8 3" xfId="19617" xr:uid="{00000000-0005-0000-0000-0000F63A0000}"/>
    <cellStyle name="Note 2 2 3 8 4" xfId="47442" xr:uid="{00000000-0005-0000-0000-0000F73A0000}"/>
    <cellStyle name="Note 2 2 3 9" xfId="5643" xr:uid="{00000000-0005-0000-0000-0000F83A0000}"/>
    <cellStyle name="Note 2 2 3 9 2" xfId="23002" xr:uid="{00000000-0005-0000-0000-0000F93A0000}"/>
    <cellStyle name="Note 2 2 3 9 3" xfId="28728" xr:uid="{00000000-0005-0000-0000-0000FA3A0000}"/>
    <cellStyle name="Note 2 2 3 9 4" xfId="47604" xr:uid="{00000000-0005-0000-0000-0000FB3A0000}"/>
    <cellStyle name="Note 2 2 4" xfId="2661" xr:uid="{00000000-0005-0000-0000-0000FC3A0000}"/>
    <cellStyle name="Note 2 2 4 10" xfId="6076" xr:uid="{00000000-0005-0000-0000-0000FD3A0000}"/>
    <cellStyle name="Note 2 2 4 10 2" xfId="23408" xr:uid="{00000000-0005-0000-0000-0000FE3A0000}"/>
    <cellStyle name="Note 2 2 4 10 3" xfId="32443" xr:uid="{00000000-0005-0000-0000-0000FF3A0000}"/>
    <cellStyle name="Note 2 2 4 10 4" xfId="47963" xr:uid="{00000000-0005-0000-0000-0000003B0000}"/>
    <cellStyle name="Note 2 2 4 11" xfId="5807" xr:uid="{00000000-0005-0000-0000-0000013B0000}"/>
    <cellStyle name="Note 2 2 4 11 2" xfId="23152" xr:uid="{00000000-0005-0000-0000-0000023B0000}"/>
    <cellStyle name="Note 2 2 4 11 3" xfId="29241" xr:uid="{00000000-0005-0000-0000-0000033B0000}"/>
    <cellStyle name="Note 2 2 4 11 4" xfId="47737" xr:uid="{00000000-0005-0000-0000-0000043B0000}"/>
    <cellStyle name="Note 2 2 4 12" xfId="5829" xr:uid="{00000000-0005-0000-0000-0000053B0000}"/>
    <cellStyle name="Note 2 2 4 12 2" xfId="23174" xr:uid="{00000000-0005-0000-0000-0000063B0000}"/>
    <cellStyle name="Note 2 2 4 12 3" xfId="31637" xr:uid="{00000000-0005-0000-0000-0000073B0000}"/>
    <cellStyle name="Note 2 2 4 12 4" xfId="47757" xr:uid="{00000000-0005-0000-0000-0000083B0000}"/>
    <cellStyle name="Note 2 2 4 13" xfId="6975" xr:uid="{00000000-0005-0000-0000-0000093B0000}"/>
    <cellStyle name="Note 2 2 4 13 2" xfId="24219" xr:uid="{00000000-0005-0000-0000-00000A3B0000}"/>
    <cellStyle name="Note 2 2 4 13 3" xfId="35683" xr:uid="{00000000-0005-0000-0000-00000B3B0000}"/>
    <cellStyle name="Note 2 2 4 13 4" xfId="48652" xr:uid="{00000000-0005-0000-0000-00000C3B0000}"/>
    <cellStyle name="Note 2 2 4 14" xfId="7389" xr:uid="{00000000-0005-0000-0000-00000D3B0000}"/>
    <cellStyle name="Note 2 2 4 14 2" xfId="24590" xr:uid="{00000000-0005-0000-0000-00000E3B0000}"/>
    <cellStyle name="Note 2 2 4 14 3" xfId="35981" xr:uid="{00000000-0005-0000-0000-00000F3B0000}"/>
    <cellStyle name="Note 2 2 4 14 4" xfId="48952" xr:uid="{00000000-0005-0000-0000-0000103B0000}"/>
    <cellStyle name="Note 2 2 4 15" xfId="7697" xr:uid="{00000000-0005-0000-0000-0000113B0000}"/>
    <cellStyle name="Note 2 2 4 15 2" xfId="24861" xr:uid="{00000000-0005-0000-0000-0000123B0000}"/>
    <cellStyle name="Note 2 2 4 15 3" xfId="36212" xr:uid="{00000000-0005-0000-0000-0000133B0000}"/>
    <cellStyle name="Note 2 2 4 15 4" xfId="49183" xr:uid="{00000000-0005-0000-0000-0000143B0000}"/>
    <cellStyle name="Note 2 2 4 16" xfId="8271" xr:uid="{00000000-0005-0000-0000-0000153B0000}"/>
    <cellStyle name="Note 2 2 4 16 2" xfId="25397" xr:uid="{00000000-0005-0000-0000-0000163B0000}"/>
    <cellStyle name="Note 2 2 4 16 3" xfId="36688" xr:uid="{00000000-0005-0000-0000-0000173B0000}"/>
    <cellStyle name="Note 2 2 4 16 4" xfId="49659" xr:uid="{00000000-0005-0000-0000-0000183B0000}"/>
    <cellStyle name="Note 2 2 4 17" xfId="8008" xr:uid="{00000000-0005-0000-0000-0000193B0000}"/>
    <cellStyle name="Note 2 2 4 17 2" xfId="25143" xr:uid="{00000000-0005-0000-0000-00001A3B0000}"/>
    <cellStyle name="Note 2 2 4 17 3" xfId="36458" xr:uid="{00000000-0005-0000-0000-00001B3B0000}"/>
    <cellStyle name="Note 2 2 4 17 4" xfId="49429" xr:uid="{00000000-0005-0000-0000-00001C3B0000}"/>
    <cellStyle name="Note 2 2 4 18" xfId="8567" xr:uid="{00000000-0005-0000-0000-00001D3B0000}"/>
    <cellStyle name="Note 2 2 4 18 2" xfId="25663" xr:uid="{00000000-0005-0000-0000-00001E3B0000}"/>
    <cellStyle name="Note 2 2 4 18 3" xfId="36921" xr:uid="{00000000-0005-0000-0000-00001F3B0000}"/>
    <cellStyle name="Note 2 2 4 18 4" xfId="49892" xr:uid="{00000000-0005-0000-0000-0000203B0000}"/>
    <cellStyle name="Note 2 2 4 19" xfId="10323" xr:uid="{00000000-0005-0000-0000-0000213B0000}"/>
    <cellStyle name="Note 2 2 4 19 2" xfId="27286" xr:uid="{00000000-0005-0000-0000-0000223B0000}"/>
    <cellStyle name="Note 2 2 4 19 3" xfId="38345" xr:uid="{00000000-0005-0000-0000-0000233B0000}"/>
    <cellStyle name="Note 2 2 4 19 4" xfId="51305" xr:uid="{00000000-0005-0000-0000-0000243B0000}"/>
    <cellStyle name="Note 2 2 4 2" xfId="3214" xr:uid="{00000000-0005-0000-0000-0000253B0000}"/>
    <cellStyle name="Note 2 2 4 2 2" xfId="20801" xr:uid="{00000000-0005-0000-0000-0000263B0000}"/>
    <cellStyle name="Note 2 2 4 2 3" xfId="27180" xr:uid="{00000000-0005-0000-0000-0000273B0000}"/>
    <cellStyle name="Note 2 2 4 2 4" xfId="45739" xr:uid="{00000000-0005-0000-0000-0000283B0000}"/>
    <cellStyle name="Note 2 2 4 20" xfId="10081" xr:uid="{00000000-0005-0000-0000-0000293B0000}"/>
    <cellStyle name="Note 2 2 4 20 2" xfId="27059" xr:uid="{00000000-0005-0000-0000-00002A3B0000}"/>
    <cellStyle name="Note 2 2 4 20 3" xfId="38147" xr:uid="{00000000-0005-0000-0000-00002B3B0000}"/>
    <cellStyle name="Note 2 2 4 20 4" xfId="51112" xr:uid="{00000000-0005-0000-0000-00002C3B0000}"/>
    <cellStyle name="Note 2 2 4 21" xfId="10622" xr:uid="{00000000-0005-0000-0000-00002D3B0000}"/>
    <cellStyle name="Note 2 2 4 21 2" xfId="27564" xr:uid="{00000000-0005-0000-0000-00002E3B0000}"/>
    <cellStyle name="Note 2 2 4 21 3" xfId="38588" xr:uid="{00000000-0005-0000-0000-00002F3B0000}"/>
    <cellStyle name="Note 2 2 4 21 4" xfId="51599" xr:uid="{00000000-0005-0000-0000-0000303B0000}"/>
    <cellStyle name="Note 2 2 4 22" xfId="10123" xr:uid="{00000000-0005-0000-0000-0000313B0000}"/>
    <cellStyle name="Note 2 2 4 22 2" xfId="27098" xr:uid="{00000000-0005-0000-0000-0000323B0000}"/>
    <cellStyle name="Note 2 2 4 22 3" xfId="38179" xr:uid="{00000000-0005-0000-0000-0000333B0000}"/>
    <cellStyle name="Note 2 2 4 22 4" xfId="51144" xr:uid="{00000000-0005-0000-0000-0000343B0000}"/>
    <cellStyle name="Note 2 2 4 23" xfId="9906" xr:uid="{00000000-0005-0000-0000-0000353B0000}"/>
    <cellStyle name="Note 2 2 4 23 2" xfId="26896" xr:uid="{00000000-0005-0000-0000-0000363B0000}"/>
    <cellStyle name="Note 2 2 4 23 3" xfId="38009" xr:uid="{00000000-0005-0000-0000-0000373B0000}"/>
    <cellStyle name="Note 2 2 4 23 4" xfId="50974" xr:uid="{00000000-0005-0000-0000-0000383B0000}"/>
    <cellStyle name="Note 2 2 4 24" xfId="9833" xr:uid="{00000000-0005-0000-0000-0000393B0000}"/>
    <cellStyle name="Note 2 2 4 24 2" xfId="26828" xr:uid="{00000000-0005-0000-0000-00003A3B0000}"/>
    <cellStyle name="Note 2 2 4 24 3" xfId="37950" xr:uid="{00000000-0005-0000-0000-00003B3B0000}"/>
    <cellStyle name="Note 2 2 4 24 4" xfId="50916" xr:uid="{00000000-0005-0000-0000-00003C3B0000}"/>
    <cellStyle name="Note 2 2 4 25" xfId="9806" xr:uid="{00000000-0005-0000-0000-00003D3B0000}"/>
    <cellStyle name="Note 2 2 4 25 2" xfId="26802" xr:uid="{00000000-0005-0000-0000-00003E3B0000}"/>
    <cellStyle name="Note 2 2 4 25 3" xfId="37926" xr:uid="{00000000-0005-0000-0000-00003F3B0000}"/>
    <cellStyle name="Note 2 2 4 25 4" xfId="50892" xr:uid="{00000000-0005-0000-0000-0000403B0000}"/>
    <cellStyle name="Note 2 2 4 26" xfId="11818" xr:uid="{00000000-0005-0000-0000-0000413B0000}"/>
    <cellStyle name="Note 2 2 4 26 2" xfId="28643" xr:uid="{00000000-0005-0000-0000-0000423B0000}"/>
    <cellStyle name="Note 2 2 4 26 3" xfId="39495" xr:uid="{00000000-0005-0000-0000-0000433B0000}"/>
    <cellStyle name="Note 2 2 4 26 4" xfId="52503" xr:uid="{00000000-0005-0000-0000-0000443B0000}"/>
    <cellStyle name="Note 2 2 4 27" xfId="9251" xr:uid="{00000000-0005-0000-0000-0000453B0000}"/>
    <cellStyle name="Note 2 2 4 27 2" xfId="26282" xr:uid="{00000000-0005-0000-0000-0000463B0000}"/>
    <cellStyle name="Note 2 2 4 27 3" xfId="37458" xr:uid="{00000000-0005-0000-0000-0000473B0000}"/>
    <cellStyle name="Note 2 2 4 27 4" xfId="50425" xr:uid="{00000000-0005-0000-0000-0000483B0000}"/>
    <cellStyle name="Note 2 2 4 28" xfId="13011" xr:uid="{00000000-0005-0000-0000-0000493B0000}"/>
    <cellStyle name="Note 2 2 4 28 2" xfId="29706" xr:uid="{00000000-0005-0000-0000-00004A3B0000}"/>
    <cellStyle name="Note 2 2 4 28 3" xfId="40371" xr:uid="{00000000-0005-0000-0000-00004B3B0000}"/>
    <cellStyle name="Note 2 2 4 28 4" xfId="53379" xr:uid="{00000000-0005-0000-0000-00004C3B0000}"/>
    <cellStyle name="Note 2 2 4 29" xfId="13353" xr:uid="{00000000-0005-0000-0000-00004D3B0000}"/>
    <cellStyle name="Note 2 2 4 29 2" xfId="30016" xr:uid="{00000000-0005-0000-0000-00004E3B0000}"/>
    <cellStyle name="Note 2 2 4 29 3" xfId="40637" xr:uid="{00000000-0005-0000-0000-00004F3B0000}"/>
    <cellStyle name="Note 2 2 4 29 4" xfId="53645" xr:uid="{00000000-0005-0000-0000-0000503B0000}"/>
    <cellStyle name="Note 2 2 4 3" xfId="3171" xr:uid="{00000000-0005-0000-0000-0000513B0000}"/>
    <cellStyle name="Note 2 2 4 3 2" xfId="20763" xr:uid="{00000000-0005-0000-0000-0000523B0000}"/>
    <cellStyle name="Note 2 2 4 3 3" xfId="22685" xr:uid="{00000000-0005-0000-0000-0000533B0000}"/>
    <cellStyle name="Note 2 2 4 3 4" xfId="45712" xr:uid="{00000000-0005-0000-0000-0000543B0000}"/>
    <cellStyle name="Note 2 2 4 30" xfId="10246" xr:uid="{00000000-0005-0000-0000-0000553B0000}"/>
    <cellStyle name="Note 2 2 4 30 2" xfId="27213" xr:uid="{00000000-0005-0000-0000-0000563B0000}"/>
    <cellStyle name="Note 2 2 4 30 3" xfId="38282" xr:uid="{00000000-0005-0000-0000-0000573B0000}"/>
    <cellStyle name="Note 2 2 4 30 4" xfId="51239" xr:uid="{00000000-0005-0000-0000-0000583B0000}"/>
    <cellStyle name="Note 2 2 4 31" xfId="11198" xr:uid="{00000000-0005-0000-0000-0000593B0000}"/>
    <cellStyle name="Note 2 2 4 31 2" xfId="28086" xr:uid="{00000000-0005-0000-0000-00005A3B0000}"/>
    <cellStyle name="Note 2 2 4 31 3" xfId="39023" xr:uid="{00000000-0005-0000-0000-00005B3B0000}"/>
    <cellStyle name="Note 2 2 4 31 4" xfId="52031" xr:uid="{00000000-0005-0000-0000-00005C3B0000}"/>
    <cellStyle name="Note 2 2 4 32" xfId="13076" xr:uid="{00000000-0005-0000-0000-00005D3B0000}"/>
    <cellStyle name="Note 2 2 4 32 2" xfId="29769" xr:uid="{00000000-0005-0000-0000-00005E3B0000}"/>
    <cellStyle name="Note 2 2 4 32 3" xfId="40432" xr:uid="{00000000-0005-0000-0000-00005F3B0000}"/>
    <cellStyle name="Note 2 2 4 32 4" xfId="53440" xr:uid="{00000000-0005-0000-0000-0000603B0000}"/>
    <cellStyle name="Note 2 2 4 33" xfId="14489" xr:uid="{00000000-0005-0000-0000-0000613B0000}"/>
    <cellStyle name="Note 2 2 4 33 2" xfId="31026" xr:uid="{00000000-0005-0000-0000-0000623B0000}"/>
    <cellStyle name="Note 2 2 4 33 3" xfId="41494" xr:uid="{00000000-0005-0000-0000-0000633B0000}"/>
    <cellStyle name="Note 2 2 4 33 4" xfId="54502" xr:uid="{00000000-0005-0000-0000-0000643B0000}"/>
    <cellStyle name="Note 2 2 4 34" xfId="9447" xr:uid="{00000000-0005-0000-0000-0000653B0000}"/>
    <cellStyle name="Note 2 2 4 34 2" xfId="26468" xr:uid="{00000000-0005-0000-0000-0000663B0000}"/>
    <cellStyle name="Note 2 2 4 34 3" xfId="37620" xr:uid="{00000000-0005-0000-0000-0000673B0000}"/>
    <cellStyle name="Note 2 2 4 34 4" xfId="50586" xr:uid="{00000000-0005-0000-0000-0000683B0000}"/>
    <cellStyle name="Note 2 2 4 35" xfId="9663" xr:uid="{00000000-0005-0000-0000-0000693B0000}"/>
    <cellStyle name="Note 2 2 4 35 2" xfId="26665" xr:uid="{00000000-0005-0000-0000-00006A3B0000}"/>
    <cellStyle name="Note 2 2 4 35 3" xfId="37807" xr:uid="{00000000-0005-0000-0000-00006B3B0000}"/>
    <cellStyle name="Note 2 2 4 35 4" xfId="50773" xr:uid="{00000000-0005-0000-0000-00006C3B0000}"/>
    <cellStyle name="Note 2 2 4 36" xfId="15555" xr:uid="{00000000-0005-0000-0000-00006D3B0000}"/>
    <cellStyle name="Note 2 2 4 36 2" xfId="31977" xr:uid="{00000000-0005-0000-0000-00006E3B0000}"/>
    <cellStyle name="Note 2 2 4 36 3" xfId="42320" xr:uid="{00000000-0005-0000-0000-00006F3B0000}"/>
    <cellStyle name="Note 2 2 4 36 4" xfId="55328" xr:uid="{00000000-0005-0000-0000-0000703B0000}"/>
    <cellStyle name="Note 2 2 4 37" xfId="15510" xr:uid="{00000000-0005-0000-0000-0000713B0000}"/>
    <cellStyle name="Note 2 2 4 37 2" xfId="31936" xr:uid="{00000000-0005-0000-0000-0000723B0000}"/>
    <cellStyle name="Note 2 2 4 37 3" xfId="42287" xr:uid="{00000000-0005-0000-0000-0000733B0000}"/>
    <cellStyle name="Note 2 2 4 37 4" xfId="55295" xr:uid="{00000000-0005-0000-0000-0000743B0000}"/>
    <cellStyle name="Note 2 2 4 38" xfId="16300" xr:uid="{00000000-0005-0000-0000-0000753B0000}"/>
    <cellStyle name="Note 2 2 4 38 2" xfId="32644" xr:uid="{00000000-0005-0000-0000-0000763B0000}"/>
    <cellStyle name="Note 2 2 4 38 3" xfId="42900" xr:uid="{00000000-0005-0000-0000-0000773B0000}"/>
    <cellStyle name="Note 2 2 4 38 4" xfId="55908" xr:uid="{00000000-0005-0000-0000-0000783B0000}"/>
    <cellStyle name="Note 2 2 4 39" xfId="16142" xr:uid="{00000000-0005-0000-0000-0000793B0000}"/>
    <cellStyle name="Note 2 2 4 39 2" xfId="32498" xr:uid="{00000000-0005-0000-0000-00007A3B0000}"/>
    <cellStyle name="Note 2 2 4 39 3" xfId="42771" xr:uid="{00000000-0005-0000-0000-00007B3B0000}"/>
    <cellStyle name="Note 2 2 4 39 4" xfId="55779" xr:uid="{00000000-0005-0000-0000-00007C3B0000}"/>
    <cellStyle name="Note 2 2 4 4" xfId="4129" xr:uid="{00000000-0005-0000-0000-00007D3B0000}"/>
    <cellStyle name="Note 2 2 4 4 2" xfId="21628" xr:uid="{00000000-0005-0000-0000-00007E3B0000}"/>
    <cellStyle name="Note 2 2 4 4 3" xfId="19896" xr:uid="{00000000-0005-0000-0000-00007F3B0000}"/>
    <cellStyle name="Note 2 2 4 4 4" xfId="46436" xr:uid="{00000000-0005-0000-0000-0000803B0000}"/>
    <cellStyle name="Note 2 2 4 40" xfId="17319" xr:uid="{00000000-0005-0000-0000-0000813B0000}"/>
    <cellStyle name="Note 2 2 4 40 2" xfId="33572" xr:uid="{00000000-0005-0000-0000-0000823B0000}"/>
    <cellStyle name="Note 2 2 4 40 3" xfId="43710" xr:uid="{00000000-0005-0000-0000-0000833B0000}"/>
    <cellStyle name="Note 2 2 4 40 4" xfId="56718" xr:uid="{00000000-0005-0000-0000-0000843B0000}"/>
    <cellStyle name="Note 2 2 4 41" xfId="16850" xr:uid="{00000000-0005-0000-0000-0000853B0000}"/>
    <cellStyle name="Note 2 2 4 41 2" xfId="33138" xr:uid="{00000000-0005-0000-0000-0000863B0000}"/>
    <cellStyle name="Note 2 2 4 41 3" xfId="43335" xr:uid="{00000000-0005-0000-0000-0000873B0000}"/>
    <cellStyle name="Note 2 2 4 41 4" xfId="56343" xr:uid="{00000000-0005-0000-0000-0000883B0000}"/>
    <cellStyle name="Note 2 2 4 42" xfId="17229" xr:uid="{00000000-0005-0000-0000-0000893B0000}"/>
    <cellStyle name="Note 2 2 4 42 2" xfId="33488" xr:uid="{00000000-0005-0000-0000-00008A3B0000}"/>
    <cellStyle name="Note 2 2 4 42 3" xfId="43637" xr:uid="{00000000-0005-0000-0000-00008B3B0000}"/>
    <cellStyle name="Note 2 2 4 42 4" xfId="56645" xr:uid="{00000000-0005-0000-0000-00008C3B0000}"/>
    <cellStyle name="Note 2 2 4 43" xfId="17079" xr:uid="{00000000-0005-0000-0000-00008D3B0000}"/>
    <cellStyle name="Note 2 2 4 43 2" xfId="33351" xr:uid="{00000000-0005-0000-0000-00008E3B0000}"/>
    <cellStyle name="Note 2 2 4 43 3" xfId="43524" xr:uid="{00000000-0005-0000-0000-00008F3B0000}"/>
    <cellStyle name="Note 2 2 4 43 4" xfId="56532" xr:uid="{00000000-0005-0000-0000-0000903B0000}"/>
    <cellStyle name="Note 2 2 4 44" xfId="18516" xr:uid="{00000000-0005-0000-0000-0000913B0000}"/>
    <cellStyle name="Note 2 2 4 44 2" xfId="34632" xr:uid="{00000000-0005-0000-0000-0000923B0000}"/>
    <cellStyle name="Note 2 2 4 44 3" xfId="44591" xr:uid="{00000000-0005-0000-0000-0000933B0000}"/>
    <cellStyle name="Note 2 2 4 44 4" xfId="57599" xr:uid="{00000000-0005-0000-0000-0000943B0000}"/>
    <cellStyle name="Note 2 2 4 45" xfId="18976" xr:uid="{00000000-0005-0000-0000-0000953B0000}"/>
    <cellStyle name="Note 2 2 4 45 2" xfId="35039" xr:uid="{00000000-0005-0000-0000-0000963B0000}"/>
    <cellStyle name="Note 2 2 4 45 3" xfId="44933" xr:uid="{00000000-0005-0000-0000-0000973B0000}"/>
    <cellStyle name="Note 2 2 4 45 4" xfId="57941" xr:uid="{00000000-0005-0000-0000-0000983B0000}"/>
    <cellStyle name="Note 2 2 4 46" xfId="18922" xr:uid="{00000000-0005-0000-0000-0000993B0000}"/>
    <cellStyle name="Note 2 2 4 46 2" xfId="34991" xr:uid="{00000000-0005-0000-0000-00009A3B0000}"/>
    <cellStyle name="Note 2 2 4 46 3" xfId="44903" xr:uid="{00000000-0005-0000-0000-00009B3B0000}"/>
    <cellStyle name="Note 2 2 4 46 4" xfId="57911" xr:uid="{00000000-0005-0000-0000-00009C3B0000}"/>
    <cellStyle name="Note 2 2 4 47" xfId="20513" xr:uid="{00000000-0005-0000-0000-00009D3B0000}"/>
    <cellStyle name="Note 2 2 4 5" xfId="3838" xr:uid="{00000000-0005-0000-0000-00009E3B0000}"/>
    <cellStyle name="Note 2 2 4 5 2" xfId="21356" xr:uid="{00000000-0005-0000-0000-00009F3B0000}"/>
    <cellStyle name="Note 2 2 4 5 3" xfId="20117" xr:uid="{00000000-0005-0000-0000-0000A03B0000}"/>
    <cellStyle name="Note 2 2 4 5 4" xfId="46204" xr:uid="{00000000-0005-0000-0000-0000A13B0000}"/>
    <cellStyle name="Note 2 2 4 6" xfId="4762" xr:uid="{00000000-0005-0000-0000-0000A23B0000}"/>
    <cellStyle name="Note 2 2 4 6 2" xfId="22196" xr:uid="{00000000-0005-0000-0000-0000A33B0000}"/>
    <cellStyle name="Note 2 2 4 6 3" xfId="29936" xr:uid="{00000000-0005-0000-0000-0000A43B0000}"/>
    <cellStyle name="Note 2 2 4 6 4" xfId="46909" xr:uid="{00000000-0005-0000-0000-0000A53B0000}"/>
    <cellStyle name="Note 2 2 4 7" xfId="3898" xr:uid="{00000000-0005-0000-0000-0000A63B0000}"/>
    <cellStyle name="Note 2 2 4 7 2" xfId="21414" xr:uid="{00000000-0005-0000-0000-0000A73B0000}"/>
    <cellStyle name="Note 2 2 4 7 3" xfId="20077" xr:uid="{00000000-0005-0000-0000-0000A83B0000}"/>
    <cellStyle name="Note 2 2 4 7 4" xfId="46253" xr:uid="{00000000-0005-0000-0000-0000A93B0000}"/>
    <cellStyle name="Note 2 2 4 8" xfId="5051" xr:uid="{00000000-0005-0000-0000-0000AA3B0000}"/>
    <cellStyle name="Note 2 2 4 8 2" xfId="22462" xr:uid="{00000000-0005-0000-0000-0000AB3B0000}"/>
    <cellStyle name="Note 2 2 4 8 3" xfId="19738" xr:uid="{00000000-0005-0000-0000-0000AC3B0000}"/>
    <cellStyle name="Note 2 2 4 8 4" xfId="47142" xr:uid="{00000000-0005-0000-0000-0000AD3B0000}"/>
    <cellStyle name="Note 2 2 4 9" xfId="4735" xr:uid="{00000000-0005-0000-0000-0000AE3B0000}"/>
    <cellStyle name="Note 2 2 4 9 2" xfId="22171" xr:uid="{00000000-0005-0000-0000-0000AF3B0000}"/>
    <cellStyle name="Note 2 2 4 9 3" xfId="26971" xr:uid="{00000000-0005-0000-0000-0000B03B0000}"/>
    <cellStyle name="Note 2 2 4 9 4" xfId="46886" xr:uid="{00000000-0005-0000-0000-0000B13B0000}"/>
    <cellStyle name="Note 2 2 5" xfId="3103" xr:uid="{00000000-0005-0000-0000-0000B23B0000}"/>
    <cellStyle name="Note 2 2 5 2" xfId="20697" xr:uid="{00000000-0005-0000-0000-0000B33B0000}"/>
    <cellStyle name="Note 2 2 5 3" xfId="30721" xr:uid="{00000000-0005-0000-0000-0000B43B0000}"/>
    <cellStyle name="Note 2 2 5 4" xfId="45647" xr:uid="{00000000-0005-0000-0000-0000B53B0000}"/>
    <cellStyle name="Note 2 2 6" xfId="3976" xr:uid="{00000000-0005-0000-0000-0000B63B0000}"/>
    <cellStyle name="Note 2 2 6 2" xfId="21488" xr:uid="{00000000-0005-0000-0000-0000B73B0000}"/>
    <cellStyle name="Note 2 2 6 3" xfId="20010" xr:uid="{00000000-0005-0000-0000-0000B83B0000}"/>
    <cellStyle name="Note 2 2 6 4" xfId="46322" xr:uid="{00000000-0005-0000-0000-0000B93B0000}"/>
    <cellStyle name="Note 2 2 7" xfId="6021" xr:uid="{00000000-0005-0000-0000-0000BA3B0000}"/>
    <cellStyle name="Note 2 2 7 2" xfId="23356" xr:uid="{00000000-0005-0000-0000-0000BB3B0000}"/>
    <cellStyle name="Note 2 2 7 3" xfId="35105" xr:uid="{00000000-0005-0000-0000-0000BC3B0000}"/>
    <cellStyle name="Note 2 2 7 4" xfId="47920" xr:uid="{00000000-0005-0000-0000-0000BD3B0000}"/>
    <cellStyle name="Note 2 2 8" xfId="6605" xr:uid="{00000000-0005-0000-0000-0000BE3B0000}"/>
    <cellStyle name="Note 2 2 8 2" xfId="23886" xr:uid="{00000000-0005-0000-0000-0000BF3B0000}"/>
    <cellStyle name="Note 2 2 8 3" xfId="29966" xr:uid="{00000000-0005-0000-0000-0000C03B0000}"/>
    <cellStyle name="Note 2 2 8 4" xfId="48369" xr:uid="{00000000-0005-0000-0000-0000C13B0000}"/>
    <cellStyle name="Note 2 2 9" xfId="8220" xr:uid="{00000000-0005-0000-0000-0000C23B0000}"/>
    <cellStyle name="Note 2 2 9 2" xfId="25349" xr:uid="{00000000-0005-0000-0000-0000C33B0000}"/>
    <cellStyle name="Note 2 2 9 3" xfId="36647" xr:uid="{00000000-0005-0000-0000-0000C43B0000}"/>
    <cellStyle name="Note 2 2 9 4" xfId="49618" xr:uid="{00000000-0005-0000-0000-0000C53B0000}"/>
    <cellStyle name="Note 2 20" xfId="9598" xr:uid="{00000000-0005-0000-0000-0000C63B0000}"/>
    <cellStyle name="Note 2 20 2" xfId="26607" xr:uid="{00000000-0005-0000-0000-0000C73B0000}"/>
    <cellStyle name="Note 2 20 3" xfId="37750" xr:uid="{00000000-0005-0000-0000-0000C83B0000}"/>
    <cellStyle name="Note 2 20 4" xfId="50716" xr:uid="{00000000-0005-0000-0000-0000C93B0000}"/>
    <cellStyle name="Note 2 21" xfId="12707" xr:uid="{00000000-0005-0000-0000-0000CA3B0000}"/>
    <cellStyle name="Note 2 21 2" xfId="29438" xr:uid="{00000000-0005-0000-0000-0000CB3B0000}"/>
    <cellStyle name="Note 2 21 3" xfId="40149" xr:uid="{00000000-0005-0000-0000-0000CC3B0000}"/>
    <cellStyle name="Note 2 21 4" xfId="53157" xr:uid="{00000000-0005-0000-0000-0000CD3B0000}"/>
    <cellStyle name="Note 2 22" xfId="12421" xr:uid="{00000000-0005-0000-0000-0000CE3B0000}"/>
    <cellStyle name="Note 2 22 2" xfId="29182" xr:uid="{00000000-0005-0000-0000-0000CF3B0000}"/>
    <cellStyle name="Note 2 22 3" xfId="39942" xr:uid="{00000000-0005-0000-0000-0000D03B0000}"/>
    <cellStyle name="Note 2 22 4" xfId="52950" xr:uid="{00000000-0005-0000-0000-0000D13B0000}"/>
    <cellStyle name="Note 2 23" xfId="16271" xr:uid="{00000000-0005-0000-0000-0000D23B0000}"/>
    <cellStyle name="Note 2 23 2" xfId="32617" xr:uid="{00000000-0005-0000-0000-0000D33B0000}"/>
    <cellStyle name="Note 2 23 3" xfId="42875" xr:uid="{00000000-0005-0000-0000-0000D43B0000}"/>
    <cellStyle name="Note 2 23 4" xfId="55883" xr:uid="{00000000-0005-0000-0000-0000D53B0000}"/>
    <cellStyle name="Note 2 24" xfId="17247" xr:uid="{00000000-0005-0000-0000-0000D63B0000}"/>
    <cellStyle name="Note 2 24 2" xfId="33506" xr:uid="{00000000-0005-0000-0000-0000D73B0000}"/>
    <cellStyle name="Note 2 24 3" xfId="43655" xr:uid="{00000000-0005-0000-0000-0000D83B0000}"/>
    <cellStyle name="Note 2 24 4" xfId="56663" xr:uid="{00000000-0005-0000-0000-0000D93B0000}"/>
    <cellStyle name="Note 2 25" xfId="16863" xr:uid="{00000000-0005-0000-0000-0000DA3B0000}"/>
    <cellStyle name="Note 2 25 2" xfId="33150" xr:uid="{00000000-0005-0000-0000-0000DB3B0000}"/>
    <cellStyle name="Note 2 25 3" xfId="43347" xr:uid="{00000000-0005-0000-0000-0000DC3B0000}"/>
    <cellStyle name="Note 2 25 4" xfId="56355" xr:uid="{00000000-0005-0000-0000-0000DD3B0000}"/>
    <cellStyle name="Note 2 26" xfId="18197" xr:uid="{00000000-0005-0000-0000-0000DE3B0000}"/>
    <cellStyle name="Note 2 26 2" xfId="34347" xr:uid="{00000000-0005-0000-0000-0000DF3B0000}"/>
    <cellStyle name="Note 2 26 3" xfId="44356" xr:uid="{00000000-0005-0000-0000-0000E03B0000}"/>
    <cellStyle name="Note 2 26 4" xfId="57364" xr:uid="{00000000-0005-0000-0000-0000E13B0000}"/>
    <cellStyle name="Note 2 27" xfId="17221" xr:uid="{00000000-0005-0000-0000-0000E23B0000}"/>
    <cellStyle name="Note 2 27 2" xfId="33481" xr:uid="{00000000-0005-0000-0000-0000E33B0000}"/>
    <cellStyle name="Note 2 27 3" xfId="43631" xr:uid="{00000000-0005-0000-0000-0000E43B0000}"/>
    <cellStyle name="Note 2 27 4" xfId="56639" xr:uid="{00000000-0005-0000-0000-0000E53B0000}"/>
    <cellStyle name="Note 2 28" xfId="18850" xr:uid="{00000000-0005-0000-0000-0000E63B0000}"/>
    <cellStyle name="Note 2 28 2" xfId="34922" xr:uid="{00000000-0005-0000-0000-0000E73B0000}"/>
    <cellStyle name="Note 2 28 3" xfId="44837" xr:uid="{00000000-0005-0000-0000-0000E83B0000}"/>
    <cellStyle name="Note 2 28 4" xfId="57845" xr:uid="{00000000-0005-0000-0000-0000E93B0000}"/>
    <cellStyle name="Note 2 29" xfId="28992" xr:uid="{00000000-0005-0000-0000-0000EA3B0000}"/>
    <cellStyle name="Note 2 3" xfId="1490" xr:uid="{00000000-0005-0000-0000-0000EB3B0000}"/>
    <cellStyle name="Note 2 3 10" xfId="8607" xr:uid="{00000000-0005-0000-0000-0000EC3B0000}"/>
    <cellStyle name="Note 2 3 10 2" xfId="25698" xr:uid="{00000000-0005-0000-0000-0000ED3B0000}"/>
    <cellStyle name="Note 2 3 10 3" xfId="36946" xr:uid="{00000000-0005-0000-0000-0000EE3B0000}"/>
    <cellStyle name="Note 2 3 10 4" xfId="49917" xr:uid="{00000000-0005-0000-0000-0000EF3B0000}"/>
    <cellStyle name="Note 2 3 11" xfId="9714" xr:uid="{00000000-0005-0000-0000-0000F03B0000}"/>
    <cellStyle name="Note 2 3 11 2" xfId="26714" xr:uid="{00000000-0005-0000-0000-0000F13B0000}"/>
    <cellStyle name="Note 2 3 11 3" xfId="37849" xr:uid="{00000000-0005-0000-0000-0000F23B0000}"/>
    <cellStyle name="Note 2 3 11 4" xfId="50815" xr:uid="{00000000-0005-0000-0000-0000F33B0000}"/>
    <cellStyle name="Note 2 3 12" xfId="10130" xr:uid="{00000000-0005-0000-0000-0000F43B0000}"/>
    <cellStyle name="Note 2 3 12 2" xfId="27104" xr:uid="{00000000-0005-0000-0000-0000F53B0000}"/>
    <cellStyle name="Note 2 3 12 3" xfId="38184" xr:uid="{00000000-0005-0000-0000-0000F63B0000}"/>
    <cellStyle name="Note 2 3 12 4" xfId="51149" xr:uid="{00000000-0005-0000-0000-0000F73B0000}"/>
    <cellStyle name="Note 2 3 13" xfId="10128" xr:uid="{00000000-0005-0000-0000-0000F83B0000}"/>
    <cellStyle name="Note 2 3 13 2" xfId="27102" xr:uid="{00000000-0005-0000-0000-0000F93B0000}"/>
    <cellStyle name="Note 2 3 13 3" xfId="38182" xr:uid="{00000000-0005-0000-0000-0000FA3B0000}"/>
    <cellStyle name="Note 2 3 13 4" xfId="51147" xr:uid="{00000000-0005-0000-0000-0000FB3B0000}"/>
    <cellStyle name="Note 2 3 14" xfId="9222" xr:uid="{00000000-0005-0000-0000-0000FC3B0000}"/>
    <cellStyle name="Note 2 3 14 2" xfId="26253" xr:uid="{00000000-0005-0000-0000-0000FD3B0000}"/>
    <cellStyle name="Note 2 3 14 3" xfId="37431" xr:uid="{00000000-0005-0000-0000-0000FE3B0000}"/>
    <cellStyle name="Note 2 3 14 4" xfId="50398" xr:uid="{00000000-0005-0000-0000-0000FF3B0000}"/>
    <cellStyle name="Note 2 3 15" xfId="9603" xr:uid="{00000000-0005-0000-0000-0000003C0000}"/>
    <cellStyle name="Note 2 3 15 2" xfId="26612" xr:uid="{00000000-0005-0000-0000-0000013C0000}"/>
    <cellStyle name="Note 2 3 15 3" xfId="37755" xr:uid="{00000000-0005-0000-0000-0000023C0000}"/>
    <cellStyle name="Note 2 3 15 4" xfId="50721" xr:uid="{00000000-0005-0000-0000-0000033C0000}"/>
    <cellStyle name="Note 2 3 16" xfId="9580" xr:uid="{00000000-0005-0000-0000-0000043C0000}"/>
    <cellStyle name="Note 2 3 16 2" xfId="26589" xr:uid="{00000000-0005-0000-0000-0000053C0000}"/>
    <cellStyle name="Note 2 3 16 3" xfId="37732" xr:uid="{00000000-0005-0000-0000-0000063C0000}"/>
    <cellStyle name="Note 2 3 16 4" xfId="50698" xr:uid="{00000000-0005-0000-0000-0000073C0000}"/>
    <cellStyle name="Note 2 3 17" xfId="14182" xr:uid="{00000000-0005-0000-0000-0000083C0000}"/>
    <cellStyle name="Note 2 3 17 2" xfId="30753" xr:uid="{00000000-0005-0000-0000-0000093C0000}"/>
    <cellStyle name="Note 2 3 17 3" xfId="41269" xr:uid="{00000000-0005-0000-0000-00000A3C0000}"/>
    <cellStyle name="Note 2 3 17 4" xfId="54277" xr:uid="{00000000-0005-0000-0000-00000B3C0000}"/>
    <cellStyle name="Note 2 3 18" xfId="11324" xr:uid="{00000000-0005-0000-0000-00000C3C0000}"/>
    <cellStyle name="Note 2 3 18 2" xfId="28202" xr:uid="{00000000-0005-0000-0000-00000D3C0000}"/>
    <cellStyle name="Note 2 3 18 3" xfId="39115" xr:uid="{00000000-0005-0000-0000-00000E3C0000}"/>
    <cellStyle name="Note 2 3 18 4" xfId="52123" xr:uid="{00000000-0005-0000-0000-00000F3C0000}"/>
    <cellStyle name="Note 2 3 19" xfId="9646" xr:uid="{00000000-0005-0000-0000-0000103C0000}"/>
    <cellStyle name="Note 2 3 19 2" xfId="26651" xr:uid="{00000000-0005-0000-0000-0000113C0000}"/>
    <cellStyle name="Note 2 3 19 3" xfId="37794" xr:uid="{00000000-0005-0000-0000-0000123C0000}"/>
    <cellStyle name="Note 2 3 19 4" xfId="50760" xr:uid="{00000000-0005-0000-0000-0000133C0000}"/>
    <cellStyle name="Note 2 3 2" xfId="2879" xr:uid="{00000000-0005-0000-0000-0000143C0000}"/>
    <cellStyle name="Note 2 3 2 10" xfId="6250" xr:uid="{00000000-0005-0000-0000-0000153C0000}"/>
    <cellStyle name="Note 2 3 2 10 2" xfId="23572" xr:uid="{00000000-0005-0000-0000-0000163C0000}"/>
    <cellStyle name="Note 2 3 2 10 3" xfId="20865" xr:uid="{00000000-0005-0000-0000-0000173C0000}"/>
    <cellStyle name="Note 2 3 2 10 4" xfId="48106" xr:uid="{00000000-0005-0000-0000-0000183C0000}"/>
    <cellStyle name="Note 2 3 2 11" xfId="6484" xr:uid="{00000000-0005-0000-0000-0000193C0000}"/>
    <cellStyle name="Note 2 3 2 11 2" xfId="23781" xr:uid="{00000000-0005-0000-0000-00001A3C0000}"/>
    <cellStyle name="Note 2 3 2 11 3" xfId="22074" xr:uid="{00000000-0005-0000-0000-00001B3C0000}"/>
    <cellStyle name="Note 2 3 2 11 4" xfId="48279" xr:uid="{00000000-0005-0000-0000-00001C3C0000}"/>
    <cellStyle name="Note 2 3 2 12" xfId="6778" xr:uid="{00000000-0005-0000-0000-00001D3C0000}"/>
    <cellStyle name="Note 2 3 2 12 2" xfId="24043" xr:uid="{00000000-0005-0000-0000-00001E3C0000}"/>
    <cellStyle name="Note 2 3 2 12 3" xfId="29497" xr:uid="{00000000-0005-0000-0000-00001F3C0000}"/>
    <cellStyle name="Note 2 3 2 12 4" xfId="48502" xr:uid="{00000000-0005-0000-0000-0000203C0000}"/>
    <cellStyle name="Note 2 3 2 13" xfId="7142" xr:uid="{00000000-0005-0000-0000-0000213C0000}"/>
    <cellStyle name="Note 2 3 2 13 2" xfId="24373" xr:uid="{00000000-0005-0000-0000-0000223C0000}"/>
    <cellStyle name="Note 2 3 2 13 3" xfId="35813" xr:uid="{00000000-0005-0000-0000-0000233C0000}"/>
    <cellStyle name="Note 2 3 2 13 4" xfId="48782" xr:uid="{00000000-0005-0000-0000-0000243C0000}"/>
    <cellStyle name="Note 2 3 2 14" xfId="7568" xr:uid="{00000000-0005-0000-0000-0000253C0000}"/>
    <cellStyle name="Note 2 3 2 14 2" xfId="24749" xr:uid="{00000000-0005-0000-0000-0000263C0000}"/>
    <cellStyle name="Note 2 3 2 14 3" xfId="36121" xr:uid="{00000000-0005-0000-0000-0000273C0000}"/>
    <cellStyle name="Note 2 3 2 14 4" xfId="49092" xr:uid="{00000000-0005-0000-0000-0000283C0000}"/>
    <cellStyle name="Note 2 3 2 15" xfId="7865" xr:uid="{00000000-0005-0000-0000-0000293C0000}"/>
    <cellStyle name="Note 2 3 2 15 2" xfId="25019" xr:uid="{00000000-0005-0000-0000-00002A3C0000}"/>
    <cellStyle name="Note 2 3 2 15 3" xfId="36351" xr:uid="{00000000-0005-0000-0000-00002B3C0000}"/>
    <cellStyle name="Note 2 3 2 15 4" xfId="49322" xr:uid="{00000000-0005-0000-0000-00002C3C0000}"/>
    <cellStyle name="Note 2 3 2 16" xfId="8447" xr:uid="{00000000-0005-0000-0000-00002D3C0000}"/>
    <cellStyle name="Note 2 3 2 16 2" xfId="25562" xr:uid="{00000000-0005-0000-0000-00002E3C0000}"/>
    <cellStyle name="Note 2 3 2 16 3" xfId="36835" xr:uid="{00000000-0005-0000-0000-00002F3C0000}"/>
    <cellStyle name="Note 2 3 2 16 4" xfId="49806" xr:uid="{00000000-0005-0000-0000-0000303C0000}"/>
    <cellStyle name="Note 2 3 2 17" xfId="8709" xr:uid="{00000000-0005-0000-0000-0000313C0000}"/>
    <cellStyle name="Note 2 3 2 17 2" xfId="25789" xr:uid="{00000000-0005-0000-0000-0000323C0000}"/>
    <cellStyle name="Note 2 3 2 17 3" xfId="37023" xr:uid="{00000000-0005-0000-0000-0000333C0000}"/>
    <cellStyle name="Note 2 3 2 17 4" xfId="49994" xr:uid="{00000000-0005-0000-0000-0000343C0000}"/>
    <cellStyle name="Note 2 3 2 18" xfId="8986" xr:uid="{00000000-0005-0000-0000-0000353C0000}"/>
    <cellStyle name="Note 2 3 2 18 2" xfId="26038" xr:uid="{00000000-0005-0000-0000-0000363C0000}"/>
    <cellStyle name="Note 2 3 2 18 3" xfId="37239" xr:uid="{00000000-0005-0000-0000-0000373C0000}"/>
    <cellStyle name="Note 2 3 2 18 4" xfId="50210" xr:uid="{00000000-0005-0000-0000-0000383C0000}"/>
    <cellStyle name="Note 2 3 2 19" xfId="10506" xr:uid="{00000000-0005-0000-0000-0000393C0000}"/>
    <cellStyle name="Note 2 3 2 19 2" xfId="27459" xr:uid="{00000000-0005-0000-0000-00003A3C0000}"/>
    <cellStyle name="Note 2 3 2 19 3" xfId="38499" xr:uid="{00000000-0005-0000-0000-00003B3C0000}"/>
    <cellStyle name="Note 2 3 2 19 4" xfId="51486" xr:uid="{00000000-0005-0000-0000-00003C3C0000}"/>
    <cellStyle name="Note 2 3 2 2" xfId="3392" xr:uid="{00000000-0005-0000-0000-00003D3C0000}"/>
    <cellStyle name="Note 2 3 2 2 2" xfId="20965" xr:uid="{00000000-0005-0000-0000-00003E3C0000}"/>
    <cellStyle name="Note 2 3 2 2 3" xfId="33873" xr:uid="{00000000-0005-0000-0000-00003F3C0000}"/>
    <cellStyle name="Note 2 3 2 2 4" xfId="45878" xr:uid="{00000000-0005-0000-0000-0000403C0000}"/>
    <cellStyle name="Note 2 3 2 20" xfId="10752" xr:uid="{00000000-0005-0000-0000-0000413C0000}"/>
    <cellStyle name="Note 2 3 2 20 2" xfId="27687" xr:uid="{00000000-0005-0000-0000-0000423C0000}"/>
    <cellStyle name="Note 2 3 2 20 3" xfId="38696" xr:uid="{00000000-0005-0000-0000-0000433C0000}"/>
    <cellStyle name="Note 2 3 2 20 4" xfId="51704" xr:uid="{00000000-0005-0000-0000-0000443C0000}"/>
    <cellStyle name="Note 2 3 2 21" xfId="11077" xr:uid="{00000000-0005-0000-0000-0000453C0000}"/>
    <cellStyle name="Note 2 3 2 21 2" xfId="27982" xr:uid="{00000000-0005-0000-0000-0000463C0000}"/>
    <cellStyle name="Note 2 3 2 21 3" xfId="38935" xr:uid="{00000000-0005-0000-0000-0000473C0000}"/>
    <cellStyle name="Note 2 3 2 21 4" xfId="51943" xr:uid="{00000000-0005-0000-0000-0000483C0000}"/>
    <cellStyle name="Note 2 3 2 22" xfId="11416" xr:uid="{00000000-0005-0000-0000-0000493C0000}"/>
    <cellStyle name="Note 2 3 2 22 2" xfId="28291" xr:uid="{00000000-0005-0000-0000-00004A3C0000}"/>
    <cellStyle name="Note 2 3 2 22 3" xfId="39194" xr:uid="{00000000-0005-0000-0000-00004B3C0000}"/>
    <cellStyle name="Note 2 3 2 22 4" xfId="52202" xr:uid="{00000000-0005-0000-0000-00004C3C0000}"/>
    <cellStyle name="Note 2 3 2 23" xfId="11687" xr:uid="{00000000-0005-0000-0000-00004D3C0000}"/>
    <cellStyle name="Note 2 3 2 23 2" xfId="28528" xr:uid="{00000000-0005-0000-0000-00004E3C0000}"/>
    <cellStyle name="Note 2 3 2 23 3" xfId="39395" xr:uid="{00000000-0005-0000-0000-00004F3C0000}"/>
    <cellStyle name="Note 2 3 2 23 4" xfId="52403" xr:uid="{00000000-0005-0000-0000-0000503C0000}"/>
    <cellStyle name="Note 2 3 2 24" xfId="12017" xr:uid="{00000000-0005-0000-0000-0000513C0000}"/>
    <cellStyle name="Note 2 3 2 24 2" xfId="28829" xr:uid="{00000000-0005-0000-0000-0000523C0000}"/>
    <cellStyle name="Note 2 3 2 24 3" xfId="39657" xr:uid="{00000000-0005-0000-0000-0000533C0000}"/>
    <cellStyle name="Note 2 3 2 24 4" xfId="52665" xr:uid="{00000000-0005-0000-0000-0000543C0000}"/>
    <cellStyle name="Note 2 3 2 25" xfId="12303" xr:uid="{00000000-0005-0000-0000-0000553C0000}"/>
    <cellStyle name="Note 2 3 2 25 2" xfId="29082" xr:uid="{00000000-0005-0000-0000-0000563C0000}"/>
    <cellStyle name="Note 2 3 2 25 3" xfId="39856" xr:uid="{00000000-0005-0000-0000-0000573C0000}"/>
    <cellStyle name="Note 2 3 2 25 4" xfId="52864" xr:uid="{00000000-0005-0000-0000-0000583C0000}"/>
    <cellStyle name="Note 2 3 2 26" xfId="12576" xr:uid="{00000000-0005-0000-0000-0000593C0000}"/>
    <cellStyle name="Note 2 3 2 26 2" xfId="29324" xr:uid="{00000000-0005-0000-0000-00005A3C0000}"/>
    <cellStyle name="Note 2 3 2 26 3" xfId="40057" xr:uid="{00000000-0005-0000-0000-00005B3C0000}"/>
    <cellStyle name="Note 2 3 2 26 4" xfId="53065" xr:uid="{00000000-0005-0000-0000-00005C3C0000}"/>
    <cellStyle name="Note 2 3 2 27" xfId="12858" xr:uid="{00000000-0005-0000-0000-00005D3C0000}"/>
    <cellStyle name="Note 2 3 2 27 2" xfId="29573" xr:uid="{00000000-0005-0000-0000-00005E3C0000}"/>
    <cellStyle name="Note 2 3 2 27 3" xfId="40257" xr:uid="{00000000-0005-0000-0000-00005F3C0000}"/>
    <cellStyle name="Note 2 3 2 27 4" xfId="53265" xr:uid="{00000000-0005-0000-0000-0000603C0000}"/>
    <cellStyle name="Note 2 3 2 28" xfId="13200" xr:uid="{00000000-0005-0000-0000-0000613C0000}"/>
    <cellStyle name="Note 2 3 2 28 2" xfId="29881" xr:uid="{00000000-0005-0000-0000-0000623C0000}"/>
    <cellStyle name="Note 2 3 2 28 3" xfId="40525" xr:uid="{00000000-0005-0000-0000-0000633C0000}"/>
    <cellStyle name="Note 2 3 2 28 4" xfId="53533" xr:uid="{00000000-0005-0000-0000-0000643C0000}"/>
    <cellStyle name="Note 2 3 2 29" xfId="13537" xr:uid="{00000000-0005-0000-0000-0000653C0000}"/>
    <cellStyle name="Note 2 3 2 29 2" xfId="30187" xr:uid="{00000000-0005-0000-0000-0000663C0000}"/>
    <cellStyle name="Note 2 3 2 29 3" xfId="40791" xr:uid="{00000000-0005-0000-0000-0000673C0000}"/>
    <cellStyle name="Note 2 3 2 29 4" xfId="53799" xr:uid="{00000000-0005-0000-0000-0000683C0000}"/>
    <cellStyle name="Note 2 3 2 3" xfId="3688" xr:uid="{00000000-0005-0000-0000-0000693C0000}"/>
    <cellStyle name="Note 2 3 2 3 2" xfId="21224" xr:uid="{00000000-0005-0000-0000-00006A3C0000}"/>
    <cellStyle name="Note 2 3 2 3 3" xfId="20628" xr:uid="{00000000-0005-0000-0000-00006B3C0000}"/>
    <cellStyle name="Note 2 3 2 3 4" xfId="46095" xr:uid="{00000000-0005-0000-0000-00006C3C0000}"/>
    <cellStyle name="Note 2 3 2 30" xfId="13777" xr:uid="{00000000-0005-0000-0000-00006D3C0000}"/>
    <cellStyle name="Note 2 3 2 30 2" xfId="30401" xr:uid="{00000000-0005-0000-0000-00006E3C0000}"/>
    <cellStyle name="Note 2 3 2 30 3" xfId="40976" xr:uid="{00000000-0005-0000-0000-00006F3C0000}"/>
    <cellStyle name="Note 2 3 2 30 4" xfId="53984" xr:uid="{00000000-0005-0000-0000-0000703C0000}"/>
    <cellStyle name="Note 2 3 2 31" xfId="14052" xr:uid="{00000000-0005-0000-0000-0000713C0000}"/>
    <cellStyle name="Note 2 3 2 31 2" xfId="30640" xr:uid="{00000000-0005-0000-0000-0000723C0000}"/>
    <cellStyle name="Note 2 3 2 31 3" xfId="41178" xr:uid="{00000000-0005-0000-0000-0000733C0000}"/>
    <cellStyle name="Note 2 3 2 31 4" xfId="54186" xr:uid="{00000000-0005-0000-0000-0000743C0000}"/>
    <cellStyle name="Note 2 3 2 32" xfId="14349" xr:uid="{00000000-0005-0000-0000-0000753C0000}"/>
    <cellStyle name="Note 2 3 2 32 2" xfId="30904" xr:uid="{00000000-0005-0000-0000-0000763C0000}"/>
    <cellStyle name="Note 2 3 2 32 3" xfId="41394" xr:uid="{00000000-0005-0000-0000-0000773C0000}"/>
    <cellStyle name="Note 2 3 2 32 4" xfId="54402" xr:uid="{00000000-0005-0000-0000-0000783C0000}"/>
    <cellStyle name="Note 2 3 2 33" xfId="14673" xr:uid="{00000000-0005-0000-0000-0000793C0000}"/>
    <cellStyle name="Note 2 3 2 33 2" xfId="31192" xr:uid="{00000000-0005-0000-0000-00007A3C0000}"/>
    <cellStyle name="Note 2 3 2 33 3" xfId="41637" xr:uid="{00000000-0005-0000-0000-00007B3C0000}"/>
    <cellStyle name="Note 2 3 2 33 4" xfId="54645" xr:uid="{00000000-0005-0000-0000-00007C3C0000}"/>
    <cellStyle name="Note 2 3 2 34" xfId="14975" xr:uid="{00000000-0005-0000-0000-00007D3C0000}"/>
    <cellStyle name="Note 2 3 2 34 2" xfId="31461" xr:uid="{00000000-0005-0000-0000-00007E3C0000}"/>
    <cellStyle name="Note 2 3 2 34 3" xfId="41869" xr:uid="{00000000-0005-0000-0000-00007F3C0000}"/>
    <cellStyle name="Note 2 3 2 34 4" xfId="54877" xr:uid="{00000000-0005-0000-0000-0000803C0000}"/>
    <cellStyle name="Note 2 3 2 35" xfId="15281" xr:uid="{00000000-0005-0000-0000-0000813C0000}"/>
    <cellStyle name="Note 2 3 2 35 2" xfId="31730" xr:uid="{00000000-0005-0000-0000-0000823C0000}"/>
    <cellStyle name="Note 2 3 2 35 3" xfId="42099" xr:uid="{00000000-0005-0000-0000-0000833C0000}"/>
    <cellStyle name="Note 2 3 2 35 4" xfId="55107" xr:uid="{00000000-0005-0000-0000-0000843C0000}"/>
    <cellStyle name="Note 2 3 2 36" xfId="15726" xr:uid="{00000000-0005-0000-0000-0000853C0000}"/>
    <cellStyle name="Note 2 3 2 36 2" xfId="32134" xr:uid="{00000000-0005-0000-0000-0000863C0000}"/>
    <cellStyle name="Note 2 3 2 36 3" xfId="42461" xr:uid="{00000000-0005-0000-0000-0000873C0000}"/>
    <cellStyle name="Note 2 3 2 36 4" xfId="55469" xr:uid="{00000000-0005-0000-0000-0000883C0000}"/>
    <cellStyle name="Note 2 3 2 37" xfId="15990" xr:uid="{00000000-0005-0000-0000-0000893C0000}"/>
    <cellStyle name="Note 2 3 2 37 2" xfId="32362" xr:uid="{00000000-0005-0000-0000-00008A3C0000}"/>
    <cellStyle name="Note 2 3 2 37 3" xfId="42651" xr:uid="{00000000-0005-0000-0000-00008B3C0000}"/>
    <cellStyle name="Note 2 3 2 37 4" xfId="55659" xr:uid="{00000000-0005-0000-0000-00008C3C0000}"/>
    <cellStyle name="Note 2 3 2 38" xfId="16477" xr:uid="{00000000-0005-0000-0000-00008D3C0000}"/>
    <cellStyle name="Note 2 3 2 38 2" xfId="32809" xr:uid="{00000000-0005-0000-0000-00008E3C0000}"/>
    <cellStyle name="Note 2 3 2 38 3" xfId="43048" xr:uid="{00000000-0005-0000-0000-00008F3C0000}"/>
    <cellStyle name="Note 2 3 2 38 4" xfId="56056" xr:uid="{00000000-0005-0000-0000-0000903C0000}"/>
    <cellStyle name="Note 2 3 2 39" xfId="16696" xr:uid="{00000000-0005-0000-0000-0000913C0000}"/>
    <cellStyle name="Note 2 3 2 39 2" xfId="33003" xr:uid="{00000000-0005-0000-0000-0000923C0000}"/>
    <cellStyle name="Note 2 3 2 39 3" xfId="43218" xr:uid="{00000000-0005-0000-0000-0000933C0000}"/>
    <cellStyle name="Note 2 3 2 39 4" xfId="56226" xr:uid="{00000000-0005-0000-0000-0000943C0000}"/>
    <cellStyle name="Note 2 3 2 4" xfId="4305" xr:uid="{00000000-0005-0000-0000-0000953C0000}"/>
    <cellStyle name="Note 2 3 2 4 2" xfId="21788" xr:uid="{00000000-0005-0000-0000-0000963C0000}"/>
    <cellStyle name="Note 2 3 2 4 3" xfId="22126" xr:uid="{00000000-0005-0000-0000-0000973C0000}"/>
    <cellStyle name="Note 2 3 2 4 4" xfId="46573" xr:uid="{00000000-0005-0000-0000-0000983C0000}"/>
    <cellStyle name="Note 2 3 2 40" xfId="17498" xr:uid="{00000000-0005-0000-0000-0000993C0000}"/>
    <cellStyle name="Note 2 3 2 40 2" xfId="33736" xr:uid="{00000000-0005-0000-0000-00009A3C0000}"/>
    <cellStyle name="Note 2 3 2 40 3" xfId="43850" xr:uid="{00000000-0005-0000-0000-00009B3C0000}"/>
    <cellStyle name="Note 2 3 2 40 4" xfId="56858" xr:uid="{00000000-0005-0000-0000-00009C3C0000}"/>
    <cellStyle name="Note 2 3 2 41" xfId="17748" xr:uid="{00000000-0005-0000-0000-00009D3C0000}"/>
    <cellStyle name="Note 2 3 2 41 2" xfId="33957" xr:uid="{00000000-0005-0000-0000-00009E3C0000}"/>
    <cellStyle name="Note 2 3 2 41 3" xfId="44031" xr:uid="{00000000-0005-0000-0000-00009F3C0000}"/>
    <cellStyle name="Note 2 3 2 41 4" xfId="57039" xr:uid="{00000000-0005-0000-0000-0000A03C0000}"/>
    <cellStyle name="Note 2 3 2 42" xfId="18067" xr:uid="{00000000-0005-0000-0000-0000A13C0000}"/>
    <cellStyle name="Note 2 3 2 42 2" xfId="34238" xr:uid="{00000000-0005-0000-0000-0000A23C0000}"/>
    <cellStyle name="Note 2 3 2 42 3" xfId="44265" xr:uid="{00000000-0005-0000-0000-0000A33C0000}"/>
    <cellStyle name="Note 2 3 2 42 4" xfId="57273" xr:uid="{00000000-0005-0000-0000-0000A43C0000}"/>
    <cellStyle name="Note 2 3 2 43" xfId="18378" xr:uid="{00000000-0005-0000-0000-0000A53C0000}"/>
    <cellStyle name="Note 2 3 2 43 2" xfId="34513" xr:uid="{00000000-0005-0000-0000-0000A63C0000}"/>
    <cellStyle name="Note 2 3 2 43 3" xfId="44495" xr:uid="{00000000-0005-0000-0000-0000A73C0000}"/>
    <cellStyle name="Note 2 3 2 43 4" xfId="57503" xr:uid="{00000000-0005-0000-0000-0000A83C0000}"/>
    <cellStyle name="Note 2 3 2 44" xfId="18694" xr:uid="{00000000-0005-0000-0000-0000A93C0000}"/>
    <cellStyle name="Note 2 3 2 44 2" xfId="34793" xr:uid="{00000000-0005-0000-0000-0000AA3C0000}"/>
    <cellStyle name="Note 2 3 2 44 3" xfId="44730" xr:uid="{00000000-0005-0000-0000-0000AB3C0000}"/>
    <cellStyle name="Note 2 3 2 44 4" xfId="57738" xr:uid="{00000000-0005-0000-0000-0000AC3C0000}"/>
    <cellStyle name="Note 2 3 2 45" xfId="19155" xr:uid="{00000000-0005-0000-0000-0000AD3C0000}"/>
    <cellStyle name="Note 2 3 2 45 2" xfId="35202" xr:uid="{00000000-0005-0000-0000-0000AE3C0000}"/>
    <cellStyle name="Note 2 3 2 45 3" xfId="45072" xr:uid="{00000000-0005-0000-0000-0000AF3C0000}"/>
    <cellStyle name="Note 2 3 2 45 4" xfId="58080" xr:uid="{00000000-0005-0000-0000-0000B03C0000}"/>
    <cellStyle name="Note 2 3 2 46" xfId="19457" xr:uid="{00000000-0005-0000-0000-0000B13C0000}"/>
    <cellStyle name="Note 2 3 2 46 2" xfId="35468" xr:uid="{00000000-0005-0000-0000-0000B23C0000}"/>
    <cellStyle name="Note 2 3 2 46 3" xfId="45295" xr:uid="{00000000-0005-0000-0000-0000B33C0000}"/>
    <cellStyle name="Note 2 3 2 46 4" xfId="58303" xr:uid="{00000000-0005-0000-0000-0000B43C0000}"/>
    <cellStyle name="Note 2 3 2 47" xfId="24287" xr:uid="{00000000-0005-0000-0000-0000B53C0000}"/>
    <cellStyle name="Note 2 3 2 5" xfId="4548" xr:uid="{00000000-0005-0000-0000-0000B63C0000}"/>
    <cellStyle name="Note 2 3 2 5 2" xfId="22000" xr:uid="{00000000-0005-0000-0000-0000B73C0000}"/>
    <cellStyle name="Note 2 3 2 5 3" xfId="19791" xr:uid="{00000000-0005-0000-0000-0000B83C0000}"/>
    <cellStyle name="Note 2 3 2 5 4" xfId="46744" xr:uid="{00000000-0005-0000-0000-0000B93C0000}"/>
    <cellStyle name="Note 2 3 2 6" xfId="4939" xr:uid="{00000000-0005-0000-0000-0000BA3C0000}"/>
    <cellStyle name="Note 2 3 2 6 2" xfId="22363" xr:uid="{00000000-0005-0000-0000-0000BB3C0000}"/>
    <cellStyle name="Note 2 3 2 6 3" xfId="32192" xr:uid="{00000000-0005-0000-0000-0000BC3C0000}"/>
    <cellStyle name="Note 2 3 2 6 4" xfId="47057" xr:uid="{00000000-0005-0000-0000-0000BD3C0000}"/>
    <cellStyle name="Note 2 3 2 7" xfId="5164" xr:uid="{00000000-0005-0000-0000-0000BE3C0000}"/>
    <cellStyle name="Note 2 3 2 7 2" xfId="22566" xr:uid="{00000000-0005-0000-0000-0000BF3C0000}"/>
    <cellStyle name="Note 2 3 2 7 3" xfId="19680" xr:uid="{00000000-0005-0000-0000-0000C03C0000}"/>
    <cellStyle name="Note 2 3 2 7 4" xfId="47238" xr:uid="{00000000-0005-0000-0000-0000C13C0000}"/>
    <cellStyle name="Note 2 3 2 8" xfId="5449" xr:uid="{00000000-0005-0000-0000-0000C23C0000}"/>
    <cellStyle name="Note 2 3 2 8 2" xfId="22827" xr:uid="{00000000-0005-0000-0000-0000C33C0000}"/>
    <cellStyle name="Note 2 3 2 8 3" xfId="19603" xr:uid="{00000000-0005-0000-0000-0000C43C0000}"/>
    <cellStyle name="Note 2 3 2 8 4" xfId="47456" xr:uid="{00000000-0005-0000-0000-0000C53C0000}"/>
    <cellStyle name="Note 2 3 2 9" xfId="5657" xr:uid="{00000000-0005-0000-0000-0000C63C0000}"/>
    <cellStyle name="Note 2 3 2 9 2" xfId="23016" xr:uid="{00000000-0005-0000-0000-0000C73C0000}"/>
    <cellStyle name="Note 2 3 2 9 3" xfId="23271" xr:uid="{00000000-0005-0000-0000-0000C83C0000}"/>
    <cellStyle name="Note 2 3 2 9 4" xfId="47618" xr:uid="{00000000-0005-0000-0000-0000C93C0000}"/>
    <cellStyle name="Note 2 3 20" xfId="16182" xr:uid="{00000000-0005-0000-0000-0000CA3C0000}"/>
    <cellStyle name="Note 2 3 20 2" xfId="32538" xr:uid="{00000000-0005-0000-0000-0000CB3C0000}"/>
    <cellStyle name="Note 2 3 20 3" xfId="42808" xr:uid="{00000000-0005-0000-0000-0000CC3C0000}"/>
    <cellStyle name="Note 2 3 20 4" xfId="55816" xr:uid="{00000000-0005-0000-0000-0000CD3C0000}"/>
    <cellStyle name="Note 2 3 21" xfId="16978" xr:uid="{00000000-0005-0000-0000-0000CE3C0000}"/>
    <cellStyle name="Note 2 3 21 2" xfId="33258" xr:uid="{00000000-0005-0000-0000-0000CF3C0000}"/>
    <cellStyle name="Note 2 3 21 3" xfId="43440" xr:uid="{00000000-0005-0000-0000-0000D03C0000}"/>
    <cellStyle name="Note 2 3 21 4" xfId="56448" xr:uid="{00000000-0005-0000-0000-0000D13C0000}"/>
    <cellStyle name="Note 2 3 22" xfId="17645" xr:uid="{00000000-0005-0000-0000-0000D23C0000}"/>
    <cellStyle name="Note 2 3 22 2" xfId="33863" xr:uid="{00000000-0005-0000-0000-0000D33C0000}"/>
    <cellStyle name="Note 2 3 22 3" xfId="43953" xr:uid="{00000000-0005-0000-0000-0000D43C0000}"/>
    <cellStyle name="Note 2 3 22 4" xfId="56961" xr:uid="{00000000-0005-0000-0000-0000D53C0000}"/>
    <cellStyle name="Note 2 3 23" xfId="17405" xr:uid="{00000000-0005-0000-0000-0000D63C0000}"/>
    <cellStyle name="Note 2 3 23 2" xfId="33652" xr:uid="{00000000-0005-0000-0000-0000D73C0000}"/>
    <cellStyle name="Note 2 3 23 3" xfId="43778" xr:uid="{00000000-0005-0000-0000-0000D83C0000}"/>
    <cellStyle name="Note 2 3 23 4" xfId="56786" xr:uid="{00000000-0005-0000-0000-0000D93C0000}"/>
    <cellStyle name="Note 2 3 24" xfId="17223" xr:uid="{00000000-0005-0000-0000-0000DA3C0000}"/>
    <cellStyle name="Note 2 3 24 2" xfId="33483" xr:uid="{00000000-0005-0000-0000-0000DB3C0000}"/>
    <cellStyle name="Note 2 3 24 3" xfId="43633" xr:uid="{00000000-0005-0000-0000-0000DC3C0000}"/>
    <cellStyle name="Note 2 3 24 4" xfId="56641" xr:uid="{00000000-0005-0000-0000-0000DD3C0000}"/>
    <cellStyle name="Note 2 3 25" xfId="18852" xr:uid="{00000000-0005-0000-0000-0000DE3C0000}"/>
    <cellStyle name="Note 2 3 25 2" xfId="34924" xr:uid="{00000000-0005-0000-0000-0000DF3C0000}"/>
    <cellStyle name="Note 2 3 25 3" xfId="44839" xr:uid="{00000000-0005-0000-0000-0000E03C0000}"/>
    <cellStyle name="Note 2 3 25 4" xfId="57847" xr:uid="{00000000-0005-0000-0000-0000E13C0000}"/>
    <cellStyle name="Note 2 3 26" xfId="28441" xr:uid="{00000000-0005-0000-0000-0000E23C0000}"/>
    <cellStyle name="Note 2 3 3" xfId="2863" xr:uid="{00000000-0005-0000-0000-0000E33C0000}"/>
    <cellStyle name="Note 2 3 3 10" xfId="6235" xr:uid="{00000000-0005-0000-0000-0000E43C0000}"/>
    <cellStyle name="Note 2 3 3 10 2" xfId="23557" xr:uid="{00000000-0005-0000-0000-0000E53C0000}"/>
    <cellStyle name="Note 2 3 3 10 3" xfId="31091" xr:uid="{00000000-0005-0000-0000-0000E63C0000}"/>
    <cellStyle name="Note 2 3 3 10 4" xfId="48091" xr:uid="{00000000-0005-0000-0000-0000E73C0000}"/>
    <cellStyle name="Note 2 3 3 11" xfId="6468" xr:uid="{00000000-0005-0000-0000-0000E83C0000}"/>
    <cellStyle name="Note 2 3 3 11 2" xfId="23766" xr:uid="{00000000-0005-0000-0000-0000E93C0000}"/>
    <cellStyle name="Note 2 3 3 11 3" xfId="20889" xr:uid="{00000000-0005-0000-0000-0000EA3C0000}"/>
    <cellStyle name="Note 2 3 3 11 4" xfId="48264" xr:uid="{00000000-0005-0000-0000-0000EB3C0000}"/>
    <cellStyle name="Note 2 3 3 12" xfId="6762" xr:uid="{00000000-0005-0000-0000-0000EC3C0000}"/>
    <cellStyle name="Note 2 3 3 12 2" xfId="24028" xr:uid="{00000000-0005-0000-0000-0000ED3C0000}"/>
    <cellStyle name="Note 2 3 3 12 3" xfId="33881" xr:uid="{00000000-0005-0000-0000-0000EE3C0000}"/>
    <cellStyle name="Note 2 3 3 12 4" xfId="48487" xr:uid="{00000000-0005-0000-0000-0000EF3C0000}"/>
    <cellStyle name="Note 2 3 3 13" xfId="7126" xr:uid="{00000000-0005-0000-0000-0000F03C0000}"/>
    <cellStyle name="Note 2 3 3 13 2" xfId="24357" xr:uid="{00000000-0005-0000-0000-0000F13C0000}"/>
    <cellStyle name="Note 2 3 3 13 3" xfId="35798" xr:uid="{00000000-0005-0000-0000-0000F23C0000}"/>
    <cellStyle name="Note 2 3 3 13 4" xfId="48767" xr:uid="{00000000-0005-0000-0000-0000F33C0000}"/>
    <cellStyle name="Note 2 3 3 14" xfId="7552" xr:uid="{00000000-0005-0000-0000-0000F43C0000}"/>
    <cellStyle name="Note 2 3 3 14 2" xfId="24734" xr:uid="{00000000-0005-0000-0000-0000F53C0000}"/>
    <cellStyle name="Note 2 3 3 14 3" xfId="36106" xr:uid="{00000000-0005-0000-0000-0000F63C0000}"/>
    <cellStyle name="Note 2 3 3 14 4" xfId="49077" xr:uid="{00000000-0005-0000-0000-0000F73C0000}"/>
    <cellStyle name="Note 2 3 3 15" xfId="7850" xr:uid="{00000000-0005-0000-0000-0000F83C0000}"/>
    <cellStyle name="Note 2 3 3 15 2" xfId="25004" xr:uid="{00000000-0005-0000-0000-0000F93C0000}"/>
    <cellStyle name="Note 2 3 3 15 3" xfId="36336" xr:uid="{00000000-0005-0000-0000-0000FA3C0000}"/>
    <cellStyle name="Note 2 3 3 15 4" xfId="49307" xr:uid="{00000000-0005-0000-0000-0000FB3C0000}"/>
    <cellStyle name="Note 2 3 3 16" xfId="8431" xr:uid="{00000000-0005-0000-0000-0000FC3C0000}"/>
    <cellStyle name="Note 2 3 3 16 2" xfId="25546" xr:uid="{00000000-0005-0000-0000-0000FD3C0000}"/>
    <cellStyle name="Note 2 3 3 16 3" xfId="36819" xr:uid="{00000000-0005-0000-0000-0000FE3C0000}"/>
    <cellStyle name="Note 2 3 3 16 4" xfId="49790" xr:uid="{00000000-0005-0000-0000-0000FF3C0000}"/>
    <cellStyle name="Note 2 3 3 17" xfId="8693" xr:uid="{00000000-0005-0000-0000-0000003D0000}"/>
    <cellStyle name="Note 2 3 3 17 2" xfId="25773" xr:uid="{00000000-0005-0000-0000-0000013D0000}"/>
    <cellStyle name="Note 2 3 3 17 3" xfId="37008" xr:uid="{00000000-0005-0000-0000-0000023D0000}"/>
    <cellStyle name="Note 2 3 3 17 4" xfId="49979" xr:uid="{00000000-0005-0000-0000-0000033D0000}"/>
    <cellStyle name="Note 2 3 3 18" xfId="8971" xr:uid="{00000000-0005-0000-0000-0000043D0000}"/>
    <cellStyle name="Note 2 3 3 18 2" xfId="26023" xr:uid="{00000000-0005-0000-0000-0000053D0000}"/>
    <cellStyle name="Note 2 3 3 18 3" xfId="37224" xr:uid="{00000000-0005-0000-0000-0000063D0000}"/>
    <cellStyle name="Note 2 3 3 18 4" xfId="50195" xr:uid="{00000000-0005-0000-0000-0000073D0000}"/>
    <cellStyle name="Note 2 3 3 19" xfId="10491" xr:uid="{00000000-0005-0000-0000-0000083D0000}"/>
    <cellStyle name="Note 2 3 3 19 2" xfId="27444" xr:uid="{00000000-0005-0000-0000-0000093D0000}"/>
    <cellStyle name="Note 2 3 3 19 3" xfId="38484" xr:uid="{00000000-0005-0000-0000-00000A3D0000}"/>
    <cellStyle name="Note 2 3 3 19 4" xfId="51471" xr:uid="{00000000-0005-0000-0000-00000B3D0000}"/>
    <cellStyle name="Note 2 3 3 2" xfId="3376" xr:uid="{00000000-0005-0000-0000-00000C3D0000}"/>
    <cellStyle name="Note 2 3 3 2 2" xfId="20949" xr:uid="{00000000-0005-0000-0000-00000D3D0000}"/>
    <cellStyle name="Note 2 3 3 2 3" xfId="24661" xr:uid="{00000000-0005-0000-0000-00000E3D0000}"/>
    <cellStyle name="Note 2 3 3 2 4" xfId="45863" xr:uid="{00000000-0005-0000-0000-00000F3D0000}"/>
    <cellStyle name="Note 2 3 3 20" xfId="10737" xr:uid="{00000000-0005-0000-0000-0000103D0000}"/>
    <cellStyle name="Note 2 3 3 20 2" xfId="27672" xr:uid="{00000000-0005-0000-0000-0000113D0000}"/>
    <cellStyle name="Note 2 3 3 20 3" xfId="38681" xr:uid="{00000000-0005-0000-0000-0000123D0000}"/>
    <cellStyle name="Note 2 3 3 20 4" xfId="51689" xr:uid="{00000000-0005-0000-0000-0000133D0000}"/>
    <cellStyle name="Note 2 3 3 21" xfId="11061" xr:uid="{00000000-0005-0000-0000-0000143D0000}"/>
    <cellStyle name="Note 2 3 3 21 2" xfId="27967" xr:uid="{00000000-0005-0000-0000-0000153D0000}"/>
    <cellStyle name="Note 2 3 3 21 3" xfId="38920" xr:uid="{00000000-0005-0000-0000-0000163D0000}"/>
    <cellStyle name="Note 2 3 3 21 4" xfId="51928" xr:uid="{00000000-0005-0000-0000-0000173D0000}"/>
    <cellStyle name="Note 2 3 3 22" xfId="11400" xr:uid="{00000000-0005-0000-0000-0000183D0000}"/>
    <cellStyle name="Note 2 3 3 22 2" xfId="28275" xr:uid="{00000000-0005-0000-0000-0000193D0000}"/>
    <cellStyle name="Note 2 3 3 22 3" xfId="39178" xr:uid="{00000000-0005-0000-0000-00001A3D0000}"/>
    <cellStyle name="Note 2 3 3 22 4" xfId="52186" xr:uid="{00000000-0005-0000-0000-00001B3D0000}"/>
    <cellStyle name="Note 2 3 3 23" xfId="11671" xr:uid="{00000000-0005-0000-0000-00001C3D0000}"/>
    <cellStyle name="Note 2 3 3 23 2" xfId="28513" xr:uid="{00000000-0005-0000-0000-00001D3D0000}"/>
    <cellStyle name="Note 2 3 3 23 3" xfId="39380" xr:uid="{00000000-0005-0000-0000-00001E3D0000}"/>
    <cellStyle name="Note 2 3 3 23 4" xfId="52388" xr:uid="{00000000-0005-0000-0000-00001F3D0000}"/>
    <cellStyle name="Note 2 3 3 24" xfId="12002" xr:uid="{00000000-0005-0000-0000-0000203D0000}"/>
    <cellStyle name="Note 2 3 3 24 2" xfId="28814" xr:uid="{00000000-0005-0000-0000-0000213D0000}"/>
    <cellStyle name="Note 2 3 3 24 3" xfId="39642" xr:uid="{00000000-0005-0000-0000-0000223D0000}"/>
    <cellStyle name="Note 2 3 3 24 4" xfId="52650" xr:uid="{00000000-0005-0000-0000-0000233D0000}"/>
    <cellStyle name="Note 2 3 3 25" xfId="12287" xr:uid="{00000000-0005-0000-0000-0000243D0000}"/>
    <cellStyle name="Note 2 3 3 25 2" xfId="29067" xr:uid="{00000000-0005-0000-0000-0000253D0000}"/>
    <cellStyle name="Note 2 3 3 25 3" xfId="39841" xr:uid="{00000000-0005-0000-0000-0000263D0000}"/>
    <cellStyle name="Note 2 3 3 25 4" xfId="52849" xr:uid="{00000000-0005-0000-0000-0000273D0000}"/>
    <cellStyle name="Note 2 3 3 26" xfId="12560" xr:uid="{00000000-0005-0000-0000-0000283D0000}"/>
    <cellStyle name="Note 2 3 3 26 2" xfId="29308" xr:uid="{00000000-0005-0000-0000-0000293D0000}"/>
    <cellStyle name="Note 2 3 3 26 3" xfId="40042" xr:uid="{00000000-0005-0000-0000-00002A3D0000}"/>
    <cellStyle name="Note 2 3 3 26 4" xfId="53050" xr:uid="{00000000-0005-0000-0000-00002B3D0000}"/>
    <cellStyle name="Note 2 3 3 27" xfId="12842" xr:uid="{00000000-0005-0000-0000-00002C3D0000}"/>
    <cellStyle name="Note 2 3 3 27 2" xfId="29558" xr:uid="{00000000-0005-0000-0000-00002D3D0000}"/>
    <cellStyle name="Note 2 3 3 27 3" xfId="40242" xr:uid="{00000000-0005-0000-0000-00002E3D0000}"/>
    <cellStyle name="Note 2 3 3 27 4" xfId="53250" xr:uid="{00000000-0005-0000-0000-00002F3D0000}"/>
    <cellStyle name="Note 2 3 3 28" xfId="13185" xr:uid="{00000000-0005-0000-0000-0000303D0000}"/>
    <cellStyle name="Note 2 3 3 28 2" xfId="29866" xr:uid="{00000000-0005-0000-0000-0000313D0000}"/>
    <cellStyle name="Note 2 3 3 28 3" xfId="40510" xr:uid="{00000000-0005-0000-0000-0000323D0000}"/>
    <cellStyle name="Note 2 3 3 28 4" xfId="53518" xr:uid="{00000000-0005-0000-0000-0000333D0000}"/>
    <cellStyle name="Note 2 3 3 29" xfId="13522" xr:uid="{00000000-0005-0000-0000-0000343D0000}"/>
    <cellStyle name="Note 2 3 3 29 2" xfId="30172" xr:uid="{00000000-0005-0000-0000-0000353D0000}"/>
    <cellStyle name="Note 2 3 3 29 3" xfId="40776" xr:uid="{00000000-0005-0000-0000-0000363D0000}"/>
    <cellStyle name="Note 2 3 3 29 4" xfId="53784" xr:uid="{00000000-0005-0000-0000-0000373D0000}"/>
    <cellStyle name="Note 2 3 3 3" xfId="3672" xr:uid="{00000000-0005-0000-0000-0000383D0000}"/>
    <cellStyle name="Note 2 3 3 3 2" xfId="21209" xr:uid="{00000000-0005-0000-0000-0000393D0000}"/>
    <cellStyle name="Note 2 3 3 3 3" xfId="28918" xr:uid="{00000000-0005-0000-0000-00003A3D0000}"/>
    <cellStyle name="Note 2 3 3 3 4" xfId="46080" xr:uid="{00000000-0005-0000-0000-00003B3D0000}"/>
    <cellStyle name="Note 2 3 3 30" xfId="13761" xr:uid="{00000000-0005-0000-0000-00003C3D0000}"/>
    <cellStyle name="Note 2 3 3 30 2" xfId="30385" xr:uid="{00000000-0005-0000-0000-00003D3D0000}"/>
    <cellStyle name="Note 2 3 3 30 3" xfId="40961" xr:uid="{00000000-0005-0000-0000-00003E3D0000}"/>
    <cellStyle name="Note 2 3 3 30 4" xfId="53969" xr:uid="{00000000-0005-0000-0000-00003F3D0000}"/>
    <cellStyle name="Note 2 3 3 31" xfId="14036" xr:uid="{00000000-0005-0000-0000-0000403D0000}"/>
    <cellStyle name="Note 2 3 3 31 2" xfId="30625" xr:uid="{00000000-0005-0000-0000-0000413D0000}"/>
    <cellStyle name="Note 2 3 3 31 3" xfId="41163" xr:uid="{00000000-0005-0000-0000-0000423D0000}"/>
    <cellStyle name="Note 2 3 3 31 4" xfId="54171" xr:uid="{00000000-0005-0000-0000-0000433D0000}"/>
    <cellStyle name="Note 2 3 3 32" xfId="14333" xr:uid="{00000000-0005-0000-0000-0000443D0000}"/>
    <cellStyle name="Note 2 3 3 32 2" xfId="30889" xr:uid="{00000000-0005-0000-0000-0000453D0000}"/>
    <cellStyle name="Note 2 3 3 32 3" xfId="41379" xr:uid="{00000000-0005-0000-0000-0000463D0000}"/>
    <cellStyle name="Note 2 3 3 32 4" xfId="54387" xr:uid="{00000000-0005-0000-0000-0000473D0000}"/>
    <cellStyle name="Note 2 3 3 33" xfId="14657" xr:uid="{00000000-0005-0000-0000-0000483D0000}"/>
    <cellStyle name="Note 2 3 3 33 2" xfId="31177" xr:uid="{00000000-0005-0000-0000-0000493D0000}"/>
    <cellStyle name="Note 2 3 3 33 3" xfId="41622" xr:uid="{00000000-0005-0000-0000-00004A3D0000}"/>
    <cellStyle name="Note 2 3 3 33 4" xfId="54630" xr:uid="{00000000-0005-0000-0000-00004B3D0000}"/>
    <cellStyle name="Note 2 3 3 34" xfId="14960" xr:uid="{00000000-0005-0000-0000-00004C3D0000}"/>
    <cellStyle name="Note 2 3 3 34 2" xfId="31446" xr:uid="{00000000-0005-0000-0000-00004D3D0000}"/>
    <cellStyle name="Note 2 3 3 34 3" xfId="41854" xr:uid="{00000000-0005-0000-0000-00004E3D0000}"/>
    <cellStyle name="Note 2 3 3 34 4" xfId="54862" xr:uid="{00000000-0005-0000-0000-00004F3D0000}"/>
    <cellStyle name="Note 2 3 3 35" xfId="15265" xr:uid="{00000000-0005-0000-0000-0000503D0000}"/>
    <cellStyle name="Note 2 3 3 35 2" xfId="31715" xr:uid="{00000000-0005-0000-0000-0000513D0000}"/>
    <cellStyle name="Note 2 3 3 35 3" xfId="42084" xr:uid="{00000000-0005-0000-0000-0000523D0000}"/>
    <cellStyle name="Note 2 3 3 35 4" xfId="55092" xr:uid="{00000000-0005-0000-0000-0000533D0000}"/>
    <cellStyle name="Note 2 3 3 36" xfId="15711" xr:uid="{00000000-0005-0000-0000-0000543D0000}"/>
    <cellStyle name="Note 2 3 3 36 2" xfId="32119" xr:uid="{00000000-0005-0000-0000-0000553D0000}"/>
    <cellStyle name="Note 2 3 3 36 3" xfId="42446" xr:uid="{00000000-0005-0000-0000-0000563D0000}"/>
    <cellStyle name="Note 2 3 3 36 4" xfId="55454" xr:uid="{00000000-0005-0000-0000-0000573D0000}"/>
    <cellStyle name="Note 2 3 3 37" xfId="15974" xr:uid="{00000000-0005-0000-0000-0000583D0000}"/>
    <cellStyle name="Note 2 3 3 37 2" xfId="32346" xr:uid="{00000000-0005-0000-0000-0000593D0000}"/>
    <cellStyle name="Note 2 3 3 37 3" xfId="42636" xr:uid="{00000000-0005-0000-0000-00005A3D0000}"/>
    <cellStyle name="Note 2 3 3 37 4" xfId="55644" xr:uid="{00000000-0005-0000-0000-00005B3D0000}"/>
    <cellStyle name="Note 2 3 3 38" xfId="16461" xr:uid="{00000000-0005-0000-0000-00005C3D0000}"/>
    <cellStyle name="Note 2 3 3 38 2" xfId="32793" xr:uid="{00000000-0005-0000-0000-00005D3D0000}"/>
    <cellStyle name="Note 2 3 3 38 3" xfId="43032" xr:uid="{00000000-0005-0000-0000-00005E3D0000}"/>
    <cellStyle name="Note 2 3 3 38 4" xfId="56040" xr:uid="{00000000-0005-0000-0000-00005F3D0000}"/>
    <cellStyle name="Note 2 3 3 39" xfId="16681" xr:uid="{00000000-0005-0000-0000-0000603D0000}"/>
    <cellStyle name="Note 2 3 3 39 2" xfId="32988" xr:uid="{00000000-0005-0000-0000-0000613D0000}"/>
    <cellStyle name="Note 2 3 3 39 3" xfId="43203" xr:uid="{00000000-0005-0000-0000-0000623D0000}"/>
    <cellStyle name="Note 2 3 3 39 4" xfId="56211" xr:uid="{00000000-0005-0000-0000-0000633D0000}"/>
    <cellStyle name="Note 2 3 3 4" xfId="4289" xr:uid="{00000000-0005-0000-0000-0000643D0000}"/>
    <cellStyle name="Note 2 3 3 4 2" xfId="21773" xr:uid="{00000000-0005-0000-0000-0000653D0000}"/>
    <cellStyle name="Note 2 3 3 4 3" xfId="24526" xr:uid="{00000000-0005-0000-0000-0000663D0000}"/>
    <cellStyle name="Note 2 3 3 4 4" xfId="46558" xr:uid="{00000000-0005-0000-0000-0000673D0000}"/>
    <cellStyle name="Note 2 3 3 40" xfId="17482" xr:uid="{00000000-0005-0000-0000-0000683D0000}"/>
    <cellStyle name="Note 2 3 3 40 2" xfId="33720" xr:uid="{00000000-0005-0000-0000-0000693D0000}"/>
    <cellStyle name="Note 2 3 3 40 3" xfId="43835" xr:uid="{00000000-0005-0000-0000-00006A3D0000}"/>
    <cellStyle name="Note 2 3 3 40 4" xfId="56843" xr:uid="{00000000-0005-0000-0000-00006B3D0000}"/>
    <cellStyle name="Note 2 3 3 41" xfId="17732" xr:uid="{00000000-0005-0000-0000-00006C3D0000}"/>
    <cellStyle name="Note 2 3 3 41 2" xfId="33941" xr:uid="{00000000-0005-0000-0000-00006D3D0000}"/>
    <cellStyle name="Note 2 3 3 41 3" xfId="44016" xr:uid="{00000000-0005-0000-0000-00006E3D0000}"/>
    <cellStyle name="Note 2 3 3 41 4" xfId="57024" xr:uid="{00000000-0005-0000-0000-00006F3D0000}"/>
    <cellStyle name="Note 2 3 3 42" xfId="18051" xr:uid="{00000000-0005-0000-0000-0000703D0000}"/>
    <cellStyle name="Note 2 3 3 42 2" xfId="34223" xr:uid="{00000000-0005-0000-0000-0000713D0000}"/>
    <cellStyle name="Note 2 3 3 42 3" xfId="44250" xr:uid="{00000000-0005-0000-0000-0000723D0000}"/>
    <cellStyle name="Note 2 3 3 42 4" xfId="57258" xr:uid="{00000000-0005-0000-0000-0000733D0000}"/>
    <cellStyle name="Note 2 3 3 43" xfId="18362" xr:uid="{00000000-0005-0000-0000-0000743D0000}"/>
    <cellStyle name="Note 2 3 3 43 2" xfId="34498" xr:uid="{00000000-0005-0000-0000-0000753D0000}"/>
    <cellStyle name="Note 2 3 3 43 3" xfId="44480" xr:uid="{00000000-0005-0000-0000-0000763D0000}"/>
    <cellStyle name="Note 2 3 3 43 4" xfId="57488" xr:uid="{00000000-0005-0000-0000-0000773D0000}"/>
    <cellStyle name="Note 2 3 3 44" xfId="18678" xr:uid="{00000000-0005-0000-0000-0000783D0000}"/>
    <cellStyle name="Note 2 3 3 44 2" xfId="34778" xr:uid="{00000000-0005-0000-0000-0000793D0000}"/>
    <cellStyle name="Note 2 3 3 44 3" xfId="44715" xr:uid="{00000000-0005-0000-0000-00007A3D0000}"/>
    <cellStyle name="Note 2 3 3 44 4" xfId="57723" xr:uid="{00000000-0005-0000-0000-00007B3D0000}"/>
    <cellStyle name="Note 2 3 3 45" xfId="19139" xr:uid="{00000000-0005-0000-0000-00007C3D0000}"/>
    <cellStyle name="Note 2 3 3 45 2" xfId="35187" xr:uid="{00000000-0005-0000-0000-00007D3D0000}"/>
    <cellStyle name="Note 2 3 3 45 3" xfId="45057" xr:uid="{00000000-0005-0000-0000-00007E3D0000}"/>
    <cellStyle name="Note 2 3 3 45 4" xfId="58065" xr:uid="{00000000-0005-0000-0000-00007F3D0000}"/>
    <cellStyle name="Note 2 3 3 46" xfId="19441" xr:uid="{00000000-0005-0000-0000-0000803D0000}"/>
    <cellStyle name="Note 2 3 3 46 2" xfId="35453" xr:uid="{00000000-0005-0000-0000-0000813D0000}"/>
    <cellStyle name="Note 2 3 3 46 3" xfId="45280" xr:uid="{00000000-0005-0000-0000-0000823D0000}"/>
    <cellStyle name="Note 2 3 3 46 4" xfId="58288" xr:uid="{00000000-0005-0000-0000-0000833D0000}"/>
    <cellStyle name="Note 2 3 3 47" xfId="29791" xr:uid="{00000000-0005-0000-0000-0000843D0000}"/>
    <cellStyle name="Note 2 3 3 5" xfId="4533" xr:uid="{00000000-0005-0000-0000-0000853D0000}"/>
    <cellStyle name="Note 2 3 3 5 2" xfId="21985" xr:uid="{00000000-0005-0000-0000-0000863D0000}"/>
    <cellStyle name="Note 2 3 3 5 3" xfId="19795" xr:uid="{00000000-0005-0000-0000-0000873D0000}"/>
    <cellStyle name="Note 2 3 3 5 4" xfId="46729" xr:uid="{00000000-0005-0000-0000-0000883D0000}"/>
    <cellStyle name="Note 2 3 3 6" xfId="4923" xr:uid="{00000000-0005-0000-0000-0000893D0000}"/>
    <cellStyle name="Note 2 3 3 6 2" xfId="22347" xr:uid="{00000000-0005-0000-0000-00008A3D0000}"/>
    <cellStyle name="Note 2 3 3 6 3" xfId="20526" xr:uid="{00000000-0005-0000-0000-00008B3D0000}"/>
    <cellStyle name="Note 2 3 3 6 4" xfId="47041" xr:uid="{00000000-0005-0000-0000-00008C3D0000}"/>
    <cellStyle name="Note 2 3 3 7" xfId="5149" xr:uid="{00000000-0005-0000-0000-00008D3D0000}"/>
    <cellStyle name="Note 2 3 3 7 2" xfId="22551" xr:uid="{00000000-0005-0000-0000-00008E3D0000}"/>
    <cellStyle name="Note 2 3 3 7 3" xfId="19692" xr:uid="{00000000-0005-0000-0000-00008F3D0000}"/>
    <cellStyle name="Note 2 3 3 7 4" xfId="47223" xr:uid="{00000000-0005-0000-0000-0000903D0000}"/>
    <cellStyle name="Note 2 3 3 8" xfId="5434" xr:uid="{00000000-0005-0000-0000-0000913D0000}"/>
    <cellStyle name="Note 2 3 3 8 2" xfId="22812" xr:uid="{00000000-0005-0000-0000-0000923D0000}"/>
    <cellStyle name="Note 2 3 3 8 3" xfId="19618" xr:uid="{00000000-0005-0000-0000-0000933D0000}"/>
    <cellStyle name="Note 2 3 3 8 4" xfId="47441" xr:uid="{00000000-0005-0000-0000-0000943D0000}"/>
    <cellStyle name="Note 2 3 3 9" xfId="5642" xr:uid="{00000000-0005-0000-0000-0000953D0000}"/>
    <cellStyle name="Note 2 3 3 9 2" xfId="23001" xr:uid="{00000000-0005-0000-0000-0000963D0000}"/>
    <cellStyle name="Note 2 3 3 9 3" xfId="28983" xr:uid="{00000000-0005-0000-0000-0000973D0000}"/>
    <cellStyle name="Note 2 3 3 9 4" xfId="47603" xr:uid="{00000000-0005-0000-0000-0000983D0000}"/>
    <cellStyle name="Note 2 3 4" xfId="2662" xr:uid="{00000000-0005-0000-0000-0000993D0000}"/>
    <cellStyle name="Note 2 3 4 10" xfId="6077" xr:uid="{00000000-0005-0000-0000-00009A3D0000}"/>
    <cellStyle name="Note 2 3 4 10 2" xfId="23409" xr:uid="{00000000-0005-0000-0000-00009B3D0000}"/>
    <cellStyle name="Note 2 3 4 10 3" xfId="32219" xr:uid="{00000000-0005-0000-0000-00009C3D0000}"/>
    <cellStyle name="Note 2 3 4 10 4" xfId="47964" xr:uid="{00000000-0005-0000-0000-00009D3D0000}"/>
    <cellStyle name="Note 2 3 4 11" xfId="5806" xr:uid="{00000000-0005-0000-0000-00009E3D0000}"/>
    <cellStyle name="Note 2 3 4 11 2" xfId="23151" xr:uid="{00000000-0005-0000-0000-00009F3D0000}"/>
    <cellStyle name="Note 2 3 4 11 3" xfId="29491" xr:uid="{00000000-0005-0000-0000-0000A03D0000}"/>
    <cellStyle name="Note 2 3 4 11 4" xfId="47736" xr:uid="{00000000-0005-0000-0000-0000A13D0000}"/>
    <cellStyle name="Note 2 3 4 12" xfId="6001" xr:uid="{00000000-0005-0000-0000-0000A23D0000}"/>
    <cellStyle name="Note 2 3 4 12 2" xfId="23336" xr:uid="{00000000-0005-0000-0000-0000A33D0000}"/>
    <cellStyle name="Note 2 3 4 12 3" xfId="24823" xr:uid="{00000000-0005-0000-0000-0000A43D0000}"/>
    <cellStyle name="Note 2 3 4 12 4" xfId="47900" xr:uid="{00000000-0005-0000-0000-0000A53D0000}"/>
    <cellStyle name="Note 2 3 4 13" xfId="6976" xr:uid="{00000000-0005-0000-0000-0000A63D0000}"/>
    <cellStyle name="Note 2 3 4 13 2" xfId="24220" xr:uid="{00000000-0005-0000-0000-0000A73D0000}"/>
    <cellStyle name="Note 2 3 4 13 3" xfId="35684" xr:uid="{00000000-0005-0000-0000-0000A83D0000}"/>
    <cellStyle name="Note 2 3 4 13 4" xfId="48653" xr:uid="{00000000-0005-0000-0000-0000A93D0000}"/>
    <cellStyle name="Note 2 3 4 14" xfId="7390" xr:uid="{00000000-0005-0000-0000-0000AA3D0000}"/>
    <cellStyle name="Note 2 3 4 14 2" xfId="24591" xr:uid="{00000000-0005-0000-0000-0000AB3D0000}"/>
    <cellStyle name="Note 2 3 4 14 3" xfId="35982" xr:uid="{00000000-0005-0000-0000-0000AC3D0000}"/>
    <cellStyle name="Note 2 3 4 14 4" xfId="48953" xr:uid="{00000000-0005-0000-0000-0000AD3D0000}"/>
    <cellStyle name="Note 2 3 4 15" xfId="7698" xr:uid="{00000000-0005-0000-0000-0000AE3D0000}"/>
    <cellStyle name="Note 2 3 4 15 2" xfId="24862" xr:uid="{00000000-0005-0000-0000-0000AF3D0000}"/>
    <cellStyle name="Note 2 3 4 15 3" xfId="36213" xr:uid="{00000000-0005-0000-0000-0000B03D0000}"/>
    <cellStyle name="Note 2 3 4 15 4" xfId="49184" xr:uid="{00000000-0005-0000-0000-0000B13D0000}"/>
    <cellStyle name="Note 2 3 4 16" xfId="8272" xr:uid="{00000000-0005-0000-0000-0000B23D0000}"/>
    <cellStyle name="Note 2 3 4 16 2" xfId="25398" xr:uid="{00000000-0005-0000-0000-0000B33D0000}"/>
    <cellStyle name="Note 2 3 4 16 3" xfId="36689" xr:uid="{00000000-0005-0000-0000-0000B43D0000}"/>
    <cellStyle name="Note 2 3 4 16 4" xfId="49660" xr:uid="{00000000-0005-0000-0000-0000B53D0000}"/>
    <cellStyle name="Note 2 3 4 17" xfId="8007" xr:uid="{00000000-0005-0000-0000-0000B63D0000}"/>
    <cellStyle name="Note 2 3 4 17 2" xfId="25142" xr:uid="{00000000-0005-0000-0000-0000B73D0000}"/>
    <cellStyle name="Note 2 3 4 17 3" xfId="36457" xr:uid="{00000000-0005-0000-0000-0000B83D0000}"/>
    <cellStyle name="Note 2 3 4 17 4" xfId="49428" xr:uid="{00000000-0005-0000-0000-0000B93D0000}"/>
    <cellStyle name="Note 2 3 4 18" xfId="8037" xr:uid="{00000000-0005-0000-0000-0000BA3D0000}"/>
    <cellStyle name="Note 2 3 4 18 2" xfId="25172" xr:uid="{00000000-0005-0000-0000-0000BB3D0000}"/>
    <cellStyle name="Note 2 3 4 18 3" xfId="36483" xr:uid="{00000000-0005-0000-0000-0000BC3D0000}"/>
    <cellStyle name="Note 2 3 4 18 4" xfId="49454" xr:uid="{00000000-0005-0000-0000-0000BD3D0000}"/>
    <cellStyle name="Note 2 3 4 19" xfId="10324" xr:uid="{00000000-0005-0000-0000-0000BE3D0000}"/>
    <cellStyle name="Note 2 3 4 19 2" xfId="27287" xr:uid="{00000000-0005-0000-0000-0000BF3D0000}"/>
    <cellStyle name="Note 2 3 4 19 3" xfId="38346" xr:uid="{00000000-0005-0000-0000-0000C03D0000}"/>
    <cellStyle name="Note 2 3 4 19 4" xfId="51306" xr:uid="{00000000-0005-0000-0000-0000C13D0000}"/>
    <cellStyle name="Note 2 3 4 2" xfId="3215" xr:uid="{00000000-0005-0000-0000-0000C23D0000}"/>
    <cellStyle name="Note 2 3 4 2 2" xfId="20802" xr:uid="{00000000-0005-0000-0000-0000C33D0000}"/>
    <cellStyle name="Note 2 3 4 2 3" xfId="28738" xr:uid="{00000000-0005-0000-0000-0000C43D0000}"/>
    <cellStyle name="Note 2 3 4 2 4" xfId="45740" xr:uid="{00000000-0005-0000-0000-0000C53D0000}"/>
    <cellStyle name="Note 2 3 4 20" xfId="10080" xr:uid="{00000000-0005-0000-0000-0000C63D0000}"/>
    <cellStyle name="Note 2 3 4 20 2" xfId="27058" xr:uid="{00000000-0005-0000-0000-0000C73D0000}"/>
    <cellStyle name="Note 2 3 4 20 3" xfId="38146" xr:uid="{00000000-0005-0000-0000-0000C83D0000}"/>
    <cellStyle name="Note 2 3 4 20 4" xfId="51111" xr:uid="{00000000-0005-0000-0000-0000C93D0000}"/>
    <cellStyle name="Note 2 3 4 21" xfId="10410" xr:uid="{00000000-0005-0000-0000-0000CA3D0000}"/>
    <cellStyle name="Note 2 3 4 21 2" xfId="27368" xr:uid="{00000000-0005-0000-0000-0000CB3D0000}"/>
    <cellStyle name="Note 2 3 4 21 3" xfId="38419" xr:uid="{00000000-0005-0000-0000-0000CC3D0000}"/>
    <cellStyle name="Note 2 3 4 21 4" xfId="51392" xr:uid="{00000000-0005-0000-0000-0000CD3D0000}"/>
    <cellStyle name="Note 2 3 4 22" xfId="10094" xr:uid="{00000000-0005-0000-0000-0000CE3D0000}"/>
    <cellStyle name="Note 2 3 4 22 2" xfId="27072" xr:uid="{00000000-0005-0000-0000-0000CF3D0000}"/>
    <cellStyle name="Note 2 3 4 22 3" xfId="38160" xr:uid="{00000000-0005-0000-0000-0000D03D0000}"/>
    <cellStyle name="Note 2 3 4 22 4" xfId="51125" xr:uid="{00000000-0005-0000-0000-0000D13D0000}"/>
    <cellStyle name="Note 2 3 4 23" xfId="10280" xr:uid="{00000000-0005-0000-0000-0000D23D0000}"/>
    <cellStyle name="Note 2 3 4 23 2" xfId="27245" xr:uid="{00000000-0005-0000-0000-0000D33D0000}"/>
    <cellStyle name="Note 2 3 4 23 3" xfId="38312" xr:uid="{00000000-0005-0000-0000-0000D43D0000}"/>
    <cellStyle name="Note 2 3 4 23 4" xfId="51269" xr:uid="{00000000-0005-0000-0000-0000D53D0000}"/>
    <cellStyle name="Note 2 3 4 24" xfId="9156" xr:uid="{00000000-0005-0000-0000-0000D63D0000}"/>
    <cellStyle name="Note 2 3 4 24 2" xfId="26190" xr:uid="{00000000-0005-0000-0000-0000D73D0000}"/>
    <cellStyle name="Note 2 3 4 24 3" xfId="37371" xr:uid="{00000000-0005-0000-0000-0000D83D0000}"/>
    <cellStyle name="Note 2 3 4 24 4" xfId="50342" xr:uid="{00000000-0005-0000-0000-0000D93D0000}"/>
    <cellStyle name="Note 2 3 4 25" xfId="9807" xr:uid="{00000000-0005-0000-0000-0000DA3D0000}"/>
    <cellStyle name="Note 2 3 4 25 2" xfId="26803" xr:uid="{00000000-0005-0000-0000-0000DB3D0000}"/>
    <cellStyle name="Note 2 3 4 25 3" xfId="37927" xr:uid="{00000000-0005-0000-0000-0000DC3D0000}"/>
    <cellStyle name="Note 2 3 4 25 4" xfId="50893" xr:uid="{00000000-0005-0000-0000-0000DD3D0000}"/>
    <cellStyle name="Note 2 3 4 26" xfId="11817" xr:uid="{00000000-0005-0000-0000-0000DE3D0000}"/>
    <cellStyle name="Note 2 3 4 26 2" xfId="28642" xr:uid="{00000000-0005-0000-0000-0000DF3D0000}"/>
    <cellStyle name="Note 2 3 4 26 3" xfId="39494" xr:uid="{00000000-0005-0000-0000-0000E03D0000}"/>
    <cellStyle name="Note 2 3 4 26 4" xfId="52502" xr:uid="{00000000-0005-0000-0000-0000E13D0000}"/>
    <cellStyle name="Note 2 3 4 27" xfId="9295" xr:uid="{00000000-0005-0000-0000-0000E23D0000}"/>
    <cellStyle name="Note 2 3 4 27 2" xfId="26325" xr:uid="{00000000-0005-0000-0000-0000E33D0000}"/>
    <cellStyle name="Note 2 3 4 27 3" xfId="37497" xr:uid="{00000000-0005-0000-0000-0000E43D0000}"/>
    <cellStyle name="Note 2 3 4 27 4" xfId="50463" xr:uid="{00000000-0005-0000-0000-0000E53D0000}"/>
    <cellStyle name="Note 2 3 4 28" xfId="13012" xr:uid="{00000000-0005-0000-0000-0000E63D0000}"/>
    <cellStyle name="Note 2 3 4 28 2" xfId="29707" xr:uid="{00000000-0005-0000-0000-0000E73D0000}"/>
    <cellStyle name="Note 2 3 4 28 3" xfId="40372" xr:uid="{00000000-0005-0000-0000-0000E83D0000}"/>
    <cellStyle name="Note 2 3 4 28 4" xfId="53380" xr:uid="{00000000-0005-0000-0000-0000E93D0000}"/>
    <cellStyle name="Note 2 3 4 29" xfId="13354" xr:uid="{00000000-0005-0000-0000-0000EA3D0000}"/>
    <cellStyle name="Note 2 3 4 29 2" xfId="30017" xr:uid="{00000000-0005-0000-0000-0000EB3D0000}"/>
    <cellStyle name="Note 2 3 4 29 3" xfId="40638" xr:uid="{00000000-0005-0000-0000-0000EC3D0000}"/>
    <cellStyle name="Note 2 3 4 29 4" xfId="53646" xr:uid="{00000000-0005-0000-0000-0000ED3D0000}"/>
    <cellStyle name="Note 2 3 4 3" xfId="3170" xr:uid="{00000000-0005-0000-0000-0000EE3D0000}"/>
    <cellStyle name="Note 2 3 4 3 2" xfId="20762" xr:uid="{00000000-0005-0000-0000-0000EF3D0000}"/>
    <cellStyle name="Note 2 3 4 3 3" xfId="22930" xr:uid="{00000000-0005-0000-0000-0000F03D0000}"/>
    <cellStyle name="Note 2 3 4 3 4" xfId="45711" xr:uid="{00000000-0005-0000-0000-0000F13D0000}"/>
    <cellStyle name="Note 2 3 4 30" xfId="10914" xr:uid="{00000000-0005-0000-0000-0000F23D0000}"/>
    <cellStyle name="Note 2 3 4 30 2" xfId="27834" xr:uid="{00000000-0005-0000-0000-0000F33D0000}"/>
    <cellStyle name="Note 2 3 4 30 3" xfId="38813" xr:uid="{00000000-0005-0000-0000-0000F43D0000}"/>
    <cellStyle name="Note 2 3 4 30 4" xfId="51821" xr:uid="{00000000-0005-0000-0000-0000F53D0000}"/>
    <cellStyle name="Note 2 3 4 31" xfId="9707" xr:uid="{00000000-0005-0000-0000-0000F63D0000}"/>
    <cellStyle name="Note 2 3 4 31 2" xfId="26707" xr:uid="{00000000-0005-0000-0000-0000F73D0000}"/>
    <cellStyle name="Note 2 3 4 31 3" xfId="37843" xr:uid="{00000000-0005-0000-0000-0000F83D0000}"/>
    <cellStyle name="Note 2 3 4 31 4" xfId="50809" xr:uid="{00000000-0005-0000-0000-0000F93D0000}"/>
    <cellStyle name="Note 2 3 4 32" xfId="9195" xr:uid="{00000000-0005-0000-0000-0000FA3D0000}"/>
    <cellStyle name="Note 2 3 4 32 2" xfId="26228" xr:uid="{00000000-0005-0000-0000-0000FB3D0000}"/>
    <cellStyle name="Note 2 3 4 32 3" xfId="37407" xr:uid="{00000000-0005-0000-0000-0000FC3D0000}"/>
    <cellStyle name="Note 2 3 4 32 4" xfId="50374" xr:uid="{00000000-0005-0000-0000-0000FD3D0000}"/>
    <cellStyle name="Note 2 3 4 33" xfId="14490" xr:uid="{00000000-0005-0000-0000-0000FE3D0000}"/>
    <cellStyle name="Note 2 3 4 33 2" xfId="31027" xr:uid="{00000000-0005-0000-0000-0000FF3D0000}"/>
    <cellStyle name="Note 2 3 4 33 3" xfId="41495" xr:uid="{00000000-0005-0000-0000-0000003E0000}"/>
    <cellStyle name="Note 2 3 4 33 4" xfId="54503" xr:uid="{00000000-0005-0000-0000-0000013E0000}"/>
    <cellStyle name="Note 2 3 4 34" xfId="9446" xr:uid="{00000000-0005-0000-0000-0000023E0000}"/>
    <cellStyle name="Note 2 3 4 34 2" xfId="26467" xr:uid="{00000000-0005-0000-0000-0000033E0000}"/>
    <cellStyle name="Note 2 3 4 34 3" xfId="37619" xr:uid="{00000000-0005-0000-0000-0000043E0000}"/>
    <cellStyle name="Note 2 3 4 34 4" xfId="50585" xr:uid="{00000000-0005-0000-0000-0000053E0000}"/>
    <cellStyle name="Note 2 3 4 35" xfId="11565" xr:uid="{00000000-0005-0000-0000-0000063E0000}"/>
    <cellStyle name="Note 2 3 4 35 2" xfId="28421" xr:uid="{00000000-0005-0000-0000-0000073E0000}"/>
    <cellStyle name="Note 2 3 4 35 3" xfId="39303" xr:uid="{00000000-0005-0000-0000-0000083E0000}"/>
    <cellStyle name="Note 2 3 4 35 4" xfId="52311" xr:uid="{00000000-0005-0000-0000-0000093E0000}"/>
    <cellStyle name="Note 2 3 4 36" xfId="15556" xr:uid="{00000000-0005-0000-0000-00000A3E0000}"/>
    <cellStyle name="Note 2 3 4 36 2" xfId="31978" xr:uid="{00000000-0005-0000-0000-00000B3E0000}"/>
    <cellStyle name="Note 2 3 4 36 3" xfId="42321" xr:uid="{00000000-0005-0000-0000-00000C3E0000}"/>
    <cellStyle name="Note 2 3 4 36 4" xfId="55329" xr:uid="{00000000-0005-0000-0000-00000D3E0000}"/>
    <cellStyle name="Note 2 3 4 37" xfId="15509" xr:uid="{00000000-0005-0000-0000-00000E3E0000}"/>
    <cellStyle name="Note 2 3 4 37 2" xfId="31935" xr:uid="{00000000-0005-0000-0000-00000F3E0000}"/>
    <cellStyle name="Note 2 3 4 37 3" xfId="42286" xr:uid="{00000000-0005-0000-0000-0000103E0000}"/>
    <cellStyle name="Note 2 3 4 37 4" xfId="55294" xr:uid="{00000000-0005-0000-0000-0000113E0000}"/>
    <cellStyle name="Note 2 3 4 38" xfId="16301" xr:uid="{00000000-0005-0000-0000-0000123E0000}"/>
    <cellStyle name="Note 2 3 4 38 2" xfId="32645" xr:uid="{00000000-0005-0000-0000-0000133E0000}"/>
    <cellStyle name="Note 2 3 4 38 3" xfId="42901" xr:uid="{00000000-0005-0000-0000-0000143E0000}"/>
    <cellStyle name="Note 2 3 4 38 4" xfId="55909" xr:uid="{00000000-0005-0000-0000-0000153E0000}"/>
    <cellStyle name="Note 2 3 4 39" xfId="16141" xr:uid="{00000000-0005-0000-0000-0000163E0000}"/>
    <cellStyle name="Note 2 3 4 39 2" xfId="32497" xr:uid="{00000000-0005-0000-0000-0000173E0000}"/>
    <cellStyle name="Note 2 3 4 39 3" xfId="42770" xr:uid="{00000000-0005-0000-0000-0000183E0000}"/>
    <cellStyle name="Note 2 3 4 39 4" xfId="55778" xr:uid="{00000000-0005-0000-0000-0000193E0000}"/>
    <cellStyle name="Note 2 3 4 4" xfId="4130" xr:uid="{00000000-0005-0000-0000-00001A3E0000}"/>
    <cellStyle name="Note 2 3 4 4 2" xfId="21629" xr:uid="{00000000-0005-0000-0000-00001B3E0000}"/>
    <cellStyle name="Note 2 3 4 4 3" xfId="19895" xr:uid="{00000000-0005-0000-0000-00001C3E0000}"/>
    <cellStyle name="Note 2 3 4 4 4" xfId="46437" xr:uid="{00000000-0005-0000-0000-00001D3E0000}"/>
    <cellStyle name="Note 2 3 4 40" xfId="17320" xr:uid="{00000000-0005-0000-0000-00001E3E0000}"/>
    <cellStyle name="Note 2 3 4 40 2" xfId="33573" xr:uid="{00000000-0005-0000-0000-00001F3E0000}"/>
    <cellStyle name="Note 2 3 4 40 3" xfId="43711" xr:uid="{00000000-0005-0000-0000-0000203E0000}"/>
    <cellStyle name="Note 2 3 4 40 4" xfId="56719" xr:uid="{00000000-0005-0000-0000-0000213E0000}"/>
    <cellStyle name="Note 2 3 4 41" xfId="16849" xr:uid="{00000000-0005-0000-0000-0000223E0000}"/>
    <cellStyle name="Note 2 3 4 41 2" xfId="33137" xr:uid="{00000000-0005-0000-0000-0000233E0000}"/>
    <cellStyle name="Note 2 3 4 41 3" xfId="43334" xr:uid="{00000000-0005-0000-0000-0000243E0000}"/>
    <cellStyle name="Note 2 3 4 41 4" xfId="56342" xr:uid="{00000000-0005-0000-0000-0000253E0000}"/>
    <cellStyle name="Note 2 3 4 42" xfId="17230" xr:uid="{00000000-0005-0000-0000-0000263E0000}"/>
    <cellStyle name="Note 2 3 4 42 2" xfId="33489" xr:uid="{00000000-0005-0000-0000-0000273E0000}"/>
    <cellStyle name="Note 2 3 4 42 3" xfId="43638" xr:uid="{00000000-0005-0000-0000-0000283E0000}"/>
    <cellStyle name="Note 2 3 4 42 4" xfId="56646" xr:uid="{00000000-0005-0000-0000-0000293E0000}"/>
    <cellStyle name="Note 2 3 4 43" xfId="17077" xr:uid="{00000000-0005-0000-0000-00002A3E0000}"/>
    <cellStyle name="Note 2 3 4 43 2" xfId="33350" xr:uid="{00000000-0005-0000-0000-00002B3E0000}"/>
    <cellStyle name="Note 2 3 4 43 3" xfId="43523" xr:uid="{00000000-0005-0000-0000-00002C3E0000}"/>
    <cellStyle name="Note 2 3 4 43 4" xfId="56531" xr:uid="{00000000-0005-0000-0000-00002D3E0000}"/>
    <cellStyle name="Note 2 3 4 44" xfId="18517" xr:uid="{00000000-0005-0000-0000-00002E3E0000}"/>
    <cellStyle name="Note 2 3 4 44 2" xfId="34633" xr:uid="{00000000-0005-0000-0000-00002F3E0000}"/>
    <cellStyle name="Note 2 3 4 44 3" xfId="44592" xr:uid="{00000000-0005-0000-0000-0000303E0000}"/>
    <cellStyle name="Note 2 3 4 44 4" xfId="57600" xr:uid="{00000000-0005-0000-0000-0000313E0000}"/>
    <cellStyle name="Note 2 3 4 45" xfId="18977" xr:uid="{00000000-0005-0000-0000-0000323E0000}"/>
    <cellStyle name="Note 2 3 4 45 2" xfId="35040" xr:uid="{00000000-0005-0000-0000-0000333E0000}"/>
    <cellStyle name="Note 2 3 4 45 3" xfId="44934" xr:uid="{00000000-0005-0000-0000-0000343E0000}"/>
    <cellStyle name="Note 2 3 4 45 4" xfId="57942" xr:uid="{00000000-0005-0000-0000-0000353E0000}"/>
    <cellStyle name="Note 2 3 4 46" xfId="18921" xr:uid="{00000000-0005-0000-0000-0000363E0000}"/>
    <cellStyle name="Note 2 3 4 46 2" xfId="34990" xr:uid="{00000000-0005-0000-0000-0000373E0000}"/>
    <cellStyle name="Note 2 3 4 46 3" xfId="44902" xr:uid="{00000000-0005-0000-0000-0000383E0000}"/>
    <cellStyle name="Note 2 3 4 46 4" xfId="57910" xr:uid="{00000000-0005-0000-0000-0000393E0000}"/>
    <cellStyle name="Note 2 3 4 47" xfId="20196" xr:uid="{00000000-0005-0000-0000-00003A3E0000}"/>
    <cellStyle name="Note 2 3 4 5" xfId="3837" xr:uid="{00000000-0005-0000-0000-00003B3E0000}"/>
    <cellStyle name="Note 2 3 4 5 2" xfId="21355" xr:uid="{00000000-0005-0000-0000-00003C3E0000}"/>
    <cellStyle name="Note 2 3 4 5 3" xfId="20446" xr:uid="{00000000-0005-0000-0000-00003D3E0000}"/>
    <cellStyle name="Note 2 3 4 5 4" xfId="46203" xr:uid="{00000000-0005-0000-0000-00003E3E0000}"/>
    <cellStyle name="Note 2 3 4 6" xfId="4763" xr:uid="{00000000-0005-0000-0000-00003F3E0000}"/>
    <cellStyle name="Note 2 3 4 6 2" xfId="22197" xr:uid="{00000000-0005-0000-0000-0000403E0000}"/>
    <cellStyle name="Note 2 3 4 6 3" xfId="29629" xr:uid="{00000000-0005-0000-0000-0000413E0000}"/>
    <cellStyle name="Note 2 3 4 6 4" xfId="46910" xr:uid="{00000000-0005-0000-0000-0000423E0000}"/>
    <cellStyle name="Note 2 3 4 7" xfId="3897" xr:uid="{00000000-0005-0000-0000-0000433E0000}"/>
    <cellStyle name="Note 2 3 4 7 2" xfId="21413" xr:uid="{00000000-0005-0000-0000-0000443E0000}"/>
    <cellStyle name="Note 2 3 4 7 3" xfId="20078" xr:uid="{00000000-0005-0000-0000-0000453E0000}"/>
    <cellStyle name="Note 2 3 4 7 4" xfId="46252" xr:uid="{00000000-0005-0000-0000-0000463E0000}"/>
    <cellStyle name="Note 2 3 4 8" xfId="3906" xr:uid="{00000000-0005-0000-0000-0000473E0000}"/>
    <cellStyle name="Note 2 3 4 8 2" xfId="21421" xr:uid="{00000000-0005-0000-0000-0000483E0000}"/>
    <cellStyle name="Note 2 3 4 8 3" xfId="20074" xr:uid="{00000000-0005-0000-0000-0000493E0000}"/>
    <cellStyle name="Note 2 3 4 8 4" xfId="46257" xr:uid="{00000000-0005-0000-0000-00004A3E0000}"/>
    <cellStyle name="Note 2 3 4 9" xfId="3945" xr:uid="{00000000-0005-0000-0000-00004B3E0000}"/>
    <cellStyle name="Note 2 3 4 9 2" xfId="21459" xr:uid="{00000000-0005-0000-0000-00004C3E0000}"/>
    <cellStyle name="Note 2 3 4 9 3" xfId="20036" xr:uid="{00000000-0005-0000-0000-00004D3E0000}"/>
    <cellStyle name="Note 2 3 4 9 4" xfId="46295" xr:uid="{00000000-0005-0000-0000-00004E3E0000}"/>
    <cellStyle name="Note 2 3 5" xfId="3104" xr:uid="{00000000-0005-0000-0000-00004F3E0000}"/>
    <cellStyle name="Note 2 3 5 2" xfId="20698" xr:uid="{00000000-0005-0000-0000-0000503E0000}"/>
    <cellStyle name="Note 2 3 5 3" xfId="30480" xr:uid="{00000000-0005-0000-0000-0000513E0000}"/>
    <cellStyle name="Note 2 3 5 4" xfId="45648" xr:uid="{00000000-0005-0000-0000-0000523E0000}"/>
    <cellStyle name="Note 2 3 6" xfId="4727" xr:uid="{00000000-0005-0000-0000-0000533E0000}"/>
    <cellStyle name="Note 2 3 6 2" xfId="22165" xr:uid="{00000000-0005-0000-0000-0000543E0000}"/>
    <cellStyle name="Note 2 3 6 3" xfId="26682" xr:uid="{00000000-0005-0000-0000-0000553E0000}"/>
    <cellStyle name="Note 2 3 6 4" xfId="46880" xr:uid="{00000000-0005-0000-0000-0000563E0000}"/>
    <cellStyle name="Note 2 3 7" xfId="6020" xr:uid="{00000000-0005-0000-0000-0000573E0000}"/>
    <cellStyle name="Note 2 3 7 2" xfId="23355" xr:uid="{00000000-0005-0000-0000-0000583E0000}"/>
    <cellStyle name="Note 2 3 7 3" xfId="35372" xr:uid="{00000000-0005-0000-0000-0000593E0000}"/>
    <cellStyle name="Note 2 3 7 4" xfId="47919" xr:uid="{00000000-0005-0000-0000-00005A3E0000}"/>
    <cellStyle name="Note 2 3 8" xfId="5779" xr:uid="{00000000-0005-0000-0000-00005B3E0000}"/>
    <cellStyle name="Note 2 3 8 2" xfId="23124" xr:uid="{00000000-0005-0000-0000-00005C3E0000}"/>
    <cellStyle name="Note 2 3 8 3" xfId="29475" xr:uid="{00000000-0005-0000-0000-00005D3E0000}"/>
    <cellStyle name="Note 2 3 8 4" xfId="47709" xr:uid="{00000000-0005-0000-0000-00005E3E0000}"/>
    <cellStyle name="Note 2 3 9" xfId="8090" xr:uid="{00000000-0005-0000-0000-00005F3E0000}"/>
    <cellStyle name="Note 2 3 9 2" xfId="25224" xr:uid="{00000000-0005-0000-0000-0000603E0000}"/>
    <cellStyle name="Note 2 3 9 3" xfId="36532" xr:uid="{00000000-0005-0000-0000-0000613E0000}"/>
    <cellStyle name="Note 2 3 9 4" xfId="49503" xr:uid="{00000000-0005-0000-0000-0000623E0000}"/>
    <cellStyle name="Note 2 4" xfId="1491" xr:uid="{00000000-0005-0000-0000-0000633E0000}"/>
    <cellStyle name="Note 2 4 10" xfId="8018" xr:uid="{00000000-0005-0000-0000-0000643E0000}"/>
    <cellStyle name="Note 2 4 10 2" xfId="25153" xr:uid="{00000000-0005-0000-0000-0000653E0000}"/>
    <cellStyle name="Note 2 4 10 3" xfId="36466" xr:uid="{00000000-0005-0000-0000-0000663E0000}"/>
    <cellStyle name="Note 2 4 10 4" xfId="49437" xr:uid="{00000000-0005-0000-0000-0000673E0000}"/>
    <cellStyle name="Note 2 4 11" xfId="9715" xr:uid="{00000000-0005-0000-0000-0000683E0000}"/>
    <cellStyle name="Note 2 4 11 2" xfId="26715" xr:uid="{00000000-0005-0000-0000-0000693E0000}"/>
    <cellStyle name="Note 2 4 11 3" xfId="37850" xr:uid="{00000000-0005-0000-0000-00006A3E0000}"/>
    <cellStyle name="Note 2 4 11 4" xfId="50816" xr:uid="{00000000-0005-0000-0000-00006B3E0000}"/>
    <cellStyle name="Note 2 4 12" xfId="9961" xr:uid="{00000000-0005-0000-0000-00006C3E0000}"/>
    <cellStyle name="Note 2 4 12 2" xfId="26948" xr:uid="{00000000-0005-0000-0000-00006D3E0000}"/>
    <cellStyle name="Note 2 4 12 3" xfId="38054" xr:uid="{00000000-0005-0000-0000-00006E3E0000}"/>
    <cellStyle name="Note 2 4 12 4" xfId="51019" xr:uid="{00000000-0005-0000-0000-00006F3E0000}"/>
    <cellStyle name="Note 2 4 13" xfId="9620" xr:uid="{00000000-0005-0000-0000-0000703E0000}"/>
    <cellStyle name="Note 2 4 13 2" xfId="26628" xr:uid="{00000000-0005-0000-0000-0000713E0000}"/>
    <cellStyle name="Note 2 4 13 3" xfId="37771" xr:uid="{00000000-0005-0000-0000-0000723E0000}"/>
    <cellStyle name="Note 2 4 13 4" xfId="50737" xr:uid="{00000000-0005-0000-0000-0000733E0000}"/>
    <cellStyle name="Note 2 4 14" xfId="10641" xr:uid="{00000000-0005-0000-0000-0000743E0000}"/>
    <cellStyle name="Note 2 4 14 2" xfId="27583" xr:uid="{00000000-0005-0000-0000-0000753E0000}"/>
    <cellStyle name="Note 2 4 14 3" xfId="38606" xr:uid="{00000000-0005-0000-0000-0000763E0000}"/>
    <cellStyle name="Note 2 4 14 4" xfId="51614" xr:uid="{00000000-0005-0000-0000-0000773E0000}"/>
    <cellStyle name="Note 2 4 15" xfId="9605" xr:uid="{00000000-0005-0000-0000-0000783E0000}"/>
    <cellStyle name="Note 2 4 15 2" xfId="26614" xr:uid="{00000000-0005-0000-0000-0000793E0000}"/>
    <cellStyle name="Note 2 4 15 3" xfId="37757" xr:uid="{00000000-0005-0000-0000-00007A3E0000}"/>
    <cellStyle name="Note 2 4 15 4" xfId="50723" xr:uid="{00000000-0005-0000-0000-00007B3E0000}"/>
    <cellStyle name="Note 2 4 16" xfId="9579" xr:uid="{00000000-0005-0000-0000-00007C3E0000}"/>
    <cellStyle name="Note 2 4 16 2" xfId="26588" xr:uid="{00000000-0005-0000-0000-00007D3E0000}"/>
    <cellStyle name="Note 2 4 16 3" xfId="37731" xr:uid="{00000000-0005-0000-0000-00007E3E0000}"/>
    <cellStyle name="Note 2 4 16 4" xfId="50697" xr:uid="{00000000-0005-0000-0000-00007F3E0000}"/>
    <cellStyle name="Note 2 4 17" xfId="14185" xr:uid="{00000000-0005-0000-0000-0000803E0000}"/>
    <cellStyle name="Note 2 4 17 2" xfId="30756" xr:uid="{00000000-0005-0000-0000-0000813E0000}"/>
    <cellStyle name="Note 2 4 17 3" xfId="41271" xr:uid="{00000000-0005-0000-0000-0000823E0000}"/>
    <cellStyle name="Note 2 4 17 4" xfId="54279" xr:uid="{00000000-0005-0000-0000-0000833E0000}"/>
    <cellStyle name="Note 2 4 18" xfId="11521" xr:uid="{00000000-0005-0000-0000-0000843E0000}"/>
    <cellStyle name="Note 2 4 18 2" xfId="28383" xr:uid="{00000000-0005-0000-0000-0000853E0000}"/>
    <cellStyle name="Note 2 4 18 3" xfId="39271" xr:uid="{00000000-0005-0000-0000-0000863E0000}"/>
    <cellStyle name="Note 2 4 18 4" xfId="52279" xr:uid="{00000000-0005-0000-0000-0000873E0000}"/>
    <cellStyle name="Note 2 4 19" xfId="10915" xr:uid="{00000000-0005-0000-0000-0000883E0000}"/>
    <cellStyle name="Note 2 4 19 2" xfId="27835" xr:uid="{00000000-0005-0000-0000-0000893E0000}"/>
    <cellStyle name="Note 2 4 19 3" xfId="38814" xr:uid="{00000000-0005-0000-0000-00008A3E0000}"/>
    <cellStyle name="Note 2 4 19 4" xfId="51822" xr:uid="{00000000-0005-0000-0000-00008B3E0000}"/>
    <cellStyle name="Note 2 4 2" xfId="2880" xr:uid="{00000000-0005-0000-0000-00008C3E0000}"/>
    <cellStyle name="Note 2 4 2 10" xfId="6251" xr:uid="{00000000-0005-0000-0000-00008D3E0000}"/>
    <cellStyle name="Note 2 4 2 10 2" xfId="23573" xr:uid="{00000000-0005-0000-0000-00008E3E0000}"/>
    <cellStyle name="Note 2 4 2 10 3" xfId="27355" xr:uid="{00000000-0005-0000-0000-00008F3E0000}"/>
    <cellStyle name="Note 2 4 2 10 4" xfId="48107" xr:uid="{00000000-0005-0000-0000-0000903E0000}"/>
    <cellStyle name="Note 2 4 2 11" xfId="6485" xr:uid="{00000000-0005-0000-0000-0000913E0000}"/>
    <cellStyle name="Note 2 4 2 11 2" xfId="23782" xr:uid="{00000000-0005-0000-0000-0000923E0000}"/>
    <cellStyle name="Note 2 4 2 11 3" xfId="35539" xr:uid="{00000000-0005-0000-0000-0000933E0000}"/>
    <cellStyle name="Note 2 4 2 11 4" xfId="48280" xr:uid="{00000000-0005-0000-0000-0000943E0000}"/>
    <cellStyle name="Note 2 4 2 12" xfId="6779" xr:uid="{00000000-0005-0000-0000-0000953E0000}"/>
    <cellStyle name="Note 2 4 2 12 2" xfId="24044" xr:uid="{00000000-0005-0000-0000-0000963E0000}"/>
    <cellStyle name="Note 2 4 2 12 3" xfId="29247" xr:uid="{00000000-0005-0000-0000-0000973E0000}"/>
    <cellStyle name="Note 2 4 2 12 4" xfId="48503" xr:uid="{00000000-0005-0000-0000-0000983E0000}"/>
    <cellStyle name="Note 2 4 2 13" xfId="7143" xr:uid="{00000000-0005-0000-0000-0000993E0000}"/>
    <cellStyle name="Note 2 4 2 13 2" xfId="24374" xr:uid="{00000000-0005-0000-0000-00009A3E0000}"/>
    <cellStyle name="Note 2 4 2 13 3" xfId="35814" xr:uid="{00000000-0005-0000-0000-00009B3E0000}"/>
    <cellStyle name="Note 2 4 2 13 4" xfId="48783" xr:uid="{00000000-0005-0000-0000-00009C3E0000}"/>
    <cellStyle name="Note 2 4 2 14" xfId="7569" xr:uid="{00000000-0005-0000-0000-00009D3E0000}"/>
    <cellStyle name="Note 2 4 2 14 2" xfId="24750" xr:uid="{00000000-0005-0000-0000-00009E3E0000}"/>
    <cellStyle name="Note 2 4 2 14 3" xfId="36122" xr:uid="{00000000-0005-0000-0000-00009F3E0000}"/>
    <cellStyle name="Note 2 4 2 14 4" xfId="49093" xr:uid="{00000000-0005-0000-0000-0000A03E0000}"/>
    <cellStyle name="Note 2 4 2 15" xfId="7866" xr:uid="{00000000-0005-0000-0000-0000A13E0000}"/>
    <cellStyle name="Note 2 4 2 15 2" xfId="25020" xr:uid="{00000000-0005-0000-0000-0000A23E0000}"/>
    <cellStyle name="Note 2 4 2 15 3" xfId="36352" xr:uid="{00000000-0005-0000-0000-0000A33E0000}"/>
    <cellStyle name="Note 2 4 2 15 4" xfId="49323" xr:uid="{00000000-0005-0000-0000-0000A43E0000}"/>
    <cellStyle name="Note 2 4 2 16" xfId="8448" xr:uid="{00000000-0005-0000-0000-0000A53E0000}"/>
    <cellStyle name="Note 2 4 2 16 2" xfId="25563" xr:uid="{00000000-0005-0000-0000-0000A63E0000}"/>
    <cellStyle name="Note 2 4 2 16 3" xfId="36836" xr:uid="{00000000-0005-0000-0000-0000A73E0000}"/>
    <cellStyle name="Note 2 4 2 16 4" xfId="49807" xr:uid="{00000000-0005-0000-0000-0000A83E0000}"/>
    <cellStyle name="Note 2 4 2 17" xfId="8710" xr:uid="{00000000-0005-0000-0000-0000A93E0000}"/>
    <cellStyle name="Note 2 4 2 17 2" xfId="25790" xr:uid="{00000000-0005-0000-0000-0000AA3E0000}"/>
    <cellStyle name="Note 2 4 2 17 3" xfId="37024" xr:uid="{00000000-0005-0000-0000-0000AB3E0000}"/>
    <cellStyle name="Note 2 4 2 17 4" xfId="49995" xr:uid="{00000000-0005-0000-0000-0000AC3E0000}"/>
    <cellStyle name="Note 2 4 2 18" xfId="8987" xr:uid="{00000000-0005-0000-0000-0000AD3E0000}"/>
    <cellStyle name="Note 2 4 2 18 2" xfId="26039" xr:uid="{00000000-0005-0000-0000-0000AE3E0000}"/>
    <cellStyle name="Note 2 4 2 18 3" xfId="37240" xr:uid="{00000000-0005-0000-0000-0000AF3E0000}"/>
    <cellStyle name="Note 2 4 2 18 4" xfId="50211" xr:uid="{00000000-0005-0000-0000-0000B03E0000}"/>
    <cellStyle name="Note 2 4 2 19" xfId="10507" xr:uid="{00000000-0005-0000-0000-0000B13E0000}"/>
    <cellStyle name="Note 2 4 2 19 2" xfId="27460" xr:uid="{00000000-0005-0000-0000-0000B23E0000}"/>
    <cellStyle name="Note 2 4 2 19 3" xfId="38500" xr:uid="{00000000-0005-0000-0000-0000B33E0000}"/>
    <cellStyle name="Note 2 4 2 19 4" xfId="51487" xr:uid="{00000000-0005-0000-0000-0000B43E0000}"/>
    <cellStyle name="Note 2 4 2 2" xfId="3393" xr:uid="{00000000-0005-0000-0000-0000B53E0000}"/>
    <cellStyle name="Note 2 4 2 2 2" xfId="20966" xr:uid="{00000000-0005-0000-0000-0000B63E0000}"/>
    <cellStyle name="Note 2 4 2 2 3" xfId="33657" xr:uid="{00000000-0005-0000-0000-0000B73E0000}"/>
    <cellStyle name="Note 2 4 2 2 4" xfId="45879" xr:uid="{00000000-0005-0000-0000-0000B83E0000}"/>
    <cellStyle name="Note 2 4 2 20" xfId="10753" xr:uid="{00000000-0005-0000-0000-0000B93E0000}"/>
    <cellStyle name="Note 2 4 2 20 2" xfId="27688" xr:uid="{00000000-0005-0000-0000-0000BA3E0000}"/>
    <cellStyle name="Note 2 4 2 20 3" xfId="38697" xr:uid="{00000000-0005-0000-0000-0000BB3E0000}"/>
    <cellStyle name="Note 2 4 2 20 4" xfId="51705" xr:uid="{00000000-0005-0000-0000-0000BC3E0000}"/>
    <cellStyle name="Note 2 4 2 21" xfId="11078" xr:uid="{00000000-0005-0000-0000-0000BD3E0000}"/>
    <cellStyle name="Note 2 4 2 21 2" xfId="27983" xr:uid="{00000000-0005-0000-0000-0000BE3E0000}"/>
    <cellStyle name="Note 2 4 2 21 3" xfId="38936" xr:uid="{00000000-0005-0000-0000-0000BF3E0000}"/>
    <cellStyle name="Note 2 4 2 21 4" xfId="51944" xr:uid="{00000000-0005-0000-0000-0000C03E0000}"/>
    <cellStyle name="Note 2 4 2 22" xfId="11417" xr:uid="{00000000-0005-0000-0000-0000C13E0000}"/>
    <cellStyle name="Note 2 4 2 22 2" xfId="28292" xr:uid="{00000000-0005-0000-0000-0000C23E0000}"/>
    <cellStyle name="Note 2 4 2 22 3" xfId="39195" xr:uid="{00000000-0005-0000-0000-0000C33E0000}"/>
    <cellStyle name="Note 2 4 2 22 4" xfId="52203" xr:uid="{00000000-0005-0000-0000-0000C43E0000}"/>
    <cellStyle name="Note 2 4 2 23" xfId="11688" xr:uid="{00000000-0005-0000-0000-0000C53E0000}"/>
    <cellStyle name="Note 2 4 2 23 2" xfId="28529" xr:uid="{00000000-0005-0000-0000-0000C63E0000}"/>
    <cellStyle name="Note 2 4 2 23 3" xfId="39396" xr:uid="{00000000-0005-0000-0000-0000C73E0000}"/>
    <cellStyle name="Note 2 4 2 23 4" xfId="52404" xr:uid="{00000000-0005-0000-0000-0000C83E0000}"/>
    <cellStyle name="Note 2 4 2 24" xfId="12018" xr:uid="{00000000-0005-0000-0000-0000C93E0000}"/>
    <cellStyle name="Note 2 4 2 24 2" xfId="28830" xr:uid="{00000000-0005-0000-0000-0000CA3E0000}"/>
    <cellStyle name="Note 2 4 2 24 3" xfId="39658" xr:uid="{00000000-0005-0000-0000-0000CB3E0000}"/>
    <cellStyle name="Note 2 4 2 24 4" xfId="52666" xr:uid="{00000000-0005-0000-0000-0000CC3E0000}"/>
    <cellStyle name="Note 2 4 2 25" xfId="12304" xr:uid="{00000000-0005-0000-0000-0000CD3E0000}"/>
    <cellStyle name="Note 2 4 2 25 2" xfId="29083" xr:uid="{00000000-0005-0000-0000-0000CE3E0000}"/>
    <cellStyle name="Note 2 4 2 25 3" xfId="39857" xr:uid="{00000000-0005-0000-0000-0000CF3E0000}"/>
    <cellStyle name="Note 2 4 2 25 4" xfId="52865" xr:uid="{00000000-0005-0000-0000-0000D03E0000}"/>
    <cellStyle name="Note 2 4 2 26" xfId="12577" xr:uid="{00000000-0005-0000-0000-0000D13E0000}"/>
    <cellStyle name="Note 2 4 2 26 2" xfId="29325" xr:uid="{00000000-0005-0000-0000-0000D23E0000}"/>
    <cellStyle name="Note 2 4 2 26 3" xfId="40058" xr:uid="{00000000-0005-0000-0000-0000D33E0000}"/>
    <cellStyle name="Note 2 4 2 26 4" xfId="53066" xr:uid="{00000000-0005-0000-0000-0000D43E0000}"/>
    <cellStyle name="Note 2 4 2 27" xfId="12859" xr:uid="{00000000-0005-0000-0000-0000D53E0000}"/>
    <cellStyle name="Note 2 4 2 27 2" xfId="29574" xr:uid="{00000000-0005-0000-0000-0000D63E0000}"/>
    <cellStyle name="Note 2 4 2 27 3" xfId="40258" xr:uid="{00000000-0005-0000-0000-0000D73E0000}"/>
    <cellStyle name="Note 2 4 2 27 4" xfId="53266" xr:uid="{00000000-0005-0000-0000-0000D83E0000}"/>
    <cellStyle name="Note 2 4 2 28" xfId="13201" xr:uid="{00000000-0005-0000-0000-0000D93E0000}"/>
    <cellStyle name="Note 2 4 2 28 2" xfId="29882" xr:uid="{00000000-0005-0000-0000-0000DA3E0000}"/>
    <cellStyle name="Note 2 4 2 28 3" xfId="40526" xr:uid="{00000000-0005-0000-0000-0000DB3E0000}"/>
    <cellStyle name="Note 2 4 2 28 4" xfId="53534" xr:uid="{00000000-0005-0000-0000-0000DC3E0000}"/>
    <cellStyle name="Note 2 4 2 29" xfId="13538" xr:uid="{00000000-0005-0000-0000-0000DD3E0000}"/>
    <cellStyle name="Note 2 4 2 29 2" xfId="30188" xr:uid="{00000000-0005-0000-0000-0000DE3E0000}"/>
    <cellStyle name="Note 2 4 2 29 3" xfId="40792" xr:uid="{00000000-0005-0000-0000-0000DF3E0000}"/>
    <cellStyle name="Note 2 4 2 29 4" xfId="53800" xr:uid="{00000000-0005-0000-0000-0000E03E0000}"/>
    <cellStyle name="Note 2 4 2 3" xfId="3689" xr:uid="{00000000-0005-0000-0000-0000E13E0000}"/>
    <cellStyle name="Note 2 4 2 3 2" xfId="21225" xr:uid="{00000000-0005-0000-0000-0000E23E0000}"/>
    <cellStyle name="Note 2 4 2 3 3" xfId="25332" xr:uid="{00000000-0005-0000-0000-0000E33E0000}"/>
    <cellStyle name="Note 2 4 2 3 4" xfId="46096" xr:uid="{00000000-0005-0000-0000-0000E43E0000}"/>
    <cellStyle name="Note 2 4 2 30" xfId="13778" xr:uid="{00000000-0005-0000-0000-0000E53E0000}"/>
    <cellStyle name="Note 2 4 2 30 2" xfId="30402" xr:uid="{00000000-0005-0000-0000-0000E63E0000}"/>
    <cellStyle name="Note 2 4 2 30 3" xfId="40977" xr:uid="{00000000-0005-0000-0000-0000E73E0000}"/>
    <cellStyle name="Note 2 4 2 30 4" xfId="53985" xr:uid="{00000000-0005-0000-0000-0000E83E0000}"/>
    <cellStyle name="Note 2 4 2 31" xfId="14053" xr:uid="{00000000-0005-0000-0000-0000E93E0000}"/>
    <cellStyle name="Note 2 4 2 31 2" xfId="30641" xr:uid="{00000000-0005-0000-0000-0000EA3E0000}"/>
    <cellStyle name="Note 2 4 2 31 3" xfId="41179" xr:uid="{00000000-0005-0000-0000-0000EB3E0000}"/>
    <cellStyle name="Note 2 4 2 31 4" xfId="54187" xr:uid="{00000000-0005-0000-0000-0000EC3E0000}"/>
    <cellStyle name="Note 2 4 2 32" xfId="14350" xr:uid="{00000000-0005-0000-0000-0000ED3E0000}"/>
    <cellStyle name="Note 2 4 2 32 2" xfId="30905" xr:uid="{00000000-0005-0000-0000-0000EE3E0000}"/>
    <cellStyle name="Note 2 4 2 32 3" xfId="41395" xr:uid="{00000000-0005-0000-0000-0000EF3E0000}"/>
    <cellStyle name="Note 2 4 2 32 4" xfId="54403" xr:uid="{00000000-0005-0000-0000-0000F03E0000}"/>
    <cellStyle name="Note 2 4 2 33" xfId="14674" xr:uid="{00000000-0005-0000-0000-0000F13E0000}"/>
    <cellStyle name="Note 2 4 2 33 2" xfId="31193" xr:uid="{00000000-0005-0000-0000-0000F23E0000}"/>
    <cellStyle name="Note 2 4 2 33 3" xfId="41638" xr:uid="{00000000-0005-0000-0000-0000F33E0000}"/>
    <cellStyle name="Note 2 4 2 33 4" xfId="54646" xr:uid="{00000000-0005-0000-0000-0000F43E0000}"/>
    <cellStyle name="Note 2 4 2 34" xfId="14976" xr:uid="{00000000-0005-0000-0000-0000F53E0000}"/>
    <cellStyle name="Note 2 4 2 34 2" xfId="31462" xr:uid="{00000000-0005-0000-0000-0000F63E0000}"/>
    <cellStyle name="Note 2 4 2 34 3" xfId="41870" xr:uid="{00000000-0005-0000-0000-0000F73E0000}"/>
    <cellStyle name="Note 2 4 2 34 4" xfId="54878" xr:uid="{00000000-0005-0000-0000-0000F83E0000}"/>
    <cellStyle name="Note 2 4 2 35" xfId="15282" xr:uid="{00000000-0005-0000-0000-0000F93E0000}"/>
    <cellStyle name="Note 2 4 2 35 2" xfId="31731" xr:uid="{00000000-0005-0000-0000-0000FA3E0000}"/>
    <cellStyle name="Note 2 4 2 35 3" xfId="42100" xr:uid="{00000000-0005-0000-0000-0000FB3E0000}"/>
    <cellStyle name="Note 2 4 2 35 4" xfId="55108" xr:uid="{00000000-0005-0000-0000-0000FC3E0000}"/>
    <cellStyle name="Note 2 4 2 36" xfId="15727" xr:uid="{00000000-0005-0000-0000-0000FD3E0000}"/>
    <cellStyle name="Note 2 4 2 36 2" xfId="32135" xr:uid="{00000000-0005-0000-0000-0000FE3E0000}"/>
    <cellStyle name="Note 2 4 2 36 3" xfId="42462" xr:uid="{00000000-0005-0000-0000-0000FF3E0000}"/>
    <cellStyle name="Note 2 4 2 36 4" xfId="55470" xr:uid="{00000000-0005-0000-0000-0000003F0000}"/>
    <cellStyle name="Note 2 4 2 37" xfId="15991" xr:uid="{00000000-0005-0000-0000-0000013F0000}"/>
    <cellStyle name="Note 2 4 2 37 2" xfId="32363" xr:uid="{00000000-0005-0000-0000-0000023F0000}"/>
    <cellStyle name="Note 2 4 2 37 3" xfId="42652" xr:uid="{00000000-0005-0000-0000-0000033F0000}"/>
    <cellStyle name="Note 2 4 2 37 4" xfId="55660" xr:uid="{00000000-0005-0000-0000-0000043F0000}"/>
    <cellStyle name="Note 2 4 2 38" xfId="16478" xr:uid="{00000000-0005-0000-0000-0000053F0000}"/>
    <cellStyle name="Note 2 4 2 38 2" xfId="32810" xr:uid="{00000000-0005-0000-0000-0000063F0000}"/>
    <cellStyle name="Note 2 4 2 38 3" xfId="43049" xr:uid="{00000000-0005-0000-0000-0000073F0000}"/>
    <cellStyle name="Note 2 4 2 38 4" xfId="56057" xr:uid="{00000000-0005-0000-0000-0000083F0000}"/>
    <cellStyle name="Note 2 4 2 39" xfId="16697" xr:uid="{00000000-0005-0000-0000-0000093F0000}"/>
    <cellStyle name="Note 2 4 2 39 2" xfId="33004" xr:uid="{00000000-0005-0000-0000-00000A3F0000}"/>
    <cellStyle name="Note 2 4 2 39 3" xfId="43219" xr:uid="{00000000-0005-0000-0000-00000B3F0000}"/>
    <cellStyle name="Note 2 4 2 39 4" xfId="56227" xr:uid="{00000000-0005-0000-0000-00000C3F0000}"/>
    <cellStyle name="Note 2 4 2 4" xfId="4306" xr:uid="{00000000-0005-0000-0000-00000D3F0000}"/>
    <cellStyle name="Note 2 4 2 4 2" xfId="21789" xr:uid="{00000000-0005-0000-0000-00000E3F0000}"/>
    <cellStyle name="Note 2 4 2 4 3" xfId="21419" xr:uid="{00000000-0005-0000-0000-00000F3F0000}"/>
    <cellStyle name="Note 2 4 2 4 4" xfId="46574" xr:uid="{00000000-0005-0000-0000-0000103F0000}"/>
    <cellStyle name="Note 2 4 2 40" xfId="17499" xr:uid="{00000000-0005-0000-0000-0000113F0000}"/>
    <cellStyle name="Note 2 4 2 40 2" xfId="33737" xr:uid="{00000000-0005-0000-0000-0000123F0000}"/>
    <cellStyle name="Note 2 4 2 40 3" xfId="43851" xr:uid="{00000000-0005-0000-0000-0000133F0000}"/>
    <cellStyle name="Note 2 4 2 40 4" xfId="56859" xr:uid="{00000000-0005-0000-0000-0000143F0000}"/>
    <cellStyle name="Note 2 4 2 41" xfId="17749" xr:uid="{00000000-0005-0000-0000-0000153F0000}"/>
    <cellStyle name="Note 2 4 2 41 2" xfId="33958" xr:uid="{00000000-0005-0000-0000-0000163F0000}"/>
    <cellStyle name="Note 2 4 2 41 3" xfId="44032" xr:uid="{00000000-0005-0000-0000-0000173F0000}"/>
    <cellStyle name="Note 2 4 2 41 4" xfId="57040" xr:uid="{00000000-0005-0000-0000-0000183F0000}"/>
    <cellStyle name="Note 2 4 2 42" xfId="18068" xr:uid="{00000000-0005-0000-0000-0000193F0000}"/>
    <cellStyle name="Note 2 4 2 42 2" xfId="34239" xr:uid="{00000000-0005-0000-0000-00001A3F0000}"/>
    <cellStyle name="Note 2 4 2 42 3" xfId="44266" xr:uid="{00000000-0005-0000-0000-00001B3F0000}"/>
    <cellStyle name="Note 2 4 2 42 4" xfId="57274" xr:uid="{00000000-0005-0000-0000-00001C3F0000}"/>
    <cellStyle name="Note 2 4 2 43" xfId="18379" xr:uid="{00000000-0005-0000-0000-00001D3F0000}"/>
    <cellStyle name="Note 2 4 2 43 2" xfId="34514" xr:uid="{00000000-0005-0000-0000-00001E3F0000}"/>
    <cellStyle name="Note 2 4 2 43 3" xfId="44496" xr:uid="{00000000-0005-0000-0000-00001F3F0000}"/>
    <cellStyle name="Note 2 4 2 43 4" xfId="57504" xr:uid="{00000000-0005-0000-0000-0000203F0000}"/>
    <cellStyle name="Note 2 4 2 44" xfId="18695" xr:uid="{00000000-0005-0000-0000-0000213F0000}"/>
    <cellStyle name="Note 2 4 2 44 2" xfId="34794" xr:uid="{00000000-0005-0000-0000-0000223F0000}"/>
    <cellStyle name="Note 2 4 2 44 3" xfId="44731" xr:uid="{00000000-0005-0000-0000-0000233F0000}"/>
    <cellStyle name="Note 2 4 2 44 4" xfId="57739" xr:uid="{00000000-0005-0000-0000-0000243F0000}"/>
    <cellStyle name="Note 2 4 2 45" xfId="19156" xr:uid="{00000000-0005-0000-0000-0000253F0000}"/>
    <cellStyle name="Note 2 4 2 45 2" xfId="35203" xr:uid="{00000000-0005-0000-0000-0000263F0000}"/>
    <cellStyle name="Note 2 4 2 45 3" xfId="45073" xr:uid="{00000000-0005-0000-0000-0000273F0000}"/>
    <cellStyle name="Note 2 4 2 45 4" xfId="58081" xr:uid="{00000000-0005-0000-0000-0000283F0000}"/>
    <cellStyle name="Note 2 4 2 46" xfId="19458" xr:uid="{00000000-0005-0000-0000-0000293F0000}"/>
    <cellStyle name="Note 2 4 2 46 2" xfId="35469" xr:uid="{00000000-0005-0000-0000-00002A3F0000}"/>
    <cellStyle name="Note 2 4 2 46 3" xfId="45296" xr:uid="{00000000-0005-0000-0000-00002B3F0000}"/>
    <cellStyle name="Note 2 4 2 46 4" xfId="58304" xr:uid="{00000000-0005-0000-0000-00002C3F0000}"/>
    <cellStyle name="Note 2 4 2 47" xfId="23954" xr:uid="{00000000-0005-0000-0000-00002D3F0000}"/>
    <cellStyle name="Note 2 4 2 5" xfId="4549" xr:uid="{00000000-0005-0000-0000-00002E3F0000}"/>
    <cellStyle name="Note 2 4 2 5 2" xfId="22001" xr:uid="{00000000-0005-0000-0000-00002F3F0000}"/>
    <cellStyle name="Note 2 4 2 5 3" xfId="20422" xr:uid="{00000000-0005-0000-0000-0000303F0000}"/>
    <cellStyle name="Note 2 4 2 5 4" xfId="46745" xr:uid="{00000000-0005-0000-0000-0000313F0000}"/>
    <cellStyle name="Note 2 4 2 6" xfId="4940" xr:uid="{00000000-0005-0000-0000-0000323F0000}"/>
    <cellStyle name="Note 2 4 2 6 2" xfId="22364" xr:uid="{00000000-0005-0000-0000-0000333F0000}"/>
    <cellStyle name="Note 2 4 2 6 3" xfId="31520" xr:uid="{00000000-0005-0000-0000-0000343F0000}"/>
    <cellStyle name="Note 2 4 2 6 4" xfId="47058" xr:uid="{00000000-0005-0000-0000-0000353F0000}"/>
    <cellStyle name="Note 2 4 2 7" xfId="5165" xr:uid="{00000000-0005-0000-0000-0000363F0000}"/>
    <cellStyle name="Note 2 4 2 7 2" xfId="22567" xr:uid="{00000000-0005-0000-0000-0000373F0000}"/>
    <cellStyle name="Note 2 4 2 7 3" xfId="19679" xr:uid="{00000000-0005-0000-0000-0000383F0000}"/>
    <cellStyle name="Note 2 4 2 7 4" xfId="47239" xr:uid="{00000000-0005-0000-0000-0000393F0000}"/>
    <cellStyle name="Note 2 4 2 8" xfId="5450" xr:uid="{00000000-0005-0000-0000-00003A3F0000}"/>
    <cellStyle name="Note 2 4 2 8 2" xfId="22828" xr:uid="{00000000-0005-0000-0000-00003B3F0000}"/>
    <cellStyle name="Note 2 4 2 8 3" xfId="19602" xr:uid="{00000000-0005-0000-0000-00003C3F0000}"/>
    <cellStyle name="Note 2 4 2 8 4" xfId="47457" xr:uid="{00000000-0005-0000-0000-00003D3F0000}"/>
    <cellStyle name="Note 2 4 2 9" xfId="5658" xr:uid="{00000000-0005-0000-0000-00003E3F0000}"/>
    <cellStyle name="Note 2 4 2 9 2" xfId="23017" xr:uid="{00000000-0005-0000-0000-00003F3F0000}"/>
    <cellStyle name="Note 2 4 2 9 3" xfId="23479" xr:uid="{00000000-0005-0000-0000-0000403F0000}"/>
    <cellStyle name="Note 2 4 2 9 4" xfId="47619" xr:uid="{00000000-0005-0000-0000-0000413F0000}"/>
    <cellStyle name="Note 2 4 20" xfId="16270" xr:uid="{00000000-0005-0000-0000-0000423F0000}"/>
    <cellStyle name="Note 2 4 20 2" xfId="32616" xr:uid="{00000000-0005-0000-0000-0000433F0000}"/>
    <cellStyle name="Note 2 4 20 3" xfId="42874" xr:uid="{00000000-0005-0000-0000-0000443F0000}"/>
    <cellStyle name="Note 2 4 20 4" xfId="55882" xr:uid="{00000000-0005-0000-0000-0000453F0000}"/>
    <cellStyle name="Note 2 4 21" xfId="17245" xr:uid="{00000000-0005-0000-0000-0000463F0000}"/>
    <cellStyle name="Note 2 4 21 2" xfId="33504" xr:uid="{00000000-0005-0000-0000-0000473F0000}"/>
    <cellStyle name="Note 2 4 21 3" xfId="43653" xr:uid="{00000000-0005-0000-0000-0000483F0000}"/>
    <cellStyle name="Note 2 4 21 4" xfId="56661" xr:uid="{00000000-0005-0000-0000-0000493F0000}"/>
    <cellStyle name="Note 2 4 22" xfId="16864" xr:uid="{00000000-0005-0000-0000-00004A3F0000}"/>
    <cellStyle name="Note 2 4 22 2" xfId="33151" xr:uid="{00000000-0005-0000-0000-00004B3F0000}"/>
    <cellStyle name="Note 2 4 22 3" xfId="43348" xr:uid="{00000000-0005-0000-0000-00004C3F0000}"/>
    <cellStyle name="Note 2 4 22 4" xfId="56356" xr:uid="{00000000-0005-0000-0000-00004D3F0000}"/>
    <cellStyle name="Note 2 4 23" xfId="17000" xr:uid="{00000000-0005-0000-0000-00004E3F0000}"/>
    <cellStyle name="Note 2 4 23 2" xfId="33280" xr:uid="{00000000-0005-0000-0000-00004F3F0000}"/>
    <cellStyle name="Note 2 4 23 3" xfId="43461" xr:uid="{00000000-0005-0000-0000-0000503F0000}"/>
    <cellStyle name="Note 2 4 23 4" xfId="56469" xr:uid="{00000000-0005-0000-0000-0000513F0000}"/>
    <cellStyle name="Note 2 4 24" xfId="17224" xr:uid="{00000000-0005-0000-0000-0000523F0000}"/>
    <cellStyle name="Note 2 4 24 2" xfId="33484" xr:uid="{00000000-0005-0000-0000-0000533F0000}"/>
    <cellStyle name="Note 2 4 24 3" xfId="43634" xr:uid="{00000000-0005-0000-0000-0000543F0000}"/>
    <cellStyle name="Note 2 4 24 4" xfId="56642" xr:uid="{00000000-0005-0000-0000-0000553F0000}"/>
    <cellStyle name="Note 2 4 25" xfId="18853" xr:uid="{00000000-0005-0000-0000-0000563F0000}"/>
    <cellStyle name="Note 2 4 25 2" xfId="34925" xr:uid="{00000000-0005-0000-0000-0000573F0000}"/>
    <cellStyle name="Note 2 4 25 3" xfId="44840" xr:uid="{00000000-0005-0000-0000-0000583F0000}"/>
    <cellStyle name="Note 2 4 25 4" xfId="57848" xr:uid="{00000000-0005-0000-0000-0000593F0000}"/>
    <cellStyle name="Note 2 4 26" xfId="28199" xr:uid="{00000000-0005-0000-0000-00005A3F0000}"/>
    <cellStyle name="Note 2 4 3" xfId="2862" xr:uid="{00000000-0005-0000-0000-00005B3F0000}"/>
    <cellStyle name="Note 2 4 3 10" xfId="6234" xr:uid="{00000000-0005-0000-0000-00005C3F0000}"/>
    <cellStyle name="Note 2 4 3 10 2" xfId="23556" xr:uid="{00000000-0005-0000-0000-00005D3F0000}"/>
    <cellStyle name="Note 2 4 3 10 3" xfId="31368" xr:uid="{00000000-0005-0000-0000-00005E3F0000}"/>
    <cellStyle name="Note 2 4 3 10 4" xfId="48090" xr:uid="{00000000-0005-0000-0000-00005F3F0000}"/>
    <cellStyle name="Note 2 4 3 11" xfId="6467" xr:uid="{00000000-0005-0000-0000-0000603F0000}"/>
    <cellStyle name="Note 2 4 3 11 2" xfId="23765" xr:uid="{00000000-0005-0000-0000-0000613F0000}"/>
    <cellStyle name="Note 2 4 3 11 3" xfId="27610" xr:uid="{00000000-0005-0000-0000-0000623F0000}"/>
    <cellStyle name="Note 2 4 3 11 4" xfId="48263" xr:uid="{00000000-0005-0000-0000-0000633F0000}"/>
    <cellStyle name="Note 2 4 3 12" xfId="6761" xr:uid="{00000000-0005-0000-0000-0000643F0000}"/>
    <cellStyle name="Note 2 4 3 12 2" xfId="24027" xr:uid="{00000000-0005-0000-0000-0000653F0000}"/>
    <cellStyle name="Note 2 4 3 12 3" xfId="34164" xr:uid="{00000000-0005-0000-0000-0000663F0000}"/>
    <cellStyle name="Note 2 4 3 12 4" xfId="48486" xr:uid="{00000000-0005-0000-0000-0000673F0000}"/>
    <cellStyle name="Note 2 4 3 13" xfId="7125" xr:uid="{00000000-0005-0000-0000-0000683F0000}"/>
    <cellStyle name="Note 2 4 3 13 2" xfId="24356" xr:uid="{00000000-0005-0000-0000-0000693F0000}"/>
    <cellStyle name="Note 2 4 3 13 3" xfId="35797" xr:uid="{00000000-0005-0000-0000-00006A3F0000}"/>
    <cellStyle name="Note 2 4 3 13 4" xfId="48766" xr:uid="{00000000-0005-0000-0000-00006B3F0000}"/>
    <cellStyle name="Note 2 4 3 14" xfId="7551" xr:uid="{00000000-0005-0000-0000-00006C3F0000}"/>
    <cellStyle name="Note 2 4 3 14 2" xfId="24733" xr:uid="{00000000-0005-0000-0000-00006D3F0000}"/>
    <cellStyle name="Note 2 4 3 14 3" xfId="36105" xr:uid="{00000000-0005-0000-0000-00006E3F0000}"/>
    <cellStyle name="Note 2 4 3 14 4" xfId="49076" xr:uid="{00000000-0005-0000-0000-00006F3F0000}"/>
    <cellStyle name="Note 2 4 3 15" xfId="7849" xr:uid="{00000000-0005-0000-0000-0000703F0000}"/>
    <cellStyle name="Note 2 4 3 15 2" xfId="25003" xr:uid="{00000000-0005-0000-0000-0000713F0000}"/>
    <cellStyle name="Note 2 4 3 15 3" xfId="36335" xr:uid="{00000000-0005-0000-0000-0000723F0000}"/>
    <cellStyle name="Note 2 4 3 15 4" xfId="49306" xr:uid="{00000000-0005-0000-0000-0000733F0000}"/>
    <cellStyle name="Note 2 4 3 16" xfId="8430" xr:uid="{00000000-0005-0000-0000-0000743F0000}"/>
    <cellStyle name="Note 2 4 3 16 2" xfId="25545" xr:uid="{00000000-0005-0000-0000-0000753F0000}"/>
    <cellStyle name="Note 2 4 3 16 3" xfId="36818" xr:uid="{00000000-0005-0000-0000-0000763F0000}"/>
    <cellStyle name="Note 2 4 3 16 4" xfId="49789" xr:uid="{00000000-0005-0000-0000-0000773F0000}"/>
    <cellStyle name="Note 2 4 3 17" xfId="8692" xr:uid="{00000000-0005-0000-0000-0000783F0000}"/>
    <cellStyle name="Note 2 4 3 17 2" xfId="25772" xr:uid="{00000000-0005-0000-0000-0000793F0000}"/>
    <cellStyle name="Note 2 4 3 17 3" xfId="37007" xr:uid="{00000000-0005-0000-0000-00007A3F0000}"/>
    <cellStyle name="Note 2 4 3 17 4" xfId="49978" xr:uid="{00000000-0005-0000-0000-00007B3F0000}"/>
    <cellStyle name="Note 2 4 3 18" xfId="8970" xr:uid="{00000000-0005-0000-0000-00007C3F0000}"/>
    <cellStyle name="Note 2 4 3 18 2" xfId="26022" xr:uid="{00000000-0005-0000-0000-00007D3F0000}"/>
    <cellStyle name="Note 2 4 3 18 3" xfId="37223" xr:uid="{00000000-0005-0000-0000-00007E3F0000}"/>
    <cellStyle name="Note 2 4 3 18 4" xfId="50194" xr:uid="{00000000-0005-0000-0000-00007F3F0000}"/>
    <cellStyle name="Note 2 4 3 19" xfId="10490" xr:uid="{00000000-0005-0000-0000-0000803F0000}"/>
    <cellStyle name="Note 2 4 3 19 2" xfId="27443" xr:uid="{00000000-0005-0000-0000-0000813F0000}"/>
    <cellStyle name="Note 2 4 3 19 3" xfId="38483" xr:uid="{00000000-0005-0000-0000-0000823F0000}"/>
    <cellStyle name="Note 2 4 3 19 4" xfId="51470" xr:uid="{00000000-0005-0000-0000-0000833F0000}"/>
    <cellStyle name="Note 2 4 3 2" xfId="3375" xr:uid="{00000000-0005-0000-0000-0000843F0000}"/>
    <cellStyle name="Note 2 4 3 2 2" xfId="20948" xr:uid="{00000000-0005-0000-0000-0000853F0000}"/>
    <cellStyle name="Note 2 4 3 2 3" xfId="24932" xr:uid="{00000000-0005-0000-0000-0000863F0000}"/>
    <cellStyle name="Note 2 4 3 2 4" xfId="45862" xr:uid="{00000000-0005-0000-0000-0000873F0000}"/>
    <cellStyle name="Note 2 4 3 20" xfId="10736" xr:uid="{00000000-0005-0000-0000-0000883F0000}"/>
    <cellStyle name="Note 2 4 3 20 2" xfId="27671" xr:uid="{00000000-0005-0000-0000-0000893F0000}"/>
    <cellStyle name="Note 2 4 3 20 3" xfId="38680" xr:uid="{00000000-0005-0000-0000-00008A3F0000}"/>
    <cellStyle name="Note 2 4 3 20 4" xfId="51688" xr:uid="{00000000-0005-0000-0000-00008B3F0000}"/>
    <cellStyle name="Note 2 4 3 21" xfId="11060" xr:uid="{00000000-0005-0000-0000-00008C3F0000}"/>
    <cellStyle name="Note 2 4 3 21 2" xfId="27966" xr:uid="{00000000-0005-0000-0000-00008D3F0000}"/>
    <cellStyle name="Note 2 4 3 21 3" xfId="38919" xr:uid="{00000000-0005-0000-0000-00008E3F0000}"/>
    <cellStyle name="Note 2 4 3 21 4" xfId="51927" xr:uid="{00000000-0005-0000-0000-00008F3F0000}"/>
    <cellStyle name="Note 2 4 3 22" xfId="11399" xr:uid="{00000000-0005-0000-0000-0000903F0000}"/>
    <cellStyle name="Note 2 4 3 22 2" xfId="28274" xr:uid="{00000000-0005-0000-0000-0000913F0000}"/>
    <cellStyle name="Note 2 4 3 22 3" xfId="39177" xr:uid="{00000000-0005-0000-0000-0000923F0000}"/>
    <cellStyle name="Note 2 4 3 22 4" xfId="52185" xr:uid="{00000000-0005-0000-0000-0000933F0000}"/>
    <cellStyle name="Note 2 4 3 23" xfId="11670" xr:uid="{00000000-0005-0000-0000-0000943F0000}"/>
    <cellStyle name="Note 2 4 3 23 2" xfId="28512" xr:uid="{00000000-0005-0000-0000-0000953F0000}"/>
    <cellStyle name="Note 2 4 3 23 3" xfId="39379" xr:uid="{00000000-0005-0000-0000-0000963F0000}"/>
    <cellStyle name="Note 2 4 3 23 4" xfId="52387" xr:uid="{00000000-0005-0000-0000-0000973F0000}"/>
    <cellStyle name="Note 2 4 3 24" xfId="12001" xr:uid="{00000000-0005-0000-0000-0000983F0000}"/>
    <cellStyle name="Note 2 4 3 24 2" xfId="28813" xr:uid="{00000000-0005-0000-0000-0000993F0000}"/>
    <cellStyle name="Note 2 4 3 24 3" xfId="39641" xr:uid="{00000000-0005-0000-0000-00009A3F0000}"/>
    <cellStyle name="Note 2 4 3 24 4" xfId="52649" xr:uid="{00000000-0005-0000-0000-00009B3F0000}"/>
    <cellStyle name="Note 2 4 3 25" xfId="12286" xr:uid="{00000000-0005-0000-0000-00009C3F0000}"/>
    <cellStyle name="Note 2 4 3 25 2" xfId="29066" xr:uid="{00000000-0005-0000-0000-00009D3F0000}"/>
    <cellStyle name="Note 2 4 3 25 3" xfId="39840" xr:uid="{00000000-0005-0000-0000-00009E3F0000}"/>
    <cellStyle name="Note 2 4 3 25 4" xfId="52848" xr:uid="{00000000-0005-0000-0000-00009F3F0000}"/>
    <cellStyle name="Note 2 4 3 26" xfId="12559" xr:uid="{00000000-0005-0000-0000-0000A03F0000}"/>
    <cellStyle name="Note 2 4 3 26 2" xfId="29307" xr:uid="{00000000-0005-0000-0000-0000A13F0000}"/>
    <cellStyle name="Note 2 4 3 26 3" xfId="40041" xr:uid="{00000000-0005-0000-0000-0000A23F0000}"/>
    <cellStyle name="Note 2 4 3 26 4" xfId="53049" xr:uid="{00000000-0005-0000-0000-0000A33F0000}"/>
    <cellStyle name="Note 2 4 3 27" xfId="12841" xr:uid="{00000000-0005-0000-0000-0000A43F0000}"/>
    <cellStyle name="Note 2 4 3 27 2" xfId="29557" xr:uid="{00000000-0005-0000-0000-0000A53F0000}"/>
    <cellStyle name="Note 2 4 3 27 3" xfId="40241" xr:uid="{00000000-0005-0000-0000-0000A63F0000}"/>
    <cellStyle name="Note 2 4 3 27 4" xfId="53249" xr:uid="{00000000-0005-0000-0000-0000A73F0000}"/>
    <cellStyle name="Note 2 4 3 28" xfId="13184" xr:uid="{00000000-0005-0000-0000-0000A83F0000}"/>
    <cellStyle name="Note 2 4 3 28 2" xfId="29865" xr:uid="{00000000-0005-0000-0000-0000A93F0000}"/>
    <cellStyle name="Note 2 4 3 28 3" xfId="40509" xr:uid="{00000000-0005-0000-0000-0000AA3F0000}"/>
    <cellStyle name="Note 2 4 3 28 4" xfId="53517" xr:uid="{00000000-0005-0000-0000-0000AB3F0000}"/>
    <cellStyle name="Note 2 4 3 29" xfId="13521" xr:uid="{00000000-0005-0000-0000-0000AC3F0000}"/>
    <cellStyle name="Note 2 4 3 29 2" xfId="30171" xr:uid="{00000000-0005-0000-0000-0000AD3F0000}"/>
    <cellStyle name="Note 2 4 3 29 3" xfId="40775" xr:uid="{00000000-0005-0000-0000-0000AE3F0000}"/>
    <cellStyle name="Note 2 4 3 29 4" xfId="53783" xr:uid="{00000000-0005-0000-0000-0000AF3F0000}"/>
    <cellStyle name="Note 2 4 3 3" xfId="3671" xr:uid="{00000000-0005-0000-0000-0000B03F0000}"/>
    <cellStyle name="Note 2 4 3 3 2" xfId="21208" xr:uid="{00000000-0005-0000-0000-0000B13F0000}"/>
    <cellStyle name="Note 2 4 3 3 3" xfId="29169" xr:uid="{00000000-0005-0000-0000-0000B23F0000}"/>
    <cellStyle name="Note 2 4 3 3 4" xfId="46079" xr:uid="{00000000-0005-0000-0000-0000B33F0000}"/>
    <cellStyle name="Note 2 4 3 30" xfId="13760" xr:uid="{00000000-0005-0000-0000-0000B43F0000}"/>
    <cellStyle name="Note 2 4 3 30 2" xfId="30384" xr:uid="{00000000-0005-0000-0000-0000B53F0000}"/>
    <cellStyle name="Note 2 4 3 30 3" xfId="40960" xr:uid="{00000000-0005-0000-0000-0000B63F0000}"/>
    <cellStyle name="Note 2 4 3 30 4" xfId="53968" xr:uid="{00000000-0005-0000-0000-0000B73F0000}"/>
    <cellStyle name="Note 2 4 3 31" xfId="14035" xr:uid="{00000000-0005-0000-0000-0000B83F0000}"/>
    <cellStyle name="Note 2 4 3 31 2" xfId="30624" xr:uid="{00000000-0005-0000-0000-0000B93F0000}"/>
    <cellStyle name="Note 2 4 3 31 3" xfId="41162" xr:uid="{00000000-0005-0000-0000-0000BA3F0000}"/>
    <cellStyle name="Note 2 4 3 31 4" xfId="54170" xr:uid="{00000000-0005-0000-0000-0000BB3F0000}"/>
    <cellStyle name="Note 2 4 3 32" xfId="14332" xr:uid="{00000000-0005-0000-0000-0000BC3F0000}"/>
    <cellStyle name="Note 2 4 3 32 2" xfId="30888" xr:uid="{00000000-0005-0000-0000-0000BD3F0000}"/>
    <cellStyle name="Note 2 4 3 32 3" xfId="41378" xr:uid="{00000000-0005-0000-0000-0000BE3F0000}"/>
    <cellStyle name="Note 2 4 3 32 4" xfId="54386" xr:uid="{00000000-0005-0000-0000-0000BF3F0000}"/>
    <cellStyle name="Note 2 4 3 33" xfId="14656" xr:uid="{00000000-0005-0000-0000-0000C03F0000}"/>
    <cellStyle name="Note 2 4 3 33 2" xfId="31176" xr:uid="{00000000-0005-0000-0000-0000C13F0000}"/>
    <cellStyle name="Note 2 4 3 33 3" xfId="41621" xr:uid="{00000000-0005-0000-0000-0000C23F0000}"/>
    <cellStyle name="Note 2 4 3 33 4" xfId="54629" xr:uid="{00000000-0005-0000-0000-0000C33F0000}"/>
    <cellStyle name="Note 2 4 3 34" xfId="14959" xr:uid="{00000000-0005-0000-0000-0000C43F0000}"/>
    <cellStyle name="Note 2 4 3 34 2" xfId="31445" xr:uid="{00000000-0005-0000-0000-0000C53F0000}"/>
    <cellStyle name="Note 2 4 3 34 3" xfId="41853" xr:uid="{00000000-0005-0000-0000-0000C63F0000}"/>
    <cellStyle name="Note 2 4 3 34 4" xfId="54861" xr:uid="{00000000-0005-0000-0000-0000C73F0000}"/>
    <cellStyle name="Note 2 4 3 35" xfId="15264" xr:uid="{00000000-0005-0000-0000-0000C83F0000}"/>
    <cellStyle name="Note 2 4 3 35 2" xfId="31714" xr:uid="{00000000-0005-0000-0000-0000C93F0000}"/>
    <cellStyle name="Note 2 4 3 35 3" xfId="42083" xr:uid="{00000000-0005-0000-0000-0000CA3F0000}"/>
    <cellStyle name="Note 2 4 3 35 4" xfId="55091" xr:uid="{00000000-0005-0000-0000-0000CB3F0000}"/>
    <cellStyle name="Note 2 4 3 36" xfId="15710" xr:uid="{00000000-0005-0000-0000-0000CC3F0000}"/>
    <cellStyle name="Note 2 4 3 36 2" xfId="32118" xr:uid="{00000000-0005-0000-0000-0000CD3F0000}"/>
    <cellStyle name="Note 2 4 3 36 3" xfId="42445" xr:uid="{00000000-0005-0000-0000-0000CE3F0000}"/>
    <cellStyle name="Note 2 4 3 36 4" xfId="55453" xr:uid="{00000000-0005-0000-0000-0000CF3F0000}"/>
    <cellStyle name="Note 2 4 3 37" xfId="15973" xr:uid="{00000000-0005-0000-0000-0000D03F0000}"/>
    <cellStyle name="Note 2 4 3 37 2" xfId="32345" xr:uid="{00000000-0005-0000-0000-0000D13F0000}"/>
    <cellStyle name="Note 2 4 3 37 3" xfId="42635" xr:uid="{00000000-0005-0000-0000-0000D23F0000}"/>
    <cellStyle name="Note 2 4 3 37 4" xfId="55643" xr:uid="{00000000-0005-0000-0000-0000D33F0000}"/>
    <cellStyle name="Note 2 4 3 38" xfId="16460" xr:uid="{00000000-0005-0000-0000-0000D43F0000}"/>
    <cellStyle name="Note 2 4 3 38 2" xfId="32792" xr:uid="{00000000-0005-0000-0000-0000D53F0000}"/>
    <cellStyle name="Note 2 4 3 38 3" xfId="43031" xr:uid="{00000000-0005-0000-0000-0000D63F0000}"/>
    <cellStyle name="Note 2 4 3 38 4" xfId="56039" xr:uid="{00000000-0005-0000-0000-0000D73F0000}"/>
    <cellStyle name="Note 2 4 3 39" xfId="16680" xr:uid="{00000000-0005-0000-0000-0000D83F0000}"/>
    <cellStyle name="Note 2 4 3 39 2" xfId="32987" xr:uid="{00000000-0005-0000-0000-0000D93F0000}"/>
    <cellStyle name="Note 2 4 3 39 3" xfId="43202" xr:uid="{00000000-0005-0000-0000-0000DA3F0000}"/>
    <cellStyle name="Note 2 4 3 39 4" xfId="56210" xr:uid="{00000000-0005-0000-0000-0000DB3F0000}"/>
    <cellStyle name="Note 2 4 3 4" xfId="4288" xr:uid="{00000000-0005-0000-0000-0000DC3F0000}"/>
    <cellStyle name="Note 2 4 3 4 2" xfId="21772" xr:uid="{00000000-0005-0000-0000-0000DD3F0000}"/>
    <cellStyle name="Note 2 4 3 4 3" xfId="25180" xr:uid="{00000000-0005-0000-0000-0000DE3F0000}"/>
    <cellStyle name="Note 2 4 3 4 4" xfId="46557" xr:uid="{00000000-0005-0000-0000-0000DF3F0000}"/>
    <cellStyle name="Note 2 4 3 40" xfId="17481" xr:uid="{00000000-0005-0000-0000-0000E03F0000}"/>
    <cellStyle name="Note 2 4 3 40 2" xfId="33719" xr:uid="{00000000-0005-0000-0000-0000E13F0000}"/>
    <cellStyle name="Note 2 4 3 40 3" xfId="43834" xr:uid="{00000000-0005-0000-0000-0000E23F0000}"/>
    <cellStyle name="Note 2 4 3 40 4" xfId="56842" xr:uid="{00000000-0005-0000-0000-0000E33F0000}"/>
    <cellStyle name="Note 2 4 3 41" xfId="17731" xr:uid="{00000000-0005-0000-0000-0000E43F0000}"/>
    <cellStyle name="Note 2 4 3 41 2" xfId="33940" xr:uid="{00000000-0005-0000-0000-0000E53F0000}"/>
    <cellStyle name="Note 2 4 3 41 3" xfId="44015" xr:uid="{00000000-0005-0000-0000-0000E63F0000}"/>
    <cellStyle name="Note 2 4 3 41 4" xfId="57023" xr:uid="{00000000-0005-0000-0000-0000E73F0000}"/>
    <cellStyle name="Note 2 4 3 42" xfId="18050" xr:uid="{00000000-0005-0000-0000-0000E83F0000}"/>
    <cellStyle name="Note 2 4 3 42 2" xfId="34222" xr:uid="{00000000-0005-0000-0000-0000E93F0000}"/>
    <cellStyle name="Note 2 4 3 42 3" xfId="44249" xr:uid="{00000000-0005-0000-0000-0000EA3F0000}"/>
    <cellStyle name="Note 2 4 3 42 4" xfId="57257" xr:uid="{00000000-0005-0000-0000-0000EB3F0000}"/>
    <cellStyle name="Note 2 4 3 43" xfId="18361" xr:uid="{00000000-0005-0000-0000-0000EC3F0000}"/>
    <cellStyle name="Note 2 4 3 43 2" xfId="34497" xr:uid="{00000000-0005-0000-0000-0000ED3F0000}"/>
    <cellStyle name="Note 2 4 3 43 3" xfId="44479" xr:uid="{00000000-0005-0000-0000-0000EE3F0000}"/>
    <cellStyle name="Note 2 4 3 43 4" xfId="57487" xr:uid="{00000000-0005-0000-0000-0000EF3F0000}"/>
    <cellStyle name="Note 2 4 3 44" xfId="18677" xr:uid="{00000000-0005-0000-0000-0000F03F0000}"/>
    <cellStyle name="Note 2 4 3 44 2" xfId="34777" xr:uid="{00000000-0005-0000-0000-0000F13F0000}"/>
    <cellStyle name="Note 2 4 3 44 3" xfId="44714" xr:uid="{00000000-0005-0000-0000-0000F23F0000}"/>
    <cellStyle name="Note 2 4 3 44 4" xfId="57722" xr:uid="{00000000-0005-0000-0000-0000F33F0000}"/>
    <cellStyle name="Note 2 4 3 45" xfId="19138" xr:uid="{00000000-0005-0000-0000-0000F43F0000}"/>
    <cellStyle name="Note 2 4 3 45 2" xfId="35186" xr:uid="{00000000-0005-0000-0000-0000F53F0000}"/>
    <cellStyle name="Note 2 4 3 45 3" xfId="45056" xr:uid="{00000000-0005-0000-0000-0000F63F0000}"/>
    <cellStyle name="Note 2 4 3 45 4" xfId="58064" xr:uid="{00000000-0005-0000-0000-0000F73F0000}"/>
    <cellStyle name="Note 2 4 3 46" xfId="19440" xr:uid="{00000000-0005-0000-0000-0000F83F0000}"/>
    <cellStyle name="Note 2 4 3 46 2" xfId="35452" xr:uid="{00000000-0005-0000-0000-0000F93F0000}"/>
    <cellStyle name="Note 2 4 3 46 3" xfId="45279" xr:uid="{00000000-0005-0000-0000-0000FA3F0000}"/>
    <cellStyle name="Note 2 4 3 46 4" xfId="58287" xr:uid="{00000000-0005-0000-0000-0000FB3F0000}"/>
    <cellStyle name="Note 2 4 3 47" xfId="30092" xr:uid="{00000000-0005-0000-0000-0000FC3F0000}"/>
    <cellStyle name="Note 2 4 3 5" xfId="4532" xr:uid="{00000000-0005-0000-0000-0000FD3F0000}"/>
    <cellStyle name="Note 2 4 3 5 2" xfId="21984" xr:uid="{00000000-0005-0000-0000-0000FE3F0000}"/>
    <cellStyle name="Note 2 4 3 5 3" xfId="20475" xr:uid="{00000000-0005-0000-0000-0000FF3F0000}"/>
    <cellStyle name="Note 2 4 3 5 4" xfId="46728" xr:uid="{00000000-0005-0000-0000-000000400000}"/>
    <cellStyle name="Note 2 4 3 6" xfId="4922" xr:uid="{00000000-0005-0000-0000-000001400000}"/>
    <cellStyle name="Note 2 4 3 6 2" xfId="22346" xr:uid="{00000000-0005-0000-0000-000002400000}"/>
    <cellStyle name="Note 2 4 3 6 3" xfId="25384" xr:uid="{00000000-0005-0000-0000-000003400000}"/>
    <cellStyle name="Note 2 4 3 6 4" xfId="47040" xr:uid="{00000000-0005-0000-0000-000004400000}"/>
    <cellStyle name="Note 2 4 3 7" xfId="5148" xr:uid="{00000000-0005-0000-0000-000005400000}"/>
    <cellStyle name="Note 2 4 3 7 2" xfId="22550" xr:uid="{00000000-0005-0000-0000-000006400000}"/>
    <cellStyle name="Note 2 4 3 7 3" xfId="19693" xr:uid="{00000000-0005-0000-0000-000007400000}"/>
    <cellStyle name="Note 2 4 3 7 4" xfId="47222" xr:uid="{00000000-0005-0000-0000-000008400000}"/>
    <cellStyle name="Note 2 4 3 8" xfId="5433" xr:uid="{00000000-0005-0000-0000-000009400000}"/>
    <cellStyle name="Note 2 4 3 8 2" xfId="22811" xr:uid="{00000000-0005-0000-0000-00000A400000}"/>
    <cellStyle name="Note 2 4 3 8 3" xfId="19619" xr:uid="{00000000-0005-0000-0000-00000B400000}"/>
    <cellStyle name="Note 2 4 3 8 4" xfId="47440" xr:uid="{00000000-0005-0000-0000-00000C400000}"/>
    <cellStyle name="Note 2 4 3 9" xfId="5641" xr:uid="{00000000-0005-0000-0000-00000D400000}"/>
    <cellStyle name="Note 2 4 3 9 2" xfId="23000" xr:uid="{00000000-0005-0000-0000-00000E400000}"/>
    <cellStyle name="Note 2 4 3 9 3" xfId="29220" xr:uid="{00000000-0005-0000-0000-00000F400000}"/>
    <cellStyle name="Note 2 4 3 9 4" xfId="47602" xr:uid="{00000000-0005-0000-0000-000010400000}"/>
    <cellStyle name="Note 2 4 4" xfId="2663" xr:uid="{00000000-0005-0000-0000-000011400000}"/>
    <cellStyle name="Note 2 4 4 10" xfId="6078" xr:uid="{00000000-0005-0000-0000-000012400000}"/>
    <cellStyle name="Note 2 4 4 10 2" xfId="23410" xr:uid="{00000000-0005-0000-0000-000013400000}"/>
    <cellStyle name="Note 2 4 4 10 3" xfId="31811" xr:uid="{00000000-0005-0000-0000-000014400000}"/>
    <cellStyle name="Note 2 4 4 10 4" xfId="47965" xr:uid="{00000000-0005-0000-0000-000015400000}"/>
    <cellStyle name="Note 2 4 4 11" xfId="5805" xr:uid="{00000000-0005-0000-0000-000016400000}"/>
    <cellStyle name="Note 2 4 4 11 2" xfId="23150" xr:uid="{00000000-0005-0000-0000-000017400000}"/>
    <cellStyle name="Note 2 4 4 11 3" xfId="30320" xr:uid="{00000000-0005-0000-0000-000018400000}"/>
    <cellStyle name="Note 2 4 4 11 4" xfId="47735" xr:uid="{00000000-0005-0000-0000-000019400000}"/>
    <cellStyle name="Note 2 4 4 12" xfId="6002" xr:uid="{00000000-0005-0000-0000-00001A400000}"/>
    <cellStyle name="Note 2 4 4 12 2" xfId="23337" xr:uid="{00000000-0005-0000-0000-00001B400000}"/>
    <cellStyle name="Note 2 4 4 12 3" xfId="24436" xr:uid="{00000000-0005-0000-0000-00001C400000}"/>
    <cellStyle name="Note 2 4 4 12 4" xfId="47901" xr:uid="{00000000-0005-0000-0000-00001D400000}"/>
    <cellStyle name="Note 2 4 4 13" xfId="6977" xr:uid="{00000000-0005-0000-0000-00001E400000}"/>
    <cellStyle name="Note 2 4 4 13 2" xfId="24221" xr:uid="{00000000-0005-0000-0000-00001F400000}"/>
    <cellStyle name="Note 2 4 4 13 3" xfId="35685" xr:uid="{00000000-0005-0000-0000-000020400000}"/>
    <cellStyle name="Note 2 4 4 13 4" xfId="48654" xr:uid="{00000000-0005-0000-0000-000021400000}"/>
    <cellStyle name="Note 2 4 4 14" xfId="7391" xr:uid="{00000000-0005-0000-0000-000022400000}"/>
    <cellStyle name="Note 2 4 4 14 2" xfId="24592" xr:uid="{00000000-0005-0000-0000-000023400000}"/>
    <cellStyle name="Note 2 4 4 14 3" xfId="35983" xr:uid="{00000000-0005-0000-0000-000024400000}"/>
    <cellStyle name="Note 2 4 4 14 4" xfId="48954" xr:uid="{00000000-0005-0000-0000-000025400000}"/>
    <cellStyle name="Note 2 4 4 15" xfId="7699" xr:uid="{00000000-0005-0000-0000-000026400000}"/>
    <cellStyle name="Note 2 4 4 15 2" xfId="24863" xr:uid="{00000000-0005-0000-0000-000027400000}"/>
    <cellStyle name="Note 2 4 4 15 3" xfId="36214" xr:uid="{00000000-0005-0000-0000-000028400000}"/>
    <cellStyle name="Note 2 4 4 15 4" xfId="49185" xr:uid="{00000000-0005-0000-0000-000029400000}"/>
    <cellStyle name="Note 2 4 4 16" xfId="8273" xr:uid="{00000000-0005-0000-0000-00002A400000}"/>
    <cellStyle name="Note 2 4 4 16 2" xfId="25399" xr:uid="{00000000-0005-0000-0000-00002B400000}"/>
    <cellStyle name="Note 2 4 4 16 3" xfId="36690" xr:uid="{00000000-0005-0000-0000-00002C400000}"/>
    <cellStyle name="Note 2 4 4 16 4" xfId="49661" xr:uid="{00000000-0005-0000-0000-00002D400000}"/>
    <cellStyle name="Note 2 4 4 17" xfId="8006" xr:uid="{00000000-0005-0000-0000-00002E400000}"/>
    <cellStyle name="Note 2 4 4 17 2" xfId="25141" xr:uid="{00000000-0005-0000-0000-00002F400000}"/>
    <cellStyle name="Note 2 4 4 17 3" xfId="36456" xr:uid="{00000000-0005-0000-0000-000030400000}"/>
    <cellStyle name="Note 2 4 4 17 4" xfId="49427" xr:uid="{00000000-0005-0000-0000-000031400000}"/>
    <cellStyle name="Note 2 4 4 18" xfId="8038" xr:uid="{00000000-0005-0000-0000-000032400000}"/>
    <cellStyle name="Note 2 4 4 18 2" xfId="25173" xr:uid="{00000000-0005-0000-0000-000033400000}"/>
    <cellStyle name="Note 2 4 4 18 3" xfId="36484" xr:uid="{00000000-0005-0000-0000-000034400000}"/>
    <cellStyle name="Note 2 4 4 18 4" xfId="49455" xr:uid="{00000000-0005-0000-0000-000035400000}"/>
    <cellStyle name="Note 2 4 4 19" xfId="10325" xr:uid="{00000000-0005-0000-0000-000036400000}"/>
    <cellStyle name="Note 2 4 4 19 2" xfId="27288" xr:uid="{00000000-0005-0000-0000-000037400000}"/>
    <cellStyle name="Note 2 4 4 19 3" xfId="38347" xr:uid="{00000000-0005-0000-0000-000038400000}"/>
    <cellStyle name="Note 2 4 4 19 4" xfId="51307" xr:uid="{00000000-0005-0000-0000-000039400000}"/>
    <cellStyle name="Note 2 4 4 2" xfId="3216" xr:uid="{00000000-0005-0000-0000-00003A400000}"/>
    <cellStyle name="Note 2 4 4 2 2" xfId="20803" xr:uid="{00000000-0005-0000-0000-00003B400000}"/>
    <cellStyle name="Note 2 4 4 2 3" xfId="26987" xr:uid="{00000000-0005-0000-0000-00003C400000}"/>
    <cellStyle name="Note 2 4 4 2 4" xfId="45741" xr:uid="{00000000-0005-0000-0000-00003D400000}"/>
    <cellStyle name="Note 2 4 4 20" xfId="10079" xr:uid="{00000000-0005-0000-0000-00003E400000}"/>
    <cellStyle name="Note 2 4 4 20 2" xfId="27057" xr:uid="{00000000-0005-0000-0000-00003F400000}"/>
    <cellStyle name="Note 2 4 4 20 3" xfId="38145" xr:uid="{00000000-0005-0000-0000-000040400000}"/>
    <cellStyle name="Note 2 4 4 20 4" xfId="51110" xr:uid="{00000000-0005-0000-0000-000041400000}"/>
    <cellStyle name="Note 2 4 4 21" xfId="10311" xr:uid="{00000000-0005-0000-0000-000042400000}"/>
    <cellStyle name="Note 2 4 4 21 2" xfId="27274" xr:uid="{00000000-0005-0000-0000-000043400000}"/>
    <cellStyle name="Note 2 4 4 21 3" xfId="38335" xr:uid="{00000000-0005-0000-0000-000044400000}"/>
    <cellStyle name="Note 2 4 4 21 4" xfId="51294" xr:uid="{00000000-0005-0000-0000-000045400000}"/>
    <cellStyle name="Note 2 4 4 22" xfId="9922" xr:uid="{00000000-0005-0000-0000-000046400000}"/>
    <cellStyle name="Note 2 4 4 22 2" xfId="26912" xr:uid="{00000000-0005-0000-0000-000047400000}"/>
    <cellStyle name="Note 2 4 4 22 3" xfId="38025" xr:uid="{00000000-0005-0000-0000-000048400000}"/>
    <cellStyle name="Note 2 4 4 22 4" xfId="50990" xr:uid="{00000000-0005-0000-0000-000049400000}"/>
    <cellStyle name="Note 2 4 4 23" xfId="10276" xr:uid="{00000000-0005-0000-0000-00004A400000}"/>
    <cellStyle name="Note 2 4 4 23 2" xfId="27241" xr:uid="{00000000-0005-0000-0000-00004B400000}"/>
    <cellStyle name="Note 2 4 4 23 3" xfId="38308" xr:uid="{00000000-0005-0000-0000-00004C400000}"/>
    <cellStyle name="Note 2 4 4 23 4" xfId="51265" xr:uid="{00000000-0005-0000-0000-00004D400000}"/>
    <cellStyle name="Note 2 4 4 24" xfId="11541" xr:uid="{00000000-0005-0000-0000-00004E400000}"/>
    <cellStyle name="Note 2 4 4 24 2" xfId="28399" xr:uid="{00000000-0005-0000-0000-00004F400000}"/>
    <cellStyle name="Note 2 4 4 24 3" xfId="39283" xr:uid="{00000000-0005-0000-0000-000050400000}"/>
    <cellStyle name="Note 2 4 4 24 4" xfId="52291" xr:uid="{00000000-0005-0000-0000-000051400000}"/>
    <cellStyle name="Note 2 4 4 25" xfId="9808" xr:uid="{00000000-0005-0000-0000-000052400000}"/>
    <cellStyle name="Note 2 4 4 25 2" xfId="26804" xr:uid="{00000000-0005-0000-0000-000053400000}"/>
    <cellStyle name="Note 2 4 4 25 3" xfId="37928" xr:uid="{00000000-0005-0000-0000-000054400000}"/>
    <cellStyle name="Note 2 4 4 25 4" xfId="50894" xr:uid="{00000000-0005-0000-0000-000055400000}"/>
    <cellStyle name="Note 2 4 4 26" xfId="9905" xr:uid="{00000000-0005-0000-0000-000056400000}"/>
    <cellStyle name="Note 2 4 4 26 2" xfId="26895" xr:uid="{00000000-0005-0000-0000-000057400000}"/>
    <cellStyle name="Note 2 4 4 26 3" xfId="38008" xr:uid="{00000000-0005-0000-0000-000058400000}"/>
    <cellStyle name="Note 2 4 4 26 4" xfId="50973" xr:uid="{00000000-0005-0000-0000-000059400000}"/>
    <cellStyle name="Note 2 4 4 27" xfId="9868" xr:uid="{00000000-0005-0000-0000-00005A400000}"/>
    <cellStyle name="Note 2 4 4 27 2" xfId="26860" xr:uid="{00000000-0005-0000-0000-00005B400000}"/>
    <cellStyle name="Note 2 4 4 27 3" xfId="37976" xr:uid="{00000000-0005-0000-0000-00005C400000}"/>
    <cellStyle name="Note 2 4 4 27 4" xfId="50942" xr:uid="{00000000-0005-0000-0000-00005D400000}"/>
    <cellStyle name="Note 2 4 4 28" xfId="13013" xr:uid="{00000000-0005-0000-0000-00005E400000}"/>
    <cellStyle name="Note 2 4 4 28 2" xfId="29708" xr:uid="{00000000-0005-0000-0000-00005F400000}"/>
    <cellStyle name="Note 2 4 4 28 3" xfId="40373" xr:uid="{00000000-0005-0000-0000-000060400000}"/>
    <cellStyle name="Note 2 4 4 28 4" xfId="53381" xr:uid="{00000000-0005-0000-0000-000061400000}"/>
    <cellStyle name="Note 2 4 4 29" xfId="13355" xr:uid="{00000000-0005-0000-0000-000062400000}"/>
    <cellStyle name="Note 2 4 4 29 2" xfId="30018" xr:uid="{00000000-0005-0000-0000-000063400000}"/>
    <cellStyle name="Note 2 4 4 29 3" xfId="40639" xr:uid="{00000000-0005-0000-0000-000064400000}"/>
    <cellStyle name="Note 2 4 4 29 4" xfId="53647" xr:uid="{00000000-0005-0000-0000-000065400000}"/>
    <cellStyle name="Note 2 4 4 3" xfId="3169" xr:uid="{00000000-0005-0000-0000-000066400000}"/>
    <cellStyle name="Note 2 4 4 3 2" xfId="20761" xr:uid="{00000000-0005-0000-0000-000067400000}"/>
    <cellStyle name="Note 2 4 4 3 3" xfId="23120" xr:uid="{00000000-0005-0000-0000-000068400000}"/>
    <cellStyle name="Note 2 4 4 3 4" xfId="45710" xr:uid="{00000000-0005-0000-0000-000069400000}"/>
    <cellStyle name="Note 2 4 4 30" xfId="9524" xr:uid="{00000000-0005-0000-0000-00006A400000}"/>
    <cellStyle name="Note 2 4 4 30 2" xfId="26539" xr:uid="{00000000-0005-0000-0000-00006B400000}"/>
    <cellStyle name="Note 2 4 4 30 3" xfId="37684" xr:uid="{00000000-0005-0000-0000-00006C400000}"/>
    <cellStyle name="Note 2 4 4 30 4" xfId="50650" xr:uid="{00000000-0005-0000-0000-00006D400000}"/>
    <cellStyle name="Note 2 4 4 31" xfId="9708" xr:uid="{00000000-0005-0000-0000-00006E400000}"/>
    <cellStyle name="Note 2 4 4 31 2" xfId="26708" xr:uid="{00000000-0005-0000-0000-00006F400000}"/>
    <cellStyle name="Note 2 4 4 31 3" xfId="37844" xr:uid="{00000000-0005-0000-0000-000070400000}"/>
    <cellStyle name="Note 2 4 4 31 4" xfId="50810" xr:uid="{00000000-0005-0000-0000-000071400000}"/>
    <cellStyle name="Note 2 4 4 32" xfId="11745" xr:uid="{00000000-0005-0000-0000-000072400000}"/>
    <cellStyle name="Note 2 4 4 32 2" xfId="28584" xr:uid="{00000000-0005-0000-0000-000073400000}"/>
    <cellStyle name="Note 2 4 4 32 3" xfId="39451" xr:uid="{00000000-0005-0000-0000-000074400000}"/>
    <cellStyle name="Note 2 4 4 32 4" xfId="52459" xr:uid="{00000000-0005-0000-0000-000075400000}"/>
    <cellStyle name="Note 2 4 4 33" xfId="14491" xr:uid="{00000000-0005-0000-0000-000076400000}"/>
    <cellStyle name="Note 2 4 4 33 2" xfId="31028" xr:uid="{00000000-0005-0000-0000-000077400000}"/>
    <cellStyle name="Note 2 4 4 33 3" xfId="41496" xr:uid="{00000000-0005-0000-0000-000078400000}"/>
    <cellStyle name="Note 2 4 4 33 4" xfId="54504" xr:uid="{00000000-0005-0000-0000-000079400000}"/>
    <cellStyle name="Note 2 4 4 34" xfId="12453" xr:uid="{00000000-0005-0000-0000-00007A400000}"/>
    <cellStyle name="Note 2 4 4 34 2" xfId="29212" xr:uid="{00000000-0005-0000-0000-00007B400000}"/>
    <cellStyle name="Note 2 4 4 34 3" xfId="39970" xr:uid="{00000000-0005-0000-0000-00007C400000}"/>
    <cellStyle name="Note 2 4 4 34 4" xfId="52978" xr:uid="{00000000-0005-0000-0000-00007D400000}"/>
    <cellStyle name="Note 2 4 4 35" xfId="11556" xr:uid="{00000000-0005-0000-0000-00007E400000}"/>
    <cellStyle name="Note 2 4 4 35 2" xfId="28412" xr:uid="{00000000-0005-0000-0000-00007F400000}"/>
    <cellStyle name="Note 2 4 4 35 3" xfId="39295" xr:uid="{00000000-0005-0000-0000-000080400000}"/>
    <cellStyle name="Note 2 4 4 35 4" xfId="52303" xr:uid="{00000000-0005-0000-0000-000081400000}"/>
    <cellStyle name="Note 2 4 4 36" xfId="15557" xr:uid="{00000000-0005-0000-0000-000082400000}"/>
    <cellStyle name="Note 2 4 4 36 2" xfId="31979" xr:uid="{00000000-0005-0000-0000-000083400000}"/>
    <cellStyle name="Note 2 4 4 36 3" xfId="42322" xr:uid="{00000000-0005-0000-0000-000084400000}"/>
    <cellStyle name="Note 2 4 4 36 4" xfId="55330" xr:uid="{00000000-0005-0000-0000-000085400000}"/>
    <cellStyle name="Note 2 4 4 37" xfId="15508" xr:uid="{00000000-0005-0000-0000-000086400000}"/>
    <cellStyle name="Note 2 4 4 37 2" xfId="31934" xr:uid="{00000000-0005-0000-0000-000087400000}"/>
    <cellStyle name="Note 2 4 4 37 3" xfId="42285" xr:uid="{00000000-0005-0000-0000-000088400000}"/>
    <cellStyle name="Note 2 4 4 37 4" xfId="55293" xr:uid="{00000000-0005-0000-0000-000089400000}"/>
    <cellStyle name="Note 2 4 4 38" xfId="16302" xr:uid="{00000000-0005-0000-0000-00008A400000}"/>
    <cellStyle name="Note 2 4 4 38 2" xfId="32646" xr:uid="{00000000-0005-0000-0000-00008B400000}"/>
    <cellStyle name="Note 2 4 4 38 3" xfId="42902" xr:uid="{00000000-0005-0000-0000-00008C400000}"/>
    <cellStyle name="Note 2 4 4 38 4" xfId="55910" xr:uid="{00000000-0005-0000-0000-00008D400000}"/>
    <cellStyle name="Note 2 4 4 39" xfId="16140" xr:uid="{00000000-0005-0000-0000-00008E400000}"/>
    <cellStyle name="Note 2 4 4 39 2" xfId="32496" xr:uid="{00000000-0005-0000-0000-00008F400000}"/>
    <cellStyle name="Note 2 4 4 39 3" xfId="42769" xr:uid="{00000000-0005-0000-0000-000090400000}"/>
    <cellStyle name="Note 2 4 4 39 4" xfId="55777" xr:uid="{00000000-0005-0000-0000-000091400000}"/>
    <cellStyle name="Note 2 4 4 4" xfId="4131" xr:uid="{00000000-0005-0000-0000-000092400000}"/>
    <cellStyle name="Note 2 4 4 4 2" xfId="21630" xr:uid="{00000000-0005-0000-0000-000093400000}"/>
    <cellStyle name="Note 2 4 4 4 3" xfId="19894" xr:uid="{00000000-0005-0000-0000-000094400000}"/>
    <cellStyle name="Note 2 4 4 4 4" xfId="46438" xr:uid="{00000000-0005-0000-0000-000095400000}"/>
    <cellStyle name="Note 2 4 4 40" xfId="17321" xr:uid="{00000000-0005-0000-0000-000096400000}"/>
    <cellStyle name="Note 2 4 4 40 2" xfId="33574" xr:uid="{00000000-0005-0000-0000-000097400000}"/>
    <cellStyle name="Note 2 4 4 40 3" xfId="43712" xr:uid="{00000000-0005-0000-0000-000098400000}"/>
    <cellStyle name="Note 2 4 4 40 4" xfId="56720" xr:uid="{00000000-0005-0000-0000-000099400000}"/>
    <cellStyle name="Note 2 4 4 41" xfId="16848" xr:uid="{00000000-0005-0000-0000-00009A400000}"/>
    <cellStyle name="Note 2 4 4 41 2" xfId="33136" xr:uid="{00000000-0005-0000-0000-00009B400000}"/>
    <cellStyle name="Note 2 4 4 41 3" xfId="43333" xr:uid="{00000000-0005-0000-0000-00009C400000}"/>
    <cellStyle name="Note 2 4 4 41 4" xfId="56341" xr:uid="{00000000-0005-0000-0000-00009D400000}"/>
    <cellStyle name="Note 2 4 4 42" xfId="17231" xr:uid="{00000000-0005-0000-0000-00009E400000}"/>
    <cellStyle name="Note 2 4 4 42 2" xfId="33490" xr:uid="{00000000-0005-0000-0000-00009F400000}"/>
    <cellStyle name="Note 2 4 4 42 3" xfId="43639" xr:uid="{00000000-0005-0000-0000-0000A0400000}"/>
    <cellStyle name="Note 2 4 4 42 4" xfId="56647" xr:uid="{00000000-0005-0000-0000-0000A1400000}"/>
    <cellStyle name="Note 2 4 4 43" xfId="17076" xr:uid="{00000000-0005-0000-0000-0000A2400000}"/>
    <cellStyle name="Note 2 4 4 43 2" xfId="33349" xr:uid="{00000000-0005-0000-0000-0000A3400000}"/>
    <cellStyle name="Note 2 4 4 43 3" xfId="43522" xr:uid="{00000000-0005-0000-0000-0000A4400000}"/>
    <cellStyle name="Note 2 4 4 43 4" xfId="56530" xr:uid="{00000000-0005-0000-0000-0000A5400000}"/>
    <cellStyle name="Note 2 4 4 44" xfId="18518" xr:uid="{00000000-0005-0000-0000-0000A6400000}"/>
    <cellStyle name="Note 2 4 4 44 2" xfId="34634" xr:uid="{00000000-0005-0000-0000-0000A7400000}"/>
    <cellStyle name="Note 2 4 4 44 3" xfId="44593" xr:uid="{00000000-0005-0000-0000-0000A8400000}"/>
    <cellStyle name="Note 2 4 4 44 4" xfId="57601" xr:uid="{00000000-0005-0000-0000-0000A9400000}"/>
    <cellStyle name="Note 2 4 4 45" xfId="18978" xr:uid="{00000000-0005-0000-0000-0000AA400000}"/>
    <cellStyle name="Note 2 4 4 45 2" xfId="35041" xr:uid="{00000000-0005-0000-0000-0000AB400000}"/>
    <cellStyle name="Note 2 4 4 45 3" xfId="44935" xr:uid="{00000000-0005-0000-0000-0000AC400000}"/>
    <cellStyle name="Note 2 4 4 45 4" xfId="57943" xr:uid="{00000000-0005-0000-0000-0000AD400000}"/>
    <cellStyle name="Note 2 4 4 46" xfId="18920" xr:uid="{00000000-0005-0000-0000-0000AE400000}"/>
    <cellStyle name="Note 2 4 4 46 2" xfId="34989" xr:uid="{00000000-0005-0000-0000-0000AF400000}"/>
    <cellStyle name="Note 2 4 4 46 3" xfId="44901" xr:uid="{00000000-0005-0000-0000-0000B0400000}"/>
    <cellStyle name="Note 2 4 4 46 4" xfId="57909" xr:uid="{00000000-0005-0000-0000-0000B1400000}"/>
    <cellStyle name="Note 2 4 4 47" xfId="20195" xr:uid="{00000000-0005-0000-0000-0000B2400000}"/>
    <cellStyle name="Note 2 4 4 5" xfId="3836" xr:uid="{00000000-0005-0000-0000-0000B3400000}"/>
    <cellStyle name="Note 2 4 4 5 2" xfId="21354" xr:uid="{00000000-0005-0000-0000-0000B4400000}"/>
    <cellStyle name="Note 2 4 4 5 3" xfId="20447" xr:uid="{00000000-0005-0000-0000-0000B5400000}"/>
    <cellStyle name="Note 2 4 4 5 4" xfId="46202" xr:uid="{00000000-0005-0000-0000-0000B6400000}"/>
    <cellStyle name="Note 2 4 4 6" xfId="4764" xr:uid="{00000000-0005-0000-0000-0000B7400000}"/>
    <cellStyle name="Note 2 4 4 6 2" xfId="22198" xr:uid="{00000000-0005-0000-0000-0000B8400000}"/>
    <cellStyle name="Note 2 4 4 6 3" xfId="29378" xr:uid="{00000000-0005-0000-0000-0000B9400000}"/>
    <cellStyle name="Note 2 4 4 6 4" xfId="46911" xr:uid="{00000000-0005-0000-0000-0000BA400000}"/>
    <cellStyle name="Note 2 4 4 7" xfId="3896" xr:uid="{00000000-0005-0000-0000-0000BB400000}"/>
    <cellStyle name="Note 2 4 4 7 2" xfId="21412" xr:uid="{00000000-0005-0000-0000-0000BC400000}"/>
    <cellStyle name="Note 2 4 4 7 3" xfId="20079" xr:uid="{00000000-0005-0000-0000-0000BD400000}"/>
    <cellStyle name="Note 2 4 4 7 4" xfId="46251" xr:uid="{00000000-0005-0000-0000-0000BE400000}"/>
    <cellStyle name="Note 2 4 4 8" xfId="3907" xr:uid="{00000000-0005-0000-0000-0000BF400000}"/>
    <cellStyle name="Note 2 4 4 8 2" xfId="21422" xr:uid="{00000000-0005-0000-0000-0000C0400000}"/>
    <cellStyle name="Note 2 4 4 8 3" xfId="20073" xr:uid="{00000000-0005-0000-0000-0000C1400000}"/>
    <cellStyle name="Note 2 4 4 8 4" xfId="46258" xr:uid="{00000000-0005-0000-0000-0000C2400000}"/>
    <cellStyle name="Note 2 4 4 9" xfId="3944" xr:uid="{00000000-0005-0000-0000-0000C3400000}"/>
    <cellStyle name="Note 2 4 4 9 2" xfId="21458" xr:uid="{00000000-0005-0000-0000-0000C4400000}"/>
    <cellStyle name="Note 2 4 4 9 3" xfId="20037" xr:uid="{00000000-0005-0000-0000-0000C5400000}"/>
    <cellStyle name="Note 2 4 4 9 4" xfId="46294" xr:uid="{00000000-0005-0000-0000-0000C6400000}"/>
    <cellStyle name="Note 2 4 5" xfId="3105" xr:uid="{00000000-0005-0000-0000-0000C7400000}"/>
    <cellStyle name="Note 2 4 5 2" xfId="20699" xr:uid="{00000000-0005-0000-0000-0000C8400000}"/>
    <cellStyle name="Note 2 4 5 3" xfId="21304" xr:uid="{00000000-0005-0000-0000-0000C9400000}"/>
    <cellStyle name="Note 2 4 5 4" xfId="45649" xr:uid="{00000000-0005-0000-0000-0000CA400000}"/>
    <cellStyle name="Note 2 4 6" xfId="4726" xr:uid="{00000000-0005-0000-0000-0000CB400000}"/>
    <cellStyle name="Note 2 4 6 2" xfId="22164" xr:uid="{00000000-0005-0000-0000-0000CC400000}"/>
    <cellStyle name="Note 2 4 6 3" xfId="31969" xr:uid="{00000000-0005-0000-0000-0000CD400000}"/>
    <cellStyle name="Note 2 4 6 4" xfId="46879" xr:uid="{00000000-0005-0000-0000-0000CE400000}"/>
    <cellStyle name="Note 2 4 7" xfId="6019" xr:uid="{00000000-0005-0000-0000-0000CF400000}"/>
    <cellStyle name="Note 2 4 7 2" xfId="23354" xr:uid="{00000000-0005-0000-0000-0000D0400000}"/>
    <cellStyle name="Note 2 4 7 3" xfId="21903" xr:uid="{00000000-0005-0000-0000-0000D1400000}"/>
    <cellStyle name="Note 2 4 7 4" xfId="47918" xr:uid="{00000000-0005-0000-0000-0000D2400000}"/>
    <cellStyle name="Note 2 4 8" xfId="5814" xr:uid="{00000000-0005-0000-0000-0000D3400000}"/>
    <cellStyle name="Note 2 4 8 2" xfId="23159" xr:uid="{00000000-0005-0000-0000-0000D4400000}"/>
    <cellStyle name="Note 2 4 8 3" xfId="24656" xr:uid="{00000000-0005-0000-0000-0000D5400000}"/>
    <cellStyle name="Note 2 4 8 4" xfId="47744" xr:uid="{00000000-0005-0000-0000-0000D6400000}"/>
    <cellStyle name="Note 2 4 9" xfId="8089" xr:uid="{00000000-0005-0000-0000-0000D7400000}"/>
    <cellStyle name="Note 2 4 9 2" xfId="25223" xr:uid="{00000000-0005-0000-0000-0000D8400000}"/>
    <cellStyle name="Note 2 4 9 3" xfId="36531" xr:uid="{00000000-0005-0000-0000-0000D9400000}"/>
    <cellStyle name="Note 2 4 9 4" xfId="49502" xr:uid="{00000000-0005-0000-0000-0000DA400000}"/>
    <cellStyle name="Note 2 5" xfId="2877" xr:uid="{00000000-0005-0000-0000-0000DB400000}"/>
    <cellStyle name="Note 2 5 10" xfId="6248" xr:uid="{00000000-0005-0000-0000-0000DC400000}"/>
    <cellStyle name="Note 2 5 10 2" xfId="23570" xr:uid="{00000000-0005-0000-0000-0000DD400000}"/>
    <cellStyle name="Note 2 5 10 3" xfId="27876" xr:uid="{00000000-0005-0000-0000-0000DE400000}"/>
    <cellStyle name="Note 2 5 10 4" xfId="48104" xr:uid="{00000000-0005-0000-0000-0000DF400000}"/>
    <cellStyle name="Note 2 5 11" xfId="6482" xr:uid="{00000000-0005-0000-0000-0000E0400000}"/>
    <cellStyle name="Note 2 5 11 2" xfId="23779" xr:uid="{00000000-0005-0000-0000-0000E1400000}"/>
    <cellStyle name="Note 2 5 11 3" xfId="22637" xr:uid="{00000000-0005-0000-0000-0000E2400000}"/>
    <cellStyle name="Note 2 5 11 4" xfId="48277" xr:uid="{00000000-0005-0000-0000-0000E3400000}"/>
    <cellStyle name="Note 2 5 12" xfId="6776" xr:uid="{00000000-0005-0000-0000-0000E4400000}"/>
    <cellStyle name="Note 2 5 12 2" xfId="24041" xr:uid="{00000000-0005-0000-0000-0000E5400000}"/>
    <cellStyle name="Note 2 5 12 3" xfId="30113" xr:uid="{00000000-0005-0000-0000-0000E6400000}"/>
    <cellStyle name="Note 2 5 12 4" xfId="48500" xr:uid="{00000000-0005-0000-0000-0000E7400000}"/>
    <cellStyle name="Note 2 5 13" xfId="7140" xr:uid="{00000000-0005-0000-0000-0000E8400000}"/>
    <cellStyle name="Note 2 5 13 2" xfId="24371" xr:uid="{00000000-0005-0000-0000-0000E9400000}"/>
    <cellStyle name="Note 2 5 13 3" xfId="35811" xr:uid="{00000000-0005-0000-0000-0000EA400000}"/>
    <cellStyle name="Note 2 5 13 4" xfId="48780" xr:uid="{00000000-0005-0000-0000-0000EB400000}"/>
    <cellStyle name="Note 2 5 14" xfId="7566" xr:uid="{00000000-0005-0000-0000-0000EC400000}"/>
    <cellStyle name="Note 2 5 14 2" xfId="24747" xr:uid="{00000000-0005-0000-0000-0000ED400000}"/>
    <cellStyle name="Note 2 5 14 3" xfId="36119" xr:uid="{00000000-0005-0000-0000-0000EE400000}"/>
    <cellStyle name="Note 2 5 14 4" xfId="49090" xr:uid="{00000000-0005-0000-0000-0000EF400000}"/>
    <cellStyle name="Note 2 5 15" xfId="7863" xr:uid="{00000000-0005-0000-0000-0000F0400000}"/>
    <cellStyle name="Note 2 5 15 2" xfId="25017" xr:uid="{00000000-0005-0000-0000-0000F1400000}"/>
    <cellStyle name="Note 2 5 15 3" xfId="36349" xr:uid="{00000000-0005-0000-0000-0000F2400000}"/>
    <cellStyle name="Note 2 5 15 4" xfId="49320" xr:uid="{00000000-0005-0000-0000-0000F3400000}"/>
    <cellStyle name="Note 2 5 16" xfId="8445" xr:uid="{00000000-0005-0000-0000-0000F4400000}"/>
    <cellStyle name="Note 2 5 16 2" xfId="25560" xr:uid="{00000000-0005-0000-0000-0000F5400000}"/>
    <cellStyle name="Note 2 5 16 3" xfId="36833" xr:uid="{00000000-0005-0000-0000-0000F6400000}"/>
    <cellStyle name="Note 2 5 16 4" xfId="49804" xr:uid="{00000000-0005-0000-0000-0000F7400000}"/>
    <cellStyle name="Note 2 5 17" xfId="8707" xr:uid="{00000000-0005-0000-0000-0000F8400000}"/>
    <cellStyle name="Note 2 5 17 2" xfId="25787" xr:uid="{00000000-0005-0000-0000-0000F9400000}"/>
    <cellStyle name="Note 2 5 17 3" xfId="37021" xr:uid="{00000000-0005-0000-0000-0000FA400000}"/>
    <cellStyle name="Note 2 5 17 4" xfId="49992" xr:uid="{00000000-0005-0000-0000-0000FB400000}"/>
    <cellStyle name="Note 2 5 18" xfId="8984" xr:uid="{00000000-0005-0000-0000-0000FC400000}"/>
    <cellStyle name="Note 2 5 18 2" xfId="26036" xr:uid="{00000000-0005-0000-0000-0000FD400000}"/>
    <cellStyle name="Note 2 5 18 3" xfId="37237" xr:uid="{00000000-0005-0000-0000-0000FE400000}"/>
    <cellStyle name="Note 2 5 18 4" xfId="50208" xr:uid="{00000000-0005-0000-0000-0000FF400000}"/>
    <cellStyle name="Note 2 5 19" xfId="10504" xr:uid="{00000000-0005-0000-0000-000000410000}"/>
    <cellStyle name="Note 2 5 19 2" xfId="27457" xr:uid="{00000000-0005-0000-0000-000001410000}"/>
    <cellStyle name="Note 2 5 19 3" xfId="38497" xr:uid="{00000000-0005-0000-0000-000002410000}"/>
    <cellStyle name="Note 2 5 19 4" xfId="51484" xr:uid="{00000000-0005-0000-0000-000003410000}"/>
    <cellStyle name="Note 2 5 2" xfId="3390" xr:uid="{00000000-0005-0000-0000-000004410000}"/>
    <cellStyle name="Note 2 5 2 2" xfId="20963" xr:uid="{00000000-0005-0000-0000-000005410000}"/>
    <cellStyle name="Note 2 5 2 3" xfId="34430" xr:uid="{00000000-0005-0000-0000-000006410000}"/>
    <cellStyle name="Note 2 5 2 4" xfId="45876" xr:uid="{00000000-0005-0000-0000-000007410000}"/>
    <cellStyle name="Note 2 5 20" xfId="10750" xr:uid="{00000000-0005-0000-0000-000008410000}"/>
    <cellStyle name="Note 2 5 20 2" xfId="27685" xr:uid="{00000000-0005-0000-0000-000009410000}"/>
    <cellStyle name="Note 2 5 20 3" xfId="38694" xr:uid="{00000000-0005-0000-0000-00000A410000}"/>
    <cellStyle name="Note 2 5 20 4" xfId="51702" xr:uid="{00000000-0005-0000-0000-00000B410000}"/>
    <cellStyle name="Note 2 5 21" xfId="11075" xr:uid="{00000000-0005-0000-0000-00000C410000}"/>
    <cellStyle name="Note 2 5 21 2" xfId="27980" xr:uid="{00000000-0005-0000-0000-00000D410000}"/>
    <cellStyle name="Note 2 5 21 3" xfId="38933" xr:uid="{00000000-0005-0000-0000-00000E410000}"/>
    <cellStyle name="Note 2 5 21 4" xfId="51941" xr:uid="{00000000-0005-0000-0000-00000F410000}"/>
    <cellStyle name="Note 2 5 22" xfId="11414" xr:uid="{00000000-0005-0000-0000-000010410000}"/>
    <cellStyle name="Note 2 5 22 2" xfId="28289" xr:uid="{00000000-0005-0000-0000-000011410000}"/>
    <cellStyle name="Note 2 5 22 3" xfId="39192" xr:uid="{00000000-0005-0000-0000-000012410000}"/>
    <cellStyle name="Note 2 5 22 4" xfId="52200" xr:uid="{00000000-0005-0000-0000-000013410000}"/>
    <cellStyle name="Note 2 5 23" xfId="11685" xr:uid="{00000000-0005-0000-0000-000014410000}"/>
    <cellStyle name="Note 2 5 23 2" xfId="28526" xr:uid="{00000000-0005-0000-0000-000015410000}"/>
    <cellStyle name="Note 2 5 23 3" xfId="39393" xr:uid="{00000000-0005-0000-0000-000016410000}"/>
    <cellStyle name="Note 2 5 23 4" xfId="52401" xr:uid="{00000000-0005-0000-0000-000017410000}"/>
    <cellStyle name="Note 2 5 24" xfId="12015" xr:uid="{00000000-0005-0000-0000-000018410000}"/>
    <cellStyle name="Note 2 5 24 2" xfId="28827" xr:uid="{00000000-0005-0000-0000-000019410000}"/>
    <cellStyle name="Note 2 5 24 3" xfId="39655" xr:uid="{00000000-0005-0000-0000-00001A410000}"/>
    <cellStyle name="Note 2 5 24 4" xfId="52663" xr:uid="{00000000-0005-0000-0000-00001B410000}"/>
    <cellStyle name="Note 2 5 25" xfId="12301" xr:uid="{00000000-0005-0000-0000-00001C410000}"/>
    <cellStyle name="Note 2 5 25 2" xfId="29080" xr:uid="{00000000-0005-0000-0000-00001D410000}"/>
    <cellStyle name="Note 2 5 25 3" xfId="39854" xr:uid="{00000000-0005-0000-0000-00001E410000}"/>
    <cellStyle name="Note 2 5 25 4" xfId="52862" xr:uid="{00000000-0005-0000-0000-00001F410000}"/>
    <cellStyle name="Note 2 5 26" xfId="12574" xr:uid="{00000000-0005-0000-0000-000020410000}"/>
    <cellStyle name="Note 2 5 26 2" xfId="29322" xr:uid="{00000000-0005-0000-0000-000021410000}"/>
    <cellStyle name="Note 2 5 26 3" xfId="40055" xr:uid="{00000000-0005-0000-0000-000022410000}"/>
    <cellStyle name="Note 2 5 26 4" xfId="53063" xr:uid="{00000000-0005-0000-0000-000023410000}"/>
    <cellStyle name="Note 2 5 27" xfId="12856" xr:uid="{00000000-0005-0000-0000-000024410000}"/>
    <cellStyle name="Note 2 5 27 2" xfId="29571" xr:uid="{00000000-0005-0000-0000-000025410000}"/>
    <cellStyle name="Note 2 5 27 3" xfId="40255" xr:uid="{00000000-0005-0000-0000-000026410000}"/>
    <cellStyle name="Note 2 5 27 4" xfId="53263" xr:uid="{00000000-0005-0000-0000-000027410000}"/>
    <cellStyle name="Note 2 5 28" xfId="13198" xr:uid="{00000000-0005-0000-0000-000028410000}"/>
    <cellStyle name="Note 2 5 28 2" xfId="29879" xr:uid="{00000000-0005-0000-0000-000029410000}"/>
    <cellStyle name="Note 2 5 28 3" xfId="40523" xr:uid="{00000000-0005-0000-0000-00002A410000}"/>
    <cellStyle name="Note 2 5 28 4" xfId="53531" xr:uid="{00000000-0005-0000-0000-00002B410000}"/>
    <cellStyle name="Note 2 5 29" xfId="13535" xr:uid="{00000000-0005-0000-0000-00002C410000}"/>
    <cellStyle name="Note 2 5 29 2" xfId="30185" xr:uid="{00000000-0005-0000-0000-00002D410000}"/>
    <cellStyle name="Note 2 5 29 3" xfId="40789" xr:uid="{00000000-0005-0000-0000-00002E410000}"/>
    <cellStyle name="Note 2 5 29 4" xfId="53797" xr:uid="{00000000-0005-0000-0000-00002F410000}"/>
    <cellStyle name="Note 2 5 3" xfId="3686" xr:uid="{00000000-0005-0000-0000-000030410000}"/>
    <cellStyle name="Note 2 5 3 2" xfId="21222" xr:uid="{00000000-0005-0000-0000-000031410000}"/>
    <cellStyle name="Note 2 5 3 3" xfId="23865" xr:uid="{00000000-0005-0000-0000-000032410000}"/>
    <cellStyle name="Note 2 5 3 4" xfId="46093" xr:uid="{00000000-0005-0000-0000-000033410000}"/>
    <cellStyle name="Note 2 5 30" xfId="13775" xr:uid="{00000000-0005-0000-0000-000034410000}"/>
    <cellStyle name="Note 2 5 30 2" xfId="30399" xr:uid="{00000000-0005-0000-0000-000035410000}"/>
    <cellStyle name="Note 2 5 30 3" xfId="40974" xr:uid="{00000000-0005-0000-0000-000036410000}"/>
    <cellStyle name="Note 2 5 30 4" xfId="53982" xr:uid="{00000000-0005-0000-0000-000037410000}"/>
    <cellStyle name="Note 2 5 31" xfId="14050" xr:uid="{00000000-0005-0000-0000-000038410000}"/>
    <cellStyle name="Note 2 5 31 2" xfId="30638" xr:uid="{00000000-0005-0000-0000-000039410000}"/>
    <cellStyle name="Note 2 5 31 3" xfId="41176" xr:uid="{00000000-0005-0000-0000-00003A410000}"/>
    <cellStyle name="Note 2 5 31 4" xfId="54184" xr:uid="{00000000-0005-0000-0000-00003B410000}"/>
    <cellStyle name="Note 2 5 32" xfId="14347" xr:uid="{00000000-0005-0000-0000-00003C410000}"/>
    <cellStyle name="Note 2 5 32 2" xfId="30902" xr:uid="{00000000-0005-0000-0000-00003D410000}"/>
    <cellStyle name="Note 2 5 32 3" xfId="41392" xr:uid="{00000000-0005-0000-0000-00003E410000}"/>
    <cellStyle name="Note 2 5 32 4" xfId="54400" xr:uid="{00000000-0005-0000-0000-00003F410000}"/>
    <cellStyle name="Note 2 5 33" xfId="14671" xr:uid="{00000000-0005-0000-0000-000040410000}"/>
    <cellStyle name="Note 2 5 33 2" xfId="31190" xr:uid="{00000000-0005-0000-0000-000041410000}"/>
    <cellStyle name="Note 2 5 33 3" xfId="41635" xr:uid="{00000000-0005-0000-0000-000042410000}"/>
    <cellStyle name="Note 2 5 33 4" xfId="54643" xr:uid="{00000000-0005-0000-0000-000043410000}"/>
    <cellStyle name="Note 2 5 34" xfId="14973" xr:uid="{00000000-0005-0000-0000-000044410000}"/>
    <cellStyle name="Note 2 5 34 2" xfId="31459" xr:uid="{00000000-0005-0000-0000-000045410000}"/>
    <cellStyle name="Note 2 5 34 3" xfId="41867" xr:uid="{00000000-0005-0000-0000-000046410000}"/>
    <cellStyle name="Note 2 5 34 4" xfId="54875" xr:uid="{00000000-0005-0000-0000-000047410000}"/>
    <cellStyle name="Note 2 5 35" xfId="15279" xr:uid="{00000000-0005-0000-0000-000048410000}"/>
    <cellStyle name="Note 2 5 35 2" xfId="31728" xr:uid="{00000000-0005-0000-0000-000049410000}"/>
    <cellStyle name="Note 2 5 35 3" xfId="42097" xr:uid="{00000000-0005-0000-0000-00004A410000}"/>
    <cellStyle name="Note 2 5 35 4" xfId="55105" xr:uid="{00000000-0005-0000-0000-00004B410000}"/>
    <cellStyle name="Note 2 5 36" xfId="15724" xr:uid="{00000000-0005-0000-0000-00004C410000}"/>
    <cellStyle name="Note 2 5 36 2" xfId="32132" xr:uid="{00000000-0005-0000-0000-00004D410000}"/>
    <cellStyle name="Note 2 5 36 3" xfId="42459" xr:uid="{00000000-0005-0000-0000-00004E410000}"/>
    <cellStyle name="Note 2 5 36 4" xfId="55467" xr:uid="{00000000-0005-0000-0000-00004F410000}"/>
    <cellStyle name="Note 2 5 37" xfId="15988" xr:uid="{00000000-0005-0000-0000-000050410000}"/>
    <cellStyle name="Note 2 5 37 2" xfId="32360" xr:uid="{00000000-0005-0000-0000-000051410000}"/>
    <cellStyle name="Note 2 5 37 3" xfId="42649" xr:uid="{00000000-0005-0000-0000-000052410000}"/>
    <cellStyle name="Note 2 5 37 4" xfId="55657" xr:uid="{00000000-0005-0000-0000-000053410000}"/>
    <cellStyle name="Note 2 5 38" xfId="16475" xr:uid="{00000000-0005-0000-0000-000054410000}"/>
    <cellStyle name="Note 2 5 38 2" xfId="32807" xr:uid="{00000000-0005-0000-0000-000055410000}"/>
    <cellStyle name="Note 2 5 38 3" xfId="43046" xr:uid="{00000000-0005-0000-0000-000056410000}"/>
    <cellStyle name="Note 2 5 38 4" xfId="56054" xr:uid="{00000000-0005-0000-0000-000057410000}"/>
    <cellStyle name="Note 2 5 39" xfId="16694" xr:uid="{00000000-0005-0000-0000-000058410000}"/>
    <cellStyle name="Note 2 5 39 2" xfId="33001" xr:uid="{00000000-0005-0000-0000-000059410000}"/>
    <cellStyle name="Note 2 5 39 3" xfId="43216" xr:uid="{00000000-0005-0000-0000-00005A410000}"/>
    <cellStyle name="Note 2 5 39 4" xfId="56224" xr:uid="{00000000-0005-0000-0000-00005B410000}"/>
    <cellStyle name="Note 2 5 4" xfId="4303" xr:uid="{00000000-0005-0000-0000-00005C410000}"/>
    <cellStyle name="Note 2 5 4 2" xfId="21786" xr:uid="{00000000-0005-0000-0000-00005D410000}"/>
    <cellStyle name="Note 2 5 4 3" xfId="19806" xr:uid="{00000000-0005-0000-0000-00005E410000}"/>
    <cellStyle name="Note 2 5 4 4" xfId="46571" xr:uid="{00000000-0005-0000-0000-00005F410000}"/>
    <cellStyle name="Note 2 5 40" xfId="17496" xr:uid="{00000000-0005-0000-0000-000060410000}"/>
    <cellStyle name="Note 2 5 40 2" xfId="33734" xr:uid="{00000000-0005-0000-0000-000061410000}"/>
    <cellStyle name="Note 2 5 40 3" xfId="43848" xr:uid="{00000000-0005-0000-0000-000062410000}"/>
    <cellStyle name="Note 2 5 40 4" xfId="56856" xr:uid="{00000000-0005-0000-0000-000063410000}"/>
    <cellStyle name="Note 2 5 41" xfId="17746" xr:uid="{00000000-0005-0000-0000-000064410000}"/>
    <cellStyle name="Note 2 5 41 2" xfId="33955" xr:uid="{00000000-0005-0000-0000-000065410000}"/>
    <cellStyle name="Note 2 5 41 3" xfId="44029" xr:uid="{00000000-0005-0000-0000-000066410000}"/>
    <cellStyle name="Note 2 5 41 4" xfId="57037" xr:uid="{00000000-0005-0000-0000-000067410000}"/>
    <cellStyle name="Note 2 5 42" xfId="18065" xr:uid="{00000000-0005-0000-0000-000068410000}"/>
    <cellStyle name="Note 2 5 42 2" xfId="34236" xr:uid="{00000000-0005-0000-0000-000069410000}"/>
    <cellStyle name="Note 2 5 42 3" xfId="44263" xr:uid="{00000000-0005-0000-0000-00006A410000}"/>
    <cellStyle name="Note 2 5 42 4" xfId="57271" xr:uid="{00000000-0005-0000-0000-00006B410000}"/>
    <cellStyle name="Note 2 5 43" xfId="18376" xr:uid="{00000000-0005-0000-0000-00006C410000}"/>
    <cellStyle name="Note 2 5 43 2" xfId="34511" xr:uid="{00000000-0005-0000-0000-00006D410000}"/>
    <cellStyle name="Note 2 5 43 3" xfId="44493" xr:uid="{00000000-0005-0000-0000-00006E410000}"/>
    <cellStyle name="Note 2 5 43 4" xfId="57501" xr:uid="{00000000-0005-0000-0000-00006F410000}"/>
    <cellStyle name="Note 2 5 44" xfId="18692" xr:uid="{00000000-0005-0000-0000-000070410000}"/>
    <cellStyle name="Note 2 5 44 2" xfId="34791" xr:uid="{00000000-0005-0000-0000-000071410000}"/>
    <cellStyle name="Note 2 5 44 3" xfId="44728" xr:uid="{00000000-0005-0000-0000-000072410000}"/>
    <cellStyle name="Note 2 5 44 4" xfId="57736" xr:uid="{00000000-0005-0000-0000-000073410000}"/>
    <cellStyle name="Note 2 5 45" xfId="19153" xr:uid="{00000000-0005-0000-0000-000074410000}"/>
    <cellStyle name="Note 2 5 45 2" xfId="35200" xr:uid="{00000000-0005-0000-0000-000075410000}"/>
    <cellStyle name="Note 2 5 45 3" xfId="45070" xr:uid="{00000000-0005-0000-0000-000076410000}"/>
    <cellStyle name="Note 2 5 45 4" xfId="58078" xr:uid="{00000000-0005-0000-0000-000077410000}"/>
    <cellStyle name="Note 2 5 46" xfId="19455" xr:uid="{00000000-0005-0000-0000-000078410000}"/>
    <cellStyle name="Note 2 5 46 2" xfId="35466" xr:uid="{00000000-0005-0000-0000-000079410000}"/>
    <cellStyle name="Note 2 5 46 3" xfId="45293" xr:uid="{00000000-0005-0000-0000-00007A410000}"/>
    <cellStyle name="Note 2 5 46 4" xfId="58301" xr:uid="{00000000-0005-0000-0000-00007B410000}"/>
    <cellStyle name="Note 2 5 47" xfId="24933" xr:uid="{00000000-0005-0000-0000-00007C410000}"/>
    <cellStyle name="Note 2 5 5" xfId="4546" xr:uid="{00000000-0005-0000-0000-00007D410000}"/>
    <cellStyle name="Note 2 5 5 2" xfId="21998" xr:uid="{00000000-0005-0000-0000-00007E410000}"/>
    <cellStyle name="Note 2 5 5 3" xfId="20589" xr:uid="{00000000-0005-0000-0000-00007F410000}"/>
    <cellStyle name="Note 2 5 5 4" xfId="46742" xr:uid="{00000000-0005-0000-0000-000080410000}"/>
    <cellStyle name="Note 2 5 6" xfId="4937" xr:uid="{00000000-0005-0000-0000-000081410000}"/>
    <cellStyle name="Note 2 5 6 2" xfId="22361" xr:uid="{00000000-0005-0000-0000-000082410000}"/>
    <cellStyle name="Note 2 5 6 3" xfId="33793" xr:uid="{00000000-0005-0000-0000-000083410000}"/>
    <cellStyle name="Note 2 5 6 4" xfId="47055" xr:uid="{00000000-0005-0000-0000-000084410000}"/>
    <cellStyle name="Note 2 5 7" xfId="5162" xr:uid="{00000000-0005-0000-0000-000085410000}"/>
    <cellStyle name="Note 2 5 7 2" xfId="22564" xr:uid="{00000000-0005-0000-0000-000086410000}"/>
    <cellStyle name="Note 2 5 7 3" xfId="20481" xr:uid="{00000000-0005-0000-0000-000087410000}"/>
    <cellStyle name="Note 2 5 7 4" xfId="47236" xr:uid="{00000000-0005-0000-0000-000088410000}"/>
    <cellStyle name="Note 2 5 8" xfId="5447" xr:uid="{00000000-0005-0000-0000-000089410000}"/>
    <cellStyle name="Note 2 5 8 2" xfId="22825" xr:uid="{00000000-0005-0000-0000-00008A410000}"/>
    <cellStyle name="Note 2 5 8 3" xfId="19605" xr:uid="{00000000-0005-0000-0000-00008B410000}"/>
    <cellStyle name="Note 2 5 8 4" xfId="47454" xr:uid="{00000000-0005-0000-0000-00008C410000}"/>
    <cellStyle name="Note 2 5 9" xfId="5655" xr:uid="{00000000-0005-0000-0000-00008D410000}"/>
    <cellStyle name="Note 2 5 9 2" xfId="23014" xr:uid="{00000000-0005-0000-0000-00008E410000}"/>
    <cellStyle name="Note 2 5 9 3" xfId="24282" xr:uid="{00000000-0005-0000-0000-00008F410000}"/>
    <cellStyle name="Note 2 5 9 4" xfId="47616" xr:uid="{00000000-0005-0000-0000-000090410000}"/>
    <cellStyle name="Note 2 6" xfId="2865" xr:uid="{00000000-0005-0000-0000-000091410000}"/>
    <cellStyle name="Note 2 6 10" xfId="6237" xr:uid="{00000000-0005-0000-0000-000092410000}"/>
    <cellStyle name="Note 2 6 10 2" xfId="23559" xr:uid="{00000000-0005-0000-0000-000093410000}"/>
    <cellStyle name="Note 2 6 10 3" xfId="30537" xr:uid="{00000000-0005-0000-0000-000094410000}"/>
    <cellStyle name="Note 2 6 10 4" xfId="48093" xr:uid="{00000000-0005-0000-0000-000095410000}"/>
    <cellStyle name="Note 2 6 11" xfId="6470" xr:uid="{00000000-0005-0000-0000-000096410000}"/>
    <cellStyle name="Note 2 6 11 2" xfId="23768" xr:uid="{00000000-0005-0000-0000-000097410000}"/>
    <cellStyle name="Note 2 6 11 3" xfId="25963" xr:uid="{00000000-0005-0000-0000-000098410000}"/>
    <cellStyle name="Note 2 6 11 4" xfId="48266" xr:uid="{00000000-0005-0000-0000-000099410000}"/>
    <cellStyle name="Note 2 6 12" xfId="6764" xr:uid="{00000000-0005-0000-0000-00009A410000}"/>
    <cellStyle name="Note 2 6 12 2" xfId="24030" xr:uid="{00000000-0005-0000-0000-00009B410000}"/>
    <cellStyle name="Note 2 6 12 3" xfId="21717" xr:uid="{00000000-0005-0000-0000-00009C410000}"/>
    <cellStyle name="Note 2 6 12 4" xfId="48489" xr:uid="{00000000-0005-0000-0000-00009D410000}"/>
    <cellStyle name="Note 2 6 13" xfId="7128" xr:uid="{00000000-0005-0000-0000-00009E410000}"/>
    <cellStyle name="Note 2 6 13 2" xfId="24359" xr:uid="{00000000-0005-0000-0000-00009F410000}"/>
    <cellStyle name="Note 2 6 13 3" xfId="35800" xr:uid="{00000000-0005-0000-0000-0000A0410000}"/>
    <cellStyle name="Note 2 6 13 4" xfId="48769" xr:uid="{00000000-0005-0000-0000-0000A1410000}"/>
    <cellStyle name="Note 2 6 14" xfId="7554" xr:uid="{00000000-0005-0000-0000-0000A2410000}"/>
    <cellStyle name="Note 2 6 14 2" xfId="24736" xr:uid="{00000000-0005-0000-0000-0000A3410000}"/>
    <cellStyle name="Note 2 6 14 3" xfId="36108" xr:uid="{00000000-0005-0000-0000-0000A4410000}"/>
    <cellStyle name="Note 2 6 14 4" xfId="49079" xr:uid="{00000000-0005-0000-0000-0000A5410000}"/>
    <cellStyle name="Note 2 6 15" xfId="7852" xr:uid="{00000000-0005-0000-0000-0000A6410000}"/>
    <cellStyle name="Note 2 6 15 2" xfId="25006" xr:uid="{00000000-0005-0000-0000-0000A7410000}"/>
    <cellStyle name="Note 2 6 15 3" xfId="36338" xr:uid="{00000000-0005-0000-0000-0000A8410000}"/>
    <cellStyle name="Note 2 6 15 4" xfId="49309" xr:uid="{00000000-0005-0000-0000-0000A9410000}"/>
    <cellStyle name="Note 2 6 16" xfId="8433" xr:uid="{00000000-0005-0000-0000-0000AA410000}"/>
    <cellStyle name="Note 2 6 16 2" xfId="25548" xr:uid="{00000000-0005-0000-0000-0000AB410000}"/>
    <cellStyle name="Note 2 6 16 3" xfId="36821" xr:uid="{00000000-0005-0000-0000-0000AC410000}"/>
    <cellStyle name="Note 2 6 16 4" xfId="49792" xr:uid="{00000000-0005-0000-0000-0000AD410000}"/>
    <cellStyle name="Note 2 6 17" xfId="8695" xr:uid="{00000000-0005-0000-0000-0000AE410000}"/>
    <cellStyle name="Note 2 6 17 2" xfId="25775" xr:uid="{00000000-0005-0000-0000-0000AF410000}"/>
    <cellStyle name="Note 2 6 17 3" xfId="37010" xr:uid="{00000000-0005-0000-0000-0000B0410000}"/>
    <cellStyle name="Note 2 6 17 4" xfId="49981" xr:uid="{00000000-0005-0000-0000-0000B1410000}"/>
    <cellStyle name="Note 2 6 18" xfId="8973" xr:uid="{00000000-0005-0000-0000-0000B2410000}"/>
    <cellStyle name="Note 2 6 18 2" xfId="26025" xr:uid="{00000000-0005-0000-0000-0000B3410000}"/>
    <cellStyle name="Note 2 6 18 3" xfId="37226" xr:uid="{00000000-0005-0000-0000-0000B4410000}"/>
    <cellStyle name="Note 2 6 18 4" xfId="50197" xr:uid="{00000000-0005-0000-0000-0000B5410000}"/>
    <cellStyle name="Note 2 6 19" xfId="10493" xr:uid="{00000000-0005-0000-0000-0000B6410000}"/>
    <cellStyle name="Note 2 6 19 2" xfId="27446" xr:uid="{00000000-0005-0000-0000-0000B7410000}"/>
    <cellStyle name="Note 2 6 19 3" xfId="38486" xr:uid="{00000000-0005-0000-0000-0000B8410000}"/>
    <cellStyle name="Note 2 6 19 4" xfId="51473" xr:uid="{00000000-0005-0000-0000-0000B9410000}"/>
    <cellStyle name="Note 2 6 2" xfId="3378" xr:uid="{00000000-0005-0000-0000-0000BA410000}"/>
    <cellStyle name="Note 2 6 2 2" xfId="20951" xr:uid="{00000000-0005-0000-0000-0000BB410000}"/>
    <cellStyle name="Note 2 6 2 3" xfId="23953" xr:uid="{00000000-0005-0000-0000-0000BC410000}"/>
    <cellStyle name="Note 2 6 2 4" xfId="45865" xr:uid="{00000000-0005-0000-0000-0000BD410000}"/>
    <cellStyle name="Note 2 6 20" xfId="10739" xr:uid="{00000000-0005-0000-0000-0000BE410000}"/>
    <cellStyle name="Note 2 6 20 2" xfId="27674" xr:uid="{00000000-0005-0000-0000-0000BF410000}"/>
    <cellStyle name="Note 2 6 20 3" xfId="38683" xr:uid="{00000000-0005-0000-0000-0000C0410000}"/>
    <cellStyle name="Note 2 6 20 4" xfId="51691" xr:uid="{00000000-0005-0000-0000-0000C1410000}"/>
    <cellStyle name="Note 2 6 21" xfId="11063" xr:uid="{00000000-0005-0000-0000-0000C2410000}"/>
    <cellStyle name="Note 2 6 21 2" xfId="27969" xr:uid="{00000000-0005-0000-0000-0000C3410000}"/>
    <cellStyle name="Note 2 6 21 3" xfId="38922" xr:uid="{00000000-0005-0000-0000-0000C4410000}"/>
    <cellStyle name="Note 2 6 21 4" xfId="51930" xr:uid="{00000000-0005-0000-0000-0000C5410000}"/>
    <cellStyle name="Note 2 6 22" xfId="11402" xr:uid="{00000000-0005-0000-0000-0000C6410000}"/>
    <cellStyle name="Note 2 6 22 2" xfId="28277" xr:uid="{00000000-0005-0000-0000-0000C7410000}"/>
    <cellStyle name="Note 2 6 22 3" xfId="39180" xr:uid="{00000000-0005-0000-0000-0000C8410000}"/>
    <cellStyle name="Note 2 6 22 4" xfId="52188" xr:uid="{00000000-0005-0000-0000-0000C9410000}"/>
    <cellStyle name="Note 2 6 23" xfId="11673" xr:uid="{00000000-0005-0000-0000-0000CA410000}"/>
    <cellStyle name="Note 2 6 23 2" xfId="28515" xr:uid="{00000000-0005-0000-0000-0000CB410000}"/>
    <cellStyle name="Note 2 6 23 3" xfId="39382" xr:uid="{00000000-0005-0000-0000-0000CC410000}"/>
    <cellStyle name="Note 2 6 23 4" xfId="52390" xr:uid="{00000000-0005-0000-0000-0000CD410000}"/>
    <cellStyle name="Note 2 6 24" xfId="12004" xr:uid="{00000000-0005-0000-0000-0000CE410000}"/>
    <cellStyle name="Note 2 6 24 2" xfId="28816" xr:uid="{00000000-0005-0000-0000-0000CF410000}"/>
    <cellStyle name="Note 2 6 24 3" xfId="39644" xr:uid="{00000000-0005-0000-0000-0000D0410000}"/>
    <cellStyle name="Note 2 6 24 4" xfId="52652" xr:uid="{00000000-0005-0000-0000-0000D1410000}"/>
    <cellStyle name="Note 2 6 25" xfId="12289" xr:uid="{00000000-0005-0000-0000-0000D2410000}"/>
    <cellStyle name="Note 2 6 25 2" xfId="29069" xr:uid="{00000000-0005-0000-0000-0000D3410000}"/>
    <cellStyle name="Note 2 6 25 3" xfId="39843" xr:uid="{00000000-0005-0000-0000-0000D4410000}"/>
    <cellStyle name="Note 2 6 25 4" xfId="52851" xr:uid="{00000000-0005-0000-0000-0000D5410000}"/>
    <cellStyle name="Note 2 6 26" xfId="12562" xr:uid="{00000000-0005-0000-0000-0000D6410000}"/>
    <cellStyle name="Note 2 6 26 2" xfId="29310" xr:uid="{00000000-0005-0000-0000-0000D7410000}"/>
    <cellStyle name="Note 2 6 26 3" xfId="40044" xr:uid="{00000000-0005-0000-0000-0000D8410000}"/>
    <cellStyle name="Note 2 6 26 4" xfId="53052" xr:uid="{00000000-0005-0000-0000-0000D9410000}"/>
    <cellStyle name="Note 2 6 27" xfId="12844" xr:uid="{00000000-0005-0000-0000-0000DA410000}"/>
    <cellStyle name="Note 2 6 27 2" xfId="29560" xr:uid="{00000000-0005-0000-0000-0000DB410000}"/>
    <cellStyle name="Note 2 6 27 3" xfId="40244" xr:uid="{00000000-0005-0000-0000-0000DC410000}"/>
    <cellStyle name="Note 2 6 27 4" xfId="53252" xr:uid="{00000000-0005-0000-0000-0000DD410000}"/>
    <cellStyle name="Note 2 6 28" xfId="13187" xr:uid="{00000000-0005-0000-0000-0000DE410000}"/>
    <cellStyle name="Note 2 6 28 2" xfId="29868" xr:uid="{00000000-0005-0000-0000-0000DF410000}"/>
    <cellStyle name="Note 2 6 28 3" xfId="40512" xr:uid="{00000000-0005-0000-0000-0000E0410000}"/>
    <cellStyle name="Note 2 6 28 4" xfId="53520" xr:uid="{00000000-0005-0000-0000-0000E1410000}"/>
    <cellStyle name="Note 2 6 29" xfId="13524" xr:uid="{00000000-0005-0000-0000-0000E2410000}"/>
    <cellStyle name="Note 2 6 29 2" xfId="30174" xr:uid="{00000000-0005-0000-0000-0000E3410000}"/>
    <cellStyle name="Note 2 6 29 3" xfId="40778" xr:uid="{00000000-0005-0000-0000-0000E4410000}"/>
    <cellStyle name="Note 2 6 29 4" xfId="53786" xr:uid="{00000000-0005-0000-0000-0000E5410000}"/>
    <cellStyle name="Note 2 6 3" xfId="3674" xr:uid="{00000000-0005-0000-0000-0000E6410000}"/>
    <cellStyle name="Note 2 6 3 2" xfId="21211" xr:uid="{00000000-0005-0000-0000-0000E7410000}"/>
    <cellStyle name="Note 2 6 3 3" xfId="28379" xr:uid="{00000000-0005-0000-0000-0000E8410000}"/>
    <cellStyle name="Note 2 6 3 4" xfId="46082" xr:uid="{00000000-0005-0000-0000-0000E9410000}"/>
    <cellStyle name="Note 2 6 30" xfId="13763" xr:uid="{00000000-0005-0000-0000-0000EA410000}"/>
    <cellStyle name="Note 2 6 30 2" xfId="30387" xr:uid="{00000000-0005-0000-0000-0000EB410000}"/>
    <cellStyle name="Note 2 6 30 3" xfId="40963" xr:uid="{00000000-0005-0000-0000-0000EC410000}"/>
    <cellStyle name="Note 2 6 30 4" xfId="53971" xr:uid="{00000000-0005-0000-0000-0000ED410000}"/>
    <cellStyle name="Note 2 6 31" xfId="14038" xr:uid="{00000000-0005-0000-0000-0000EE410000}"/>
    <cellStyle name="Note 2 6 31 2" xfId="30627" xr:uid="{00000000-0005-0000-0000-0000EF410000}"/>
    <cellStyle name="Note 2 6 31 3" xfId="41165" xr:uid="{00000000-0005-0000-0000-0000F0410000}"/>
    <cellStyle name="Note 2 6 31 4" xfId="54173" xr:uid="{00000000-0005-0000-0000-0000F1410000}"/>
    <cellStyle name="Note 2 6 32" xfId="14335" xr:uid="{00000000-0005-0000-0000-0000F2410000}"/>
    <cellStyle name="Note 2 6 32 2" xfId="30891" xr:uid="{00000000-0005-0000-0000-0000F3410000}"/>
    <cellStyle name="Note 2 6 32 3" xfId="41381" xr:uid="{00000000-0005-0000-0000-0000F4410000}"/>
    <cellStyle name="Note 2 6 32 4" xfId="54389" xr:uid="{00000000-0005-0000-0000-0000F5410000}"/>
    <cellStyle name="Note 2 6 33" xfId="14659" xr:uid="{00000000-0005-0000-0000-0000F6410000}"/>
    <cellStyle name="Note 2 6 33 2" xfId="31179" xr:uid="{00000000-0005-0000-0000-0000F7410000}"/>
    <cellStyle name="Note 2 6 33 3" xfId="41624" xr:uid="{00000000-0005-0000-0000-0000F8410000}"/>
    <cellStyle name="Note 2 6 33 4" xfId="54632" xr:uid="{00000000-0005-0000-0000-0000F9410000}"/>
    <cellStyle name="Note 2 6 34" xfId="14962" xr:uid="{00000000-0005-0000-0000-0000FA410000}"/>
    <cellStyle name="Note 2 6 34 2" xfId="31448" xr:uid="{00000000-0005-0000-0000-0000FB410000}"/>
    <cellStyle name="Note 2 6 34 3" xfId="41856" xr:uid="{00000000-0005-0000-0000-0000FC410000}"/>
    <cellStyle name="Note 2 6 34 4" xfId="54864" xr:uid="{00000000-0005-0000-0000-0000FD410000}"/>
    <cellStyle name="Note 2 6 35" xfId="15267" xr:uid="{00000000-0005-0000-0000-0000FE410000}"/>
    <cellStyle name="Note 2 6 35 2" xfId="31717" xr:uid="{00000000-0005-0000-0000-0000FF410000}"/>
    <cellStyle name="Note 2 6 35 3" xfId="42086" xr:uid="{00000000-0005-0000-0000-000000420000}"/>
    <cellStyle name="Note 2 6 35 4" xfId="55094" xr:uid="{00000000-0005-0000-0000-000001420000}"/>
    <cellStyle name="Note 2 6 36" xfId="15713" xr:uid="{00000000-0005-0000-0000-000002420000}"/>
    <cellStyle name="Note 2 6 36 2" xfId="32121" xr:uid="{00000000-0005-0000-0000-000003420000}"/>
    <cellStyle name="Note 2 6 36 3" xfId="42448" xr:uid="{00000000-0005-0000-0000-000004420000}"/>
    <cellStyle name="Note 2 6 36 4" xfId="55456" xr:uid="{00000000-0005-0000-0000-000005420000}"/>
    <cellStyle name="Note 2 6 37" xfId="15976" xr:uid="{00000000-0005-0000-0000-000006420000}"/>
    <cellStyle name="Note 2 6 37 2" xfId="32348" xr:uid="{00000000-0005-0000-0000-000007420000}"/>
    <cellStyle name="Note 2 6 37 3" xfId="42638" xr:uid="{00000000-0005-0000-0000-000008420000}"/>
    <cellStyle name="Note 2 6 37 4" xfId="55646" xr:uid="{00000000-0005-0000-0000-000009420000}"/>
    <cellStyle name="Note 2 6 38" xfId="16463" xr:uid="{00000000-0005-0000-0000-00000A420000}"/>
    <cellStyle name="Note 2 6 38 2" xfId="32795" xr:uid="{00000000-0005-0000-0000-00000B420000}"/>
    <cellStyle name="Note 2 6 38 3" xfId="43034" xr:uid="{00000000-0005-0000-0000-00000C420000}"/>
    <cellStyle name="Note 2 6 38 4" xfId="56042" xr:uid="{00000000-0005-0000-0000-00000D420000}"/>
    <cellStyle name="Note 2 6 39" xfId="16683" xr:uid="{00000000-0005-0000-0000-00000E420000}"/>
    <cellStyle name="Note 2 6 39 2" xfId="32990" xr:uid="{00000000-0005-0000-0000-00000F420000}"/>
    <cellStyle name="Note 2 6 39 3" xfId="43205" xr:uid="{00000000-0005-0000-0000-000010420000}"/>
    <cellStyle name="Note 2 6 39 4" xfId="56213" xr:uid="{00000000-0005-0000-0000-000011420000}"/>
    <cellStyle name="Note 2 6 4" xfId="4291" xr:uid="{00000000-0005-0000-0000-000012420000}"/>
    <cellStyle name="Note 2 6 4 2" xfId="21775" xr:uid="{00000000-0005-0000-0000-000013420000}"/>
    <cellStyle name="Note 2 6 4 3" xfId="24157" xr:uid="{00000000-0005-0000-0000-000014420000}"/>
    <cellStyle name="Note 2 6 4 4" xfId="46560" xr:uid="{00000000-0005-0000-0000-000015420000}"/>
    <cellStyle name="Note 2 6 40" xfId="17484" xr:uid="{00000000-0005-0000-0000-000016420000}"/>
    <cellStyle name="Note 2 6 40 2" xfId="33722" xr:uid="{00000000-0005-0000-0000-000017420000}"/>
    <cellStyle name="Note 2 6 40 3" xfId="43837" xr:uid="{00000000-0005-0000-0000-000018420000}"/>
    <cellStyle name="Note 2 6 40 4" xfId="56845" xr:uid="{00000000-0005-0000-0000-000019420000}"/>
    <cellStyle name="Note 2 6 41" xfId="17734" xr:uid="{00000000-0005-0000-0000-00001A420000}"/>
    <cellStyle name="Note 2 6 41 2" xfId="33943" xr:uid="{00000000-0005-0000-0000-00001B420000}"/>
    <cellStyle name="Note 2 6 41 3" xfId="44018" xr:uid="{00000000-0005-0000-0000-00001C420000}"/>
    <cellStyle name="Note 2 6 41 4" xfId="57026" xr:uid="{00000000-0005-0000-0000-00001D420000}"/>
    <cellStyle name="Note 2 6 42" xfId="18053" xr:uid="{00000000-0005-0000-0000-00001E420000}"/>
    <cellStyle name="Note 2 6 42 2" xfId="34225" xr:uid="{00000000-0005-0000-0000-00001F420000}"/>
    <cellStyle name="Note 2 6 42 3" xfId="44252" xr:uid="{00000000-0005-0000-0000-000020420000}"/>
    <cellStyle name="Note 2 6 42 4" xfId="57260" xr:uid="{00000000-0005-0000-0000-000021420000}"/>
    <cellStyle name="Note 2 6 43" xfId="18364" xr:uid="{00000000-0005-0000-0000-000022420000}"/>
    <cellStyle name="Note 2 6 43 2" xfId="34500" xr:uid="{00000000-0005-0000-0000-000023420000}"/>
    <cellStyle name="Note 2 6 43 3" xfId="44482" xr:uid="{00000000-0005-0000-0000-000024420000}"/>
    <cellStyle name="Note 2 6 43 4" xfId="57490" xr:uid="{00000000-0005-0000-0000-000025420000}"/>
    <cellStyle name="Note 2 6 44" xfId="18680" xr:uid="{00000000-0005-0000-0000-000026420000}"/>
    <cellStyle name="Note 2 6 44 2" xfId="34780" xr:uid="{00000000-0005-0000-0000-000027420000}"/>
    <cellStyle name="Note 2 6 44 3" xfId="44717" xr:uid="{00000000-0005-0000-0000-000028420000}"/>
    <cellStyle name="Note 2 6 44 4" xfId="57725" xr:uid="{00000000-0005-0000-0000-000029420000}"/>
    <cellStyle name="Note 2 6 45" xfId="19141" xr:uid="{00000000-0005-0000-0000-00002A420000}"/>
    <cellStyle name="Note 2 6 45 2" xfId="35189" xr:uid="{00000000-0005-0000-0000-00002B420000}"/>
    <cellStyle name="Note 2 6 45 3" xfId="45059" xr:uid="{00000000-0005-0000-0000-00002C420000}"/>
    <cellStyle name="Note 2 6 45 4" xfId="58067" xr:uid="{00000000-0005-0000-0000-00002D420000}"/>
    <cellStyle name="Note 2 6 46" xfId="19443" xr:uid="{00000000-0005-0000-0000-00002E420000}"/>
    <cellStyle name="Note 2 6 46 2" xfId="35455" xr:uid="{00000000-0005-0000-0000-00002F420000}"/>
    <cellStyle name="Note 2 6 46 3" xfId="45282" xr:uid="{00000000-0005-0000-0000-000030420000}"/>
    <cellStyle name="Note 2 6 46 4" xfId="58290" xr:uid="{00000000-0005-0000-0000-000031420000}"/>
    <cellStyle name="Note 2 6 47" xfId="29227" xr:uid="{00000000-0005-0000-0000-000032420000}"/>
    <cellStyle name="Note 2 6 5" xfId="4535" xr:uid="{00000000-0005-0000-0000-000033420000}"/>
    <cellStyle name="Note 2 6 5 2" xfId="21987" xr:uid="{00000000-0005-0000-0000-000034420000}"/>
    <cellStyle name="Note 2 6 5 3" xfId="19793" xr:uid="{00000000-0005-0000-0000-000035420000}"/>
    <cellStyle name="Note 2 6 5 4" xfId="46731" xr:uid="{00000000-0005-0000-0000-000036420000}"/>
    <cellStyle name="Note 2 6 6" xfId="4925" xr:uid="{00000000-0005-0000-0000-000037420000}"/>
    <cellStyle name="Note 2 6 6 2" xfId="22349" xr:uid="{00000000-0005-0000-0000-000038420000}"/>
    <cellStyle name="Note 2 6 6 3" xfId="24807" xr:uid="{00000000-0005-0000-0000-000039420000}"/>
    <cellStyle name="Note 2 6 6 4" xfId="47043" xr:uid="{00000000-0005-0000-0000-00003A420000}"/>
    <cellStyle name="Note 2 6 7" xfId="5151" xr:uid="{00000000-0005-0000-0000-00003B420000}"/>
    <cellStyle name="Note 2 6 7 2" xfId="22553" xr:uid="{00000000-0005-0000-0000-00003C420000}"/>
    <cellStyle name="Note 2 6 7 3" xfId="19690" xr:uid="{00000000-0005-0000-0000-00003D420000}"/>
    <cellStyle name="Note 2 6 7 4" xfId="47225" xr:uid="{00000000-0005-0000-0000-00003E420000}"/>
    <cellStyle name="Note 2 6 8" xfId="5436" xr:uid="{00000000-0005-0000-0000-00003F420000}"/>
    <cellStyle name="Note 2 6 8 2" xfId="22814" xr:uid="{00000000-0005-0000-0000-000040420000}"/>
    <cellStyle name="Note 2 6 8 3" xfId="19616" xr:uid="{00000000-0005-0000-0000-000041420000}"/>
    <cellStyle name="Note 2 6 8 4" xfId="47443" xr:uid="{00000000-0005-0000-0000-000042420000}"/>
    <cellStyle name="Note 2 6 9" xfId="5644" xr:uid="{00000000-0005-0000-0000-000043420000}"/>
    <cellStyle name="Note 2 6 9 2" xfId="23003" xr:uid="{00000000-0005-0000-0000-000044420000}"/>
    <cellStyle name="Note 2 6 9 3" xfId="27824" xr:uid="{00000000-0005-0000-0000-000045420000}"/>
    <cellStyle name="Note 2 6 9 4" xfId="47605" xr:uid="{00000000-0005-0000-0000-000046420000}"/>
    <cellStyle name="Note 2 7" xfId="2660" xr:uid="{00000000-0005-0000-0000-000047420000}"/>
    <cellStyle name="Note 2 7 10" xfId="6075" xr:uid="{00000000-0005-0000-0000-000048420000}"/>
    <cellStyle name="Note 2 7 10 2" xfId="23407" xr:uid="{00000000-0005-0000-0000-000049420000}"/>
    <cellStyle name="Note 2 7 10 3" xfId="32888" xr:uid="{00000000-0005-0000-0000-00004A420000}"/>
    <cellStyle name="Note 2 7 10 4" xfId="47962" xr:uid="{00000000-0005-0000-0000-00004B420000}"/>
    <cellStyle name="Note 2 7 11" xfId="5808" xr:uid="{00000000-0005-0000-0000-00004C420000}"/>
    <cellStyle name="Note 2 7 11 2" xfId="23153" xr:uid="{00000000-0005-0000-0000-00004D420000}"/>
    <cellStyle name="Note 2 7 11 3" xfId="29000" xr:uid="{00000000-0005-0000-0000-00004E420000}"/>
    <cellStyle name="Note 2 7 11 4" xfId="47738" xr:uid="{00000000-0005-0000-0000-00004F420000}"/>
    <cellStyle name="Note 2 7 12" xfId="5828" xr:uid="{00000000-0005-0000-0000-000050420000}"/>
    <cellStyle name="Note 2 7 12 2" xfId="23173" xr:uid="{00000000-0005-0000-0000-000051420000}"/>
    <cellStyle name="Note 2 7 12 3" xfId="20868" xr:uid="{00000000-0005-0000-0000-000052420000}"/>
    <cellStyle name="Note 2 7 12 4" xfId="47756" xr:uid="{00000000-0005-0000-0000-000053420000}"/>
    <cellStyle name="Note 2 7 13" xfId="6974" xr:uid="{00000000-0005-0000-0000-000054420000}"/>
    <cellStyle name="Note 2 7 13 2" xfId="24218" xr:uid="{00000000-0005-0000-0000-000055420000}"/>
    <cellStyle name="Note 2 7 13 3" xfId="35682" xr:uid="{00000000-0005-0000-0000-000056420000}"/>
    <cellStyle name="Note 2 7 13 4" xfId="48651" xr:uid="{00000000-0005-0000-0000-000057420000}"/>
    <cellStyle name="Note 2 7 14" xfId="7388" xr:uid="{00000000-0005-0000-0000-000058420000}"/>
    <cellStyle name="Note 2 7 14 2" xfId="24589" xr:uid="{00000000-0005-0000-0000-000059420000}"/>
    <cellStyle name="Note 2 7 14 3" xfId="35980" xr:uid="{00000000-0005-0000-0000-00005A420000}"/>
    <cellStyle name="Note 2 7 14 4" xfId="48951" xr:uid="{00000000-0005-0000-0000-00005B420000}"/>
    <cellStyle name="Note 2 7 15" xfId="7696" xr:uid="{00000000-0005-0000-0000-00005C420000}"/>
    <cellStyle name="Note 2 7 15 2" xfId="24860" xr:uid="{00000000-0005-0000-0000-00005D420000}"/>
    <cellStyle name="Note 2 7 15 3" xfId="36211" xr:uid="{00000000-0005-0000-0000-00005E420000}"/>
    <cellStyle name="Note 2 7 15 4" xfId="49182" xr:uid="{00000000-0005-0000-0000-00005F420000}"/>
    <cellStyle name="Note 2 7 16" xfId="8270" xr:uid="{00000000-0005-0000-0000-000060420000}"/>
    <cellStyle name="Note 2 7 16 2" xfId="25396" xr:uid="{00000000-0005-0000-0000-000061420000}"/>
    <cellStyle name="Note 2 7 16 3" xfId="36687" xr:uid="{00000000-0005-0000-0000-000062420000}"/>
    <cellStyle name="Note 2 7 16 4" xfId="49658" xr:uid="{00000000-0005-0000-0000-000063420000}"/>
    <cellStyle name="Note 2 7 17" xfId="8009" xr:uid="{00000000-0005-0000-0000-000064420000}"/>
    <cellStyle name="Note 2 7 17 2" xfId="25144" xr:uid="{00000000-0005-0000-0000-000065420000}"/>
    <cellStyle name="Note 2 7 17 3" xfId="36459" xr:uid="{00000000-0005-0000-0000-000066420000}"/>
    <cellStyle name="Note 2 7 17 4" xfId="49430" xr:uid="{00000000-0005-0000-0000-000067420000}"/>
    <cellStyle name="Note 2 7 18" xfId="8566" xr:uid="{00000000-0005-0000-0000-000068420000}"/>
    <cellStyle name="Note 2 7 18 2" xfId="25662" xr:uid="{00000000-0005-0000-0000-000069420000}"/>
    <cellStyle name="Note 2 7 18 3" xfId="36920" xr:uid="{00000000-0005-0000-0000-00006A420000}"/>
    <cellStyle name="Note 2 7 18 4" xfId="49891" xr:uid="{00000000-0005-0000-0000-00006B420000}"/>
    <cellStyle name="Note 2 7 19" xfId="10322" xr:uid="{00000000-0005-0000-0000-00006C420000}"/>
    <cellStyle name="Note 2 7 19 2" xfId="27285" xr:uid="{00000000-0005-0000-0000-00006D420000}"/>
    <cellStyle name="Note 2 7 19 3" xfId="38344" xr:uid="{00000000-0005-0000-0000-00006E420000}"/>
    <cellStyle name="Note 2 7 19 4" xfId="51304" xr:uid="{00000000-0005-0000-0000-00006F420000}"/>
    <cellStyle name="Note 2 7 2" xfId="3213" xr:uid="{00000000-0005-0000-0000-000070420000}"/>
    <cellStyle name="Note 2 7 2 2" xfId="20800" xr:uid="{00000000-0005-0000-0000-000071420000}"/>
    <cellStyle name="Note 2 7 2 3" xfId="26864" xr:uid="{00000000-0005-0000-0000-000072420000}"/>
    <cellStyle name="Note 2 7 2 4" xfId="45738" xr:uid="{00000000-0005-0000-0000-000073420000}"/>
    <cellStyle name="Note 2 7 20" xfId="10082" xr:uid="{00000000-0005-0000-0000-000074420000}"/>
    <cellStyle name="Note 2 7 20 2" xfId="27060" xr:uid="{00000000-0005-0000-0000-000075420000}"/>
    <cellStyle name="Note 2 7 20 3" xfId="38148" xr:uid="{00000000-0005-0000-0000-000076420000}"/>
    <cellStyle name="Note 2 7 20 4" xfId="51113" xr:uid="{00000000-0005-0000-0000-000077420000}"/>
    <cellStyle name="Note 2 7 21" xfId="10383" xr:uid="{00000000-0005-0000-0000-000078420000}"/>
    <cellStyle name="Note 2 7 21 2" xfId="27346" xr:uid="{00000000-0005-0000-0000-000079420000}"/>
    <cellStyle name="Note 2 7 21 3" xfId="38405" xr:uid="{00000000-0005-0000-0000-00007A420000}"/>
    <cellStyle name="Note 2 7 21 4" xfId="51365" xr:uid="{00000000-0005-0000-0000-00007B420000}"/>
    <cellStyle name="Note 2 7 22" xfId="10140" xr:uid="{00000000-0005-0000-0000-00007C420000}"/>
    <cellStyle name="Note 2 7 22 2" xfId="27114" xr:uid="{00000000-0005-0000-0000-00007D420000}"/>
    <cellStyle name="Note 2 7 22 3" xfId="38194" xr:uid="{00000000-0005-0000-0000-00007E420000}"/>
    <cellStyle name="Note 2 7 22 4" xfId="51159" xr:uid="{00000000-0005-0000-0000-00007F420000}"/>
    <cellStyle name="Note 2 7 23" xfId="10274" xr:uid="{00000000-0005-0000-0000-000080420000}"/>
    <cellStyle name="Note 2 7 23 2" xfId="27239" xr:uid="{00000000-0005-0000-0000-000081420000}"/>
    <cellStyle name="Note 2 7 23 3" xfId="38306" xr:uid="{00000000-0005-0000-0000-000082420000}"/>
    <cellStyle name="Note 2 7 23 4" xfId="51263" xr:uid="{00000000-0005-0000-0000-000083420000}"/>
    <cellStyle name="Note 2 7 24" xfId="9834" xr:uid="{00000000-0005-0000-0000-000084420000}"/>
    <cellStyle name="Note 2 7 24 2" xfId="26829" xr:uid="{00000000-0005-0000-0000-000085420000}"/>
    <cellStyle name="Note 2 7 24 3" xfId="37951" xr:uid="{00000000-0005-0000-0000-000086420000}"/>
    <cellStyle name="Note 2 7 24 4" xfId="50917" xr:uid="{00000000-0005-0000-0000-000087420000}"/>
    <cellStyle name="Note 2 7 25" xfId="9805" xr:uid="{00000000-0005-0000-0000-000088420000}"/>
    <cellStyle name="Note 2 7 25 2" xfId="26801" xr:uid="{00000000-0005-0000-0000-000089420000}"/>
    <cellStyle name="Note 2 7 25 3" xfId="37925" xr:uid="{00000000-0005-0000-0000-00008A420000}"/>
    <cellStyle name="Note 2 7 25 4" xfId="50891" xr:uid="{00000000-0005-0000-0000-00008B420000}"/>
    <cellStyle name="Note 2 7 26" xfId="10562" xr:uid="{00000000-0005-0000-0000-00008C420000}"/>
    <cellStyle name="Note 2 7 26 2" xfId="27515" xr:uid="{00000000-0005-0000-0000-00008D420000}"/>
    <cellStyle name="Note 2 7 26 3" xfId="38554" xr:uid="{00000000-0005-0000-0000-00008E420000}"/>
    <cellStyle name="Note 2 7 26 4" xfId="51542" xr:uid="{00000000-0005-0000-0000-00008F420000}"/>
    <cellStyle name="Note 2 7 27" xfId="9404" xr:uid="{00000000-0005-0000-0000-000090420000}"/>
    <cellStyle name="Note 2 7 27 2" xfId="26428" xr:uid="{00000000-0005-0000-0000-000091420000}"/>
    <cellStyle name="Note 2 7 27 3" xfId="37583" xr:uid="{00000000-0005-0000-0000-000092420000}"/>
    <cellStyle name="Note 2 7 27 4" xfId="50549" xr:uid="{00000000-0005-0000-0000-000093420000}"/>
    <cellStyle name="Note 2 7 28" xfId="13010" xr:uid="{00000000-0005-0000-0000-000094420000}"/>
    <cellStyle name="Note 2 7 28 2" xfId="29705" xr:uid="{00000000-0005-0000-0000-000095420000}"/>
    <cellStyle name="Note 2 7 28 3" xfId="40370" xr:uid="{00000000-0005-0000-0000-000096420000}"/>
    <cellStyle name="Note 2 7 28 4" xfId="53378" xr:uid="{00000000-0005-0000-0000-000097420000}"/>
    <cellStyle name="Note 2 7 29" xfId="13352" xr:uid="{00000000-0005-0000-0000-000098420000}"/>
    <cellStyle name="Note 2 7 29 2" xfId="30015" xr:uid="{00000000-0005-0000-0000-000099420000}"/>
    <cellStyle name="Note 2 7 29 3" xfId="40636" xr:uid="{00000000-0005-0000-0000-00009A420000}"/>
    <cellStyle name="Note 2 7 29 4" xfId="53644" xr:uid="{00000000-0005-0000-0000-00009B420000}"/>
    <cellStyle name="Note 2 7 3" xfId="3172" xr:uid="{00000000-0005-0000-0000-00009C420000}"/>
    <cellStyle name="Note 2 7 3 2" xfId="20764" xr:uid="{00000000-0005-0000-0000-00009D420000}"/>
    <cellStyle name="Note 2 7 3 3" xfId="22116" xr:uid="{00000000-0005-0000-0000-00009E420000}"/>
    <cellStyle name="Note 2 7 3 4" xfId="45713" xr:uid="{00000000-0005-0000-0000-00009F420000}"/>
    <cellStyle name="Note 2 7 30" xfId="10898" xr:uid="{00000000-0005-0000-0000-0000A0420000}"/>
    <cellStyle name="Note 2 7 30 2" xfId="27819" xr:uid="{00000000-0005-0000-0000-0000A1420000}"/>
    <cellStyle name="Note 2 7 30 3" xfId="38802" xr:uid="{00000000-0005-0000-0000-0000A2420000}"/>
    <cellStyle name="Note 2 7 30 4" xfId="51810" xr:uid="{00000000-0005-0000-0000-0000A3420000}"/>
    <cellStyle name="Note 2 7 31" xfId="11890" xr:uid="{00000000-0005-0000-0000-0000A4420000}"/>
    <cellStyle name="Note 2 7 31 2" xfId="28711" xr:uid="{00000000-0005-0000-0000-0000A5420000}"/>
    <cellStyle name="Note 2 7 31 3" xfId="39559" xr:uid="{00000000-0005-0000-0000-0000A6420000}"/>
    <cellStyle name="Note 2 7 31 4" xfId="52567" xr:uid="{00000000-0005-0000-0000-0000A7420000}"/>
    <cellStyle name="Note 2 7 32" xfId="11809" xr:uid="{00000000-0005-0000-0000-0000A8420000}"/>
    <cellStyle name="Note 2 7 32 2" xfId="28634" xr:uid="{00000000-0005-0000-0000-0000A9420000}"/>
    <cellStyle name="Note 2 7 32 3" xfId="39486" xr:uid="{00000000-0005-0000-0000-0000AA420000}"/>
    <cellStyle name="Note 2 7 32 4" xfId="52494" xr:uid="{00000000-0005-0000-0000-0000AB420000}"/>
    <cellStyle name="Note 2 7 33" xfId="14488" xr:uid="{00000000-0005-0000-0000-0000AC420000}"/>
    <cellStyle name="Note 2 7 33 2" xfId="31025" xr:uid="{00000000-0005-0000-0000-0000AD420000}"/>
    <cellStyle name="Note 2 7 33 3" xfId="41493" xr:uid="{00000000-0005-0000-0000-0000AE420000}"/>
    <cellStyle name="Note 2 7 33 4" xfId="54501" xr:uid="{00000000-0005-0000-0000-0000AF420000}"/>
    <cellStyle name="Note 2 7 34" xfId="9889" xr:uid="{00000000-0005-0000-0000-0000B0420000}"/>
    <cellStyle name="Note 2 7 34 2" xfId="26880" xr:uid="{00000000-0005-0000-0000-0000B1420000}"/>
    <cellStyle name="Note 2 7 34 3" xfId="37995" xr:uid="{00000000-0005-0000-0000-0000B2420000}"/>
    <cellStyle name="Note 2 7 34 4" xfId="50961" xr:uid="{00000000-0005-0000-0000-0000B3420000}"/>
    <cellStyle name="Note 2 7 35" xfId="9300" xr:uid="{00000000-0005-0000-0000-0000B4420000}"/>
    <cellStyle name="Note 2 7 35 2" xfId="26330" xr:uid="{00000000-0005-0000-0000-0000B5420000}"/>
    <cellStyle name="Note 2 7 35 3" xfId="37501" xr:uid="{00000000-0005-0000-0000-0000B6420000}"/>
    <cellStyle name="Note 2 7 35 4" xfId="50467" xr:uid="{00000000-0005-0000-0000-0000B7420000}"/>
    <cellStyle name="Note 2 7 36" xfId="15554" xr:uid="{00000000-0005-0000-0000-0000B8420000}"/>
    <cellStyle name="Note 2 7 36 2" xfId="31976" xr:uid="{00000000-0005-0000-0000-0000B9420000}"/>
    <cellStyle name="Note 2 7 36 3" xfId="42319" xr:uid="{00000000-0005-0000-0000-0000BA420000}"/>
    <cellStyle name="Note 2 7 36 4" xfId="55327" xr:uid="{00000000-0005-0000-0000-0000BB420000}"/>
    <cellStyle name="Note 2 7 37" xfId="15511" xr:uid="{00000000-0005-0000-0000-0000BC420000}"/>
    <cellStyle name="Note 2 7 37 2" xfId="31937" xr:uid="{00000000-0005-0000-0000-0000BD420000}"/>
    <cellStyle name="Note 2 7 37 3" xfId="42288" xr:uid="{00000000-0005-0000-0000-0000BE420000}"/>
    <cellStyle name="Note 2 7 37 4" xfId="55296" xr:uid="{00000000-0005-0000-0000-0000BF420000}"/>
    <cellStyle name="Note 2 7 38" xfId="16299" xr:uid="{00000000-0005-0000-0000-0000C0420000}"/>
    <cellStyle name="Note 2 7 38 2" xfId="32643" xr:uid="{00000000-0005-0000-0000-0000C1420000}"/>
    <cellStyle name="Note 2 7 38 3" xfId="42899" xr:uid="{00000000-0005-0000-0000-0000C2420000}"/>
    <cellStyle name="Note 2 7 38 4" xfId="55907" xr:uid="{00000000-0005-0000-0000-0000C3420000}"/>
    <cellStyle name="Note 2 7 39" xfId="16143" xr:uid="{00000000-0005-0000-0000-0000C4420000}"/>
    <cellStyle name="Note 2 7 39 2" xfId="32499" xr:uid="{00000000-0005-0000-0000-0000C5420000}"/>
    <cellStyle name="Note 2 7 39 3" xfId="42772" xr:uid="{00000000-0005-0000-0000-0000C6420000}"/>
    <cellStyle name="Note 2 7 39 4" xfId="55780" xr:uid="{00000000-0005-0000-0000-0000C7420000}"/>
    <cellStyle name="Note 2 7 4" xfId="4128" xr:uid="{00000000-0005-0000-0000-0000C8420000}"/>
    <cellStyle name="Note 2 7 4 2" xfId="21627" xr:uid="{00000000-0005-0000-0000-0000C9420000}"/>
    <cellStyle name="Note 2 7 4 3" xfId="19897" xr:uid="{00000000-0005-0000-0000-0000CA420000}"/>
    <cellStyle name="Note 2 7 4 4" xfId="46435" xr:uid="{00000000-0005-0000-0000-0000CB420000}"/>
    <cellStyle name="Note 2 7 40" xfId="17318" xr:uid="{00000000-0005-0000-0000-0000CC420000}"/>
    <cellStyle name="Note 2 7 40 2" xfId="33571" xr:uid="{00000000-0005-0000-0000-0000CD420000}"/>
    <cellStyle name="Note 2 7 40 3" xfId="43709" xr:uid="{00000000-0005-0000-0000-0000CE420000}"/>
    <cellStyle name="Note 2 7 40 4" xfId="56717" xr:uid="{00000000-0005-0000-0000-0000CF420000}"/>
    <cellStyle name="Note 2 7 41" xfId="16851" xr:uid="{00000000-0005-0000-0000-0000D0420000}"/>
    <cellStyle name="Note 2 7 41 2" xfId="33139" xr:uid="{00000000-0005-0000-0000-0000D1420000}"/>
    <cellStyle name="Note 2 7 41 3" xfId="43336" xr:uid="{00000000-0005-0000-0000-0000D2420000}"/>
    <cellStyle name="Note 2 7 41 4" xfId="56344" xr:uid="{00000000-0005-0000-0000-0000D3420000}"/>
    <cellStyle name="Note 2 7 42" xfId="16891" xr:uid="{00000000-0005-0000-0000-0000D4420000}"/>
    <cellStyle name="Note 2 7 42 2" xfId="33176" xr:uid="{00000000-0005-0000-0000-0000D5420000}"/>
    <cellStyle name="Note 2 7 42 3" xfId="43371" xr:uid="{00000000-0005-0000-0000-0000D6420000}"/>
    <cellStyle name="Note 2 7 42 4" xfId="56379" xr:uid="{00000000-0005-0000-0000-0000D7420000}"/>
    <cellStyle name="Note 2 7 43" xfId="17080" xr:uid="{00000000-0005-0000-0000-0000D8420000}"/>
    <cellStyle name="Note 2 7 43 2" xfId="33352" xr:uid="{00000000-0005-0000-0000-0000D9420000}"/>
    <cellStyle name="Note 2 7 43 3" xfId="43525" xr:uid="{00000000-0005-0000-0000-0000DA420000}"/>
    <cellStyle name="Note 2 7 43 4" xfId="56533" xr:uid="{00000000-0005-0000-0000-0000DB420000}"/>
    <cellStyle name="Note 2 7 44" xfId="18515" xr:uid="{00000000-0005-0000-0000-0000DC420000}"/>
    <cellStyle name="Note 2 7 44 2" xfId="34631" xr:uid="{00000000-0005-0000-0000-0000DD420000}"/>
    <cellStyle name="Note 2 7 44 3" xfId="44590" xr:uid="{00000000-0005-0000-0000-0000DE420000}"/>
    <cellStyle name="Note 2 7 44 4" xfId="57598" xr:uid="{00000000-0005-0000-0000-0000DF420000}"/>
    <cellStyle name="Note 2 7 45" xfId="18975" xr:uid="{00000000-0005-0000-0000-0000E0420000}"/>
    <cellStyle name="Note 2 7 45 2" xfId="35038" xr:uid="{00000000-0005-0000-0000-0000E1420000}"/>
    <cellStyle name="Note 2 7 45 3" xfId="44932" xr:uid="{00000000-0005-0000-0000-0000E2420000}"/>
    <cellStyle name="Note 2 7 45 4" xfId="57940" xr:uid="{00000000-0005-0000-0000-0000E3420000}"/>
    <cellStyle name="Note 2 7 46" xfId="18923" xr:uid="{00000000-0005-0000-0000-0000E4420000}"/>
    <cellStyle name="Note 2 7 46 2" xfId="34992" xr:uid="{00000000-0005-0000-0000-0000E5420000}"/>
    <cellStyle name="Note 2 7 46 3" xfId="44904" xr:uid="{00000000-0005-0000-0000-0000E6420000}"/>
    <cellStyle name="Note 2 7 46 4" xfId="57912" xr:uid="{00000000-0005-0000-0000-0000E7420000}"/>
    <cellStyle name="Note 2 7 47" xfId="20197" xr:uid="{00000000-0005-0000-0000-0000E8420000}"/>
    <cellStyle name="Note 2 7 5" xfId="3839" xr:uid="{00000000-0005-0000-0000-0000E9420000}"/>
    <cellStyle name="Note 2 7 5 2" xfId="21357" xr:uid="{00000000-0005-0000-0000-0000EA420000}"/>
    <cellStyle name="Note 2 7 5 3" xfId="20116" xr:uid="{00000000-0005-0000-0000-0000EB420000}"/>
    <cellStyle name="Note 2 7 5 4" xfId="46205" xr:uid="{00000000-0005-0000-0000-0000EC420000}"/>
    <cellStyle name="Note 2 7 6" xfId="4761" xr:uid="{00000000-0005-0000-0000-0000ED420000}"/>
    <cellStyle name="Note 2 7 6 2" xfId="22195" xr:uid="{00000000-0005-0000-0000-0000EE420000}"/>
    <cellStyle name="Note 2 7 6 3" xfId="30696" xr:uid="{00000000-0005-0000-0000-0000EF420000}"/>
    <cellStyle name="Note 2 7 6 4" xfId="46908" xr:uid="{00000000-0005-0000-0000-0000F0420000}"/>
    <cellStyle name="Note 2 7 7" xfId="3899" xr:uid="{00000000-0005-0000-0000-0000F1420000}"/>
    <cellStyle name="Note 2 7 7 2" xfId="21415" xr:uid="{00000000-0005-0000-0000-0000F2420000}"/>
    <cellStyle name="Note 2 7 7 3" xfId="20471" xr:uid="{00000000-0005-0000-0000-0000F3420000}"/>
    <cellStyle name="Note 2 7 7 4" xfId="46254" xr:uid="{00000000-0005-0000-0000-0000F4420000}"/>
    <cellStyle name="Note 2 7 8" xfId="5050" xr:uid="{00000000-0005-0000-0000-0000F5420000}"/>
    <cellStyle name="Note 2 7 8 2" xfId="22461" xr:uid="{00000000-0005-0000-0000-0000F6420000}"/>
    <cellStyle name="Note 2 7 8 3" xfId="19739" xr:uid="{00000000-0005-0000-0000-0000F7420000}"/>
    <cellStyle name="Note 2 7 8 4" xfId="47141" xr:uid="{00000000-0005-0000-0000-0000F8420000}"/>
    <cellStyle name="Note 2 7 9" xfId="3946" xr:uid="{00000000-0005-0000-0000-0000F9420000}"/>
    <cellStyle name="Note 2 7 9 2" xfId="21460" xr:uid="{00000000-0005-0000-0000-0000FA420000}"/>
    <cellStyle name="Note 2 7 9 3" xfId="20035" xr:uid="{00000000-0005-0000-0000-0000FB420000}"/>
    <cellStyle name="Note 2 7 9 4" xfId="46296" xr:uid="{00000000-0005-0000-0000-0000FC420000}"/>
    <cellStyle name="Note 2 8" xfId="3102" xr:uid="{00000000-0005-0000-0000-0000FD420000}"/>
    <cellStyle name="Note 2 8 2" xfId="20696" xr:uid="{00000000-0005-0000-0000-0000FE420000}"/>
    <cellStyle name="Note 2 8 3" xfId="30984" xr:uid="{00000000-0005-0000-0000-0000FF420000}"/>
    <cellStyle name="Note 2 8 4" xfId="45646" xr:uid="{00000000-0005-0000-0000-000000430000}"/>
    <cellStyle name="Note 2 9" xfId="4728" xr:uid="{00000000-0005-0000-0000-000001430000}"/>
    <cellStyle name="Note 2 9 2" xfId="22166" xr:uid="{00000000-0005-0000-0000-000002430000}"/>
    <cellStyle name="Note 2 9 3" xfId="26679" xr:uid="{00000000-0005-0000-0000-000003430000}"/>
    <cellStyle name="Note 2 9 4" xfId="46881" xr:uid="{00000000-0005-0000-0000-000004430000}"/>
    <cellStyle name="Note 3" xfId="1492" xr:uid="{00000000-0005-0000-0000-000005430000}"/>
    <cellStyle name="Note 3 10" xfId="6018" xr:uid="{00000000-0005-0000-0000-000006430000}"/>
    <cellStyle name="Note 3 10 2" xfId="23353" xr:uid="{00000000-0005-0000-0000-000007430000}"/>
    <cellStyle name="Note 3 10 3" xfId="22264" xr:uid="{00000000-0005-0000-0000-000008430000}"/>
    <cellStyle name="Note 3 10 4" xfId="47917" xr:uid="{00000000-0005-0000-0000-000009430000}"/>
    <cellStyle name="Note 3 11" xfId="6025" xr:uid="{00000000-0005-0000-0000-00000A430000}"/>
    <cellStyle name="Note 3 11 2" xfId="23360" xr:uid="{00000000-0005-0000-0000-00000B430000}"/>
    <cellStyle name="Note 3 11 3" xfId="33390" xr:uid="{00000000-0005-0000-0000-00000C430000}"/>
    <cellStyle name="Note 3 11 4" xfId="47924" xr:uid="{00000000-0005-0000-0000-00000D430000}"/>
    <cellStyle name="Note 3 12" xfId="8088" xr:uid="{00000000-0005-0000-0000-00000E430000}"/>
    <cellStyle name="Note 3 12 2" xfId="25222" xr:uid="{00000000-0005-0000-0000-00000F430000}"/>
    <cellStyle name="Note 3 12 3" xfId="36530" xr:uid="{00000000-0005-0000-0000-000010430000}"/>
    <cellStyle name="Note 3 12 4" xfId="49501" xr:uid="{00000000-0005-0000-0000-000011430000}"/>
    <cellStyle name="Note 3 13" xfId="8101" xr:uid="{00000000-0005-0000-0000-000012430000}"/>
    <cellStyle name="Note 3 13 2" xfId="25235" xr:uid="{00000000-0005-0000-0000-000013430000}"/>
    <cellStyle name="Note 3 13 3" xfId="36543" xr:uid="{00000000-0005-0000-0000-000014430000}"/>
    <cellStyle name="Note 3 13 4" xfId="49514" xr:uid="{00000000-0005-0000-0000-000015430000}"/>
    <cellStyle name="Note 3 14" xfId="9716" xr:uid="{00000000-0005-0000-0000-000016430000}"/>
    <cellStyle name="Note 3 14 2" xfId="26716" xr:uid="{00000000-0005-0000-0000-000017430000}"/>
    <cellStyle name="Note 3 14 3" xfId="37851" xr:uid="{00000000-0005-0000-0000-000018430000}"/>
    <cellStyle name="Note 3 14 4" xfId="50817" xr:uid="{00000000-0005-0000-0000-000019430000}"/>
    <cellStyle name="Note 3 15" xfId="9962" xr:uid="{00000000-0005-0000-0000-00001A430000}"/>
    <cellStyle name="Note 3 15 2" xfId="26949" xr:uid="{00000000-0005-0000-0000-00001B430000}"/>
    <cellStyle name="Note 3 15 3" xfId="38055" xr:uid="{00000000-0005-0000-0000-00001C430000}"/>
    <cellStyle name="Note 3 15 4" xfId="51020" xr:uid="{00000000-0005-0000-0000-00001D430000}"/>
    <cellStyle name="Note 3 16" xfId="9621" xr:uid="{00000000-0005-0000-0000-00001E430000}"/>
    <cellStyle name="Note 3 16 2" xfId="26629" xr:uid="{00000000-0005-0000-0000-00001F430000}"/>
    <cellStyle name="Note 3 16 3" xfId="37772" xr:uid="{00000000-0005-0000-0000-000020430000}"/>
    <cellStyle name="Note 3 16 4" xfId="50738" xr:uid="{00000000-0005-0000-0000-000021430000}"/>
    <cellStyle name="Note 3 17" xfId="9837" xr:uid="{00000000-0005-0000-0000-000022430000}"/>
    <cellStyle name="Note 3 17 2" xfId="26832" xr:uid="{00000000-0005-0000-0000-000023430000}"/>
    <cellStyle name="Note 3 17 3" xfId="37954" xr:uid="{00000000-0005-0000-0000-000024430000}"/>
    <cellStyle name="Note 3 17 4" xfId="50920" xr:uid="{00000000-0005-0000-0000-000025430000}"/>
    <cellStyle name="Note 3 18" xfId="9606" xr:uid="{00000000-0005-0000-0000-000026430000}"/>
    <cellStyle name="Note 3 18 2" xfId="26615" xr:uid="{00000000-0005-0000-0000-000027430000}"/>
    <cellStyle name="Note 3 18 3" xfId="37758" xr:uid="{00000000-0005-0000-0000-000028430000}"/>
    <cellStyle name="Note 3 18 4" xfId="50724" xr:uid="{00000000-0005-0000-0000-000029430000}"/>
    <cellStyle name="Note 3 19" xfId="11928" xr:uid="{00000000-0005-0000-0000-00002A430000}"/>
    <cellStyle name="Note 3 19 2" xfId="28745" xr:uid="{00000000-0005-0000-0000-00002B430000}"/>
    <cellStyle name="Note 3 19 3" xfId="39581" xr:uid="{00000000-0005-0000-0000-00002C430000}"/>
    <cellStyle name="Note 3 19 4" xfId="52589" xr:uid="{00000000-0005-0000-0000-00002D430000}"/>
    <cellStyle name="Note 3 2" xfId="1493" xr:uid="{00000000-0005-0000-0000-00002E430000}"/>
    <cellStyle name="Note 3 2 10" xfId="8102" xr:uid="{00000000-0005-0000-0000-00002F430000}"/>
    <cellStyle name="Note 3 2 10 2" xfId="25236" xr:uid="{00000000-0005-0000-0000-000030430000}"/>
    <cellStyle name="Note 3 2 10 3" xfId="36544" xr:uid="{00000000-0005-0000-0000-000031430000}"/>
    <cellStyle name="Note 3 2 10 4" xfId="49515" xr:uid="{00000000-0005-0000-0000-000032430000}"/>
    <cellStyle name="Note 3 2 11" xfId="10233" xr:uid="{00000000-0005-0000-0000-000033430000}"/>
    <cellStyle name="Note 3 2 11 2" xfId="27201" xr:uid="{00000000-0005-0000-0000-000034430000}"/>
    <cellStyle name="Note 3 2 11 3" xfId="38271" xr:uid="{00000000-0005-0000-0000-000035430000}"/>
    <cellStyle name="Note 3 2 11 4" xfId="51228" xr:uid="{00000000-0005-0000-0000-000036430000}"/>
    <cellStyle name="Note 3 2 12" xfId="9665" xr:uid="{00000000-0005-0000-0000-000037430000}"/>
    <cellStyle name="Note 3 2 12 2" xfId="26667" xr:uid="{00000000-0005-0000-0000-000038430000}"/>
    <cellStyle name="Note 3 2 12 3" xfId="37809" xr:uid="{00000000-0005-0000-0000-000039430000}"/>
    <cellStyle name="Note 3 2 12 4" xfId="50775" xr:uid="{00000000-0005-0000-0000-00003A430000}"/>
    <cellStyle name="Note 3 2 13" xfId="9622" xr:uid="{00000000-0005-0000-0000-00003B430000}"/>
    <cellStyle name="Note 3 2 13 2" xfId="26630" xr:uid="{00000000-0005-0000-0000-00003C430000}"/>
    <cellStyle name="Note 3 2 13 3" xfId="37773" xr:uid="{00000000-0005-0000-0000-00003D430000}"/>
    <cellStyle name="Note 3 2 13 4" xfId="50739" xr:uid="{00000000-0005-0000-0000-00003E430000}"/>
    <cellStyle name="Note 3 2 14" xfId="9387" xr:uid="{00000000-0005-0000-0000-00003F430000}"/>
    <cellStyle name="Note 3 2 14 2" xfId="26413" xr:uid="{00000000-0005-0000-0000-000040430000}"/>
    <cellStyle name="Note 3 2 14 3" xfId="37569" xr:uid="{00000000-0005-0000-0000-000041430000}"/>
    <cellStyle name="Note 3 2 14 4" xfId="50535" xr:uid="{00000000-0005-0000-0000-000042430000}"/>
    <cellStyle name="Note 3 2 15" xfId="9607" xr:uid="{00000000-0005-0000-0000-000043430000}"/>
    <cellStyle name="Note 3 2 15 2" xfId="26616" xr:uid="{00000000-0005-0000-0000-000044430000}"/>
    <cellStyle name="Note 3 2 15 3" xfId="37759" xr:uid="{00000000-0005-0000-0000-000045430000}"/>
    <cellStyle name="Note 3 2 15 4" xfId="50725" xr:uid="{00000000-0005-0000-0000-000046430000}"/>
    <cellStyle name="Note 3 2 16" xfId="12121" xr:uid="{00000000-0005-0000-0000-000047430000}"/>
    <cellStyle name="Note 3 2 16 2" xfId="28922" xr:uid="{00000000-0005-0000-0000-000048430000}"/>
    <cellStyle name="Note 3 2 16 3" xfId="39734" xr:uid="{00000000-0005-0000-0000-000049430000}"/>
    <cellStyle name="Note 3 2 16 4" xfId="52742" xr:uid="{00000000-0005-0000-0000-00004A430000}"/>
    <cellStyle name="Note 3 2 17" xfId="11811" xr:uid="{00000000-0005-0000-0000-00004B430000}"/>
    <cellStyle name="Note 3 2 17 2" xfId="28636" xr:uid="{00000000-0005-0000-0000-00004C430000}"/>
    <cellStyle name="Note 3 2 17 3" xfId="39488" xr:uid="{00000000-0005-0000-0000-00004D430000}"/>
    <cellStyle name="Note 3 2 17 4" xfId="52496" xr:uid="{00000000-0005-0000-0000-00004E430000}"/>
    <cellStyle name="Note 3 2 18" xfId="11284" xr:uid="{00000000-0005-0000-0000-00004F430000}"/>
    <cellStyle name="Note 3 2 18 2" xfId="28167" xr:uid="{00000000-0005-0000-0000-000050430000}"/>
    <cellStyle name="Note 3 2 18 3" xfId="39092" xr:uid="{00000000-0005-0000-0000-000051430000}"/>
    <cellStyle name="Note 3 2 18 4" xfId="52100" xr:uid="{00000000-0005-0000-0000-000052430000}"/>
    <cellStyle name="Note 3 2 19" xfId="9332" xr:uid="{00000000-0005-0000-0000-000053430000}"/>
    <cellStyle name="Note 3 2 19 2" xfId="26359" xr:uid="{00000000-0005-0000-0000-000054430000}"/>
    <cellStyle name="Note 3 2 19 3" xfId="37526" xr:uid="{00000000-0005-0000-0000-000055430000}"/>
    <cellStyle name="Note 3 2 19 4" xfId="50492" xr:uid="{00000000-0005-0000-0000-000056430000}"/>
    <cellStyle name="Note 3 2 2" xfId="2882" xr:uid="{00000000-0005-0000-0000-000057430000}"/>
    <cellStyle name="Note 3 2 2 10" xfId="6253" xr:uid="{00000000-0005-0000-0000-000058430000}"/>
    <cellStyle name="Note 3 2 2 10 2" xfId="23575" xr:uid="{00000000-0005-0000-0000-000059430000}"/>
    <cellStyle name="Note 3 2 2 10 3" xfId="25690" xr:uid="{00000000-0005-0000-0000-00005A430000}"/>
    <cellStyle name="Note 3 2 2 10 4" xfId="48109" xr:uid="{00000000-0005-0000-0000-00005B430000}"/>
    <cellStyle name="Note 3 2 2 11" xfId="6487" xr:uid="{00000000-0005-0000-0000-00005C430000}"/>
    <cellStyle name="Note 3 2 2 11 2" xfId="23784" xr:uid="{00000000-0005-0000-0000-00005D430000}"/>
    <cellStyle name="Note 3 2 2 11 3" xfId="34864" xr:uid="{00000000-0005-0000-0000-00005E430000}"/>
    <cellStyle name="Note 3 2 2 11 4" xfId="48282" xr:uid="{00000000-0005-0000-0000-00005F430000}"/>
    <cellStyle name="Note 3 2 2 12" xfId="6781" xr:uid="{00000000-0005-0000-0000-000060430000}"/>
    <cellStyle name="Note 3 2 2 12 2" xfId="24046" xr:uid="{00000000-0005-0000-0000-000061430000}"/>
    <cellStyle name="Note 3 2 2 12 3" xfId="28753" xr:uid="{00000000-0005-0000-0000-000062430000}"/>
    <cellStyle name="Note 3 2 2 12 4" xfId="48505" xr:uid="{00000000-0005-0000-0000-000063430000}"/>
    <cellStyle name="Note 3 2 2 13" xfId="7145" xr:uid="{00000000-0005-0000-0000-000064430000}"/>
    <cellStyle name="Note 3 2 2 13 2" xfId="24376" xr:uid="{00000000-0005-0000-0000-000065430000}"/>
    <cellStyle name="Note 3 2 2 13 3" xfId="35816" xr:uid="{00000000-0005-0000-0000-000066430000}"/>
    <cellStyle name="Note 3 2 2 13 4" xfId="48785" xr:uid="{00000000-0005-0000-0000-000067430000}"/>
    <cellStyle name="Note 3 2 2 14" xfId="7571" xr:uid="{00000000-0005-0000-0000-000068430000}"/>
    <cellStyle name="Note 3 2 2 14 2" xfId="24752" xr:uid="{00000000-0005-0000-0000-000069430000}"/>
    <cellStyle name="Note 3 2 2 14 3" xfId="36124" xr:uid="{00000000-0005-0000-0000-00006A430000}"/>
    <cellStyle name="Note 3 2 2 14 4" xfId="49095" xr:uid="{00000000-0005-0000-0000-00006B430000}"/>
    <cellStyle name="Note 3 2 2 15" xfId="7868" xr:uid="{00000000-0005-0000-0000-00006C430000}"/>
    <cellStyle name="Note 3 2 2 15 2" xfId="25022" xr:uid="{00000000-0005-0000-0000-00006D430000}"/>
    <cellStyle name="Note 3 2 2 15 3" xfId="36354" xr:uid="{00000000-0005-0000-0000-00006E430000}"/>
    <cellStyle name="Note 3 2 2 15 4" xfId="49325" xr:uid="{00000000-0005-0000-0000-00006F430000}"/>
    <cellStyle name="Note 3 2 2 16" xfId="8450" xr:uid="{00000000-0005-0000-0000-000070430000}"/>
    <cellStyle name="Note 3 2 2 16 2" xfId="25565" xr:uid="{00000000-0005-0000-0000-000071430000}"/>
    <cellStyle name="Note 3 2 2 16 3" xfId="36838" xr:uid="{00000000-0005-0000-0000-000072430000}"/>
    <cellStyle name="Note 3 2 2 16 4" xfId="49809" xr:uid="{00000000-0005-0000-0000-000073430000}"/>
    <cellStyle name="Note 3 2 2 17" xfId="8712" xr:uid="{00000000-0005-0000-0000-000074430000}"/>
    <cellStyle name="Note 3 2 2 17 2" xfId="25792" xr:uid="{00000000-0005-0000-0000-000075430000}"/>
    <cellStyle name="Note 3 2 2 17 3" xfId="37026" xr:uid="{00000000-0005-0000-0000-000076430000}"/>
    <cellStyle name="Note 3 2 2 17 4" xfId="49997" xr:uid="{00000000-0005-0000-0000-000077430000}"/>
    <cellStyle name="Note 3 2 2 18" xfId="8989" xr:uid="{00000000-0005-0000-0000-000078430000}"/>
    <cellStyle name="Note 3 2 2 18 2" xfId="26041" xr:uid="{00000000-0005-0000-0000-000079430000}"/>
    <cellStyle name="Note 3 2 2 18 3" xfId="37242" xr:uid="{00000000-0005-0000-0000-00007A430000}"/>
    <cellStyle name="Note 3 2 2 18 4" xfId="50213" xr:uid="{00000000-0005-0000-0000-00007B430000}"/>
    <cellStyle name="Note 3 2 2 19" xfId="10509" xr:uid="{00000000-0005-0000-0000-00007C430000}"/>
    <cellStyle name="Note 3 2 2 19 2" xfId="27462" xr:uid="{00000000-0005-0000-0000-00007D430000}"/>
    <cellStyle name="Note 3 2 2 19 3" xfId="38502" xr:uid="{00000000-0005-0000-0000-00007E430000}"/>
    <cellStyle name="Note 3 2 2 19 4" xfId="51489" xr:uid="{00000000-0005-0000-0000-00007F430000}"/>
    <cellStyle name="Note 3 2 2 2" xfId="3395" xr:uid="{00000000-0005-0000-0000-000080430000}"/>
    <cellStyle name="Note 3 2 2 2 2" xfId="20968" xr:uid="{00000000-0005-0000-0000-000081430000}"/>
    <cellStyle name="Note 3 2 2 2 3" xfId="32924" xr:uid="{00000000-0005-0000-0000-000082430000}"/>
    <cellStyle name="Note 3 2 2 2 4" xfId="45881" xr:uid="{00000000-0005-0000-0000-000083430000}"/>
    <cellStyle name="Note 3 2 2 20" xfId="10755" xr:uid="{00000000-0005-0000-0000-000084430000}"/>
    <cellStyle name="Note 3 2 2 20 2" xfId="27690" xr:uid="{00000000-0005-0000-0000-000085430000}"/>
    <cellStyle name="Note 3 2 2 20 3" xfId="38699" xr:uid="{00000000-0005-0000-0000-000086430000}"/>
    <cellStyle name="Note 3 2 2 20 4" xfId="51707" xr:uid="{00000000-0005-0000-0000-000087430000}"/>
    <cellStyle name="Note 3 2 2 21" xfId="11080" xr:uid="{00000000-0005-0000-0000-000088430000}"/>
    <cellStyle name="Note 3 2 2 21 2" xfId="27985" xr:uid="{00000000-0005-0000-0000-000089430000}"/>
    <cellStyle name="Note 3 2 2 21 3" xfId="38938" xr:uid="{00000000-0005-0000-0000-00008A430000}"/>
    <cellStyle name="Note 3 2 2 21 4" xfId="51946" xr:uid="{00000000-0005-0000-0000-00008B430000}"/>
    <cellStyle name="Note 3 2 2 22" xfId="11419" xr:uid="{00000000-0005-0000-0000-00008C430000}"/>
    <cellStyle name="Note 3 2 2 22 2" xfId="28294" xr:uid="{00000000-0005-0000-0000-00008D430000}"/>
    <cellStyle name="Note 3 2 2 22 3" xfId="39197" xr:uid="{00000000-0005-0000-0000-00008E430000}"/>
    <cellStyle name="Note 3 2 2 22 4" xfId="52205" xr:uid="{00000000-0005-0000-0000-00008F430000}"/>
    <cellStyle name="Note 3 2 2 23" xfId="11690" xr:uid="{00000000-0005-0000-0000-000090430000}"/>
    <cellStyle name="Note 3 2 2 23 2" xfId="28531" xr:uid="{00000000-0005-0000-0000-000091430000}"/>
    <cellStyle name="Note 3 2 2 23 3" xfId="39398" xr:uid="{00000000-0005-0000-0000-000092430000}"/>
    <cellStyle name="Note 3 2 2 23 4" xfId="52406" xr:uid="{00000000-0005-0000-0000-000093430000}"/>
    <cellStyle name="Note 3 2 2 24" xfId="12020" xr:uid="{00000000-0005-0000-0000-000094430000}"/>
    <cellStyle name="Note 3 2 2 24 2" xfId="28832" xr:uid="{00000000-0005-0000-0000-000095430000}"/>
    <cellStyle name="Note 3 2 2 24 3" xfId="39660" xr:uid="{00000000-0005-0000-0000-000096430000}"/>
    <cellStyle name="Note 3 2 2 24 4" xfId="52668" xr:uid="{00000000-0005-0000-0000-000097430000}"/>
    <cellStyle name="Note 3 2 2 25" xfId="12306" xr:uid="{00000000-0005-0000-0000-000098430000}"/>
    <cellStyle name="Note 3 2 2 25 2" xfId="29085" xr:uid="{00000000-0005-0000-0000-000099430000}"/>
    <cellStyle name="Note 3 2 2 25 3" xfId="39859" xr:uid="{00000000-0005-0000-0000-00009A430000}"/>
    <cellStyle name="Note 3 2 2 25 4" xfId="52867" xr:uid="{00000000-0005-0000-0000-00009B430000}"/>
    <cellStyle name="Note 3 2 2 26" xfId="12579" xr:uid="{00000000-0005-0000-0000-00009C430000}"/>
    <cellStyle name="Note 3 2 2 26 2" xfId="29327" xr:uid="{00000000-0005-0000-0000-00009D430000}"/>
    <cellStyle name="Note 3 2 2 26 3" xfId="40060" xr:uid="{00000000-0005-0000-0000-00009E430000}"/>
    <cellStyle name="Note 3 2 2 26 4" xfId="53068" xr:uid="{00000000-0005-0000-0000-00009F430000}"/>
    <cellStyle name="Note 3 2 2 27" xfId="12861" xr:uid="{00000000-0005-0000-0000-0000A0430000}"/>
    <cellStyle name="Note 3 2 2 27 2" xfId="29576" xr:uid="{00000000-0005-0000-0000-0000A1430000}"/>
    <cellStyle name="Note 3 2 2 27 3" xfId="40260" xr:uid="{00000000-0005-0000-0000-0000A2430000}"/>
    <cellStyle name="Note 3 2 2 27 4" xfId="53268" xr:uid="{00000000-0005-0000-0000-0000A3430000}"/>
    <cellStyle name="Note 3 2 2 28" xfId="13203" xr:uid="{00000000-0005-0000-0000-0000A4430000}"/>
    <cellStyle name="Note 3 2 2 28 2" xfId="29884" xr:uid="{00000000-0005-0000-0000-0000A5430000}"/>
    <cellStyle name="Note 3 2 2 28 3" xfId="40528" xr:uid="{00000000-0005-0000-0000-0000A6430000}"/>
    <cellStyle name="Note 3 2 2 28 4" xfId="53536" xr:uid="{00000000-0005-0000-0000-0000A7430000}"/>
    <cellStyle name="Note 3 2 2 29" xfId="13540" xr:uid="{00000000-0005-0000-0000-0000A8430000}"/>
    <cellStyle name="Note 3 2 2 29 2" xfId="30190" xr:uid="{00000000-0005-0000-0000-0000A9430000}"/>
    <cellStyle name="Note 3 2 2 29 3" xfId="40794" xr:uid="{00000000-0005-0000-0000-0000AA430000}"/>
    <cellStyle name="Note 3 2 2 29 4" xfId="53802" xr:uid="{00000000-0005-0000-0000-0000AB430000}"/>
    <cellStyle name="Note 3 2 2 3" xfId="3691" xr:uid="{00000000-0005-0000-0000-0000AC430000}"/>
    <cellStyle name="Note 3 2 2 3 2" xfId="21227" xr:uid="{00000000-0005-0000-0000-0000AD430000}"/>
    <cellStyle name="Note 3 2 2 3 3" xfId="24475" xr:uid="{00000000-0005-0000-0000-0000AE430000}"/>
    <cellStyle name="Note 3 2 2 3 4" xfId="46098" xr:uid="{00000000-0005-0000-0000-0000AF430000}"/>
    <cellStyle name="Note 3 2 2 30" xfId="13780" xr:uid="{00000000-0005-0000-0000-0000B0430000}"/>
    <cellStyle name="Note 3 2 2 30 2" xfId="30404" xr:uid="{00000000-0005-0000-0000-0000B1430000}"/>
    <cellStyle name="Note 3 2 2 30 3" xfId="40979" xr:uid="{00000000-0005-0000-0000-0000B2430000}"/>
    <cellStyle name="Note 3 2 2 30 4" xfId="53987" xr:uid="{00000000-0005-0000-0000-0000B3430000}"/>
    <cellStyle name="Note 3 2 2 31" xfId="14055" xr:uid="{00000000-0005-0000-0000-0000B4430000}"/>
    <cellStyle name="Note 3 2 2 31 2" xfId="30643" xr:uid="{00000000-0005-0000-0000-0000B5430000}"/>
    <cellStyle name="Note 3 2 2 31 3" xfId="41181" xr:uid="{00000000-0005-0000-0000-0000B6430000}"/>
    <cellStyle name="Note 3 2 2 31 4" xfId="54189" xr:uid="{00000000-0005-0000-0000-0000B7430000}"/>
    <cellStyle name="Note 3 2 2 32" xfId="14352" xr:uid="{00000000-0005-0000-0000-0000B8430000}"/>
    <cellStyle name="Note 3 2 2 32 2" xfId="30907" xr:uid="{00000000-0005-0000-0000-0000B9430000}"/>
    <cellStyle name="Note 3 2 2 32 3" xfId="41397" xr:uid="{00000000-0005-0000-0000-0000BA430000}"/>
    <cellStyle name="Note 3 2 2 32 4" xfId="54405" xr:uid="{00000000-0005-0000-0000-0000BB430000}"/>
    <cellStyle name="Note 3 2 2 33" xfId="14676" xr:uid="{00000000-0005-0000-0000-0000BC430000}"/>
    <cellStyle name="Note 3 2 2 33 2" xfId="31195" xr:uid="{00000000-0005-0000-0000-0000BD430000}"/>
    <cellStyle name="Note 3 2 2 33 3" xfId="41640" xr:uid="{00000000-0005-0000-0000-0000BE430000}"/>
    <cellStyle name="Note 3 2 2 33 4" xfId="54648" xr:uid="{00000000-0005-0000-0000-0000BF430000}"/>
    <cellStyle name="Note 3 2 2 34" xfId="14978" xr:uid="{00000000-0005-0000-0000-0000C0430000}"/>
    <cellStyle name="Note 3 2 2 34 2" xfId="31464" xr:uid="{00000000-0005-0000-0000-0000C1430000}"/>
    <cellStyle name="Note 3 2 2 34 3" xfId="41872" xr:uid="{00000000-0005-0000-0000-0000C2430000}"/>
    <cellStyle name="Note 3 2 2 34 4" xfId="54880" xr:uid="{00000000-0005-0000-0000-0000C3430000}"/>
    <cellStyle name="Note 3 2 2 35" xfId="15284" xr:uid="{00000000-0005-0000-0000-0000C4430000}"/>
    <cellStyle name="Note 3 2 2 35 2" xfId="31733" xr:uid="{00000000-0005-0000-0000-0000C5430000}"/>
    <cellStyle name="Note 3 2 2 35 3" xfId="42102" xr:uid="{00000000-0005-0000-0000-0000C6430000}"/>
    <cellStyle name="Note 3 2 2 35 4" xfId="55110" xr:uid="{00000000-0005-0000-0000-0000C7430000}"/>
    <cellStyle name="Note 3 2 2 36" xfId="15729" xr:uid="{00000000-0005-0000-0000-0000C8430000}"/>
    <cellStyle name="Note 3 2 2 36 2" xfId="32137" xr:uid="{00000000-0005-0000-0000-0000C9430000}"/>
    <cellStyle name="Note 3 2 2 36 3" xfId="42464" xr:uid="{00000000-0005-0000-0000-0000CA430000}"/>
    <cellStyle name="Note 3 2 2 36 4" xfId="55472" xr:uid="{00000000-0005-0000-0000-0000CB430000}"/>
    <cellStyle name="Note 3 2 2 37" xfId="15993" xr:uid="{00000000-0005-0000-0000-0000CC430000}"/>
    <cellStyle name="Note 3 2 2 37 2" xfId="32365" xr:uid="{00000000-0005-0000-0000-0000CD430000}"/>
    <cellStyle name="Note 3 2 2 37 3" xfId="42654" xr:uid="{00000000-0005-0000-0000-0000CE430000}"/>
    <cellStyle name="Note 3 2 2 37 4" xfId="55662" xr:uid="{00000000-0005-0000-0000-0000CF430000}"/>
    <cellStyle name="Note 3 2 2 38" xfId="16480" xr:uid="{00000000-0005-0000-0000-0000D0430000}"/>
    <cellStyle name="Note 3 2 2 38 2" xfId="32812" xr:uid="{00000000-0005-0000-0000-0000D1430000}"/>
    <cellStyle name="Note 3 2 2 38 3" xfId="43051" xr:uid="{00000000-0005-0000-0000-0000D2430000}"/>
    <cellStyle name="Note 3 2 2 38 4" xfId="56059" xr:uid="{00000000-0005-0000-0000-0000D3430000}"/>
    <cellStyle name="Note 3 2 2 39" xfId="16699" xr:uid="{00000000-0005-0000-0000-0000D4430000}"/>
    <cellStyle name="Note 3 2 2 39 2" xfId="33006" xr:uid="{00000000-0005-0000-0000-0000D5430000}"/>
    <cellStyle name="Note 3 2 2 39 3" xfId="43221" xr:uid="{00000000-0005-0000-0000-0000D6430000}"/>
    <cellStyle name="Note 3 2 2 39 4" xfId="56229" xr:uid="{00000000-0005-0000-0000-0000D7430000}"/>
    <cellStyle name="Note 3 2 2 4" xfId="4308" xr:uid="{00000000-0005-0000-0000-0000D8430000}"/>
    <cellStyle name="Note 3 2 2 4 2" xfId="21791" xr:uid="{00000000-0005-0000-0000-0000D9430000}"/>
    <cellStyle name="Note 3 2 2 4 3" xfId="22187" xr:uid="{00000000-0005-0000-0000-0000DA430000}"/>
    <cellStyle name="Note 3 2 2 4 4" xfId="46576" xr:uid="{00000000-0005-0000-0000-0000DB430000}"/>
    <cellStyle name="Note 3 2 2 40" xfId="17501" xr:uid="{00000000-0005-0000-0000-0000DC430000}"/>
    <cellStyle name="Note 3 2 2 40 2" xfId="33739" xr:uid="{00000000-0005-0000-0000-0000DD430000}"/>
    <cellStyle name="Note 3 2 2 40 3" xfId="43853" xr:uid="{00000000-0005-0000-0000-0000DE430000}"/>
    <cellStyle name="Note 3 2 2 40 4" xfId="56861" xr:uid="{00000000-0005-0000-0000-0000DF430000}"/>
    <cellStyle name="Note 3 2 2 41" xfId="17751" xr:uid="{00000000-0005-0000-0000-0000E0430000}"/>
    <cellStyle name="Note 3 2 2 41 2" xfId="33960" xr:uid="{00000000-0005-0000-0000-0000E1430000}"/>
    <cellStyle name="Note 3 2 2 41 3" xfId="44034" xr:uid="{00000000-0005-0000-0000-0000E2430000}"/>
    <cellStyle name="Note 3 2 2 41 4" xfId="57042" xr:uid="{00000000-0005-0000-0000-0000E3430000}"/>
    <cellStyle name="Note 3 2 2 42" xfId="18070" xr:uid="{00000000-0005-0000-0000-0000E4430000}"/>
    <cellStyle name="Note 3 2 2 42 2" xfId="34241" xr:uid="{00000000-0005-0000-0000-0000E5430000}"/>
    <cellStyle name="Note 3 2 2 42 3" xfId="44268" xr:uid="{00000000-0005-0000-0000-0000E6430000}"/>
    <cellStyle name="Note 3 2 2 42 4" xfId="57276" xr:uid="{00000000-0005-0000-0000-0000E7430000}"/>
    <cellStyle name="Note 3 2 2 43" xfId="18381" xr:uid="{00000000-0005-0000-0000-0000E8430000}"/>
    <cellStyle name="Note 3 2 2 43 2" xfId="34516" xr:uid="{00000000-0005-0000-0000-0000E9430000}"/>
    <cellStyle name="Note 3 2 2 43 3" xfId="44498" xr:uid="{00000000-0005-0000-0000-0000EA430000}"/>
    <cellStyle name="Note 3 2 2 43 4" xfId="57506" xr:uid="{00000000-0005-0000-0000-0000EB430000}"/>
    <cellStyle name="Note 3 2 2 44" xfId="18697" xr:uid="{00000000-0005-0000-0000-0000EC430000}"/>
    <cellStyle name="Note 3 2 2 44 2" xfId="34796" xr:uid="{00000000-0005-0000-0000-0000ED430000}"/>
    <cellStyle name="Note 3 2 2 44 3" xfId="44733" xr:uid="{00000000-0005-0000-0000-0000EE430000}"/>
    <cellStyle name="Note 3 2 2 44 4" xfId="57741" xr:uid="{00000000-0005-0000-0000-0000EF430000}"/>
    <cellStyle name="Note 3 2 2 45" xfId="19158" xr:uid="{00000000-0005-0000-0000-0000F0430000}"/>
    <cellStyle name="Note 3 2 2 45 2" xfId="35205" xr:uid="{00000000-0005-0000-0000-0000F1430000}"/>
    <cellStyle name="Note 3 2 2 45 3" xfId="45075" xr:uid="{00000000-0005-0000-0000-0000F2430000}"/>
    <cellStyle name="Note 3 2 2 45 4" xfId="58083" xr:uid="{00000000-0005-0000-0000-0000F3430000}"/>
    <cellStyle name="Note 3 2 2 46" xfId="19460" xr:uid="{00000000-0005-0000-0000-0000F4430000}"/>
    <cellStyle name="Note 3 2 2 46 2" xfId="35471" xr:uid="{00000000-0005-0000-0000-0000F5430000}"/>
    <cellStyle name="Note 3 2 2 46 3" xfId="45298" xr:uid="{00000000-0005-0000-0000-0000F6430000}"/>
    <cellStyle name="Note 3 2 2 46 4" xfId="58306" xr:uid="{00000000-0005-0000-0000-0000F7430000}"/>
    <cellStyle name="Note 3 2 2 47" xfId="23484" xr:uid="{00000000-0005-0000-0000-0000F8430000}"/>
    <cellStyle name="Note 3 2 2 5" xfId="4551" xr:uid="{00000000-0005-0000-0000-0000F9430000}"/>
    <cellStyle name="Note 3 2 2 5 2" xfId="22003" xr:uid="{00000000-0005-0000-0000-0000FA430000}"/>
    <cellStyle name="Note 3 2 2 5 3" xfId="20420" xr:uid="{00000000-0005-0000-0000-0000FB430000}"/>
    <cellStyle name="Note 3 2 2 5 4" xfId="46747" xr:uid="{00000000-0005-0000-0000-0000FC430000}"/>
    <cellStyle name="Note 3 2 2 6" xfId="4942" xr:uid="{00000000-0005-0000-0000-0000FD430000}"/>
    <cellStyle name="Note 3 2 2 6 2" xfId="22366" xr:uid="{00000000-0005-0000-0000-0000FE430000}"/>
    <cellStyle name="Note 3 2 2 6 3" xfId="21023" xr:uid="{00000000-0005-0000-0000-0000FF430000}"/>
    <cellStyle name="Note 3 2 2 6 4" xfId="47060" xr:uid="{00000000-0005-0000-0000-000000440000}"/>
    <cellStyle name="Note 3 2 2 7" xfId="5167" xr:uid="{00000000-0005-0000-0000-000001440000}"/>
    <cellStyle name="Note 3 2 2 7 2" xfId="22569" xr:uid="{00000000-0005-0000-0000-000002440000}"/>
    <cellStyle name="Note 3 2 2 7 3" xfId="20480" xr:uid="{00000000-0005-0000-0000-000003440000}"/>
    <cellStyle name="Note 3 2 2 7 4" xfId="47241" xr:uid="{00000000-0005-0000-0000-000004440000}"/>
    <cellStyle name="Note 3 2 2 8" xfId="5452" xr:uid="{00000000-0005-0000-0000-000005440000}"/>
    <cellStyle name="Note 3 2 2 8 2" xfId="22830" xr:uid="{00000000-0005-0000-0000-000006440000}"/>
    <cellStyle name="Note 3 2 2 8 3" xfId="19600" xr:uid="{00000000-0005-0000-0000-000007440000}"/>
    <cellStyle name="Note 3 2 2 8 4" xfId="47459" xr:uid="{00000000-0005-0000-0000-000008440000}"/>
    <cellStyle name="Note 3 2 2 9" xfId="5660" xr:uid="{00000000-0005-0000-0000-000009440000}"/>
    <cellStyle name="Note 3 2 2 9 2" xfId="23019" xr:uid="{00000000-0005-0000-0000-00000A440000}"/>
    <cellStyle name="Note 3 2 2 9 3" xfId="22938" xr:uid="{00000000-0005-0000-0000-00000B440000}"/>
    <cellStyle name="Note 3 2 2 9 4" xfId="47621" xr:uid="{00000000-0005-0000-0000-00000C440000}"/>
    <cellStyle name="Note 3 2 20" xfId="16268" xr:uid="{00000000-0005-0000-0000-00000D440000}"/>
    <cellStyle name="Note 3 2 20 2" xfId="32614" xr:uid="{00000000-0005-0000-0000-00000E440000}"/>
    <cellStyle name="Note 3 2 20 3" xfId="42872" xr:uid="{00000000-0005-0000-0000-00000F440000}"/>
    <cellStyle name="Note 3 2 20 4" xfId="55880" xr:uid="{00000000-0005-0000-0000-000010440000}"/>
    <cellStyle name="Note 3 2 21" xfId="17243" xr:uid="{00000000-0005-0000-0000-000011440000}"/>
    <cellStyle name="Note 3 2 21 2" xfId="33502" xr:uid="{00000000-0005-0000-0000-000012440000}"/>
    <cellStyle name="Note 3 2 21 3" xfId="43651" xr:uid="{00000000-0005-0000-0000-000013440000}"/>
    <cellStyle name="Note 3 2 21 4" xfId="56659" xr:uid="{00000000-0005-0000-0000-000014440000}"/>
    <cellStyle name="Note 3 2 22" xfId="17260" xr:uid="{00000000-0005-0000-0000-000015440000}"/>
    <cellStyle name="Note 3 2 22 2" xfId="33519" xr:uid="{00000000-0005-0000-0000-000016440000}"/>
    <cellStyle name="Note 3 2 22 3" xfId="43668" xr:uid="{00000000-0005-0000-0000-000017440000}"/>
    <cellStyle name="Note 3 2 22 4" xfId="56676" xr:uid="{00000000-0005-0000-0000-000018440000}"/>
    <cellStyle name="Note 3 2 23" xfId="16998" xr:uid="{00000000-0005-0000-0000-000019440000}"/>
    <cellStyle name="Note 3 2 23 2" xfId="33278" xr:uid="{00000000-0005-0000-0000-00001A440000}"/>
    <cellStyle name="Note 3 2 23 3" xfId="43459" xr:uid="{00000000-0005-0000-0000-00001B440000}"/>
    <cellStyle name="Note 3 2 23 4" xfId="56467" xr:uid="{00000000-0005-0000-0000-00001C440000}"/>
    <cellStyle name="Note 3 2 24" xfId="16854" xr:uid="{00000000-0005-0000-0000-00001D440000}"/>
    <cellStyle name="Note 3 2 24 2" xfId="33142" xr:uid="{00000000-0005-0000-0000-00001E440000}"/>
    <cellStyle name="Note 3 2 24 3" xfId="43339" xr:uid="{00000000-0005-0000-0000-00001F440000}"/>
    <cellStyle name="Note 3 2 24 4" xfId="56347" xr:uid="{00000000-0005-0000-0000-000020440000}"/>
    <cellStyle name="Note 3 2 25" xfId="18855" xr:uid="{00000000-0005-0000-0000-000021440000}"/>
    <cellStyle name="Note 3 2 25 2" xfId="34927" xr:uid="{00000000-0005-0000-0000-000022440000}"/>
    <cellStyle name="Note 3 2 25 3" xfId="44842" xr:uid="{00000000-0005-0000-0000-000023440000}"/>
    <cellStyle name="Note 3 2 25 4" xfId="57850" xr:uid="{00000000-0005-0000-0000-000024440000}"/>
    <cellStyle name="Note 3 2 26" xfId="27597" xr:uid="{00000000-0005-0000-0000-000025440000}"/>
    <cellStyle name="Note 3 2 3" xfId="2860" xr:uid="{00000000-0005-0000-0000-000026440000}"/>
    <cellStyle name="Note 3 2 3 10" xfId="6232" xr:uid="{00000000-0005-0000-0000-000027440000}"/>
    <cellStyle name="Note 3 2 3 10 2" xfId="23554" xr:uid="{00000000-0005-0000-0000-000028440000}"/>
    <cellStyle name="Note 3 2 3 10 3" xfId="32041" xr:uid="{00000000-0005-0000-0000-000029440000}"/>
    <cellStyle name="Note 3 2 3 10 4" xfId="48088" xr:uid="{00000000-0005-0000-0000-00002A440000}"/>
    <cellStyle name="Note 3 2 3 11" xfId="6465" xr:uid="{00000000-0005-0000-0000-00002B440000}"/>
    <cellStyle name="Note 3 2 3 11 2" xfId="23763" xr:uid="{00000000-0005-0000-0000-00002C440000}"/>
    <cellStyle name="Note 3 2 3 11 3" xfId="28213" xr:uid="{00000000-0005-0000-0000-00002D440000}"/>
    <cellStyle name="Note 3 2 3 11 4" xfId="48261" xr:uid="{00000000-0005-0000-0000-00002E440000}"/>
    <cellStyle name="Note 3 2 3 12" xfId="6759" xr:uid="{00000000-0005-0000-0000-00002F440000}"/>
    <cellStyle name="Note 3 2 3 12 2" xfId="24025" xr:uid="{00000000-0005-0000-0000-000030440000}"/>
    <cellStyle name="Note 3 2 3 12 3" xfId="34720" xr:uid="{00000000-0005-0000-0000-000031440000}"/>
    <cellStyle name="Note 3 2 3 12 4" xfId="48484" xr:uid="{00000000-0005-0000-0000-000032440000}"/>
    <cellStyle name="Note 3 2 3 13" xfId="7123" xr:uid="{00000000-0005-0000-0000-000033440000}"/>
    <cellStyle name="Note 3 2 3 13 2" xfId="24354" xr:uid="{00000000-0005-0000-0000-000034440000}"/>
    <cellStyle name="Note 3 2 3 13 3" xfId="35795" xr:uid="{00000000-0005-0000-0000-000035440000}"/>
    <cellStyle name="Note 3 2 3 13 4" xfId="48764" xr:uid="{00000000-0005-0000-0000-000036440000}"/>
    <cellStyle name="Note 3 2 3 14" xfId="7549" xr:uid="{00000000-0005-0000-0000-000037440000}"/>
    <cellStyle name="Note 3 2 3 14 2" xfId="24731" xr:uid="{00000000-0005-0000-0000-000038440000}"/>
    <cellStyle name="Note 3 2 3 14 3" xfId="36103" xr:uid="{00000000-0005-0000-0000-000039440000}"/>
    <cellStyle name="Note 3 2 3 14 4" xfId="49074" xr:uid="{00000000-0005-0000-0000-00003A440000}"/>
    <cellStyle name="Note 3 2 3 15" xfId="7847" xr:uid="{00000000-0005-0000-0000-00003B440000}"/>
    <cellStyle name="Note 3 2 3 15 2" xfId="25001" xr:uid="{00000000-0005-0000-0000-00003C440000}"/>
    <cellStyle name="Note 3 2 3 15 3" xfId="36333" xr:uid="{00000000-0005-0000-0000-00003D440000}"/>
    <cellStyle name="Note 3 2 3 15 4" xfId="49304" xr:uid="{00000000-0005-0000-0000-00003E440000}"/>
    <cellStyle name="Note 3 2 3 16" xfId="8428" xr:uid="{00000000-0005-0000-0000-00003F440000}"/>
    <cellStyle name="Note 3 2 3 16 2" xfId="25543" xr:uid="{00000000-0005-0000-0000-000040440000}"/>
    <cellStyle name="Note 3 2 3 16 3" xfId="36816" xr:uid="{00000000-0005-0000-0000-000041440000}"/>
    <cellStyle name="Note 3 2 3 16 4" xfId="49787" xr:uid="{00000000-0005-0000-0000-000042440000}"/>
    <cellStyle name="Note 3 2 3 17" xfId="8690" xr:uid="{00000000-0005-0000-0000-000043440000}"/>
    <cellStyle name="Note 3 2 3 17 2" xfId="25770" xr:uid="{00000000-0005-0000-0000-000044440000}"/>
    <cellStyle name="Note 3 2 3 17 3" xfId="37005" xr:uid="{00000000-0005-0000-0000-000045440000}"/>
    <cellStyle name="Note 3 2 3 17 4" xfId="49976" xr:uid="{00000000-0005-0000-0000-000046440000}"/>
    <cellStyle name="Note 3 2 3 18" xfId="8968" xr:uid="{00000000-0005-0000-0000-000047440000}"/>
    <cellStyle name="Note 3 2 3 18 2" xfId="26020" xr:uid="{00000000-0005-0000-0000-000048440000}"/>
    <cellStyle name="Note 3 2 3 18 3" xfId="37221" xr:uid="{00000000-0005-0000-0000-000049440000}"/>
    <cellStyle name="Note 3 2 3 18 4" xfId="50192" xr:uid="{00000000-0005-0000-0000-00004A440000}"/>
    <cellStyle name="Note 3 2 3 19" xfId="10488" xr:uid="{00000000-0005-0000-0000-00004B440000}"/>
    <cellStyle name="Note 3 2 3 19 2" xfId="27441" xr:uid="{00000000-0005-0000-0000-00004C440000}"/>
    <cellStyle name="Note 3 2 3 19 3" xfId="38481" xr:uid="{00000000-0005-0000-0000-00004D440000}"/>
    <cellStyle name="Note 3 2 3 19 4" xfId="51468" xr:uid="{00000000-0005-0000-0000-00004E440000}"/>
    <cellStyle name="Note 3 2 3 2" xfId="3373" xr:uid="{00000000-0005-0000-0000-00004F440000}"/>
    <cellStyle name="Note 3 2 3 2 2" xfId="20946" xr:uid="{00000000-0005-0000-0000-000050440000}"/>
    <cellStyle name="Note 3 2 3 2 3" xfId="25699" xr:uid="{00000000-0005-0000-0000-000051440000}"/>
    <cellStyle name="Note 3 2 3 2 4" xfId="45860" xr:uid="{00000000-0005-0000-0000-000052440000}"/>
    <cellStyle name="Note 3 2 3 20" xfId="10734" xr:uid="{00000000-0005-0000-0000-000053440000}"/>
    <cellStyle name="Note 3 2 3 20 2" xfId="27669" xr:uid="{00000000-0005-0000-0000-000054440000}"/>
    <cellStyle name="Note 3 2 3 20 3" xfId="38678" xr:uid="{00000000-0005-0000-0000-000055440000}"/>
    <cellStyle name="Note 3 2 3 20 4" xfId="51686" xr:uid="{00000000-0005-0000-0000-000056440000}"/>
    <cellStyle name="Note 3 2 3 21" xfId="11058" xr:uid="{00000000-0005-0000-0000-000057440000}"/>
    <cellStyle name="Note 3 2 3 21 2" xfId="27964" xr:uid="{00000000-0005-0000-0000-000058440000}"/>
    <cellStyle name="Note 3 2 3 21 3" xfId="38917" xr:uid="{00000000-0005-0000-0000-000059440000}"/>
    <cellStyle name="Note 3 2 3 21 4" xfId="51925" xr:uid="{00000000-0005-0000-0000-00005A440000}"/>
    <cellStyle name="Note 3 2 3 22" xfId="11397" xr:uid="{00000000-0005-0000-0000-00005B440000}"/>
    <cellStyle name="Note 3 2 3 22 2" xfId="28272" xr:uid="{00000000-0005-0000-0000-00005C440000}"/>
    <cellStyle name="Note 3 2 3 22 3" xfId="39175" xr:uid="{00000000-0005-0000-0000-00005D440000}"/>
    <cellStyle name="Note 3 2 3 22 4" xfId="52183" xr:uid="{00000000-0005-0000-0000-00005E440000}"/>
    <cellStyle name="Note 3 2 3 23" xfId="11668" xr:uid="{00000000-0005-0000-0000-00005F440000}"/>
    <cellStyle name="Note 3 2 3 23 2" xfId="28510" xr:uid="{00000000-0005-0000-0000-000060440000}"/>
    <cellStyle name="Note 3 2 3 23 3" xfId="39377" xr:uid="{00000000-0005-0000-0000-000061440000}"/>
    <cellStyle name="Note 3 2 3 23 4" xfId="52385" xr:uid="{00000000-0005-0000-0000-000062440000}"/>
    <cellStyle name="Note 3 2 3 24" xfId="11999" xr:uid="{00000000-0005-0000-0000-000063440000}"/>
    <cellStyle name="Note 3 2 3 24 2" xfId="28811" xr:uid="{00000000-0005-0000-0000-000064440000}"/>
    <cellStyle name="Note 3 2 3 24 3" xfId="39639" xr:uid="{00000000-0005-0000-0000-000065440000}"/>
    <cellStyle name="Note 3 2 3 24 4" xfId="52647" xr:uid="{00000000-0005-0000-0000-000066440000}"/>
    <cellStyle name="Note 3 2 3 25" xfId="12284" xr:uid="{00000000-0005-0000-0000-000067440000}"/>
    <cellStyle name="Note 3 2 3 25 2" xfId="29064" xr:uid="{00000000-0005-0000-0000-000068440000}"/>
    <cellStyle name="Note 3 2 3 25 3" xfId="39838" xr:uid="{00000000-0005-0000-0000-000069440000}"/>
    <cellStyle name="Note 3 2 3 25 4" xfId="52846" xr:uid="{00000000-0005-0000-0000-00006A440000}"/>
    <cellStyle name="Note 3 2 3 26" xfId="12557" xr:uid="{00000000-0005-0000-0000-00006B440000}"/>
    <cellStyle name="Note 3 2 3 26 2" xfId="29305" xr:uid="{00000000-0005-0000-0000-00006C440000}"/>
    <cellStyle name="Note 3 2 3 26 3" xfId="40039" xr:uid="{00000000-0005-0000-0000-00006D440000}"/>
    <cellStyle name="Note 3 2 3 26 4" xfId="53047" xr:uid="{00000000-0005-0000-0000-00006E440000}"/>
    <cellStyle name="Note 3 2 3 27" xfId="12839" xr:uid="{00000000-0005-0000-0000-00006F440000}"/>
    <cellStyle name="Note 3 2 3 27 2" xfId="29555" xr:uid="{00000000-0005-0000-0000-000070440000}"/>
    <cellStyle name="Note 3 2 3 27 3" xfId="40239" xr:uid="{00000000-0005-0000-0000-000071440000}"/>
    <cellStyle name="Note 3 2 3 27 4" xfId="53247" xr:uid="{00000000-0005-0000-0000-000072440000}"/>
    <cellStyle name="Note 3 2 3 28" xfId="13182" xr:uid="{00000000-0005-0000-0000-000073440000}"/>
    <cellStyle name="Note 3 2 3 28 2" xfId="29863" xr:uid="{00000000-0005-0000-0000-000074440000}"/>
    <cellStyle name="Note 3 2 3 28 3" xfId="40507" xr:uid="{00000000-0005-0000-0000-000075440000}"/>
    <cellStyle name="Note 3 2 3 28 4" xfId="53515" xr:uid="{00000000-0005-0000-0000-000076440000}"/>
    <cellStyle name="Note 3 2 3 29" xfId="13519" xr:uid="{00000000-0005-0000-0000-000077440000}"/>
    <cellStyle name="Note 3 2 3 29 2" xfId="30169" xr:uid="{00000000-0005-0000-0000-000078440000}"/>
    <cellStyle name="Note 3 2 3 29 3" xfId="40773" xr:uid="{00000000-0005-0000-0000-000079440000}"/>
    <cellStyle name="Note 3 2 3 29 4" xfId="53781" xr:uid="{00000000-0005-0000-0000-00007A440000}"/>
    <cellStyle name="Note 3 2 3 3" xfId="3669" xr:uid="{00000000-0005-0000-0000-00007B440000}"/>
    <cellStyle name="Note 3 2 3 3 2" xfId="21206" xr:uid="{00000000-0005-0000-0000-00007C440000}"/>
    <cellStyle name="Note 3 2 3 3 3" xfId="29662" xr:uid="{00000000-0005-0000-0000-00007D440000}"/>
    <cellStyle name="Note 3 2 3 3 4" xfId="46077" xr:uid="{00000000-0005-0000-0000-00007E440000}"/>
    <cellStyle name="Note 3 2 3 30" xfId="13758" xr:uid="{00000000-0005-0000-0000-00007F440000}"/>
    <cellStyle name="Note 3 2 3 30 2" xfId="30382" xr:uid="{00000000-0005-0000-0000-000080440000}"/>
    <cellStyle name="Note 3 2 3 30 3" xfId="40958" xr:uid="{00000000-0005-0000-0000-000081440000}"/>
    <cellStyle name="Note 3 2 3 30 4" xfId="53966" xr:uid="{00000000-0005-0000-0000-000082440000}"/>
    <cellStyle name="Note 3 2 3 31" xfId="14033" xr:uid="{00000000-0005-0000-0000-000083440000}"/>
    <cellStyle name="Note 3 2 3 31 2" xfId="30622" xr:uid="{00000000-0005-0000-0000-000084440000}"/>
    <cellStyle name="Note 3 2 3 31 3" xfId="41160" xr:uid="{00000000-0005-0000-0000-000085440000}"/>
    <cellStyle name="Note 3 2 3 31 4" xfId="54168" xr:uid="{00000000-0005-0000-0000-000086440000}"/>
    <cellStyle name="Note 3 2 3 32" xfId="14330" xr:uid="{00000000-0005-0000-0000-000087440000}"/>
    <cellStyle name="Note 3 2 3 32 2" xfId="30886" xr:uid="{00000000-0005-0000-0000-000088440000}"/>
    <cellStyle name="Note 3 2 3 32 3" xfId="41376" xr:uid="{00000000-0005-0000-0000-000089440000}"/>
    <cellStyle name="Note 3 2 3 32 4" xfId="54384" xr:uid="{00000000-0005-0000-0000-00008A440000}"/>
    <cellStyle name="Note 3 2 3 33" xfId="14654" xr:uid="{00000000-0005-0000-0000-00008B440000}"/>
    <cellStyle name="Note 3 2 3 33 2" xfId="31174" xr:uid="{00000000-0005-0000-0000-00008C440000}"/>
    <cellStyle name="Note 3 2 3 33 3" xfId="41619" xr:uid="{00000000-0005-0000-0000-00008D440000}"/>
    <cellStyle name="Note 3 2 3 33 4" xfId="54627" xr:uid="{00000000-0005-0000-0000-00008E440000}"/>
    <cellStyle name="Note 3 2 3 34" xfId="14957" xr:uid="{00000000-0005-0000-0000-00008F440000}"/>
    <cellStyle name="Note 3 2 3 34 2" xfId="31443" xr:uid="{00000000-0005-0000-0000-000090440000}"/>
    <cellStyle name="Note 3 2 3 34 3" xfId="41851" xr:uid="{00000000-0005-0000-0000-000091440000}"/>
    <cellStyle name="Note 3 2 3 34 4" xfId="54859" xr:uid="{00000000-0005-0000-0000-000092440000}"/>
    <cellStyle name="Note 3 2 3 35" xfId="15262" xr:uid="{00000000-0005-0000-0000-000093440000}"/>
    <cellStyle name="Note 3 2 3 35 2" xfId="31712" xr:uid="{00000000-0005-0000-0000-000094440000}"/>
    <cellStyle name="Note 3 2 3 35 3" xfId="42081" xr:uid="{00000000-0005-0000-0000-000095440000}"/>
    <cellStyle name="Note 3 2 3 35 4" xfId="55089" xr:uid="{00000000-0005-0000-0000-000096440000}"/>
    <cellStyle name="Note 3 2 3 36" xfId="15708" xr:uid="{00000000-0005-0000-0000-000097440000}"/>
    <cellStyle name="Note 3 2 3 36 2" xfId="32116" xr:uid="{00000000-0005-0000-0000-000098440000}"/>
    <cellStyle name="Note 3 2 3 36 3" xfId="42443" xr:uid="{00000000-0005-0000-0000-000099440000}"/>
    <cellStyle name="Note 3 2 3 36 4" xfId="55451" xr:uid="{00000000-0005-0000-0000-00009A440000}"/>
    <cellStyle name="Note 3 2 3 37" xfId="15971" xr:uid="{00000000-0005-0000-0000-00009B440000}"/>
    <cellStyle name="Note 3 2 3 37 2" xfId="32343" xr:uid="{00000000-0005-0000-0000-00009C440000}"/>
    <cellStyle name="Note 3 2 3 37 3" xfId="42633" xr:uid="{00000000-0005-0000-0000-00009D440000}"/>
    <cellStyle name="Note 3 2 3 37 4" xfId="55641" xr:uid="{00000000-0005-0000-0000-00009E440000}"/>
    <cellStyle name="Note 3 2 3 38" xfId="16458" xr:uid="{00000000-0005-0000-0000-00009F440000}"/>
    <cellStyle name="Note 3 2 3 38 2" xfId="32790" xr:uid="{00000000-0005-0000-0000-0000A0440000}"/>
    <cellStyle name="Note 3 2 3 38 3" xfId="43029" xr:uid="{00000000-0005-0000-0000-0000A1440000}"/>
    <cellStyle name="Note 3 2 3 38 4" xfId="56037" xr:uid="{00000000-0005-0000-0000-0000A2440000}"/>
    <cellStyle name="Note 3 2 3 39" xfId="16678" xr:uid="{00000000-0005-0000-0000-0000A3440000}"/>
    <cellStyle name="Note 3 2 3 39 2" xfId="32985" xr:uid="{00000000-0005-0000-0000-0000A4440000}"/>
    <cellStyle name="Note 3 2 3 39 3" xfId="43200" xr:uid="{00000000-0005-0000-0000-0000A5440000}"/>
    <cellStyle name="Note 3 2 3 39 4" xfId="56208" xr:uid="{00000000-0005-0000-0000-0000A6440000}"/>
    <cellStyle name="Note 3 2 3 4" xfId="4286" xr:uid="{00000000-0005-0000-0000-0000A7440000}"/>
    <cellStyle name="Note 3 2 3 4 2" xfId="21770" xr:uid="{00000000-0005-0000-0000-0000A8440000}"/>
    <cellStyle name="Note 3 2 3 4 3" xfId="19810" xr:uid="{00000000-0005-0000-0000-0000A9440000}"/>
    <cellStyle name="Note 3 2 3 4 4" xfId="46555" xr:uid="{00000000-0005-0000-0000-0000AA440000}"/>
    <cellStyle name="Note 3 2 3 40" xfId="17479" xr:uid="{00000000-0005-0000-0000-0000AB440000}"/>
    <cellStyle name="Note 3 2 3 40 2" xfId="33717" xr:uid="{00000000-0005-0000-0000-0000AC440000}"/>
    <cellStyle name="Note 3 2 3 40 3" xfId="43832" xr:uid="{00000000-0005-0000-0000-0000AD440000}"/>
    <cellStyle name="Note 3 2 3 40 4" xfId="56840" xr:uid="{00000000-0005-0000-0000-0000AE440000}"/>
    <cellStyle name="Note 3 2 3 41" xfId="17729" xr:uid="{00000000-0005-0000-0000-0000AF440000}"/>
    <cellStyle name="Note 3 2 3 41 2" xfId="33938" xr:uid="{00000000-0005-0000-0000-0000B0440000}"/>
    <cellStyle name="Note 3 2 3 41 3" xfId="44013" xr:uid="{00000000-0005-0000-0000-0000B1440000}"/>
    <cellStyle name="Note 3 2 3 41 4" xfId="57021" xr:uid="{00000000-0005-0000-0000-0000B2440000}"/>
    <cellStyle name="Note 3 2 3 42" xfId="18048" xr:uid="{00000000-0005-0000-0000-0000B3440000}"/>
    <cellStyle name="Note 3 2 3 42 2" xfId="34220" xr:uid="{00000000-0005-0000-0000-0000B4440000}"/>
    <cellStyle name="Note 3 2 3 42 3" xfId="44247" xr:uid="{00000000-0005-0000-0000-0000B5440000}"/>
    <cellStyle name="Note 3 2 3 42 4" xfId="57255" xr:uid="{00000000-0005-0000-0000-0000B6440000}"/>
    <cellStyle name="Note 3 2 3 43" xfId="18359" xr:uid="{00000000-0005-0000-0000-0000B7440000}"/>
    <cellStyle name="Note 3 2 3 43 2" xfId="34495" xr:uid="{00000000-0005-0000-0000-0000B8440000}"/>
    <cellStyle name="Note 3 2 3 43 3" xfId="44477" xr:uid="{00000000-0005-0000-0000-0000B9440000}"/>
    <cellStyle name="Note 3 2 3 43 4" xfId="57485" xr:uid="{00000000-0005-0000-0000-0000BA440000}"/>
    <cellStyle name="Note 3 2 3 44" xfId="18675" xr:uid="{00000000-0005-0000-0000-0000BB440000}"/>
    <cellStyle name="Note 3 2 3 44 2" xfId="34775" xr:uid="{00000000-0005-0000-0000-0000BC440000}"/>
    <cellStyle name="Note 3 2 3 44 3" xfId="44712" xr:uid="{00000000-0005-0000-0000-0000BD440000}"/>
    <cellStyle name="Note 3 2 3 44 4" xfId="57720" xr:uid="{00000000-0005-0000-0000-0000BE440000}"/>
    <cellStyle name="Note 3 2 3 45" xfId="19136" xr:uid="{00000000-0005-0000-0000-0000BF440000}"/>
    <cellStyle name="Note 3 2 3 45 2" xfId="35184" xr:uid="{00000000-0005-0000-0000-0000C0440000}"/>
    <cellStyle name="Note 3 2 3 45 3" xfId="45054" xr:uid="{00000000-0005-0000-0000-0000C1440000}"/>
    <cellStyle name="Note 3 2 3 45 4" xfId="58062" xr:uid="{00000000-0005-0000-0000-0000C2440000}"/>
    <cellStyle name="Note 3 2 3 46" xfId="19438" xr:uid="{00000000-0005-0000-0000-0000C3440000}"/>
    <cellStyle name="Note 3 2 3 46 2" xfId="35450" xr:uid="{00000000-0005-0000-0000-0000C4440000}"/>
    <cellStyle name="Note 3 2 3 46 3" xfId="45277" xr:uid="{00000000-0005-0000-0000-0000C5440000}"/>
    <cellStyle name="Note 3 2 3 46 4" xfId="58285" xr:uid="{00000000-0005-0000-0000-0000C6440000}"/>
    <cellStyle name="Note 3 2 3 47" xfId="30308" xr:uid="{00000000-0005-0000-0000-0000C7440000}"/>
    <cellStyle name="Note 3 2 3 5" xfId="4530" xr:uid="{00000000-0005-0000-0000-0000C8440000}"/>
    <cellStyle name="Note 3 2 3 5 2" xfId="21982" xr:uid="{00000000-0005-0000-0000-0000C9440000}"/>
    <cellStyle name="Note 3 2 3 5 3" xfId="20651" xr:uid="{00000000-0005-0000-0000-0000CA440000}"/>
    <cellStyle name="Note 3 2 3 5 4" xfId="46726" xr:uid="{00000000-0005-0000-0000-0000CB440000}"/>
    <cellStyle name="Note 3 2 3 6" xfId="4920" xr:uid="{00000000-0005-0000-0000-0000CC440000}"/>
    <cellStyle name="Note 3 2 3 6 2" xfId="22344" xr:uid="{00000000-0005-0000-0000-0000CD440000}"/>
    <cellStyle name="Note 3 2 3 6 3" xfId="27076" xr:uid="{00000000-0005-0000-0000-0000CE440000}"/>
    <cellStyle name="Note 3 2 3 6 4" xfId="47038" xr:uid="{00000000-0005-0000-0000-0000CF440000}"/>
    <cellStyle name="Note 3 2 3 7" xfId="5146" xr:uid="{00000000-0005-0000-0000-0000D0440000}"/>
    <cellStyle name="Note 3 2 3 7 2" xfId="22548" xr:uid="{00000000-0005-0000-0000-0000D1440000}"/>
    <cellStyle name="Note 3 2 3 7 3" xfId="19694" xr:uid="{00000000-0005-0000-0000-0000D2440000}"/>
    <cellStyle name="Note 3 2 3 7 4" xfId="47220" xr:uid="{00000000-0005-0000-0000-0000D3440000}"/>
    <cellStyle name="Note 3 2 3 8" xfId="5431" xr:uid="{00000000-0005-0000-0000-0000D4440000}"/>
    <cellStyle name="Note 3 2 3 8 2" xfId="22809" xr:uid="{00000000-0005-0000-0000-0000D5440000}"/>
    <cellStyle name="Note 3 2 3 8 3" xfId="19621" xr:uid="{00000000-0005-0000-0000-0000D6440000}"/>
    <cellStyle name="Note 3 2 3 8 4" xfId="47438" xr:uid="{00000000-0005-0000-0000-0000D7440000}"/>
    <cellStyle name="Note 3 2 3 9" xfId="5639" xr:uid="{00000000-0005-0000-0000-0000D8440000}"/>
    <cellStyle name="Note 3 2 3 9 2" xfId="22998" xr:uid="{00000000-0005-0000-0000-0000D9440000}"/>
    <cellStyle name="Note 3 2 3 9 3" xfId="29785" xr:uid="{00000000-0005-0000-0000-0000DA440000}"/>
    <cellStyle name="Note 3 2 3 9 4" xfId="47600" xr:uid="{00000000-0005-0000-0000-0000DB440000}"/>
    <cellStyle name="Note 3 2 4" xfId="2665" xr:uid="{00000000-0005-0000-0000-0000DC440000}"/>
    <cellStyle name="Note 3 2 4 10" xfId="6080" xr:uid="{00000000-0005-0000-0000-0000DD440000}"/>
    <cellStyle name="Note 3 2 4 10 2" xfId="23412" xr:uid="{00000000-0005-0000-0000-0000DE440000}"/>
    <cellStyle name="Note 3 2 4 10 3" xfId="31277" xr:uid="{00000000-0005-0000-0000-0000DF440000}"/>
    <cellStyle name="Note 3 2 4 10 4" xfId="47967" xr:uid="{00000000-0005-0000-0000-0000E0440000}"/>
    <cellStyle name="Note 3 2 4 11" xfId="5803" xr:uid="{00000000-0005-0000-0000-0000E1440000}"/>
    <cellStyle name="Note 3 2 4 11 2" xfId="23148" xr:uid="{00000000-0005-0000-0000-0000E2440000}"/>
    <cellStyle name="Note 3 2 4 11 3" xfId="30824" xr:uid="{00000000-0005-0000-0000-0000E3440000}"/>
    <cellStyle name="Note 3 2 4 11 4" xfId="47733" xr:uid="{00000000-0005-0000-0000-0000E4440000}"/>
    <cellStyle name="Note 3 2 4 12" xfId="5830" xr:uid="{00000000-0005-0000-0000-0000E5440000}"/>
    <cellStyle name="Note 3 2 4 12 2" xfId="23175" xr:uid="{00000000-0005-0000-0000-0000E6440000}"/>
    <cellStyle name="Note 3 2 4 12 3" xfId="31095" xr:uid="{00000000-0005-0000-0000-0000E7440000}"/>
    <cellStyle name="Note 3 2 4 12 4" xfId="47758" xr:uid="{00000000-0005-0000-0000-0000E8440000}"/>
    <cellStyle name="Note 3 2 4 13" xfId="6979" xr:uid="{00000000-0005-0000-0000-0000E9440000}"/>
    <cellStyle name="Note 3 2 4 13 2" xfId="24223" xr:uid="{00000000-0005-0000-0000-0000EA440000}"/>
    <cellStyle name="Note 3 2 4 13 3" xfId="35687" xr:uid="{00000000-0005-0000-0000-0000EB440000}"/>
    <cellStyle name="Note 3 2 4 13 4" xfId="48656" xr:uid="{00000000-0005-0000-0000-0000EC440000}"/>
    <cellStyle name="Note 3 2 4 14" xfId="7393" xr:uid="{00000000-0005-0000-0000-0000ED440000}"/>
    <cellStyle name="Note 3 2 4 14 2" xfId="24594" xr:uid="{00000000-0005-0000-0000-0000EE440000}"/>
    <cellStyle name="Note 3 2 4 14 3" xfId="35985" xr:uid="{00000000-0005-0000-0000-0000EF440000}"/>
    <cellStyle name="Note 3 2 4 14 4" xfId="48956" xr:uid="{00000000-0005-0000-0000-0000F0440000}"/>
    <cellStyle name="Note 3 2 4 15" xfId="7701" xr:uid="{00000000-0005-0000-0000-0000F1440000}"/>
    <cellStyle name="Note 3 2 4 15 2" xfId="24865" xr:uid="{00000000-0005-0000-0000-0000F2440000}"/>
    <cellStyle name="Note 3 2 4 15 3" xfId="36216" xr:uid="{00000000-0005-0000-0000-0000F3440000}"/>
    <cellStyle name="Note 3 2 4 15 4" xfId="49187" xr:uid="{00000000-0005-0000-0000-0000F4440000}"/>
    <cellStyle name="Note 3 2 4 16" xfId="8275" xr:uid="{00000000-0005-0000-0000-0000F5440000}"/>
    <cellStyle name="Note 3 2 4 16 2" xfId="25401" xr:uid="{00000000-0005-0000-0000-0000F6440000}"/>
    <cellStyle name="Note 3 2 4 16 3" xfId="36692" xr:uid="{00000000-0005-0000-0000-0000F7440000}"/>
    <cellStyle name="Note 3 2 4 16 4" xfId="49663" xr:uid="{00000000-0005-0000-0000-0000F8440000}"/>
    <cellStyle name="Note 3 2 4 17" xfId="8004" xr:uid="{00000000-0005-0000-0000-0000F9440000}"/>
    <cellStyle name="Note 3 2 4 17 2" xfId="25139" xr:uid="{00000000-0005-0000-0000-0000FA440000}"/>
    <cellStyle name="Note 3 2 4 17 3" xfId="36454" xr:uid="{00000000-0005-0000-0000-0000FB440000}"/>
    <cellStyle name="Note 3 2 4 17 4" xfId="49425" xr:uid="{00000000-0005-0000-0000-0000FC440000}"/>
    <cellStyle name="Note 3 2 4 18" xfId="8040" xr:uid="{00000000-0005-0000-0000-0000FD440000}"/>
    <cellStyle name="Note 3 2 4 18 2" xfId="25175" xr:uid="{00000000-0005-0000-0000-0000FE440000}"/>
    <cellStyle name="Note 3 2 4 18 3" xfId="36486" xr:uid="{00000000-0005-0000-0000-0000FF440000}"/>
    <cellStyle name="Note 3 2 4 18 4" xfId="49457" xr:uid="{00000000-0005-0000-0000-000000450000}"/>
    <cellStyle name="Note 3 2 4 19" xfId="10327" xr:uid="{00000000-0005-0000-0000-000001450000}"/>
    <cellStyle name="Note 3 2 4 19 2" xfId="27290" xr:uid="{00000000-0005-0000-0000-000002450000}"/>
    <cellStyle name="Note 3 2 4 19 3" xfId="38349" xr:uid="{00000000-0005-0000-0000-000003450000}"/>
    <cellStyle name="Note 3 2 4 19 4" xfId="51309" xr:uid="{00000000-0005-0000-0000-000004450000}"/>
    <cellStyle name="Note 3 2 4 2" xfId="3218" xr:uid="{00000000-0005-0000-0000-000005450000}"/>
    <cellStyle name="Note 3 2 4 2 2" xfId="20805" xr:uid="{00000000-0005-0000-0000-000006450000}"/>
    <cellStyle name="Note 3 2 4 2 3" xfId="27135" xr:uid="{00000000-0005-0000-0000-000007450000}"/>
    <cellStyle name="Note 3 2 4 2 4" xfId="45743" xr:uid="{00000000-0005-0000-0000-000008450000}"/>
    <cellStyle name="Note 3 2 4 20" xfId="9154" xr:uid="{00000000-0005-0000-0000-000009450000}"/>
    <cellStyle name="Note 3 2 4 20 2" xfId="26189" xr:uid="{00000000-0005-0000-0000-00000A450000}"/>
    <cellStyle name="Note 3 2 4 20 3" xfId="37370" xr:uid="{00000000-0005-0000-0000-00000B450000}"/>
    <cellStyle name="Note 3 2 4 20 4" xfId="50341" xr:uid="{00000000-0005-0000-0000-00000C450000}"/>
    <cellStyle name="Note 3 2 4 21" xfId="10624" xr:uid="{00000000-0005-0000-0000-00000D450000}"/>
    <cellStyle name="Note 3 2 4 21 2" xfId="27566" xr:uid="{00000000-0005-0000-0000-00000E450000}"/>
    <cellStyle name="Note 3 2 4 21 3" xfId="38590" xr:uid="{00000000-0005-0000-0000-00000F450000}"/>
    <cellStyle name="Note 3 2 4 21 4" xfId="51601" xr:uid="{00000000-0005-0000-0000-000010450000}"/>
    <cellStyle name="Note 3 2 4 22" xfId="9920" xr:uid="{00000000-0005-0000-0000-000011450000}"/>
    <cellStyle name="Note 3 2 4 22 2" xfId="26910" xr:uid="{00000000-0005-0000-0000-000012450000}"/>
    <cellStyle name="Note 3 2 4 22 3" xfId="38023" xr:uid="{00000000-0005-0000-0000-000013450000}"/>
    <cellStyle name="Note 3 2 4 22 4" xfId="50988" xr:uid="{00000000-0005-0000-0000-000014450000}"/>
    <cellStyle name="Note 3 2 4 23" xfId="10946" xr:uid="{00000000-0005-0000-0000-000015450000}"/>
    <cellStyle name="Note 3 2 4 23 2" xfId="27865" xr:uid="{00000000-0005-0000-0000-000016450000}"/>
    <cellStyle name="Note 3 2 4 23 3" xfId="38841" xr:uid="{00000000-0005-0000-0000-000017450000}"/>
    <cellStyle name="Note 3 2 4 23 4" xfId="51849" xr:uid="{00000000-0005-0000-0000-000018450000}"/>
    <cellStyle name="Note 3 2 4 24" xfId="11546" xr:uid="{00000000-0005-0000-0000-000019450000}"/>
    <cellStyle name="Note 3 2 4 24 2" xfId="28403" xr:uid="{00000000-0005-0000-0000-00001A450000}"/>
    <cellStyle name="Note 3 2 4 24 3" xfId="39287" xr:uid="{00000000-0005-0000-0000-00001B450000}"/>
    <cellStyle name="Note 3 2 4 24 4" xfId="52295" xr:uid="{00000000-0005-0000-0000-00001C450000}"/>
    <cellStyle name="Note 3 2 4 25" xfId="9810" xr:uid="{00000000-0005-0000-0000-00001D450000}"/>
    <cellStyle name="Note 3 2 4 25 2" xfId="26806" xr:uid="{00000000-0005-0000-0000-00001E450000}"/>
    <cellStyle name="Note 3 2 4 25 3" xfId="37930" xr:uid="{00000000-0005-0000-0000-00001F450000}"/>
    <cellStyle name="Note 3 2 4 25 4" xfId="50896" xr:uid="{00000000-0005-0000-0000-000020450000}"/>
    <cellStyle name="Note 3 2 4 26" xfId="11584" xr:uid="{00000000-0005-0000-0000-000021450000}"/>
    <cellStyle name="Note 3 2 4 26 2" xfId="28436" xr:uid="{00000000-0005-0000-0000-000022450000}"/>
    <cellStyle name="Note 3 2 4 26 3" xfId="39314" xr:uid="{00000000-0005-0000-0000-000023450000}"/>
    <cellStyle name="Note 3 2 4 26 4" xfId="52322" xr:uid="{00000000-0005-0000-0000-000024450000}"/>
    <cellStyle name="Note 3 2 4 27" xfId="9234" xr:uid="{00000000-0005-0000-0000-000025450000}"/>
    <cellStyle name="Note 3 2 4 27 2" xfId="26265" xr:uid="{00000000-0005-0000-0000-000026450000}"/>
    <cellStyle name="Note 3 2 4 27 3" xfId="37442" xr:uid="{00000000-0005-0000-0000-000027450000}"/>
    <cellStyle name="Note 3 2 4 27 4" xfId="50409" xr:uid="{00000000-0005-0000-0000-000028450000}"/>
    <cellStyle name="Note 3 2 4 28" xfId="13015" xr:uid="{00000000-0005-0000-0000-000029450000}"/>
    <cellStyle name="Note 3 2 4 28 2" xfId="29710" xr:uid="{00000000-0005-0000-0000-00002A450000}"/>
    <cellStyle name="Note 3 2 4 28 3" xfId="40375" xr:uid="{00000000-0005-0000-0000-00002B450000}"/>
    <cellStyle name="Note 3 2 4 28 4" xfId="53383" xr:uid="{00000000-0005-0000-0000-00002C450000}"/>
    <cellStyle name="Note 3 2 4 29" xfId="13357" xr:uid="{00000000-0005-0000-0000-00002D450000}"/>
    <cellStyle name="Note 3 2 4 29 2" xfId="30020" xr:uid="{00000000-0005-0000-0000-00002E450000}"/>
    <cellStyle name="Note 3 2 4 29 3" xfId="40641" xr:uid="{00000000-0005-0000-0000-00002F450000}"/>
    <cellStyle name="Note 3 2 4 29 4" xfId="53649" xr:uid="{00000000-0005-0000-0000-000030450000}"/>
    <cellStyle name="Note 3 2 4 3" xfId="3167" xr:uid="{00000000-0005-0000-0000-000031450000}"/>
    <cellStyle name="Note 3 2 4 3 2" xfId="20759" xr:uid="{00000000-0005-0000-0000-000032450000}"/>
    <cellStyle name="Note 3 2 4 3 3" xfId="26327" xr:uid="{00000000-0005-0000-0000-000033450000}"/>
    <cellStyle name="Note 3 2 4 3 4" xfId="45708" xr:uid="{00000000-0005-0000-0000-000034450000}"/>
    <cellStyle name="Note 3 2 4 30" xfId="13007" xr:uid="{00000000-0005-0000-0000-000035450000}"/>
    <cellStyle name="Note 3 2 4 30 2" xfId="29702" xr:uid="{00000000-0005-0000-0000-000036450000}"/>
    <cellStyle name="Note 3 2 4 30 3" xfId="40367" xr:uid="{00000000-0005-0000-0000-000037450000}"/>
    <cellStyle name="Note 3 2 4 30 4" xfId="53375" xr:uid="{00000000-0005-0000-0000-000038450000}"/>
    <cellStyle name="Note 3 2 4 31" xfId="11823" xr:uid="{00000000-0005-0000-0000-000039450000}"/>
    <cellStyle name="Note 3 2 4 31 2" xfId="28648" xr:uid="{00000000-0005-0000-0000-00003A450000}"/>
    <cellStyle name="Note 3 2 4 31 3" xfId="39500" xr:uid="{00000000-0005-0000-0000-00003B450000}"/>
    <cellStyle name="Note 3 2 4 31 4" xfId="52508" xr:uid="{00000000-0005-0000-0000-00003C450000}"/>
    <cellStyle name="Note 3 2 4 32" xfId="12273" xr:uid="{00000000-0005-0000-0000-00003D450000}"/>
    <cellStyle name="Note 3 2 4 32 2" xfId="29053" xr:uid="{00000000-0005-0000-0000-00003E450000}"/>
    <cellStyle name="Note 3 2 4 32 3" xfId="39827" xr:uid="{00000000-0005-0000-0000-00003F450000}"/>
    <cellStyle name="Note 3 2 4 32 4" xfId="52835" xr:uid="{00000000-0005-0000-0000-000040450000}"/>
    <cellStyle name="Note 3 2 4 33" xfId="14493" xr:uid="{00000000-0005-0000-0000-000041450000}"/>
    <cellStyle name="Note 3 2 4 33 2" xfId="31030" xr:uid="{00000000-0005-0000-0000-000042450000}"/>
    <cellStyle name="Note 3 2 4 33 3" xfId="41498" xr:uid="{00000000-0005-0000-0000-000043450000}"/>
    <cellStyle name="Note 3 2 4 33 4" xfId="54506" xr:uid="{00000000-0005-0000-0000-000044450000}"/>
    <cellStyle name="Note 3 2 4 34" xfId="12715" xr:uid="{00000000-0005-0000-0000-000045450000}"/>
    <cellStyle name="Note 3 2 4 34 2" xfId="29446" xr:uid="{00000000-0005-0000-0000-000046450000}"/>
    <cellStyle name="Note 3 2 4 34 3" xfId="40156" xr:uid="{00000000-0005-0000-0000-000047450000}"/>
    <cellStyle name="Note 3 2 4 34 4" xfId="53164" xr:uid="{00000000-0005-0000-0000-000048450000}"/>
    <cellStyle name="Note 3 2 4 35" xfId="15107" xr:uid="{00000000-0005-0000-0000-000049450000}"/>
    <cellStyle name="Note 3 2 4 35 2" xfId="31575" xr:uid="{00000000-0005-0000-0000-00004A450000}"/>
    <cellStyle name="Note 3 2 4 35 3" xfId="41964" xr:uid="{00000000-0005-0000-0000-00004B450000}"/>
    <cellStyle name="Note 3 2 4 35 4" xfId="54972" xr:uid="{00000000-0005-0000-0000-00004C450000}"/>
    <cellStyle name="Note 3 2 4 36" xfId="15559" xr:uid="{00000000-0005-0000-0000-00004D450000}"/>
    <cellStyle name="Note 3 2 4 36 2" xfId="31981" xr:uid="{00000000-0005-0000-0000-00004E450000}"/>
    <cellStyle name="Note 3 2 4 36 3" xfId="42324" xr:uid="{00000000-0005-0000-0000-00004F450000}"/>
    <cellStyle name="Note 3 2 4 36 4" xfId="55332" xr:uid="{00000000-0005-0000-0000-000050450000}"/>
    <cellStyle name="Note 3 2 4 37" xfId="15506" xr:uid="{00000000-0005-0000-0000-000051450000}"/>
    <cellStyle name="Note 3 2 4 37 2" xfId="31932" xr:uid="{00000000-0005-0000-0000-000052450000}"/>
    <cellStyle name="Note 3 2 4 37 3" xfId="42283" xr:uid="{00000000-0005-0000-0000-000053450000}"/>
    <cellStyle name="Note 3 2 4 37 4" xfId="55291" xr:uid="{00000000-0005-0000-0000-000054450000}"/>
    <cellStyle name="Note 3 2 4 38" xfId="16304" xr:uid="{00000000-0005-0000-0000-000055450000}"/>
    <cellStyle name="Note 3 2 4 38 2" xfId="32648" xr:uid="{00000000-0005-0000-0000-000056450000}"/>
    <cellStyle name="Note 3 2 4 38 3" xfId="42904" xr:uid="{00000000-0005-0000-0000-000057450000}"/>
    <cellStyle name="Note 3 2 4 38 4" xfId="55912" xr:uid="{00000000-0005-0000-0000-000058450000}"/>
    <cellStyle name="Note 3 2 4 39" xfId="16138" xr:uid="{00000000-0005-0000-0000-000059450000}"/>
    <cellStyle name="Note 3 2 4 39 2" xfId="32494" xr:uid="{00000000-0005-0000-0000-00005A450000}"/>
    <cellStyle name="Note 3 2 4 39 3" xfId="42767" xr:uid="{00000000-0005-0000-0000-00005B450000}"/>
    <cellStyle name="Note 3 2 4 39 4" xfId="55775" xr:uid="{00000000-0005-0000-0000-00005C450000}"/>
    <cellStyle name="Note 3 2 4 4" xfId="4133" xr:uid="{00000000-0005-0000-0000-00005D450000}"/>
    <cellStyle name="Note 3 2 4 4 2" xfId="21632" xr:uid="{00000000-0005-0000-0000-00005E450000}"/>
    <cellStyle name="Note 3 2 4 4 3" xfId="19892" xr:uid="{00000000-0005-0000-0000-00005F450000}"/>
    <cellStyle name="Note 3 2 4 4 4" xfId="46440" xr:uid="{00000000-0005-0000-0000-000060450000}"/>
    <cellStyle name="Note 3 2 4 40" xfId="17323" xr:uid="{00000000-0005-0000-0000-000061450000}"/>
    <cellStyle name="Note 3 2 4 40 2" xfId="33576" xr:uid="{00000000-0005-0000-0000-000062450000}"/>
    <cellStyle name="Note 3 2 4 40 3" xfId="43714" xr:uid="{00000000-0005-0000-0000-000063450000}"/>
    <cellStyle name="Note 3 2 4 40 4" xfId="56722" xr:uid="{00000000-0005-0000-0000-000064450000}"/>
    <cellStyle name="Note 3 2 4 41" xfId="16846" xr:uid="{00000000-0005-0000-0000-000065450000}"/>
    <cellStyle name="Note 3 2 4 41 2" xfId="33134" xr:uid="{00000000-0005-0000-0000-000066450000}"/>
    <cellStyle name="Note 3 2 4 41 3" xfId="43331" xr:uid="{00000000-0005-0000-0000-000067450000}"/>
    <cellStyle name="Note 3 2 4 41 4" xfId="56339" xr:uid="{00000000-0005-0000-0000-000068450000}"/>
    <cellStyle name="Note 3 2 4 42" xfId="17232" xr:uid="{00000000-0005-0000-0000-000069450000}"/>
    <cellStyle name="Note 3 2 4 42 2" xfId="33491" xr:uid="{00000000-0005-0000-0000-00006A450000}"/>
    <cellStyle name="Note 3 2 4 42 3" xfId="43640" xr:uid="{00000000-0005-0000-0000-00006B450000}"/>
    <cellStyle name="Note 3 2 4 42 4" xfId="56648" xr:uid="{00000000-0005-0000-0000-00006C450000}"/>
    <cellStyle name="Note 3 2 4 43" xfId="17074" xr:uid="{00000000-0005-0000-0000-00006D450000}"/>
    <cellStyle name="Note 3 2 4 43 2" xfId="33347" xr:uid="{00000000-0005-0000-0000-00006E450000}"/>
    <cellStyle name="Note 3 2 4 43 3" xfId="43520" xr:uid="{00000000-0005-0000-0000-00006F450000}"/>
    <cellStyle name="Note 3 2 4 43 4" xfId="56528" xr:uid="{00000000-0005-0000-0000-000070450000}"/>
    <cellStyle name="Note 3 2 4 44" xfId="18520" xr:uid="{00000000-0005-0000-0000-000071450000}"/>
    <cellStyle name="Note 3 2 4 44 2" xfId="34636" xr:uid="{00000000-0005-0000-0000-000072450000}"/>
    <cellStyle name="Note 3 2 4 44 3" xfId="44595" xr:uid="{00000000-0005-0000-0000-000073450000}"/>
    <cellStyle name="Note 3 2 4 44 4" xfId="57603" xr:uid="{00000000-0005-0000-0000-000074450000}"/>
    <cellStyle name="Note 3 2 4 45" xfId="18980" xr:uid="{00000000-0005-0000-0000-000075450000}"/>
    <cellStyle name="Note 3 2 4 45 2" xfId="35043" xr:uid="{00000000-0005-0000-0000-000076450000}"/>
    <cellStyle name="Note 3 2 4 45 3" xfId="44937" xr:uid="{00000000-0005-0000-0000-000077450000}"/>
    <cellStyle name="Note 3 2 4 45 4" xfId="57945" xr:uid="{00000000-0005-0000-0000-000078450000}"/>
    <cellStyle name="Note 3 2 4 46" xfId="18918" xr:uid="{00000000-0005-0000-0000-000079450000}"/>
    <cellStyle name="Note 3 2 4 46 2" xfId="34987" xr:uid="{00000000-0005-0000-0000-00007A450000}"/>
    <cellStyle name="Note 3 2 4 46 3" xfId="44899" xr:uid="{00000000-0005-0000-0000-00007B450000}"/>
    <cellStyle name="Note 3 2 4 46 4" xfId="57907" xr:uid="{00000000-0005-0000-0000-00007C450000}"/>
    <cellStyle name="Note 3 2 4 47" xfId="20193" xr:uid="{00000000-0005-0000-0000-00007D450000}"/>
    <cellStyle name="Note 3 2 4 5" xfId="3834" xr:uid="{00000000-0005-0000-0000-00007E450000}"/>
    <cellStyle name="Note 3 2 4 5 2" xfId="21352" xr:uid="{00000000-0005-0000-0000-00007F450000}"/>
    <cellStyle name="Note 3 2 4 5 3" xfId="20449" xr:uid="{00000000-0005-0000-0000-000080450000}"/>
    <cellStyle name="Note 3 2 4 5 4" xfId="46200" xr:uid="{00000000-0005-0000-0000-000081450000}"/>
    <cellStyle name="Note 3 2 4 6" xfId="4766" xr:uid="{00000000-0005-0000-0000-000082450000}"/>
    <cellStyle name="Note 3 2 4 6 2" xfId="22200" xr:uid="{00000000-0005-0000-0000-000083450000}"/>
    <cellStyle name="Note 3 2 4 6 3" xfId="28346" xr:uid="{00000000-0005-0000-0000-000084450000}"/>
    <cellStyle name="Note 3 2 4 6 4" xfId="46913" xr:uid="{00000000-0005-0000-0000-000085450000}"/>
    <cellStyle name="Note 3 2 4 7" xfId="3894" xr:uid="{00000000-0005-0000-0000-000086450000}"/>
    <cellStyle name="Note 3 2 4 7 2" xfId="21410" xr:uid="{00000000-0005-0000-0000-000087450000}"/>
    <cellStyle name="Note 3 2 4 7 3" xfId="20081" xr:uid="{00000000-0005-0000-0000-000088450000}"/>
    <cellStyle name="Note 3 2 4 7 4" xfId="46249" xr:uid="{00000000-0005-0000-0000-000089450000}"/>
    <cellStyle name="Note 3 2 4 8" xfId="3909" xr:uid="{00000000-0005-0000-0000-00008A450000}"/>
    <cellStyle name="Note 3 2 4 8 2" xfId="21424" xr:uid="{00000000-0005-0000-0000-00008B450000}"/>
    <cellStyle name="Note 3 2 4 8 3" xfId="20071" xr:uid="{00000000-0005-0000-0000-00008C450000}"/>
    <cellStyle name="Note 3 2 4 8 4" xfId="46260" xr:uid="{00000000-0005-0000-0000-00008D450000}"/>
    <cellStyle name="Note 3 2 4 9" xfId="3942" xr:uid="{00000000-0005-0000-0000-00008E450000}"/>
    <cellStyle name="Note 3 2 4 9 2" xfId="21456" xr:uid="{00000000-0005-0000-0000-00008F450000}"/>
    <cellStyle name="Note 3 2 4 9 3" xfId="20039" xr:uid="{00000000-0005-0000-0000-000090450000}"/>
    <cellStyle name="Note 3 2 4 9 4" xfId="46292" xr:uid="{00000000-0005-0000-0000-000091450000}"/>
    <cellStyle name="Note 3 2 5" xfId="3107" xr:uid="{00000000-0005-0000-0000-000092450000}"/>
    <cellStyle name="Note 3 2 5 2" xfId="20701" xr:uid="{00000000-0005-0000-0000-000093450000}"/>
    <cellStyle name="Note 3 2 5 3" xfId="29962" xr:uid="{00000000-0005-0000-0000-000094450000}"/>
    <cellStyle name="Note 3 2 5 4" xfId="45651" xr:uid="{00000000-0005-0000-0000-000095450000}"/>
    <cellStyle name="Note 3 2 6" xfId="4724" xr:uid="{00000000-0005-0000-0000-000096450000}"/>
    <cellStyle name="Note 3 2 6 2" xfId="22162" xr:uid="{00000000-0005-0000-0000-000097450000}"/>
    <cellStyle name="Note 3 2 6 3" xfId="33560" xr:uid="{00000000-0005-0000-0000-000098450000}"/>
    <cellStyle name="Note 3 2 6 4" xfId="46877" xr:uid="{00000000-0005-0000-0000-000099450000}"/>
    <cellStyle name="Note 3 2 7" xfId="5873" xr:uid="{00000000-0005-0000-0000-00009A450000}"/>
    <cellStyle name="Note 3 2 7 2" xfId="23216" xr:uid="{00000000-0005-0000-0000-00009B450000}"/>
    <cellStyle name="Note 3 2 7 3" xfId="21904" xr:uid="{00000000-0005-0000-0000-00009C450000}"/>
    <cellStyle name="Note 3 2 7 4" xfId="47796" xr:uid="{00000000-0005-0000-0000-00009D450000}"/>
    <cellStyle name="Note 3 2 8" xfId="6026" xr:uid="{00000000-0005-0000-0000-00009E450000}"/>
    <cellStyle name="Note 3 2 8 2" xfId="23361" xr:uid="{00000000-0005-0000-0000-00009F450000}"/>
    <cellStyle name="Note 3 2 8 3" xfId="33640" xr:uid="{00000000-0005-0000-0000-0000A0450000}"/>
    <cellStyle name="Note 3 2 8 4" xfId="47925" xr:uid="{00000000-0005-0000-0000-0000A1450000}"/>
    <cellStyle name="Note 3 2 9" xfId="8087" xr:uid="{00000000-0005-0000-0000-0000A2450000}"/>
    <cellStyle name="Note 3 2 9 2" xfId="25221" xr:uid="{00000000-0005-0000-0000-0000A3450000}"/>
    <cellStyle name="Note 3 2 9 3" xfId="36529" xr:uid="{00000000-0005-0000-0000-0000A4450000}"/>
    <cellStyle name="Note 3 2 9 4" xfId="49500" xr:uid="{00000000-0005-0000-0000-0000A5450000}"/>
    <cellStyle name="Note 3 20" xfId="14186" xr:uid="{00000000-0005-0000-0000-0000A6450000}"/>
    <cellStyle name="Note 3 20 2" xfId="30757" xr:uid="{00000000-0005-0000-0000-0000A7450000}"/>
    <cellStyle name="Note 3 20 3" xfId="41272" xr:uid="{00000000-0005-0000-0000-0000A8450000}"/>
    <cellStyle name="Note 3 20 4" xfId="54280" xr:uid="{00000000-0005-0000-0000-0000A9450000}"/>
    <cellStyle name="Note 3 21" xfId="10661" xr:uid="{00000000-0005-0000-0000-0000AA450000}"/>
    <cellStyle name="Note 3 21 2" xfId="27600" xr:uid="{00000000-0005-0000-0000-0000AB450000}"/>
    <cellStyle name="Note 3 21 3" xfId="38620" xr:uid="{00000000-0005-0000-0000-0000AC450000}"/>
    <cellStyle name="Note 3 21 4" xfId="51628" xr:uid="{00000000-0005-0000-0000-0000AD450000}"/>
    <cellStyle name="Note 3 22" xfId="9400" xr:uid="{00000000-0005-0000-0000-0000AE450000}"/>
    <cellStyle name="Note 3 22 2" xfId="26425" xr:uid="{00000000-0005-0000-0000-0000AF450000}"/>
    <cellStyle name="Note 3 22 3" xfId="37581" xr:uid="{00000000-0005-0000-0000-0000B0450000}"/>
    <cellStyle name="Note 3 22 4" xfId="50547" xr:uid="{00000000-0005-0000-0000-0000B1450000}"/>
    <cellStyle name="Note 3 23" xfId="16269" xr:uid="{00000000-0005-0000-0000-0000B2450000}"/>
    <cellStyle name="Note 3 23 2" xfId="32615" xr:uid="{00000000-0005-0000-0000-0000B3450000}"/>
    <cellStyle name="Note 3 23 3" xfId="42873" xr:uid="{00000000-0005-0000-0000-0000B4450000}"/>
    <cellStyle name="Note 3 23 4" xfId="55881" xr:uid="{00000000-0005-0000-0000-0000B5450000}"/>
    <cellStyle name="Note 3 24" xfId="17244" xr:uid="{00000000-0005-0000-0000-0000B6450000}"/>
    <cellStyle name="Note 3 24 2" xfId="33503" xr:uid="{00000000-0005-0000-0000-0000B7450000}"/>
    <cellStyle name="Note 3 24 3" xfId="43652" xr:uid="{00000000-0005-0000-0000-0000B8450000}"/>
    <cellStyle name="Note 3 24 4" xfId="56660" xr:uid="{00000000-0005-0000-0000-0000B9450000}"/>
    <cellStyle name="Note 3 25" xfId="17259" xr:uid="{00000000-0005-0000-0000-0000BA450000}"/>
    <cellStyle name="Note 3 25 2" xfId="33518" xr:uid="{00000000-0005-0000-0000-0000BB450000}"/>
    <cellStyle name="Note 3 25 3" xfId="43667" xr:uid="{00000000-0005-0000-0000-0000BC450000}"/>
    <cellStyle name="Note 3 25 4" xfId="56675" xr:uid="{00000000-0005-0000-0000-0000BD450000}"/>
    <cellStyle name="Note 3 26" xfId="16999" xr:uid="{00000000-0005-0000-0000-0000BE450000}"/>
    <cellStyle name="Note 3 26 2" xfId="33279" xr:uid="{00000000-0005-0000-0000-0000BF450000}"/>
    <cellStyle name="Note 3 26 3" xfId="43460" xr:uid="{00000000-0005-0000-0000-0000C0450000}"/>
    <cellStyle name="Note 3 26 4" xfId="56468" xr:uid="{00000000-0005-0000-0000-0000C1450000}"/>
    <cellStyle name="Note 3 27" xfId="17016" xr:uid="{00000000-0005-0000-0000-0000C2450000}"/>
    <cellStyle name="Note 3 27 2" xfId="33296" xr:uid="{00000000-0005-0000-0000-0000C3450000}"/>
    <cellStyle name="Note 3 27 3" xfId="43475" xr:uid="{00000000-0005-0000-0000-0000C4450000}"/>
    <cellStyle name="Note 3 27 4" xfId="56483" xr:uid="{00000000-0005-0000-0000-0000C5450000}"/>
    <cellStyle name="Note 3 28" xfId="18854" xr:uid="{00000000-0005-0000-0000-0000C6450000}"/>
    <cellStyle name="Note 3 28 2" xfId="34926" xr:uid="{00000000-0005-0000-0000-0000C7450000}"/>
    <cellStyle name="Note 3 28 3" xfId="44841" xr:uid="{00000000-0005-0000-0000-0000C8450000}"/>
    <cellStyle name="Note 3 28 4" xfId="57849" xr:uid="{00000000-0005-0000-0000-0000C9450000}"/>
    <cellStyle name="Note 3 29" xfId="27895" xr:uid="{00000000-0005-0000-0000-0000CA450000}"/>
    <cellStyle name="Note 3 3" xfId="1494" xr:uid="{00000000-0005-0000-0000-0000CB450000}"/>
    <cellStyle name="Note 3 3 10" xfId="8103" xr:uid="{00000000-0005-0000-0000-0000CC450000}"/>
    <cellStyle name="Note 3 3 10 2" xfId="25237" xr:uid="{00000000-0005-0000-0000-0000CD450000}"/>
    <cellStyle name="Note 3 3 10 3" xfId="36545" xr:uid="{00000000-0005-0000-0000-0000CE450000}"/>
    <cellStyle name="Note 3 3 10 4" xfId="49516" xr:uid="{00000000-0005-0000-0000-0000CF450000}"/>
    <cellStyle name="Note 3 3 11" xfId="10234" xr:uid="{00000000-0005-0000-0000-0000D0450000}"/>
    <cellStyle name="Note 3 3 11 2" xfId="27202" xr:uid="{00000000-0005-0000-0000-0000D1450000}"/>
    <cellStyle name="Note 3 3 11 3" xfId="38272" xr:uid="{00000000-0005-0000-0000-0000D2450000}"/>
    <cellStyle name="Note 3 3 11 4" xfId="51229" xr:uid="{00000000-0005-0000-0000-0000D3450000}"/>
    <cellStyle name="Note 3 3 12" xfId="9666" xr:uid="{00000000-0005-0000-0000-0000D4450000}"/>
    <cellStyle name="Note 3 3 12 2" xfId="26668" xr:uid="{00000000-0005-0000-0000-0000D5450000}"/>
    <cellStyle name="Note 3 3 12 3" xfId="37810" xr:uid="{00000000-0005-0000-0000-0000D6450000}"/>
    <cellStyle name="Note 3 3 12 4" xfId="50776" xr:uid="{00000000-0005-0000-0000-0000D7450000}"/>
    <cellStyle name="Note 3 3 13" xfId="11819" xr:uid="{00000000-0005-0000-0000-0000D8450000}"/>
    <cellStyle name="Note 3 3 13 2" xfId="28644" xr:uid="{00000000-0005-0000-0000-0000D9450000}"/>
    <cellStyle name="Note 3 3 13 3" xfId="39496" xr:uid="{00000000-0005-0000-0000-0000DA450000}"/>
    <cellStyle name="Note 3 3 13 4" xfId="52504" xr:uid="{00000000-0005-0000-0000-0000DB450000}"/>
    <cellStyle name="Note 3 3 14" xfId="10633" xr:uid="{00000000-0005-0000-0000-0000DC450000}"/>
    <cellStyle name="Note 3 3 14 2" xfId="27575" xr:uid="{00000000-0005-0000-0000-0000DD450000}"/>
    <cellStyle name="Note 3 3 14 3" xfId="38599" xr:uid="{00000000-0005-0000-0000-0000DE450000}"/>
    <cellStyle name="Note 3 3 14 4" xfId="51608" xr:uid="{00000000-0005-0000-0000-0000DF450000}"/>
    <cellStyle name="Note 3 3 15" xfId="10891" xr:uid="{00000000-0005-0000-0000-0000E0450000}"/>
    <cellStyle name="Note 3 3 15 2" xfId="27812" xr:uid="{00000000-0005-0000-0000-0000E1450000}"/>
    <cellStyle name="Note 3 3 15 3" xfId="38795" xr:uid="{00000000-0005-0000-0000-0000E2450000}"/>
    <cellStyle name="Note 3 3 15 4" xfId="51803" xr:uid="{00000000-0005-0000-0000-0000E3450000}"/>
    <cellStyle name="Note 3 3 16" xfId="11323" xr:uid="{00000000-0005-0000-0000-0000E4450000}"/>
    <cellStyle name="Note 3 3 16 2" xfId="28201" xr:uid="{00000000-0005-0000-0000-0000E5450000}"/>
    <cellStyle name="Note 3 3 16 3" xfId="39114" xr:uid="{00000000-0005-0000-0000-0000E6450000}"/>
    <cellStyle name="Note 3 3 16 4" xfId="52122" xr:uid="{00000000-0005-0000-0000-0000E7450000}"/>
    <cellStyle name="Note 3 3 17" xfId="9599" xr:uid="{00000000-0005-0000-0000-0000E8450000}"/>
    <cellStyle name="Note 3 3 17 2" xfId="26608" xr:uid="{00000000-0005-0000-0000-0000E9450000}"/>
    <cellStyle name="Note 3 3 17 3" xfId="37751" xr:uid="{00000000-0005-0000-0000-0000EA450000}"/>
    <cellStyle name="Note 3 3 17 4" xfId="50717" xr:uid="{00000000-0005-0000-0000-0000EB450000}"/>
    <cellStyle name="Note 3 3 18" xfId="9590" xr:uid="{00000000-0005-0000-0000-0000EC450000}"/>
    <cellStyle name="Note 3 3 18 2" xfId="26599" xr:uid="{00000000-0005-0000-0000-0000ED450000}"/>
    <cellStyle name="Note 3 3 18 3" xfId="37742" xr:uid="{00000000-0005-0000-0000-0000EE450000}"/>
    <cellStyle name="Note 3 3 18 4" xfId="50708" xr:uid="{00000000-0005-0000-0000-0000EF450000}"/>
    <cellStyle name="Note 3 3 19" xfId="9313" xr:uid="{00000000-0005-0000-0000-0000F0450000}"/>
    <cellStyle name="Note 3 3 19 2" xfId="26342" xr:uid="{00000000-0005-0000-0000-0000F1450000}"/>
    <cellStyle name="Note 3 3 19 3" xfId="37510" xr:uid="{00000000-0005-0000-0000-0000F2450000}"/>
    <cellStyle name="Note 3 3 19 4" xfId="50476" xr:uid="{00000000-0005-0000-0000-0000F3450000}"/>
    <cellStyle name="Note 3 3 2" xfId="2883" xr:uid="{00000000-0005-0000-0000-0000F4450000}"/>
    <cellStyle name="Note 3 3 2 10" xfId="6254" xr:uid="{00000000-0005-0000-0000-0000F5450000}"/>
    <cellStyle name="Note 3 3 2 10 2" xfId="23576" xr:uid="{00000000-0005-0000-0000-0000F6450000}"/>
    <cellStyle name="Note 3 3 2 10 3" xfId="25465" xr:uid="{00000000-0005-0000-0000-0000F7450000}"/>
    <cellStyle name="Note 3 3 2 10 4" xfId="48110" xr:uid="{00000000-0005-0000-0000-0000F8450000}"/>
    <cellStyle name="Note 3 3 2 11" xfId="6488" xr:uid="{00000000-0005-0000-0000-0000F9450000}"/>
    <cellStyle name="Note 3 3 2 11 2" xfId="23785" xr:uid="{00000000-0005-0000-0000-0000FA450000}"/>
    <cellStyle name="Note 3 3 2 11 3" xfId="34585" xr:uid="{00000000-0005-0000-0000-0000FB450000}"/>
    <cellStyle name="Note 3 3 2 11 4" xfId="48283" xr:uid="{00000000-0005-0000-0000-0000FC450000}"/>
    <cellStyle name="Note 3 3 2 12" xfId="6782" xr:uid="{00000000-0005-0000-0000-0000FD450000}"/>
    <cellStyle name="Note 3 3 2 12 2" xfId="24047" xr:uid="{00000000-0005-0000-0000-0000FE450000}"/>
    <cellStyle name="Note 3 3 2 12 3" xfId="28453" xr:uid="{00000000-0005-0000-0000-0000FF450000}"/>
    <cellStyle name="Note 3 3 2 12 4" xfId="48506" xr:uid="{00000000-0005-0000-0000-000000460000}"/>
    <cellStyle name="Note 3 3 2 13" xfId="7146" xr:uid="{00000000-0005-0000-0000-000001460000}"/>
    <cellStyle name="Note 3 3 2 13 2" xfId="24377" xr:uid="{00000000-0005-0000-0000-000002460000}"/>
    <cellStyle name="Note 3 3 2 13 3" xfId="35817" xr:uid="{00000000-0005-0000-0000-000003460000}"/>
    <cellStyle name="Note 3 3 2 13 4" xfId="48786" xr:uid="{00000000-0005-0000-0000-000004460000}"/>
    <cellStyle name="Note 3 3 2 14" xfId="7572" xr:uid="{00000000-0005-0000-0000-000005460000}"/>
    <cellStyle name="Note 3 3 2 14 2" xfId="24753" xr:uid="{00000000-0005-0000-0000-000006460000}"/>
    <cellStyle name="Note 3 3 2 14 3" xfId="36125" xr:uid="{00000000-0005-0000-0000-000007460000}"/>
    <cellStyle name="Note 3 3 2 14 4" xfId="49096" xr:uid="{00000000-0005-0000-0000-000008460000}"/>
    <cellStyle name="Note 3 3 2 15" xfId="7869" xr:uid="{00000000-0005-0000-0000-000009460000}"/>
    <cellStyle name="Note 3 3 2 15 2" xfId="25023" xr:uid="{00000000-0005-0000-0000-00000A460000}"/>
    <cellStyle name="Note 3 3 2 15 3" xfId="36355" xr:uid="{00000000-0005-0000-0000-00000B460000}"/>
    <cellStyle name="Note 3 3 2 15 4" xfId="49326" xr:uid="{00000000-0005-0000-0000-00000C460000}"/>
    <cellStyle name="Note 3 3 2 16" xfId="8451" xr:uid="{00000000-0005-0000-0000-00000D460000}"/>
    <cellStyle name="Note 3 3 2 16 2" xfId="25566" xr:uid="{00000000-0005-0000-0000-00000E460000}"/>
    <cellStyle name="Note 3 3 2 16 3" xfId="36839" xr:uid="{00000000-0005-0000-0000-00000F460000}"/>
    <cellStyle name="Note 3 3 2 16 4" xfId="49810" xr:uid="{00000000-0005-0000-0000-000010460000}"/>
    <cellStyle name="Note 3 3 2 17" xfId="8713" xr:uid="{00000000-0005-0000-0000-000011460000}"/>
    <cellStyle name="Note 3 3 2 17 2" xfId="25793" xr:uid="{00000000-0005-0000-0000-000012460000}"/>
    <cellStyle name="Note 3 3 2 17 3" xfId="37027" xr:uid="{00000000-0005-0000-0000-000013460000}"/>
    <cellStyle name="Note 3 3 2 17 4" xfId="49998" xr:uid="{00000000-0005-0000-0000-000014460000}"/>
    <cellStyle name="Note 3 3 2 18" xfId="8990" xr:uid="{00000000-0005-0000-0000-000015460000}"/>
    <cellStyle name="Note 3 3 2 18 2" xfId="26042" xr:uid="{00000000-0005-0000-0000-000016460000}"/>
    <cellStyle name="Note 3 3 2 18 3" xfId="37243" xr:uid="{00000000-0005-0000-0000-000017460000}"/>
    <cellStyle name="Note 3 3 2 18 4" xfId="50214" xr:uid="{00000000-0005-0000-0000-000018460000}"/>
    <cellStyle name="Note 3 3 2 19" xfId="10510" xr:uid="{00000000-0005-0000-0000-000019460000}"/>
    <cellStyle name="Note 3 3 2 19 2" xfId="27463" xr:uid="{00000000-0005-0000-0000-00001A460000}"/>
    <cellStyle name="Note 3 3 2 19 3" xfId="38503" xr:uid="{00000000-0005-0000-0000-00001B460000}"/>
    <cellStyle name="Note 3 3 2 19 4" xfId="51490" xr:uid="{00000000-0005-0000-0000-00001C460000}"/>
    <cellStyle name="Note 3 3 2 2" xfId="3396" xr:uid="{00000000-0005-0000-0000-00001D460000}"/>
    <cellStyle name="Note 3 3 2 2 2" xfId="20969" xr:uid="{00000000-0005-0000-0000-00001E460000}"/>
    <cellStyle name="Note 3 3 2 2 3" xfId="32726" xr:uid="{00000000-0005-0000-0000-00001F460000}"/>
    <cellStyle name="Note 3 3 2 2 4" xfId="45882" xr:uid="{00000000-0005-0000-0000-000020460000}"/>
    <cellStyle name="Note 3 3 2 20" xfId="10756" xr:uid="{00000000-0005-0000-0000-000021460000}"/>
    <cellStyle name="Note 3 3 2 20 2" xfId="27691" xr:uid="{00000000-0005-0000-0000-000022460000}"/>
    <cellStyle name="Note 3 3 2 20 3" xfId="38700" xr:uid="{00000000-0005-0000-0000-000023460000}"/>
    <cellStyle name="Note 3 3 2 20 4" xfId="51708" xr:uid="{00000000-0005-0000-0000-000024460000}"/>
    <cellStyle name="Note 3 3 2 21" xfId="11081" xr:uid="{00000000-0005-0000-0000-000025460000}"/>
    <cellStyle name="Note 3 3 2 21 2" xfId="27986" xr:uid="{00000000-0005-0000-0000-000026460000}"/>
    <cellStyle name="Note 3 3 2 21 3" xfId="38939" xr:uid="{00000000-0005-0000-0000-000027460000}"/>
    <cellStyle name="Note 3 3 2 21 4" xfId="51947" xr:uid="{00000000-0005-0000-0000-000028460000}"/>
    <cellStyle name="Note 3 3 2 22" xfId="11420" xr:uid="{00000000-0005-0000-0000-000029460000}"/>
    <cellStyle name="Note 3 3 2 22 2" xfId="28295" xr:uid="{00000000-0005-0000-0000-00002A460000}"/>
    <cellStyle name="Note 3 3 2 22 3" xfId="39198" xr:uid="{00000000-0005-0000-0000-00002B460000}"/>
    <cellStyle name="Note 3 3 2 22 4" xfId="52206" xr:uid="{00000000-0005-0000-0000-00002C460000}"/>
    <cellStyle name="Note 3 3 2 23" xfId="11691" xr:uid="{00000000-0005-0000-0000-00002D460000}"/>
    <cellStyle name="Note 3 3 2 23 2" xfId="28532" xr:uid="{00000000-0005-0000-0000-00002E460000}"/>
    <cellStyle name="Note 3 3 2 23 3" xfId="39399" xr:uid="{00000000-0005-0000-0000-00002F460000}"/>
    <cellStyle name="Note 3 3 2 23 4" xfId="52407" xr:uid="{00000000-0005-0000-0000-000030460000}"/>
    <cellStyle name="Note 3 3 2 24" xfId="12021" xr:uid="{00000000-0005-0000-0000-000031460000}"/>
    <cellStyle name="Note 3 3 2 24 2" xfId="28833" xr:uid="{00000000-0005-0000-0000-000032460000}"/>
    <cellStyle name="Note 3 3 2 24 3" xfId="39661" xr:uid="{00000000-0005-0000-0000-000033460000}"/>
    <cellStyle name="Note 3 3 2 24 4" xfId="52669" xr:uid="{00000000-0005-0000-0000-000034460000}"/>
    <cellStyle name="Note 3 3 2 25" xfId="12307" xr:uid="{00000000-0005-0000-0000-000035460000}"/>
    <cellStyle name="Note 3 3 2 25 2" xfId="29086" xr:uid="{00000000-0005-0000-0000-000036460000}"/>
    <cellStyle name="Note 3 3 2 25 3" xfId="39860" xr:uid="{00000000-0005-0000-0000-000037460000}"/>
    <cellStyle name="Note 3 3 2 25 4" xfId="52868" xr:uid="{00000000-0005-0000-0000-000038460000}"/>
    <cellStyle name="Note 3 3 2 26" xfId="12580" xr:uid="{00000000-0005-0000-0000-000039460000}"/>
    <cellStyle name="Note 3 3 2 26 2" xfId="29328" xr:uid="{00000000-0005-0000-0000-00003A460000}"/>
    <cellStyle name="Note 3 3 2 26 3" xfId="40061" xr:uid="{00000000-0005-0000-0000-00003B460000}"/>
    <cellStyle name="Note 3 3 2 26 4" xfId="53069" xr:uid="{00000000-0005-0000-0000-00003C460000}"/>
    <cellStyle name="Note 3 3 2 27" xfId="12862" xr:uid="{00000000-0005-0000-0000-00003D460000}"/>
    <cellStyle name="Note 3 3 2 27 2" xfId="29577" xr:uid="{00000000-0005-0000-0000-00003E460000}"/>
    <cellStyle name="Note 3 3 2 27 3" xfId="40261" xr:uid="{00000000-0005-0000-0000-00003F460000}"/>
    <cellStyle name="Note 3 3 2 27 4" xfId="53269" xr:uid="{00000000-0005-0000-0000-000040460000}"/>
    <cellStyle name="Note 3 3 2 28" xfId="13204" xr:uid="{00000000-0005-0000-0000-000041460000}"/>
    <cellStyle name="Note 3 3 2 28 2" xfId="29885" xr:uid="{00000000-0005-0000-0000-000042460000}"/>
    <cellStyle name="Note 3 3 2 28 3" xfId="40529" xr:uid="{00000000-0005-0000-0000-000043460000}"/>
    <cellStyle name="Note 3 3 2 28 4" xfId="53537" xr:uid="{00000000-0005-0000-0000-000044460000}"/>
    <cellStyle name="Note 3 3 2 29" xfId="13541" xr:uid="{00000000-0005-0000-0000-000045460000}"/>
    <cellStyle name="Note 3 3 2 29 2" xfId="30191" xr:uid="{00000000-0005-0000-0000-000046460000}"/>
    <cellStyle name="Note 3 3 2 29 3" xfId="40795" xr:uid="{00000000-0005-0000-0000-000047460000}"/>
    <cellStyle name="Note 3 3 2 29 4" xfId="53803" xr:uid="{00000000-0005-0000-0000-000048460000}"/>
    <cellStyle name="Note 3 3 2 3" xfId="3692" xr:uid="{00000000-0005-0000-0000-000049460000}"/>
    <cellStyle name="Note 3 3 2 3 2" xfId="21228" xr:uid="{00000000-0005-0000-0000-00004A460000}"/>
    <cellStyle name="Note 3 3 2 3 3" xfId="24568" xr:uid="{00000000-0005-0000-0000-00004B460000}"/>
    <cellStyle name="Note 3 3 2 3 4" xfId="46099" xr:uid="{00000000-0005-0000-0000-00004C460000}"/>
    <cellStyle name="Note 3 3 2 30" xfId="13781" xr:uid="{00000000-0005-0000-0000-00004D460000}"/>
    <cellStyle name="Note 3 3 2 30 2" xfId="30405" xr:uid="{00000000-0005-0000-0000-00004E460000}"/>
    <cellStyle name="Note 3 3 2 30 3" xfId="40980" xr:uid="{00000000-0005-0000-0000-00004F460000}"/>
    <cellStyle name="Note 3 3 2 30 4" xfId="53988" xr:uid="{00000000-0005-0000-0000-000050460000}"/>
    <cellStyle name="Note 3 3 2 31" xfId="14056" xr:uid="{00000000-0005-0000-0000-000051460000}"/>
    <cellStyle name="Note 3 3 2 31 2" xfId="30644" xr:uid="{00000000-0005-0000-0000-000052460000}"/>
    <cellStyle name="Note 3 3 2 31 3" xfId="41182" xr:uid="{00000000-0005-0000-0000-000053460000}"/>
    <cellStyle name="Note 3 3 2 31 4" xfId="54190" xr:uid="{00000000-0005-0000-0000-000054460000}"/>
    <cellStyle name="Note 3 3 2 32" xfId="14353" xr:uid="{00000000-0005-0000-0000-000055460000}"/>
    <cellStyle name="Note 3 3 2 32 2" xfId="30908" xr:uid="{00000000-0005-0000-0000-000056460000}"/>
    <cellStyle name="Note 3 3 2 32 3" xfId="41398" xr:uid="{00000000-0005-0000-0000-000057460000}"/>
    <cellStyle name="Note 3 3 2 32 4" xfId="54406" xr:uid="{00000000-0005-0000-0000-000058460000}"/>
    <cellStyle name="Note 3 3 2 33" xfId="14677" xr:uid="{00000000-0005-0000-0000-000059460000}"/>
    <cellStyle name="Note 3 3 2 33 2" xfId="31196" xr:uid="{00000000-0005-0000-0000-00005A460000}"/>
    <cellStyle name="Note 3 3 2 33 3" xfId="41641" xr:uid="{00000000-0005-0000-0000-00005B460000}"/>
    <cellStyle name="Note 3 3 2 33 4" xfId="54649" xr:uid="{00000000-0005-0000-0000-00005C460000}"/>
    <cellStyle name="Note 3 3 2 34" xfId="14979" xr:uid="{00000000-0005-0000-0000-00005D460000}"/>
    <cellStyle name="Note 3 3 2 34 2" xfId="31465" xr:uid="{00000000-0005-0000-0000-00005E460000}"/>
    <cellStyle name="Note 3 3 2 34 3" xfId="41873" xr:uid="{00000000-0005-0000-0000-00005F460000}"/>
    <cellStyle name="Note 3 3 2 34 4" xfId="54881" xr:uid="{00000000-0005-0000-0000-000060460000}"/>
    <cellStyle name="Note 3 3 2 35" xfId="15285" xr:uid="{00000000-0005-0000-0000-000061460000}"/>
    <cellStyle name="Note 3 3 2 35 2" xfId="31734" xr:uid="{00000000-0005-0000-0000-000062460000}"/>
    <cellStyle name="Note 3 3 2 35 3" xfId="42103" xr:uid="{00000000-0005-0000-0000-000063460000}"/>
    <cellStyle name="Note 3 3 2 35 4" xfId="55111" xr:uid="{00000000-0005-0000-0000-000064460000}"/>
    <cellStyle name="Note 3 3 2 36" xfId="15730" xr:uid="{00000000-0005-0000-0000-000065460000}"/>
    <cellStyle name="Note 3 3 2 36 2" xfId="32138" xr:uid="{00000000-0005-0000-0000-000066460000}"/>
    <cellStyle name="Note 3 3 2 36 3" xfId="42465" xr:uid="{00000000-0005-0000-0000-000067460000}"/>
    <cellStyle name="Note 3 3 2 36 4" xfId="55473" xr:uid="{00000000-0005-0000-0000-000068460000}"/>
    <cellStyle name="Note 3 3 2 37" xfId="15994" xr:uid="{00000000-0005-0000-0000-000069460000}"/>
    <cellStyle name="Note 3 3 2 37 2" xfId="32366" xr:uid="{00000000-0005-0000-0000-00006A460000}"/>
    <cellStyle name="Note 3 3 2 37 3" xfId="42655" xr:uid="{00000000-0005-0000-0000-00006B460000}"/>
    <cellStyle name="Note 3 3 2 37 4" xfId="55663" xr:uid="{00000000-0005-0000-0000-00006C460000}"/>
    <cellStyle name="Note 3 3 2 38" xfId="16481" xr:uid="{00000000-0005-0000-0000-00006D460000}"/>
    <cellStyle name="Note 3 3 2 38 2" xfId="32813" xr:uid="{00000000-0005-0000-0000-00006E460000}"/>
    <cellStyle name="Note 3 3 2 38 3" xfId="43052" xr:uid="{00000000-0005-0000-0000-00006F460000}"/>
    <cellStyle name="Note 3 3 2 38 4" xfId="56060" xr:uid="{00000000-0005-0000-0000-000070460000}"/>
    <cellStyle name="Note 3 3 2 39" xfId="16700" xr:uid="{00000000-0005-0000-0000-000071460000}"/>
    <cellStyle name="Note 3 3 2 39 2" xfId="33007" xr:uid="{00000000-0005-0000-0000-000072460000}"/>
    <cellStyle name="Note 3 3 2 39 3" xfId="43222" xr:uid="{00000000-0005-0000-0000-000073460000}"/>
    <cellStyle name="Note 3 3 2 39 4" xfId="56230" xr:uid="{00000000-0005-0000-0000-000074460000}"/>
    <cellStyle name="Note 3 3 2 4" xfId="4309" xr:uid="{00000000-0005-0000-0000-000075460000}"/>
    <cellStyle name="Note 3 3 2 4 2" xfId="21792" xr:uid="{00000000-0005-0000-0000-000076460000}"/>
    <cellStyle name="Note 3 3 2 4 3" xfId="21548" xr:uid="{00000000-0005-0000-0000-000077460000}"/>
    <cellStyle name="Note 3 3 2 4 4" xfId="46577" xr:uid="{00000000-0005-0000-0000-000078460000}"/>
    <cellStyle name="Note 3 3 2 40" xfId="17502" xr:uid="{00000000-0005-0000-0000-000079460000}"/>
    <cellStyle name="Note 3 3 2 40 2" xfId="33740" xr:uid="{00000000-0005-0000-0000-00007A460000}"/>
    <cellStyle name="Note 3 3 2 40 3" xfId="43854" xr:uid="{00000000-0005-0000-0000-00007B460000}"/>
    <cellStyle name="Note 3 3 2 40 4" xfId="56862" xr:uid="{00000000-0005-0000-0000-00007C460000}"/>
    <cellStyle name="Note 3 3 2 41" xfId="17752" xr:uid="{00000000-0005-0000-0000-00007D460000}"/>
    <cellStyle name="Note 3 3 2 41 2" xfId="33961" xr:uid="{00000000-0005-0000-0000-00007E460000}"/>
    <cellStyle name="Note 3 3 2 41 3" xfId="44035" xr:uid="{00000000-0005-0000-0000-00007F460000}"/>
    <cellStyle name="Note 3 3 2 41 4" xfId="57043" xr:uid="{00000000-0005-0000-0000-000080460000}"/>
    <cellStyle name="Note 3 3 2 42" xfId="18071" xr:uid="{00000000-0005-0000-0000-000081460000}"/>
    <cellStyle name="Note 3 3 2 42 2" xfId="34242" xr:uid="{00000000-0005-0000-0000-000082460000}"/>
    <cellStyle name="Note 3 3 2 42 3" xfId="44269" xr:uid="{00000000-0005-0000-0000-000083460000}"/>
    <cellStyle name="Note 3 3 2 42 4" xfId="57277" xr:uid="{00000000-0005-0000-0000-000084460000}"/>
    <cellStyle name="Note 3 3 2 43" xfId="18382" xr:uid="{00000000-0005-0000-0000-000085460000}"/>
    <cellStyle name="Note 3 3 2 43 2" xfId="34517" xr:uid="{00000000-0005-0000-0000-000086460000}"/>
    <cellStyle name="Note 3 3 2 43 3" xfId="44499" xr:uid="{00000000-0005-0000-0000-000087460000}"/>
    <cellStyle name="Note 3 3 2 43 4" xfId="57507" xr:uid="{00000000-0005-0000-0000-000088460000}"/>
    <cellStyle name="Note 3 3 2 44" xfId="18698" xr:uid="{00000000-0005-0000-0000-000089460000}"/>
    <cellStyle name="Note 3 3 2 44 2" xfId="34797" xr:uid="{00000000-0005-0000-0000-00008A460000}"/>
    <cellStyle name="Note 3 3 2 44 3" xfId="44734" xr:uid="{00000000-0005-0000-0000-00008B460000}"/>
    <cellStyle name="Note 3 3 2 44 4" xfId="57742" xr:uid="{00000000-0005-0000-0000-00008C460000}"/>
    <cellStyle name="Note 3 3 2 45" xfId="19159" xr:uid="{00000000-0005-0000-0000-00008D460000}"/>
    <cellStyle name="Note 3 3 2 45 2" xfId="35206" xr:uid="{00000000-0005-0000-0000-00008E460000}"/>
    <cellStyle name="Note 3 3 2 45 3" xfId="45076" xr:uid="{00000000-0005-0000-0000-00008F460000}"/>
    <cellStyle name="Note 3 3 2 45 4" xfId="58084" xr:uid="{00000000-0005-0000-0000-000090460000}"/>
    <cellStyle name="Note 3 3 2 46" xfId="19461" xr:uid="{00000000-0005-0000-0000-000091460000}"/>
    <cellStyle name="Note 3 3 2 46 2" xfId="35472" xr:uid="{00000000-0005-0000-0000-000092460000}"/>
    <cellStyle name="Note 3 3 2 46 3" xfId="45299" xr:uid="{00000000-0005-0000-0000-000093460000}"/>
    <cellStyle name="Note 3 3 2 46 4" xfId="58307" xr:uid="{00000000-0005-0000-0000-000094460000}"/>
    <cellStyle name="Note 3 3 2 47" xfId="20565" xr:uid="{00000000-0005-0000-0000-000095460000}"/>
    <cellStyle name="Note 3 3 2 5" xfId="4552" xr:uid="{00000000-0005-0000-0000-000096460000}"/>
    <cellStyle name="Note 3 3 2 5 2" xfId="22004" xr:uid="{00000000-0005-0000-0000-000097460000}"/>
    <cellStyle name="Note 3 3 2 5 3" xfId="19790" xr:uid="{00000000-0005-0000-0000-000098460000}"/>
    <cellStyle name="Note 3 3 2 5 4" xfId="46748" xr:uid="{00000000-0005-0000-0000-000099460000}"/>
    <cellStyle name="Note 3 3 2 6" xfId="4943" xr:uid="{00000000-0005-0000-0000-00009A460000}"/>
    <cellStyle name="Note 3 3 2 6 2" xfId="22367" xr:uid="{00000000-0005-0000-0000-00009B460000}"/>
    <cellStyle name="Note 3 3 2 6 3" xfId="30963" xr:uid="{00000000-0005-0000-0000-00009C460000}"/>
    <cellStyle name="Note 3 3 2 6 4" xfId="47061" xr:uid="{00000000-0005-0000-0000-00009D460000}"/>
    <cellStyle name="Note 3 3 2 7" xfId="5168" xr:uid="{00000000-0005-0000-0000-00009E460000}"/>
    <cellStyle name="Note 3 3 2 7 2" xfId="22570" xr:uid="{00000000-0005-0000-0000-00009F460000}"/>
    <cellStyle name="Note 3 3 2 7 3" xfId="19677" xr:uid="{00000000-0005-0000-0000-0000A0460000}"/>
    <cellStyle name="Note 3 3 2 7 4" xfId="47242" xr:uid="{00000000-0005-0000-0000-0000A1460000}"/>
    <cellStyle name="Note 3 3 2 8" xfId="5453" xr:uid="{00000000-0005-0000-0000-0000A2460000}"/>
    <cellStyle name="Note 3 3 2 8 2" xfId="22831" xr:uid="{00000000-0005-0000-0000-0000A3460000}"/>
    <cellStyle name="Note 3 3 2 8 3" xfId="19599" xr:uid="{00000000-0005-0000-0000-0000A4460000}"/>
    <cellStyle name="Note 3 3 2 8 4" xfId="47460" xr:uid="{00000000-0005-0000-0000-0000A5460000}"/>
    <cellStyle name="Note 3 3 2 9" xfId="5661" xr:uid="{00000000-0005-0000-0000-0000A6460000}"/>
    <cellStyle name="Note 3 3 2 9 2" xfId="23020" xr:uid="{00000000-0005-0000-0000-0000A7460000}"/>
    <cellStyle name="Note 3 3 2 9 3" xfId="22747" xr:uid="{00000000-0005-0000-0000-0000A8460000}"/>
    <cellStyle name="Note 3 3 2 9 4" xfId="47622" xr:uid="{00000000-0005-0000-0000-0000A9460000}"/>
    <cellStyle name="Note 3 3 20" xfId="16181" xr:uid="{00000000-0005-0000-0000-0000AA460000}"/>
    <cellStyle name="Note 3 3 20 2" xfId="32537" xr:uid="{00000000-0005-0000-0000-0000AB460000}"/>
    <cellStyle name="Note 3 3 20 3" xfId="42807" xr:uid="{00000000-0005-0000-0000-0000AC460000}"/>
    <cellStyle name="Note 3 3 20 4" xfId="55815" xr:uid="{00000000-0005-0000-0000-0000AD460000}"/>
    <cellStyle name="Note 3 3 21" xfId="17242" xr:uid="{00000000-0005-0000-0000-0000AE460000}"/>
    <cellStyle name="Note 3 3 21 2" xfId="33501" xr:uid="{00000000-0005-0000-0000-0000AF460000}"/>
    <cellStyle name="Note 3 3 21 3" xfId="43650" xr:uid="{00000000-0005-0000-0000-0000B0460000}"/>
    <cellStyle name="Note 3 3 21 4" xfId="56658" xr:uid="{00000000-0005-0000-0000-0000B1460000}"/>
    <cellStyle name="Note 3 3 22" xfId="17261" xr:uid="{00000000-0005-0000-0000-0000B2460000}"/>
    <cellStyle name="Note 3 3 22 2" xfId="33520" xr:uid="{00000000-0005-0000-0000-0000B3460000}"/>
    <cellStyle name="Note 3 3 22 3" xfId="43669" xr:uid="{00000000-0005-0000-0000-0000B4460000}"/>
    <cellStyle name="Note 3 3 22 4" xfId="56677" xr:uid="{00000000-0005-0000-0000-0000B5460000}"/>
    <cellStyle name="Note 3 3 23" xfId="16997" xr:uid="{00000000-0005-0000-0000-0000B6460000}"/>
    <cellStyle name="Note 3 3 23 2" xfId="33277" xr:uid="{00000000-0005-0000-0000-0000B7460000}"/>
    <cellStyle name="Note 3 3 23 3" xfId="43458" xr:uid="{00000000-0005-0000-0000-0000B8460000}"/>
    <cellStyle name="Note 3 3 23 4" xfId="56466" xr:uid="{00000000-0005-0000-0000-0000B9460000}"/>
    <cellStyle name="Note 3 3 24" xfId="16855" xr:uid="{00000000-0005-0000-0000-0000BA460000}"/>
    <cellStyle name="Note 3 3 24 2" xfId="33143" xr:uid="{00000000-0005-0000-0000-0000BB460000}"/>
    <cellStyle name="Note 3 3 24 3" xfId="43340" xr:uid="{00000000-0005-0000-0000-0000BC460000}"/>
    <cellStyle name="Note 3 3 24 4" xfId="56348" xr:uid="{00000000-0005-0000-0000-0000BD460000}"/>
    <cellStyle name="Note 3 3 25" xfId="18856" xr:uid="{00000000-0005-0000-0000-0000BE460000}"/>
    <cellStyle name="Note 3 3 25 2" xfId="34928" xr:uid="{00000000-0005-0000-0000-0000BF460000}"/>
    <cellStyle name="Note 3 3 25 3" xfId="44843" xr:uid="{00000000-0005-0000-0000-0000C0460000}"/>
    <cellStyle name="Note 3 3 25 4" xfId="57851" xr:uid="{00000000-0005-0000-0000-0000C1460000}"/>
    <cellStyle name="Note 3 3 26" xfId="20879" xr:uid="{00000000-0005-0000-0000-0000C2460000}"/>
    <cellStyle name="Note 3 3 3" xfId="2859" xr:uid="{00000000-0005-0000-0000-0000C3460000}"/>
    <cellStyle name="Note 3 3 3 10" xfId="6231" xr:uid="{00000000-0005-0000-0000-0000C4460000}"/>
    <cellStyle name="Note 3 3 3 10 2" xfId="23553" xr:uid="{00000000-0005-0000-0000-0000C5460000}"/>
    <cellStyle name="Note 3 3 3 10 3" xfId="32269" xr:uid="{00000000-0005-0000-0000-0000C6460000}"/>
    <cellStyle name="Note 3 3 3 10 4" xfId="48087" xr:uid="{00000000-0005-0000-0000-0000C7460000}"/>
    <cellStyle name="Note 3 3 3 11" xfId="6464" xr:uid="{00000000-0005-0000-0000-0000C8460000}"/>
    <cellStyle name="Note 3 3 3 11 2" xfId="23762" xr:uid="{00000000-0005-0000-0000-0000C9460000}"/>
    <cellStyle name="Note 3 3 3 11 3" xfId="28452" xr:uid="{00000000-0005-0000-0000-0000CA460000}"/>
    <cellStyle name="Note 3 3 3 11 4" xfId="48260" xr:uid="{00000000-0005-0000-0000-0000CB460000}"/>
    <cellStyle name="Note 3 3 3 12" xfId="6758" xr:uid="{00000000-0005-0000-0000-0000CC460000}"/>
    <cellStyle name="Note 3 3 3 12 2" xfId="24024" xr:uid="{00000000-0005-0000-0000-0000CD460000}"/>
    <cellStyle name="Note 3 3 3 12 3" xfId="35128" xr:uid="{00000000-0005-0000-0000-0000CE460000}"/>
    <cellStyle name="Note 3 3 3 12 4" xfId="48483" xr:uid="{00000000-0005-0000-0000-0000CF460000}"/>
    <cellStyle name="Note 3 3 3 13" xfId="7122" xr:uid="{00000000-0005-0000-0000-0000D0460000}"/>
    <cellStyle name="Note 3 3 3 13 2" xfId="24353" xr:uid="{00000000-0005-0000-0000-0000D1460000}"/>
    <cellStyle name="Note 3 3 3 13 3" xfId="35794" xr:uid="{00000000-0005-0000-0000-0000D2460000}"/>
    <cellStyle name="Note 3 3 3 13 4" xfId="48763" xr:uid="{00000000-0005-0000-0000-0000D3460000}"/>
    <cellStyle name="Note 3 3 3 14" xfId="7548" xr:uid="{00000000-0005-0000-0000-0000D4460000}"/>
    <cellStyle name="Note 3 3 3 14 2" xfId="24730" xr:uid="{00000000-0005-0000-0000-0000D5460000}"/>
    <cellStyle name="Note 3 3 3 14 3" xfId="36102" xr:uid="{00000000-0005-0000-0000-0000D6460000}"/>
    <cellStyle name="Note 3 3 3 14 4" xfId="49073" xr:uid="{00000000-0005-0000-0000-0000D7460000}"/>
    <cellStyle name="Note 3 3 3 15" xfId="7846" xr:uid="{00000000-0005-0000-0000-0000D8460000}"/>
    <cellStyle name="Note 3 3 3 15 2" xfId="25000" xr:uid="{00000000-0005-0000-0000-0000D9460000}"/>
    <cellStyle name="Note 3 3 3 15 3" xfId="36332" xr:uid="{00000000-0005-0000-0000-0000DA460000}"/>
    <cellStyle name="Note 3 3 3 15 4" xfId="49303" xr:uid="{00000000-0005-0000-0000-0000DB460000}"/>
    <cellStyle name="Note 3 3 3 16" xfId="8427" xr:uid="{00000000-0005-0000-0000-0000DC460000}"/>
    <cellStyle name="Note 3 3 3 16 2" xfId="25542" xr:uid="{00000000-0005-0000-0000-0000DD460000}"/>
    <cellStyle name="Note 3 3 3 16 3" xfId="36815" xr:uid="{00000000-0005-0000-0000-0000DE460000}"/>
    <cellStyle name="Note 3 3 3 16 4" xfId="49786" xr:uid="{00000000-0005-0000-0000-0000DF460000}"/>
    <cellStyle name="Note 3 3 3 17" xfId="8689" xr:uid="{00000000-0005-0000-0000-0000E0460000}"/>
    <cellStyle name="Note 3 3 3 17 2" xfId="25769" xr:uid="{00000000-0005-0000-0000-0000E1460000}"/>
    <cellStyle name="Note 3 3 3 17 3" xfId="37004" xr:uid="{00000000-0005-0000-0000-0000E2460000}"/>
    <cellStyle name="Note 3 3 3 17 4" xfId="49975" xr:uid="{00000000-0005-0000-0000-0000E3460000}"/>
    <cellStyle name="Note 3 3 3 18" xfId="8967" xr:uid="{00000000-0005-0000-0000-0000E4460000}"/>
    <cellStyle name="Note 3 3 3 18 2" xfId="26019" xr:uid="{00000000-0005-0000-0000-0000E5460000}"/>
    <cellStyle name="Note 3 3 3 18 3" xfId="37220" xr:uid="{00000000-0005-0000-0000-0000E6460000}"/>
    <cellStyle name="Note 3 3 3 18 4" xfId="50191" xr:uid="{00000000-0005-0000-0000-0000E7460000}"/>
    <cellStyle name="Note 3 3 3 19" xfId="10487" xr:uid="{00000000-0005-0000-0000-0000E8460000}"/>
    <cellStyle name="Note 3 3 3 19 2" xfId="27440" xr:uid="{00000000-0005-0000-0000-0000E9460000}"/>
    <cellStyle name="Note 3 3 3 19 3" xfId="38480" xr:uid="{00000000-0005-0000-0000-0000EA460000}"/>
    <cellStyle name="Note 3 3 3 19 4" xfId="51467" xr:uid="{00000000-0005-0000-0000-0000EB460000}"/>
    <cellStyle name="Note 3 3 3 2" xfId="3372" xr:uid="{00000000-0005-0000-0000-0000EC460000}"/>
    <cellStyle name="Note 3 3 3 2 2" xfId="20945" xr:uid="{00000000-0005-0000-0000-0000ED460000}"/>
    <cellStyle name="Note 3 3 3 2 3" xfId="25952" xr:uid="{00000000-0005-0000-0000-0000EE460000}"/>
    <cellStyle name="Note 3 3 3 2 4" xfId="45859" xr:uid="{00000000-0005-0000-0000-0000EF460000}"/>
    <cellStyle name="Note 3 3 3 20" xfId="10733" xr:uid="{00000000-0005-0000-0000-0000F0460000}"/>
    <cellStyle name="Note 3 3 3 20 2" xfId="27668" xr:uid="{00000000-0005-0000-0000-0000F1460000}"/>
    <cellStyle name="Note 3 3 3 20 3" xfId="38677" xr:uid="{00000000-0005-0000-0000-0000F2460000}"/>
    <cellStyle name="Note 3 3 3 20 4" xfId="51685" xr:uid="{00000000-0005-0000-0000-0000F3460000}"/>
    <cellStyle name="Note 3 3 3 21" xfId="11057" xr:uid="{00000000-0005-0000-0000-0000F4460000}"/>
    <cellStyle name="Note 3 3 3 21 2" xfId="27963" xr:uid="{00000000-0005-0000-0000-0000F5460000}"/>
    <cellStyle name="Note 3 3 3 21 3" xfId="38916" xr:uid="{00000000-0005-0000-0000-0000F6460000}"/>
    <cellStyle name="Note 3 3 3 21 4" xfId="51924" xr:uid="{00000000-0005-0000-0000-0000F7460000}"/>
    <cellStyle name="Note 3 3 3 22" xfId="11396" xr:uid="{00000000-0005-0000-0000-0000F8460000}"/>
    <cellStyle name="Note 3 3 3 22 2" xfId="28271" xr:uid="{00000000-0005-0000-0000-0000F9460000}"/>
    <cellStyle name="Note 3 3 3 22 3" xfId="39174" xr:uid="{00000000-0005-0000-0000-0000FA460000}"/>
    <cellStyle name="Note 3 3 3 22 4" xfId="52182" xr:uid="{00000000-0005-0000-0000-0000FB460000}"/>
    <cellStyle name="Note 3 3 3 23" xfId="11667" xr:uid="{00000000-0005-0000-0000-0000FC460000}"/>
    <cellStyle name="Note 3 3 3 23 2" xfId="28509" xr:uid="{00000000-0005-0000-0000-0000FD460000}"/>
    <cellStyle name="Note 3 3 3 23 3" xfId="39376" xr:uid="{00000000-0005-0000-0000-0000FE460000}"/>
    <cellStyle name="Note 3 3 3 23 4" xfId="52384" xr:uid="{00000000-0005-0000-0000-0000FF460000}"/>
    <cellStyle name="Note 3 3 3 24" xfId="11998" xr:uid="{00000000-0005-0000-0000-000000470000}"/>
    <cellStyle name="Note 3 3 3 24 2" xfId="28810" xr:uid="{00000000-0005-0000-0000-000001470000}"/>
    <cellStyle name="Note 3 3 3 24 3" xfId="39638" xr:uid="{00000000-0005-0000-0000-000002470000}"/>
    <cellStyle name="Note 3 3 3 24 4" xfId="52646" xr:uid="{00000000-0005-0000-0000-000003470000}"/>
    <cellStyle name="Note 3 3 3 25" xfId="12283" xr:uid="{00000000-0005-0000-0000-000004470000}"/>
    <cellStyle name="Note 3 3 3 25 2" xfId="29063" xr:uid="{00000000-0005-0000-0000-000005470000}"/>
    <cellStyle name="Note 3 3 3 25 3" xfId="39837" xr:uid="{00000000-0005-0000-0000-000006470000}"/>
    <cellStyle name="Note 3 3 3 25 4" xfId="52845" xr:uid="{00000000-0005-0000-0000-000007470000}"/>
    <cellStyle name="Note 3 3 3 26" xfId="12556" xr:uid="{00000000-0005-0000-0000-000008470000}"/>
    <cellStyle name="Note 3 3 3 26 2" xfId="29304" xr:uid="{00000000-0005-0000-0000-000009470000}"/>
    <cellStyle name="Note 3 3 3 26 3" xfId="40038" xr:uid="{00000000-0005-0000-0000-00000A470000}"/>
    <cellStyle name="Note 3 3 3 26 4" xfId="53046" xr:uid="{00000000-0005-0000-0000-00000B470000}"/>
    <cellStyle name="Note 3 3 3 27" xfId="12838" xr:uid="{00000000-0005-0000-0000-00000C470000}"/>
    <cellStyle name="Note 3 3 3 27 2" xfId="29554" xr:uid="{00000000-0005-0000-0000-00000D470000}"/>
    <cellStyle name="Note 3 3 3 27 3" xfId="40238" xr:uid="{00000000-0005-0000-0000-00000E470000}"/>
    <cellStyle name="Note 3 3 3 27 4" xfId="53246" xr:uid="{00000000-0005-0000-0000-00000F470000}"/>
    <cellStyle name="Note 3 3 3 28" xfId="13181" xr:uid="{00000000-0005-0000-0000-000010470000}"/>
    <cellStyle name="Note 3 3 3 28 2" xfId="29862" xr:uid="{00000000-0005-0000-0000-000011470000}"/>
    <cellStyle name="Note 3 3 3 28 3" xfId="40506" xr:uid="{00000000-0005-0000-0000-000012470000}"/>
    <cellStyle name="Note 3 3 3 28 4" xfId="53514" xr:uid="{00000000-0005-0000-0000-000013470000}"/>
    <cellStyle name="Note 3 3 3 29" xfId="13518" xr:uid="{00000000-0005-0000-0000-000014470000}"/>
    <cellStyle name="Note 3 3 3 29 2" xfId="30168" xr:uid="{00000000-0005-0000-0000-000015470000}"/>
    <cellStyle name="Note 3 3 3 29 3" xfId="40772" xr:uid="{00000000-0005-0000-0000-000016470000}"/>
    <cellStyle name="Note 3 3 3 29 4" xfId="53780" xr:uid="{00000000-0005-0000-0000-000017470000}"/>
    <cellStyle name="Note 3 3 3 3" xfId="3668" xr:uid="{00000000-0005-0000-0000-000018470000}"/>
    <cellStyle name="Note 3 3 3 3 2" xfId="21205" xr:uid="{00000000-0005-0000-0000-000019470000}"/>
    <cellStyle name="Note 3 3 3 3 3" xfId="29970" xr:uid="{00000000-0005-0000-0000-00001A470000}"/>
    <cellStyle name="Note 3 3 3 3 4" xfId="46076" xr:uid="{00000000-0005-0000-0000-00001B470000}"/>
    <cellStyle name="Note 3 3 3 30" xfId="13757" xr:uid="{00000000-0005-0000-0000-00001C470000}"/>
    <cellStyle name="Note 3 3 3 30 2" xfId="30381" xr:uid="{00000000-0005-0000-0000-00001D470000}"/>
    <cellStyle name="Note 3 3 3 30 3" xfId="40957" xr:uid="{00000000-0005-0000-0000-00001E470000}"/>
    <cellStyle name="Note 3 3 3 30 4" xfId="53965" xr:uid="{00000000-0005-0000-0000-00001F470000}"/>
    <cellStyle name="Note 3 3 3 31" xfId="14032" xr:uid="{00000000-0005-0000-0000-000020470000}"/>
    <cellStyle name="Note 3 3 3 31 2" xfId="30621" xr:uid="{00000000-0005-0000-0000-000021470000}"/>
    <cellStyle name="Note 3 3 3 31 3" xfId="41159" xr:uid="{00000000-0005-0000-0000-000022470000}"/>
    <cellStyle name="Note 3 3 3 31 4" xfId="54167" xr:uid="{00000000-0005-0000-0000-000023470000}"/>
    <cellStyle name="Note 3 3 3 32" xfId="14329" xr:uid="{00000000-0005-0000-0000-000024470000}"/>
    <cellStyle name="Note 3 3 3 32 2" xfId="30885" xr:uid="{00000000-0005-0000-0000-000025470000}"/>
    <cellStyle name="Note 3 3 3 32 3" xfId="41375" xr:uid="{00000000-0005-0000-0000-000026470000}"/>
    <cellStyle name="Note 3 3 3 32 4" xfId="54383" xr:uid="{00000000-0005-0000-0000-000027470000}"/>
    <cellStyle name="Note 3 3 3 33" xfId="14653" xr:uid="{00000000-0005-0000-0000-000028470000}"/>
    <cellStyle name="Note 3 3 3 33 2" xfId="31173" xr:uid="{00000000-0005-0000-0000-000029470000}"/>
    <cellStyle name="Note 3 3 3 33 3" xfId="41618" xr:uid="{00000000-0005-0000-0000-00002A470000}"/>
    <cellStyle name="Note 3 3 3 33 4" xfId="54626" xr:uid="{00000000-0005-0000-0000-00002B470000}"/>
    <cellStyle name="Note 3 3 3 34" xfId="14956" xr:uid="{00000000-0005-0000-0000-00002C470000}"/>
    <cellStyle name="Note 3 3 3 34 2" xfId="31442" xr:uid="{00000000-0005-0000-0000-00002D470000}"/>
    <cellStyle name="Note 3 3 3 34 3" xfId="41850" xr:uid="{00000000-0005-0000-0000-00002E470000}"/>
    <cellStyle name="Note 3 3 3 34 4" xfId="54858" xr:uid="{00000000-0005-0000-0000-00002F470000}"/>
    <cellStyle name="Note 3 3 3 35" xfId="15261" xr:uid="{00000000-0005-0000-0000-000030470000}"/>
    <cellStyle name="Note 3 3 3 35 2" xfId="31711" xr:uid="{00000000-0005-0000-0000-000031470000}"/>
    <cellStyle name="Note 3 3 3 35 3" xfId="42080" xr:uid="{00000000-0005-0000-0000-000032470000}"/>
    <cellStyle name="Note 3 3 3 35 4" xfId="55088" xr:uid="{00000000-0005-0000-0000-000033470000}"/>
    <cellStyle name="Note 3 3 3 36" xfId="15707" xr:uid="{00000000-0005-0000-0000-000034470000}"/>
    <cellStyle name="Note 3 3 3 36 2" xfId="32115" xr:uid="{00000000-0005-0000-0000-000035470000}"/>
    <cellStyle name="Note 3 3 3 36 3" xfId="42442" xr:uid="{00000000-0005-0000-0000-000036470000}"/>
    <cellStyle name="Note 3 3 3 36 4" xfId="55450" xr:uid="{00000000-0005-0000-0000-000037470000}"/>
    <cellStyle name="Note 3 3 3 37" xfId="15970" xr:uid="{00000000-0005-0000-0000-000038470000}"/>
    <cellStyle name="Note 3 3 3 37 2" xfId="32342" xr:uid="{00000000-0005-0000-0000-000039470000}"/>
    <cellStyle name="Note 3 3 3 37 3" xfId="42632" xr:uid="{00000000-0005-0000-0000-00003A470000}"/>
    <cellStyle name="Note 3 3 3 37 4" xfId="55640" xr:uid="{00000000-0005-0000-0000-00003B470000}"/>
    <cellStyle name="Note 3 3 3 38" xfId="16457" xr:uid="{00000000-0005-0000-0000-00003C470000}"/>
    <cellStyle name="Note 3 3 3 38 2" xfId="32789" xr:uid="{00000000-0005-0000-0000-00003D470000}"/>
    <cellStyle name="Note 3 3 3 38 3" xfId="43028" xr:uid="{00000000-0005-0000-0000-00003E470000}"/>
    <cellStyle name="Note 3 3 3 38 4" xfId="56036" xr:uid="{00000000-0005-0000-0000-00003F470000}"/>
    <cellStyle name="Note 3 3 3 39" xfId="16677" xr:uid="{00000000-0005-0000-0000-000040470000}"/>
    <cellStyle name="Note 3 3 3 39 2" xfId="32984" xr:uid="{00000000-0005-0000-0000-000041470000}"/>
    <cellStyle name="Note 3 3 3 39 3" xfId="43199" xr:uid="{00000000-0005-0000-0000-000042470000}"/>
    <cellStyle name="Note 3 3 3 39 4" xfId="56207" xr:uid="{00000000-0005-0000-0000-000043470000}"/>
    <cellStyle name="Note 3 3 3 4" xfId="4285" xr:uid="{00000000-0005-0000-0000-000044470000}"/>
    <cellStyle name="Note 3 3 3 4 2" xfId="21769" xr:uid="{00000000-0005-0000-0000-000045470000}"/>
    <cellStyle name="Note 3 3 3 4 3" xfId="19811" xr:uid="{00000000-0005-0000-0000-000046470000}"/>
    <cellStyle name="Note 3 3 3 4 4" xfId="46554" xr:uid="{00000000-0005-0000-0000-000047470000}"/>
    <cellStyle name="Note 3 3 3 40" xfId="17478" xr:uid="{00000000-0005-0000-0000-000048470000}"/>
    <cellStyle name="Note 3 3 3 40 2" xfId="33716" xr:uid="{00000000-0005-0000-0000-000049470000}"/>
    <cellStyle name="Note 3 3 3 40 3" xfId="43831" xr:uid="{00000000-0005-0000-0000-00004A470000}"/>
    <cellStyle name="Note 3 3 3 40 4" xfId="56839" xr:uid="{00000000-0005-0000-0000-00004B470000}"/>
    <cellStyle name="Note 3 3 3 41" xfId="17728" xr:uid="{00000000-0005-0000-0000-00004C470000}"/>
    <cellStyle name="Note 3 3 3 41 2" xfId="33937" xr:uid="{00000000-0005-0000-0000-00004D470000}"/>
    <cellStyle name="Note 3 3 3 41 3" xfId="44012" xr:uid="{00000000-0005-0000-0000-00004E470000}"/>
    <cellStyle name="Note 3 3 3 41 4" xfId="57020" xr:uid="{00000000-0005-0000-0000-00004F470000}"/>
    <cellStyle name="Note 3 3 3 42" xfId="18047" xr:uid="{00000000-0005-0000-0000-000050470000}"/>
    <cellStyle name="Note 3 3 3 42 2" xfId="34219" xr:uid="{00000000-0005-0000-0000-000051470000}"/>
    <cellStyle name="Note 3 3 3 42 3" xfId="44246" xr:uid="{00000000-0005-0000-0000-000052470000}"/>
    <cellStyle name="Note 3 3 3 42 4" xfId="57254" xr:uid="{00000000-0005-0000-0000-000053470000}"/>
    <cellStyle name="Note 3 3 3 43" xfId="18358" xr:uid="{00000000-0005-0000-0000-000054470000}"/>
    <cellStyle name="Note 3 3 3 43 2" xfId="34494" xr:uid="{00000000-0005-0000-0000-000055470000}"/>
    <cellStyle name="Note 3 3 3 43 3" xfId="44476" xr:uid="{00000000-0005-0000-0000-000056470000}"/>
    <cellStyle name="Note 3 3 3 43 4" xfId="57484" xr:uid="{00000000-0005-0000-0000-000057470000}"/>
    <cellStyle name="Note 3 3 3 44" xfId="18674" xr:uid="{00000000-0005-0000-0000-000058470000}"/>
    <cellStyle name="Note 3 3 3 44 2" xfId="34774" xr:uid="{00000000-0005-0000-0000-000059470000}"/>
    <cellStyle name="Note 3 3 3 44 3" xfId="44711" xr:uid="{00000000-0005-0000-0000-00005A470000}"/>
    <cellStyle name="Note 3 3 3 44 4" xfId="57719" xr:uid="{00000000-0005-0000-0000-00005B470000}"/>
    <cellStyle name="Note 3 3 3 45" xfId="19135" xr:uid="{00000000-0005-0000-0000-00005C470000}"/>
    <cellStyle name="Note 3 3 3 45 2" xfId="35183" xr:uid="{00000000-0005-0000-0000-00005D470000}"/>
    <cellStyle name="Note 3 3 3 45 3" xfId="45053" xr:uid="{00000000-0005-0000-0000-00005E470000}"/>
    <cellStyle name="Note 3 3 3 45 4" xfId="58061" xr:uid="{00000000-0005-0000-0000-00005F470000}"/>
    <cellStyle name="Note 3 3 3 46" xfId="19437" xr:uid="{00000000-0005-0000-0000-000060470000}"/>
    <cellStyle name="Note 3 3 3 46 2" xfId="35449" xr:uid="{00000000-0005-0000-0000-000061470000}"/>
    <cellStyle name="Note 3 3 3 46 3" xfId="45276" xr:uid="{00000000-0005-0000-0000-000062470000}"/>
    <cellStyle name="Note 3 3 3 46 4" xfId="58284" xr:uid="{00000000-0005-0000-0000-000063470000}"/>
    <cellStyle name="Note 3 3 3 47" xfId="30549" xr:uid="{00000000-0005-0000-0000-000064470000}"/>
    <cellStyle name="Note 3 3 3 5" xfId="4529" xr:uid="{00000000-0005-0000-0000-000065470000}"/>
    <cellStyle name="Note 3 3 3 5 2" xfId="21981" xr:uid="{00000000-0005-0000-0000-000066470000}"/>
    <cellStyle name="Note 3 3 3 5 3" xfId="20650" xr:uid="{00000000-0005-0000-0000-000067470000}"/>
    <cellStyle name="Note 3 3 3 5 4" xfId="46725" xr:uid="{00000000-0005-0000-0000-000068470000}"/>
    <cellStyle name="Note 3 3 3 6" xfId="4919" xr:uid="{00000000-0005-0000-0000-000069470000}"/>
    <cellStyle name="Note 3 3 3 6 2" xfId="22343" xr:uid="{00000000-0005-0000-0000-00006A470000}"/>
    <cellStyle name="Note 3 3 3 6 3" xfId="26928" xr:uid="{00000000-0005-0000-0000-00006B470000}"/>
    <cellStyle name="Note 3 3 3 6 4" xfId="47037" xr:uid="{00000000-0005-0000-0000-00006C470000}"/>
    <cellStyle name="Note 3 3 3 7" xfId="5145" xr:uid="{00000000-0005-0000-0000-00006D470000}"/>
    <cellStyle name="Note 3 3 3 7 2" xfId="22547" xr:uid="{00000000-0005-0000-0000-00006E470000}"/>
    <cellStyle name="Note 3 3 3 7 3" xfId="19695" xr:uid="{00000000-0005-0000-0000-00006F470000}"/>
    <cellStyle name="Note 3 3 3 7 4" xfId="47219" xr:uid="{00000000-0005-0000-0000-000070470000}"/>
    <cellStyle name="Note 3 3 3 8" xfId="5430" xr:uid="{00000000-0005-0000-0000-000071470000}"/>
    <cellStyle name="Note 3 3 3 8 2" xfId="22808" xr:uid="{00000000-0005-0000-0000-000072470000}"/>
    <cellStyle name="Note 3 3 3 8 3" xfId="19622" xr:uid="{00000000-0005-0000-0000-000073470000}"/>
    <cellStyle name="Note 3 3 3 8 4" xfId="47437" xr:uid="{00000000-0005-0000-0000-000074470000}"/>
    <cellStyle name="Note 3 3 3 9" xfId="5638" xr:uid="{00000000-0005-0000-0000-000075470000}"/>
    <cellStyle name="Note 3 3 3 9 2" xfId="22997" xr:uid="{00000000-0005-0000-0000-000076470000}"/>
    <cellStyle name="Note 3 3 3 9 3" xfId="30087" xr:uid="{00000000-0005-0000-0000-000077470000}"/>
    <cellStyle name="Note 3 3 3 9 4" xfId="47599" xr:uid="{00000000-0005-0000-0000-000078470000}"/>
    <cellStyle name="Note 3 3 4" xfId="2666" xr:uid="{00000000-0005-0000-0000-000079470000}"/>
    <cellStyle name="Note 3 3 4 10" xfId="6081" xr:uid="{00000000-0005-0000-0000-00007A470000}"/>
    <cellStyle name="Note 3 3 4 10 2" xfId="23413" xr:uid="{00000000-0005-0000-0000-00007B470000}"/>
    <cellStyle name="Note 3 3 4 10 3" xfId="30989" xr:uid="{00000000-0005-0000-0000-00007C470000}"/>
    <cellStyle name="Note 3 3 4 10 4" xfId="47968" xr:uid="{00000000-0005-0000-0000-00007D470000}"/>
    <cellStyle name="Note 3 3 4 11" xfId="5802" xr:uid="{00000000-0005-0000-0000-00007E470000}"/>
    <cellStyle name="Note 3 3 4 11 2" xfId="23147" xr:uid="{00000000-0005-0000-0000-00007F470000}"/>
    <cellStyle name="Note 3 3 4 11 3" xfId="31112" xr:uid="{00000000-0005-0000-0000-000080470000}"/>
    <cellStyle name="Note 3 3 4 11 4" xfId="47732" xr:uid="{00000000-0005-0000-0000-000081470000}"/>
    <cellStyle name="Note 3 3 4 12" xfId="6004" xr:uid="{00000000-0005-0000-0000-000082470000}"/>
    <cellStyle name="Note 3 3 4 12 2" xfId="23339" xr:uid="{00000000-0005-0000-0000-000083470000}"/>
    <cellStyle name="Note 3 3 4 12 3" xfId="23849" xr:uid="{00000000-0005-0000-0000-000084470000}"/>
    <cellStyle name="Note 3 3 4 12 4" xfId="47903" xr:uid="{00000000-0005-0000-0000-000085470000}"/>
    <cellStyle name="Note 3 3 4 13" xfId="6980" xr:uid="{00000000-0005-0000-0000-000086470000}"/>
    <cellStyle name="Note 3 3 4 13 2" xfId="24224" xr:uid="{00000000-0005-0000-0000-000087470000}"/>
    <cellStyle name="Note 3 3 4 13 3" xfId="35688" xr:uid="{00000000-0005-0000-0000-000088470000}"/>
    <cellStyle name="Note 3 3 4 13 4" xfId="48657" xr:uid="{00000000-0005-0000-0000-000089470000}"/>
    <cellStyle name="Note 3 3 4 14" xfId="7394" xr:uid="{00000000-0005-0000-0000-00008A470000}"/>
    <cellStyle name="Note 3 3 4 14 2" xfId="24595" xr:uid="{00000000-0005-0000-0000-00008B470000}"/>
    <cellStyle name="Note 3 3 4 14 3" xfId="35986" xr:uid="{00000000-0005-0000-0000-00008C470000}"/>
    <cellStyle name="Note 3 3 4 14 4" xfId="48957" xr:uid="{00000000-0005-0000-0000-00008D470000}"/>
    <cellStyle name="Note 3 3 4 15" xfId="7702" xr:uid="{00000000-0005-0000-0000-00008E470000}"/>
    <cellStyle name="Note 3 3 4 15 2" xfId="24866" xr:uid="{00000000-0005-0000-0000-00008F470000}"/>
    <cellStyle name="Note 3 3 4 15 3" xfId="36217" xr:uid="{00000000-0005-0000-0000-000090470000}"/>
    <cellStyle name="Note 3 3 4 15 4" xfId="49188" xr:uid="{00000000-0005-0000-0000-000091470000}"/>
    <cellStyle name="Note 3 3 4 16" xfId="8276" xr:uid="{00000000-0005-0000-0000-000092470000}"/>
    <cellStyle name="Note 3 3 4 16 2" xfId="25402" xr:uid="{00000000-0005-0000-0000-000093470000}"/>
    <cellStyle name="Note 3 3 4 16 3" xfId="36693" xr:uid="{00000000-0005-0000-0000-000094470000}"/>
    <cellStyle name="Note 3 3 4 16 4" xfId="49664" xr:uid="{00000000-0005-0000-0000-000095470000}"/>
    <cellStyle name="Note 3 3 4 17" xfId="8003" xr:uid="{00000000-0005-0000-0000-000096470000}"/>
    <cellStyle name="Note 3 3 4 17 2" xfId="25138" xr:uid="{00000000-0005-0000-0000-000097470000}"/>
    <cellStyle name="Note 3 3 4 17 3" xfId="36453" xr:uid="{00000000-0005-0000-0000-000098470000}"/>
    <cellStyle name="Note 3 3 4 17 4" xfId="49424" xr:uid="{00000000-0005-0000-0000-000099470000}"/>
    <cellStyle name="Note 3 3 4 18" xfId="8237" xr:uid="{00000000-0005-0000-0000-00009A470000}"/>
    <cellStyle name="Note 3 3 4 18 2" xfId="25365" xr:uid="{00000000-0005-0000-0000-00009B470000}"/>
    <cellStyle name="Note 3 3 4 18 3" xfId="36663" xr:uid="{00000000-0005-0000-0000-00009C470000}"/>
    <cellStyle name="Note 3 3 4 18 4" xfId="49634" xr:uid="{00000000-0005-0000-0000-00009D470000}"/>
    <cellStyle name="Note 3 3 4 19" xfId="10328" xr:uid="{00000000-0005-0000-0000-00009E470000}"/>
    <cellStyle name="Note 3 3 4 19 2" xfId="27291" xr:uid="{00000000-0005-0000-0000-00009F470000}"/>
    <cellStyle name="Note 3 3 4 19 3" xfId="38350" xr:uid="{00000000-0005-0000-0000-0000A0470000}"/>
    <cellStyle name="Note 3 3 4 19 4" xfId="51310" xr:uid="{00000000-0005-0000-0000-0000A1470000}"/>
    <cellStyle name="Note 3 3 4 2" xfId="3219" xr:uid="{00000000-0005-0000-0000-0000A2470000}"/>
    <cellStyle name="Note 3 3 4 2 2" xfId="20806" xr:uid="{00000000-0005-0000-0000-0000A3470000}"/>
    <cellStyle name="Note 3 3 4 2 3" xfId="26208" xr:uid="{00000000-0005-0000-0000-0000A4470000}"/>
    <cellStyle name="Note 3 3 4 2 4" xfId="45744" xr:uid="{00000000-0005-0000-0000-0000A5470000}"/>
    <cellStyle name="Note 3 3 4 20" xfId="9153" xr:uid="{00000000-0005-0000-0000-0000A6470000}"/>
    <cellStyle name="Note 3 3 4 20 2" xfId="26188" xr:uid="{00000000-0005-0000-0000-0000A7470000}"/>
    <cellStyle name="Note 3 3 4 20 3" xfId="37369" xr:uid="{00000000-0005-0000-0000-0000A8470000}"/>
    <cellStyle name="Note 3 3 4 20 4" xfId="50340" xr:uid="{00000000-0005-0000-0000-0000A9470000}"/>
    <cellStyle name="Note 3 3 4 21" xfId="10625" xr:uid="{00000000-0005-0000-0000-0000AA470000}"/>
    <cellStyle name="Note 3 3 4 21 2" xfId="27567" xr:uid="{00000000-0005-0000-0000-0000AB470000}"/>
    <cellStyle name="Note 3 3 4 21 3" xfId="38591" xr:uid="{00000000-0005-0000-0000-0000AC470000}"/>
    <cellStyle name="Note 3 3 4 21 4" xfId="51602" xr:uid="{00000000-0005-0000-0000-0000AD470000}"/>
    <cellStyle name="Note 3 3 4 22" xfId="9919" xr:uid="{00000000-0005-0000-0000-0000AE470000}"/>
    <cellStyle name="Note 3 3 4 22 2" xfId="26909" xr:uid="{00000000-0005-0000-0000-0000AF470000}"/>
    <cellStyle name="Note 3 3 4 22 3" xfId="38022" xr:uid="{00000000-0005-0000-0000-0000B0470000}"/>
    <cellStyle name="Note 3 3 4 22 4" xfId="50987" xr:uid="{00000000-0005-0000-0000-0000B1470000}"/>
    <cellStyle name="Note 3 3 4 23" xfId="9907" xr:uid="{00000000-0005-0000-0000-0000B2470000}"/>
    <cellStyle name="Note 3 3 4 23 2" xfId="26897" xr:uid="{00000000-0005-0000-0000-0000B3470000}"/>
    <cellStyle name="Note 3 3 4 23 3" xfId="38010" xr:uid="{00000000-0005-0000-0000-0000B4470000}"/>
    <cellStyle name="Note 3 3 4 23 4" xfId="50975" xr:uid="{00000000-0005-0000-0000-0000B5470000}"/>
    <cellStyle name="Note 3 3 4 24" xfId="11551" xr:uid="{00000000-0005-0000-0000-0000B6470000}"/>
    <cellStyle name="Note 3 3 4 24 2" xfId="28408" xr:uid="{00000000-0005-0000-0000-0000B7470000}"/>
    <cellStyle name="Note 3 3 4 24 3" xfId="39291" xr:uid="{00000000-0005-0000-0000-0000B8470000}"/>
    <cellStyle name="Note 3 3 4 24 4" xfId="52299" xr:uid="{00000000-0005-0000-0000-0000B9470000}"/>
    <cellStyle name="Note 3 3 4 25" xfId="9811" xr:uid="{00000000-0005-0000-0000-0000BA470000}"/>
    <cellStyle name="Note 3 3 4 25 2" xfId="26807" xr:uid="{00000000-0005-0000-0000-0000BB470000}"/>
    <cellStyle name="Note 3 3 4 25 3" xfId="37931" xr:uid="{00000000-0005-0000-0000-0000BC470000}"/>
    <cellStyle name="Note 3 3 4 25 4" xfId="50897" xr:uid="{00000000-0005-0000-0000-0000BD470000}"/>
    <cellStyle name="Note 3 3 4 26" xfId="11810" xr:uid="{00000000-0005-0000-0000-0000BE470000}"/>
    <cellStyle name="Note 3 3 4 26 2" xfId="28635" xr:uid="{00000000-0005-0000-0000-0000BF470000}"/>
    <cellStyle name="Note 3 3 4 26 3" xfId="39487" xr:uid="{00000000-0005-0000-0000-0000C0470000}"/>
    <cellStyle name="Note 3 3 4 26 4" xfId="52495" xr:uid="{00000000-0005-0000-0000-0000C1470000}"/>
    <cellStyle name="Note 3 3 4 27" xfId="10214" xr:uid="{00000000-0005-0000-0000-0000C2470000}"/>
    <cellStyle name="Note 3 3 4 27 2" xfId="27183" xr:uid="{00000000-0005-0000-0000-0000C3470000}"/>
    <cellStyle name="Note 3 3 4 27 3" xfId="38253" xr:uid="{00000000-0005-0000-0000-0000C4470000}"/>
    <cellStyle name="Note 3 3 4 27 4" xfId="51210" xr:uid="{00000000-0005-0000-0000-0000C5470000}"/>
    <cellStyle name="Note 3 3 4 28" xfId="13016" xr:uid="{00000000-0005-0000-0000-0000C6470000}"/>
    <cellStyle name="Note 3 3 4 28 2" xfId="29711" xr:uid="{00000000-0005-0000-0000-0000C7470000}"/>
    <cellStyle name="Note 3 3 4 28 3" xfId="40376" xr:uid="{00000000-0005-0000-0000-0000C8470000}"/>
    <cellStyle name="Note 3 3 4 28 4" xfId="53384" xr:uid="{00000000-0005-0000-0000-0000C9470000}"/>
    <cellStyle name="Note 3 3 4 29" xfId="13358" xr:uid="{00000000-0005-0000-0000-0000CA470000}"/>
    <cellStyle name="Note 3 3 4 29 2" xfId="30021" xr:uid="{00000000-0005-0000-0000-0000CB470000}"/>
    <cellStyle name="Note 3 3 4 29 3" xfId="40642" xr:uid="{00000000-0005-0000-0000-0000CC470000}"/>
    <cellStyle name="Note 3 3 4 29 4" xfId="53650" xr:uid="{00000000-0005-0000-0000-0000CD470000}"/>
    <cellStyle name="Note 3 3 4 3" xfId="3166" xr:uid="{00000000-0005-0000-0000-0000CE470000}"/>
    <cellStyle name="Note 3 3 4 3 2" xfId="20758" xr:uid="{00000000-0005-0000-0000-0000CF470000}"/>
    <cellStyle name="Note 3 3 4 3 3" xfId="26312" xr:uid="{00000000-0005-0000-0000-0000D0470000}"/>
    <cellStyle name="Note 3 3 4 3 4" xfId="45707" xr:uid="{00000000-0005-0000-0000-0000D1470000}"/>
    <cellStyle name="Note 3 3 4 30" xfId="12998" xr:uid="{00000000-0005-0000-0000-0000D2470000}"/>
    <cellStyle name="Note 3 3 4 30 2" xfId="29694" xr:uid="{00000000-0005-0000-0000-0000D3470000}"/>
    <cellStyle name="Note 3 3 4 30 3" xfId="40360" xr:uid="{00000000-0005-0000-0000-0000D4470000}"/>
    <cellStyle name="Note 3 3 4 30 4" xfId="53368" xr:uid="{00000000-0005-0000-0000-0000D5470000}"/>
    <cellStyle name="Note 3 3 4 31" xfId="9374" xr:uid="{00000000-0005-0000-0000-0000D6470000}"/>
    <cellStyle name="Note 3 3 4 31 2" xfId="26400" xr:uid="{00000000-0005-0000-0000-0000D7470000}"/>
    <cellStyle name="Note 3 3 4 31 3" xfId="37561" xr:uid="{00000000-0005-0000-0000-0000D8470000}"/>
    <cellStyle name="Note 3 3 4 31 4" xfId="50527" xr:uid="{00000000-0005-0000-0000-0000D9470000}"/>
    <cellStyle name="Note 3 3 4 32" xfId="9534" xr:uid="{00000000-0005-0000-0000-0000DA470000}"/>
    <cellStyle name="Note 3 3 4 32 2" xfId="26548" xr:uid="{00000000-0005-0000-0000-0000DB470000}"/>
    <cellStyle name="Note 3 3 4 32 3" xfId="37693" xr:uid="{00000000-0005-0000-0000-0000DC470000}"/>
    <cellStyle name="Note 3 3 4 32 4" xfId="50659" xr:uid="{00000000-0005-0000-0000-0000DD470000}"/>
    <cellStyle name="Note 3 3 4 33" xfId="14494" xr:uid="{00000000-0005-0000-0000-0000DE470000}"/>
    <cellStyle name="Note 3 3 4 33 2" xfId="31031" xr:uid="{00000000-0005-0000-0000-0000DF470000}"/>
    <cellStyle name="Note 3 3 4 33 3" xfId="41499" xr:uid="{00000000-0005-0000-0000-0000E0470000}"/>
    <cellStyle name="Note 3 3 4 33 4" xfId="54507" xr:uid="{00000000-0005-0000-0000-0000E1470000}"/>
    <cellStyle name="Note 3 3 4 34" xfId="14810" xr:uid="{00000000-0005-0000-0000-0000E2470000}"/>
    <cellStyle name="Note 3 3 4 34 2" xfId="31309" xr:uid="{00000000-0005-0000-0000-0000E3470000}"/>
    <cellStyle name="Note 3 3 4 34 3" xfId="41733" xr:uid="{00000000-0005-0000-0000-0000E4470000}"/>
    <cellStyle name="Note 3 3 4 34 4" xfId="54741" xr:uid="{00000000-0005-0000-0000-0000E5470000}"/>
    <cellStyle name="Note 3 3 4 35" xfId="15108" xr:uid="{00000000-0005-0000-0000-0000E6470000}"/>
    <cellStyle name="Note 3 3 4 35 2" xfId="31576" xr:uid="{00000000-0005-0000-0000-0000E7470000}"/>
    <cellStyle name="Note 3 3 4 35 3" xfId="41965" xr:uid="{00000000-0005-0000-0000-0000E8470000}"/>
    <cellStyle name="Note 3 3 4 35 4" xfId="54973" xr:uid="{00000000-0005-0000-0000-0000E9470000}"/>
    <cellStyle name="Note 3 3 4 36" xfId="15560" xr:uid="{00000000-0005-0000-0000-0000EA470000}"/>
    <cellStyle name="Note 3 3 4 36 2" xfId="31982" xr:uid="{00000000-0005-0000-0000-0000EB470000}"/>
    <cellStyle name="Note 3 3 4 36 3" xfId="42325" xr:uid="{00000000-0005-0000-0000-0000EC470000}"/>
    <cellStyle name="Note 3 3 4 36 4" xfId="55333" xr:uid="{00000000-0005-0000-0000-0000ED470000}"/>
    <cellStyle name="Note 3 3 4 37" xfId="15505" xr:uid="{00000000-0005-0000-0000-0000EE470000}"/>
    <cellStyle name="Note 3 3 4 37 2" xfId="31931" xr:uid="{00000000-0005-0000-0000-0000EF470000}"/>
    <cellStyle name="Note 3 3 4 37 3" xfId="42282" xr:uid="{00000000-0005-0000-0000-0000F0470000}"/>
    <cellStyle name="Note 3 3 4 37 4" xfId="55290" xr:uid="{00000000-0005-0000-0000-0000F1470000}"/>
    <cellStyle name="Note 3 3 4 38" xfId="16305" xr:uid="{00000000-0005-0000-0000-0000F2470000}"/>
    <cellStyle name="Note 3 3 4 38 2" xfId="32649" xr:uid="{00000000-0005-0000-0000-0000F3470000}"/>
    <cellStyle name="Note 3 3 4 38 3" xfId="42905" xr:uid="{00000000-0005-0000-0000-0000F4470000}"/>
    <cellStyle name="Note 3 3 4 38 4" xfId="55913" xr:uid="{00000000-0005-0000-0000-0000F5470000}"/>
    <cellStyle name="Note 3 3 4 39" xfId="16137" xr:uid="{00000000-0005-0000-0000-0000F6470000}"/>
    <cellStyle name="Note 3 3 4 39 2" xfId="32493" xr:uid="{00000000-0005-0000-0000-0000F7470000}"/>
    <cellStyle name="Note 3 3 4 39 3" xfId="42766" xr:uid="{00000000-0005-0000-0000-0000F8470000}"/>
    <cellStyle name="Note 3 3 4 39 4" xfId="55774" xr:uid="{00000000-0005-0000-0000-0000F9470000}"/>
    <cellStyle name="Note 3 3 4 4" xfId="4134" xr:uid="{00000000-0005-0000-0000-0000FA470000}"/>
    <cellStyle name="Note 3 3 4 4 2" xfId="21633" xr:uid="{00000000-0005-0000-0000-0000FB470000}"/>
    <cellStyle name="Note 3 3 4 4 3" xfId="19891" xr:uid="{00000000-0005-0000-0000-0000FC470000}"/>
    <cellStyle name="Note 3 3 4 4 4" xfId="46441" xr:uid="{00000000-0005-0000-0000-0000FD470000}"/>
    <cellStyle name="Note 3 3 4 40" xfId="17324" xr:uid="{00000000-0005-0000-0000-0000FE470000}"/>
    <cellStyle name="Note 3 3 4 40 2" xfId="33577" xr:uid="{00000000-0005-0000-0000-0000FF470000}"/>
    <cellStyle name="Note 3 3 4 40 3" xfId="43715" xr:uid="{00000000-0005-0000-0000-000000480000}"/>
    <cellStyle name="Note 3 3 4 40 4" xfId="56723" xr:uid="{00000000-0005-0000-0000-000001480000}"/>
    <cellStyle name="Note 3 3 4 41" xfId="16845" xr:uid="{00000000-0005-0000-0000-000002480000}"/>
    <cellStyle name="Note 3 3 4 41 2" xfId="33133" xr:uid="{00000000-0005-0000-0000-000003480000}"/>
    <cellStyle name="Note 3 3 4 41 3" xfId="43330" xr:uid="{00000000-0005-0000-0000-000004480000}"/>
    <cellStyle name="Note 3 3 4 41 4" xfId="56338" xr:uid="{00000000-0005-0000-0000-000005480000}"/>
    <cellStyle name="Note 3 3 4 42" xfId="16893" xr:uid="{00000000-0005-0000-0000-000006480000}"/>
    <cellStyle name="Note 3 3 4 42 2" xfId="33178" xr:uid="{00000000-0005-0000-0000-000007480000}"/>
    <cellStyle name="Note 3 3 4 42 3" xfId="43373" xr:uid="{00000000-0005-0000-0000-000008480000}"/>
    <cellStyle name="Note 3 3 4 42 4" xfId="56381" xr:uid="{00000000-0005-0000-0000-000009480000}"/>
    <cellStyle name="Note 3 3 4 43" xfId="16897" xr:uid="{00000000-0005-0000-0000-00000A480000}"/>
    <cellStyle name="Note 3 3 4 43 2" xfId="33181" xr:uid="{00000000-0005-0000-0000-00000B480000}"/>
    <cellStyle name="Note 3 3 4 43 3" xfId="43375" xr:uid="{00000000-0005-0000-0000-00000C480000}"/>
    <cellStyle name="Note 3 3 4 43 4" xfId="56383" xr:uid="{00000000-0005-0000-0000-00000D480000}"/>
    <cellStyle name="Note 3 3 4 44" xfId="18521" xr:uid="{00000000-0005-0000-0000-00000E480000}"/>
    <cellStyle name="Note 3 3 4 44 2" xfId="34637" xr:uid="{00000000-0005-0000-0000-00000F480000}"/>
    <cellStyle name="Note 3 3 4 44 3" xfId="44596" xr:uid="{00000000-0005-0000-0000-000010480000}"/>
    <cellStyle name="Note 3 3 4 44 4" xfId="57604" xr:uid="{00000000-0005-0000-0000-000011480000}"/>
    <cellStyle name="Note 3 3 4 45" xfId="18981" xr:uid="{00000000-0005-0000-0000-000012480000}"/>
    <cellStyle name="Note 3 3 4 45 2" xfId="35044" xr:uid="{00000000-0005-0000-0000-000013480000}"/>
    <cellStyle name="Note 3 3 4 45 3" xfId="44938" xr:uid="{00000000-0005-0000-0000-000014480000}"/>
    <cellStyle name="Note 3 3 4 45 4" xfId="57946" xr:uid="{00000000-0005-0000-0000-000015480000}"/>
    <cellStyle name="Note 3 3 4 46" xfId="18827" xr:uid="{00000000-0005-0000-0000-000016480000}"/>
    <cellStyle name="Note 3 3 4 46 2" xfId="34904" xr:uid="{00000000-0005-0000-0000-000017480000}"/>
    <cellStyle name="Note 3 3 4 46 3" xfId="44824" xr:uid="{00000000-0005-0000-0000-000018480000}"/>
    <cellStyle name="Note 3 3 4 46 4" xfId="57832" xr:uid="{00000000-0005-0000-0000-000019480000}"/>
    <cellStyle name="Note 3 3 4 47" xfId="20192" xr:uid="{00000000-0005-0000-0000-00001A480000}"/>
    <cellStyle name="Note 3 3 4 5" xfId="3833" xr:uid="{00000000-0005-0000-0000-00001B480000}"/>
    <cellStyle name="Note 3 3 4 5 2" xfId="21351" xr:uid="{00000000-0005-0000-0000-00001C480000}"/>
    <cellStyle name="Note 3 3 4 5 3" xfId="20450" xr:uid="{00000000-0005-0000-0000-00001D480000}"/>
    <cellStyle name="Note 3 3 4 5 4" xfId="46199" xr:uid="{00000000-0005-0000-0000-00001E480000}"/>
    <cellStyle name="Note 3 3 4 6" xfId="4767" xr:uid="{00000000-0005-0000-0000-00001F480000}"/>
    <cellStyle name="Note 3 3 4 6 2" xfId="22201" xr:uid="{00000000-0005-0000-0000-000020480000}"/>
    <cellStyle name="Note 3 3 4 6 3" xfId="27744" xr:uid="{00000000-0005-0000-0000-000021480000}"/>
    <cellStyle name="Note 3 3 4 6 4" xfId="46914" xr:uid="{00000000-0005-0000-0000-000022480000}"/>
    <cellStyle name="Note 3 3 4 7" xfId="3893" xr:uid="{00000000-0005-0000-0000-000023480000}"/>
    <cellStyle name="Note 3 3 4 7 2" xfId="21409" xr:uid="{00000000-0005-0000-0000-000024480000}"/>
    <cellStyle name="Note 3 3 4 7 3" xfId="20082" xr:uid="{00000000-0005-0000-0000-000025480000}"/>
    <cellStyle name="Note 3 3 4 7 4" xfId="46248" xr:uid="{00000000-0005-0000-0000-000026480000}"/>
    <cellStyle name="Note 3 3 4 8" xfId="4734" xr:uid="{00000000-0005-0000-0000-000027480000}"/>
    <cellStyle name="Note 3 3 4 8 2" xfId="22170" xr:uid="{00000000-0005-0000-0000-000028480000}"/>
    <cellStyle name="Note 3 3 4 8 3" xfId="26751" xr:uid="{00000000-0005-0000-0000-000029480000}"/>
    <cellStyle name="Note 3 3 4 8 4" xfId="46885" xr:uid="{00000000-0005-0000-0000-00002A480000}"/>
    <cellStyle name="Note 3 3 4 9" xfId="3941" xr:uid="{00000000-0005-0000-0000-00002B480000}"/>
    <cellStyle name="Note 3 3 4 9 2" xfId="21455" xr:uid="{00000000-0005-0000-0000-00002C480000}"/>
    <cellStyle name="Note 3 3 4 9 3" xfId="20040" xr:uid="{00000000-0005-0000-0000-00002D480000}"/>
    <cellStyle name="Note 3 3 4 9 4" xfId="46291" xr:uid="{00000000-0005-0000-0000-00002E480000}"/>
    <cellStyle name="Note 3 3 5" xfId="3108" xr:uid="{00000000-0005-0000-0000-00002F480000}"/>
    <cellStyle name="Note 3 3 5 2" xfId="20702" xr:uid="{00000000-0005-0000-0000-000030480000}"/>
    <cellStyle name="Note 3 3 5 3" xfId="29655" xr:uid="{00000000-0005-0000-0000-000031480000}"/>
    <cellStyle name="Note 3 3 5 4" xfId="45652" xr:uid="{00000000-0005-0000-0000-000032480000}"/>
    <cellStyle name="Note 3 3 6" xfId="3975" xr:uid="{00000000-0005-0000-0000-000033480000}"/>
    <cellStyle name="Note 3 3 6 2" xfId="21487" xr:uid="{00000000-0005-0000-0000-000034480000}"/>
    <cellStyle name="Note 3 3 6 3" xfId="20011" xr:uid="{00000000-0005-0000-0000-000035480000}"/>
    <cellStyle name="Note 3 3 6 4" xfId="46321" xr:uid="{00000000-0005-0000-0000-000036480000}"/>
    <cellStyle name="Note 3 3 7" xfId="6017" xr:uid="{00000000-0005-0000-0000-000037480000}"/>
    <cellStyle name="Note 3 3 7 2" xfId="23352" xr:uid="{00000000-0005-0000-0000-000038480000}"/>
    <cellStyle name="Note 3 3 7 3" xfId="21617" xr:uid="{00000000-0005-0000-0000-000039480000}"/>
    <cellStyle name="Note 3 3 7 4" xfId="47916" xr:uid="{00000000-0005-0000-0000-00003A480000}"/>
    <cellStyle name="Note 3 3 8" xfId="6027" xr:uid="{00000000-0005-0000-0000-00003B480000}"/>
    <cellStyle name="Note 3 3 8 2" xfId="23362" xr:uid="{00000000-0005-0000-0000-00003C480000}"/>
    <cellStyle name="Note 3 3 8 3" xfId="21690" xr:uid="{00000000-0005-0000-0000-00003D480000}"/>
    <cellStyle name="Note 3 3 8 4" xfId="47926" xr:uid="{00000000-0005-0000-0000-00003E480000}"/>
    <cellStyle name="Note 3 3 9" xfId="8086" xr:uid="{00000000-0005-0000-0000-00003F480000}"/>
    <cellStyle name="Note 3 3 9 2" xfId="25220" xr:uid="{00000000-0005-0000-0000-000040480000}"/>
    <cellStyle name="Note 3 3 9 3" xfId="36528" xr:uid="{00000000-0005-0000-0000-000041480000}"/>
    <cellStyle name="Note 3 3 9 4" xfId="49499" xr:uid="{00000000-0005-0000-0000-000042480000}"/>
    <cellStyle name="Note 3 4" xfId="1495" xr:uid="{00000000-0005-0000-0000-000043480000}"/>
    <cellStyle name="Note 3 4 10" xfId="8104" xr:uid="{00000000-0005-0000-0000-000044480000}"/>
    <cellStyle name="Note 3 4 10 2" xfId="25238" xr:uid="{00000000-0005-0000-0000-000045480000}"/>
    <cellStyle name="Note 3 4 10 3" xfId="36546" xr:uid="{00000000-0005-0000-0000-000046480000}"/>
    <cellStyle name="Note 3 4 10 4" xfId="49517" xr:uid="{00000000-0005-0000-0000-000047480000}"/>
    <cellStyle name="Note 3 4 11" xfId="9717" xr:uid="{00000000-0005-0000-0000-000048480000}"/>
    <cellStyle name="Note 3 4 11 2" xfId="26717" xr:uid="{00000000-0005-0000-0000-000049480000}"/>
    <cellStyle name="Note 3 4 11 3" xfId="37852" xr:uid="{00000000-0005-0000-0000-00004A480000}"/>
    <cellStyle name="Note 3 4 11 4" xfId="50818" xr:uid="{00000000-0005-0000-0000-00004B480000}"/>
    <cellStyle name="Note 3 4 12" xfId="9963" xr:uid="{00000000-0005-0000-0000-00004C480000}"/>
    <cellStyle name="Note 3 4 12 2" xfId="26950" xr:uid="{00000000-0005-0000-0000-00004D480000}"/>
    <cellStyle name="Note 3 4 12 3" xfId="38056" xr:uid="{00000000-0005-0000-0000-00004E480000}"/>
    <cellStyle name="Note 3 4 12 4" xfId="51021" xr:uid="{00000000-0005-0000-0000-00004F480000}"/>
    <cellStyle name="Note 3 4 13" xfId="10109" xr:uid="{00000000-0005-0000-0000-000050480000}"/>
    <cellStyle name="Note 3 4 13 2" xfId="27086" xr:uid="{00000000-0005-0000-0000-000051480000}"/>
    <cellStyle name="Note 3 4 13 3" xfId="38169" xr:uid="{00000000-0005-0000-0000-000052480000}"/>
    <cellStyle name="Note 3 4 13 4" xfId="51134" xr:uid="{00000000-0005-0000-0000-000053480000}"/>
    <cellStyle name="Note 3 4 14" xfId="10630" xr:uid="{00000000-0005-0000-0000-000054480000}"/>
    <cellStyle name="Note 3 4 14 2" xfId="27572" xr:uid="{00000000-0005-0000-0000-000055480000}"/>
    <cellStyle name="Note 3 4 14 3" xfId="38596" xr:uid="{00000000-0005-0000-0000-000056480000}"/>
    <cellStyle name="Note 3 4 14 4" xfId="51607" xr:uid="{00000000-0005-0000-0000-000057480000}"/>
    <cellStyle name="Note 3 4 15" xfId="9522" xr:uid="{00000000-0005-0000-0000-000058480000}"/>
    <cellStyle name="Note 3 4 15 2" xfId="26537" xr:uid="{00000000-0005-0000-0000-000059480000}"/>
    <cellStyle name="Note 3 4 15 3" xfId="37682" xr:uid="{00000000-0005-0000-0000-00005A480000}"/>
    <cellStyle name="Note 3 4 15 4" xfId="50648" xr:uid="{00000000-0005-0000-0000-00005B480000}"/>
    <cellStyle name="Note 3 4 16" xfId="11892" xr:uid="{00000000-0005-0000-0000-00005C480000}"/>
    <cellStyle name="Note 3 4 16 2" xfId="28713" xr:uid="{00000000-0005-0000-0000-00005D480000}"/>
    <cellStyle name="Note 3 4 16 3" xfId="39561" xr:uid="{00000000-0005-0000-0000-00005E480000}"/>
    <cellStyle name="Note 3 4 16 4" xfId="52569" xr:uid="{00000000-0005-0000-0000-00005F480000}"/>
    <cellStyle name="Note 3 4 17" xfId="11306" xr:uid="{00000000-0005-0000-0000-000060480000}"/>
    <cellStyle name="Note 3 4 17 2" xfId="28187" xr:uid="{00000000-0005-0000-0000-000061480000}"/>
    <cellStyle name="Note 3 4 17 3" xfId="39104" xr:uid="{00000000-0005-0000-0000-000062480000}"/>
    <cellStyle name="Note 3 4 17 4" xfId="52112" xr:uid="{00000000-0005-0000-0000-000063480000}"/>
    <cellStyle name="Note 3 4 18" xfId="9589" xr:uid="{00000000-0005-0000-0000-000064480000}"/>
    <cellStyle name="Note 3 4 18 2" xfId="26598" xr:uid="{00000000-0005-0000-0000-000065480000}"/>
    <cellStyle name="Note 3 4 18 3" xfId="37741" xr:uid="{00000000-0005-0000-0000-000066480000}"/>
    <cellStyle name="Note 3 4 18 4" xfId="50707" xr:uid="{00000000-0005-0000-0000-000067480000}"/>
    <cellStyle name="Note 3 4 19" xfId="9647" xr:uid="{00000000-0005-0000-0000-000068480000}"/>
    <cellStyle name="Note 3 4 19 2" xfId="26652" xr:uid="{00000000-0005-0000-0000-000069480000}"/>
    <cellStyle name="Note 3 4 19 3" xfId="37795" xr:uid="{00000000-0005-0000-0000-00006A480000}"/>
    <cellStyle name="Note 3 4 19 4" xfId="50761" xr:uid="{00000000-0005-0000-0000-00006B480000}"/>
    <cellStyle name="Note 3 4 2" xfId="2884" xr:uid="{00000000-0005-0000-0000-00006C480000}"/>
    <cellStyle name="Note 3 4 2 10" xfId="6255" xr:uid="{00000000-0005-0000-0000-00006D480000}"/>
    <cellStyle name="Note 3 4 2 10 2" xfId="23577" xr:uid="{00000000-0005-0000-0000-00006E480000}"/>
    <cellStyle name="Note 3 4 2 10 3" xfId="24925" xr:uid="{00000000-0005-0000-0000-00006F480000}"/>
    <cellStyle name="Note 3 4 2 10 4" xfId="48111" xr:uid="{00000000-0005-0000-0000-000070480000}"/>
    <cellStyle name="Note 3 4 2 11" xfId="6489" xr:uid="{00000000-0005-0000-0000-000071480000}"/>
    <cellStyle name="Note 3 4 2 11 2" xfId="23786" xr:uid="{00000000-0005-0000-0000-000072480000}"/>
    <cellStyle name="Note 3 4 2 11 3" xfId="34310" xr:uid="{00000000-0005-0000-0000-000073480000}"/>
    <cellStyle name="Note 3 4 2 11 4" xfId="48284" xr:uid="{00000000-0005-0000-0000-000074480000}"/>
    <cellStyle name="Note 3 4 2 12" xfId="6783" xr:uid="{00000000-0005-0000-0000-000075480000}"/>
    <cellStyle name="Note 3 4 2 12 2" xfId="24048" xr:uid="{00000000-0005-0000-0000-000076480000}"/>
    <cellStyle name="Note 3 4 2 12 3" xfId="28214" xr:uid="{00000000-0005-0000-0000-000077480000}"/>
    <cellStyle name="Note 3 4 2 12 4" xfId="48507" xr:uid="{00000000-0005-0000-0000-000078480000}"/>
    <cellStyle name="Note 3 4 2 13" xfId="7147" xr:uid="{00000000-0005-0000-0000-000079480000}"/>
    <cellStyle name="Note 3 4 2 13 2" xfId="24378" xr:uid="{00000000-0005-0000-0000-00007A480000}"/>
    <cellStyle name="Note 3 4 2 13 3" xfId="35818" xr:uid="{00000000-0005-0000-0000-00007B480000}"/>
    <cellStyle name="Note 3 4 2 13 4" xfId="48787" xr:uid="{00000000-0005-0000-0000-00007C480000}"/>
    <cellStyle name="Note 3 4 2 14" xfId="7573" xr:uid="{00000000-0005-0000-0000-00007D480000}"/>
    <cellStyle name="Note 3 4 2 14 2" xfId="24754" xr:uid="{00000000-0005-0000-0000-00007E480000}"/>
    <cellStyle name="Note 3 4 2 14 3" xfId="36126" xr:uid="{00000000-0005-0000-0000-00007F480000}"/>
    <cellStyle name="Note 3 4 2 14 4" xfId="49097" xr:uid="{00000000-0005-0000-0000-000080480000}"/>
    <cellStyle name="Note 3 4 2 15" xfId="7870" xr:uid="{00000000-0005-0000-0000-000081480000}"/>
    <cellStyle name="Note 3 4 2 15 2" xfId="25024" xr:uid="{00000000-0005-0000-0000-000082480000}"/>
    <cellStyle name="Note 3 4 2 15 3" xfId="36356" xr:uid="{00000000-0005-0000-0000-000083480000}"/>
    <cellStyle name="Note 3 4 2 15 4" xfId="49327" xr:uid="{00000000-0005-0000-0000-000084480000}"/>
    <cellStyle name="Note 3 4 2 16" xfId="8452" xr:uid="{00000000-0005-0000-0000-000085480000}"/>
    <cellStyle name="Note 3 4 2 16 2" xfId="25567" xr:uid="{00000000-0005-0000-0000-000086480000}"/>
    <cellStyle name="Note 3 4 2 16 3" xfId="36840" xr:uid="{00000000-0005-0000-0000-000087480000}"/>
    <cellStyle name="Note 3 4 2 16 4" xfId="49811" xr:uid="{00000000-0005-0000-0000-000088480000}"/>
    <cellStyle name="Note 3 4 2 17" xfId="8714" xr:uid="{00000000-0005-0000-0000-000089480000}"/>
    <cellStyle name="Note 3 4 2 17 2" xfId="25794" xr:uid="{00000000-0005-0000-0000-00008A480000}"/>
    <cellStyle name="Note 3 4 2 17 3" xfId="37028" xr:uid="{00000000-0005-0000-0000-00008B480000}"/>
    <cellStyle name="Note 3 4 2 17 4" xfId="49999" xr:uid="{00000000-0005-0000-0000-00008C480000}"/>
    <cellStyle name="Note 3 4 2 18" xfId="8991" xr:uid="{00000000-0005-0000-0000-00008D480000}"/>
    <cellStyle name="Note 3 4 2 18 2" xfId="26043" xr:uid="{00000000-0005-0000-0000-00008E480000}"/>
    <cellStyle name="Note 3 4 2 18 3" xfId="37244" xr:uid="{00000000-0005-0000-0000-00008F480000}"/>
    <cellStyle name="Note 3 4 2 18 4" xfId="50215" xr:uid="{00000000-0005-0000-0000-000090480000}"/>
    <cellStyle name="Note 3 4 2 19" xfId="10511" xr:uid="{00000000-0005-0000-0000-000091480000}"/>
    <cellStyle name="Note 3 4 2 19 2" xfId="27464" xr:uid="{00000000-0005-0000-0000-000092480000}"/>
    <cellStyle name="Note 3 4 2 19 3" xfId="38504" xr:uid="{00000000-0005-0000-0000-000093480000}"/>
    <cellStyle name="Note 3 4 2 19 4" xfId="51491" xr:uid="{00000000-0005-0000-0000-000094480000}"/>
    <cellStyle name="Note 3 4 2 2" xfId="3397" xr:uid="{00000000-0005-0000-0000-000095480000}"/>
    <cellStyle name="Note 3 4 2 2 2" xfId="20970" xr:uid="{00000000-0005-0000-0000-000096480000}"/>
    <cellStyle name="Note 3 4 2 2 3" xfId="32282" xr:uid="{00000000-0005-0000-0000-000097480000}"/>
    <cellStyle name="Note 3 4 2 2 4" xfId="45883" xr:uid="{00000000-0005-0000-0000-000098480000}"/>
    <cellStyle name="Note 3 4 2 20" xfId="10757" xr:uid="{00000000-0005-0000-0000-000099480000}"/>
    <cellStyle name="Note 3 4 2 20 2" xfId="27692" xr:uid="{00000000-0005-0000-0000-00009A480000}"/>
    <cellStyle name="Note 3 4 2 20 3" xfId="38701" xr:uid="{00000000-0005-0000-0000-00009B480000}"/>
    <cellStyle name="Note 3 4 2 20 4" xfId="51709" xr:uid="{00000000-0005-0000-0000-00009C480000}"/>
    <cellStyle name="Note 3 4 2 21" xfId="11082" xr:uid="{00000000-0005-0000-0000-00009D480000}"/>
    <cellStyle name="Note 3 4 2 21 2" xfId="27987" xr:uid="{00000000-0005-0000-0000-00009E480000}"/>
    <cellStyle name="Note 3 4 2 21 3" xfId="38940" xr:uid="{00000000-0005-0000-0000-00009F480000}"/>
    <cellStyle name="Note 3 4 2 21 4" xfId="51948" xr:uid="{00000000-0005-0000-0000-0000A0480000}"/>
    <cellStyle name="Note 3 4 2 22" xfId="11421" xr:uid="{00000000-0005-0000-0000-0000A1480000}"/>
    <cellStyle name="Note 3 4 2 22 2" xfId="28296" xr:uid="{00000000-0005-0000-0000-0000A2480000}"/>
    <cellStyle name="Note 3 4 2 22 3" xfId="39199" xr:uid="{00000000-0005-0000-0000-0000A3480000}"/>
    <cellStyle name="Note 3 4 2 22 4" xfId="52207" xr:uid="{00000000-0005-0000-0000-0000A4480000}"/>
    <cellStyle name="Note 3 4 2 23" xfId="11692" xr:uid="{00000000-0005-0000-0000-0000A5480000}"/>
    <cellStyle name="Note 3 4 2 23 2" xfId="28533" xr:uid="{00000000-0005-0000-0000-0000A6480000}"/>
    <cellStyle name="Note 3 4 2 23 3" xfId="39400" xr:uid="{00000000-0005-0000-0000-0000A7480000}"/>
    <cellStyle name="Note 3 4 2 23 4" xfId="52408" xr:uid="{00000000-0005-0000-0000-0000A8480000}"/>
    <cellStyle name="Note 3 4 2 24" xfId="12022" xr:uid="{00000000-0005-0000-0000-0000A9480000}"/>
    <cellStyle name="Note 3 4 2 24 2" xfId="28834" xr:uid="{00000000-0005-0000-0000-0000AA480000}"/>
    <cellStyle name="Note 3 4 2 24 3" xfId="39662" xr:uid="{00000000-0005-0000-0000-0000AB480000}"/>
    <cellStyle name="Note 3 4 2 24 4" xfId="52670" xr:uid="{00000000-0005-0000-0000-0000AC480000}"/>
    <cellStyle name="Note 3 4 2 25" xfId="12308" xr:uid="{00000000-0005-0000-0000-0000AD480000}"/>
    <cellStyle name="Note 3 4 2 25 2" xfId="29087" xr:uid="{00000000-0005-0000-0000-0000AE480000}"/>
    <cellStyle name="Note 3 4 2 25 3" xfId="39861" xr:uid="{00000000-0005-0000-0000-0000AF480000}"/>
    <cellStyle name="Note 3 4 2 25 4" xfId="52869" xr:uid="{00000000-0005-0000-0000-0000B0480000}"/>
    <cellStyle name="Note 3 4 2 26" xfId="12581" xr:uid="{00000000-0005-0000-0000-0000B1480000}"/>
    <cellStyle name="Note 3 4 2 26 2" xfId="29329" xr:uid="{00000000-0005-0000-0000-0000B2480000}"/>
    <cellStyle name="Note 3 4 2 26 3" xfId="40062" xr:uid="{00000000-0005-0000-0000-0000B3480000}"/>
    <cellStyle name="Note 3 4 2 26 4" xfId="53070" xr:uid="{00000000-0005-0000-0000-0000B4480000}"/>
    <cellStyle name="Note 3 4 2 27" xfId="12863" xr:uid="{00000000-0005-0000-0000-0000B5480000}"/>
    <cellStyle name="Note 3 4 2 27 2" xfId="29578" xr:uid="{00000000-0005-0000-0000-0000B6480000}"/>
    <cellStyle name="Note 3 4 2 27 3" xfId="40262" xr:uid="{00000000-0005-0000-0000-0000B7480000}"/>
    <cellStyle name="Note 3 4 2 27 4" xfId="53270" xr:uid="{00000000-0005-0000-0000-0000B8480000}"/>
    <cellStyle name="Note 3 4 2 28" xfId="13205" xr:uid="{00000000-0005-0000-0000-0000B9480000}"/>
    <cellStyle name="Note 3 4 2 28 2" xfId="29886" xr:uid="{00000000-0005-0000-0000-0000BA480000}"/>
    <cellStyle name="Note 3 4 2 28 3" xfId="40530" xr:uid="{00000000-0005-0000-0000-0000BB480000}"/>
    <cellStyle name="Note 3 4 2 28 4" xfId="53538" xr:uid="{00000000-0005-0000-0000-0000BC480000}"/>
    <cellStyle name="Note 3 4 2 29" xfId="13542" xr:uid="{00000000-0005-0000-0000-0000BD480000}"/>
    <cellStyle name="Note 3 4 2 29 2" xfId="30192" xr:uid="{00000000-0005-0000-0000-0000BE480000}"/>
    <cellStyle name="Note 3 4 2 29 3" xfId="40796" xr:uid="{00000000-0005-0000-0000-0000BF480000}"/>
    <cellStyle name="Note 3 4 2 29 4" xfId="53804" xr:uid="{00000000-0005-0000-0000-0000C0480000}"/>
    <cellStyle name="Note 3 4 2 3" xfId="3693" xr:uid="{00000000-0005-0000-0000-0000C1480000}"/>
    <cellStyle name="Note 3 4 2 3 2" xfId="21229" xr:uid="{00000000-0005-0000-0000-0000C2480000}"/>
    <cellStyle name="Note 3 4 2 3 3" xfId="24201" xr:uid="{00000000-0005-0000-0000-0000C3480000}"/>
    <cellStyle name="Note 3 4 2 3 4" xfId="46100" xr:uid="{00000000-0005-0000-0000-0000C4480000}"/>
    <cellStyle name="Note 3 4 2 30" xfId="13782" xr:uid="{00000000-0005-0000-0000-0000C5480000}"/>
    <cellStyle name="Note 3 4 2 30 2" xfId="30406" xr:uid="{00000000-0005-0000-0000-0000C6480000}"/>
    <cellStyle name="Note 3 4 2 30 3" xfId="40981" xr:uid="{00000000-0005-0000-0000-0000C7480000}"/>
    <cellStyle name="Note 3 4 2 30 4" xfId="53989" xr:uid="{00000000-0005-0000-0000-0000C8480000}"/>
    <cellStyle name="Note 3 4 2 31" xfId="14057" xr:uid="{00000000-0005-0000-0000-0000C9480000}"/>
    <cellStyle name="Note 3 4 2 31 2" xfId="30645" xr:uid="{00000000-0005-0000-0000-0000CA480000}"/>
    <cellStyle name="Note 3 4 2 31 3" xfId="41183" xr:uid="{00000000-0005-0000-0000-0000CB480000}"/>
    <cellStyle name="Note 3 4 2 31 4" xfId="54191" xr:uid="{00000000-0005-0000-0000-0000CC480000}"/>
    <cellStyle name="Note 3 4 2 32" xfId="14354" xr:uid="{00000000-0005-0000-0000-0000CD480000}"/>
    <cellStyle name="Note 3 4 2 32 2" xfId="30909" xr:uid="{00000000-0005-0000-0000-0000CE480000}"/>
    <cellStyle name="Note 3 4 2 32 3" xfId="41399" xr:uid="{00000000-0005-0000-0000-0000CF480000}"/>
    <cellStyle name="Note 3 4 2 32 4" xfId="54407" xr:uid="{00000000-0005-0000-0000-0000D0480000}"/>
    <cellStyle name="Note 3 4 2 33" xfId="14678" xr:uid="{00000000-0005-0000-0000-0000D1480000}"/>
    <cellStyle name="Note 3 4 2 33 2" xfId="31197" xr:uid="{00000000-0005-0000-0000-0000D2480000}"/>
    <cellStyle name="Note 3 4 2 33 3" xfId="41642" xr:uid="{00000000-0005-0000-0000-0000D3480000}"/>
    <cellStyle name="Note 3 4 2 33 4" xfId="54650" xr:uid="{00000000-0005-0000-0000-0000D4480000}"/>
    <cellStyle name="Note 3 4 2 34" xfId="14980" xr:uid="{00000000-0005-0000-0000-0000D5480000}"/>
    <cellStyle name="Note 3 4 2 34 2" xfId="31466" xr:uid="{00000000-0005-0000-0000-0000D6480000}"/>
    <cellStyle name="Note 3 4 2 34 3" xfId="41874" xr:uid="{00000000-0005-0000-0000-0000D7480000}"/>
    <cellStyle name="Note 3 4 2 34 4" xfId="54882" xr:uid="{00000000-0005-0000-0000-0000D8480000}"/>
    <cellStyle name="Note 3 4 2 35" xfId="15286" xr:uid="{00000000-0005-0000-0000-0000D9480000}"/>
    <cellStyle name="Note 3 4 2 35 2" xfId="31735" xr:uid="{00000000-0005-0000-0000-0000DA480000}"/>
    <cellStyle name="Note 3 4 2 35 3" xfId="42104" xr:uid="{00000000-0005-0000-0000-0000DB480000}"/>
    <cellStyle name="Note 3 4 2 35 4" xfId="55112" xr:uid="{00000000-0005-0000-0000-0000DC480000}"/>
    <cellStyle name="Note 3 4 2 36" xfId="15731" xr:uid="{00000000-0005-0000-0000-0000DD480000}"/>
    <cellStyle name="Note 3 4 2 36 2" xfId="32139" xr:uid="{00000000-0005-0000-0000-0000DE480000}"/>
    <cellStyle name="Note 3 4 2 36 3" xfId="42466" xr:uid="{00000000-0005-0000-0000-0000DF480000}"/>
    <cellStyle name="Note 3 4 2 36 4" xfId="55474" xr:uid="{00000000-0005-0000-0000-0000E0480000}"/>
    <cellStyle name="Note 3 4 2 37" xfId="15995" xr:uid="{00000000-0005-0000-0000-0000E1480000}"/>
    <cellStyle name="Note 3 4 2 37 2" xfId="32367" xr:uid="{00000000-0005-0000-0000-0000E2480000}"/>
    <cellStyle name="Note 3 4 2 37 3" xfId="42656" xr:uid="{00000000-0005-0000-0000-0000E3480000}"/>
    <cellStyle name="Note 3 4 2 37 4" xfId="55664" xr:uid="{00000000-0005-0000-0000-0000E4480000}"/>
    <cellStyle name="Note 3 4 2 38" xfId="16482" xr:uid="{00000000-0005-0000-0000-0000E5480000}"/>
    <cellStyle name="Note 3 4 2 38 2" xfId="32814" xr:uid="{00000000-0005-0000-0000-0000E6480000}"/>
    <cellStyle name="Note 3 4 2 38 3" xfId="43053" xr:uid="{00000000-0005-0000-0000-0000E7480000}"/>
    <cellStyle name="Note 3 4 2 38 4" xfId="56061" xr:uid="{00000000-0005-0000-0000-0000E8480000}"/>
    <cellStyle name="Note 3 4 2 39" xfId="16701" xr:uid="{00000000-0005-0000-0000-0000E9480000}"/>
    <cellStyle name="Note 3 4 2 39 2" xfId="33008" xr:uid="{00000000-0005-0000-0000-0000EA480000}"/>
    <cellStyle name="Note 3 4 2 39 3" xfId="43223" xr:uid="{00000000-0005-0000-0000-0000EB480000}"/>
    <cellStyle name="Note 3 4 2 39 4" xfId="56231" xr:uid="{00000000-0005-0000-0000-0000EC480000}"/>
    <cellStyle name="Note 3 4 2 4" xfId="4310" xr:uid="{00000000-0005-0000-0000-0000ED480000}"/>
    <cellStyle name="Note 3 4 2 4 2" xfId="21793" xr:uid="{00000000-0005-0000-0000-0000EE480000}"/>
    <cellStyle name="Note 3 4 2 4 3" xfId="34999" xr:uid="{00000000-0005-0000-0000-0000EF480000}"/>
    <cellStyle name="Note 3 4 2 4 4" xfId="46578" xr:uid="{00000000-0005-0000-0000-0000F0480000}"/>
    <cellStyle name="Note 3 4 2 40" xfId="17503" xr:uid="{00000000-0005-0000-0000-0000F1480000}"/>
    <cellStyle name="Note 3 4 2 40 2" xfId="33741" xr:uid="{00000000-0005-0000-0000-0000F2480000}"/>
    <cellStyle name="Note 3 4 2 40 3" xfId="43855" xr:uid="{00000000-0005-0000-0000-0000F3480000}"/>
    <cellStyle name="Note 3 4 2 40 4" xfId="56863" xr:uid="{00000000-0005-0000-0000-0000F4480000}"/>
    <cellStyle name="Note 3 4 2 41" xfId="17753" xr:uid="{00000000-0005-0000-0000-0000F5480000}"/>
    <cellStyle name="Note 3 4 2 41 2" xfId="33962" xr:uid="{00000000-0005-0000-0000-0000F6480000}"/>
    <cellStyle name="Note 3 4 2 41 3" xfId="44036" xr:uid="{00000000-0005-0000-0000-0000F7480000}"/>
    <cellStyle name="Note 3 4 2 41 4" xfId="57044" xr:uid="{00000000-0005-0000-0000-0000F8480000}"/>
    <cellStyle name="Note 3 4 2 42" xfId="18072" xr:uid="{00000000-0005-0000-0000-0000F9480000}"/>
    <cellStyle name="Note 3 4 2 42 2" xfId="34243" xr:uid="{00000000-0005-0000-0000-0000FA480000}"/>
    <cellStyle name="Note 3 4 2 42 3" xfId="44270" xr:uid="{00000000-0005-0000-0000-0000FB480000}"/>
    <cellStyle name="Note 3 4 2 42 4" xfId="57278" xr:uid="{00000000-0005-0000-0000-0000FC480000}"/>
    <cellStyle name="Note 3 4 2 43" xfId="18383" xr:uid="{00000000-0005-0000-0000-0000FD480000}"/>
    <cellStyle name="Note 3 4 2 43 2" xfId="34518" xr:uid="{00000000-0005-0000-0000-0000FE480000}"/>
    <cellStyle name="Note 3 4 2 43 3" xfId="44500" xr:uid="{00000000-0005-0000-0000-0000FF480000}"/>
    <cellStyle name="Note 3 4 2 43 4" xfId="57508" xr:uid="{00000000-0005-0000-0000-000000490000}"/>
    <cellStyle name="Note 3 4 2 44" xfId="18699" xr:uid="{00000000-0005-0000-0000-000001490000}"/>
    <cellStyle name="Note 3 4 2 44 2" xfId="34798" xr:uid="{00000000-0005-0000-0000-000002490000}"/>
    <cellStyle name="Note 3 4 2 44 3" xfId="44735" xr:uid="{00000000-0005-0000-0000-000003490000}"/>
    <cellStyle name="Note 3 4 2 44 4" xfId="57743" xr:uid="{00000000-0005-0000-0000-000004490000}"/>
    <cellStyle name="Note 3 4 2 45" xfId="19160" xr:uid="{00000000-0005-0000-0000-000005490000}"/>
    <cellStyle name="Note 3 4 2 45 2" xfId="35207" xr:uid="{00000000-0005-0000-0000-000006490000}"/>
    <cellStyle name="Note 3 4 2 45 3" xfId="45077" xr:uid="{00000000-0005-0000-0000-000007490000}"/>
    <cellStyle name="Note 3 4 2 45 4" xfId="58085" xr:uid="{00000000-0005-0000-0000-000008490000}"/>
    <cellStyle name="Note 3 4 2 46" xfId="19462" xr:uid="{00000000-0005-0000-0000-000009490000}"/>
    <cellStyle name="Note 3 4 2 46 2" xfId="35473" xr:uid="{00000000-0005-0000-0000-00000A490000}"/>
    <cellStyle name="Note 3 4 2 46 3" xfId="45300" xr:uid="{00000000-0005-0000-0000-00000B490000}"/>
    <cellStyle name="Note 3 4 2 46 4" xfId="58308" xr:uid="{00000000-0005-0000-0000-00000C490000}"/>
    <cellStyle name="Note 3 4 2 47" xfId="22935" xr:uid="{00000000-0005-0000-0000-00000D490000}"/>
    <cellStyle name="Note 3 4 2 5" xfId="4553" xr:uid="{00000000-0005-0000-0000-00000E490000}"/>
    <cellStyle name="Note 3 4 2 5 2" xfId="22005" xr:uid="{00000000-0005-0000-0000-00000F490000}"/>
    <cellStyle name="Note 3 4 2 5 3" xfId="20419" xr:uid="{00000000-0005-0000-0000-000010490000}"/>
    <cellStyle name="Note 3 4 2 5 4" xfId="46749" xr:uid="{00000000-0005-0000-0000-000011490000}"/>
    <cellStyle name="Note 3 4 2 6" xfId="4944" xr:uid="{00000000-0005-0000-0000-000012490000}"/>
    <cellStyle name="Note 3 4 2 6 2" xfId="22368" xr:uid="{00000000-0005-0000-0000-000013490000}"/>
    <cellStyle name="Note 3 4 2 6 3" xfId="30699" xr:uid="{00000000-0005-0000-0000-000014490000}"/>
    <cellStyle name="Note 3 4 2 6 4" xfId="47062" xr:uid="{00000000-0005-0000-0000-000015490000}"/>
    <cellStyle name="Note 3 4 2 7" xfId="5169" xr:uid="{00000000-0005-0000-0000-000016490000}"/>
    <cellStyle name="Note 3 4 2 7 2" xfId="22571" xr:uid="{00000000-0005-0000-0000-000017490000}"/>
    <cellStyle name="Note 3 4 2 7 3" xfId="19676" xr:uid="{00000000-0005-0000-0000-000018490000}"/>
    <cellStyle name="Note 3 4 2 7 4" xfId="47243" xr:uid="{00000000-0005-0000-0000-000019490000}"/>
    <cellStyle name="Note 3 4 2 8" xfId="5454" xr:uid="{00000000-0005-0000-0000-00001A490000}"/>
    <cellStyle name="Note 3 4 2 8 2" xfId="22832" xr:uid="{00000000-0005-0000-0000-00001B490000}"/>
    <cellStyle name="Note 3 4 2 8 3" xfId="19598" xr:uid="{00000000-0005-0000-0000-00001C490000}"/>
    <cellStyle name="Note 3 4 2 8 4" xfId="47461" xr:uid="{00000000-0005-0000-0000-00001D490000}"/>
    <cellStyle name="Note 3 4 2 9" xfId="5662" xr:uid="{00000000-0005-0000-0000-00001E490000}"/>
    <cellStyle name="Note 3 4 2 9 2" xfId="23021" xr:uid="{00000000-0005-0000-0000-00001F490000}"/>
    <cellStyle name="Note 3 4 2 9 3" xfId="22488" xr:uid="{00000000-0005-0000-0000-000020490000}"/>
    <cellStyle name="Note 3 4 2 9 4" xfId="47623" xr:uid="{00000000-0005-0000-0000-000021490000}"/>
    <cellStyle name="Note 3 4 20" xfId="16180" xr:uid="{00000000-0005-0000-0000-000022490000}"/>
    <cellStyle name="Note 3 4 20 2" xfId="32536" xr:uid="{00000000-0005-0000-0000-000023490000}"/>
    <cellStyle name="Note 3 4 20 3" xfId="42806" xr:uid="{00000000-0005-0000-0000-000024490000}"/>
    <cellStyle name="Note 3 4 20 4" xfId="55814" xr:uid="{00000000-0005-0000-0000-000025490000}"/>
    <cellStyle name="Note 3 4 21" xfId="16977" xr:uid="{00000000-0005-0000-0000-000026490000}"/>
    <cellStyle name="Note 3 4 21 2" xfId="33257" xr:uid="{00000000-0005-0000-0000-000027490000}"/>
    <cellStyle name="Note 3 4 21 3" xfId="43439" xr:uid="{00000000-0005-0000-0000-000028490000}"/>
    <cellStyle name="Note 3 4 21 4" xfId="56447" xr:uid="{00000000-0005-0000-0000-000029490000}"/>
    <cellStyle name="Note 3 4 22" xfId="17262" xr:uid="{00000000-0005-0000-0000-00002A490000}"/>
    <cellStyle name="Note 3 4 22 2" xfId="33521" xr:uid="{00000000-0005-0000-0000-00002B490000}"/>
    <cellStyle name="Note 3 4 22 3" xfId="43670" xr:uid="{00000000-0005-0000-0000-00002C490000}"/>
    <cellStyle name="Note 3 4 22 4" xfId="56678" xr:uid="{00000000-0005-0000-0000-00002D490000}"/>
    <cellStyle name="Note 3 4 23" xfId="16996" xr:uid="{00000000-0005-0000-0000-00002E490000}"/>
    <cellStyle name="Note 3 4 23 2" xfId="33276" xr:uid="{00000000-0005-0000-0000-00002F490000}"/>
    <cellStyle name="Note 3 4 23 3" xfId="43457" xr:uid="{00000000-0005-0000-0000-000030490000}"/>
    <cellStyle name="Note 3 4 23 4" xfId="56465" xr:uid="{00000000-0005-0000-0000-000031490000}"/>
    <cellStyle name="Note 3 4 24" xfId="16856" xr:uid="{00000000-0005-0000-0000-000032490000}"/>
    <cellStyle name="Note 3 4 24 2" xfId="33144" xr:uid="{00000000-0005-0000-0000-000033490000}"/>
    <cellStyle name="Note 3 4 24 3" xfId="43341" xr:uid="{00000000-0005-0000-0000-000034490000}"/>
    <cellStyle name="Note 3 4 24 4" xfId="56349" xr:uid="{00000000-0005-0000-0000-000035490000}"/>
    <cellStyle name="Note 3 4 25" xfId="18857" xr:uid="{00000000-0005-0000-0000-000036490000}"/>
    <cellStyle name="Note 3 4 25 2" xfId="34929" xr:uid="{00000000-0005-0000-0000-000037490000}"/>
    <cellStyle name="Note 3 4 25 3" xfId="44844" xr:uid="{00000000-0005-0000-0000-000038490000}"/>
    <cellStyle name="Note 3 4 25 4" xfId="57852" xr:uid="{00000000-0005-0000-0000-000039490000}"/>
    <cellStyle name="Note 3 4 26" xfId="27370" xr:uid="{00000000-0005-0000-0000-00003A490000}"/>
    <cellStyle name="Note 3 4 3" xfId="2858" xr:uid="{00000000-0005-0000-0000-00003B490000}"/>
    <cellStyle name="Note 3 4 3 10" xfId="6230" xr:uid="{00000000-0005-0000-0000-00003C490000}"/>
    <cellStyle name="Note 3 4 3 10 2" xfId="23552" xr:uid="{00000000-0005-0000-0000-00003D490000}"/>
    <cellStyle name="Note 3 4 3 10 3" xfId="32710" xr:uid="{00000000-0005-0000-0000-00003E490000}"/>
    <cellStyle name="Note 3 4 3 10 4" xfId="48086" xr:uid="{00000000-0005-0000-0000-00003F490000}"/>
    <cellStyle name="Note 3 4 3 11" xfId="6463" xr:uid="{00000000-0005-0000-0000-000040490000}"/>
    <cellStyle name="Note 3 4 3 11 2" xfId="23761" xr:uid="{00000000-0005-0000-0000-000041490000}"/>
    <cellStyle name="Note 3 4 3 11 3" xfId="28752" xr:uid="{00000000-0005-0000-0000-000042490000}"/>
    <cellStyle name="Note 3 4 3 11 4" xfId="48259" xr:uid="{00000000-0005-0000-0000-000043490000}"/>
    <cellStyle name="Note 3 4 3 12" xfId="6757" xr:uid="{00000000-0005-0000-0000-000044490000}"/>
    <cellStyle name="Note 3 4 3 12 2" xfId="24023" xr:uid="{00000000-0005-0000-0000-000045490000}"/>
    <cellStyle name="Note 3 4 3 12 3" xfId="35394" xr:uid="{00000000-0005-0000-0000-000046490000}"/>
    <cellStyle name="Note 3 4 3 12 4" xfId="48482" xr:uid="{00000000-0005-0000-0000-000047490000}"/>
    <cellStyle name="Note 3 4 3 13" xfId="7121" xr:uid="{00000000-0005-0000-0000-000048490000}"/>
    <cellStyle name="Note 3 4 3 13 2" xfId="24352" xr:uid="{00000000-0005-0000-0000-000049490000}"/>
    <cellStyle name="Note 3 4 3 13 3" xfId="35793" xr:uid="{00000000-0005-0000-0000-00004A490000}"/>
    <cellStyle name="Note 3 4 3 13 4" xfId="48762" xr:uid="{00000000-0005-0000-0000-00004B490000}"/>
    <cellStyle name="Note 3 4 3 14" xfId="7547" xr:uid="{00000000-0005-0000-0000-00004C490000}"/>
    <cellStyle name="Note 3 4 3 14 2" xfId="24729" xr:uid="{00000000-0005-0000-0000-00004D490000}"/>
    <cellStyle name="Note 3 4 3 14 3" xfId="36101" xr:uid="{00000000-0005-0000-0000-00004E490000}"/>
    <cellStyle name="Note 3 4 3 14 4" xfId="49072" xr:uid="{00000000-0005-0000-0000-00004F490000}"/>
    <cellStyle name="Note 3 4 3 15" xfId="7845" xr:uid="{00000000-0005-0000-0000-000050490000}"/>
    <cellStyle name="Note 3 4 3 15 2" xfId="24999" xr:uid="{00000000-0005-0000-0000-000051490000}"/>
    <cellStyle name="Note 3 4 3 15 3" xfId="36331" xr:uid="{00000000-0005-0000-0000-000052490000}"/>
    <cellStyle name="Note 3 4 3 15 4" xfId="49302" xr:uid="{00000000-0005-0000-0000-000053490000}"/>
    <cellStyle name="Note 3 4 3 16" xfId="8426" xr:uid="{00000000-0005-0000-0000-000054490000}"/>
    <cellStyle name="Note 3 4 3 16 2" xfId="25541" xr:uid="{00000000-0005-0000-0000-000055490000}"/>
    <cellStyle name="Note 3 4 3 16 3" xfId="36814" xr:uid="{00000000-0005-0000-0000-000056490000}"/>
    <cellStyle name="Note 3 4 3 16 4" xfId="49785" xr:uid="{00000000-0005-0000-0000-000057490000}"/>
    <cellStyle name="Note 3 4 3 17" xfId="8688" xr:uid="{00000000-0005-0000-0000-000058490000}"/>
    <cellStyle name="Note 3 4 3 17 2" xfId="25768" xr:uid="{00000000-0005-0000-0000-000059490000}"/>
    <cellStyle name="Note 3 4 3 17 3" xfId="37003" xr:uid="{00000000-0005-0000-0000-00005A490000}"/>
    <cellStyle name="Note 3 4 3 17 4" xfId="49974" xr:uid="{00000000-0005-0000-0000-00005B490000}"/>
    <cellStyle name="Note 3 4 3 18" xfId="8966" xr:uid="{00000000-0005-0000-0000-00005C490000}"/>
    <cellStyle name="Note 3 4 3 18 2" xfId="26018" xr:uid="{00000000-0005-0000-0000-00005D490000}"/>
    <cellStyle name="Note 3 4 3 18 3" xfId="37219" xr:uid="{00000000-0005-0000-0000-00005E490000}"/>
    <cellStyle name="Note 3 4 3 18 4" xfId="50190" xr:uid="{00000000-0005-0000-0000-00005F490000}"/>
    <cellStyle name="Note 3 4 3 19" xfId="10486" xr:uid="{00000000-0005-0000-0000-000060490000}"/>
    <cellStyle name="Note 3 4 3 19 2" xfId="27439" xr:uid="{00000000-0005-0000-0000-000061490000}"/>
    <cellStyle name="Note 3 4 3 19 3" xfId="38479" xr:uid="{00000000-0005-0000-0000-000062490000}"/>
    <cellStyle name="Note 3 4 3 19 4" xfId="51466" xr:uid="{00000000-0005-0000-0000-000063490000}"/>
    <cellStyle name="Note 3 4 3 2" xfId="3371" xr:uid="{00000000-0005-0000-0000-000064490000}"/>
    <cellStyle name="Note 3 4 3 2 2" xfId="20944" xr:uid="{00000000-0005-0000-0000-000065490000}"/>
    <cellStyle name="Note 3 4 3 2 3" xfId="27365" xr:uid="{00000000-0005-0000-0000-000066490000}"/>
    <cellStyle name="Note 3 4 3 2 4" xfId="45858" xr:uid="{00000000-0005-0000-0000-000067490000}"/>
    <cellStyle name="Note 3 4 3 20" xfId="10732" xr:uid="{00000000-0005-0000-0000-000068490000}"/>
    <cellStyle name="Note 3 4 3 20 2" xfId="27667" xr:uid="{00000000-0005-0000-0000-000069490000}"/>
    <cellStyle name="Note 3 4 3 20 3" xfId="38676" xr:uid="{00000000-0005-0000-0000-00006A490000}"/>
    <cellStyle name="Note 3 4 3 20 4" xfId="51684" xr:uid="{00000000-0005-0000-0000-00006B490000}"/>
    <cellStyle name="Note 3 4 3 21" xfId="11056" xr:uid="{00000000-0005-0000-0000-00006C490000}"/>
    <cellStyle name="Note 3 4 3 21 2" xfId="27962" xr:uid="{00000000-0005-0000-0000-00006D490000}"/>
    <cellStyle name="Note 3 4 3 21 3" xfId="38915" xr:uid="{00000000-0005-0000-0000-00006E490000}"/>
    <cellStyle name="Note 3 4 3 21 4" xfId="51923" xr:uid="{00000000-0005-0000-0000-00006F490000}"/>
    <cellStyle name="Note 3 4 3 22" xfId="11395" xr:uid="{00000000-0005-0000-0000-000070490000}"/>
    <cellStyle name="Note 3 4 3 22 2" xfId="28270" xr:uid="{00000000-0005-0000-0000-000071490000}"/>
    <cellStyle name="Note 3 4 3 22 3" xfId="39173" xr:uid="{00000000-0005-0000-0000-000072490000}"/>
    <cellStyle name="Note 3 4 3 22 4" xfId="52181" xr:uid="{00000000-0005-0000-0000-000073490000}"/>
    <cellStyle name="Note 3 4 3 23" xfId="11666" xr:uid="{00000000-0005-0000-0000-000074490000}"/>
    <cellStyle name="Note 3 4 3 23 2" xfId="28508" xr:uid="{00000000-0005-0000-0000-000075490000}"/>
    <cellStyle name="Note 3 4 3 23 3" xfId="39375" xr:uid="{00000000-0005-0000-0000-000076490000}"/>
    <cellStyle name="Note 3 4 3 23 4" xfId="52383" xr:uid="{00000000-0005-0000-0000-000077490000}"/>
    <cellStyle name="Note 3 4 3 24" xfId="11997" xr:uid="{00000000-0005-0000-0000-000078490000}"/>
    <cellStyle name="Note 3 4 3 24 2" xfId="28809" xr:uid="{00000000-0005-0000-0000-000079490000}"/>
    <cellStyle name="Note 3 4 3 24 3" xfId="39637" xr:uid="{00000000-0005-0000-0000-00007A490000}"/>
    <cellStyle name="Note 3 4 3 24 4" xfId="52645" xr:uid="{00000000-0005-0000-0000-00007B490000}"/>
    <cellStyle name="Note 3 4 3 25" xfId="12282" xr:uid="{00000000-0005-0000-0000-00007C490000}"/>
    <cellStyle name="Note 3 4 3 25 2" xfId="29062" xr:uid="{00000000-0005-0000-0000-00007D490000}"/>
    <cellStyle name="Note 3 4 3 25 3" xfId="39836" xr:uid="{00000000-0005-0000-0000-00007E490000}"/>
    <cellStyle name="Note 3 4 3 25 4" xfId="52844" xr:uid="{00000000-0005-0000-0000-00007F490000}"/>
    <cellStyle name="Note 3 4 3 26" xfId="12555" xr:uid="{00000000-0005-0000-0000-000080490000}"/>
    <cellStyle name="Note 3 4 3 26 2" xfId="29303" xr:uid="{00000000-0005-0000-0000-000081490000}"/>
    <cellStyle name="Note 3 4 3 26 3" xfId="40037" xr:uid="{00000000-0005-0000-0000-000082490000}"/>
    <cellStyle name="Note 3 4 3 26 4" xfId="53045" xr:uid="{00000000-0005-0000-0000-000083490000}"/>
    <cellStyle name="Note 3 4 3 27" xfId="12837" xr:uid="{00000000-0005-0000-0000-000084490000}"/>
    <cellStyle name="Note 3 4 3 27 2" xfId="29553" xr:uid="{00000000-0005-0000-0000-000085490000}"/>
    <cellStyle name="Note 3 4 3 27 3" xfId="40237" xr:uid="{00000000-0005-0000-0000-000086490000}"/>
    <cellStyle name="Note 3 4 3 27 4" xfId="53245" xr:uid="{00000000-0005-0000-0000-000087490000}"/>
    <cellStyle name="Note 3 4 3 28" xfId="13180" xr:uid="{00000000-0005-0000-0000-000088490000}"/>
    <cellStyle name="Note 3 4 3 28 2" xfId="29861" xr:uid="{00000000-0005-0000-0000-000089490000}"/>
    <cellStyle name="Note 3 4 3 28 3" xfId="40505" xr:uid="{00000000-0005-0000-0000-00008A490000}"/>
    <cellStyle name="Note 3 4 3 28 4" xfId="53513" xr:uid="{00000000-0005-0000-0000-00008B490000}"/>
    <cellStyle name="Note 3 4 3 29" xfId="13517" xr:uid="{00000000-0005-0000-0000-00008C490000}"/>
    <cellStyle name="Note 3 4 3 29 2" xfId="30167" xr:uid="{00000000-0005-0000-0000-00008D490000}"/>
    <cellStyle name="Note 3 4 3 29 3" xfId="40771" xr:uid="{00000000-0005-0000-0000-00008E490000}"/>
    <cellStyle name="Note 3 4 3 29 4" xfId="53779" xr:uid="{00000000-0005-0000-0000-00008F490000}"/>
    <cellStyle name="Note 3 4 3 3" xfId="3667" xr:uid="{00000000-0005-0000-0000-000090490000}"/>
    <cellStyle name="Note 3 4 3 3 2" xfId="21204" xr:uid="{00000000-0005-0000-0000-000091490000}"/>
    <cellStyle name="Note 3 4 3 3 3" xfId="30273" xr:uid="{00000000-0005-0000-0000-000092490000}"/>
    <cellStyle name="Note 3 4 3 3 4" xfId="46075" xr:uid="{00000000-0005-0000-0000-000093490000}"/>
    <cellStyle name="Note 3 4 3 30" xfId="13756" xr:uid="{00000000-0005-0000-0000-000094490000}"/>
    <cellStyle name="Note 3 4 3 30 2" xfId="30380" xr:uid="{00000000-0005-0000-0000-000095490000}"/>
    <cellStyle name="Note 3 4 3 30 3" xfId="40956" xr:uid="{00000000-0005-0000-0000-000096490000}"/>
    <cellStyle name="Note 3 4 3 30 4" xfId="53964" xr:uid="{00000000-0005-0000-0000-000097490000}"/>
    <cellStyle name="Note 3 4 3 31" xfId="14031" xr:uid="{00000000-0005-0000-0000-000098490000}"/>
    <cellStyle name="Note 3 4 3 31 2" xfId="30620" xr:uid="{00000000-0005-0000-0000-000099490000}"/>
    <cellStyle name="Note 3 4 3 31 3" xfId="41158" xr:uid="{00000000-0005-0000-0000-00009A490000}"/>
    <cellStyle name="Note 3 4 3 31 4" xfId="54166" xr:uid="{00000000-0005-0000-0000-00009B490000}"/>
    <cellStyle name="Note 3 4 3 32" xfId="14328" xr:uid="{00000000-0005-0000-0000-00009C490000}"/>
    <cellStyle name="Note 3 4 3 32 2" xfId="30884" xr:uid="{00000000-0005-0000-0000-00009D490000}"/>
    <cellStyle name="Note 3 4 3 32 3" xfId="41374" xr:uid="{00000000-0005-0000-0000-00009E490000}"/>
    <cellStyle name="Note 3 4 3 32 4" xfId="54382" xr:uid="{00000000-0005-0000-0000-00009F490000}"/>
    <cellStyle name="Note 3 4 3 33" xfId="14652" xr:uid="{00000000-0005-0000-0000-0000A0490000}"/>
    <cellStyle name="Note 3 4 3 33 2" xfId="31172" xr:uid="{00000000-0005-0000-0000-0000A1490000}"/>
    <cellStyle name="Note 3 4 3 33 3" xfId="41617" xr:uid="{00000000-0005-0000-0000-0000A2490000}"/>
    <cellStyle name="Note 3 4 3 33 4" xfId="54625" xr:uid="{00000000-0005-0000-0000-0000A3490000}"/>
    <cellStyle name="Note 3 4 3 34" xfId="14955" xr:uid="{00000000-0005-0000-0000-0000A4490000}"/>
    <cellStyle name="Note 3 4 3 34 2" xfId="31441" xr:uid="{00000000-0005-0000-0000-0000A5490000}"/>
    <cellStyle name="Note 3 4 3 34 3" xfId="41849" xr:uid="{00000000-0005-0000-0000-0000A6490000}"/>
    <cellStyle name="Note 3 4 3 34 4" xfId="54857" xr:uid="{00000000-0005-0000-0000-0000A7490000}"/>
    <cellStyle name="Note 3 4 3 35" xfId="15260" xr:uid="{00000000-0005-0000-0000-0000A8490000}"/>
    <cellStyle name="Note 3 4 3 35 2" xfId="31710" xr:uid="{00000000-0005-0000-0000-0000A9490000}"/>
    <cellStyle name="Note 3 4 3 35 3" xfId="42079" xr:uid="{00000000-0005-0000-0000-0000AA490000}"/>
    <cellStyle name="Note 3 4 3 35 4" xfId="55087" xr:uid="{00000000-0005-0000-0000-0000AB490000}"/>
    <cellStyle name="Note 3 4 3 36" xfId="15706" xr:uid="{00000000-0005-0000-0000-0000AC490000}"/>
    <cellStyle name="Note 3 4 3 36 2" xfId="32114" xr:uid="{00000000-0005-0000-0000-0000AD490000}"/>
    <cellStyle name="Note 3 4 3 36 3" xfId="42441" xr:uid="{00000000-0005-0000-0000-0000AE490000}"/>
    <cellStyle name="Note 3 4 3 36 4" xfId="55449" xr:uid="{00000000-0005-0000-0000-0000AF490000}"/>
    <cellStyle name="Note 3 4 3 37" xfId="15969" xr:uid="{00000000-0005-0000-0000-0000B0490000}"/>
    <cellStyle name="Note 3 4 3 37 2" xfId="32341" xr:uid="{00000000-0005-0000-0000-0000B1490000}"/>
    <cellStyle name="Note 3 4 3 37 3" xfId="42631" xr:uid="{00000000-0005-0000-0000-0000B2490000}"/>
    <cellStyle name="Note 3 4 3 37 4" xfId="55639" xr:uid="{00000000-0005-0000-0000-0000B3490000}"/>
    <cellStyle name="Note 3 4 3 38" xfId="16456" xr:uid="{00000000-0005-0000-0000-0000B4490000}"/>
    <cellStyle name="Note 3 4 3 38 2" xfId="32788" xr:uid="{00000000-0005-0000-0000-0000B5490000}"/>
    <cellStyle name="Note 3 4 3 38 3" xfId="43027" xr:uid="{00000000-0005-0000-0000-0000B6490000}"/>
    <cellStyle name="Note 3 4 3 38 4" xfId="56035" xr:uid="{00000000-0005-0000-0000-0000B7490000}"/>
    <cellStyle name="Note 3 4 3 39" xfId="16676" xr:uid="{00000000-0005-0000-0000-0000B8490000}"/>
    <cellStyle name="Note 3 4 3 39 2" xfId="32983" xr:uid="{00000000-0005-0000-0000-0000B9490000}"/>
    <cellStyle name="Note 3 4 3 39 3" xfId="43198" xr:uid="{00000000-0005-0000-0000-0000BA490000}"/>
    <cellStyle name="Note 3 4 3 39 4" xfId="56206" xr:uid="{00000000-0005-0000-0000-0000BB490000}"/>
    <cellStyle name="Note 3 4 3 4" xfId="4284" xr:uid="{00000000-0005-0000-0000-0000BC490000}"/>
    <cellStyle name="Note 3 4 3 4 2" xfId="21768" xr:uid="{00000000-0005-0000-0000-0000BD490000}"/>
    <cellStyle name="Note 3 4 3 4 3" xfId="20437" xr:uid="{00000000-0005-0000-0000-0000BE490000}"/>
    <cellStyle name="Note 3 4 3 4 4" xfId="46553" xr:uid="{00000000-0005-0000-0000-0000BF490000}"/>
    <cellStyle name="Note 3 4 3 40" xfId="17477" xr:uid="{00000000-0005-0000-0000-0000C0490000}"/>
    <cellStyle name="Note 3 4 3 40 2" xfId="33715" xr:uid="{00000000-0005-0000-0000-0000C1490000}"/>
    <cellStyle name="Note 3 4 3 40 3" xfId="43830" xr:uid="{00000000-0005-0000-0000-0000C2490000}"/>
    <cellStyle name="Note 3 4 3 40 4" xfId="56838" xr:uid="{00000000-0005-0000-0000-0000C3490000}"/>
    <cellStyle name="Note 3 4 3 41" xfId="17727" xr:uid="{00000000-0005-0000-0000-0000C4490000}"/>
    <cellStyle name="Note 3 4 3 41 2" xfId="33936" xr:uid="{00000000-0005-0000-0000-0000C5490000}"/>
    <cellStyle name="Note 3 4 3 41 3" xfId="44011" xr:uid="{00000000-0005-0000-0000-0000C6490000}"/>
    <cellStyle name="Note 3 4 3 41 4" xfId="57019" xr:uid="{00000000-0005-0000-0000-0000C7490000}"/>
    <cellStyle name="Note 3 4 3 42" xfId="18046" xr:uid="{00000000-0005-0000-0000-0000C8490000}"/>
    <cellStyle name="Note 3 4 3 42 2" xfId="34218" xr:uid="{00000000-0005-0000-0000-0000C9490000}"/>
    <cellStyle name="Note 3 4 3 42 3" xfId="44245" xr:uid="{00000000-0005-0000-0000-0000CA490000}"/>
    <cellStyle name="Note 3 4 3 42 4" xfId="57253" xr:uid="{00000000-0005-0000-0000-0000CB490000}"/>
    <cellStyle name="Note 3 4 3 43" xfId="18357" xr:uid="{00000000-0005-0000-0000-0000CC490000}"/>
    <cellStyle name="Note 3 4 3 43 2" xfId="34493" xr:uid="{00000000-0005-0000-0000-0000CD490000}"/>
    <cellStyle name="Note 3 4 3 43 3" xfId="44475" xr:uid="{00000000-0005-0000-0000-0000CE490000}"/>
    <cellStyle name="Note 3 4 3 43 4" xfId="57483" xr:uid="{00000000-0005-0000-0000-0000CF490000}"/>
    <cellStyle name="Note 3 4 3 44" xfId="18673" xr:uid="{00000000-0005-0000-0000-0000D0490000}"/>
    <cellStyle name="Note 3 4 3 44 2" xfId="34773" xr:uid="{00000000-0005-0000-0000-0000D1490000}"/>
    <cellStyle name="Note 3 4 3 44 3" xfId="44710" xr:uid="{00000000-0005-0000-0000-0000D2490000}"/>
    <cellStyle name="Note 3 4 3 44 4" xfId="57718" xr:uid="{00000000-0005-0000-0000-0000D3490000}"/>
    <cellStyle name="Note 3 4 3 45" xfId="19134" xr:uid="{00000000-0005-0000-0000-0000D4490000}"/>
    <cellStyle name="Note 3 4 3 45 2" xfId="35182" xr:uid="{00000000-0005-0000-0000-0000D5490000}"/>
    <cellStyle name="Note 3 4 3 45 3" xfId="45052" xr:uid="{00000000-0005-0000-0000-0000D6490000}"/>
    <cellStyle name="Note 3 4 3 45 4" xfId="58060" xr:uid="{00000000-0005-0000-0000-0000D7490000}"/>
    <cellStyle name="Note 3 4 3 46" xfId="19436" xr:uid="{00000000-0005-0000-0000-0000D8490000}"/>
    <cellStyle name="Note 3 4 3 46 2" xfId="35448" xr:uid="{00000000-0005-0000-0000-0000D9490000}"/>
    <cellStyle name="Note 3 4 3 46 3" xfId="45275" xr:uid="{00000000-0005-0000-0000-0000DA490000}"/>
    <cellStyle name="Note 3 4 3 46 4" xfId="58283" xr:uid="{00000000-0005-0000-0000-0000DB490000}"/>
    <cellStyle name="Note 3 4 3 47" xfId="30814" xr:uid="{00000000-0005-0000-0000-0000DC490000}"/>
    <cellStyle name="Note 3 4 3 5" xfId="4528" xr:uid="{00000000-0005-0000-0000-0000DD490000}"/>
    <cellStyle name="Note 3 4 3 5 2" xfId="21980" xr:uid="{00000000-0005-0000-0000-0000DE490000}"/>
    <cellStyle name="Note 3 4 3 5 3" xfId="20652" xr:uid="{00000000-0005-0000-0000-0000DF490000}"/>
    <cellStyle name="Note 3 4 3 5 4" xfId="46724" xr:uid="{00000000-0005-0000-0000-0000E0490000}"/>
    <cellStyle name="Note 3 4 3 6" xfId="4918" xr:uid="{00000000-0005-0000-0000-0000E1490000}"/>
    <cellStyle name="Note 3 4 3 6 2" xfId="22342" xr:uid="{00000000-0005-0000-0000-0000E2490000}"/>
    <cellStyle name="Note 3 4 3 6 3" xfId="26973" xr:uid="{00000000-0005-0000-0000-0000E3490000}"/>
    <cellStyle name="Note 3 4 3 6 4" xfId="47036" xr:uid="{00000000-0005-0000-0000-0000E4490000}"/>
    <cellStyle name="Note 3 4 3 7" xfId="5144" xr:uid="{00000000-0005-0000-0000-0000E5490000}"/>
    <cellStyle name="Note 3 4 3 7 2" xfId="22546" xr:uid="{00000000-0005-0000-0000-0000E6490000}"/>
    <cellStyle name="Note 3 4 3 7 3" xfId="19696" xr:uid="{00000000-0005-0000-0000-0000E7490000}"/>
    <cellStyle name="Note 3 4 3 7 4" xfId="47218" xr:uid="{00000000-0005-0000-0000-0000E8490000}"/>
    <cellStyle name="Note 3 4 3 8" xfId="5429" xr:uid="{00000000-0005-0000-0000-0000E9490000}"/>
    <cellStyle name="Note 3 4 3 8 2" xfId="22807" xr:uid="{00000000-0005-0000-0000-0000EA490000}"/>
    <cellStyle name="Note 3 4 3 8 3" xfId="19623" xr:uid="{00000000-0005-0000-0000-0000EB490000}"/>
    <cellStyle name="Note 3 4 3 8 4" xfId="47436" xr:uid="{00000000-0005-0000-0000-0000EC490000}"/>
    <cellStyle name="Note 3 4 3 9" xfId="5637" xr:uid="{00000000-0005-0000-0000-0000ED490000}"/>
    <cellStyle name="Note 3 4 3 9 2" xfId="22996" xr:uid="{00000000-0005-0000-0000-0000EE490000}"/>
    <cellStyle name="Note 3 4 3 9 3" xfId="21133" xr:uid="{00000000-0005-0000-0000-0000EF490000}"/>
    <cellStyle name="Note 3 4 3 9 4" xfId="47598" xr:uid="{00000000-0005-0000-0000-0000F0490000}"/>
    <cellStyle name="Note 3 4 4" xfId="2667" xr:uid="{00000000-0005-0000-0000-0000F1490000}"/>
    <cellStyle name="Note 3 4 4 10" xfId="6082" xr:uid="{00000000-0005-0000-0000-0000F2490000}"/>
    <cellStyle name="Note 3 4 4 10 2" xfId="23414" xr:uid="{00000000-0005-0000-0000-0000F3490000}"/>
    <cellStyle name="Note 3 4 4 10 3" xfId="30726" xr:uid="{00000000-0005-0000-0000-0000F4490000}"/>
    <cellStyle name="Note 3 4 4 10 4" xfId="47969" xr:uid="{00000000-0005-0000-0000-0000F5490000}"/>
    <cellStyle name="Note 3 4 4 11" xfId="5801" xr:uid="{00000000-0005-0000-0000-0000F6490000}"/>
    <cellStyle name="Note 3 4 4 11 2" xfId="23146" xr:uid="{00000000-0005-0000-0000-0000F7490000}"/>
    <cellStyle name="Note 3 4 4 11 3" xfId="31651" xr:uid="{00000000-0005-0000-0000-0000F8490000}"/>
    <cellStyle name="Note 3 4 4 11 4" xfId="47731" xr:uid="{00000000-0005-0000-0000-0000F9490000}"/>
    <cellStyle name="Note 3 4 4 12" xfId="5831" xr:uid="{00000000-0005-0000-0000-0000FA490000}"/>
    <cellStyle name="Note 3 4 4 12 2" xfId="23176" xr:uid="{00000000-0005-0000-0000-0000FB490000}"/>
    <cellStyle name="Note 3 4 4 12 3" xfId="30808" xr:uid="{00000000-0005-0000-0000-0000FC490000}"/>
    <cellStyle name="Note 3 4 4 12 4" xfId="47759" xr:uid="{00000000-0005-0000-0000-0000FD490000}"/>
    <cellStyle name="Note 3 4 4 13" xfId="6981" xr:uid="{00000000-0005-0000-0000-0000FE490000}"/>
    <cellStyle name="Note 3 4 4 13 2" xfId="24225" xr:uid="{00000000-0005-0000-0000-0000FF490000}"/>
    <cellStyle name="Note 3 4 4 13 3" xfId="35689" xr:uid="{00000000-0005-0000-0000-0000004A0000}"/>
    <cellStyle name="Note 3 4 4 13 4" xfId="48658" xr:uid="{00000000-0005-0000-0000-0000014A0000}"/>
    <cellStyle name="Note 3 4 4 14" xfId="7395" xr:uid="{00000000-0005-0000-0000-0000024A0000}"/>
    <cellStyle name="Note 3 4 4 14 2" xfId="24596" xr:uid="{00000000-0005-0000-0000-0000034A0000}"/>
    <cellStyle name="Note 3 4 4 14 3" xfId="35987" xr:uid="{00000000-0005-0000-0000-0000044A0000}"/>
    <cellStyle name="Note 3 4 4 14 4" xfId="48958" xr:uid="{00000000-0005-0000-0000-0000054A0000}"/>
    <cellStyle name="Note 3 4 4 15" xfId="7703" xr:uid="{00000000-0005-0000-0000-0000064A0000}"/>
    <cellStyle name="Note 3 4 4 15 2" xfId="24867" xr:uid="{00000000-0005-0000-0000-0000074A0000}"/>
    <cellStyle name="Note 3 4 4 15 3" xfId="36218" xr:uid="{00000000-0005-0000-0000-0000084A0000}"/>
    <cellStyle name="Note 3 4 4 15 4" xfId="49189" xr:uid="{00000000-0005-0000-0000-0000094A0000}"/>
    <cellStyle name="Note 3 4 4 16" xfId="8277" xr:uid="{00000000-0005-0000-0000-00000A4A0000}"/>
    <cellStyle name="Note 3 4 4 16 2" xfId="25403" xr:uid="{00000000-0005-0000-0000-00000B4A0000}"/>
    <cellStyle name="Note 3 4 4 16 3" xfId="36694" xr:uid="{00000000-0005-0000-0000-00000C4A0000}"/>
    <cellStyle name="Note 3 4 4 16 4" xfId="49665" xr:uid="{00000000-0005-0000-0000-00000D4A0000}"/>
    <cellStyle name="Note 3 4 4 17" xfId="8002" xr:uid="{00000000-0005-0000-0000-00000E4A0000}"/>
    <cellStyle name="Note 3 4 4 17 2" xfId="25137" xr:uid="{00000000-0005-0000-0000-00000F4A0000}"/>
    <cellStyle name="Note 3 4 4 17 3" xfId="36452" xr:uid="{00000000-0005-0000-0000-0000104A0000}"/>
    <cellStyle name="Note 3 4 4 17 4" xfId="49423" xr:uid="{00000000-0005-0000-0000-0000114A0000}"/>
    <cellStyle name="Note 3 4 4 18" xfId="8565" xr:uid="{00000000-0005-0000-0000-0000124A0000}"/>
    <cellStyle name="Note 3 4 4 18 2" xfId="25661" xr:uid="{00000000-0005-0000-0000-0000134A0000}"/>
    <cellStyle name="Note 3 4 4 18 3" xfId="36919" xr:uid="{00000000-0005-0000-0000-0000144A0000}"/>
    <cellStyle name="Note 3 4 4 18 4" xfId="49890" xr:uid="{00000000-0005-0000-0000-0000154A0000}"/>
    <cellStyle name="Note 3 4 4 19" xfId="10329" xr:uid="{00000000-0005-0000-0000-0000164A0000}"/>
    <cellStyle name="Note 3 4 4 19 2" xfId="27292" xr:uid="{00000000-0005-0000-0000-0000174A0000}"/>
    <cellStyle name="Note 3 4 4 19 3" xfId="38351" xr:uid="{00000000-0005-0000-0000-0000184A0000}"/>
    <cellStyle name="Note 3 4 4 19 4" xfId="51311" xr:uid="{00000000-0005-0000-0000-0000194A0000}"/>
    <cellStyle name="Note 3 4 4 2" xfId="3220" xr:uid="{00000000-0005-0000-0000-00001A4A0000}"/>
    <cellStyle name="Note 3 4 4 2 2" xfId="20807" xr:uid="{00000000-0005-0000-0000-00001B4A0000}"/>
    <cellStyle name="Note 3 4 4 2 3" xfId="23109" xr:uid="{00000000-0005-0000-0000-00001C4A0000}"/>
    <cellStyle name="Note 3 4 4 2 4" xfId="45745" xr:uid="{00000000-0005-0000-0000-00001D4A0000}"/>
    <cellStyle name="Note 3 4 4 20" xfId="9152" xr:uid="{00000000-0005-0000-0000-00001E4A0000}"/>
    <cellStyle name="Note 3 4 4 20 2" xfId="26187" xr:uid="{00000000-0005-0000-0000-00001F4A0000}"/>
    <cellStyle name="Note 3 4 4 20 3" xfId="37368" xr:uid="{00000000-0005-0000-0000-0000204A0000}"/>
    <cellStyle name="Note 3 4 4 20 4" xfId="50339" xr:uid="{00000000-0005-0000-0000-0000214A0000}"/>
    <cellStyle name="Note 3 4 4 21" xfId="9260" xr:uid="{00000000-0005-0000-0000-0000224A0000}"/>
    <cellStyle name="Note 3 4 4 21 2" xfId="26291" xr:uid="{00000000-0005-0000-0000-0000234A0000}"/>
    <cellStyle name="Note 3 4 4 21 3" xfId="37467" xr:uid="{00000000-0005-0000-0000-0000244A0000}"/>
    <cellStyle name="Note 3 4 4 21 4" xfId="50434" xr:uid="{00000000-0005-0000-0000-0000254A0000}"/>
    <cellStyle name="Note 3 4 4 22" xfId="9218" xr:uid="{00000000-0005-0000-0000-0000264A0000}"/>
    <cellStyle name="Note 3 4 4 22 2" xfId="26251" xr:uid="{00000000-0005-0000-0000-0000274A0000}"/>
    <cellStyle name="Note 3 4 4 22 3" xfId="37430" xr:uid="{00000000-0005-0000-0000-0000284A0000}"/>
    <cellStyle name="Note 3 4 4 22 4" xfId="50397" xr:uid="{00000000-0005-0000-0000-0000294A0000}"/>
    <cellStyle name="Note 3 4 4 23" xfId="9198" xr:uid="{00000000-0005-0000-0000-00002A4A0000}"/>
    <cellStyle name="Note 3 4 4 23 2" xfId="26231" xr:uid="{00000000-0005-0000-0000-00002B4A0000}"/>
    <cellStyle name="Note 3 4 4 23 3" xfId="37410" xr:uid="{00000000-0005-0000-0000-00002C4A0000}"/>
    <cellStyle name="Note 3 4 4 23 4" xfId="50377" xr:uid="{00000000-0005-0000-0000-00002D4A0000}"/>
    <cellStyle name="Note 3 4 4 24" xfId="11553" xr:uid="{00000000-0005-0000-0000-00002E4A0000}"/>
    <cellStyle name="Note 3 4 4 24 2" xfId="28409" xr:uid="{00000000-0005-0000-0000-00002F4A0000}"/>
    <cellStyle name="Note 3 4 4 24 3" xfId="39292" xr:uid="{00000000-0005-0000-0000-0000304A0000}"/>
    <cellStyle name="Note 3 4 4 24 4" xfId="52300" xr:uid="{00000000-0005-0000-0000-0000314A0000}"/>
    <cellStyle name="Note 3 4 4 25" xfId="9322" xr:uid="{00000000-0005-0000-0000-0000324A0000}"/>
    <cellStyle name="Note 3 4 4 25 2" xfId="26350" xr:uid="{00000000-0005-0000-0000-0000334A0000}"/>
    <cellStyle name="Note 3 4 4 25 3" xfId="37518" xr:uid="{00000000-0005-0000-0000-0000344A0000}"/>
    <cellStyle name="Note 3 4 4 25 4" xfId="50484" xr:uid="{00000000-0005-0000-0000-0000354A0000}"/>
    <cellStyle name="Note 3 4 4 26" xfId="9353" xr:uid="{00000000-0005-0000-0000-0000364A0000}"/>
    <cellStyle name="Note 3 4 4 26 2" xfId="26380" xr:uid="{00000000-0005-0000-0000-0000374A0000}"/>
    <cellStyle name="Note 3 4 4 26 3" xfId="37546" xr:uid="{00000000-0005-0000-0000-0000384A0000}"/>
    <cellStyle name="Note 3 4 4 26 4" xfId="50512" xr:uid="{00000000-0005-0000-0000-0000394A0000}"/>
    <cellStyle name="Note 3 4 4 27" xfId="9494" xr:uid="{00000000-0005-0000-0000-00003A4A0000}"/>
    <cellStyle name="Note 3 4 4 27 2" xfId="26513" xr:uid="{00000000-0005-0000-0000-00003B4A0000}"/>
    <cellStyle name="Note 3 4 4 27 3" xfId="37660" xr:uid="{00000000-0005-0000-0000-00003C4A0000}"/>
    <cellStyle name="Note 3 4 4 27 4" xfId="50626" xr:uid="{00000000-0005-0000-0000-00003D4A0000}"/>
    <cellStyle name="Note 3 4 4 28" xfId="13017" xr:uid="{00000000-0005-0000-0000-00003E4A0000}"/>
    <cellStyle name="Note 3 4 4 28 2" xfId="29712" xr:uid="{00000000-0005-0000-0000-00003F4A0000}"/>
    <cellStyle name="Note 3 4 4 28 3" xfId="40377" xr:uid="{00000000-0005-0000-0000-0000404A0000}"/>
    <cellStyle name="Note 3 4 4 28 4" xfId="53385" xr:uid="{00000000-0005-0000-0000-0000414A0000}"/>
    <cellStyle name="Note 3 4 4 29" xfId="13359" xr:uid="{00000000-0005-0000-0000-0000424A0000}"/>
    <cellStyle name="Note 3 4 4 29 2" xfId="30022" xr:uid="{00000000-0005-0000-0000-0000434A0000}"/>
    <cellStyle name="Note 3 4 4 29 3" xfId="40643" xr:uid="{00000000-0005-0000-0000-0000444A0000}"/>
    <cellStyle name="Note 3 4 4 29 4" xfId="53651" xr:uid="{00000000-0005-0000-0000-0000454A0000}"/>
    <cellStyle name="Note 3 4 4 3" xfId="3165" xr:uid="{00000000-0005-0000-0000-0000464A0000}"/>
    <cellStyle name="Note 3 4 4 3 2" xfId="20757" xr:uid="{00000000-0005-0000-0000-0000474A0000}"/>
    <cellStyle name="Note 3 4 4 3 3" xfId="26857" xr:uid="{00000000-0005-0000-0000-0000484A0000}"/>
    <cellStyle name="Note 3 4 4 3 4" xfId="45706" xr:uid="{00000000-0005-0000-0000-0000494A0000}"/>
    <cellStyle name="Note 3 4 4 30" xfId="12991" xr:uid="{00000000-0005-0000-0000-00004A4A0000}"/>
    <cellStyle name="Note 3 4 4 30 2" xfId="29687" xr:uid="{00000000-0005-0000-0000-00004B4A0000}"/>
    <cellStyle name="Note 3 4 4 30 3" xfId="40353" xr:uid="{00000000-0005-0000-0000-00004C4A0000}"/>
    <cellStyle name="Note 3 4 4 30 4" xfId="53361" xr:uid="{00000000-0005-0000-0000-00004D4A0000}"/>
    <cellStyle name="Note 3 4 4 31" xfId="9950" xr:uid="{00000000-0005-0000-0000-00004E4A0000}"/>
    <cellStyle name="Note 3 4 4 31 2" xfId="26938" xr:uid="{00000000-0005-0000-0000-00004F4A0000}"/>
    <cellStyle name="Note 3 4 4 31 3" xfId="38045" xr:uid="{00000000-0005-0000-0000-0000504A0000}"/>
    <cellStyle name="Note 3 4 4 31 4" xfId="51010" xr:uid="{00000000-0005-0000-0000-0000514A0000}"/>
    <cellStyle name="Note 3 4 4 32" xfId="9533" xr:uid="{00000000-0005-0000-0000-0000524A0000}"/>
    <cellStyle name="Note 3 4 4 32 2" xfId="26547" xr:uid="{00000000-0005-0000-0000-0000534A0000}"/>
    <cellStyle name="Note 3 4 4 32 3" xfId="37692" xr:uid="{00000000-0005-0000-0000-0000544A0000}"/>
    <cellStyle name="Note 3 4 4 32 4" xfId="50658" xr:uid="{00000000-0005-0000-0000-0000554A0000}"/>
    <cellStyle name="Note 3 4 4 33" xfId="14495" xr:uid="{00000000-0005-0000-0000-0000564A0000}"/>
    <cellStyle name="Note 3 4 4 33 2" xfId="31032" xr:uid="{00000000-0005-0000-0000-0000574A0000}"/>
    <cellStyle name="Note 3 4 4 33 3" xfId="41500" xr:uid="{00000000-0005-0000-0000-0000584A0000}"/>
    <cellStyle name="Note 3 4 4 33 4" xfId="54508" xr:uid="{00000000-0005-0000-0000-0000594A0000}"/>
    <cellStyle name="Note 3 4 4 34" xfId="14811" xr:uid="{00000000-0005-0000-0000-00005A4A0000}"/>
    <cellStyle name="Note 3 4 4 34 2" xfId="31310" xr:uid="{00000000-0005-0000-0000-00005B4A0000}"/>
    <cellStyle name="Note 3 4 4 34 3" xfId="41734" xr:uid="{00000000-0005-0000-0000-00005C4A0000}"/>
    <cellStyle name="Note 3 4 4 34 4" xfId="54742" xr:uid="{00000000-0005-0000-0000-00005D4A0000}"/>
    <cellStyle name="Note 3 4 4 35" xfId="15109" xr:uid="{00000000-0005-0000-0000-00005E4A0000}"/>
    <cellStyle name="Note 3 4 4 35 2" xfId="31577" xr:uid="{00000000-0005-0000-0000-00005F4A0000}"/>
    <cellStyle name="Note 3 4 4 35 3" xfId="41966" xr:uid="{00000000-0005-0000-0000-0000604A0000}"/>
    <cellStyle name="Note 3 4 4 35 4" xfId="54974" xr:uid="{00000000-0005-0000-0000-0000614A0000}"/>
    <cellStyle name="Note 3 4 4 36" xfId="15561" xr:uid="{00000000-0005-0000-0000-0000624A0000}"/>
    <cellStyle name="Note 3 4 4 36 2" xfId="31983" xr:uid="{00000000-0005-0000-0000-0000634A0000}"/>
    <cellStyle name="Note 3 4 4 36 3" xfId="42326" xr:uid="{00000000-0005-0000-0000-0000644A0000}"/>
    <cellStyle name="Note 3 4 4 36 4" xfId="55334" xr:uid="{00000000-0005-0000-0000-0000654A0000}"/>
    <cellStyle name="Note 3 4 4 37" xfId="15504" xr:uid="{00000000-0005-0000-0000-0000664A0000}"/>
    <cellStyle name="Note 3 4 4 37 2" xfId="31930" xr:uid="{00000000-0005-0000-0000-0000674A0000}"/>
    <cellStyle name="Note 3 4 4 37 3" xfId="42281" xr:uid="{00000000-0005-0000-0000-0000684A0000}"/>
    <cellStyle name="Note 3 4 4 37 4" xfId="55289" xr:uid="{00000000-0005-0000-0000-0000694A0000}"/>
    <cellStyle name="Note 3 4 4 38" xfId="16306" xr:uid="{00000000-0005-0000-0000-00006A4A0000}"/>
    <cellStyle name="Note 3 4 4 38 2" xfId="32650" xr:uid="{00000000-0005-0000-0000-00006B4A0000}"/>
    <cellStyle name="Note 3 4 4 38 3" xfId="42906" xr:uid="{00000000-0005-0000-0000-00006C4A0000}"/>
    <cellStyle name="Note 3 4 4 38 4" xfId="55914" xr:uid="{00000000-0005-0000-0000-00006D4A0000}"/>
    <cellStyle name="Note 3 4 4 39" xfId="16136" xr:uid="{00000000-0005-0000-0000-00006E4A0000}"/>
    <cellStyle name="Note 3 4 4 39 2" xfId="32492" xr:uid="{00000000-0005-0000-0000-00006F4A0000}"/>
    <cellStyle name="Note 3 4 4 39 3" xfId="42765" xr:uid="{00000000-0005-0000-0000-0000704A0000}"/>
    <cellStyle name="Note 3 4 4 39 4" xfId="55773" xr:uid="{00000000-0005-0000-0000-0000714A0000}"/>
    <cellStyle name="Note 3 4 4 4" xfId="4135" xr:uid="{00000000-0005-0000-0000-0000724A0000}"/>
    <cellStyle name="Note 3 4 4 4 2" xfId="21634" xr:uid="{00000000-0005-0000-0000-0000734A0000}"/>
    <cellStyle name="Note 3 4 4 4 3" xfId="19890" xr:uid="{00000000-0005-0000-0000-0000744A0000}"/>
    <cellStyle name="Note 3 4 4 4 4" xfId="46442" xr:uid="{00000000-0005-0000-0000-0000754A0000}"/>
    <cellStyle name="Note 3 4 4 40" xfId="17325" xr:uid="{00000000-0005-0000-0000-0000764A0000}"/>
    <cellStyle name="Note 3 4 4 40 2" xfId="33578" xr:uid="{00000000-0005-0000-0000-0000774A0000}"/>
    <cellStyle name="Note 3 4 4 40 3" xfId="43716" xr:uid="{00000000-0005-0000-0000-0000784A0000}"/>
    <cellStyle name="Note 3 4 4 40 4" xfId="56724" xr:uid="{00000000-0005-0000-0000-0000794A0000}"/>
    <cellStyle name="Note 3 4 4 41" xfId="16844" xr:uid="{00000000-0005-0000-0000-00007A4A0000}"/>
    <cellStyle name="Note 3 4 4 41 2" xfId="33132" xr:uid="{00000000-0005-0000-0000-00007B4A0000}"/>
    <cellStyle name="Note 3 4 4 41 3" xfId="43329" xr:uid="{00000000-0005-0000-0000-00007C4A0000}"/>
    <cellStyle name="Note 3 4 4 41 4" xfId="56337" xr:uid="{00000000-0005-0000-0000-00007D4A0000}"/>
    <cellStyle name="Note 3 4 4 42" xfId="17112" xr:uid="{00000000-0005-0000-0000-00007E4A0000}"/>
    <cellStyle name="Note 3 4 4 42 2" xfId="33381" xr:uid="{00000000-0005-0000-0000-00007F4A0000}"/>
    <cellStyle name="Note 3 4 4 42 3" xfId="43547" xr:uid="{00000000-0005-0000-0000-0000804A0000}"/>
    <cellStyle name="Note 3 4 4 42 4" xfId="56555" xr:uid="{00000000-0005-0000-0000-0000814A0000}"/>
    <cellStyle name="Note 3 4 4 43" xfId="16896" xr:uid="{00000000-0005-0000-0000-0000824A0000}"/>
    <cellStyle name="Note 3 4 4 43 2" xfId="33180" xr:uid="{00000000-0005-0000-0000-0000834A0000}"/>
    <cellStyle name="Note 3 4 4 43 3" xfId="43374" xr:uid="{00000000-0005-0000-0000-0000844A0000}"/>
    <cellStyle name="Note 3 4 4 43 4" xfId="56382" xr:uid="{00000000-0005-0000-0000-0000854A0000}"/>
    <cellStyle name="Note 3 4 4 44" xfId="18522" xr:uid="{00000000-0005-0000-0000-0000864A0000}"/>
    <cellStyle name="Note 3 4 4 44 2" xfId="34638" xr:uid="{00000000-0005-0000-0000-0000874A0000}"/>
    <cellStyle name="Note 3 4 4 44 3" xfId="44597" xr:uid="{00000000-0005-0000-0000-0000884A0000}"/>
    <cellStyle name="Note 3 4 4 44 4" xfId="57605" xr:uid="{00000000-0005-0000-0000-0000894A0000}"/>
    <cellStyle name="Note 3 4 4 45" xfId="18982" xr:uid="{00000000-0005-0000-0000-00008A4A0000}"/>
    <cellStyle name="Note 3 4 4 45 2" xfId="35045" xr:uid="{00000000-0005-0000-0000-00008B4A0000}"/>
    <cellStyle name="Note 3 4 4 45 3" xfId="44939" xr:uid="{00000000-0005-0000-0000-00008C4A0000}"/>
    <cellStyle name="Note 3 4 4 45 4" xfId="57947" xr:uid="{00000000-0005-0000-0000-00008D4A0000}"/>
    <cellStyle name="Note 3 4 4 46" xfId="18826" xr:uid="{00000000-0005-0000-0000-00008E4A0000}"/>
    <cellStyle name="Note 3 4 4 46 2" xfId="34903" xr:uid="{00000000-0005-0000-0000-00008F4A0000}"/>
    <cellStyle name="Note 3 4 4 46 3" xfId="44823" xr:uid="{00000000-0005-0000-0000-0000904A0000}"/>
    <cellStyle name="Note 3 4 4 46 4" xfId="57831" xr:uid="{00000000-0005-0000-0000-0000914A0000}"/>
    <cellStyle name="Note 3 4 4 47" xfId="20191" xr:uid="{00000000-0005-0000-0000-0000924A0000}"/>
    <cellStyle name="Note 3 4 4 5" xfId="3832" xr:uid="{00000000-0005-0000-0000-0000934A0000}"/>
    <cellStyle name="Note 3 4 4 5 2" xfId="21350" xr:uid="{00000000-0005-0000-0000-0000944A0000}"/>
    <cellStyle name="Note 3 4 4 5 3" xfId="20451" xr:uid="{00000000-0005-0000-0000-0000954A0000}"/>
    <cellStyle name="Note 3 4 4 5 4" xfId="46198" xr:uid="{00000000-0005-0000-0000-0000964A0000}"/>
    <cellStyle name="Note 3 4 4 6" xfId="4768" xr:uid="{00000000-0005-0000-0000-0000974A0000}"/>
    <cellStyle name="Note 3 4 4 6 2" xfId="22202" xr:uid="{00000000-0005-0000-0000-0000984A0000}"/>
    <cellStyle name="Note 3 4 4 6 3" xfId="26092" xr:uid="{00000000-0005-0000-0000-0000994A0000}"/>
    <cellStyle name="Note 3 4 4 6 4" xfId="46915" xr:uid="{00000000-0005-0000-0000-00009A4A0000}"/>
    <cellStyle name="Note 3 4 4 7" xfId="3892" xr:uid="{00000000-0005-0000-0000-00009B4A0000}"/>
    <cellStyle name="Note 3 4 4 7 2" xfId="21408" xr:uid="{00000000-0005-0000-0000-00009C4A0000}"/>
    <cellStyle name="Note 3 4 4 7 3" xfId="20083" xr:uid="{00000000-0005-0000-0000-00009D4A0000}"/>
    <cellStyle name="Note 3 4 4 7 4" xfId="46247" xr:uid="{00000000-0005-0000-0000-00009E4A0000}"/>
    <cellStyle name="Note 3 4 4 8" xfId="5049" xr:uid="{00000000-0005-0000-0000-00009F4A0000}"/>
    <cellStyle name="Note 3 4 4 8 2" xfId="22460" xr:uid="{00000000-0005-0000-0000-0000A04A0000}"/>
    <cellStyle name="Note 3 4 4 8 3" xfId="20496" xr:uid="{00000000-0005-0000-0000-0000A14A0000}"/>
    <cellStyle name="Note 3 4 4 8 4" xfId="47140" xr:uid="{00000000-0005-0000-0000-0000A24A0000}"/>
    <cellStyle name="Note 3 4 4 9" xfId="4704" xr:uid="{00000000-0005-0000-0000-0000A34A0000}"/>
    <cellStyle name="Note 3 4 4 9 2" xfId="22142" xr:uid="{00000000-0005-0000-0000-0000A44A0000}"/>
    <cellStyle name="Note 3 4 4 9 3" xfId="26322" xr:uid="{00000000-0005-0000-0000-0000A54A0000}"/>
    <cellStyle name="Note 3 4 4 9 4" xfId="46857" xr:uid="{00000000-0005-0000-0000-0000A64A0000}"/>
    <cellStyle name="Note 3 4 5" xfId="3109" xr:uid="{00000000-0005-0000-0000-0000A74A0000}"/>
    <cellStyle name="Note 3 4 5 2" xfId="20703" xr:uid="{00000000-0005-0000-0000-0000A84A0000}"/>
    <cellStyle name="Note 3 4 5 3" xfId="29405" xr:uid="{00000000-0005-0000-0000-0000A94A0000}"/>
    <cellStyle name="Note 3 4 5 4" xfId="45653" xr:uid="{00000000-0005-0000-0000-0000AA4A0000}"/>
    <cellStyle name="Note 3 4 6" xfId="3974" xr:uid="{00000000-0005-0000-0000-0000AB4A0000}"/>
    <cellStyle name="Note 3 4 6 2" xfId="21486" xr:uid="{00000000-0005-0000-0000-0000AC4A0000}"/>
    <cellStyle name="Note 3 4 6 3" xfId="20012" xr:uid="{00000000-0005-0000-0000-0000AD4A0000}"/>
    <cellStyle name="Note 3 4 6 4" xfId="46320" xr:uid="{00000000-0005-0000-0000-0000AE4A0000}"/>
    <cellStyle name="Note 3 4 7" xfId="6016" xr:uid="{00000000-0005-0000-0000-0000AF4A0000}"/>
    <cellStyle name="Note 3 4 7 2" xfId="23351" xr:uid="{00000000-0005-0000-0000-0000B04A0000}"/>
    <cellStyle name="Note 3 4 7 3" xfId="22729" xr:uid="{00000000-0005-0000-0000-0000B14A0000}"/>
    <cellStyle name="Note 3 4 7 4" xfId="47915" xr:uid="{00000000-0005-0000-0000-0000B24A0000}"/>
    <cellStyle name="Note 3 4 8" xfId="6028" xr:uid="{00000000-0005-0000-0000-0000B34A0000}"/>
    <cellStyle name="Note 3 4 8 2" xfId="23363" xr:uid="{00000000-0005-0000-0000-0000B44A0000}"/>
    <cellStyle name="Note 3 4 8 3" xfId="32558" xr:uid="{00000000-0005-0000-0000-0000B54A0000}"/>
    <cellStyle name="Note 3 4 8 4" xfId="47927" xr:uid="{00000000-0005-0000-0000-0000B64A0000}"/>
    <cellStyle name="Note 3 4 9" xfId="8085" xr:uid="{00000000-0005-0000-0000-0000B74A0000}"/>
    <cellStyle name="Note 3 4 9 2" xfId="25219" xr:uid="{00000000-0005-0000-0000-0000B84A0000}"/>
    <cellStyle name="Note 3 4 9 3" xfId="36527" xr:uid="{00000000-0005-0000-0000-0000B94A0000}"/>
    <cellStyle name="Note 3 4 9 4" xfId="49498" xr:uid="{00000000-0005-0000-0000-0000BA4A0000}"/>
    <cellStyle name="Note 3 5" xfId="2881" xr:uid="{00000000-0005-0000-0000-0000BB4A0000}"/>
    <cellStyle name="Note 3 5 10" xfId="6252" xr:uid="{00000000-0005-0000-0000-0000BC4A0000}"/>
    <cellStyle name="Note 3 5 10 2" xfId="23574" xr:uid="{00000000-0005-0000-0000-0000BD4A0000}"/>
    <cellStyle name="Note 3 5 10 3" xfId="25946" xr:uid="{00000000-0005-0000-0000-0000BE4A0000}"/>
    <cellStyle name="Note 3 5 10 4" xfId="48108" xr:uid="{00000000-0005-0000-0000-0000BF4A0000}"/>
    <cellStyle name="Note 3 5 11" xfId="6486" xr:uid="{00000000-0005-0000-0000-0000C04A0000}"/>
    <cellStyle name="Note 3 5 11 2" xfId="23783" xr:uid="{00000000-0005-0000-0000-0000C14A0000}"/>
    <cellStyle name="Note 3 5 11 3" xfId="35274" xr:uid="{00000000-0005-0000-0000-0000C24A0000}"/>
    <cellStyle name="Note 3 5 11 4" xfId="48281" xr:uid="{00000000-0005-0000-0000-0000C34A0000}"/>
    <cellStyle name="Note 3 5 12" xfId="6780" xr:uid="{00000000-0005-0000-0000-0000C44A0000}"/>
    <cellStyle name="Note 3 5 12 2" xfId="24045" xr:uid="{00000000-0005-0000-0000-0000C54A0000}"/>
    <cellStyle name="Note 3 5 12 3" xfId="29006" xr:uid="{00000000-0005-0000-0000-0000C64A0000}"/>
    <cellStyle name="Note 3 5 12 4" xfId="48504" xr:uid="{00000000-0005-0000-0000-0000C74A0000}"/>
    <cellStyle name="Note 3 5 13" xfId="7144" xr:uid="{00000000-0005-0000-0000-0000C84A0000}"/>
    <cellStyle name="Note 3 5 13 2" xfId="24375" xr:uid="{00000000-0005-0000-0000-0000C94A0000}"/>
    <cellStyle name="Note 3 5 13 3" xfId="35815" xr:uid="{00000000-0005-0000-0000-0000CA4A0000}"/>
    <cellStyle name="Note 3 5 13 4" xfId="48784" xr:uid="{00000000-0005-0000-0000-0000CB4A0000}"/>
    <cellStyle name="Note 3 5 14" xfId="7570" xr:uid="{00000000-0005-0000-0000-0000CC4A0000}"/>
    <cellStyle name="Note 3 5 14 2" xfId="24751" xr:uid="{00000000-0005-0000-0000-0000CD4A0000}"/>
    <cellStyle name="Note 3 5 14 3" xfId="36123" xr:uid="{00000000-0005-0000-0000-0000CE4A0000}"/>
    <cellStyle name="Note 3 5 14 4" xfId="49094" xr:uid="{00000000-0005-0000-0000-0000CF4A0000}"/>
    <cellStyle name="Note 3 5 15" xfId="7867" xr:uid="{00000000-0005-0000-0000-0000D04A0000}"/>
    <cellStyle name="Note 3 5 15 2" xfId="25021" xr:uid="{00000000-0005-0000-0000-0000D14A0000}"/>
    <cellStyle name="Note 3 5 15 3" xfId="36353" xr:uid="{00000000-0005-0000-0000-0000D24A0000}"/>
    <cellStyle name="Note 3 5 15 4" xfId="49324" xr:uid="{00000000-0005-0000-0000-0000D34A0000}"/>
    <cellStyle name="Note 3 5 16" xfId="8449" xr:uid="{00000000-0005-0000-0000-0000D44A0000}"/>
    <cellStyle name="Note 3 5 16 2" xfId="25564" xr:uid="{00000000-0005-0000-0000-0000D54A0000}"/>
    <cellStyle name="Note 3 5 16 3" xfId="36837" xr:uid="{00000000-0005-0000-0000-0000D64A0000}"/>
    <cellStyle name="Note 3 5 16 4" xfId="49808" xr:uid="{00000000-0005-0000-0000-0000D74A0000}"/>
    <cellStyle name="Note 3 5 17" xfId="8711" xr:uid="{00000000-0005-0000-0000-0000D84A0000}"/>
    <cellStyle name="Note 3 5 17 2" xfId="25791" xr:uid="{00000000-0005-0000-0000-0000D94A0000}"/>
    <cellStyle name="Note 3 5 17 3" xfId="37025" xr:uid="{00000000-0005-0000-0000-0000DA4A0000}"/>
    <cellStyle name="Note 3 5 17 4" xfId="49996" xr:uid="{00000000-0005-0000-0000-0000DB4A0000}"/>
    <cellStyle name="Note 3 5 18" xfId="8988" xr:uid="{00000000-0005-0000-0000-0000DC4A0000}"/>
    <cellStyle name="Note 3 5 18 2" xfId="26040" xr:uid="{00000000-0005-0000-0000-0000DD4A0000}"/>
    <cellStyle name="Note 3 5 18 3" xfId="37241" xr:uid="{00000000-0005-0000-0000-0000DE4A0000}"/>
    <cellStyle name="Note 3 5 18 4" xfId="50212" xr:uid="{00000000-0005-0000-0000-0000DF4A0000}"/>
    <cellStyle name="Note 3 5 19" xfId="10508" xr:uid="{00000000-0005-0000-0000-0000E04A0000}"/>
    <cellStyle name="Note 3 5 19 2" xfId="27461" xr:uid="{00000000-0005-0000-0000-0000E14A0000}"/>
    <cellStyle name="Note 3 5 19 3" xfId="38501" xr:uid="{00000000-0005-0000-0000-0000E24A0000}"/>
    <cellStyle name="Note 3 5 19 4" xfId="51488" xr:uid="{00000000-0005-0000-0000-0000E34A0000}"/>
    <cellStyle name="Note 3 5 2" xfId="3394" xr:uid="{00000000-0005-0000-0000-0000E44A0000}"/>
    <cellStyle name="Note 3 5 2 2" xfId="20967" xr:uid="{00000000-0005-0000-0000-0000E54A0000}"/>
    <cellStyle name="Note 3 5 2 3" xfId="21708" xr:uid="{00000000-0005-0000-0000-0000E64A0000}"/>
    <cellStyle name="Note 3 5 2 4" xfId="45880" xr:uid="{00000000-0005-0000-0000-0000E74A0000}"/>
    <cellStyle name="Note 3 5 20" xfId="10754" xr:uid="{00000000-0005-0000-0000-0000E84A0000}"/>
    <cellStyle name="Note 3 5 20 2" xfId="27689" xr:uid="{00000000-0005-0000-0000-0000E94A0000}"/>
    <cellStyle name="Note 3 5 20 3" xfId="38698" xr:uid="{00000000-0005-0000-0000-0000EA4A0000}"/>
    <cellStyle name="Note 3 5 20 4" xfId="51706" xr:uid="{00000000-0005-0000-0000-0000EB4A0000}"/>
    <cellStyle name="Note 3 5 21" xfId="11079" xr:uid="{00000000-0005-0000-0000-0000EC4A0000}"/>
    <cellStyle name="Note 3 5 21 2" xfId="27984" xr:uid="{00000000-0005-0000-0000-0000ED4A0000}"/>
    <cellStyle name="Note 3 5 21 3" xfId="38937" xr:uid="{00000000-0005-0000-0000-0000EE4A0000}"/>
    <cellStyle name="Note 3 5 21 4" xfId="51945" xr:uid="{00000000-0005-0000-0000-0000EF4A0000}"/>
    <cellStyle name="Note 3 5 22" xfId="11418" xr:uid="{00000000-0005-0000-0000-0000F04A0000}"/>
    <cellStyle name="Note 3 5 22 2" xfId="28293" xr:uid="{00000000-0005-0000-0000-0000F14A0000}"/>
    <cellStyle name="Note 3 5 22 3" xfId="39196" xr:uid="{00000000-0005-0000-0000-0000F24A0000}"/>
    <cellStyle name="Note 3 5 22 4" xfId="52204" xr:uid="{00000000-0005-0000-0000-0000F34A0000}"/>
    <cellStyle name="Note 3 5 23" xfId="11689" xr:uid="{00000000-0005-0000-0000-0000F44A0000}"/>
    <cellStyle name="Note 3 5 23 2" xfId="28530" xr:uid="{00000000-0005-0000-0000-0000F54A0000}"/>
    <cellStyle name="Note 3 5 23 3" xfId="39397" xr:uid="{00000000-0005-0000-0000-0000F64A0000}"/>
    <cellStyle name="Note 3 5 23 4" xfId="52405" xr:uid="{00000000-0005-0000-0000-0000F74A0000}"/>
    <cellStyle name="Note 3 5 24" xfId="12019" xr:uid="{00000000-0005-0000-0000-0000F84A0000}"/>
    <cellStyle name="Note 3 5 24 2" xfId="28831" xr:uid="{00000000-0005-0000-0000-0000F94A0000}"/>
    <cellStyle name="Note 3 5 24 3" xfId="39659" xr:uid="{00000000-0005-0000-0000-0000FA4A0000}"/>
    <cellStyle name="Note 3 5 24 4" xfId="52667" xr:uid="{00000000-0005-0000-0000-0000FB4A0000}"/>
    <cellStyle name="Note 3 5 25" xfId="12305" xr:uid="{00000000-0005-0000-0000-0000FC4A0000}"/>
    <cellStyle name="Note 3 5 25 2" xfId="29084" xr:uid="{00000000-0005-0000-0000-0000FD4A0000}"/>
    <cellStyle name="Note 3 5 25 3" xfId="39858" xr:uid="{00000000-0005-0000-0000-0000FE4A0000}"/>
    <cellStyle name="Note 3 5 25 4" xfId="52866" xr:uid="{00000000-0005-0000-0000-0000FF4A0000}"/>
    <cellStyle name="Note 3 5 26" xfId="12578" xr:uid="{00000000-0005-0000-0000-0000004B0000}"/>
    <cellStyle name="Note 3 5 26 2" xfId="29326" xr:uid="{00000000-0005-0000-0000-0000014B0000}"/>
    <cellStyle name="Note 3 5 26 3" xfId="40059" xr:uid="{00000000-0005-0000-0000-0000024B0000}"/>
    <cellStyle name="Note 3 5 26 4" xfId="53067" xr:uid="{00000000-0005-0000-0000-0000034B0000}"/>
    <cellStyle name="Note 3 5 27" xfId="12860" xr:uid="{00000000-0005-0000-0000-0000044B0000}"/>
    <cellStyle name="Note 3 5 27 2" xfId="29575" xr:uid="{00000000-0005-0000-0000-0000054B0000}"/>
    <cellStyle name="Note 3 5 27 3" xfId="40259" xr:uid="{00000000-0005-0000-0000-0000064B0000}"/>
    <cellStyle name="Note 3 5 27 4" xfId="53267" xr:uid="{00000000-0005-0000-0000-0000074B0000}"/>
    <cellStyle name="Note 3 5 28" xfId="13202" xr:uid="{00000000-0005-0000-0000-0000084B0000}"/>
    <cellStyle name="Note 3 5 28 2" xfId="29883" xr:uid="{00000000-0005-0000-0000-0000094B0000}"/>
    <cellStyle name="Note 3 5 28 3" xfId="40527" xr:uid="{00000000-0005-0000-0000-00000A4B0000}"/>
    <cellStyle name="Note 3 5 28 4" xfId="53535" xr:uid="{00000000-0005-0000-0000-00000B4B0000}"/>
    <cellStyle name="Note 3 5 29" xfId="13539" xr:uid="{00000000-0005-0000-0000-00000C4B0000}"/>
    <cellStyle name="Note 3 5 29 2" xfId="30189" xr:uid="{00000000-0005-0000-0000-00000D4B0000}"/>
    <cellStyle name="Note 3 5 29 3" xfId="40793" xr:uid="{00000000-0005-0000-0000-00000E4B0000}"/>
    <cellStyle name="Note 3 5 29 4" xfId="53801" xr:uid="{00000000-0005-0000-0000-00000F4B0000}"/>
    <cellStyle name="Note 3 5 3" xfId="3690" xr:uid="{00000000-0005-0000-0000-0000104B0000}"/>
    <cellStyle name="Note 3 5 3 2" xfId="21226" xr:uid="{00000000-0005-0000-0000-0000114B0000}"/>
    <cellStyle name="Note 3 5 3 3" xfId="25371" xr:uid="{00000000-0005-0000-0000-0000124B0000}"/>
    <cellStyle name="Note 3 5 3 4" xfId="46097" xr:uid="{00000000-0005-0000-0000-0000134B0000}"/>
    <cellStyle name="Note 3 5 30" xfId="13779" xr:uid="{00000000-0005-0000-0000-0000144B0000}"/>
    <cellStyle name="Note 3 5 30 2" xfId="30403" xr:uid="{00000000-0005-0000-0000-0000154B0000}"/>
    <cellStyle name="Note 3 5 30 3" xfId="40978" xr:uid="{00000000-0005-0000-0000-0000164B0000}"/>
    <cellStyle name="Note 3 5 30 4" xfId="53986" xr:uid="{00000000-0005-0000-0000-0000174B0000}"/>
    <cellStyle name="Note 3 5 31" xfId="14054" xr:uid="{00000000-0005-0000-0000-0000184B0000}"/>
    <cellStyle name="Note 3 5 31 2" xfId="30642" xr:uid="{00000000-0005-0000-0000-0000194B0000}"/>
    <cellStyle name="Note 3 5 31 3" xfId="41180" xr:uid="{00000000-0005-0000-0000-00001A4B0000}"/>
    <cellStyle name="Note 3 5 31 4" xfId="54188" xr:uid="{00000000-0005-0000-0000-00001B4B0000}"/>
    <cellStyle name="Note 3 5 32" xfId="14351" xr:uid="{00000000-0005-0000-0000-00001C4B0000}"/>
    <cellStyle name="Note 3 5 32 2" xfId="30906" xr:uid="{00000000-0005-0000-0000-00001D4B0000}"/>
    <cellStyle name="Note 3 5 32 3" xfId="41396" xr:uid="{00000000-0005-0000-0000-00001E4B0000}"/>
    <cellStyle name="Note 3 5 32 4" xfId="54404" xr:uid="{00000000-0005-0000-0000-00001F4B0000}"/>
    <cellStyle name="Note 3 5 33" xfId="14675" xr:uid="{00000000-0005-0000-0000-0000204B0000}"/>
    <cellStyle name="Note 3 5 33 2" xfId="31194" xr:uid="{00000000-0005-0000-0000-0000214B0000}"/>
    <cellStyle name="Note 3 5 33 3" xfId="41639" xr:uid="{00000000-0005-0000-0000-0000224B0000}"/>
    <cellStyle name="Note 3 5 33 4" xfId="54647" xr:uid="{00000000-0005-0000-0000-0000234B0000}"/>
    <cellStyle name="Note 3 5 34" xfId="14977" xr:uid="{00000000-0005-0000-0000-0000244B0000}"/>
    <cellStyle name="Note 3 5 34 2" xfId="31463" xr:uid="{00000000-0005-0000-0000-0000254B0000}"/>
    <cellStyle name="Note 3 5 34 3" xfId="41871" xr:uid="{00000000-0005-0000-0000-0000264B0000}"/>
    <cellStyle name="Note 3 5 34 4" xfId="54879" xr:uid="{00000000-0005-0000-0000-0000274B0000}"/>
    <cellStyle name="Note 3 5 35" xfId="15283" xr:uid="{00000000-0005-0000-0000-0000284B0000}"/>
    <cellStyle name="Note 3 5 35 2" xfId="31732" xr:uid="{00000000-0005-0000-0000-0000294B0000}"/>
    <cellStyle name="Note 3 5 35 3" xfId="42101" xr:uid="{00000000-0005-0000-0000-00002A4B0000}"/>
    <cellStyle name="Note 3 5 35 4" xfId="55109" xr:uid="{00000000-0005-0000-0000-00002B4B0000}"/>
    <cellStyle name="Note 3 5 36" xfId="15728" xr:uid="{00000000-0005-0000-0000-00002C4B0000}"/>
    <cellStyle name="Note 3 5 36 2" xfId="32136" xr:uid="{00000000-0005-0000-0000-00002D4B0000}"/>
    <cellStyle name="Note 3 5 36 3" xfId="42463" xr:uid="{00000000-0005-0000-0000-00002E4B0000}"/>
    <cellStyle name="Note 3 5 36 4" xfId="55471" xr:uid="{00000000-0005-0000-0000-00002F4B0000}"/>
    <cellStyle name="Note 3 5 37" xfId="15992" xr:uid="{00000000-0005-0000-0000-0000304B0000}"/>
    <cellStyle name="Note 3 5 37 2" xfId="32364" xr:uid="{00000000-0005-0000-0000-0000314B0000}"/>
    <cellStyle name="Note 3 5 37 3" xfId="42653" xr:uid="{00000000-0005-0000-0000-0000324B0000}"/>
    <cellStyle name="Note 3 5 37 4" xfId="55661" xr:uid="{00000000-0005-0000-0000-0000334B0000}"/>
    <cellStyle name="Note 3 5 38" xfId="16479" xr:uid="{00000000-0005-0000-0000-0000344B0000}"/>
    <cellStyle name="Note 3 5 38 2" xfId="32811" xr:uid="{00000000-0005-0000-0000-0000354B0000}"/>
    <cellStyle name="Note 3 5 38 3" xfId="43050" xr:uid="{00000000-0005-0000-0000-0000364B0000}"/>
    <cellStyle name="Note 3 5 38 4" xfId="56058" xr:uid="{00000000-0005-0000-0000-0000374B0000}"/>
    <cellStyle name="Note 3 5 39" xfId="16698" xr:uid="{00000000-0005-0000-0000-0000384B0000}"/>
    <cellStyle name="Note 3 5 39 2" xfId="33005" xr:uid="{00000000-0005-0000-0000-0000394B0000}"/>
    <cellStyle name="Note 3 5 39 3" xfId="43220" xr:uid="{00000000-0005-0000-0000-00003A4B0000}"/>
    <cellStyle name="Note 3 5 39 4" xfId="56228" xr:uid="{00000000-0005-0000-0000-00003B4B0000}"/>
    <cellStyle name="Note 3 5 4" xfId="4307" xr:uid="{00000000-0005-0000-0000-00003C4B0000}"/>
    <cellStyle name="Note 3 5 4 2" xfId="21790" xr:uid="{00000000-0005-0000-0000-00003D4B0000}"/>
    <cellStyle name="Note 3 5 4 3" xfId="21396" xr:uid="{00000000-0005-0000-0000-00003E4B0000}"/>
    <cellStyle name="Note 3 5 4 4" xfId="46575" xr:uid="{00000000-0005-0000-0000-00003F4B0000}"/>
    <cellStyle name="Note 3 5 40" xfId="17500" xr:uid="{00000000-0005-0000-0000-0000404B0000}"/>
    <cellStyle name="Note 3 5 40 2" xfId="33738" xr:uid="{00000000-0005-0000-0000-0000414B0000}"/>
    <cellStyle name="Note 3 5 40 3" xfId="43852" xr:uid="{00000000-0005-0000-0000-0000424B0000}"/>
    <cellStyle name="Note 3 5 40 4" xfId="56860" xr:uid="{00000000-0005-0000-0000-0000434B0000}"/>
    <cellStyle name="Note 3 5 41" xfId="17750" xr:uid="{00000000-0005-0000-0000-0000444B0000}"/>
    <cellStyle name="Note 3 5 41 2" xfId="33959" xr:uid="{00000000-0005-0000-0000-0000454B0000}"/>
    <cellStyle name="Note 3 5 41 3" xfId="44033" xr:uid="{00000000-0005-0000-0000-0000464B0000}"/>
    <cellStyle name="Note 3 5 41 4" xfId="57041" xr:uid="{00000000-0005-0000-0000-0000474B0000}"/>
    <cellStyle name="Note 3 5 42" xfId="18069" xr:uid="{00000000-0005-0000-0000-0000484B0000}"/>
    <cellStyle name="Note 3 5 42 2" xfId="34240" xr:uid="{00000000-0005-0000-0000-0000494B0000}"/>
    <cellStyle name="Note 3 5 42 3" xfId="44267" xr:uid="{00000000-0005-0000-0000-00004A4B0000}"/>
    <cellStyle name="Note 3 5 42 4" xfId="57275" xr:uid="{00000000-0005-0000-0000-00004B4B0000}"/>
    <cellStyle name="Note 3 5 43" xfId="18380" xr:uid="{00000000-0005-0000-0000-00004C4B0000}"/>
    <cellStyle name="Note 3 5 43 2" xfId="34515" xr:uid="{00000000-0005-0000-0000-00004D4B0000}"/>
    <cellStyle name="Note 3 5 43 3" xfId="44497" xr:uid="{00000000-0005-0000-0000-00004E4B0000}"/>
    <cellStyle name="Note 3 5 43 4" xfId="57505" xr:uid="{00000000-0005-0000-0000-00004F4B0000}"/>
    <cellStyle name="Note 3 5 44" xfId="18696" xr:uid="{00000000-0005-0000-0000-0000504B0000}"/>
    <cellStyle name="Note 3 5 44 2" xfId="34795" xr:uid="{00000000-0005-0000-0000-0000514B0000}"/>
    <cellStyle name="Note 3 5 44 3" xfId="44732" xr:uid="{00000000-0005-0000-0000-0000524B0000}"/>
    <cellStyle name="Note 3 5 44 4" xfId="57740" xr:uid="{00000000-0005-0000-0000-0000534B0000}"/>
    <cellStyle name="Note 3 5 45" xfId="19157" xr:uid="{00000000-0005-0000-0000-0000544B0000}"/>
    <cellStyle name="Note 3 5 45 2" xfId="35204" xr:uid="{00000000-0005-0000-0000-0000554B0000}"/>
    <cellStyle name="Note 3 5 45 3" xfId="45074" xr:uid="{00000000-0005-0000-0000-0000564B0000}"/>
    <cellStyle name="Note 3 5 45 4" xfId="58082" xr:uid="{00000000-0005-0000-0000-0000574B0000}"/>
    <cellStyle name="Note 3 5 46" xfId="19459" xr:uid="{00000000-0005-0000-0000-0000584B0000}"/>
    <cellStyle name="Note 3 5 46 2" xfId="35470" xr:uid="{00000000-0005-0000-0000-0000594B0000}"/>
    <cellStyle name="Note 3 5 46 3" xfId="45297" xr:uid="{00000000-0005-0000-0000-00005A4B0000}"/>
    <cellStyle name="Note 3 5 46 4" xfId="58305" xr:uid="{00000000-0005-0000-0000-00005B4B0000}"/>
    <cellStyle name="Note 3 5 47" xfId="23695" xr:uid="{00000000-0005-0000-0000-00005C4B0000}"/>
    <cellStyle name="Note 3 5 5" xfId="4550" xr:uid="{00000000-0005-0000-0000-00005D4B0000}"/>
    <cellStyle name="Note 3 5 5 2" xfId="22002" xr:uid="{00000000-0005-0000-0000-00005E4B0000}"/>
    <cellStyle name="Note 3 5 5 3" xfId="20421" xr:uid="{00000000-0005-0000-0000-00005F4B0000}"/>
    <cellStyle name="Note 3 5 5 4" xfId="46746" xr:uid="{00000000-0005-0000-0000-0000604B0000}"/>
    <cellStyle name="Note 3 5 6" xfId="4941" xr:uid="{00000000-0005-0000-0000-0000614B0000}"/>
    <cellStyle name="Note 3 5 6 2" xfId="22365" xr:uid="{00000000-0005-0000-0000-0000624B0000}"/>
    <cellStyle name="Note 3 5 6 3" xfId="31251" xr:uid="{00000000-0005-0000-0000-0000634B0000}"/>
    <cellStyle name="Note 3 5 6 4" xfId="47059" xr:uid="{00000000-0005-0000-0000-0000644B0000}"/>
    <cellStyle name="Note 3 5 7" xfId="5166" xr:uid="{00000000-0005-0000-0000-0000654B0000}"/>
    <cellStyle name="Note 3 5 7 2" xfId="22568" xr:uid="{00000000-0005-0000-0000-0000664B0000}"/>
    <cellStyle name="Note 3 5 7 3" xfId="19678" xr:uid="{00000000-0005-0000-0000-0000674B0000}"/>
    <cellStyle name="Note 3 5 7 4" xfId="47240" xr:uid="{00000000-0005-0000-0000-0000684B0000}"/>
    <cellStyle name="Note 3 5 8" xfId="5451" xr:uid="{00000000-0005-0000-0000-0000694B0000}"/>
    <cellStyle name="Note 3 5 8 2" xfId="22829" xr:uid="{00000000-0005-0000-0000-00006A4B0000}"/>
    <cellStyle name="Note 3 5 8 3" xfId="19601" xr:uid="{00000000-0005-0000-0000-00006B4B0000}"/>
    <cellStyle name="Note 3 5 8 4" xfId="47458" xr:uid="{00000000-0005-0000-0000-00006C4B0000}"/>
    <cellStyle name="Note 3 5 9" xfId="5659" xr:uid="{00000000-0005-0000-0000-00006D4B0000}"/>
    <cellStyle name="Note 3 5 9 2" xfId="23018" xr:uid="{00000000-0005-0000-0000-00006E4B0000}"/>
    <cellStyle name="Note 3 5 9 3" xfId="20557" xr:uid="{00000000-0005-0000-0000-00006F4B0000}"/>
    <cellStyle name="Note 3 5 9 4" xfId="47620" xr:uid="{00000000-0005-0000-0000-0000704B0000}"/>
    <cellStyle name="Note 3 6" xfId="2861" xr:uid="{00000000-0005-0000-0000-0000714B0000}"/>
    <cellStyle name="Note 3 6 10" xfId="6233" xr:uid="{00000000-0005-0000-0000-0000724B0000}"/>
    <cellStyle name="Note 3 6 10 2" xfId="23555" xr:uid="{00000000-0005-0000-0000-0000734B0000}"/>
    <cellStyle name="Note 3 6 10 3" xfId="31634" xr:uid="{00000000-0005-0000-0000-0000744B0000}"/>
    <cellStyle name="Note 3 6 10 4" xfId="48089" xr:uid="{00000000-0005-0000-0000-0000754B0000}"/>
    <cellStyle name="Note 3 6 11" xfId="6466" xr:uid="{00000000-0005-0000-0000-0000764B0000}"/>
    <cellStyle name="Note 3 6 11 2" xfId="23764" xr:uid="{00000000-0005-0000-0000-0000774B0000}"/>
    <cellStyle name="Note 3 6 11 3" xfId="27905" xr:uid="{00000000-0005-0000-0000-0000784B0000}"/>
    <cellStyle name="Note 3 6 11 4" xfId="48262" xr:uid="{00000000-0005-0000-0000-0000794B0000}"/>
    <cellStyle name="Note 3 6 12" xfId="6760" xr:uid="{00000000-0005-0000-0000-00007A4B0000}"/>
    <cellStyle name="Note 3 6 12 2" xfId="24026" xr:uid="{00000000-0005-0000-0000-00007B4B0000}"/>
    <cellStyle name="Note 3 6 12 3" xfId="34438" xr:uid="{00000000-0005-0000-0000-00007C4B0000}"/>
    <cellStyle name="Note 3 6 12 4" xfId="48485" xr:uid="{00000000-0005-0000-0000-00007D4B0000}"/>
    <cellStyle name="Note 3 6 13" xfId="7124" xr:uid="{00000000-0005-0000-0000-00007E4B0000}"/>
    <cellStyle name="Note 3 6 13 2" xfId="24355" xr:uid="{00000000-0005-0000-0000-00007F4B0000}"/>
    <cellStyle name="Note 3 6 13 3" xfId="35796" xr:uid="{00000000-0005-0000-0000-0000804B0000}"/>
    <cellStyle name="Note 3 6 13 4" xfId="48765" xr:uid="{00000000-0005-0000-0000-0000814B0000}"/>
    <cellStyle name="Note 3 6 14" xfId="7550" xr:uid="{00000000-0005-0000-0000-0000824B0000}"/>
    <cellStyle name="Note 3 6 14 2" xfId="24732" xr:uid="{00000000-0005-0000-0000-0000834B0000}"/>
    <cellStyle name="Note 3 6 14 3" xfId="36104" xr:uid="{00000000-0005-0000-0000-0000844B0000}"/>
    <cellStyle name="Note 3 6 14 4" xfId="49075" xr:uid="{00000000-0005-0000-0000-0000854B0000}"/>
    <cellStyle name="Note 3 6 15" xfId="7848" xr:uid="{00000000-0005-0000-0000-0000864B0000}"/>
    <cellStyle name="Note 3 6 15 2" xfId="25002" xr:uid="{00000000-0005-0000-0000-0000874B0000}"/>
    <cellStyle name="Note 3 6 15 3" xfId="36334" xr:uid="{00000000-0005-0000-0000-0000884B0000}"/>
    <cellStyle name="Note 3 6 15 4" xfId="49305" xr:uid="{00000000-0005-0000-0000-0000894B0000}"/>
    <cellStyle name="Note 3 6 16" xfId="8429" xr:uid="{00000000-0005-0000-0000-00008A4B0000}"/>
    <cellStyle name="Note 3 6 16 2" xfId="25544" xr:uid="{00000000-0005-0000-0000-00008B4B0000}"/>
    <cellStyle name="Note 3 6 16 3" xfId="36817" xr:uid="{00000000-0005-0000-0000-00008C4B0000}"/>
    <cellStyle name="Note 3 6 16 4" xfId="49788" xr:uid="{00000000-0005-0000-0000-00008D4B0000}"/>
    <cellStyle name="Note 3 6 17" xfId="8691" xr:uid="{00000000-0005-0000-0000-00008E4B0000}"/>
    <cellStyle name="Note 3 6 17 2" xfId="25771" xr:uid="{00000000-0005-0000-0000-00008F4B0000}"/>
    <cellStyle name="Note 3 6 17 3" xfId="37006" xr:uid="{00000000-0005-0000-0000-0000904B0000}"/>
    <cellStyle name="Note 3 6 17 4" xfId="49977" xr:uid="{00000000-0005-0000-0000-0000914B0000}"/>
    <cellStyle name="Note 3 6 18" xfId="8969" xr:uid="{00000000-0005-0000-0000-0000924B0000}"/>
    <cellStyle name="Note 3 6 18 2" xfId="26021" xr:uid="{00000000-0005-0000-0000-0000934B0000}"/>
    <cellStyle name="Note 3 6 18 3" xfId="37222" xr:uid="{00000000-0005-0000-0000-0000944B0000}"/>
    <cellStyle name="Note 3 6 18 4" xfId="50193" xr:uid="{00000000-0005-0000-0000-0000954B0000}"/>
    <cellStyle name="Note 3 6 19" xfId="10489" xr:uid="{00000000-0005-0000-0000-0000964B0000}"/>
    <cellStyle name="Note 3 6 19 2" xfId="27442" xr:uid="{00000000-0005-0000-0000-0000974B0000}"/>
    <cellStyle name="Note 3 6 19 3" xfId="38482" xr:uid="{00000000-0005-0000-0000-0000984B0000}"/>
    <cellStyle name="Note 3 6 19 4" xfId="51469" xr:uid="{00000000-0005-0000-0000-0000994B0000}"/>
    <cellStyle name="Note 3 6 2" xfId="3374" xr:uid="{00000000-0005-0000-0000-00009A4B0000}"/>
    <cellStyle name="Note 3 6 2 2" xfId="20947" xr:uid="{00000000-0005-0000-0000-00009B4B0000}"/>
    <cellStyle name="Note 3 6 2 3" xfId="25474" xr:uid="{00000000-0005-0000-0000-00009C4B0000}"/>
    <cellStyle name="Note 3 6 2 4" xfId="45861" xr:uid="{00000000-0005-0000-0000-00009D4B0000}"/>
    <cellStyle name="Note 3 6 20" xfId="10735" xr:uid="{00000000-0005-0000-0000-00009E4B0000}"/>
    <cellStyle name="Note 3 6 20 2" xfId="27670" xr:uid="{00000000-0005-0000-0000-00009F4B0000}"/>
    <cellStyle name="Note 3 6 20 3" xfId="38679" xr:uid="{00000000-0005-0000-0000-0000A04B0000}"/>
    <cellStyle name="Note 3 6 20 4" xfId="51687" xr:uid="{00000000-0005-0000-0000-0000A14B0000}"/>
    <cellStyle name="Note 3 6 21" xfId="11059" xr:uid="{00000000-0005-0000-0000-0000A24B0000}"/>
    <cellStyle name="Note 3 6 21 2" xfId="27965" xr:uid="{00000000-0005-0000-0000-0000A34B0000}"/>
    <cellStyle name="Note 3 6 21 3" xfId="38918" xr:uid="{00000000-0005-0000-0000-0000A44B0000}"/>
    <cellStyle name="Note 3 6 21 4" xfId="51926" xr:uid="{00000000-0005-0000-0000-0000A54B0000}"/>
    <cellStyle name="Note 3 6 22" xfId="11398" xr:uid="{00000000-0005-0000-0000-0000A64B0000}"/>
    <cellStyle name="Note 3 6 22 2" xfId="28273" xr:uid="{00000000-0005-0000-0000-0000A74B0000}"/>
    <cellStyle name="Note 3 6 22 3" xfId="39176" xr:uid="{00000000-0005-0000-0000-0000A84B0000}"/>
    <cellStyle name="Note 3 6 22 4" xfId="52184" xr:uid="{00000000-0005-0000-0000-0000A94B0000}"/>
    <cellStyle name="Note 3 6 23" xfId="11669" xr:uid="{00000000-0005-0000-0000-0000AA4B0000}"/>
    <cellStyle name="Note 3 6 23 2" xfId="28511" xr:uid="{00000000-0005-0000-0000-0000AB4B0000}"/>
    <cellStyle name="Note 3 6 23 3" xfId="39378" xr:uid="{00000000-0005-0000-0000-0000AC4B0000}"/>
    <cellStyle name="Note 3 6 23 4" xfId="52386" xr:uid="{00000000-0005-0000-0000-0000AD4B0000}"/>
    <cellStyle name="Note 3 6 24" xfId="12000" xr:uid="{00000000-0005-0000-0000-0000AE4B0000}"/>
    <cellStyle name="Note 3 6 24 2" xfId="28812" xr:uid="{00000000-0005-0000-0000-0000AF4B0000}"/>
    <cellStyle name="Note 3 6 24 3" xfId="39640" xr:uid="{00000000-0005-0000-0000-0000B04B0000}"/>
    <cellStyle name="Note 3 6 24 4" xfId="52648" xr:uid="{00000000-0005-0000-0000-0000B14B0000}"/>
    <cellStyle name="Note 3 6 25" xfId="12285" xr:uid="{00000000-0005-0000-0000-0000B24B0000}"/>
    <cellStyle name="Note 3 6 25 2" xfId="29065" xr:uid="{00000000-0005-0000-0000-0000B34B0000}"/>
    <cellStyle name="Note 3 6 25 3" xfId="39839" xr:uid="{00000000-0005-0000-0000-0000B44B0000}"/>
    <cellStyle name="Note 3 6 25 4" xfId="52847" xr:uid="{00000000-0005-0000-0000-0000B54B0000}"/>
    <cellStyle name="Note 3 6 26" xfId="12558" xr:uid="{00000000-0005-0000-0000-0000B64B0000}"/>
    <cellStyle name="Note 3 6 26 2" xfId="29306" xr:uid="{00000000-0005-0000-0000-0000B74B0000}"/>
    <cellStyle name="Note 3 6 26 3" xfId="40040" xr:uid="{00000000-0005-0000-0000-0000B84B0000}"/>
    <cellStyle name="Note 3 6 26 4" xfId="53048" xr:uid="{00000000-0005-0000-0000-0000B94B0000}"/>
    <cellStyle name="Note 3 6 27" xfId="12840" xr:uid="{00000000-0005-0000-0000-0000BA4B0000}"/>
    <cellStyle name="Note 3 6 27 2" xfId="29556" xr:uid="{00000000-0005-0000-0000-0000BB4B0000}"/>
    <cellStyle name="Note 3 6 27 3" xfId="40240" xr:uid="{00000000-0005-0000-0000-0000BC4B0000}"/>
    <cellStyle name="Note 3 6 27 4" xfId="53248" xr:uid="{00000000-0005-0000-0000-0000BD4B0000}"/>
    <cellStyle name="Note 3 6 28" xfId="13183" xr:uid="{00000000-0005-0000-0000-0000BE4B0000}"/>
    <cellStyle name="Note 3 6 28 2" xfId="29864" xr:uid="{00000000-0005-0000-0000-0000BF4B0000}"/>
    <cellStyle name="Note 3 6 28 3" xfId="40508" xr:uid="{00000000-0005-0000-0000-0000C04B0000}"/>
    <cellStyle name="Note 3 6 28 4" xfId="53516" xr:uid="{00000000-0005-0000-0000-0000C14B0000}"/>
    <cellStyle name="Note 3 6 29" xfId="13520" xr:uid="{00000000-0005-0000-0000-0000C24B0000}"/>
    <cellStyle name="Note 3 6 29 2" xfId="30170" xr:uid="{00000000-0005-0000-0000-0000C34B0000}"/>
    <cellStyle name="Note 3 6 29 3" xfId="40774" xr:uid="{00000000-0005-0000-0000-0000C44B0000}"/>
    <cellStyle name="Note 3 6 29 4" xfId="53782" xr:uid="{00000000-0005-0000-0000-0000C54B0000}"/>
    <cellStyle name="Note 3 6 3" xfId="3670" xr:uid="{00000000-0005-0000-0000-0000C64B0000}"/>
    <cellStyle name="Note 3 6 3 2" xfId="21207" xr:uid="{00000000-0005-0000-0000-0000C74B0000}"/>
    <cellStyle name="Note 3 6 3 3" xfId="29413" xr:uid="{00000000-0005-0000-0000-0000C84B0000}"/>
    <cellStyle name="Note 3 6 3 4" xfId="46078" xr:uid="{00000000-0005-0000-0000-0000C94B0000}"/>
    <cellStyle name="Note 3 6 30" xfId="13759" xr:uid="{00000000-0005-0000-0000-0000CA4B0000}"/>
    <cellStyle name="Note 3 6 30 2" xfId="30383" xr:uid="{00000000-0005-0000-0000-0000CB4B0000}"/>
    <cellStyle name="Note 3 6 30 3" xfId="40959" xr:uid="{00000000-0005-0000-0000-0000CC4B0000}"/>
    <cellStyle name="Note 3 6 30 4" xfId="53967" xr:uid="{00000000-0005-0000-0000-0000CD4B0000}"/>
    <cellStyle name="Note 3 6 31" xfId="14034" xr:uid="{00000000-0005-0000-0000-0000CE4B0000}"/>
    <cellStyle name="Note 3 6 31 2" xfId="30623" xr:uid="{00000000-0005-0000-0000-0000CF4B0000}"/>
    <cellStyle name="Note 3 6 31 3" xfId="41161" xr:uid="{00000000-0005-0000-0000-0000D04B0000}"/>
    <cellStyle name="Note 3 6 31 4" xfId="54169" xr:uid="{00000000-0005-0000-0000-0000D14B0000}"/>
    <cellStyle name="Note 3 6 32" xfId="14331" xr:uid="{00000000-0005-0000-0000-0000D24B0000}"/>
    <cellStyle name="Note 3 6 32 2" xfId="30887" xr:uid="{00000000-0005-0000-0000-0000D34B0000}"/>
    <cellStyle name="Note 3 6 32 3" xfId="41377" xr:uid="{00000000-0005-0000-0000-0000D44B0000}"/>
    <cellStyle name="Note 3 6 32 4" xfId="54385" xr:uid="{00000000-0005-0000-0000-0000D54B0000}"/>
    <cellStyle name="Note 3 6 33" xfId="14655" xr:uid="{00000000-0005-0000-0000-0000D64B0000}"/>
    <cellStyle name="Note 3 6 33 2" xfId="31175" xr:uid="{00000000-0005-0000-0000-0000D74B0000}"/>
    <cellStyle name="Note 3 6 33 3" xfId="41620" xr:uid="{00000000-0005-0000-0000-0000D84B0000}"/>
    <cellStyle name="Note 3 6 33 4" xfId="54628" xr:uid="{00000000-0005-0000-0000-0000D94B0000}"/>
    <cellStyle name="Note 3 6 34" xfId="14958" xr:uid="{00000000-0005-0000-0000-0000DA4B0000}"/>
    <cellStyle name="Note 3 6 34 2" xfId="31444" xr:uid="{00000000-0005-0000-0000-0000DB4B0000}"/>
    <cellStyle name="Note 3 6 34 3" xfId="41852" xr:uid="{00000000-0005-0000-0000-0000DC4B0000}"/>
    <cellStyle name="Note 3 6 34 4" xfId="54860" xr:uid="{00000000-0005-0000-0000-0000DD4B0000}"/>
    <cellStyle name="Note 3 6 35" xfId="15263" xr:uid="{00000000-0005-0000-0000-0000DE4B0000}"/>
    <cellStyle name="Note 3 6 35 2" xfId="31713" xr:uid="{00000000-0005-0000-0000-0000DF4B0000}"/>
    <cellStyle name="Note 3 6 35 3" xfId="42082" xr:uid="{00000000-0005-0000-0000-0000E04B0000}"/>
    <cellStyle name="Note 3 6 35 4" xfId="55090" xr:uid="{00000000-0005-0000-0000-0000E14B0000}"/>
    <cellStyle name="Note 3 6 36" xfId="15709" xr:uid="{00000000-0005-0000-0000-0000E24B0000}"/>
    <cellStyle name="Note 3 6 36 2" xfId="32117" xr:uid="{00000000-0005-0000-0000-0000E34B0000}"/>
    <cellStyle name="Note 3 6 36 3" xfId="42444" xr:uid="{00000000-0005-0000-0000-0000E44B0000}"/>
    <cellStyle name="Note 3 6 36 4" xfId="55452" xr:uid="{00000000-0005-0000-0000-0000E54B0000}"/>
    <cellStyle name="Note 3 6 37" xfId="15972" xr:uid="{00000000-0005-0000-0000-0000E64B0000}"/>
    <cellStyle name="Note 3 6 37 2" xfId="32344" xr:uid="{00000000-0005-0000-0000-0000E74B0000}"/>
    <cellStyle name="Note 3 6 37 3" xfId="42634" xr:uid="{00000000-0005-0000-0000-0000E84B0000}"/>
    <cellStyle name="Note 3 6 37 4" xfId="55642" xr:uid="{00000000-0005-0000-0000-0000E94B0000}"/>
    <cellStyle name="Note 3 6 38" xfId="16459" xr:uid="{00000000-0005-0000-0000-0000EA4B0000}"/>
    <cellStyle name="Note 3 6 38 2" xfId="32791" xr:uid="{00000000-0005-0000-0000-0000EB4B0000}"/>
    <cellStyle name="Note 3 6 38 3" xfId="43030" xr:uid="{00000000-0005-0000-0000-0000EC4B0000}"/>
    <cellStyle name="Note 3 6 38 4" xfId="56038" xr:uid="{00000000-0005-0000-0000-0000ED4B0000}"/>
    <cellStyle name="Note 3 6 39" xfId="16679" xr:uid="{00000000-0005-0000-0000-0000EE4B0000}"/>
    <cellStyle name="Note 3 6 39 2" xfId="32986" xr:uid="{00000000-0005-0000-0000-0000EF4B0000}"/>
    <cellStyle name="Note 3 6 39 3" xfId="43201" xr:uid="{00000000-0005-0000-0000-0000F04B0000}"/>
    <cellStyle name="Note 3 6 39 4" xfId="56209" xr:uid="{00000000-0005-0000-0000-0000F14B0000}"/>
    <cellStyle name="Note 3 6 4" xfId="4287" xr:uid="{00000000-0005-0000-0000-0000F24B0000}"/>
    <cellStyle name="Note 3 6 4 2" xfId="21771" xr:uid="{00000000-0005-0000-0000-0000F34B0000}"/>
    <cellStyle name="Note 3 6 4 3" xfId="25263" xr:uid="{00000000-0005-0000-0000-0000F44B0000}"/>
    <cellStyle name="Note 3 6 4 4" xfId="46556" xr:uid="{00000000-0005-0000-0000-0000F54B0000}"/>
    <cellStyle name="Note 3 6 40" xfId="17480" xr:uid="{00000000-0005-0000-0000-0000F64B0000}"/>
    <cellStyle name="Note 3 6 40 2" xfId="33718" xr:uid="{00000000-0005-0000-0000-0000F74B0000}"/>
    <cellStyle name="Note 3 6 40 3" xfId="43833" xr:uid="{00000000-0005-0000-0000-0000F84B0000}"/>
    <cellStyle name="Note 3 6 40 4" xfId="56841" xr:uid="{00000000-0005-0000-0000-0000F94B0000}"/>
    <cellStyle name="Note 3 6 41" xfId="17730" xr:uid="{00000000-0005-0000-0000-0000FA4B0000}"/>
    <cellStyle name="Note 3 6 41 2" xfId="33939" xr:uid="{00000000-0005-0000-0000-0000FB4B0000}"/>
    <cellStyle name="Note 3 6 41 3" xfId="44014" xr:uid="{00000000-0005-0000-0000-0000FC4B0000}"/>
    <cellStyle name="Note 3 6 41 4" xfId="57022" xr:uid="{00000000-0005-0000-0000-0000FD4B0000}"/>
    <cellStyle name="Note 3 6 42" xfId="18049" xr:uid="{00000000-0005-0000-0000-0000FE4B0000}"/>
    <cellStyle name="Note 3 6 42 2" xfId="34221" xr:uid="{00000000-0005-0000-0000-0000FF4B0000}"/>
    <cellStyle name="Note 3 6 42 3" xfId="44248" xr:uid="{00000000-0005-0000-0000-0000004C0000}"/>
    <cellStyle name="Note 3 6 42 4" xfId="57256" xr:uid="{00000000-0005-0000-0000-0000014C0000}"/>
    <cellStyle name="Note 3 6 43" xfId="18360" xr:uid="{00000000-0005-0000-0000-0000024C0000}"/>
    <cellStyle name="Note 3 6 43 2" xfId="34496" xr:uid="{00000000-0005-0000-0000-0000034C0000}"/>
    <cellStyle name="Note 3 6 43 3" xfId="44478" xr:uid="{00000000-0005-0000-0000-0000044C0000}"/>
    <cellStyle name="Note 3 6 43 4" xfId="57486" xr:uid="{00000000-0005-0000-0000-0000054C0000}"/>
    <cellStyle name="Note 3 6 44" xfId="18676" xr:uid="{00000000-0005-0000-0000-0000064C0000}"/>
    <cellStyle name="Note 3 6 44 2" xfId="34776" xr:uid="{00000000-0005-0000-0000-0000074C0000}"/>
    <cellStyle name="Note 3 6 44 3" xfId="44713" xr:uid="{00000000-0005-0000-0000-0000084C0000}"/>
    <cellStyle name="Note 3 6 44 4" xfId="57721" xr:uid="{00000000-0005-0000-0000-0000094C0000}"/>
    <cellStyle name="Note 3 6 45" xfId="19137" xr:uid="{00000000-0005-0000-0000-00000A4C0000}"/>
    <cellStyle name="Note 3 6 45 2" xfId="35185" xr:uid="{00000000-0005-0000-0000-00000B4C0000}"/>
    <cellStyle name="Note 3 6 45 3" xfId="45055" xr:uid="{00000000-0005-0000-0000-00000C4C0000}"/>
    <cellStyle name="Note 3 6 45 4" xfId="58063" xr:uid="{00000000-0005-0000-0000-00000D4C0000}"/>
    <cellStyle name="Note 3 6 46" xfId="19439" xr:uid="{00000000-0005-0000-0000-00000E4C0000}"/>
    <cellStyle name="Note 3 6 46 2" xfId="35451" xr:uid="{00000000-0005-0000-0000-00000F4C0000}"/>
    <cellStyle name="Note 3 6 46 3" xfId="45278" xr:uid="{00000000-0005-0000-0000-0000104C0000}"/>
    <cellStyle name="Note 3 6 46 4" xfId="58286" xr:uid="{00000000-0005-0000-0000-0000114C0000}"/>
    <cellStyle name="Note 3 6 47" xfId="21138" xr:uid="{00000000-0005-0000-0000-0000124C0000}"/>
    <cellStyle name="Note 3 6 5" xfId="4531" xr:uid="{00000000-0005-0000-0000-0000134C0000}"/>
    <cellStyle name="Note 3 6 5 2" xfId="21983" xr:uid="{00000000-0005-0000-0000-0000144C0000}"/>
    <cellStyle name="Note 3 6 5 3" xfId="20647" xr:uid="{00000000-0005-0000-0000-0000154C0000}"/>
    <cellStyle name="Note 3 6 5 4" xfId="46727" xr:uid="{00000000-0005-0000-0000-0000164C0000}"/>
    <cellStyle name="Note 3 6 6" xfId="4921" xr:uid="{00000000-0005-0000-0000-0000174C0000}"/>
    <cellStyle name="Note 3 6 6 2" xfId="22345" xr:uid="{00000000-0005-0000-0000-0000184C0000}"/>
    <cellStyle name="Note 3 6 6 3" xfId="25337" xr:uid="{00000000-0005-0000-0000-0000194C0000}"/>
    <cellStyle name="Note 3 6 6 4" xfId="47039" xr:uid="{00000000-0005-0000-0000-00001A4C0000}"/>
    <cellStyle name="Note 3 6 7" xfId="5147" xr:uid="{00000000-0005-0000-0000-00001B4C0000}"/>
    <cellStyle name="Note 3 6 7 2" xfId="22549" xr:uid="{00000000-0005-0000-0000-00001C4C0000}"/>
    <cellStyle name="Note 3 6 7 3" xfId="20484" xr:uid="{00000000-0005-0000-0000-00001D4C0000}"/>
    <cellStyle name="Note 3 6 7 4" xfId="47221" xr:uid="{00000000-0005-0000-0000-00001E4C0000}"/>
    <cellStyle name="Note 3 6 8" xfId="5432" xr:uid="{00000000-0005-0000-0000-00001F4C0000}"/>
    <cellStyle name="Note 3 6 8 2" xfId="22810" xr:uid="{00000000-0005-0000-0000-0000204C0000}"/>
    <cellStyle name="Note 3 6 8 3" xfId="19620" xr:uid="{00000000-0005-0000-0000-0000214C0000}"/>
    <cellStyle name="Note 3 6 8 4" xfId="47439" xr:uid="{00000000-0005-0000-0000-0000224C0000}"/>
    <cellStyle name="Note 3 6 9" xfId="5640" xr:uid="{00000000-0005-0000-0000-0000234C0000}"/>
    <cellStyle name="Note 3 6 9 2" xfId="22999" xr:uid="{00000000-0005-0000-0000-0000244C0000}"/>
    <cellStyle name="Note 3 6 9 3" xfId="29476" xr:uid="{00000000-0005-0000-0000-0000254C0000}"/>
    <cellStyle name="Note 3 6 9 4" xfId="47601" xr:uid="{00000000-0005-0000-0000-0000264C0000}"/>
    <cellStyle name="Note 3 7" xfId="2664" xr:uid="{00000000-0005-0000-0000-0000274C0000}"/>
    <cellStyle name="Note 3 7 10" xfId="6079" xr:uid="{00000000-0005-0000-0000-0000284C0000}"/>
    <cellStyle name="Note 3 7 10 2" xfId="23411" xr:uid="{00000000-0005-0000-0000-0000294C0000}"/>
    <cellStyle name="Note 3 7 10 3" xfId="31546" xr:uid="{00000000-0005-0000-0000-00002A4C0000}"/>
    <cellStyle name="Note 3 7 10 4" xfId="47966" xr:uid="{00000000-0005-0000-0000-00002B4C0000}"/>
    <cellStyle name="Note 3 7 11" xfId="5804" xr:uid="{00000000-0005-0000-0000-00002C4C0000}"/>
    <cellStyle name="Note 3 7 11 2" xfId="23149" xr:uid="{00000000-0005-0000-0000-00002D4C0000}"/>
    <cellStyle name="Note 3 7 11 3" xfId="30561" xr:uid="{00000000-0005-0000-0000-00002E4C0000}"/>
    <cellStyle name="Note 3 7 11 4" xfId="47734" xr:uid="{00000000-0005-0000-0000-00002F4C0000}"/>
    <cellStyle name="Note 3 7 12" xfId="6003" xr:uid="{00000000-0005-0000-0000-0000304C0000}"/>
    <cellStyle name="Note 3 7 12 2" xfId="23338" xr:uid="{00000000-0005-0000-0000-0000314C0000}"/>
    <cellStyle name="Note 3 7 12 3" xfId="24114" xr:uid="{00000000-0005-0000-0000-0000324C0000}"/>
    <cellStyle name="Note 3 7 12 4" xfId="47902" xr:uid="{00000000-0005-0000-0000-0000334C0000}"/>
    <cellStyle name="Note 3 7 13" xfId="6978" xr:uid="{00000000-0005-0000-0000-0000344C0000}"/>
    <cellStyle name="Note 3 7 13 2" xfId="24222" xr:uid="{00000000-0005-0000-0000-0000354C0000}"/>
    <cellStyle name="Note 3 7 13 3" xfId="35686" xr:uid="{00000000-0005-0000-0000-0000364C0000}"/>
    <cellStyle name="Note 3 7 13 4" xfId="48655" xr:uid="{00000000-0005-0000-0000-0000374C0000}"/>
    <cellStyle name="Note 3 7 14" xfId="7392" xr:uid="{00000000-0005-0000-0000-0000384C0000}"/>
    <cellStyle name="Note 3 7 14 2" xfId="24593" xr:uid="{00000000-0005-0000-0000-0000394C0000}"/>
    <cellStyle name="Note 3 7 14 3" xfId="35984" xr:uid="{00000000-0005-0000-0000-00003A4C0000}"/>
    <cellStyle name="Note 3 7 14 4" xfId="48955" xr:uid="{00000000-0005-0000-0000-00003B4C0000}"/>
    <cellStyle name="Note 3 7 15" xfId="7700" xr:uid="{00000000-0005-0000-0000-00003C4C0000}"/>
    <cellStyle name="Note 3 7 15 2" xfId="24864" xr:uid="{00000000-0005-0000-0000-00003D4C0000}"/>
    <cellStyle name="Note 3 7 15 3" xfId="36215" xr:uid="{00000000-0005-0000-0000-00003E4C0000}"/>
    <cellStyle name="Note 3 7 15 4" xfId="49186" xr:uid="{00000000-0005-0000-0000-00003F4C0000}"/>
    <cellStyle name="Note 3 7 16" xfId="8274" xr:uid="{00000000-0005-0000-0000-0000404C0000}"/>
    <cellStyle name="Note 3 7 16 2" xfId="25400" xr:uid="{00000000-0005-0000-0000-0000414C0000}"/>
    <cellStyle name="Note 3 7 16 3" xfId="36691" xr:uid="{00000000-0005-0000-0000-0000424C0000}"/>
    <cellStyle name="Note 3 7 16 4" xfId="49662" xr:uid="{00000000-0005-0000-0000-0000434C0000}"/>
    <cellStyle name="Note 3 7 17" xfId="8005" xr:uid="{00000000-0005-0000-0000-0000444C0000}"/>
    <cellStyle name="Note 3 7 17 2" xfId="25140" xr:uid="{00000000-0005-0000-0000-0000454C0000}"/>
    <cellStyle name="Note 3 7 17 3" xfId="36455" xr:uid="{00000000-0005-0000-0000-0000464C0000}"/>
    <cellStyle name="Note 3 7 17 4" xfId="49426" xr:uid="{00000000-0005-0000-0000-0000474C0000}"/>
    <cellStyle name="Note 3 7 18" xfId="8039" xr:uid="{00000000-0005-0000-0000-0000484C0000}"/>
    <cellStyle name="Note 3 7 18 2" xfId="25174" xr:uid="{00000000-0005-0000-0000-0000494C0000}"/>
    <cellStyle name="Note 3 7 18 3" xfId="36485" xr:uid="{00000000-0005-0000-0000-00004A4C0000}"/>
    <cellStyle name="Note 3 7 18 4" xfId="49456" xr:uid="{00000000-0005-0000-0000-00004B4C0000}"/>
    <cellStyle name="Note 3 7 19" xfId="10326" xr:uid="{00000000-0005-0000-0000-00004C4C0000}"/>
    <cellStyle name="Note 3 7 19 2" xfId="27289" xr:uid="{00000000-0005-0000-0000-00004D4C0000}"/>
    <cellStyle name="Note 3 7 19 3" xfId="38348" xr:uid="{00000000-0005-0000-0000-00004E4C0000}"/>
    <cellStyle name="Note 3 7 19 4" xfId="51308" xr:uid="{00000000-0005-0000-0000-00004F4C0000}"/>
    <cellStyle name="Note 3 7 2" xfId="3217" xr:uid="{00000000-0005-0000-0000-0000504C0000}"/>
    <cellStyle name="Note 3 7 2 2" xfId="20804" xr:uid="{00000000-0005-0000-0000-0000514C0000}"/>
    <cellStyle name="Note 3 7 2 3" xfId="27007" xr:uid="{00000000-0005-0000-0000-0000524C0000}"/>
    <cellStyle name="Note 3 7 2 4" xfId="45742" xr:uid="{00000000-0005-0000-0000-0000534C0000}"/>
    <cellStyle name="Note 3 7 20" xfId="10078" xr:uid="{00000000-0005-0000-0000-0000544C0000}"/>
    <cellStyle name="Note 3 7 20 2" xfId="27056" xr:uid="{00000000-0005-0000-0000-0000554C0000}"/>
    <cellStyle name="Note 3 7 20 3" xfId="38144" xr:uid="{00000000-0005-0000-0000-0000564C0000}"/>
    <cellStyle name="Note 3 7 20 4" xfId="51109" xr:uid="{00000000-0005-0000-0000-0000574C0000}"/>
    <cellStyle name="Note 3 7 21" xfId="10320" xr:uid="{00000000-0005-0000-0000-0000584C0000}"/>
    <cellStyle name="Note 3 7 21 2" xfId="27283" xr:uid="{00000000-0005-0000-0000-0000594C0000}"/>
    <cellStyle name="Note 3 7 21 3" xfId="38342" xr:uid="{00000000-0005-0000-0000-00005A4C0000}"/>
    <cellStyle name="Note 3 7 21 4" xfId="51302" xr:uid="{00000000-0005-0000-0000-00005B4C0000}"/>
    <cellStyle name="Note 3 7 22" xfId="9921" xr:uid="{00000000-0005-0000-0000-00005C4C0000}"/>
    <cellStyle name="Note 3 7 22 2" xfId="26911" xr:uid="{00000000-0005-0000-0000-00005D4C0000}"/>
    <cellStyle name="Note 3 7 22 3" xfId="38024" xr:uid="{00000000-0005-0000-0000-00005E4C0000}"/>
    <cellStyle name="Note 3 7 22 4" xfId="50989" xr:uid="{00000000-0005-0000-0000-00005F4C0000}"/>
    <cellStyle name="Note 3 7 23" xfId="10093" xr:uid="{00000000-0005-0000-0000-0000604C0000}"/>
    <cellStyle name="Note 3 7 23 2" xfId="27071" xr:uid="{00000000-0005-0000-0000-0000614C0000}"/>
    <cellStyle name="Note 3 7 23 3" xfId="38159" xr:uid="{00000000-0005-0000-0000-0000624C0000}"/>
    <cellStyle name="Note 3 7 23 4" xfId="51124" xr:uid="{00000000-0005-0000-0000-0000634C0000}"/>
    <cellStyle name="Note 3 7 24" xfId="11547" xr:uid="{00000000-0005-0000-0000-0000644C0000}"/>
    <cellStyle name="Note 3 7 24 2" xfId="28404" xr:uid="{00000000-0005-0000-0000-0000654C0000}"/>
    <cellStyle name="Note 3 7 24 3" xfId="39288" xr:uid="{00000000-0005-0000-0000-0000664C0000}"/>
    <cellStyle name="Note 3 7 24 4" xfId="52296" xr:uid="{00000000-0005-0000-0000-0000674C0000}"/>
    <cellStyle name="Note 3 7 25" xfId="9809" xr:uid="{00000000-0005-0000-0000-0000684C0000}"/>
    <cellStyle name="Note 3 7 25 2" xfId="26805" xr:uid="{00000000-0005-0000-0000-0000694C0000}"/>
    <cellStyle name="Note 3 7 25 3" xfId="37929" xr:uid="{00000000-0005-0000-0000-00006A4C0000}"/>
    <cellStyle name="Note 3 7 25 4" xfId="50895" xr:uid="{00000000-0005-0000-0000-00006B4C0000}"/>
    <cellStyle name="Note 3 7 26" xfId="10092" xr:uid="{00000000-0005-0000-0000-00006C4C0000}"/>
    <cellStyle name="Note 3 7 26 2" xfId="27070" xr:uid="{00000000-0005-0000-0000-00006D4C0000}"/>
    <cellStyle name="Note 3 7 26 3" xfId="38158" xr:uid="{00000000-0005-0000-0000-00006E4C0000}"/>
    <cellStyle name="Note 3 7 26 4" xfId="51123" xr:uid="{00000000-0005-0000-0000-00006F4C0000}"/>
    <cellStyle name="Note 3 7 27" xfId="9440" xr:uid="{00000000-0005-0000-0000-0000704C0000}"/>
    <cellStyle name="Note 3 7 27 2" xfId="26462" xr:uid="{00000000-0005-0000-0000-0000714C0000}"/>
    <cellStyle name="Note 3 7 27 3" xfId="37615" xr:uid="{00000000-0005-0000-0000-0000724C0000}"/>
    <cellStyle name="Note 3 7 27 4" xfId="50581" xr:uid="{00000000-0005-0000-0000-0000734C0000}"/>
    <cellStyle name="Note 3 7 28" xfId="13014" xr:uid="{00000000-0005-0000-0000-0000744C0000}"/>
    <cellStyle name="Note 3 7 28 2" xfId="29709" xr:uid="{00000000-0005-0000-0000-0000754C0000}"/>
    <cellStyle name="Note 3 7 28 3" xfId="40374" xr:uid="{00000000-0005-0000-0000-0000764C0000}"/>
    <cellStyle name="Note 3 7 28 4" xfId="53382" xr:uid="{00000000-0005-0000-0000-0000774C0000}"/>
    <cellStyle name="Note 3 7 29" xfId="13356" xr:uid="{00000000-0005-0000-0000-0000784C0000}"/>
    <cellStyle name="Note 3 7 29 2" xfId="30019" xr:uid="{00000000-0005-0000-0000-0000794C0000}"/>
    <cellStyle name="Note 3 7 29 3" xfId="40640" xr:uid="{00000000-0005-0000-0000-00007A4C0000}"/>
    <cellStyle name="Note 3 7 29 4" xfId="53648" xr:uid="{00000000-0005-0000-0000-00007B4C0000}"/>
    <cellStyle name="Note 3 7 3" xfId="3168" xr:uid="{00000000-0005-0000-0000-00007C4C0000}"/>
    <cellStyle name="Note 3 7 3 2" xfId="20760" xr:uid="{00000000-0005-0000-0000-00007D4C0000}"/>
    <cellStyle name="Note 3 7 3 3" xfId="24484" xr:uid="{00000000-0005-0000-0000-00007E4C0000}"/>
    <cellStyle name="Note 3 7 3 4" xfId="45709" xr:uid="{00000000-0005-0000-0000-00007F4C0000}"/>
    <cellStyle name="Note 3 7 30" xfId="10976" xr:uid="{00000000-0005-0000-0000-0000804C0000}"/>
    <cellStyle name="Note 3 7 30 2" xfId="27891" xr:uid="{00000000-0005-0000-0000-0000814C0000}"/>
    <cellStyle name="Note 3 7 30 3" xfId="38855" xr:uid="{00000000-0005-0000-0000-0000824C0000}"/>
    <cellStyle name="Note 3 7 30 4" xfId="51863" xr:uid="{00000000-0005-0000-0000-0000834C0000}"/>
    <cellStyle name="Note 3 7 31" xfId="9709" xr:uid="{00000000-0005-0000-0000-0000844C0000}"/>
    <cellStyle name="Note 3 7 31 2" xfId="26709" xr:uid="{00000000-0005-0000-0000-0000854C0000}"/>
    <cellStyle name="Note 3 7 31 3" xfId="37845" xr:uid="{00000000-0005-0000-0000-0000864C0000}"/>
    <cellStyle name="Note 3 7 31 4" xfId="50811" xr:uid="{00000000-0005-0000-0000-0000874C0000}"/>
    <cellStyle name="Note 3 7 32" xfId="9974" xr:uid="{00000000-0005-0000-0000-0000884C0000}"/>
    <cellStyle name="Note 3 7 32 2" xfId="26960" xr:uid="{00000000-0005-0000-0000-0000894C0000}"/>
    <cellStyle name="Note 3 7 32 3" xfId="38066" xr:uid="{00000000-0005-0000-0000-00008A4C0000}"/>
    <cellStyle name="Note 3 7 32 4" xfId="51031" xr:uid="{00000000-0005-0000-0000-00008B4C0000}"/>
    <cellStyle name="Note 3 7 33" xfId="14492" xr:uid="{00000000-0005-0000-0000-00008C4C0000}"/>
    <cellStyle name="Note 3 7 33 2" xfId="31029" xr:uid="{00000000-0005-0000-0000-00008D4C0000}"/>
    <cellStyle name="Note 3 7 33 3" xfId="41497" xr:uid="{00000000-0005-0000-0000-00008E4C0000}"/>
    <cellStyle name="Note 3 7 33 4" xfId="54505" xr:uid="{00000000-0005-0000-0000-00008F4C0000}"/>
    <cellStyle name="Note 3 7 34" xfId="12466" xr:uid="{00000000-0005-0000-0000-0000904C0000}"/>
    <cellStyle name="Note 3 7 34 2" xfId="29224" xr:uid="{00000000-0005-0000-0000-0000914C0000}"/>
    <cellStyle name="Note 3 7 34 3" xfId="39975" xr:uid="{00000000-0005-0000-0000-0000924C0000}"/>
    <cellStyle name="Note 3 7 34 4" xfId="52983" xr:uid="{00000000-0005-0000-0000-0000934C0000}"/>
    <cellStyle name="Note 3 7 35" xfId="15106" xr:uid="{00000000-0005-0000-0000-0000944C0000}"/>
    <cellStyle name="Note 3 7 35 2" xfId="31574" xr:uid="{00000000-0005-0000-0000-0000954C0000}"/>
    <cellStyle name="Note 3 7 35 3" xfId="41963" xr:uid="{00000000-0005-0000-0000-0000964C0000}"/>
    <cellStyle name="Note 3 7 35 4" xfId="54971" xr:uid="{00000000-0005-0000-0000-0000974C0000}"/>
    <cellStyle name="Note 3 7 36" xfId="15558" xr:uid="{00000000-0005-0000-0000-0000984C0000}"/>
    <cellStyle name="Note 3 7 36 2" xfId="31980" xr:uid="{00000000-0005-0000-0000-0000994C0000}"/>
    <cellStyle name="Note 3 7 36 3" xfId="42323" xr:uid="{00000000-0005-0000-0000-00009A4C0000}"/>
    <cellStyle name="Note 3 7 36 4" xfId="55331" xr:uid="{00000000-0005-0000-0000-00009B4C0000}"/>
    <cellStyle name="Note 3 7 37" xfId="15507" xr:uid="{00000000-0005-0000-0000-00009C4C0000}"/>
    <cellStyle name="Note 3 7 37 2" xfId="31933" xr:uid="{00000000-0005-0000-0000-00009D4C0000}"/>
    <cellStyle name="Note 3 7 37 3" xfId="42284" xr:uid="{00000000-0005-0000-0000-00009E4C0000}"/>
    <cellStyle name="Note 3 7 37 4" xfId="55292" xr:uid="{00000000-0005-0000-0000-00009F4C0000}"/>
    <cellStyle name="Note 3 7 38" xfId="16303" xr:uid="{00000000-0005-0000-0000-0000A04C0000}"/>
    <cellStyle name="Note 3 7 38 2" xfId="32647" xr:uid="{00000000-0005-0000-0000-0000A14C0000}"/>
    <cellStyle name="Note 3 7 38 3" xfId="42903" xr:uid="{00000000-0005-0000-0000-0000A24C0000}"/>
    <cellStyle name="Note 3 7 38 4" xfId="55911" xr:uid="{00000000-0005-0000-0000-0000A34C0000}"/>
    <cellStyle name="Note 3 7 39" xfId="16139" xr:uid="{00000000-0005-0000-0000-0000A44C0000}"/>
    <cellStyle name="Note 3 7 39 2" xfId="32495" xr:uid="{00000000-0005-0000-0000-0000A54C0000}"/>
    <cellStyle name="Note 3 7 39 3" xfId="42768" xr:uid="{00000000-0005-0000-0000-0000A64C0000}"/>
    <cellStyle name="Note 3 7 39 4" xfId="55776" xr:uid="{00000000-0005-0000-0000-0000A74C0000}"/>
    <cellStyle name="Note 3 7 4" xfId="4132" xr:uid="{00000000-0005-0000-0000-0000A84C0000}"/>
    <cellStyle name="Note 3 7 4 2" xfId="21631" xr:uid="{00000000-0005-0000-0000-0000A94C0000}"/>
    <cellStyle name="Note 3 7 4 3" xfId="19893" xr:uid="{00000000-0005-0000-0000-0000AA4C0000}"/>
    <cellStyle name="Note 3 7 4 4" xfId="46439" xr:uid="{00000000-0005-0000-0000-0000AB4C0000}"/>
    <cellStyle name="Note 3 7 40" xfId="17322" xr:uid="{00000000-0005-0000-0000-0000AC4C0000}"/>
    <cellStyle name="Note 3 7 40 2" xfId="33575" xr:uid="{00000000-0005-0000-0000-0000AD4C0000}"/>
    <cellStyle name="Note 3 7 40 3" xfId="43713" xr:uid="{00000000-0005-0000-0000-0000AE4C0000}"/>
    <cellStyle name="Note 3 7 40 4" xfId="56721" xr:uid="{00000000-0005-0000-0000-0000AF4C0000}"/>
    <cellStyle name="Note 3 7 41" xfId="16847" xr:uid="{00000000-0005-0000-0000-0000B04C0000}"/>
    <cellStyle name="Note 3 7 41 2" xfId="33135" xr:uid="{00000000-0005-0000-0000-0000B14C0000}"/>
    <cellStyle name="Note 3 7 41 3" xfId="43332" xr:uid="{00000000-0005-0000-0000-0000B24C0000}"/>
    <cellStyle name="Note 3 7 41 4" xfId="56340" xr:uid="{00000000-0005-0000-0000-0000B34C0000}"/>
    <cellStyle name="Note 3 7 42" xfId="16892" xr:uid="{00000000-0005-0000-0000-0000B44C0000}"/>
    <cellStyle name="Note 3 7 42 2" xfId="33177" xr:uid="{00000000-0005-0000-0000-0000B54C0000}"/>
    <cellStyle name="Note 3 7 42 3" xfId="43372" xr:uid="{00000000-0005-0000-0000-0000B64C0000}"/>
    <cellStyle name="Note 3 7 42 4" xfId="56380" xr:uid="{00000000-0005-0000-0000-0000B74C0000}"/>
    <cellStyle name="Note 3 7 43" xfId="17075" xr:uid="{00000000-0005-0000-0000-0000B84C0000}"/>
    <cellStyle name="Note 3 7 43 2" xfId="33348" xr:uid="{00000000-0005-0000-0000-0000B94C0000}"/>
    <cellStyle name="Note 3 7 43 3" xfId="43521" xr:uid="{00000000-0005-0000-0000-0000BA4C0000}"/>
    <cellStyle name="Note 3 7 43 4" xfId="56529" xr:uid="{00000000-0005-0000-0000-0000BB4C0000}"/>
    <cellStyle name="Note 3 7 44" xfId="18519" xr:uid="{00000000-0005-0000-0000-0000BC4C0000}"/>
    <cellStyle name="Note 3 7 44 2" xfId="34635" xr:uid="{00000000-0005-0000-0000-0000BD4C0000}"/>
    <cellStyle name="Note 3 7 44 3" xfId="44594" xr:uid="{00000000-0005-0000-0000-0000BE4C0000}"/>
    <cellStyle name="Note 3 7 44 4" xfId="57602" xr:uid="{00000000-0005-0000-0000-0000BF4C0000}"/>
    <cellStyle name="Note 3 7 45" xfId="18979" xr:uid="{00000000-0005-0000-0000-0000C04C0000}"/>
    <cellStyle name="Note 3 7 45 2" xfId="35042" xr:uid="{00000000-0005-0000-0000-0000C14C0000}"/>
    <cellStyle name="Note 3 7 45 3" xfId="44936" xr:uid="{00000000-0005-0000-0000-0000C24C0000}"/>
    <cellStyle name="Note 3 7 45 4" xfId="57944" xr:uid="{00000000-0005-0000-0000-0000C34C0000}"/>
    <cellStyle name="Note 3 7 46" xfId="18919" xr:uid="{00000000-0005-0000-0000-0000C44C0000}"/>
    <cellStyle name="Note 3 7 46 2" xfId="34988" xr:uid="{00000000-0005-0000-0000-0000C54C0000}"/>
    <cellStyle name="Note 3 7 46 3" xfId="44900" xr:uid="{00000000-0005-0000-0000-0000C64C0000}"/>
    <cellStyle name="Note 3 7 46 4" xfId="57908" xr:uid="{00000000-0005-0000-0000-0000C74C0000}"/>
    <cellStyle name="Note 3 7 47" xfId="20194" xr:uid="{00000000-0005-0000-0000-0000C84C0000}"/>
    <cellStyle name="Note 3 7 5" xfId="3835" xr:uid="{00000000-0005-0000-0000-0000C94C0000}"/>
    <cellStyle name="Note 3 7 5 2" xfId="21353" xr:uid="{00000000-0005-0000-0000-0000CA4C0000}"/>
    <cellStyle name="Note 3 7 5 3" xfId="20448" xr:uid="{00000000-0005-0000-0000-0000CB4C0000}"/>
    <cellStyle name="Note 3 7 5 4" xfId="46201" xr:uid="{00000000-0005-0000-0000-0000CC4C0000}"/>
    <cellStyle name="Note 3 7 6" xfId="4765" xr:uid="{00000000-0005-0000-0000-0000CD4C0000}"/>
    <cellStyle name="Note 3 7 6 2" xfId="22199" xr:uid="{00000000-0005-0000-0000-0000CE4C0000}"/>
    <cellStyle name="Note 3 7 6 3" xfId="28884" xr:uid="{00000000-0005-0000-0000-0000CF4C0000}"/>
    <cellStyle name="Note 3 7 6 4" xfId="46912" xr:uid="{00000000-0005-0000-0000-0000D04C0000}"/>
    <cellStyle name="Note 3 7 7" xfId="3895" xr:uid="{00000000-0005-0000-0000-0000D14C0000}"/>
    <cellStyle name="Note 3 7 7 2" xfId="21411" xr:uid="{00000000-0005-0000-0000-0000D24C0000}"/>
    <cellStyle name="Note 3 7 7 3" xfId="20080" xr:uid="{00000000-0005-0000-0000-0000D34C0000}"/>
    <cellStyle name="Note 3 7 7 4" xfId="46250" xr:uid="{00000000-0005-0000-0000-0000D44C0000}"/>
    <cellStyle name="Note 3 7 8" xfId="3908" xr:uid="{00000000-0005-0000-0000-0000D54C0000}"/>
    <cellStyle name="Note 3 7 8 2" xfId="21423" xr:uid="{00000000-0005-0000-0000-0000D64C0000}"/>
    <cellStyle name="Note 3 7 8 3" xfId="20072" xr:uid="{00000000-0005-0000-0000-0000D74C0000}"/>
    <cellStyle name="Note 3 7 8 4" xfId="46259" xr:uid="{00000000-0005-0000-0000-0000D84C0000}"/>
    <cellStyle name="Note 3 7 9" xfId="3943" xr:uid="{00000000-0005-0000-0000-0000D94C0000}"/>
    <cellStyle name="Note 3 7 9 2" xfId="21457" xr:uid="{00000000-0005-0000-0000-0000DA4C0000}"/>
    <cellStyle name="Note 3 7 9 3" xfId="20038" xr:uid="{00000000-0005-0000-0000-0000DB4C0000}"/>
    <cellStyle name="Note 3 7 9 4" xfId="46293" xr:uid="{00000000-0005-0000-0000-0000DC4C0000}"/>
    <cellStyle name="Note 3 8" xfId="3106" xr:uid="{00000000-0005-0000-0000-0000DD4C0000}"/>
    <cellStyle name="Note 3 8 2" xfId="20700" xr:uid="{00000000-0005-0000-0000-0000DE4C0000}"/>
    <cellStyle name="Note 3 8 3" xfId="30266" xr:uid="{00000000-0005-0000-0000-0000DF4C0000}"/>
    <cellStyle name="Note 3 8 4" xfId="45650" xr:uid="{00000000-0005-0000-0000-0000E04C0000}"/>
    <cellStyle name="Note 3 9" xfId="4725" xr:uid="{00000000-0005-0000-0000-0000E14C0000}"/>
    <cellStyle name="Note 3 9 2" xfId="22163" xr:uid="{00000000-0005-0000-0000-0000E24C0000}"/>
    <cellStyle name="Note 3 9 3" xfId="32597" xr:uid="{00000000-0005-0000-0000-0000E34C0000}"/>
    <cellStyle name="Note 3 9 4" xfId="46878" xr:uid="{00000000-0005-0000-0000-0000E44C0000}"/>
    <cellStyle name="Note 4" xfId="1496" xr:uid="{00000000-0005-0000-0000-0000E54C0000}"/>
    <cellStyle name="Note 4 10" xfId="6015" xr:uid="{00000000-0005-0000-0000-0000E64C0000}"/>
    <cellStyle name="Note 4 10 2" xfId="23350" xr:uid="{00000000-0005-0000-0000-0000E74C0000}"/>
    <cellStyle name="Note 4 10 3" xfId="22621" xr:uid="{00000000-0005-0000-0000-0000E84C0000}"/>
    <cellStyle name="Note 4 10 4" xfId="47914" xr:uid="{00000000-0005-0000-0000-0000E94C0000}"/>
    <cellStyle name="Note 4 11" xfId="6029" xr:uid="{00000000-0005-0000-0000-0000EA4C0000}"/>
    <cellStyle name="Note 4 11 2" xfId="23364" xr:uid="{00000000-0005-0000-0000-0000EB4C0000}"/>
    <cellStyle name="Note 4 11 3" xfId="32712" xr:uid="{00000000-0005-0000-0000-0000EC4C0000}"/>
    <cellStyle name="Note 4 11 4" xfId="47928" xr:uid="{00000000-0005-0000-0000-0000ED4C0000}"/>
    <cellStyle name="Note 4 12" xfId="8084" xr:uid="{00000000-0005-0000-0000-0000EE4C0000}"/>
    <cellStyle name="Note 4 12 2" xfId="25218" xr:uid="{00000000-0005-0000-0000-0000EF4C0000}"/>
    <cellStyle name="Note 4 12 3" xfId="36526" xr:uid="{00000000-0005-0000-0000-0000F04C0000}"/>
    <cellStyle name="Note 4 12 4" xfId="49497" xr:uid="{00000000-0005-0000-0000-0000F14C0000}"/>
    <cellStyle name="Note 4 13" xfId="8105" xr:uid="{00000000-0005-0000-0000-0000F24C0000}"/>
    <cellStyle name="Note 4 13 2" xfId="25239" xr:uid="{00000000-0005-0000-0000-0000F34C0000}"/>
    <cellStyle name="Note 4 13 3" xfId="36547" xr:uid="{00000000-0005-0000-0000-0000F44C0000}"/>
    <cellStyle name="Note 4 13 4" xfId="49518" xr:uid="{00000000-0005-0000-0000-0000F54C0000}"/>
    <cellStyle name="Note 4 14" xfId="10235" xr:uid="{00000000-0005-0000-0000-0000F64C0000}"/>
    <cellStyle name="Note 4 14 2" xfId="27203" xr:uid="{00000000-0005-0000-0000-0000F74C0000}"/>
    <cellStyle name="Note 4 14 3" xfId="38273" xr:uid="{00000000-0005-0000-0000-0000F84C0000}"/>
    <cellStyle name="Note 4 14 4" xfId="51230" xr:uid="{00000000-0005-0000-0000-0000F94C0000}"/>
    <cellStyle name="Note 4 15" xfId="9964" xr:uid="{00000000-0005-0000-0000-0000FA4C0000}"/>
    <cellStyle name="Note 4 15 2" xfId="26951" xr:uid="{00000000-0005-0000-0000-0000FB4C0000}"/>
    <cellStyle name="Note 4 15 3" xfId="38057" xr:uid="{00000000-0005-0000-0000-0000FC4C0000}"/>
    <cellStyle name="Note 4 15 4" xfId="51022" xr:uid="{00000000-0005-0000-0000-0000FD4C0000}"/>
    <cellStyle name="Note 4 16" xfId="10084" xr:uid="{00000000-0005-0000-0000-0000FE4C0000}"/>
    <cellStyle name="Note 4 16 2" xfId="27062" xr:uid="{00000000-0005-0000-0000-0000FF4C0000}"/>
    <cellStyle name="Note 4 16 3" xfId="38150" xr:uid="{00000000-0005-0000-0000-0000004D0000}"/>
    <cellStyle name="Note 4 16 4" xfId="51115" xr:uid="{00000000-0005-0000-0000-0000014D0000}"/>
    <cellStyle name="Note 4 17" xfId="10628" xr:uid="{00000000-0005-0000-0000-0000024D0000}"/>
    <cellStyle name="Note 4 17 2" xfId="27570" xr:uid="{00000000-0005-0000-0000-0000034D0000}"/>
    <cellStyle name="Note 4 17 3" xfId="38594" xr:uid="{00000000-0005-0000-0000-0000044D0000}"/>
    <cellStyle name="Note 4 17 4" xfId="51605" xr:uid="{00000000-0005-0000-0000-0000054D0000}"/>
    <cellStyle name="Note 4 18" xfId="9608" xr:uid="{00000000-0005-0000-0000-0000064D0000}"/>
    <cellStyle name="Note 4 18 2" xfId="26617" xr:uid="{00000000-0005-0000-0000-0000074D0000}"/>
    <cellStyle name="Note 4 18 3" xfId="37760" xr:uid="{00000000-0005-0000-0000-0000084D0000}"/>
    <cellStyle name="Note 4 18 4" xfId="50726" xr:uid="{00000000-0005-0000-0000-0000094D0000}"/>
    <cellStyle name="Note 4 19" xfId="9578" xr:uid="{00000000-0005-0000-0000-00000A4D0000}"/>
    <cellStyle name="Note 4 19 2" xfId="26587" xr:uid="{00000000-0005-0000-0000-00000B4D0000}"/>
    <cellStyle name="Note 4 19 3" xfId="37730" xr:uid="{00000000-0005-0000-0000-00000C4D0000}"/>
    <cellStyle name="Note 4 19 4" xfId="50696" xr:uid="{00000000-0005-0000-0000-00000D4D0000}"/>
    <cellStyle name="Note 4 2" xfId="1497" xr:uid="{00000000-0005-0000-0000-00000E4D0000}"/>
    <cellStyle name="Note 4 2 10" xfId="8222" xr:uid="{00000000-0005-0000-0000-00000F4D0000}"/>
    <cellStyle name="Note 4 2 10 2" xfId="25351" xr:uid="{00000000-0005-0000-0000-0000104D0000}"/>
    <cellStyle name="Note 4 2 10 3" xfId="36649" xr:uid="{00000000-0005-0000-0000-0000114D0000}"/>
    <cellStyle name="Note 4 2 10 4" xfId="49620" xr:uid="{00000000-0005-0000-0000-0000124D0000}"/>
    <cellStyle name="Note 4 2 11" xfId="10236" xr:uid="{00000000-0005-0000-0000-0000134D0000}"/>
    <cellStyle name="Note 4 2 11 2" xfId="27204" xr:uid="{00000000-0005-0000-0000-0000144D0000}"/>
    <cellStyle name="Note 4 2 11 3" xfId="38274" xr:uid="{00000000-0005-0000-0000-0000154D0000}"/>
    <cellStyle name="Note 4 2 11 4" xfId="51231" xr:uid="{00000000-0005-0000-0000-0000164D0000}"/>
    <cellStyle name="Note 4 2 12" xfId="10131" xr:uid="{00000000-0005-0000-0000-0000174D0000}"/>
    <cellStyle name="Note 4 2 12 2" xfId="27105" xr:uid="{00000000-0005-0000-0000-0000184D0000}"/>
    <cellStyle name="Note 4 2 12 3" xfId="38185" xr:uid="{00000000-0005-0000-0000-0000194D0000}"/>
    <cellStyle name="Note 4 2 12 4" xfId="51150" xr:uid="{00000000-0005-0000-0000-00001A4D0000}"/>
    <cellStyle name="Note 4 2 13" xfId="9869" xr:uid="{00000000-0005-0000-0000-00001B4D0000}"/>
    <cellStyle name="Note 4 2 13 2" xfId="26861" xr:uid="{00000000-0005-0000-0000-00001C4D0000}"/>
    <cellStyle name="Note 4 2 13 3" xfId="37977" xr:uid="{00000000-0005-0000-0000-00001D4D0000}"/>
    <cellStyle name="Note 4 2 13 4" xfId="50943" xr:uid="{00000000-0005-0000-0000-00001E4D0000}"/>
    <cellStyle name="Note 4 2 14" xfId="9445" xr:uid="{00000000-0005-0000-0000-00001F4D0000}"/>
    <cellStyle name="Note 4 2 14 2" xfId="26466" xr:uid="{00000000-0005-0000-0000-0000204D0000}"/>
    <cellStyle name="Note 4 2 14 3" xfId="37618" xr:uid="{00000000-0005-0000-0000-0000214D0000}"/>
    <cellStyle name="Note 4 2 14 4" xfId="50584" xr:uid="{00000000-0005-0000-0000-0000224D0000}"/>
    <cellStyle name="Note 4 2 15" xfId="9956" xr:uid="{00000000-0005-0000-0000-0000234D0000}"/>
    <cellStyle name="Note 4 2 15 2" xfId="26943" xr:uid="{00000000-0005-0000-0000-0000244D0000}"/>
    <cellStyle name="Note 4 2 15 3" xfId="38049" xr:uid="{00000000-0005-0000-0000-0000254D0000}"/>
    <cellStyle name="Note 4 2 15 4" xfId="51014" xr:uid="{00000000-0005-0000-0000-0000264D0000}"/>
    <cellStyle name="Note 4 2 16" xfId="13070" xr:uid="{00000000-0005-0000-0000-0000274D0000}"/>
    <cellStyle name="Note 4 2 16 2" xfId="29763" xr:uid="{00000000-0005-0000-0000-0000284D0000}"/>
    <cellStyle name="Note 4 2 16 3" xfId="40428" xr:uid="{00000000-0005-0000-0000-0000294D0000}"/>
    <cellStyle name="Note 4 2 16 4" xfId="53436" xr:uid="{00000000-0005-0000-0000-00002A4D0000}"/>
    <cellStyle name="Note 4 2 17" xfId="14194" xr:uid="{00000000-0005-0000-0000-00002B4D0000}"/>
    <cellStyle name="Note 4 2 17 2" xfId="30765" xr:uid="{00000000-0005-0000-0000-00002C4D0000}"/>
    <cellStyle name="Note 4 2 17 3" xfId="41279" xr:uid="{00000000-0005-0000-0000-00002D4D0000}"/>
    <cellStyle name="Note 4 2 17 4" xfId="54287" xr:uid="{00000000-0005-0000-0000-00002E4D0000}"/>
    <cellStyle name="Note 4 2 18" xfId="9587" xr:uid="{00000000-0005-0000-0000-00002F4D0000}"/>
    <cellStyle name="Note 4 2 18 2" xfId="26596" xr:uid="{00000000-0005-0000-0000-0000304D0000}"/>
    <cellStyle name="Note 4 2 18 3" xfId="37739" xr:uid="{00000000-0005-0000-0000-0000314D0000}"/>
    <cellStyle name="Note 4 2 18 4" xfId="50705" xr:uid="{00000000-0005-0000-0000-0000324D0000}"/>
    <cellStyle name="Note 4 2 19" xfId="9648" xr:uid="{00000000-0005-0000-0000-0000334D0000}"/>
    <cellStyle name="Note 4 2 19 2" xfId="26653" xr:uid="{00000000-0005-0000-0000-0000344D0000}"/>
    <cellStyle name="Note 4 2 19 3" xfId="37796" xr:uid="{00000000-0005-0000-0000-0000354D0000}"/>
    <cellStyle name="Note 4 2 19 4" xfId="50762" xr:uid="{00000000-0005-0000-0000-0000364D0000}"/>
    <cellStyle name="Note 4 2 2" xfId="2886" xr:uid="{00000000-0005-0000-0000-0000374D0000}"/>
    <cellStyle name="Note 4 2 2 10" xfId="6257" xr:uid="{00000000-0005-0000-0000-0000384D0000}"/>
    <cellStyle name="Note 4 2 2 10 2" xfId="23579" xr:uid="{00000000-0005-0000-0000-0000394D0000}"/>
    <cellStyle name="Note 4 2 2 10 3" xfId="24278" xr:uid="{00000000-0005-0000-0000-00003A4D0000}"/>
    <cellStyle name="Note 4 2 2 10 4" xfId="48113" xr:uid="{00000000-0005-0000-0000-00003B4D0000}"/>
    <cellStyle name="Note 4 2 2 11" xfId="6491" xr:uid="{00000000-0005-0000-0000-00003C4D0000}"/>
    <cellStyle name="Note 4 2 2 11 2" xfId="23788" xr:uid="{00000000-0005-0000-0000-00003D4D0000}"/>
    <cellStyle name="Note 4 2 2 11 3" xfId="33803" xr:uid="{00000000-0005-0000-0000-00003E4D0000}"/>
    <cellStyle name="Note 4 2 2 11 4" xfId="48286" xr:uid="{00000000-0005-0000-0000-00003F4D0000}"/>
    <cellStyle name="Note 4 2 2 12" xfId="6785" xr:uid="{00000000-0005-0000-0000-0000404D0000}"/>
    <cellStyle name="Note 4 2 2 12 2" xfId="24050" xr:uid="{00000000-0005-0000-0000-0000414D0000}"/>
    <cellStyle name="Note 4 2 2 12 3" xfId="27611" xr:uid="{00000000-0005-0000-0000-0000424D0000}"/>
    <cellStyle name="Note 4 2 2 12 4" xfId="48509" xr:uid="{00000000-0005-0000-0000-0000434D0000}"/>
    <cellStyle name="Note 4 2 2 13" xfId="7149" xr:uid="{00000000-0005-0000-0000-0000444D0000}"/>
    <cellStyle name="Note 4 2 2 13 2" xfId="24380" xr:uid="{00000000-0005-0000-0000-0000454D0000}"/>
    <cellStyle name="Note 4 2 2 13 3" xfId="35820" xr:uid="{00000000-0005-0000-0000-0000464D0000}"/>
    <cellStyle name="Note 4 2 2 13 4" xfId="48789" xr:uid="{00000000-0005-0000-0000-0000474D0000}"/>
    <cellStyle name="Note 4 2 2 14" xfId="7575" xr:uid="{00000000-0005-0000-0000-0000484D0000}"/>
    <cellStyle name="Note 4 2 2 14 2" xfId="24756" xr:uid="{00000000-0005-0000-0000-0000494D0000}"/>
    <cellStyle name="Note 4 2 2 14 3" xfId="36128" xr:uid="{00000000-0005-0000-0000-00004A4D0000}"/>
    <cellStyle name="Note 4 2 2 14 4" xfId="49099" xr:uid="{00000000-0005-0000-0000-00004B4D0000}"/>
    <cellStyle name="Note 4 2 2 15" xfId="7872" xr:uid="{00000000-0005-0000-0000-00004C4D0000}"/>
    <cellStyle name="Note 4 2 2 15 2" xfId="25026" xr:uid="{00000000-0005-0000-0000-00004D4D0000}"/>
    <cellStyle name="Note 4 2 2 15 3" xfId="36358" xr:uid="{00000000-0005-0000-0000-00004E4D0000}"/>
    <cellStyle name="Note 4 2 2 15 4" xfId="49329" xr:uid="{00000000-0005-0000-0000-00004F4D0000}"/>
    <cellStyle name="Note 4 2 2 16" xfId="8454" xr:uid="{00000000-0005-0000-0000-0000504D0000}"/>
    <cellStyle name="Note 4 2 2 16 2" xfId="25569" xr:uid="{00000000-0005-0000-0000-0000514D0000}"/>
    <cellStyle name="Note 4 2 2 16 3" xfId="36842" xr:uid="{00000000-0005-0000-0000-0000524D0000}"/>
    <cellStyle name="Note 4 2 2 16 4" xfId="49813" xr:uid="{00000000-0005-0000-0000-0000534D0000}"/>
    <cellStyle name="Note 4 2 2 17" xfId="8716" xr:uid="{00000000-0005-0000-0000-0000544D0000}"/>
    <cellStyle name="Note 4 2 2 17 2" xfId="25796" xr:uid="{00000000-0005-0000-0000-0000554D0000}"/>
    <cellStyle name="Note 4 2 2 17 3" xfId="37030" xr:uid="{00000000-0005-0000-0000-0000564D0000}"/>
    <cellStyle name="Note 4 2 2 17 4" xfId="50001" xr:uid="{00000000-0005-0000-0000-0000574D0000}"/>
    <cellStyle name="Note 4 2 2 18" xfId="8993" xr:uid="{00000000-0005-0000-0000-0000584D0000}"/>
    <cellStyle name="Note 4 2 2 18 2" xfId="26045" xr:uid="{00000000-0005-0000-0000-0000594D0000}"/>
    <cellStyle name="Note 4 2 2 18 3" xfId="37246" xr:uid="{00000000-0005-0000-0000-00005A4D0000}"/>
    <cellStyle name="Note 4 2 2 18 4" xfId="50217" xr:uid="{00000000-0005-0000-0000-00005B4D0000}"/>
    <cellStyle name="Note 4 2 2 19" xfId="10513" xr:uid="{00000000-0005-0000-0000-00005C4D0000}"/>
    <cellStyle name="Note 4 2 2 19 2" xfId="27466" xr:uid="{00000000-0005-0000-0000-00005D4D0000}"/>
    <cellStyle name="Note 4 2 2 19 3" xfId="38506" xr:uid="{00000000-0005-0000-0000-00005E4D0000}"/>
    <cellStyle name="Note 4 2 2 19 4" xfId="51493" xr:uid="{00000000-0005-0000-0000-00005F4D0000}"/>
    <cellStyle name="Note 4 2 2 2" xfId="3399" xr:uid="{00000000-0005-0000-0000-0000604D0000}"/>
    <cellStyle name="Note 4 2 2 2 2" xfId="20972" xr:uid="{00000000-0005-0000-0000-0000614D0000}"/>
    <cellStyle name="Note 4 2 2 2 3" xfId="31649" xr:uid="{00000000-0005-0000-0000-0000624D0000}"/>
    <cellStyle name="Note 4 2 2 2 4" xfId="45885" xr:uid="{00000000-0005-0000-0000-0000634D0000}"/>
    <cellStyle name="Note 4 2 2 20" xfId="10759" xr:uid="{00000000-0005-0000-0000-0000644D0000}"/>
    <cellStyle name="Note 4 2 2 20 2" xfId="27694" xr:uid="{00000000-0005-0000-0000-0000654D0000}"/>
    <cellStyle name="Note 4 2 2 20 3" xfId="38703" xr:uid="{00000000-0005-0000-0000-0000664D0000}"/>
    <cellStyle name="Note 4 2 2 20 4" xfId="51711" xr:uid="{00000000-0005-0000-0000-0000674D0000}"/>
    <cellStyle name="Note 4 2 2 21" xfId="11084" xr:uid="{00000000-0005-0000-0000-0000684D0000}"/>
    <cellStyle name="Note 4 2 2 21 2" xfId="27989" xr:uid="{00000000-0005-0000-0000-0000694D0000}"/>
    <cellStyle name="Note 4 2 2 21 3" xfId="38942" xr:uid="{00000000-0005-0000-0000-00006A4D0000}"/>
    <cellStyle name="Note 4 2 2 21 4" xfId="51950" xr:uid="{00000000-0005-0000-0000-00006B4D0000}"/>
    <cellStyle name="Note 4 2 2 22" xfId="11423" xr:uid="{00000000-0005-0000-0000-00006C4D0000}"/>
    <cellStyle name="Note 4 2 2 22 2" xfId="28298" xr:uid="{00000000-0005-0000-0000-00006D4D0000}"/>
    <cellStyle name="Note 4 2 2 22 3" xfId="39201" xr:uid="{00000000-0005-0000-0000-00006E4D0000}"/>
    <cellStyle name="Note 4 2 2 22 4" xfId="52209" xr:uid="{00000000-0005-0000-0000-00006F4D0000}"/>
    <cellStyle name="Note 4 2 2 23" xfId="11694" xr:uid="{00000000-0005-0000-0000-0000704D0000}"/>
    <cellStyle name="Note 4 2 2 23 2" xfId="28535" xr:uid="{00000000-0005-0000-0000-0000714D0000}"/>
    <cellStyle name="Note 4 2 2 23 3" xfId="39402" xr:uid="{00000000-0005-0000-0000-0000724D0000}"/>
    <cellStyle name="Note 4 2 2 23 4" xfId="52410" xr:uid="{00000000-0005-0000-0000-0000734D0000}"/>
    <cellStyle name="Note 4 2 2 24" xfId="12024" xr:uid="{00000000-0005-0000-0000-0000744D0000}"/>
    <cellStyle name="Note 4 2 2 24 2" xfId="28836" xr:uid="{00000000-0005-0000-0000-0000754D0000}"/>
    <cellStyle name="Note 4 2 2 24 3" xfId="39664" xr:uid="{00000000-0005-0000-0000-0000764D0000}"/>
    <cellStyle name="Note 4 2 2 24 4" xfId="52672" xr:uid="{00000000-0005-0000-0000-0000774D0000}"/>
    <cellStyle name="Note 4 2 2 25" xfId="12310" xr:uid="{00000000-0005-0000-0000-0000784D0000}"/>
    <cellStyle name="Note 4 2 2 25 2" xfId="29089" xr:uid="{00000000-0005-0000-0000-0000794D0000}"/>
    <cellStyle name="Note 4 2 2 25 3" xfId="39863" xr:uid="{00000000-0005-0000-0000-00007A4D0000}"/>
    <cellStyle name="Note 4 2 2 25 4" xfId="52871" xr:uid="{00000000-0005-0000-0000-00007B4D0000}"/>
    <cellStyle name="Note 4 2 2 26" xfId="12583" xr:uid="{00000000-0005-0000-0000-00007C4D0000}"/>
    <cellStyle name="Note 4 2 2 26 2" xfId="29331" xr:uid="{00000000-0005-0000-0000-00007D4D0000}"/>
    <cellStyle name="Note 4 2 2 26 3" xfId="40064" xr:uid="{00000000-0005-0000-0000-00007E4D0000}"/>
    <cellStyle name="Note 4 2 2 26 4" xfId="53072" xr:uid="{00000000-0005-0000-0000-00007F4D0000}"/>
    <cellStyle name="Note 4 2 2 27" xfId="12865" xr:uid="{00000000-0005-0000-0000-0000804D0000}"/>
    <cellStyle name="Note 4 2 2 27 2" xfId="29580" xr:uid="{00000000-0005-0000-0000-0000814D0000}"/>
    <cellStyle name="Note 4 2 2 27 3" xfId="40264" xr:uid="{00000000-0005-0000-0000-0000824D0000}"/>
    <cellStyle name="Note 4 2 2 27 4" xfId="53272" xr:uid="{00000000-0005-0000-0000-0000834D0000}"/>
    <cellStyle name="Note 4 2 2 28" xfId="13207" xr:uid="{00000000-0005-0000-0000-0000844D0000}"/>
    <cellStyle name="Note 4 2 2 28 2" xfId="29888" xr:uid="{00000000-0005-0000-0000-0000854D0000}"/>
    <cellStyle name="Note 4 2 2 28 3" xfId="40532" xr:uid="{00000000-0005-0000-0000-0000864D0000}"/>
    <cellStyle name="Note 4 2 2 28 4" xfId="53540" xr:uid="{00000000-0005-0000-0000-0000874D0000}"/>
    <cellStyle name="Note 4 2 2 29" xfId="13544" xr:uid="{00000000-0005-0000-0000-0000884D0000}"/>
    <cellStyle name="Note 4 2 2 29 2" xfId="30194" xr:uid="{00000000-0005-0000-0000-0000894D0000}"/>
    <cellStyle name="Note 4 2 2 29 3" xfId="40798" xr:uid="{00000000-0005-0000-0000-00008A4D0000}"/>
    <cellStyle name="Note 4 2 2 29 4" xfId="53806" xr:uid="{00000000-0005-0000-0000-00008B4D0000}"/>
    <cellStyle name="Note 4 2 2 3" xfId="3695" xr:uid="{00000000-0005-0000-0000-00008C4D0000}"/>
    <cellStyle name="Note 4 2 2 3 2" xfId="21231" xr:uid="{00000000-0005-0000-0000-00008D4D0000}"/>
    <cellStyle name="Note 4 2 2 3 3" xfId="23326" xr:uid="{00000000-0005-0000-0000-00008E4D0000}"/>
    <cellStyle name="Note 4 2 2 3 4" xfId="46102" xr:uid="{00000000-0005-0000-0000-00008F4D0000}"/>
    <cellStyle name="Note 4 2 2 30" xfId="13784" xr:uid="{00000000-0005-0000-0000-0000904D0000}"/>
    <cellStyle name="Note 4 2 2 30 2" xfId="30408" xr:uid="{00000000-0005-0000-0000-0000914D0000}"/>
    <cellStyle name="Note 4 2 2 30 3" xfId="40983" xr:uid="{00000000-0005-0000-0000-0000924D0000}"/>
    <cellStyle name="Note 4 2 2 30 4" xfId="53991" xr:uid="{00000000-0005-0000-0000-0000934D0000}"/>
    <cellStyle name="Note 4 2 2 31" xfId="14059" xr:uid="{00000000-0005-0000-0000-0000944D0000}"/>
    <cellStyle name="Note 4 2 2 31 2" xfId="30647" xr:uid="{00000000-0005-0000-0000-0000954D0000}"/>
    <cellStyle name="Note 4 2 2 31 3" xfId="41185" xr:uid="{00000000-0005-0000-0000-0000964D0000}"/>
    <cellStyle name="Note 4 2 2 31 4" xfId="54193" xr:uid="{00000000-0005-0000-0000-0000974D0000}"/>
    <cellStyle name="Note 4 2 2 32" xfId="14356" xr:uid="{00000000-0005-0000-0000-0000984D0000}"/>
    <cellStyle name="Note 4 2 2 32 2" xfId="30911" xr:uid="{00000000-0005-0000-0000-0000994D0000}"/>
    <cellStyle name="Note 4 2 2 32 3" xfId="41401" xr:uid="{00000000-0005-0000-0000-00009A4D0000}"/>
    <cellStyle name="Note 4 2 2 32 4" xfId="54409" xr:uid="{00000000-0005-0000-0000-00009B4D0000}"/>
    <cellStyle name="Note 4 2 2 33" xfId="14680" xr:uid="{00000000-0005-0000-0000-00009C4D0000}"/>
    <cellStyle name="Note 4 2 2 33 2" xfId="31199" xr:uid="{00000000-0005-0000-0000-00009D4D0000}"/>
    <cellStyle name="Note 4 2 2 33 3" xfId="41644" xr:uid="{00000000-0005-0000-0000-00009E4D0000}"/>
    <cellStyle name="Note 4 2 2 33 4" xfId="54652" xr:uid="{00000000-0005-0000-0000-00009F4D0000}"/>
    <cellStyle name="Note 4 2 2 34" xfId="14982" xr:uid="{00000000-0005-0000-0000-0000A04D0000}"/>
    <cellStyle name="Note 4 2 2 34 2" xfId="31468" xr:uid="{00000000-0005-0000-0000-0000A14D0000}"/>
    <cellStyle name="Note 4 2 2 34 3" xfId="41876" xr:uid="{00000000-0005-0000-0000-0000A24D0000}"/>
    <cellStyle name="Note 4 2 2 34 4" xfId="54884" xr:uid="{00000000-0005-0000-0000-0000A34D0000}"/>
    <cellStyle name="Note 4 2 2 35" xfId="15288" xr:uid="{00000000-0005-0000-0000-0000A44D0000}"/>
    <cellStyle name="Note 4 2 2 35 2" xfId="31737" xr:uid="{00000000-0005-0000-0000-0000A54D0000}"/>
    <cellStyle name="Note 4 2 2 35 3" xfId="42106" xr:uid="{00000000-0005-0000-0000-0000A64D0000}"/>
    <cellStyle name="Note 4 2 2 35 4" xfId="55114" xr:uid="{00000000-0005-0000-0000-0000A74D0000}"/>
    <cellStyle name="Note 4 2 2 36" xfId="15733" xr:uid="{00000000-0005-0000-0000-0000A84D0000}"/>
    <cellStyle name="Note 4 2 2 36 2" xfId="32141" xr:uid="{00000000-0005-0000-0000-0000A94D0000}"/>
    <cellStyle name="Note 4 2 2 36 3" xfId="42468" xr:uid="{00000000-0005-0000-0000-0000AA4D0000}"/>
    <cellStyle name="Note 4 2 2 36 4" xfId="55476" xr:uid="{00000000-0005-0000-0000-0000AB4D0000}"/>
    <cellStyle name="Note 4 2 2 37" xfId="15997" xr:uid="{00000000-0005-0000-0000-0000AC4D0000}"/>
    <cellStyle name="Note 4 2 2 37 2" xfId="32369" xr:uid="{00000000-0005-0000-0000-0000AD4D0000}"/>
    <cellStyle name="Note 4 2 2 37 3" xfId="42658" xr:uid="{00000000-0005-0000-0000-0000AE4D0000}"/>
    <cellStyle name="Note 4 2 2 37 4" xfId="55666" xr:uid="{00000000-0005-0000-0000-0000AF4D0000}"/>
    <cellStyle name="Note 4 2 2 38" xfId="16484" xr:uid="{00000000-0005-0000-0000-0000B04D0000}"/>
    <cellStyle name="Note 4 2 2 38 2" xfId="32816" xr:uid="{00000000-0005-0000-0000-0000B14D0000}"/>
    <cellStyle name="Note 4 2 2 38 3" xfId="43055" xr:uid="{00000000-0005-0000-0000-0000B24D0000}"/>
    <cellStyle name="Note 4 2 2 38 4" xfId="56063" xr:uid="{00000000-0005-0000-0000-0000B34D0000}"/>
    <cellStyle name="Note 4 2 2 39" xfId="16703" xr:uid="{00000000-0005-0000-0000-0000B44D0000}"/>
    <cellStyle name="Note 4 2 2 39 2" xfId="33010" xr:uid="{00000000-0005-0000-0000-0000B54D0000}"/>
    <cellStyle name="Note 4 2 2 39 3" xfId="43225" xr:uid="{00000000-0005-0000-0000-0000B64D0000}"/>
    <cellStyle name="Note 4 2 2 39 4" xfId="56233" xr:uid="{00000000-0005-0000-0000-0000B74D0000}"/>
    <cellStyle name="Note 4 2 2 4" xfId="4312" xr:uid="{00000000-0005-0000-0000-0000B84D0000}"/>
    <cellStyle name="Note 4 2 2 4 2" xfId="21795" xr:uid="{00000000-0005-0000-0000-0000B94D0000}"/>
    <cellStyle name="Note 4 2 2 4 3" xfId="33206" xr:uid="{00000000-0005-0000-0000-0000BA4D0000}"/>
    <cellStyle name="Note 4 2 2 4 4" xfId="46580" xr:uid="{00000000-0005-0000-0000-0000BB4D0000}"/>
    <cellStyle name="Note 4 2 2 40" xfId="17505" xr:uid="{00000000-0005-0000-0000-0000BC4D0000}"/>
    <cellStyle name="Note 4 2 2 40 2" xfId="33743" xr:uid="{00000000-0005-0000-0000-0000BD4D0000}"/>
    <cellStyle name="Note 4 2 2 40 3" xfId="43857" xr:uid="{00000000-0005-0000-0000-0000BE4D0000}"/>
    <cellStyle name="Note 4 2 2 40 4" xfId="56865" xr:uid="{00000000-0005-0000-0000-0000BF4D0000}"/>
    <cellStyle name="Note 4 2 2 41" xfId="17755" xr:uid="{00000000-0005-0000-0000-0000C04D0000}"/>
    <cellStyle name="Note 4 2 2 41 2" xfId="33964" xr:uid="{00000000-0005-0000-0000-0000C14D0000}"/>
    <cellStyle name="Note 4 2 2 41 3" xfId="44038" xr:uid="{00000000-0005-0000-0000-0000C24D0000}"/>
    <cellStyle name="Note 4 2 2 41 4" xfId="57046" xr:uid="{00000000-0005-0000-0000-0000C34D0000}"/>
    <cellStyle name="Note 4 2 2 42" xfId="18074" xr:uid="{00000000-0005-0000-0000-0000C44D0000}"/>
    <cellStyle name="Note 4 2 2 42 2" xfId="34245" xr:uid="{00000000-0005-0000-0000-0000C54D0000}"/>
    <cellStyle name="Note 4 2 2 42 3" xfId="44272" xr:uid="{00000000-0005-0000-0000-0000C64D0000}"/>
    <cellStyle name="Note 4 2 2 42 4" xfId="57280" xr:uid="{00000000-0005-0000-0000-0000C74D0000}"/>
    <cellStyle name="Note 4 2 2 43" xfId="18385" xr:uid="{00000000-0005-0000-0000-0000C84D0000}"/>
    <cellStyle name="Note 4 2 2 43 2" xfId="34520" xr:uid="{00000000-0005-0000-0000-0000C94D0000}"/>
    <cellStyle name="Note 4 2 2 43 3" xfId="44502" xr:uid="{00000000-0005-0000-0000-0000CA4D0000}"/>
    <cellStyle name="Note 4 2 2 43 4" xfId="57510" xr:uid="{00000000-0005-0000-0000-0000CB4D0000}"/>
    <cellStyle name="Note 4 2 2 44" xfId="18701" xr:uid="{00000000-0005-0000-0000-0000CC4D0000}"/>
    <cellStyle name="Note 4 2 2 44 2" xfId="34800" xr:uid="{00000000-0005-0000-0000-0000CD4D0000}"/>
    <cellStyle name="Note 4 2 2 44 3" xfId="44737" xr:uid="{00000000-0005-0000-0000-0000CE4D0000}"/>
    <cellStyle name="Note 4 2 2 44 4" xfId="57745" xr:uid="{00000000-0005-0000-0000-0000CF4D0000}"/>
    <cellStyle name="Note 4 2 2 45" xfId="19162" xr:uid="{00000000-0005-0000-0000-0000D04D0000}"/>
    <cellStyle name="Note 4 2 2 45 2" xfId="35209" xr:uid="{00000000-0005-0000-0000-0000D14D0000}"/>
    <cellStyle name="Note 4 2 2 45 3" xfId="45079" xr:uid="{00000000-0005-0000-0000-0000D24D0000}"/>
    <cellStyle name="Note 4 2 2 45 4" xfId="58087" xr:uid="{00000000-0005-0000-0000-0000D34D0000}"/>
    <cellStyle name="Note 4 2 2 46" xfId="19464" xr:uid="{00000000-0005-0000-0000-0000D44D0000}"/>
    <cellStyle name="Note 4 2 2 46 2" xfId="35475" xr:uid="{00000000-0005-0000-0000-0000D54D0000}"/>
    <cellStyle name="Note 4 2 2 46 3" xfId="45302" xr:uid="{00000000-0005-0000-0000-0000D64D0000}"/>
    <cellStyle name="Note 4 2 2 46 4" xfId="58310" xr:uid="{00000000-0005-0000-0000-0000D74D0000}"/>
    <cellStyle name="Note 4 2 2 47" xfId="22486" xr:uid="{00000000-0005-0000-0000-0000D84D0000}"/>
    <cellStyle name="Note 4 2 2 5" xfId="4555" xr:uid="{00000000-0005-0000-0000-0000D94D0000}"/>
    <cellStyle name="Note 4 2 2 5 2" xfId="22007" xr:uid="{00000000-0005-0000-0000-0000DA4D0000}"/>
    <cellStyle name="Note 4 2 2 5 3" xfId="20417" xr:uid="{00000000-0005-0000-0000-0000DB4D0000}"/>
    <cellStyle name="Note 4 2 2 5 4" xfId="46751" xr:uid="{00000000-0005-0000-0000-0000DC4D0000}"/>
    <cellStyle name="Note 4 2 2 6" xfId="4946" xr:uid="{00000000-0005-0000-0000-0000DD4D0000}"/>
    <cellStyle name="Note 4 2 2 6 2" xfId="22370" xr:uid="{00000000-0005-0000-0000-0000DE4D0000}"/>
    <cellStyle name="Note 4 2 2 6 3" xfId="29632" xr:uid="{00000000-0005-0000-0000-0000DF4D0000}"/>
    <cellStyle name="Note 4 2 2 6 4" xfId="47064" xr:uid="{00000000-0005-0000-0000-0000E04D0000}"/>
    <cellStyle name="Note 4 2 2 7" xfId="5171" xr:uid="{00000000-0005-0000-0000-0000E14D0000}"/>
    <cellStyle name="Note 4 2 2 7 2" xfId="22573" xr:uid="{00000000-0005-0000-0000-0000E24D0000}"/>
    <cellStyle name="Note 4 2 2 7 3" xfId="19674" xr:uid="{00000000-0005-0000-0000-0000E34D0000}"/>
    <cellStyle name="Note 4 2 2 7 4" xfId="47245" xr:uid="{00000000-0005-0000-0000-0000E44D0000}"/>
    <cellStyle name="Note 4 2 2 8" xfId="5456" xr:uid="{00000000-0005-0000-0000-0000E54D0000}"/>
    <cellStyle name="Note 4 2 2 8 2" xfId="22834" xr:uid="{00000000-0005-0000-0000-0000E64D0000}"/>
    <cellStyle name="Note 4 2 2 8 3" xfId="19596" xr:uid="{00000000-0005-0000-0000-0000E74D0000}"/>
    <cellStyle name="Note 4 2 2 8 4" xfId="47463" xr:uid="{00000000-0005-0000-0000-0000E84D0000}"/>
    <cellStyle name="Note 4 2 2 9" xfId="5664" xr:uid="{00000000-0005-0000-0000-0000E94D0000}"/>
    <cellStyle name="Note 4 2 2 9 2" xfId="23023" xr:uid="{00000000-0005-0000-0000-0000EA4D0000}"/>
    <cellStyle name="Note 4 2 2 9 3" xfId="21921" xr:uid="{00000000-0005-0000-0000-0000EB4D0000}"/>
    <cellStyle name="Note 4 2 2 9 4" xfId="47625" xr:uid="{00000000-0005-0000-0000-0000EC4D0000}"/>
    <cellStyle name="Note 4 2 20" xfId="16178" xr:uid="{00000000-0005-0000-0000-0000ED4D0000}"/>
    <cellStyle name="Note 4 2 20 2" xfId="32534" xr:uid="{00000000-0005-0000-0000-0000EE4D0000}"/>
    <cellStyle name="Note 4 2 20 3" xfId="42804" xr:uid="{00000000-0005-0000-0000-0000EF4D0000}"/>
    <cellStyle name="Note 4 2 20 4" xfId="55812" xr:uid="{00000000-0005-0000-0000-0000F04D0000}"/>
    <cellStyle name="Note 4 2 21" xfId="17240" xr:uid="{00000000-0005-0000-0000-0000F14D0000}"/>
    <cellStyle name="Note 4 2 21 2" xfId="33499" xr:uid="{00000000-0005-0000-0000-0000F24D0000}"/>
    <cellStyle name="Note 4 2 21 3" xfId="43648" xr:uid="{00000000-0005-0000-0000-0000F34D0000}"/>
    <cellStyle name="Note 4 2 21 4" xfId="56656" xr:uid="{00000000-0005-0000-0000-0000F44D0000}"/>
    <cellStyle name="Note 4 2 22" xfId="17264" xr:uid="{00000000-0005-0000-0000-0000F54D0000}"/>
    <cellStyle name="Note 4 2 22 2" xfId="33523" xr:uid="{00000000-0005-0000-0000-0000F64D0000}"/>
    <cellStyle name="Note 4 2 22 3" xfId="43672" xr:uid="{00000000-0005-0000-0000-0000F74D0000}"/>
    <cellStyle name="Note 4 2 22 4" xfId="56680" xr:uid="{00000000-0005-0000-0000-0000F84D0000}"/>
    <cellStyle name="Note 4 2 23" xfId="16994" xr:uid="{00000000-0005-0000-0000-0000F94D0000}"/>
    <cellStyle name="Note 4 2 23 2" xfId="33274" xr:uid="{00000000-0005-0000-0000-0000FA4D0000}"/>
    <cellStyle name="Note 4 2 23 3" xfId="43455" xr:uid="{00000000-0005-0000-0000-0000FB4D0000}"/>
    <cellStyle name="Note 4 2 23 4" xfId="56463" xr:uid="{00000000-0005-0000-0000-0000FC4D0000}"/>
    <cellStyle name="Note 4 2 24" xfId="17017" xr:uid="{00000000-0005-0000-0000-0000FD4D0000}"/>
    <cellStyle name="Note 4 2 24 2" xfId="33297" xr:uid="{00000000-0005-0000-0000-0000FE4D0000}"/>
    <cellStyle name="Note 4 2 24 3" xfId="43476" xr:uid="{00000000-0005-0000-0000-0000FF4D0000}"/>
    <cellStyle name="Note 4 2 24 4" xfId="56484" xr:uid="{00000000-0005-0000-0000-0000004E0000}"/>
    <cellStyle name="Note 4 2 25" xfId="18859" xr:uid="{00000000-0005-0000-0000-0000014E0000}"/>
    <cellStyle name="Note 4 2 25 2" xfId="34931" xr:uid="{00000000-0005-0000-0000-0000024E0000}"/>
    <cellStyle name="Note 4 2 25 3" xfId="44846" xr:uid="{00000000-0005-0000-0000-0000034E0000}"/>
    <cellStyle name="Note 4 2 25 4" xfId="57854" xr:uid="{00000000-0005-0000-0000-0000044E0000}"/>
    <cellStyle name="Note 4 2 26" xfId="25703" xr:uid="{00000000-0005-0000-0000-0000054E0000}"/>
    <cellStyle name="Note 4 2 3" xfId="2856" xr:uid="{00000000-0005-0000-0000-0000064E0000}"/>
    <cellStyle name="Note 4 2 3 10" xfId="6228" xr:uid="{00000000-0005-0000-0000-0000074E0000}"/>
    <cellStyle name="Note 4 2 3 10 2" xfId="23550" xr:uid="{00000000-0005-0000-0000-0000084E0000}"/>
    <cellStyle name="Note 4 2 3 10 3" xfId="21689" xr:uid="{00000000-0005-0000-0000-0000094E0000}"/>
    <cellStyle name="Note 4 2 3 10 4" xfId="48084" xr:uid="{00000000-0005-0000-0000-00000A4E0000}"/>
    <cellStyle name="Note 4 2 3 11" xfId="6461" xr:uid="{00000000-0005-0000-0000-00000B4E0000}"/>
    <cellStyle name="Note 4 2 3 11 2" xfId="23759" xr:uid="{00000000-0005-0000-0000-00000C4E0000}"/>
    <cellStyle name="Note 4 2 3 11 3" xfId="29246" xr:uid="{00000000-0005-0000-0000-00000D4E0000}"/>
    <cellStyle name="Note 4 2 3 11 4" xfId="48257" xr:uid="{00000000-0005-0000-0000-00000E4E0000}"/>
    <cellStyle name="Note 4 2 3 12" xfId="6755" xr:uid="{00000000-0005-0000-0000-00000F4E0000}"/>
    <cellStyle name="Note 4 2 3 12 2" xfId="24021" xr:uid="{00000000-0005-0000-0000-0000104E0000}"/>
    <cellStyle name="Note 4 2 3 12 3" xfId="22288" xr:uid="{00000000-0005-0000-0000-0000114E0000}"/>
    <cellStyle name="Note 4 2 3 12 4" xfId="48480" xr:uid="{00000000-0005-0000-0000-0000124E0000}"/>
    <cellStyle name="Note 4 2 3 13" xfId="7119" xr:uid="{00000000-0005-0000-0000-0000134E0000}"/>
    <cellStyle name="Note 4 2 3 13 2" xfId="24350" xr:uid="{00000000-0005-0000-0000-0000144E0000}"/>
    <cellStyle name="Note 4 2 3 13 3" xfId="35791" xr:uid="{00000000-0005-0000-0000-0000154E0000}"/>
    <cellStyle name="Note 4 2 3 13 4" xfId="48760" xr:uid="{00000000-0005-0000-0000-0000164E0000}"/>
    <cellStyle name="Note 4 2 3 14" xfId="7545" xr:uid="{00000000-0005-0000-0000-0000174E0000}"/>
    <cellStyle name="Note 4 2 3 14 2" xfId="24727" xr:uid="{00000000-0005-0000-0000-0000184E0000}"/>
    <cellStyle name="Note 4 2 3 14 3" xfId="36099" xr:uid="{00000000-0005-0000-0000-0000194E0000}"/>
    <cellStyle name="Note 4 2 3 14 4" xfId="49070" xr:uid="{00000000-0005-0000-0000-00001A4E0000}"/>
    <cellStyle name="Note 4 2 3 15" xfId="7843" xr:uid="{00000000-0005-0000-0000-00001B4E0000}"/>
    <cellStyle name="Note 4 2 3 15 2" xfId="24997" xr:uid="{00000000-0005-0000-0000-00001C4E0000}"/>
    <cellStyle name="Note 4 2 3 15 3" xfId="36329" xr:uid="{00000000-0005-0000-0000-00001D4E0000}"/>
    <cellStyle name="Note 4 2 3 15 4" xfId="49300" xr:uid="{00000000-0005-0000-0000-00001E4E0000}"/>
    <cellStyle name="Note 4 2 3 16" xfId="8424" xr:uid="{00000000-0005-0000-0000-00001F4E0000}"/>
    <cellStyle name="Note 4 2 3 16 2" xfId="25539" xr:uid="{00000000-0005-0000-0000-0000204E0000}"/>
    <cellStyle name="Note 4 2 3 16 3" xfId="36812" xr:uid="{00000000-0005-0000-0000-0000214E0000}"/>
    <cellStyle name="Note 4 2 3 16 4" xfId="49783" xr:uid="{00000000-0005-0000-0000-0000224E0000}"/>
    <cellStyle name="Note 4 2 3 17" xfId="8686" xr:uid="{00000000-0005-0000-0000-0000234E0000}"/>
    <cellStyle name="Note 4 2 3 17 2" xfId="25766" xr:uid="{00000000-0005-0000-0000-0000244E0000}"/>
    <cellStyle name="Note 4 2 3 17 3" xfId="37001" xr:uid="{00000000-0005-0000-0000-0000254E0000}"/>
    <cellStyle name="Note 4 2 3 17 4" xfId="49972" xr:uid="{00000000-0005-0000-0000-0000264E0000}"/>
    <cellStyle name="Note 4 2 3 18" xfId="8964" xr:uid="{00000000-0005-0000-0000-0000274E0000}"/>
    <cellStyle name="Note 4 2 3 18 2" xfId="26016" xr:uid="{00000000-0005-0000-0000-0000284E0000}"/>
    <cellStyle name="Note 4 2 3 18 3" xfId="37217" xr:uid="{00000000-0005-0000-0000-0000294E0000}"/>
    <cellStyle name="Note 4 2 3 18 4" xfId="50188" xr:uid="{00000000-0005-0000-0000-00002A4E0000}"/>
    <cellStyle name="Note 4 2 3 19" xfId="10484" xr:uid="{00000000-0005-0000-0000-00002B4E0000}"/>
    <cellStyle name="Note 4 2 3 19 2" xfId="27437" xr:uid="{00000000-0005-0000-0000-00002C4E0000}"/>
    <cellStyle name="Note 4 2 3 19 3" xfId="38477" xr:uid="{00000000-0005-0000-0000-00002D4E0000}"/>
    <cellStyle name="Note 4 2 3 19 4" xfId="51464" xr:uid="{00000000-0005-0000-0000-00002E4E0000}"/>
    <cellStyle name="Note 4 2 3 2" xfId="3369" xr:uid="{00000000-0005-0000-0000-00002F4E0000}"/>
    <cellStyle name="Note 4 2 3 2 2" xfId="20942" xr:uid="{00000000-0005-0000-0000-0000304E0000}"/>
    <cellStyle name="Note 4 2 3 2 3" xfId="27014" xr:uid="{00000000-0005-0000-0000-0000314E0000}"/>
    <cellStyle name="Note 4 2 3 2 4" xfId="45856" xr:uid="{00000000-0005-0000-0000-0000324E0000}"/>
    <cellStyle name="Note 4 2 3 20" xfId="10730" xr:uid="{00000000-0005-0000-0000-0000334E0000}"/>
    <cellStyle name="Note 4 2 3 20 2" xfId="27665" xr:uid="{00000000-0005-0000-0000-0000344E0000}"/>
    <cellStyle name="Note 4 2 3 20 3" xfId="38674" xr:uid="{00000000-0005-0000-0000-0000354E0000}"/>
    <cellStyle name="Note 4 2 3 20 4" xfId="51682" xr:uid="{00000000-0005-0000-0000-0000364E0000}"/>
    <cellStyle name="Note 4 2 3 21" xfId="11054" xr:uid="{00000000-0005-0000-0000-0000374E0000}"/>
    <cellStyle name="Note 4 2 3 21 2" xfId="27960" xr:uid="{00000000-0005-0000-0000-0000384E0000}"/>
    <cellStyle name="Note 4 2 3 21 3" xfId="38913" xr:uid="{00000000-0005-0000-0000-0000394E0000}"/>
    <cellStyle name="Note 4 2 3 21 4" xfId="51921" xr:uid="{00000000-0005-0000-0000-00003A4E0000}"/>
    <cellStyle name="Note 4 2 3 22" xfId="11393" xr:uid="{00000000-0005-0000-0000-00003B4E0000}"/>
    <cellStyle name="Note 4 2 3 22 2" xfId="28268" xr:uid="{00000000-0005-0000-0000-00003C4E0000}"/>
    <cellStyle name="Note 4 2 3 22 3" xfId="39171" xr:uid="{00000000-0005-0000-0000-00003D4E0000}"/>
    <cellStyle name="Note 4 2 3 22 4" xfId="52179" xr:uid="{00000000-0005-0000-0000-00003E4E0000}"/>
    <cellStyle name="Note 4 2 3 23" xfId="11664" xr:uid="{00000000-0005-0000-0000-00003F4E0000}"/>
    <cellStyle name="Note 4 2 3 23 2" xfId="28506" xr:uid="{00000000-0005-0000-0000-0000404E0000}"/>
    <cellStyle name="Note 4 2 3 23 3" xfId="39373" xr:uid="{00000000-0005-0000-0000-0000414E0000}"/>
    <cellStyle name="Note 4 2 3 23 4" xfId="52381" xr:uid="{00000000-0005-0000-0000-0000424E0000}"/>
    <cellStyle name="Note 4 2 3 24" xfId="11995" xr:uid="{00000000-0005-0000-0000-0000434E0000}"/>
    <cellStyle name="Note 4 2 3 24 2" xfId="28807" xr:uid="{00000000-0005-0000-0000-0000444E0000}"/>
    <cellStyle name="Note 4 2 3 24 3" xfId="39635" xr:uid="{00000000-0005-0000-0000-0000454E0000}"/>
    <cellStyle name="Note 4 2 3 24 4" xfId="52643" xr:uid="{00000000-0005-0000-0000-0000464E0000}"/>
    <cellStyle name="Note 4 2 3 25" xfId="12280" xr:uid="{00000000-0005-0000-0000-0000474E0000}"/>
    <cellStyle name="Note 4 2 3 25 2" xfId="29060" xr:uid="{00000000-0005-0000-0000-0000484E0000}"/>
    <cellStyle name="Note 4 2 3 25 3" xfId="39834" xr:uid="{00000000-0005-0000-0000-0000494E0000}"/>
    <cellStyle name="Note 4 2 3 25 4" xfId="52842" xr:uid="{00000000-0005-0000-0000-00004A4E0000}"/>
    <cellStyle name="Note 4 2 3 26" xfId="12553" xr:uid="{00000000-0005-0000-0000-00004B4E0000}"/>
    <cellStyle name="Note 4 2 3 26 2" xfId="29301" xr:uid="{00000000-0005-0000-0000-00004C4E0000}"/>
    <cellStyle name="Note 4 2 3 26 3" xfId="40035" xr:uid="{00000000-0005-0000-0000-00004D4E0000}"/>
    <cellStyle name="Note 4 2 3 26 4" xfId="53043" xr:uid="{00000000-0005-0000-0000-00004E4E0000}"/>
    <cellStyle name="Note 4 2 3 27" xfId="12835" xr:uid="{00000000-0005-0000-0000-00004F4E0000}"/>
    <cellStyle name="Note 4 2 3 27 2" xfId="29551" xr:uid="{00000000-0005-0000-0000-0000504E0000}"/>
    <cellStyle name="Note 4 2 3 27 3" xfId="40235" xr:uid="{00000000-0005-0000-0000-0000514E0000}"/>
    <cellStyle name="Note 4 2 3 27 4" xfId="53243" xr:uid="{00000000-0005-0000-0000-0000524E0000}"/>
    <cellStyle name="Note 4 2 3 28" xfId="13178" xr:uid="{00000000-0005-0000-0000-0000534E0000}"/>
    <cellStyle name="Note 4 2 3 28 2" xfId="29859" xr:uid="{00000000-0005-0000-0000-0000544E0000}"/>
    <cellStyle name="Note 4 2 3 28 3" xfId="40503" xr:uid="{00000000-0005-0000-0000-0000554E0000}"/>
    <cellStyle name="Note 4 2 3 28 4" xfId="53511" xr:uid="{00000000-0005-0000-0000-0000564E0000}"/>
    <cellStyle name="Note 4 2 3 29" xfId="13515" xr:uid="{00000000-0005-0000-0000-0000574E0000}"/>
    <cellStyle name="Note 4 2 3 29 2" xfId="30165" xr:uid="{00000000-0005-0000-0000-0000584E0000}"/>
    <cellStyle name="Note 4 2 3 29 3" xfId="40769" xr:uid="{00000000-0005-0000-0000-0000594E0000}"/>
    <cellStyle name="Note 4 2 3 29 4" xfId="53777" xr:uid="{00000000-0005-0000-0000-00005A4E0000}"/>
    <cellStyle name="Note 4 2 3 3" xfId="3665" xr:uid="{00000000-0005-0000-0000-00005B4E0000}"/>
    <cellStyle name="Note 4 2 3 3 2" xfId="21202" xr:uid="{00000000-0005-0000-0000-00005C4E0000}"/>
    <cellStyle name="Note 4 2 3 3 3" xfId="30489" xr:uid="{00000000-0005-0000-0000-00005D4E0000}"/>
    <cellStyle name="Note 4 2 3 3 4" xfId="46073" xr:uid="{00000000-0005-0000-0000-00005E4E0000}"/>
    <cellStyle name="Note 4 2 3 30" xfId="13754" xr:uid="{00000000-0005-0000-0000-00005F4E0000}"/>
    <cellStyle name="Note 4 2 3 30 2" xfId="30378" xr:uid="{00000000-0005-0000-0000-0000604E0000}"/>
    <cellStyle name="Note 4 2 3 30 3" xfId="40954" xr:uid="{00000000-0005-0000-0000-0000614E0000}"/>
    <cellStyle name="Note 4 2 3 30 4" xfId="53962" xr:uid="{00000000-0005-0000-0000-0000624E0000}"/>
    <cellStyle name="Note 4 2 3 31" xfId="14029" xr:uid="{00000000-0005-0000-0000-0000634E0000}"/>
    <cellStyle name="Note 4 2 3 31 2" xfId="30618" xr:uid="{00000000-0005-0000-0000-0000644E0000}"/>
    <cellStyle name="Note 4 2 3 31 3" xfId="41156" xr:uid="{00000000-0005-0000-0000-0000654E0000}"/>
    <cellStyle name="Note 4 2 3 31 4" xfId="54164" xr:uid="{00000000-0005-0000-0000-0000664E0000}"/>
    <cellStyle name="Note 4 2 3 32" xfId="14326" xr:uid="{00000000-0005-0000-0000-0000674E0000}"/>
    <cellStyle name="Note 4 2 3 32 2" xfId="30882" xr:uid="{00000000-0005-0000-0000-0000684E0000}"/>
    <cellStyle name="Note 4 2 3 32 3" xfId="41372" xr:uid="{00000000-0005-0000-0000-0000694E0000}"/>
    <cellStyle name="Note 4 2 3 32 4" xfId="54380" xr:uid="{00000000-0005-0000-0000-00006A4E0000}"/>
    <cellStyle name="Note 4 2 3 33" xfId="14650" xr:uid="{00000000-0005-0000-0000-00006B4E0000}"/>
    <cellStyle name="Note 4 2 3 33 2" xfId="31170" xr:uid="{00000000-0005-0000-0000-00006C4E0000}"/>
    <cellStyle name="Note 4 2 3 33 3" xfId="41615" xr:uid="{00000000-0005-0000-0000-00006D4E0000}"/>
    <cellStyle name="Note 4 2 3 33 4" xfId="54623" xr:uid="{00000000-0005-0000-0000-00006E4E0000}"/>
    <cellStyle name="Note 4 2 3 34" xfId="14953" xr:uid="{00000000-0005-0000-0000-00006F4E0000}"/>
    <cellStyle name="Note 4 2 3 34 2" xfId="31439" xr:uid="{00000000-0005-0000-0000-0000704E0000}"/>
    <cellStyle name="Note 4 2 3 34 3" xfId="41847" xr:uid="{00000000-0005-0000-0000-0000714E0000}"/>
    <cellStyle name="Note 4 2 3 34 4" xfId="54855" xr:uid="{00000000-0005-0000-0000-0000724E0000}"/>
    <cellStyle name="Note 4 2 3 35" xfId="15258" xr:uid="{00000000-0005-0000-0000-0000734E0000}"/>
    <cellStyle name="Note 4 2 3 35 2" xfId="31708" xr:uid="{00000000-0005-0000-0000-0000744E0000}"/>
    <cellStyle name="Note 4 2 3 35 3" xfId="42077" xr:uid="{00000000-0005-0000-0000-0000754E0000}"/>
    <cellStyle name="Note 4 2 3 35 4" xfId="55085" xr:uid="{00000000-0005-0000-0000-0000764E0000}"/>
    <cellStyle name="Note 4 2 3 36" xfId="15704" xr:uid="{00000000-0005-0000-0000-0000774E0000}"/>
    <cellStyle name="Note 4 2 3 36 2" xfId="32112" xr:uid="{00000000-0005-0000-0000-0000784E0000}"/>
    <cellStyle name="Note 4 2 3 36 3" xfId="42439" xr:uid="{00000000-0005-0000-0000-0000794E0000}"/>
    <cellStyle name="Note 4 2 3 36 4" xfId="55447" xr:uid="{00000000-0005-0000-0000-00007A4E0000}"/>
    <cellStyle name="Note 4 2 3 37" xfId="15967" xr:uid="{00000000-0005-0000-0000-00007B4E0000}"/>
    <cellStyle name="Note 4 2 3 37 2" xfId="32339" xr:uid="{00000000-0005-0000-0000-00007C4E0000}"/>
    <cellStyle name="Note 4 2 3 37 3" xfId="42629" xr:uid="{00000000-0005-0000-0000-00007D4E0000}"/>
    <cellStyle name="Note 4 2 3 37 4" xfId="55637" xr:uid="{00000000-0005-0000-0000-00007E4E0000}"/>
    <cellStyle name="Note 4 2 3 38" xfId="16454" xr:uid="{00000000-0005-0000-0000-00007F4E0000}"/>
    <cellStyle name="Note 4 2 3 38 2" xfId="32786" xr:uid="{00000000-0005-0000-0000-0000804E0000}"/>
    <cellStyle name="Note 4 2 3 38 3" xfId="43025" xr:uid="{00000000-0005-0000-0000-0000814E0000}"/>
    <cellStyle name="Note 4 2 3 38 4" xfId="56033" xr:uid="{00000000-0005-0000-0000-0000824E0000}"/>
    <cellStyle name="Note 4 2 3 39" xfId="16674" xr:uid="{00000000-0005-0000-0000-0000834E0000}"/>
    <cellStyle name="Note 4 2 3 39 2" xfId="32981" xr:uid="{00000000-0005-0000-0000-0000844E0000}"/>
    <cellStyle name="Note 4 2 3 39 3" xfId="43196" xr:uid="{00000000-0005-0000-0000-0000854E0000}"/>
    <cellStyle name="Note 4 2 3 39 4" xfId="56204" xr:uid="{00000000-0005-0000-0000-0000864E0000}"/>
    <cellStyle name="Note 4 2 3 4" xfId="4282" xr:uid="{00000000-0005-0000-0000-0000874E0000}"/>
    <cellStyle name="Note 4 2 3 4 2" xfId="21766" xr:uid="{00000000-0005-0000-0000-0000884E0000}"/>
    <cellStyle name="Note 4 2 3 4 3" xfId="19813" xr:uid="{00000000-0005-0000-0000-0000894E0000}"/>
    <cellStyle name="Note 4 2 3 4 4" xfId="46551" xr:uid="{00000000-0005-0000-0000-00008A4E0000}"/>
    <cellStyle name="Note 4 2 3 40" xfId="17475" xr:uid="{00000000-0005-0000-0000-00008B4E0000}"/>
    <cellStyle name="Note 4 2 3 40 2" xfId="33713" xr:uid="{00000000-0005-0000-0000-00008C4E0000}"/>
    <cellStyle name="Note 4 2 3 40 3" xfId="43828" xr:uid="{00000000-0005-0000-0000-00008D4E0000}"/>
    <cellStyle name="Note 4 2 3 40 4" xfId="56836" xr:uid="{00000000-0005-0000-0000-00008E4E0000}"/>
    <cellStyle name="Note 4 2 3 41" xfId="17725" xr:uid="{00000000-0005-0000-0000-00008F4E0000}"/>
    <cellStyle name="Note 4 2 3 41 2" xfId="33934" xr:uid="{00000000-0005-0000-0000-0000904E0000}"/>
    <cellStyle name="Note 4 2 3 41 3" xfId="44009" xr:uid="{00000000-0005-0000-0000-0000914E0000}"/>
    <cellStyle name="Note 4 2 3 41 4" xfId="57017" xr:uid="{00000000-0005-0000-0000-0000924E0000}"/>
    <cellStyle name="Note 4 2 3 42" xfId="18044" xr:uid="{00000000-0005-0000-0000-0000934E0000}"/>
    <cellStyle name="Note 4 2 3 42 2" xfId="34216" xr:uid="{00000000-0005-0000-0000-0000944E0000}"/>
    <cellStyle name="Note 4 2 3 42 3" xfId="44243" xr:uid="{00000000-0005-0000-0000-0000954E0000}"/>
    <cellStyle name="Note 4 2 3 42 4" xfId="57251" xr:uid="{00000000-0005-0000-0000-0000964E0000}"/>
    <cellStyle name="Note 4 2 3 43" xfId="18355" xr:uid="{00000000-0005-0000-0000-0000974E0000}"/>
    <cellStyle name="Note 4 2 3 43 2" xfId="34491" xr:uid="{00000000-0005-0000-0000-0000984E0000}"/>
    <cellStyle name="Note 4 2 3 43 3" xfId="44473" xr:uid="{00000000-0005-0000-0000-0000994E0000}"/>
    <cellStyle name="Note 4 2 3 43 4" xfId="57481" xr:uid="{00000000-0005-0000-0000-00009A4E0000}"/>
    <cellStyle name="Note 4 2 3 44" xfId="18671" xr:uid="{00000000-0005-0000-0000-00009B4E0000}"/>
    <cellStyle name="Note 4 2 3 44 2" xfId="34771" xr:uid="{00000000-0005-0000-0000-00009C4E0000}"/>
    <cellStyle name="Note 4 2 3 44 3" xfId="44708" xr:uid="{00000000-0005-0000-0000-00009D4E0000}"/>
    <cellStyle name="Note 4 2 3 44 4" xfId="57716" xr:uid="{00000000-0005-0000-0000-00009E4E0000}"/>
    <cellStyle name="Note 4 2 3 45" xfId="19132" xr:uid="{00000000-0005-0000-0000-00009F4E0000}"/>
    <cellStyle name="Note 4 2 3 45 2" xfId="35180" xr:uid="{00000000-0005-0000-0000-0000A04E0000}"/>
    <cellStyle name="Note 4 2 3 45 3" xfId="45050" xr:uid="{00000000-0005-0000-0000-0000A14E0000}"/>
    <cellStyle name="Note 4 2 3 45 4" xfId="58058" xr:uid="{00000000-0005-0000-0000-0000A24E0000}"/>
    <cellStyle name="Note 4 2 3 46" xfId="19434" xr:uid="{00000000-0005-0000-0000-0000A34E0000}"/>
    <cellStyle name="Note 4 2 3 46 2" xfId="35446" xr:uid="{00000000-0005-0000-0000-0000A44E0000}"/>
    <cellStyle name="Note 4 2 3 46 3" xfId="45273" xr:uid="{00000000-0005-0000-0000-0000A54E0000}"/>
    <cellStyle name="Note 4 2 3 46 4" xfId="58281" xr:uid="{00000000-0005-0000-0000-0000A64E0000}"/>
    <cellStyle name="Note 4 2 3 47" xfId="31376" xr:uid="{00000000-0005-0000-0000-0000A74E0000}"/>
    <cellStyle name="Note 4 2 3 5" xfId="4526" xr:uid="{00000000-0005-0000-0000-0000A84E0000}"/>
    <cellStyle name="Note 4 2 3 5 2" xfId="21978" xr:uid="{00000000-0005-0000-0000-0000A94E0000}"/>
    <cellStyle name="Note 4 2 3 5 3" xfId="20662" xr:uid="{00000000-0005-0000-0000-0000AA4E0000}"/>
    <cellStyle name="Note 4 2 3 5 4" xfId="46722" xr:uid="{00000000-0005-0000-0000-0000AB4E0000}"/>
    <cellStyle name="Note 4 2 3 6" xfId="4916" xr:uid="{00000000-0005-0000-0000-0000AC4E0000}"/>
    <cellStyle name="Note 4 2 3 6 2" xfId="22340" xr:uid="{00000000-0005-0000-0000-0000AD4E0000}"/>
    <cellStyle name="Note 4 2 3 6 3" xfId="27282" xr:uid="{00000000-0005-0000-0000-0000AE4E0000}"/>
    <cellStyle name="Note 4 2 3 6 4" xfId="47034" xr:uid="{00000000-0005-0000-0000-0000AF4E0000}"/>
    <cellStyle name="Note 4 2 3 7" xfId="5142" xr:uid="{00000000-0005-0000-0000-0000B04E0000}"/>
    <cellStyle name="Note 4 2 3 7 2" xfId="22544" xr:uid="{00000000-0005-0000-0000-0000B14E0000}"/>
    <cellStyle name="Note 4 2 3 7 3" xfId="20485" xr:uid="{00000000-0005-0000-0000-0000B24E0000}"/>
    <cellStyle name="Note 4 2 3 7 4" xfId="47216" xr:uid="{00000000-0005-0000-0000-0000B34E0000}"/>
    <cellStyle name="Note 4 2 3 8" xfId="5427" xr:uid="{00000000-0005-0000-0000-0000B44E0000}"/>
    <cellStyle name="Note 4 2 3 8 2" xfId="22805" xr:uid="{00000000-0005-0000-0000-0000B54E0000}"/>
    <cellStyle name="Note 4 2 3 8 3" xfId="19625" xr:uid="{00000000-0005-0000-0000-0000B64E0000}"/>
    <cellStyle name="Note 4 2 3 8 4" xfId="47434" xr:uid="{00000000-0005-0000-0000-0000B74E0000}"/>
    <cellStyle name="Note 4 2 3 9" xfId="5635" xr:uid="{00000000-0005-0000-0000-0000B84E0000}"/>
    <cellStyle name="Note 4 2 3 9 2" xfId="22994" xr:uid="{00000000-0005-0000-0000-0000B94E0000}"/>
    <cellStyle name="Note 4 2 3 9 3" xfId="30543" xr:uid="{00000000-0005-0000-0000-0000BA4E0000}"/>
    <cellStyle name="Note 4 2 3 9 4" xfId="47596" xr:uid="{00000000-0005-0000-0000-0000BB4E0000}"/>
    <cellStyle name="Note 4 2 4" xfId="2669" xr:uid="{00000000-0005-0000-0000-0000BC4E0000}"/>
    <cellStyle name="Note 4 2 4 10" xfId="6084" xr:uid="{00000000-0005-0000-0000-0000BD4E0000}"/>
    <cellStyle name="Note 4 2 4 10 2" xfId="23416" xr:uid="{00000000-0005-0000-0000-0000BE4E0000}"/>
    <cellStyle name="Note 4 2 4 10 3" xfId="21309" xr:uid="{00000000-0005-0000-0000-0000BF4E0000}"/>
    <cellStyle name="Note 4 2 4 10 4" xfId="47971" xr:uid="{00000000-0005-0000-0000-0000C04E0000}"/>
    <cellStyle name="Note 4 2 4 11" xfId="5799" xr:uid="{00000000-0005-0000-0000-0000C14E0000}"/>
    <cellStyle name="Note 4 2 4 11 2" xfId="23144" xr:uid="{00000000-0005-0000-0000-0000C24E0000}"/>
    <cellStyle name="Note 4 2 4 11 3" xfId="32284" xr:uid="{00000000-0005-0000-0000-0000C34E0000}"/>
    <cellStyle name="Note 4 2 4 11 4" xfId="47729" xr:uid="{00000000-0005-0000-0000-0000C44E0000}"/>
    <cellStyle name="Note 4 2 4 12" xfId="5832" xr:uid="{00000000-0005-0000-0000-0000C54E0000}"/>
    <cellStyle name="Note 4 2 4 12 2" xfId="23177" xr:uid="{00000000-0005-0000-0000-0000C64E0000}"/>
    <cellStyle name="Note 4 2 4 12 3" xfId="30541" xr:uid="{00000000-0005-0000-0000-0000C74E0000}"/>
    <cellStyle name="Note 4 2 4 12 4" xfId="47760" xr:uid="{00000000-0005-0000-0000-0000C84E0000}"/>
    <cellStyle name="Note 4 2 4 13" xfId="6983" xr:uid="{00000000-0005-0000-0000-0000C94E0000}"/>
    <cellStyle name="Note 4 2 4 13 2" xfId="24227" xr:uid="{00000000-0005-0000-0000-0000CA4E0000}"/>
    <cellStyle name="Note 4 2 4 13 3" xfId="35691" xr:uid="{00000000-0005-0000-0000-0000CB4E0000}"/>
    <cellStyle name="Note 4 2 4 13 4" xfId="48660" xr:uid="{00000000-0005-0000-0000-0000CC4E0000}"/>
    <cellStyle name="Note 4 2 4 14" xfId="7397" xr:uid="{00000000-0005-0000-0000-0000CD4E0000}"/>
    <cellStyle name="Note 4 2 4 14 2" xfId="24598" xr:uid="{00000000-0005-0000-0000-0000CE4E0000}"/>
    <cellStyle name="Note 4 2 4 14 3" xfId="35989" xr:uid="{00000000-0005-0000-0000-0000CF4E0000}"/>
    <cellStyle name="Note 4 2 4 14 4" xfId="48960" xr:uid="{00000000-0005-0000-0000-0000D04E0000}"/>
    <cellStyle name="Note 4 2 4 15" xfId="7705" xr:uid="{00000000-0005-0000-0000-0000D14E0000}"/>
    <cellStyle name="Note 4 2 4 15 2" xfId="24869" xr:uid="{00000000-0005-0000-0000-0000D24E0000}"/>
    <cellStyle name="Note 4 2 4 15 3" xfId="36220" xr:uid="{00000000-0005-0000-0000-0000D34E0000}"/>
    <cellStyle name="Note 4 2 4 15 4" xfId="49191" xr:uid="{00000000-0005-0000-0000-0000D44E0000}"/>
    <cellStyle name="Note 4 2 4 16" xfId="8279" xr:uid="{00000000-0005-0000-0000-0000D54E0000}"/>
    <cellStyle name="Note 4 2 4 16 2" xfId="25405" xr:uid="{00000000-0005-0000-0000-0000D64E0000}"/>
    <cellStyle name="Note 4 2 4 16 3" xfId="36696" xr:uid="{00000000-0005-0000-0000-0000D74E0000}"/>
    <cellStyle name="Note 4 2 4 16 4" xfId="49667" xr:uid="{00000000-0005-0000-0000-0000D84E0000}"/>
    <cellStyle name="Note 4 2 4 17" xfId="8000" xr:uid="{00000000-0005-0000-0000-0000D94E0000}"/>
    <cellStyle name="Note 4 2 4 17 2" xfId="25135" xr:uid="{00000000-0005-0000-0000-0000DA4E0000}"/>
    <cellStyle name="Note 4 2 4 17 3" xfId="36450" xr:uid="{00000000-0005-0000-0000-0000DB4E0000}"/>
    <cellStyle name="Note 4 2 4 17 4" xfId="49421" xr:uid="{00000000-0005-0000-0000-0000DC4E0000}"/>
    <cellStyle name="Note 4 2 4 18" xfId="8568" xr:uid="{00000000-0005-0000-0000-0000DD4E0000}"/>
    <cellStyle name="Note 4 2 4 18 2" xfId="25664" xr:uid="{00000000-0005-0000-0000-0000DE4E0000}"/>
    <cellStyle name="Note 4 2 4 18 3" xfId="36922" xr:uid="{00000000-0005-0000-0000-0000DF4E0000}"/>
    <cellStyle name="Note 4 2 4 18 4" xfId="49893" xr:uid="{00000000-0005-0000-0000-0000E04E0000}"/>
    <cellStyle name="Note 4 2 4 19" xfId="10331" xr:uid="{00000000-0005-0000-0000-0000E14E0000}"/>
    <cellStyle name="Note 4 2 4 19 2" xfId="27294" xr:uid="{00000000-0005-0000-0000-0000E24E0000}"/>
    <cellStyle name="Note 4 2 4 19 3" xfId="38353" xr:uid="{00000000-0005-0000-0000-0000E34E0000}"/>
    <cellStyle name="Note 4 2 4 19 4" xfId="51313" xr:uid="{00000000-0005-0000-0000-0000E44E0000}"/>
    <cellStyle name="Note 4 2 4 2" xfId="3222" xr:uid="{00000000-0005-0000-0000-0000E54E0000}"/>
    <cellStyle name="Note 4 2 4 2 2" xfId="20809" xr:uid="{00000000-0005-0000-0000-0000E64E0000}"/>
    <cellStyle name="Note 4 2 4 2 3" xfId="22666" xr:uid="{00000000-0005-0000-0000-0000E74E0000}"/>
    <cellStyle name="Note 4 2 4 2 4" xfId="45747" xr:uid="{00000000-0005-0000-0000-0000E84E0000}"/>
    <cellStyle name="Note 4 2 4 20" xfId="9150" xr:uid="{00000000-0005-0000-0000-0000E94E0000}"/>
    <cellStyle name="Note 4 2 4 20 2" xfId="26185" xr:uid="{00000000-0005-0000-0000-0000EA4E0000}"/>
    <cellStyle name="Note 4 2 4 20 3" xfId="37366" xr:uid="{00000000-0005-0000-0000-0000EB4E0000}"/>
    <cellStyle name="Note 4 2 4 20 4" xfId="50337" xr:uid="{00000000-0005-0000-0000-0000EC4E0000}"/>
    <cellStyle name="Note 4 2 4 21" xfId="9262" xr:uid="{00000000-0005-0000-0000-0000ED4E0000}"/>
    <cellStyle name="Note 4 2 4 21 2" xfId="26293" xr:uid="{00000000-0005-0000-0000-0000EE4E0000}"/>
    <cellStyle name="Note 4 2 4 21 3" xfId="37469" xr:uid="{00000000-0005-0000-0000-0000EF4E0000}"/>
    <cellStyle name="Note 4 2 4 21 4" xfId="50436" xr:uid="{00000000-0005-0000-0000-0000F04E0000}"/>
    <cellStyle name="Note 4 2 4 22" xfId="9216" xr:uid="{00000000-0005-0000-0000-0000F14E0000}"/>
    <cellStyle name="Note 4 2 4 22 2" xfId="26249" xr:uid="{00000000-0005-0000-0000-0000F24E0000}"/>
    <cellStyle name="Note 4 2 4 22 3" xfId="37428" xr:uid="{00000000-0005-0000-0000-0000F34E0000}"/>
    <cellStyle name="Note 4 2 4 22 4" xfId="50395" xr:uid="{00000000-0005-0000-0000-0000F44E0000}"/>
    <cellStyle name="Note 4 2 4 23" xfId="9199" xr:uid="{00000000-0005-0000-0000-0000F54E0000}"/>
    <cellStyle name="Note 4 2 4 23 2" xfId="26232" xr:uid="{00000000-0005-0000-0000-0000F64E0000}"/>
    <cellStyle name="Note 4 2 4 23 3" xfId="37411" xr:uid="{00000000-0005-0000-0000-0000F74E0000}"/>
    <cellStyle name="Note 4 2 4 23 4" xfId="50378" xr:uid="{00000000-0005-0000-0000-0000F84E0000}"/>
    <cellStyle name="Note 4 2 4 24" xfId="11567" xr:uid="{00000000-0005-0000-0000-0000F94E0000}"/>
    <cellStyle name="Note 4 2 4 24 2" xfId="28423" xr:uid="{00000000-0005-0000-0000-0000FA4E0000}"/>
    <cellStyle name="Note 4 2 4 24 3" xfId="39305" xr:uid="{00000000-0005-0000-0000-0000FB4E0000}"/>
    <cellStyle name="Note 4 2 4 24 4" xfId="52313" xr:uid="{00000000-0005-0000-0000-0000FC4E0000}"/>
    <cellStyle name="Note 4 2 4 25" xfId="9816" xr:uid="{00000000-0005-0000-0000-0000FD4E0000}"/>
    <cellStyle name="Note 4 2 4 25 2" xfId="26812" xr:uid="{00000000-0005-0000-0000-0000FE4E0000}"/>
    <cellStyle name="Note 4 2 4 25 3" xfId="37936" xr:uid="{00000000-0005-0000-0000-0000FF4E0000}"/>
    <cellStyle name="Note 4 2 4 25 4" xfId="50902" xr:uid="{00000000-0005-0000-0000-0000004F0000}"/>
    <cellStyle name="Note 4 2 4 26" xfId="12126" xr:uid="{00000000-0005-0000-0000-0000014F0000}"/>
    <cellStyle name="Note 4 2 4 26 2" xfId="28925" xr:uid="{00000000-0005-0000-0000-0000024F0000}"/>
    <cellStyle name="Note 4 2 4 26 3" xfId="39737" xr:uid="{00000000-0005-0000-0000-0000034F0000}"/>
    <cellStyle name="Note 4 2 4 26 4" xfId="52745" xr:uid="{00000000-0005-0000-0000-0000044F0000}"/>
    <cellStyle name="Note 4 2 4 27" xfId="11815" xr:uid="{00000000-0005-0000-0000-0000054F0000}"/>
    <cellStyle name="Note 4 2 4 27 2" xfId="28640" xr:uid="{00000000-0005-0000-0000-0000064F0000}"/>
    <cellStyle name="Note 4 2 4 27 3" xfId="39492" xr:uid="{00000000-0005-0000-0000-0000074F0000}"/>
    <cellStyle name="Note 4 2 4 27 4" xfId="52500" xr:uid="{00000000-0005-0000-0000-0000084F0000}"/>
    <cellStyle name="Note 4 2 4 28" xfId="13019" xr:uid="{00000000-0005-0000-0000-0000094F0000}"/>
    <cellStyle name="Note 4 2 4 28 2" xfId="29714" xr:uid="{00000000-0005-0000-0000-00000A4F0000}"/>
    <cellStyle name="Note 4 2 4 28 3" xfId="40379" xr:uid="{00000000-0005-0000-0000-00000B4F0000}"/>
    <cellStyle name="Note 4 2 4 28 4" xfId="53387" xr:uid="{00000000-0005-0000-0000-00000C4F0000}"/>
    <cellStyle name="Note 4 2 4 29" xfId="13361" xr:uid="{00000000-0005-0000-0000-00000D4F0000}"/>
    <cellStyle name="Note 4 2 4 29 2" xfId="30024" xr:uid="{00000000-0005-0000-0000-00000E4F0000}"/>
    <cellStyle name="Note 4 2 4 29 3" xfId="40645" xr:uid="{00000000-0005-0000-0000-00000F4F0000}"/>
    <cellStyle name="Note 4 2 4 29 4" xfId="53653" xr:uid="{00000000-0005-0000-0000-0000104F0000}"/>
    <cellStyle name="Note 4 2 4 3" xfId="3163" xr:uid="{00000000-0005-0000-0000-0000114F0000}"/>
    <cellStyle name="Note 4 2 4 3 2" xfId="20755" xr:uid="{00000000-0005-0000-0000-0000124F0000}"/>
    <cellStyle name="Note 4 2 4 3 3" xfId="20566" xr:uid="{00000000-0005-0000-0000-0000134F0000}"/>
    <cellStyle name="Note 4 2 4 3 4" xfId="45704" xr:uid="{00000000-0005-0000-0000-0000144F0000}"/>
    <cellStyle name="Note 4 2 4 30" xfId="12986" xr:uid="{00000000-0005-0000-0000-0000154F0000}"/>
    <cellStyle name="Note 4 2 4 30 2" xfId="29682" xr:uid="{00000000-0005-0000-0000-0000164F0000}"/>
    <cellStyle name="Note 4 2 4 30 3" xfId="40349" xr:uid="{00000000-0005-0000-0000-0000174F0000}"/>
    <cellStyle name="Note 4 2 4 30 4" xfId="53357" xr:uid="{00000000-0005-0000-0000-0000184F0000}"/>
    <cellStyle name="Note 4 2 4 31" xfId="13642" xr:uid="{00000000-0005-0000-0000-0000194F0000}"/>
    <cellStyle name="Note 4 2 4 31 2" xfId="30279" xr:uid="{00000000-0005-0000-0000-00001A4F0000}"/>
    <cellStyle name="Note 4 2 4 31 3" xfId="40872" xr:uid="{00000000-0005-0000-0000-00001B4F0000}"/>
    <cellStyle name="Note 4 2 4 31 4" xfId="53880" xr:uid="{00000000-0005-0000-0000-00001C4F0000}"/>
    <cellStyle name="Note 4 2 4 32" xfId="9532" xr:uid="{00000000-0005-0000-0000-00001D4F0000}"/>
    <cellStyle name="Note 4 2 4 32 2" xfId="26546" xr:uid="{00000000-0005-0000-0000-00001E4F0000}"/>
    <cellStyle name="Note 4 2 4 32 3" xfId="37691" xr:uid="{00000000-0005-0000-0000-00001F4F0000}"/>
    <cellStyle name="Note 4 2 4 32 4" xfId="50657" xr:uid="{00000000-0005-0000-0000-0000204F0000}"/>
    <cellStyle name="Note 4 2 4 33" xfId="14497" xr:uid="{00000000-0005-0000-0000-0000214F0000}"/>
    <cellStyle name="Note 4 2 4 33 2" xfId="31034" xr:uid="{00000000-0005-0000-0000-0000224F0000}"/>
    <cellStyle name="Note 4 2 4 33 3" xfId="41502" xr:uid="{00000000-0005-0000-0000-0000234F0000}"/>
    <cellStyle name="Note 4 2 4 33 4" xfId="54510" xr:uid="{00000000-0005-0000-0000-0000244F0000}"/>
    <cellStyle name="Note 4 2 4 34" xfId="14813" xr:uid="{00000000-0005-0000-0000-0000254F0000}"/>
    <cellStyle name="Note 4 2 4 34 2" xfId="31312" xr:uid="{00000000-0005-0000-0000-0000264F0000}"/>
    <cellStyle name="Note 4 2 4 34 3" xfId="41736" xr:uid="{00000000-0005-0000-0000-0000274F0000}"/>
    <cellStyle name="Note 4 2 4 34 4" xfId="54744" xr:uid="{00000000-0005-0000-0000-0000284F0000}"/>
    <cellStyle name="Note 4 2 4 35" xfId="15111" xr:uid="{00000000-0005-0000-0000-0000294F0000}"/>
    <cellStyle name="Note 4 2 4 35 2" xfId="31579" xr:uid="{00000000-0005-0000-0000-00002A4F0000}"/>
    <cellStyle name="Note 4 2 4 35 3" xfId="41968" xr:uid="{00000000-0005-0000-0000-00002B4F0000}"/>
    <cellStyle name="Note 4 2 4 35 4" xfId="54976" xr:uid="{00000000-0005-0000-0000-00002C4F0000}"/>
    <cellStyle name="Note 4 2 4 36" xfId="15563" xr:uid="{00000000-0005-0000-0000-00002D4F0000}"/>
    <cellStyle name="Note 4 2 4 36 2" xfId="31985" xr:uid="{00000000-0005-0000-0000-00002E4F0000}"/>
    <cellStyle name="Note 4 2 4 36 3" xfId="42328" xr:uid="{00000000-0005-0000-0000-00002F4F0000}"/>
    <cellStyle name="Note 4 2 4 36 4" xfId="55336" xr:uid="{00000000-0005-0000-0000-0000304F0000}"/>
    <cellStyle name="Note 4 2 4 37" xfId="15502" xr:uid="{00000000-0005-0000-0000-0000314F0000}"/>
    <cellStyle name="Note 4 2 4 37 2" xfId="31928" xr:uid="{00000000-0005-0000-0000-0000324F0000}"/>
    <cellStyle name="Note 4 2 4 37 3" xfId="42279" xr:uid="{00000000-0005-0000-0000-0000334F0000}"/>
    <cellStyle name="Note 4 2 4 37 4" xfId="55287" xr:uid="{00000000-0005-0000-0000-0000344F0000}"/>
    <cellStyle name="Note 4 2 4 38" xfId="16308" xr:uid="{00000000-0005-0000-0000-0000354F0000}"/>
    <cellStyle name="Note 4 2 4 38 2" xfId="32652" xr:uid="{00000000-0005-0000-0000-0000364F0000}"/>
    <cellStyle name="Note 4 2 4 38 3" xfId="42908" xr:uid="{00000000-0005-0000-0000-0000374F0000}"/>
    <cellStyle name="Note 4 2 4 38 4" xfId="55916" xr:uid="{00000000-0005-0000-0000-0000384F0000}"/>
    <cellStyle name="Note 4 2 4 39" xfId="16134" xr:uid="{00000000-0005-0000-0000-0000394F0000}"/>
    <cellStyle name="Note 4 2 4 39 2" xfId="32490" xr:uid="{00000000-0005-0000-0000-00003A4F0000}"/>
    <cellStyle name="Note 4 2 4 39 3" xfId="42763" xr:uid="{00000000-0005-0000-0000-00003B4F0000}"/>
    <cellStyle name="Note 4 2 4 39 4" xfId="55771" xr:uid="{00000000-0005-0000-0000-00003C4F0000}"/>
    <cellStyle name="Note 4 2 4 4" xfId="4137" xr:uid="{00000000-0005-0000-0000-00003D4F0000}"/>
    <cellStyle name="Note 4 2 4 4 2" xfId="21636" xr:uid="{00000000-0005-0000-0000-00003E4F0000}"/>
    <cellStyle name="Note 4 2 4 4 3" xfId="19888" xr:uid="{00000000-0005-0000-0000-00003F4F0000}"/>
    <cellStyle name="Note 4 2 4 4 4" xfId="46444" xr:uid="{00000000-0005-0000-0000-0000404F0000}"/>
    <cellStyle name="Note 4 2 4 40" xfId="17327" xr:uid="{00000000-0005-0000-0000-0000414F0000}"/>
    <cellStyle name="Note 4 2 4 40 2" xfId="33580" xr:uid="{00000000-0005-0000-0000-0000424F0000}"/>
    <cellStyle name="Note 4 2 4 40 3" xfId="43718" xr:uid="{00000000-0005-0000-0000-0000434F0000}"/>
    <cellStyle name="Note 4 2 4 40 4" xfId="56726" xr:uid="{00000000-0005-0000-0000-0000444F0000}"/>
    <cellStyle name="Note 4 2 4 41" xfId="16842" xr:uid="{00000000-0005-0000-0000-0000454F0000}"/>
    <cellStyle name="Note 4 2 4 41 2" xfId="33130" xr:uid="{00000000-0005-0000-0000-0000464F0000}"/>
    <cellStyle name="Note 4 2 4 41 3" xfId="43327" xr:uid="{00000000-0005-0000-0000-0000474F0000}"/>
    <cellStyle name="Note 4 2 4 41 4" xfId="56335" xr:uid="{00000000-0005-0000-0000-0000484F0000}"/>
    <cellStyle name="Note 4 2 4 42" xfId="17889" xr:uid="{00000000-0005-0000-0000-0000494F0000}"/>
    <cellStyle name="Note 4 2 4 42 2" xfId="34078" xr:uid="{00000000-0005-0000-0000-00004A4F0000}"/>
    <cellStyle name="Note 4 2 4 42 3" xfId="44131" xr:uid="{00000000-0005-0000-0000-00004B4F0000}"/>
    <cellStyle name="Note 4 2 4 42 4" xfId="57139" xr:uid="{00000000-0005-0000-0000-00004C4F0000}"/>
    <cellStyle name="Note 4 2 4 43" xfId="18204" xr:uid="{00000000-0005-0000-0000-00004D4F0000}"/>
    <cellStyle name="Note 4 2 4 43 2" xfId="34353" xr:uid="{00000000-0005-0000-0000-00004E4F0000}"/>
    <cellStyle name="Note 4 2 4 43 3" xfId="44362" xr:uid="{00000000-0005-0000-0000-00004F4F0000}"/>
    <cellStyle name="Note 4 2 4 43 4" xfId="57370" xr:uid="{00000000-0005-0000-0000-0000504F0000}"/>
    <cellStyle name="Note 4 2 4 44" xfId="18524" xr:uid="{00000000-0005-0000-0000-0000514F0000}"/>
    <cellStyle name="Note 4 2 4 44 2" xfId="34640" xr:uid="{00000000-0005-0000-0000-0000524F0000}"/>
    <cellStyle name="Note 4 2 4 44 3" xfId="44599" xr:uid="{00000000-0005-0000-0000-0000534F0000}"/>
    <cellStyle name="Note 4 2 4 44 4" xfId="57607" xr:uid="{00000000-0005-0000-0000-0000544F0000}"/>
    <cellStyle name="Note 4 2 4 45" xfId="18984" xr:uid="{00000000-0005-0000-0000-0000554F0000}"/>
    <cellStyle name="Note 4 2 4 45 2" xfId="35047" xr:uid="{00000000-0005-0000-0000-0000564F0000}"/>
    <cellStyle name="Note 4 2 4 45 3" xfId="44941" xr:uid="{00000000-0005-0000-0000-0000574F0000}"/>
    <cellStyle name="Note 4 2 4 45 4" xfId="57949" xr:uid="{00000000-0005-0000-0000-0000584F0000}"/>
    <cellStyle name="Note 4 2 4 46" xfId="19287" xr:uid="{00000000-0005-0000-0000-0000594F0000}"/>
    <cellStyle name="Note 4 2 4 46 2" xfId="35317" xr:uid="{00000000-0005-0000-0000-00005A4F0000}"/>
    <cellStyle name="Note 4 2 4 46 3" xfId="45164" xr:uid="{00000000-0005-0000-0000-00005B4F0000}"/>
    <cellStyle name="Note 4 2 4 46 4" xfId="58172" xr:uid="{00000000-0005-0000-0000-00005C4F0000}"/>
    <cellStyle name="Note 4 2 4 47" xfId="20189" xr:uid="{00000000-0005-0000-0000-00005D4F0000}"/>
    <cellStyle name="Note 4 2 4 5" xfId="3830" xr:uid="{00000000-0005-0000-0000-00005E4F0000}"/>
    <cellStyle name="Note 4 2 4 5 2" xfId="21348" xr:uid="{00000000-0005-0000-0000-00005F4F0000}"/>
    <cellStyle name="Note 4 2 4 5 3" xfId="20118" xr:uid="{00000000-0005-0000-0000-0000604F0000}"/>
    <cellStyle name="Note 4 2 4 5 4" xfId="46196" xr:uid="{00000000-0005-0000-0000-0000614F0000}"/>
    <cellStyle name="Note 4 2 4 6" xfId="4770" xr:uid="{00000000-0005-0000-0000-0000624F0000}"/>
    <cellStyle name="Note 4 2 4 6 2" xfId="22204" xr:uid="{00000000-0005-0000-0000-0000634F0000}"/>
    <cellStyle name="Note 4 2 4 6 3" xfId="20605" xr:uid="{00000000-0005-0000-0000-0000644F0000}"/>
    <cellStyle name="Note 4 2 4 6 4" xfId="46917" xr:uid="{00000000-0005-0000-0000-0000654F0000}"/>
    <cellStyle name="Note 4 2 4 7" xfId="4084" xr:uid="{00000000-0005-0000-0000-0000664F0000}"/>
    <cellStyle name="Note 4 2 4 7 2" xfId="21587" xr:uid="{00000000-0005-0000-0000-0000674F0000}"/>
    <cellStyle name="Note 4 2 4 7 3" xfId="19926" xr:uid="{00000000-0005-0000-0000-0000684F0000}"/>
    <cellStyle name="Note 4 2 4 7 4" xfId="46406" xr:uid="{00000000-0005-0000-0000-0000694F0000}"/>
    <cellStyle name="Note 4 2 4 8" xfId="5052" xr:uid="{00000000-0005-0000-0000-00006A4F0000}"/>
    <cellStyle name="Note 4 2 4 8 2" xfId="22463" xr:uid="{00000000-0005-0000-0000-00006B4F0000}"/>
    <cellStyle name="Note 4 2 4 8 3" xfId="19737" xr:uid="{00000000-0005-0000-0000-00006C4F0000}"/>
    <cellStyle name="Note 4 2 4 8 4" xfId="47143" xr:uid="{00000000-0005-0000-0000-00006D4F0000}"/>
    <cellStyle name="Note 4 2 4 9" xfId="5233" xr:uid="{00000000-0005-0000-0000-00006E4F0000}"/>
    <cellStyle name="Note 4 2 4 9 2" xfId="22633" xr:uid="{00000000-0005-0000-0000-00006F4F0000}"/>
    <cellStyle name="Note 4 2 4 9 3" xfId="20394" xr:uid="{00000000-0005-0000-0000-0000704F0000}"/>
    <cellStyle name="Note 4 2 4 9 4" xfId="47302" xr:uid="{00000000-0005-0000-0000-0000714F0000}"/>
    <cellStyle name="Note 4 2 5" xfId="3111" xr:uid="{00000000-0005-0000-0000-0000724F0000}"/>
    <cellStyle name="Note 4 2 5 2" xfId="20705" xr:uid="{00000000-0005-0000-0000-0000734F0000}"/>
    <cellStyle name="Note 4 2 5 3" xfId="28911" xr:uid="{00000000-0005-0000-0000-0000744F0000}"/>
    <cellStyle name="Note 4 2 5 4" xfId="45655" xr:uid="{00000000-0005-0000-0000-0000754F0000}"/>
    <cellStyle name="Note 4 2 6" xfId="4722" xr:uid="{00000000-0005-0000-0000-0000764F0000}"/>
    <cellStyle name="Note 4 2 6 2" xfId="22160" xr:uid="{00000000-0005-0000-0000-0000774F0000}"/>
    <cellStyle name="Note 4 2 6 3" xfId="33836" xr:uid="{00000000-0005-0000-0000-0000784F0000}"/>
    <cellStyle name="Note 4 2 6 4" xfId="46875" xr:uid="{00000000-0005-0000-0000-0000794F0000}"/>
    <cellStyle name="Note 4 2 7" xfId="6014" xr:uid="{00000000-0005-0000-0000-00007A4F0000}"/>
    <cellStyle name="Note 4 2 7 2" xfId="23349" xr:uid="{00000000-0005-0000-0000-00007B4F0000}"/>
    <cellStyle name="Note 4 2 7 3" xfId="24547" xr:uid="{00000000-0005-0000-0000-00007C4F0000}"/>
    <cellStyle name="Note 4 2 7 4" xfId="47913" xr:uid="{00000000-0005-0000-0000-00007D4F0000}"/>
    <cellStyle name="Note 4 2 8" xfId="5882" xr:uid="{00000000-0005-0000-0000-00007E4F0000}"/>
    <cellStyle name="Note 4 2 8 2" xfId="23225" xr:uid="{00000000-0005-0000-0000-00007F4F0000}"/>
    <cellStyle name="Note 4 2 8 3" xfId="32557" xr:uid="{00000000-0005-0000-0000-0000804F0000}"/>
    <cellStyle name="Note 4 2 8 4" xfId="47805" xr:uid="{00000000-0005-0000-0000-0000814F0000}"/>
    <cellStyle name="Note 4 2 9" xfId="8269" xr:uid="{00000000-0005-0000-0000-0000824F0000}"/>
    <cellStyle name="Note 4 2 9 2" xfId="25395" xr:uid="{00000000-0005-0000-0000-0000834F0000}"/>
    <cellStyle name="Note 4 2 9 3" xfId="36686" xr:uid="{00000000-0005-0000-0000-0000844F0000}"/>
    <cellStyle name="Note 4 2 9 4" xfId="49657" xr:uid="{00000000-0005-0000-0000-0000854F0000}"/>
    <cellStyle name="Note 4 20" xfId="10907" xr:uid="{00000000-0005-0000-0000-0000864F0000}"/>
    <cellStyle name="Note 4 20 2" xfId="27828" xr:uid="{00000000-0005-0000-0000-0000874F0000}"/>
    <cellStyle name="Note 4 20 3" xfId="38807" xr:uid="{00000000-0005-0000-0000-0000884F0000}"/>
    <cellStyle name="Note 4 20 4" xfId="51815" xr:uid="{00000000-0005-0000-0000-0000894F0000}"/>
    <cellStyle name="Note 4 21" xfId="9588" xr:uid="{00000000-0005-0000-0000-00008A4F0000}"/>
    <cellStyle name="Note 4 21 2" xfId="26597" xr:uid="{00000000-0005-0000-0000-00008B4F0000}"/>
    <cellStyle name="Note 4 21 3" xfId="37740" xr:uid="{00000000-0005-0000-0000-00008C4F0000}"/>
    <cellStyle name="Note 4 21 4" xfId="50706" xr:uid="{00000000-0005-0000-0000-00008D4F0000}"/>
    <cellStyle name="Note 4 22" xfId="10899" xr:uid="{00000000-0005-0000-0000-00008E4F0000}"/>
    <cellStyle name="Note 4 22 2" xfId="27820" xr:uid="{00000000-0005-0000-0000-00008F4F0000}"/>
    <cellStyle name="Note 4 22 3" xfId="38803" xr:uid="{00000000-0005-0000-0000-0000904F0000}"/>
    <cellStyle name="Note 4 22 4" xfId="51811" xr:uid="{00000000-0005-0000-0000-0000914F0000}"/>
    <cellStyle name="Note 4 23" xfId="16179" xr:uid="{00000000-0005-0000-0000-0000924F0000}"/>
    <cellStyle name="Note 4 23 2" xfId="32535" xr:uid="{00000000-0005-0000-0000-0000934F0000}"/>
    <cellStyle name="Note 4 23 3" xfId="42805" xr:uid="{00000000-0005-0000-0000-0000944F0000}"/>
    <cellStyle name="Note 4 23 4" xfId="55813" xr:uid="{00000000-0005-0000-0000-0000954F0000}"/>
    <cellStyle name="Note 4 24" xfId="17241" xr:uid="{00000000-0005-0000-0000-0000964F0000}"/>
    <cellStyle name="Note 4 24 2" xfId="33500" xr:uid="{00000000-0005-0000-0000-0000974F0000}"/>
    <cellStyle name="Note 4 24 3" xfId="43649" xr:uid="{00000000-0005-0000-0000-0000984F0000}"/>
    <cellStyle name="Note 4 24 4" xfId="56657" xr:uid="{00000000-0005-0000-0000-0000994F0000}"/>
    <cellStyle name="Note 4 25" xfId="17263" xr:uid="{00000000-0005-0000-0000-00009A4F0000}"/>
    <cellStyle name="Note 4 25 2" xfId="33522" xr:uid="{00000000-0005-0000-0000-00009B4F0000}"/>
    <cellStyle name="Note 4 25 3" xfId="43671" xr:uid="{00000000-0005-0000-0000-00009C4F0000}"/>
    <cellStyle name="Note 4 25 4" xfId="56679" xr:uid="{00000000-0005-0000-0000-00009D4F0000}"/>
    <cellStyle name="Note 4 26" xfId="16995" xr:uid="{00000000-0005-0000-0000-00009E4F0000}"/>
    <cellStyle name="Note 4 26 2" xfId="33275" xr:uid="{00000000-0005-0000-0000-00009F4F0000}"/>
    <cellStyle name="Note 4 26 3" xfId="43456" xr:uid="{00000000-0005-0000-0000-0000A04F0000}"/>
    <cellStyle name="Note 4 26 4" xfId="56464" xr:uid="{00000000-0005-0000-0000-0000A14F0000}"/>
    <cellStyle name="Note 4 27" xfId="16857" xr:uid="{00000000-0005-0000-0000-0000A24F0000}"/>
    <cellStyle name="Note 4 27 2" xfId="33145" xr:uid="{00000000-0005-0000-0000-0000A34F0000}"/>
    <cellStyle name="Note 4 27 3" xfId="43342" xr:uid="{00000000-0005-0000-0000-0000A44F0000}"/>
    <cellStyle name="Note 4 27 4" xfId="56350" xr:uid="{00000000-0005-0000-0000-0000A54F0000}"/>
    <cellStyle name="Note 4 28" xfId="18858" xr:uid="{00000000-0005-0000-0000-0000A64F0000}"/>
    <cellStyle name="Note 4 28 2" xfId="34930" xr:uid="{00000000-0005-0000-0000-0000A74F0000}"/>
    <cellStyle name="Note 4 28 3" xfId="44845" xr:uid="{00000000-0005-0000-0000-0000A84F0000}"/>
    <cellStyle name="Note 4 28 4" xfId="57853" xr:uid="{00000000-0005-0000-0000-0000A94F0000}"/>
    <cellStyle name="Note 4 29" xfId="25956" xr:uid="{00000000-0005-0000-0000-0000AA4F0000}"/>
    <cellStyle name="Note 4 3" xfId="1498" xr:uid="{00000000-0005-0000-0000-0000AB4F0000}"/>
    <cellStyle name="Note 4 3 10" xfId="8223" xr:uid="{00000000-0005-0000-0000-0000AC4F0000}"/>
    <cellStyle name="Note 4 3 10 2" xfId="25352" xr:uid="{00000000-0005-0000-0000-0000AD4F0000}"/>
    <cellStyle name="Note 4 3 10 3" xfId="36650" xr:uid="{00000000-0005-0000-0000-0000AE4F0000}"/>
    <cellStyle name="Note 4 3 10 4" xfId="49621" xr:uid="{00000000-0005-0000-0000-0000AF4F0000}"/>
    <cellStyle name="Note 4 3 11" xfId="10237" xr:uid="{00000000-0005-0000-0000-0000B04F0000}"/>
    <cellStyle name="Note 4 3 11 2" xfId="27205" xr:uid="{00000000-0005-0000-0000-0000B14F0000}"/>
    <cellStyle name="Note 4 3 11 3" xfId="38275" xr:uid="{00000000-0005-0000-0000-0000B24F0000}"/>
    <cellStyle name="Note 4 3 11 4" xfId="51232" xr:uid="{00000000-0005-0000-0000-0000B34F0000}"/>
    <cellStyle name="Note 4 3 12" xfId="9667" xr:uid="{00000000-0005-0000-0000-0000B44F0000}"/>
    <cellStyle name="Note 4 3 12 2" xfId="26669" xr:uid="{00000000-0005-0000-0000-0000B54F0000}"/>
    <cellStyle name="Note 4 3 12 3" xfId="37811" xr:uid="{00000000-0005-0000-0000-0000B64F0000}"/>
    <cellStyle name="Note 4 3 12 4" xfId="50777" xr:uid="{00000000-0005-0000-0000-0000B74F0000}"/>
    <cellStyle name="Note 4 3 13" xfId="9623" xr:uid="{00000000-0005-0000-0000-0000B84F0000}"/>
    <cellStyle name="Note 4 3 13 2" xfId="26631" xr:uid="{00000000-0005-0000-0000-0000B94F0000}"/>
    <cellStyle name="Note 4 3 13 3" xfId="37774" xr:uid="{00000000-0005-0000-0000-0000BA4F0000}"/>
    <cellStyle name="Note 4 3 13 4" xfId="50740" xr:uid="{00000000-0005-0000-0000-0000BB4F0000}"/>
    <cellStyle name="Note 4 3 14" xfId="9386" xr:uid="{00000000-0005-0000-0000-0000BC4F0000}"/>
    <cellStyle name="Note 4 3 14 2" xfId="26412" xr:uid="{00000000-0005-0000-0000-0000BD4F0000}"/>
    <cellStyle name="Note 4 3 14 3" xfId="37568" xr:uid="{00000000-0005-0000-0000-0000BE4F0000}"/>
    <cellStyle name="Note 4 3 14 4" xfId="50534" xr:uid="{00000000-0005-0000-0000-0000BF4F0000}"/>
    <cellStyle name="Note 4 3 15" xfId="9609" xr:uid="{00000000-0005-0000-0000-0000C04F0000}"/>
    <cellStyle name="Note 4 3 15 2" xfId="26618" xr:uid="{00000000-0005-0000-0000-0000C14F0000}"/>
    <cellStyle name="Note 4 3 15 3" xfId="37761" xr:uid="{00000000-0005-0000-0000-0000C24F0000}"/>
    <cellStyle name="Note 4 3 15 4" xfId="50727" xr:uid="{00000000-0005-0000-0000-0000C34F0000}"/>
    <cellStyle name="Note 4 3 16" xfId="9577" xr:uid="{00000000-0005-0000-0000-0000C44F0000}"/>
    <cellStyle name="Note 4 3 16 2" xfId="26586" xr:uid="{00000000-0005-0000-0000-0000C54F0000}"/>
    <cellStyle name="Note 4 3 16 3" xfId="37729" xr:uid="{00000000-0005-0000-0000-0000C64F0000}"/>
    <cellStyle name="Note 4 3 16 4" xfId="50695" xr:uid="{00000000-0005-0000-0000-0000C74F0000}"/>
    <cellStyle name="Note 4 3 17" xfId="14204" xr:uid="{00000000-0005-0000-0000-0000C84F0000}"/>
    <cellStyle name="Note 4 3 17 2" xfId="30774" xr:uid="{00000000-0005-0000-0000-0000C94F0000}"/>
    <cellStyle name="Note 4 3 17 3" xfId="41287" xr:uid="{00000000-0005-0000-0000-0000CA4F0000}"/>
    <cellStyle name="Note 4 3 17 4" xfId="54295" xr:uid="{00000000-0005-0000-0000-0000CB4F0000}"/>
    <cellStyle name="Note 4 3 18" xfId="9946" xr:uid="{00000000-0005-0000-0000-0000CC4F0000}"/>
    <cellStyle name="Note 4 3 18 2" xfId="26935" xr:uid="{00000000-0005-0000-0000-0000CD4F0000}"/>
    <cellStyle name="Note 4 3 18 3" xfId="38043" xr:uid="{00000000-0005-0000-0000-0000CE4F0000}"/>
    <cellStyle name="Note 4 3 18 4" xfId="51008" xr:uid="{00000000-0005-0000-0000-0000CF4F0000}"/>
    <cellStyle name="Note 4 3 19" xfId="9649" xr:uid="{00000000-0005-0000-0000-0000D04F0000}"/>
    <cellStyle name="Note 4 3 19 2" xfId="26654" xr:uid="{00000000-0005-0000-0000-0000D14F0000}"/>
    <cellStyle name="Note 4 3 19 3" xfId="37797" xr:uid="{00000000-0005-0000-0000-0000D24F0000}"/>
    <cellStyle name="Note 4 3 19 4" xfId="50763" xr:uid="{00000000-0005-0000-0000-0000D34F0000}"/>
    <cellStyle name="Note 4 3 2" xfId="2887" xr:uid="{00000000-0005-0000-0000-0000D44F0000}"/>
    <cellStyle name="Note 4 3 2 10" xfId="6258" xr:uid="{00000000-0005-0000-0000-0000D54F0000}"/>
    <cellStyle name="Note 4 3 2 10 2" xfId="23580" xr:uid="{00000000-0005-0000-0000-0000D64F0000}"/>
    <cellStyle name="Note 4 3 2 10 3" xfId="23945" xr:uid="{00000000-0005-0000-0000-0000D74F0000}"/>
    <cellStyle name="Note 4 3 2 10 4" xfId="48114" xr:uid="{00000000-0005-0000-0000-0000D84F0000}"/>
    <cellStyle name="Note 4 3 2 11" xfId="6492" xr:uid="{00000000-0005-0000-0000-0000D94F0000}"/>
    <cellStyle name="Note 4 3 2 11 2" xfId="23789" xr:uid="{00000000-0005-0000-0000-0000DA4F0000}"/>
    <cellStyle name="Note 4 3 2 11 3" xfId="21856" xr:uid="{00000000-0005-0000-0000-0000DB4F0000}"/>
    <cellStyle name="Note 4 3 2 11 4" xfId="48287" xr:uid="{00000000-0005-0000-0000-0000DC4F0000}"/>
    <cellStyle name="Note 4 3 2 12" xfId="6786" xr:uid="{00000000-0005-0000-0000-0000DD4F0000}"/>
    <cellStyle name="Note 4 3 2 12 2" xfId="24051" xr:uid="{00000000-0005-0000-0000-0000DE4F0000}"/>
    <cellStyle name="Note 4 3 2 12 3" xfId="20890" xr:uid="{00000000-0005-0000-0000-0000DF4F0000}"/>
    <cellStyle name="Note 4 3 2 12 4" xfId="48510" xr:uid="{00000000-0005-0000-0000-0000E04F0000}"/>
    <cellStyle name="Note 4 3 2 13" xfId="7150" xr:uid="{00000000-0005-0000-0000-0000E14F0000}"/>
    <cellStyle name="Note 4 3 2 13 2" xfId="24381" xr:uid="{00000000-0005-0000-0000-0000E24F0000}"/>
    <cellStyle name="Note 4 3 2 13 3" xfId="35821" xr:uid="{00000000-0005-0000-0000-0000E34F0000}"/>
    <cellStyle name="Note 4 3 2 13 4" xfId="48790" xr:uid="{00000000-0005-0000-0000-0000E44F0000}"/>
    <cellStyle name="Note 4 3 2 14" xfId="7576" xr:uid="{00000000-0005-0000-0000-0000E54F0000}"/>
    <cellStyle name="Note 4 3 2 14 2" xfId="24757" xr:uid="{00000000-0005-0000-0000-0000E64F0000}"/>
    <cellStyle name="Note 4 3 2 14 3" xfId="36129" xr:uid="{00000000-0005-0000-0000-0000E74F0000}"/>
    <cellStyle name="Note 4 3 2 14 4" xfId="49100" xr:uid="{00000000-0005-0000-0000-0000E84F0000}"/>
    <cellStyle name="Note 4 3 2 15" xfId="7873" xr:uid="{00000000-0005-0000-0000-0000E94F0000}"/>
    <cellStyle name="Note 4 3 2 15 2" xfId="25027" xr:uid="{00000000-0005-0000-0000-0000EA4F0000}"/>
    <cellStyle name="Note 4 3 2 15 3" xfId="36359" xr:uid="{00000000-0005-0000-0000-0000EB4F0000}"/>
    <cellStyle name="Note 4 3 2 15 4" xfId="49330" xr:uid="{00000000-0005-0000-0000-0000EC4F0000}"/>
    <cellStyle name="Note 4 3 2 16" xfId="8455" xr:uid="{00000000-0005-0000-0000-0000ED4F0000}"/>
    <cellStyle name="Note 4 3 2 16 2" xfId="25570" xr:uid="{00000000-0005-0000-0000-0000EE4F0000}"/>
    <cellStyle name="Note 4 3 2 16 3" xfId="36843" xr:uid="{00000000-0005-0000-0000-0000EF4F0000}"/>
    <cellStyle name="Note 4 3 2 16 4" xfId="49814" xr:uid="{00000000-0005-0000-0000-0000F04F0000}"/>
    <cellStyle name="Note 4 3 2 17" xfId="8717" xr:uid="{00000000-0005-0000-0000-0000F14F0000}"/>
    <cellStyle name="Note 4 3 2 17 2" xfId="25797" xr:uid="{00000000-0005-0000-0000-0000F24F0000}"/>
    <cellStyle name="Note 4 3 2 17 3" xfId="37031" xr:uid="{00000000-0005-0000-0000-0000F34F0000}"/>
    <cellStyle name="Note 4 3 2 17 4" xfId="50002" xr:uid="{00000000-0005-0000-0000-0000F44F0000}"/>
    <cellStyle name="Note 4 3 2 18" xfId="8994" xr:uid="{00000000-0005-0000-0000-0000F54F0000}"/>
    <cellStyle name="Note 4 3 2 18 2" xfId="26046" xr:uid="{00000000-0005-0000-0000-0000F64F0000}"/>
    <cellStyle name="Note 4 3 2 18 3" xfId="37247" xr:uid="{00000000-0005-0000-0000-0000F74F0000}"/>
    <cellStyle name="Note 4 3 2 18 4" xfId="50218" xr:uid="{00000000-0005-0000-0000-0000F84F0000}"/>
    <cellStyle name="Note 4 3 2 19" xfId="10514" xr:uid="{00000000-0005-0000-0000-0000F94F0000}"/>
    <cellStyle name="Note 4 3 2 19 2" xfId="27467" xr:uid="{00000000-0005-0000-0000-0000FA4F0000}"/>
    <cellStyle name="Note 4 3 2 19 3" xfId="38507" xr:uid="{00000000-0005-0000-0000-0000FB4F0000}"/>
    <cellStyle name="Note 4 3 2 19 4" xfId="51494" xr:uid="{00000000-0005-0000-0000-0000FC4F0000}"/>
    <cellStyle name="Note 4 3 2 2" xfId="3400" xr:uid="{00000000-0005-0000-0000-0000FD4F0000}"/>
    <cellStyle name="Note 4 3 2 2 2" xfId="20973" xr:uid="{00000000-0005-0000-0000-0000FE4F0000}"/>
    <cellStyle name="Note 4 3 2 2 3" xfId="31382" xr:uid="{00000000-0005-0000-0000-0000FF4F0000}"/>
    <cellStyle name="Note 4 3 2 2 4" xfId="45886" xr:uid="{00000000-0005-0000-0000-000000500000}"/>
    <cellStyle name="Note 4 3 2 20" xfId="10760" xr:uid="{00000000-0005-0000-0000-000001500000}"/>
    <cellStyle name="Note 4 3 2 20 2" xfId="27695" xr:uid="{00000000-0005-0000-0000-000002500000}"/>
    <cellStyle name="Note 4 3 2 20 3" xfId="38704" xr:uid="{00000000-0005-0000-0000-000003500000}"/>
    <cellStyle name="Note 4 3 2 20 4" xfId="51712" xr:uid="{00000000-0005-0000-0000-000004500000}"/>
    <cellStyle name="Note 4 3 2 21" xfId="11085" xr:uid="{00000000-0005-0000-0000-000005500000}"/>
    <cellStyle name="Note 4 3 2 21 2" xfId="27990" xr:uid="{00000000-0005-0000-0000-000006500000}"/>
    <cellStyle name="Note 4 3 2 21 3" xfId="38943" xr:uid="{00000000-0005-0000-0000-000007500000}"/>
    <cellStyle name="Note 4 3 2 21 4" xfId="51951" xr:uid="{00000000-0005-0000-0000-000008500000}"/>
    <cellStyle name="Note 4 3 2 22" xfId="11424" xr:uid="{00000000-0005-0000-0000-000009500000}"/>
    <cellStyle name="Note 4 3 2 22 2" xfId="28299" xr:uid="{00000000-0005-0000-0000-00000A500000}"/>
    <cellStyle name="Note 4 3 2 22 3" xfId="39202" xr:uid="{00000000-0005-0000-0000-00000B500000}"/>
    <cellStyle name="Note 4 3 2 22 4" xfId="52210" xr:uid="{00000000-0005-0000-0000-00000C500000}"/>
    <cellStyle name="Note 4 3 2 23" xfId="11695" xr:uid="{00000000-0005-0000-0000-00000D500000}"/>
    <cellStyle name="Note 4 3 2 23 2" xfId="28536" xr:uid="{00000000-0005-0000-0000-00000E500000}"/>
    <cellStyle name="Note 4 3 2 23 3" xfId="39403" xr:uid="{00000000-0005-0000-0000-00000F500000}"/>
    <cellStyle name="Note 4 3 2 23 4" xfId="52411" xr:uid="{00000000-0005-0000-0000-000010500000}"/>
    <cellStyle name="Note 4 3 2 24" xfId="12025" xr:uid="{00000000-0005-0000-0000-000011500000}"/>
    <cellStyle name="Note 4 3 2 24 2" xfId="28837" xr:uid="{00000000-0005-0000-0000-000012500000}"/>
    <cellStyle name="Note 4 3 2 24 3" xfId="39665" xr:uid="{00000000-0005-0000-0000-000013500000}"/>
    <cellStyle name="Note 4 3 2 24 4" xfId="52673" xr:uid="{00000000-0005-0000-0000-000014500000}"/>
    <cellStyle name="Note 4 3 2 25" xfId="12311" xr:uid="{00000000-0005-0000-0000-000015500000}"/>
    <cellStyle name="Note 4 3 2 25 2" xfId="29090" xr:uid="{00000000-0005-0000-0000-000016500000}"/>
    <cellStyle name="Note 4 3 2 25 3" xfId="39864" xr:uid="{00000000-0005-0000-0000-000017500000}"/>
    <cellStyle name="Note 4 3 2 25 4" xfId="52872" xr:uid="{00000000-0005-0000-0000-000018500000}"/>
    <cellStyle name="Note 4 3 2 26" xfId="12584" xr:uid="{00000000-0005-0000-0000-000019500000}"/>
    <cellStyle name="Note 4 3 2 26 2" xfId="29332" xr:uid="{00000000-0005-0000-0000-00001A500000}"/>
    <cellStyle name="Note 4 3 2 26 3" xfId="40065" xr:uid="{00000000-0005-0000-0000-00001B500000}"/>
    <cellStyle name="Note 4 3 2 26 4" xfId="53073" xr:uid="{00000000-0005-0000-0000-00001C500000}"/>
    <cellStyle name="Note 4 3 2 27" xfId="12866" xr:uid="{00000000-0005-0000-0000-00001D500000}"/>
    <cellStyle name="Note 4 3 2 27 2" xfId="29581" xr:uid="{00000000-0005-0000-0000-00001E500000}"/>
    <cellStyle name="Note 4 3 2 27 3" xfId="40265" xr:uid="{00000000-0005-0000-0000-00001F500000}"/>
    <cellStyle name="Note 4 3 2 27 4" xfId="53273" xr:uid="{00000000-0005-0000-0000-000020500000}"/>
    <cellStyle name="Note 4 3 2 28" xfId="13208" xr:uid="{00000000-0005-0000-0000-000021500000}"/>
    <cellStyle name="Note 4 3 2 28 2" xfId="29889" xr:uid="{00000000-0005-0000-0000-000022500000}"/>
    <cellStyle name="Note 4 3 2 28 3" xfId="40533" xr:uid="{00000000-0005-0000-0000-000023500000}"/>
    <cellStyle name="Note 4 3 2 28 4" xfId="53541" xr:uid="{00000000-0005-0000-0000-000024500000}"/>
    <cellStyle name="Note 4 3 2 29" xfId="13545" xr:uid="{00000000-0005-0000-0000-000025500000}"/>
    <cellStyle name="Note 4 3 2 29 2" xfId="30195" xr:uid="{00000000-0005-0000-0000-000026500000}"/>
    <cellStyle name="Note 4 3 2 29 3" xfId="40799" xr:uid="{00000000-0005-0000-0000-000027500000}"/>
    <cellStyle name="Note 4 3 2 29 4" xfId="53807" xr:uid="{00000000-0005-0000-0000-000028500000}"/>
    <cellStyle name="Note 4 3 2 3" xfId="3696" xr:uid="{00000000-0005-0000-0000-000029500000}"/>
    <cellStyle name="Note 4 3 2 3 2" xfId="21232" xr:uid="{00000000-0005-0000-0000-00002A500000}"/>
    <cellStyle name="Note 4 3 2 3 3" xfId="23383" xr:uid="{00000000-0005-0000-0000-00002B500000}"/>
    <cellStyle name="Note 4 3 2 3 4" xfId="46103" xr:uid="{00000000-0005-0000-0000-00002C500000}"/>
    <cellStyle name="Note 4 3 2 30" xfId="13785" xr:uid="{00000000-0005-0000-0000-00002D500000}"/>
    <cellStyle name="Note 4 3 2 30 2" xfId="30409" xr:uid="{00000000-0005-0000-0000-00002E500000}"/>
    <cellStyle name="Note 4 3 2 30 3" xfId="40984" xr:uid="{00000000-0005-0000-0000-00002F500000}"/>
    <cellStyle name="Note 4 3 2 30 4" xfId="53992" xr:uid="{00000000-0005-0000-0000-000030500000}"/>
    <cellStyle name="Note 4 3 2 31" xfId="14060" xr:uid="{00000000-0005-0000-0000-000031500000}"/>
    <cellStyle name="Note 4 3 2 31 2" xfId="30648" xr:uid="{00000000-0005-0000-0000-000032500000}"/>
    <cellStyle name="Note 4 3 2 31 3" xfId="41186" xr:uid="{00000000-0005-0000-0000-000033500000}"/>
    <cellStyle name="Note 4 3 2 31 4" xfId="54194" xr:uid="{00000000-0005-0000-0000-000034500000}"/>
    <cellStyle name="Note 4 3 2 32" xfId="14357" xr:uid="{00000000-0005-0000-0000-000035500000}"/>
    <cellStyle name="Note 4 3 2 32 2" xfId="30912" xr:uid="{00000000-0005-0000-0000-000036500000}"/>
    <cellStyle name="Note 4 3 2 32 3" xfId="41402" xr:uid="{00000000-0005-0000-0000-000037500000}"/>
    <cellStyle name="Note 4 3 2 32 4" xfId="54410" xr:uid="{00000000-0005-0000-0000-000038500000}"/>
    <cellStyle name="Note 4 3 2 33" xfId="14681" xr:uid="{00000000-0005-0000-0000-000039500000}"/>
    <cellStyle name="Note 4 3 2 33 2" xfId="31200" xr:uid="{00000000-0005-0000-0000-00003A500000}"/>
    <cellStyle name="Note 4 3 2 33 3" xfId="41645" xr:uid="{00000000-0005-0000-0000-00003B500000}"/>
    <cellStyle name="Note 4 3 2 33 4" xfId="54653" xr:uid="{00000000-0005-0000-0000-00003C500000}"/>
    <cellStyle name="Note 4 3 2 34" xfId="14983" xr:uid="{00000000-0005-0000-0000-00003D500000}"/>
    <cellStyle name="Note 4 3 2 34 2" xfId="31469" xr:uid="{00000000-0005-0000-0000-00003E500000}"/>
    <cellStyle name="Note 4 3 2 34 3" xfId="41877" xr:uid="{00000000-0005-0000-0000-00003F500000}"/>
    <cellStyle name="Note 4 3 2 34 4" xfId="54885" xr:uid="{00000000-0005-0000-0000-000040500000}"/>
    <cellStyle name="Note 4 3 2 35" xfId="15289" xr:uid="{00000000-0005-0000-0000-000041500000}"/>
    <cellStyle name="Note 4 3 2 35 2" xfId="31738" xr:uid="{00000000-0005-0000-0000-000042500000}"/>
    <cellStyle name="Note 4 3 2 35 3" xfId="42107" xr:uid="{00000000-0005-0000-0000-000043500000}"/>
    <cellStyle name="Note 4 3 2 35 4" xfId="55115" xr:uid="{00000000-0005-0000-0000-000044500000}"/>
    <cellStyle name="Note 4 3 2 36" xfId="15734" xr:uid="{00000000-0005-0000-0000-000045500000}"/>
    <cellStyle name="Note 4 3 2 36 2" xfId="32142" xr:uid="{00000000-0005-0000-0000-000046500000}"/>
    <cellStyle name="Note 4 3 2 36 3" xfId="42469" xr:uid="{00000000-0005-0000-0000-000047500000}"/>
    <cellStyle name="Note 4 3 2 36 4" xfId="55477" xr:uid="{00000000-0005-0000-0000-000048500000}"/>
    <cellStyle name="Note 4 3 2 37" xfId="15998" xr:uid="{00000000-0005-0000-0000-000049500000}"/>
    <cellStyle name="Note 4 3 2 37 2" xfId="32370" xr:uid="{00000000-0005-0000-0000-00004A500000}"/>
    <cellStyle name="Note 4 3 2 37 3" xfId="42659" xr:uid="{00000000-0005-0000-0000-00004B500000}"/>
    <cellStyle name="Note 4 3 2 37 4" xfId="55667" xr:uid="{00000000-0005-0000-0000-00004C500000}"/>
    <cellStyle name="Note 4 3 2 38" xfId="16485" xr:uid="{00000000-0005-0000-0000-00004D500000}"/>
    <cellStyle name="Note 4 3 2 38 2" xfId="32817" xr:uid="{00000000-0005-0000-0000-00004E500000}"/>
    <cellStyle name="Note 4 3 2 38 3" xfId="43056" xr:uid="{00000000-0005-0000-0000-00004F500000}"/>
    <cellStyle name="Note 4 3 2 38 4" xfId="56064" xr:uid="{00000000-0005-0000-0000-000050500000}"/>
    <cellStyle name="Note 4 3 2 39" xfId="16704" xr:uid="{00000000-0005-0000-0000-000051500000}"/>
    <cellStyle name="Note 4 3 2 39 2" xfId="33011" xr:uid="{00000000-0005-0000-0000-000052500000}"/>
    <cellStyle name="Note 4 3 2 39 3" xfId="43226" xr:uid="{00000000-0005-0000-0000-000053500000}"/>
    <cellStyle name="Note 4 3 2 39 4" xfId="56234" xr:uid="{00000000-0005-0000-0000-000054500000}"/>
    <cellStyle name="Note 4 3 2 4" xfId="4313" xr:uid="{00000000-0005-0000-0000-000055500000}"/>
    <cellStyle name="Note 4 3 2 4 2" xfId="21796" xr:uid="{00000000-0005-0000-0000-000056500000}"/>
    <cellStyle name="Note 4 3 2 4 3" xfId="33162" xr:uid="{00000000-0005-0000-0000-000057500000}"/>
    <cellStyle name="Note 4 3 2 4 4" xfId="46581" xr:uid="{00000000-0005-0000-0000-000058500000}"/>
    <cellStyle name="Note 4 3 2 40" xfId="17506" xr:uid="{00000000-0005-0000-0000-000059500000}"/>
    <cellStyle name="Note 4 3 2 40 2" xfId="33744" xr:uid="{00000000-0005-0000-0000-00005A500000}"/>
    <cellStyle name="Note 4 3 2 40 3" xfId="43858" xr:uid="{00000000-0005-0000-0000-00005B500000}"/>
    <cellStyle name="Note 4 3 2 40 4" xfId="56866" xr:uid="{00000000-0005-0000-0000-00005C500000}"/>
    <cellStyle name="Note 4 3 2 41" xfId="17756" xr:uid="{00000000-0005-0000-0000-00005D500000}"/>
    <cellStyle name="Note 4 3 2 41 2" xfId="33965" xr:uid="{00000000-0005-0000-0000-00005E500000}"/>
    <cellStyle name="Note 4 3 2 41 3" xfId="44039" xr:uid="{00000000-0005-0000-0000-00005F500000}"/>
    <cellStyle name="Note 4 3 2 41 4" xfId="57047" xr:uid="{00000000-0005-0000-0000-000060500000}"/>
    <cellStyle name="Note 4 3 2 42" xfId="18075" xr:uid="{00000000-0005-0000-0000-000061500000}"/>
    <cellStyle name="Note 4 3 2 42 2" xfId="34246" xr:uid="{00000000-0005-0000-0000-000062500000}"/>
    <cellStyle name="Note 4 3 2 42 3" xfId="44273" xr:uid="{00000000-0005-0000-0000-000063500000}"/>
    <cellStyle name="Note 4 3 2 42 4" xfId="57281" xr:uid="{00000000-0005-0000-0000-000064500000}"/>
    <cellStyle name="Note 4 3 2 43" xfId="18386" xr:uid="{00000000-0005-0000-0000-000065500000}"/>
    <cellStyle name="Note 4 3 2 43 2" xfId="34521" xr:uid="{00000000-0005-0000-0000-000066500000}"/>
    <cellStyle name="Note 4 3 2 43 3" xfId="44503" xr:uid="{00000000-0005-0000-0000-000067500000}"/>
    <cellStyle name="Note 4 3 2 43 4" xfId="57511" xr:uid="{00000000-0005-0000-0000-000068500000}"/>
    <cellStyle name="Note 4 3 2 44" xfId="18702" xr:uid="{00000000-0005-0000-0000-000069500000}"/>
    <cellStyle name="Note 4 3 2 44 2" xfId="34801" xr:uid="{00000000-0005-0000-0000-00006A500000}"/>
    <cellStyle name="Note 4 3 2 44 3" xfId="44738" xr:uid="{00000000-0005-0000-0000-00006B500000}"/>
    <cellStyle name="Note 4 3 2 44 4" xfId="57746" xr:uid="{00000000-0005-0000-0000-00006C500000}"/>
    <cellStyle name="Note 4 3 2 45" xfId="19163" xr:uid="{00000000-0005-0000-0000-00006D500000}"/>
    <cellStyle name="Note 4 3 2 45 2" xfId="35210" xr:uid="{00000000-0005-0000-0000-00006E500000}"/>
    <cellStyle name="Note 4 3 2 45 3" xfId="45080" xr:uid="{00000000-0005-0000-0000-00006F500000}"/>
    <cellStyle name="Note 4 3 2 45 4" xfId="58088" xr:uid="{00000000-0005-0000-0000-000070500000}"/>
    <cellStyle name="Note 4 3 2 46" xfId="19465" xr:uid="{00000000-0005-0000-0000-000071500000}"/>
    <cellStyle name="Note 4 3 2 46 2" xfId="35476" xr:uid="{00000000-0005-0000-0000-000072500000}"/>
    <cellStyle name="Note 4 3 2 46 3" xfId="45303" xr:uid="{00000000-0005-0000-0000-000073500000}"/>
    <cellStyle name="Note 4 3 2 46 4" xfId="58311" xr:uid="{00000000-0005-0000-0000-000074500000}"/>
    <cellStyle name="Note 4 3 2 47" xfId="22280" xr:uid="{00000000-0005-0000-0000-000075500000}"/>
    <cellStyle name="Note 4 3 2 5" xfId="4556" xr:uid="{00000000-0005-0000-0000-000076500000}"/>
    <cellStyle name="Note 4 3 2 5 2" xfId="22008" xr:uid="{00000000-0005-0000-0000-000077500000}"/>
    <cellStyle name="Note 4 3 2 5 3" xfId="20416" xr:uid="{00000000-0005-0000-0000-000078500000}"/>
    <cellStyle name="Note 4 3 2 5 4" xfId="46752" xr:uid="{00000000-0005-0000-0000-000079500000}"/>
    <cellStyle name="Note 4 3 2 6" xfId="4947" xr:uid="{00000000-0005-0000-0000-00007A500000}"/>
    <cellStyle name="Note 4 3 2 6 2" xfId="22371" xr:uid="{00000000-0005-0000-0000-00007B500000}"/>
    <cellStyle name="Note 4 3 2 6 3" xfId="29381" xr:uid="{00000000-0005-0000-0000-00007C500000}"/>
    <cellStyle name="Note 4 3 2 6 4" xfId="47065" xr:uid="{00000000-0005-0000-0000-00007D500000}"/>
    <cellStyle name="Note 4 3 2 7" xfId="5172" xr:uid="{00000000-0005-0000-0000-00007E500000}"/>
    <cellStyle name="Note 4 3 2 7 2" xfId="22574" xr:uid="{00000000-0005-0000-0000-00007F500000}"/>
    <cellStyle name="Note 4 3 2 7 3" xfId="20479" xr:uid="{00000000-0005-0000-0000-000080500000}"/>
    <cellStyle name="Note 4 3 2 7 4" xfId="47246" xr:uid="{00000000-0005-0000-0000-000081500000}"/>
    <cellStyle name="Note 4 3 2 8" xfId="5457" xr:uid="{00000000-0005-0000-0000-000082500000}"/>
    <cellStyle name="Note 4 3 2 8 2" xfId="22835" xr:uid="{00000000-0005-0000-0000-000083500000}"/>
    <cellStyle name="Note 4 3 2 8 3" xfId="19595" xr:uid="{00000000-0005-0000-0000-000084500000}"/>
    <cellStyle name="Note 4 3 2 8 4" xfId="47464" xr:uid="{00000000-0005-0000-0000-000085500000}"/>
    <cellStyle name="Note 4 3 2 9" xfId="5665" xr:uid="{00000000-0005-0000-0000-000086500000}"/>
    <cellStyle name="Note 4 3 2 9 2" xfId="23024" xr:uid="{00000000-0005-0000-0000-000087500000}"/>
    <cellStyle name="Note 4 3 2 9 3" xfId="35388" xr:uid="{00000000-0005-0000-0000-000088500000}"/>
    <cellStyle name="Note 4 3 2 9 4" xfId="47626" xr:uid="{00000000-0005-0000-0000-000089500000}"/>
    <cellStyle name="Note 4 3 20" xfId="16177" xr:uid="{00000000-0005-0000-0000-00008A500000}"/>
    <cellStyle name="Note 4 3 20 2" xfId="32533" xr:uid="{00000000-0005-0000-0000-00008B500000}"/>
    <cellStyle name="Note 4 3 20 3" xfId="42803" xr:uid="{00000000-0005-0000-0000-00008C500000}"/>
    <cellStyle name="Note 4 3 20 4" xfId="55811" xr:uid="{00000000-0005-0000-0000-00008D500000}"/>
    <cellStyle name="Note 4 3 21" xfId="17239" xr:uid="{00000000-0005-0000-0000-00008E500000}"/>
    <cellStyle name="Note 4 3 21 2" xfId="33498" xr:uid="{00000000-0005-0000-0000-00008F500000}"/>
    <cellStyle name="Note 4 3 21 3" xfId="43647" xr:uid="{00000000-0005-0000-0000-000090500000}"/>
    <cellStyle name="Note 4 3 21 4" xfId="56655" xr:uid="{00000000-0005-0000-0000-000091500000}"/>
    <cellStyle name="Note 4 3 22" xfId="17265" xr:uid="{00000000-0005-0000-0000-000092500000}"/>
    <cellStyle name="Note 4 3 22 2" xfId="33524" xr:uid="{00000000-0005-0000-0000-000093500000}"/>
    <cellStyle name="Note 4 3 22 3" xfId="43673" xr:uid="{00000000-0005-0000-0000-000094500000}"/>
    <cellStyle name="Note 4 3 22 4" xfId="56681" xr:uid="{00000000-0005-0000-0000-000095500000}"/>
    <cellStyle name="Note 4 3 23" xfId="16993" xr:uid="{00000000-0005-0000-0000-000096500000}"/>
    <cellStyle name="Note 4 3 23 2" xfId="33273" xr:uid="{00000000-0005-0000-0000-000097500000}"/>
    <cellStyle name="Note 4 3 23 3" xfId="43454" xr:uid="{00000000-0005-0000-0000-000098500000}"/>
    <cellStyle name="Note 4 3 23 4" xfId="56462" xr:uid="{00000000-0005-0000-0000-000099500000}"/>
    <cellStyle name="Note 4 3 24" xfId="17018" xr:uid="{00000000-0005-0000-0000-00009A500000}"/>
    <cellStyle name="Note 4 3 24 2" xfId="33298" xr:uid="{00000000-0005-0000-0000-00009B500000}"/>
    <cellStyle name="Note 4 3 24 3" xfId="43477" xr:uid="{00000000-0005-0000-0000-00009C500000}"/>
    <cellStyle name="Note 4 3 24 4" xfId="56485" xr:uid="{00000000-0005-0000-0000-00009D500000}"/>
    <cellStyle name="Note 4 3 25" xfId="18860" xr:uid="{00000000-0005-0000-0000-00009E500000}"/>
    <cellStyle name="Note 4 3 25 2" xfId="34932" xr:uid="{00000000-0005-0000-0000-00009F500000}"/>
    <cellStyle name="Note 4 3 25 3" xfId="44847" xr:uid="{00000000-0005-0000-0000-0000A0500000}"/>
    <cellStyle name="Note 4 3 25 4" xfId="57855" xr:uid="{00000000-0005-0000-0000-0000A1500000}"/>
    <cellStyle name="Note 4 3 26" xfId="25477" xr:uid="{00000000-0005-0000-0000-0000A2500000}"/>
    <cellStyle name="Note 4 3 3" xfId="2855" xr:uid="{00000000-0005-0000-0000-0000A3500000}"/>
    <cellStyle name="Note 4 3 3 10" xfId="6227" xr:uid="{00000000-0005-0000-0000-0000A4500000}"/>
    <cellStyle name="Note 4 3 3 10 2" xfId="23549" xr:uid="{00000000-0005-0000-0000-0000A5500000}"/>
    <cellStyle name="Note 4 3 3 10 3" xfId="33639" xr:uid="{00000000-0005-0000-0000-0000A6500000}"/>
    <cellStyle name="Note 4 3 3 10 4" xfId="48083" xr:uid="{00000000-0005-0000-0000-0000A7500000}"/>
    <cellStyle name="Note 4 3 3 11" xfId="6460" xr:uid="{00000000-0005-0000-0000-0000A8500000}"/>
    <cellStyle name="Note 4 3 3 11 2" xfId="23758" xr:uid="{00000000-0005-0000-0000-0000A9500000}"/>
    <cellStyle name="Note 4 3 3 11 3" xfId="29496" xr:uid="{00000000-0005-0000-0000-0000AA500000}"/>
    <cellStyle name="Note 4 3 3 11 4" xfId="48256" xr:uid="{00000000-0005-0000-0000-0000AB500000}"/>
    <cellStyle name="Note 4 3 3 12" xfId="6754" xr:uid="{00000000-0005-0000-0000-0000AC500000}"/>
    <cellStyle name="Note 4 3 3 12 2" xfId="24020" xr:uid="{00000000-0005-0000-0000-0000AD500000}"/>
    <cellStyle name="Note 4 3 3 12 3" xfId="22493" xr:uid="{00000000-0005-0000-0000-0000AE500000}"/>
    <cellStyle name="Note 4 3 3 12 4" xfId="48479" xr:uid="{00000000-0005-0000-0000-0000AF500000}"/>
    <cellStyle name="Note 4 3 3 13" xfId="7118" xr:uid="{00000000-0005-0000-0000-0000B0500000}"/>
    <cellStyle name="Note 4 3 3 13 2" xfId="24349" xr:uid="{00000000-0005-0000-0000-0000B1500000}"/>
    <cellStyle name="Note 4 3 3 13 3" xfId="35790" xr:uid="{00000000-0005-0000-0000-0000B2500000}"/>
    <cellStyle name="Note 4 3 3 13 4" xfId="48759" xr:uid="{00000000-0005-0000-0000-0000B3500000}"/>
    <cellStyle name="Note 4 3 3 14" xfId="7544" xr:uid="{00000000-0005-0000-0000-0000B4500000}"/>
    <cellStyle name="Note 4 3 3 14 2" xfId="24726" xr:uid="{00000000-0005-0000-0000-0000B5500000}"/>
    <cellStyle name="Note 4 3 3 14 3" xfId="36098" xr:uid="{00000000-0005-0000-0000-0000B6500000}"/>
    <cellStyle name="Note 4 3 3 14 4" xfId="49069" xr:uid="{00000000-0005-0000-0000-0000B7500000}"/>
    <cellStyle name="Note 4 3 3 15" xfId="7842" xr:uid="{00000000-0005-0000-0000-0000B8500000}"/>
    <cellStyle name="Note 4 3 3 15 2" xfId="24996" xr:uid="{00000000-0005-0000-0000-0000B9500000}"/>
    <cellStyle name="Note 4 3 3 15 3" xfId="36328" xr:uid="{00000000-0005-0000-0000-0000BA500000}"/>
    <cellStyle name="Note 4 3 3 15 4" xfId="49299" xr:uid="{00000000-0005-0000-0000-0000BB500000}"/>
    <cellStyle name="Note 4 3 3 16" xfId="8423" xr:uid="{00000000-0005-0000-0000-0000BC500000}"/>
    <cellStyle name="Note 4 3 3 16 2" xfId="25538" xr:uid="{00000000-0005-0000-0000-0000BD500000}"/>
    <cellStyle name="Note 4 3 3 16 3" xfId="36811" xr:uid="{00000000-0005-0000-0000-0000BE500000}"/>
    <cellStyle name="Note 4 3 3 16 4" xfId="49782" xr:uid="{00000000-0005-0000-0000-0000BF500000}"/>
    <cellStyle name="Note 4 3 3 17" xfId="8685" xr:uid="{00000000-0005-0000-0000-0000C0500000}"/>
    <cellStyle name="Note 4 3 3 17 2" xfId="25765" xr:uid="{00000000-0005-0000-0000-0000C1500000}"/>
    <cellStyle name="Note 4 3 3 17 3" xfId="37000" xr:uid="{00000000-0005-0000-0000-0000C2500000}"/>
    <cellStyle name="Note 4 3 3 17 4" xfId="49971" xr:uid="{00000000-0005-0000-0000-0000C3500000}"/>
    <cellStyle name="Note 4 3 3 18" xfId="8963" xr:uid="{00000000-0005-0000-0000-0000C4500000}"/>
    <cellStyle name="Note 4 3 3 18 2" xfId="26015" xr:uid="{00000000-0005-0000-0000-0000C5500000}"/>
    <cellStyle name="Note 4 3 3 18 3" xfId="37216" xr:uid="{00000000-0005-0000-0000-0000C6500000}"/>
    <cellStyle name="Note 4 3 3 18 4" xfId="50187" xr:uid="{00000000-0005-0000-0000-0000C7500000}"/>
    <cellStyle name="Note 4 3 3 19" xfId="10483" xr:uid="{00000000-0005-0000-0000-0000C8500000}"/>
    <cellStyle name="Note 4 3 3 19 2" xfId="27436" xr:uid="{00000000-0005-0000-0000-0000C9500000}"/>
    <cellStyle name="Note 4 3 3 19 3" xfId="38476" xr:uid="{00000000-0005-0000-0000-0000CA500000}"/>
    <cellStyle name="Note 4 3 3 19 4" xfId="51463" xr:uid="{00000000-0005-0000-0000-0000CB500000}"/>
    <cellStyle name="Note 4 3 3 2" xfId="3368" xr:uid="{00000000-0005-0000-0000-0000CC500000}"/>
    <cellStyle name="Note 4 3 3 2 2" xfId="20941" xr:uid="{00000000-0005-0000-0000-0000CD500000}"/>
    <cellStyle name="Note 4 3 3 2 3" xfId="27887" xr:uid="{00000000-0005-0000-0000-0000CE500000}"/>
    <cellStyle name="Note 4 3 3 2 4" xfId="45855" xr:uid="{00000000-0005-0000-0000-0000CF500000}"/>
    <cellStyle name="Note 4 3 3 20" xfId="10729" xr:uid="{00000000-0005-0000-0000-0000D0500000}"/>
    <cellStyle name="Note 4 3 3 20 2" xfId="27664" xr:uid="{00000000-0005-0000-0000-0000D1500000}"/>
    <cellStyle name="Note 4 3 3 20 3" xfId="38673" xr:uid="{00000000-0005-0000-0000-0000D2500000}"/>
    <cellStyle name="Note 4 3 3 20 4" xfId="51681" xr:uid="{00000000-0005-0000-0000-0000D3500000}"/>
    <cellStyle name="Note 4 3 3 21" xfId="11053" xr:uid="{00000000-0005-0000-0000-0000D4500000}"/>
    <cellStyle name="Note 4 3 3 21 2" xfId="27959" xr:uid="{00000000-0005-0000-0000-0000D5500000}"/>
    <cellStyle name="Note 4 3 3 21 3" xfId="38912" xr:uid="{00000000-0005-0000-0000-0000D6500000}"/>
    <cellStyle name="Note 4 3 3 21 4" xfId="51920" xr:uid="{00000000-0005-0000-0000-0000D7500000}"/>
    <cellStyle name="Note 4 3 3 22" xfId="11392" xr:uid="{00000000-0005-0000-0000-0000D8500000}"/>
    <cellStyle name="Note 4 3 3 22 2" xfId="28267" xr:uid="{00000000-0005-0000-0000-0000D9500000}"/>
    <cellStyle name="Note 4 3 3 22 3" xfId="39170" xr:uid="{00000000-0005-0000-0000-0000DA500000}"/>
    <cellStyle name="Note 4 3 3 22 4" xfId="52178" xr:uid="{00000000-0005-0000-0000-0000DB500000}"/>
    <cellStyle name="Note 4 3 3 23" xfId="11663" xr:uid="{00000000-0005-0000-0000-0000DC500000}"/>
    <cellStyle name="Note 4 3 3 23 2" xfId="28505" xr:uid="{00000000-0005-0000-0000-0000DD500000}"/>
    <cellStyle name="Note 4 3 3 23 3" xfId="39372" xr:uid="{00000000-0005-0000-0000-0000DE500000}"/>
    <cellStyle name="Note 4 3 3 23 4" xfId="52380" xr:uid="{00000000-0005-0000-0000-0000DF500000}"/>
    <cellStyle name="Note 4 3 3 24" xfId="11994" xr:uid="{00000000-0005-0000-0000-0000E0500000}"/>
    <cellStyle name="Note 4 3 3 24 2" xfId="28806" xr:uid="{00000000-0005-0000-0000-0000E1500000}"/>
    <cellStyle name="Note 4 3 3 24 3" xfId="39634" xr:uid="{00000000-0005-0000-0000-0000E2500000}"/>
    <cellStyle name="Note 4 3 3 24 4" xfId="52642" xr:uid="{00000000-0005-0000-0000-0000E3500000}"/>
    <cellStyle name="Note 4 3 3 25" xfId="12279" xr:uid="{00000000-0005-0000-0000-0000E4500000}"/>
    <cellStyle name="Note 4 3 3 25 2" xfId="29059" xr:uid="{00000000-0005-0000-0000-0000E5500000}"/>
    <cellStyle name="Note 4 3 3 25 3" xfId="39833" xr:uid="{00000000-0005-0000-0000-0000E6500000}"/>
    <cellStyle name="Note 4 3 3 25 4" xfId="52841" xr:uid="{00000000-0005-0000-0000-0000E7500000}"/>
    <cellStyle name="Note 4 3 3 26" xfId="12552" xr:uid="{00000000-0005-0000-0000-0000E8500000}"/>
    <cellStyle name="Note 4 3 3 26 2" xfId="29300" xr:uid="{00000000-0005-0000-0000-0000E9500000}"/>
    <cellStyle name="Note 4 3 3 26 3" xfId="40034" xr:uid="{00000000-0005-0000-0000-0000EA500000}"/>
    <cellStyle name="Note 4 3 3 26 4" xfId="53042" xr:uid="{00000000-0005-0000-0000-0000EB500000}"/>
    <cellStyle name="Note 4 3 3 27" xfId="12834" xr:uid="{00000000-0005-0000-0000-0000EC500000}"/>
    <cellStyle name="Note 4 3 3 27 2" xfId="29550" xr:uid="{00000000-0005-0000-0000-0000ED500000}"/>
    <cellStyle name="Note 4 3 3 27 3" xfId="40234" xr:uid="{00000000-0005-0000-0000-0000EE500000}"/>
    <cellStyle name="Note 4 3 3 27 4" xfId="53242" xr:uid="{00000000-0005-0000-0000-0000EF500000}"/>
    <cellStyle name="Note 4 3 3 28" xfId="13177" xr:uid="{00000000-0005-0000-0000-0000F0500000}"/>
    <cellStyle name="Note 4 3 3 28 2" xfId="29858" xr:uid="{00000000-0005-0000-0000-0000F1500000}"/>
    <cellStyle name="Note 4 3 3 28 3" xfId="40502" xr:uid="{00000000-0005-0000-0000-0000F2500000}"/>
    <cellStyle name="Note 4 3 3 28 4" xfId="53510" xr:uid="{00000000-0005-0000-0000-0000F3500000}"/>
    <cellStyle name="Note 4 3 3 29" xfId="13514" xr:uid="{00000000-0005-0000-0000-0000F4500000}"/>
    <cellStyle name="Note 4 3 3 29 2" xfId="30164" xr:uid="{00000000-0005-0000-0000-0000F5500000}"/>
    <cellStyle name="Note 4 3 3 29 3" xfId="40768" xr:uid="{00000000-0005-0000-0000-0000F6500000}"/>
    <cellStyle name="Note 4 3 3 29 4" xfId="53776" xr:uid="{00000000-0005-0000-0000-0000F7500000}"/>
    <cellStyle name="Note 4 3 3 3" xfId="3664" xr:uid="{00000000-0005-0000-0000-0000F8500000}"/>
    <cellStyle name="Note 4 3 3 3 2" xfId="21201" xr:uid="{00000000-0005-0000-0000-0000F9500000}"/>
    <cellStyle name="Note 4 3 3 3 3" xfId="30731" xr:uid="{00000000-0005-0000-0000-0000FA500000}"/>
    <cellStyle name="Note 4 3 3 3 4" xfId="46072" xr:uid="{00000000-0005-0000-0000-0000FB500000}"/>
    <cellStyle name="Note 4 3 3 30" xfId="13753" xr:uid="{00000000-0005-0000-0000-0000FC500000}"/>
    <cellStyle name="Note 4 3 3 30 2" xfId="30377" xr:uid="{00000000-0005-0000-0000-0000FD500000}"/>
    <cellStyle name="Note 4 3 3 30 3" xfId="40953" xr:uid="{00000000-0005-0000-0000-0000FE500000}"/>
    <cellStyle name="Note 4 3 3 30 4" xfId="53961" xr:uid="{00000000-0005-0000-0000-0000FF500000}"/>
    <cellStyle name="Note 4 3 3 31" xfId="14028" xr:uid="{00000000-0005-0000-0000-000000510000}"/>
    <cellStyle name="Note 4 3 3 31 2" xfId="30617" xr:uid="{00000000-0005-0000-0000-000001510000}"/>
    <cellStyle name="Note 4 3 3 31 3" xfId="41155" xr:uid="{00000000-0005-0000-0000-000002510000}"/>
    <cellStyle name="Note 4 3 3 31 4" xfId="54163" xr:uid="{00000000-0005-0000-0000-000003510000}"/>
    <cellStyle name="Note 4 3 3 32" xfId="14325" xr:uid="{00000000-0005-0000-0000-000004510000}"/>
    <cellStyle name="Note 4 3 3 32 2" xfId="30881" xr:uid="{00000000-0005-0000-0000-000005510000}"/>
    <cellStyle name="Note 4 3 3 32 3" xfId="41371" xr:uid="{00000000-0005-0000-0000-000006510000}"/>
    <cellStyle name="Note 4 3 3 32 4" xfId="54379" xr:uid="{00000000-0005-0000-0000-000007510000}"/>
    <cellStyle name="Note 4 3 3 33" xfId="14649" xr:uid="{00000000-0005-0000-0000-000008510000}"/>
    <cellStyle name="Note 4 3 3 33 2" xfId="31169" xr:uid="{00000000-0005-0000-0000-000009510000}"/>
    <cellStyle name="Note 4 3 3 33 3" xfId="41614" xr:uid="{00000000-0005-0000-0000-00000A510000}"/>
    <cellStyle name="Note 4 3 3 33 4" xfId="54622" xr:uid="{00000000-0005-0000-0000-00000B510000}"/>
    <cellStyle name="Note 4 3 3 34" xfId="14952" xr:uid="{00000000-0005-0000-0000-00000C510000}"/>
    <cellStyle name="Note 4 3 3 34 2" xfId="31438" xr:uid="{00000000-0005-0000-0000-00000D510000}"/>
    <cellStyle name="Note 4 3 3 34 3" xfId="41846" xr:uid="{00000000-0005-0000-0000-00000E510000}"/>
    <cellStyle name="Note 4 3 3 34 4" xfId="54854" xr:uid="{00000000-0005-0000-0000-00000F510000}"/>
    <cellStyle name="Note 4 3 3 35" xfId="15257" xr:uid="{00000000-0005-0000-0000-000010510000}"/>
    <cellStyle name="Note 4 3 3 35 2" xfId="31707" xr:uid="{00000000-0005-0000-0000-000011510000}"/>
    <cellStyle name="Note 4 3 3 35 3" xfId="42076" xr:uid="{00000000-0005-0000-0000-000012510000}"/>
    <cellStyle name="Note 4 3 3 35 4" xfId="55084" xr:uid="{00000000-0005-0000-0000-000013510000}"/>
    <cellStyle name="Note 4 3 3 36" xfId="15703" xr:uid="{00000000-0005-0000-0000-000014510000}"/>
    <cellStyle name="Note 4 3 3 36 2" xfId="32111" xr:uid="{00000000-0005-0000-0000-000015510000}"/>
    <cellStyle name="Note 4 3 3 36 3" xfId="42438" xr:uid="{00000000-0005-0000-0000-000016510000}"/>
    <cellStyle name="Note 4 3 3 36 4" xfId="55446" xr:uid="{00000000-0005-0000-0000-000017510000}"/>
    <cellStyle name="Note 4 3 3 37" xfId="15966" xr:uid="{00000000-0005-0000-0000-000018510000}"/>
    <cellStyle name="Note 4 3 3 37 2" xfId="32338" xr:uid="{00000000-0005-0000-0000-000019510000}"/>
    <cellStyle name="Note 4 3 3 37 3" xfId="42628" xr:uid="{00000000-0005-0000-0000-00001A510000}"/>
    <cellStyle name="Note 4 3 3 37 4" xfId="55636" xr:uid="{00000000-0005-0000-0000-00001B510000}"/>
    <cellStyle name="Note 4 3 3 38" xfId="16453" xr:uid="{00000000-0005-0000-0000-00001C510000}"/>
    <cellStyle name="Note 4 3 3 38 2" xfId="32785" xr:uid="{00000000-0005-0000-0000-00001D510000}"/>
    <cellStyle name="Note 4 3 3 38 3" xfId="43024" xr:uid="{00000000-0005-0000-0000-00001E510000}"/>
    <cellStyle name="Note 4 3 3 38 4" xfId="56032" xr:uid="{00000000-0005-0000-0000-00001F510000}"/>
    <cellStyle name="Note 4 3 3 39" xfId="16673" xr:uid="{00000000-0005-0000-0000-000020510000}"/>
    <cellStyle name="Note 4 3 3 39 2" xfId="32980" xr:uid="{00000000-0005-0000-0000-000021510000}"/>
    <cellStyle name="Note 4 3 3 39 3" xfId="43195" xr:uid="{00000000-0005-0000-0000-000022510000}"/>
    <cellStyle name="Note 4 3 3 39 4" xfId="56203" xr:uid="{00000000-0005-0000-0000-000023510000}"/>
    <cellStyle name="Note 4 3 3 4" xfId="4281" xr:uid="{00000000-0005-0000-0000-000024510000}"/>
    <cellStyle name="Note 4 3 3 4 2" xfId="21765" xr:uid="{00000000-0005-0000-0000-000025510000}"/>
    <cellStyle name="Note 4 3 3 4 3" xfId="25191" xr:uid="{00000000-0005-0000-0000-000026510000}"/>
    <cellStyle name="Note 4 3 3 4 4" xfId="46550" xr:uid="{00000000-0005-0000-0000-000027510000}"/>
    <cellStyle name="Note 4 3 3 40" xfId="17474" xr:uid="{00000000-0005-0000-0000-000028510000}"/>
    <cellStyle name="Note 4 3 3 40 2" xfId="33712" xr:uid="{00000000-0005-0000-0000-000029510000}"/>
    <cellStyle name="Note 4 3 3 40 3" xfId="43827" xr:uid="{00000000-0005-0000-0000-00002A510000}"/>
    <cellStyle name="Note 4 3 3 40 4" xfId="56835" xr:uid="{00000000-0005-0000-0000-00002B510000}"/>
    <cellStyle name="Note 4 3 3 41" xfId="17724" xr:uid="{00000000-0005-0000-0000-00002C510000}"/>
    <cellStyle name="Note 4 3 3 41 2" xfId="33933" xr:uid="{00000000-0005-0000-0000-00002D510000}"/>
    <cellStyle name="Note 4 3 3 41 3" xfId="44008" xr:uid="{00000000-0005-0000-0000-00002E510000}"/>
    <cellStyle name="Note 4 3 3 41 4" xfId="57016" xr:uid="{00000000-0005-0000-0000-00002F510000}"/>
    <cellStyle name="Note 4 3 3 42" xfId="18043" xr:uid="{00000000-0005-0000-0000-000030510000}"/>
    <cellStyle name="Note 4 3 3 42 2" xfId="34215" xr:uid="{00000000-0005-0000-0000-000031510000}"/>
    <cellStyle name="Note 4 3 3 42 3" xfId="44242" xr:uid="{00000000-0005-0000-0000-000032510000}"/>
    <cellStyle name="Note 4 3 3 42 4" xfId="57250" xr:uid="{00000000-0005-0000-0000-000033510000}"/>
    <cellStyle name="Note 4 3 3 43" xfId="18354" xr:uid="{00000000-0005-0000-0000-000034510000}"/>
    <cellStyle name="Note 4 3 3 43 2" xfId="34490" xr:uid="{00000000-0005-0000-0000-000035510000}"/>
    <cellStyle name="Note 4 3 3 43 3" xfId="44472" xr:uid="{00000000-0005-0000-0000-000036510000}"/>
    <cellStyle name="Note 4 3 3 43 4" xfId="57480" xr:uid="{00000000-0005-0000-0000-000037510000}"/>
    <cellStyle name="Note 4 3 3 44" xfId="18670" xr:uid="{00000000-0005-0000-0000-000038510000}"/>
    <cellStyle name="Note 4 3 3 44 2" xfId="34770" xr:uid="{00000000-0005-0000-0000-000039510000}"/>
    <cellStyle name="Note 4 3 3 44 3" xfId="44707" xr:uid="{00000000-0005-0000-0000-00003A510000}"/>
    <cellStyle name="Note 4 3 3 44 4" xfId="57715" xr:uid="{00000000-0005-0000-0000-00003B510000}"/>
    <cellStyle name="Note 4 3 3 45" xfId="19131" xr:uid="{00000000-0005-0000-0000-00003C510000}"/>
    <cellStyle name="Note 4 3 3 45 2" xfId="35179" xr:uid="{00000000-0005-0000-0000-00003D510000}"/>
    <cellStyle name="Note 4 3 3 45 3" xfId="45049" xr:uid="{00000000-0005-0000-0000-00003E510000}"/>
    <cellStyle name="Note 4 3 3 45 4" xfId="58057" xr:uid="{00000000-0005-0000-0000-00003F510000}"/>
    <cellStyle name="Note 4 3 3 46" xfId="19433" xr:uid="{00000000-0005-0000-0000-000040510000}"/>
    <cellStyle name="Note 4 3 3 46 2" xfId="35445" xr:uid="{00000000-0005-0000-0000-000041510000}"/>
    <cellStyle name="Note 4 3 3 46 3" xfId="45272" xr:uid="{00000000-0005-0000-0000-000042510000}"/>
    <cellStyle name="Note 4 3 3 46 4" xfId="58280" xr:uid="{00000000-0005-0000-0000-000043510000}"/>
    <cellStyle name="Note 4 3 3 47" xfId="31643" xr:uid="{00000000-0005-0000-0000-000044510000}"/>
    <cellStyle name="Note 4 3 3 5" xfId="4525" xr:uid="{00000000-0005-0000-0000-000045510000}"/>
    <cellStyle name="Note 4 3 3 5 2" xfId="21977" xr:uid="{00000000-0005-0000-0000-000046510000}"/>
    <cellStyle name="Note 4 3 3 5 3" xfId="20669" xr:uid="{00000000-0005-0000-0000-000047510000}"/>
    <cellStyle name="Note 4 3 3 5 4" xfId="46721" xr:uid="{00000000-0005-0000-0000-000048510000}"/>
    <cellStyle name="Note 4 3 3 6" xfId="4915" xr:uid="{00000000-0005-0000-0000-000049510000}"/>
    <cellStyle name="Note 4 3 3 6 2" xfId="22339" xr:uid="{00000000-0005-0000-0000-00004A510000}"/>
    <cellStyle name="Note 4 3 3 6 3" xfId="29256" xr:uid="{00000000-0005-0000-0000-00004B510000}"/>
    <cellStyle name="Note 4 3 3 6 4" xfId="47033" xr:uid="{00000000-0005-0000-0000-00004C510000}"/>
    <cellStyle name="Note 4 3 3 7" xfId="5141" xr:uid="{00000000-0005-0000-0000-00004D510000}"/>
    <cellStyle name="Note 4 3 3 7 2" xfId="22543" xr:uid="{00000000-0005-0000-0000-00004E510000}"/>
    <cellStyle name="Note 4 3 3 7 3" xfId="19698" xr:uid="{00000000-0005-0000-0000-00004F510000}"/>
    <cellStyle name="Note 4 3 3 7 4" xfId="47215" xr:uid="{00000000-0005-0000-0000-000050510000}"/>
    <cellStyle name="Note 4 3 3 8" xfId="5426" xr:uid="{00000000-0005-0000-0000-000051510000}"/>
    <cellStyle name="Note 4 3 3 8 2" xfId="22804" xr:uid="{00000000-0005-0000-0000-000052510000}"/>
    <cellStyle name="Note 4 3 3 8 3" xfId="19626" xr:uid="{00000000-0005-0000-0000-000053510000}"/>
    <cellStyle name="Note 4 3 3 8 4" xfId="47433" xr:uid="{00000000-0005-0000-0000-000054510000}"/>
    <cellStyle name="Note 4 3 3 9" xfId="5634" xr:uid="{00000000-0005-0000-0000-000055510000}"/>
    <cellStyle name="Note 4 3 3 9 2" xfId="22993" xr:uid="{00000000-0005-0000-0000-000056510000}"/>
    <cellStyle name="Note 4 3 3 9 3" xfId="30809" xr:uid="{00000000-0005-0000-0000-000057510000}"/>
    <cellStyle name="Note 4 3 3 9 4" xfId="47595" xr:uid="{00000000-0005-0000-0000-000058510000}"/>
    <cellStyle name="Note 4 3 4" xfId="2670" xr:uid="{00000000-0005-0000-0000-000059510000}"/>
    <cellStyle name="Note 4 3 4 10" xfId="6085" xr:uid="{00000000-0005-0000-0000-00005A510000}"/>
    <cellStyle name="Note 4 3 4 10 2" xfId="23417" xr:uid="{00000000-0005-0000-0000-00005B510000}"/>
    <cellStyle name="Note 4 3 4 10 3" xfId="30270" xr:uid="{00000000-0005-0000-0000-00005C510000}"/>
    <cellStyle name="Note 4 3 4 10 4" xfId="47972" xr:uid="{00000000-0005-0000-0000-00005D510000}"/>
    <cellStyle name="Note 4 3 4 11" xfId="5798" xr:uid="{00000000-0005-0000-0000-00005E510000}"/>
    <cellStyle name="Note 4 3 4 11 2" xfId="23143" xr:uid="{00000000-0005-0000-0000-00005F510000}"/>
    <cellStyle name="Note 4 3 4 11 3" xfId="33660" xr:uid="{00000000-0005-0000-0000-000060510000}"/>
    <cellStyle name="Note 4 3 4 11 4" xfId="47728" xr:uid="{00000000-0005-0000-0000-000061510000}"/>
    <cellStyle name="Note 4 3 4 12" xfId="5922" xr:uid="{00000000-0005-0000-0000-000062510000}"/>
    <cellStyle name="Note 4 3 4 12 2" xfId="23263" xr:uid="{00000000-0005-0000-0000-000063510000}"/>
    <cellStyle name="Note 4 3 4 12 3" xfId="34716" xr:uid="{00000000-0005-0000-0000-000064510000}"/>
    <cellStyle name="Note 4 3 4 12 4" xfId="47840" xr:uid="{00000000-0005-0000-0000-000065510000}"/>
    <cellStyle name="Note 4 3 4 13" xfId="6984" xr:uid="{00000000-0005-0000-0000-000066510000}"/>
    <cellStyle name="Note 4 3 4 13 2" xfId="24228" xr:uid="{00000000-0005-0000-0000-000067510000}"/>
    <cellStyle name="Note 4 3 4 13 3" xfId="35692" xr:uid="{00000000-0005-0000-0000-000068510000}"/>
    <cellStyle name="Note 4 3 4 13 4" xfId="48661" xr:uid="{00000000-0005-0000-0000-000069510000}"/>
    <cellStyle name="Note 4 3 4 14" xfId="7398" xr:uid="{00000000-0005-0000-0000-00006A510000}"/>
    <cellStyle name="Note 4 3 4 14 2" xfId="24599" xr:uid="{00000000-0005-0000-0000-00006B510000}"/>
    <cellStyle name="Note 4 3 4 14 3" xfId="35990" xr:uid="{00000000-0005-0000-0000-00006C510000}"/>
    <cellStyle name="Note 4 3 4 14 4" xfId="48961" xr:uid="{00000000-0005-0000-0000-00006D510000}"/>
    <cellStyle name="Note 4 3 4 15" xfId="7706" xr:uid="{00000000-0005-0000-0000-00006E510000}"/>
    <cellStyle name="Note 4 3 4 15 2" xfId="24870" xr:uid="{00000000-0005-0000-0000-00006F510000}"/>
    <cellStyle name="Note 4 3 4 15 3" xfId="36221" xr:uid="{00000000-0005-0000-0000-000070510000}"/>
    <cellStyle name="Note 4 3 4 15 4" xfId="49192" xr:uid="{00000000-0005-0000-0000-000071510000}"/>
    <cellStyle name="Note 4 3 4 16" xfId="8280" xr:uid="{00000000-0005-0000-0000-000072510000}"/>
    <cellStyle name="Note 4 3 4 16 2" xfId="25406" xr:uid="{00000000-0005-0000-0000-000073510000}"/>
    <cellStyle name="Note 4 3 4 16 3" xfId="36697" xr:uid="{00000000-0005-0000-0000-000074510000}"/>
    <cellStyle name="Note 4 3 4 16 4" xfId="49668" xr:uid="{00000000-0005-0000-0000-000075510000}"/>
    <cellStyle name="Note 4 3 4 17" xfId="7999" xr:uid="{00000000-0005-0000-0000-000076510000}"/>
    <cellStyle name="Note 4 3 4 17 2" xfId="25134" xr:uid="{00000000-0005-0000-0000-000077510000}"/>
    <cellStyle name="Note 4 3 4 17 3" xfId="36449" xr:uid="{00000000-0005-0000-0000-000078510000}"/>
    <cellStyle name="Note 4 3 4 17 4" xfId="49420" xr:uid="{00000000-0005-0000-0000-000079510000}"/>
    <cellStyle name="Note 4 3 4 18" xfId="8570" xr:uid="{00000000-0005-0000-0000-00007A510000}"/>
    <cellStyle name="Note 4 3 4 18 2" xfId="25666" xr:uid="{00000000-0005-0000-0000-00007B510000}"/>
    <cellStyle name="Note 4 3 4 18 3" xfId="36924" xr:uid="{00000000-0005-0000-0000-00007C510000}"/>
    <cellStyle name="Note 4 3 4 18 4" xfId="49895" xr:uid="{00000000-0005-0000-0000-00007D510000}"/>
    <cellStyle name="Note 4 3 4 19" xfId="10332" xr:uid="{00000000-0005-0000-0000-00007E510000}"/>
    <cellStyle name="Note 4 3 4 19 2" xfId="27295" xr:uid="{00000000-0005-0000-0000-00007F510000}"/>
    <cellStyle name="Note 4 3 4 19 3" xfId="38354" xr:uid="{00000000-0005-0000-0000-000080510000}"/>
    <cellStyle name="Note 4 3 4 19 4" xfId="51314" xr:uid="{00000000-0005-0000-0000-000081510000}"/>
    <cellStyle name="Note 4 3 4 2" xfId="3223" xr:uid="{00000000-0005-0000-0000-000082510000}"/>
    <cellStyle name="Note 4 3 4 2 2" xfId="20810" xr:uid="{00000000-0005-0000-0000-000083510000}"/>
    <cellStyle name="Note 4 3 4 2 3" xfId="22456" xr:uid="{00000000-0005-0000-0000-000084510000}"/>
    <cellStyle name="Note 4 3 4 2 4" xfId="45748" xr:uid="{00000000-0005-0000-0000-000085510000}"/>
    <cellStyle name="Note 4 3 4 20" xfId="9149" xr:uid="{00000000-0005-0000-0000-000086510000}"/>
    <cellStyle name="Note 4 3 4 20 2" xfId="26184" xr:uid="{00000000-0005-0000-0000-000087510000}"/>
    <cellStyle name="Note 4 3 4 20 3" xfId="37365" xr:uid="{00000000-0005-0000-0000-000088510000}"/>
    <cellStyle name="Note 4 3 4 20 4" xfId="50336" xr:uid="{00000000-0005-0000-0000-000089510000}"/>
    <cellStyle name="Note 4 3 4 21" xfId="9263" xr:uid="{00000000-0005-0000-0000-00008A510000}"/>
    <cellStyle name="Note 4 3 4 21 2" xfId="26294" xr:uid="{00000000-0005-0000-0000-00008B510000}"/>
    <cellStyle name="Note 4 3 4 21 3" xfId="37470" xr:uid="{00000000-0005-0000-0000-00008C510000}"/>
    <cellStyle name="Note 4 3 4 21 4" xfId="50437" xr:uid="{00000000-0005-0000-0000-00008D510000}"/>
    <cellStyle name="Note 4 3 4 22" xfId="10278" xr:uid="{00000000-0005-0000-0000-00008E510000}"/>
    <cellStyle name="Note 4 3 4 22 2" xfId="27243" xr:uid="{00000000-0005-0000-0000-00008F510000}"/>
    <cellStyle name="Note 4 3 4 22 3" xfId="38310" xr:uid="{00000000-0005-0000-0000-000090510000}"/>
    <cellStyle name="Note 4 3 4 22 4" xfId="51267" xr:uid="{00000000-0005-0000-0000-000091510000}"/>
    <cellStyle name="Note 4 3 4 23" xfId="9200" xr:uid="{00000000-0005-0000-0000-000092510000}"/>
    <cellStyle name="Note 4 3 4 23 2" xfId="26233" xr:uid="{00000000-0005-0000-0000-000093510000}"/>
    <cellStyle name="Note 4 3 4 23 3" xfId="37412" xr:uid="{00000000-0005-0000-0000-000094510000}"/>
    <cellStyle name="Note 4 3 4 23 4" xfId="50379" xr:uid="{00000000-0005-0000-0000-000095510000}"/>
    <cellStyle name="Note 4 3 4 24" xfId="11574" xr:uid="{00000000-0005-0000-0000-000096510000}"/>
    <cellStyle name="Note 4 3 4 24 2" xfId="28428" xr:uid="{00000000-0005-0000-0000-000097510000}"/>
    <cellStyle name="Note 4 3 4 24 3" xfId="39309" xr:uid="{00000000-0005-0000-0000-000098510000}"/>
    <cellStyle name="Note 4 3 4 24 4" xfId="52317" xr:uid="{00000000-0005-0000-0000-000099510000}"/>
    <cellStyle name="Note 4 3 4 25" xfId="9817" xr:uid="{00000000-0005-0000-0000-00009A510000}"/>
    <cellStyle name="Note 4 3 4 25 2" xfId="26813" xr:uid="{00000000-0005-0000-0000-00009B510000}"/>
    <cellStyle name="Note 4 3 4 25 3" xfId="37937" xr:uid="{00000000-0005-0000-0000-00009C510000}"/>
    <cellStyle name="Note 4 3 4 25 4" xfId="50903" xr:uid="{00000000-0005-0000-0000-00009D510000}"/>
    <cellStyle name="Note 4 3 4 26" xfId="11925" xr:uid="{00000000-0005-0000-0000-00009E510000}"/>
    <cellStyle name="Note 4 3 4 26 2" xfId="28742" xr:uid="{00000000-0005-0000-0000-00009F510000}"/>
    <cellStyle name="Note 4 3 4 26 3" xfId="39578" xr:uid="{00000000-0005-0000-0000-0000A0510000}"/>
    <cellStyle name="Note 4 3 4 26 4" xfId="52586" xr:uid="{00000000-0005-0000-0000-0000A1510000}"/>
    <cellStyle name="Note 4 3 4 27" xfId="11833" xr:uid="{00000000-0005-0000-0000-0000A2510000}"/>
    <cellStyle name="Note 4 3 4 27 2" xfId="28658" xr:uid="{00000000-0005-0000-0000-0000A3510000}"/>
    <cellStyle name="Note 4 3 4 27 3" xfId="39509" xr:uid="{00000000-0005-0000-0000-0000A4510000}"/>
    <cellStyle name="Note 4 3 4 27 4" xfId="52517" xr:uid="{00000000-0005-0000-0000-0000A5510000}"/>
    <cellStyle name="Note 4 3 4 28" xfId="13020" xr:uid="{00000000-0005-0000-0000-0000A6510000}"/>
    <cellStyle name="Note 4 3 4 28 2" xfId="29715" xr:uid="{00000000-0005-0000-0000-0000A7510000}"/>
    <cellStyle name="Note 4 3 4 28 3" xfId="40380" xr:uid="{00000000-0005-0000-0000-0000A8510000}"/>
    <cellStyle name="Note 4 3 4 28 4" xfId="53388" xr:uid="{00000000-0005-0000-0000-0000A9510000}"/>
    <cellStyle name="Note 4 3 4 29" xfId="13362" xr:uid="{00000000-0005-0000-0000-0000AA510000}"/>
    <cellStyle name="Note 4 3 4 29 2" xfId="30025" xr:uid="{00000000-0005-0000-0000-0000AB510000}"/>
    <cellStyle name="Note 4 3 4 29 3" xfId="40646" xr:uid="{00000000-0005-0000-0000-0000AC510000}"/>
    <cellStyle name="Note 4 3 4 29 4" xfId="53654" xr:uid="{00000000-0005-0000-0000-0000AD510000}"/>
    <cellStyle name="Note 4 3 4 3" xfId="3162" xr:uid="{00000000-0005-0000-0000-0000AE510000}"/>
    <cellStyle name="Note 4 3 4 3 2" xfId="20754" xr:uid="{00000000-0005-0000-0000-0000AF510000}"/>
    <cellStyle name="Note 4 3 4 3 3" xfId="20561" xr:uid="{00000000-0005-0000-0000-0000B0510000}"/>
    <cellStyle name="Note 4 3 4 3 4" xfId="45703" xr:uid="{00000000-0005-0000-0000-0000B1510000}"/>
    <cellStyle name="Note 4 3 4 30" xfId="12984" xr:uid="{00000000-0005-0000-0000-0000B2510000}"/>
    <cellStyle name="Note 4 3 4 30 2" xfId="29680" xr:uid="{00000000-0005-0000-0000-0000B3510000}"/>
    <cellStyle name="Note 4 3 4 30 3" xfId="40347" xr:uid="{00000000-0005-0000-0000-0000B4510000}"/>
    <cellStyle name="Note 4 3 4 30 4" xfId="53355" xr:uid="{00000000-0005-0000-0000-0000B5510000}"/>
    <cellStyle name="Note 4 3 4 31" xfId="13444" xr:uid="{00000000-0005-0000-0000-0000B6510000}"/>
    <cellStyle name="Note 4 3 4 31 2" xfId="30100" xr:uid="{00000000-0005-0000-0000-0000B7510000}"/>
    <cellStyle name="Note 4 3 4 31 3" xfId="40711" xr:uid="{00000000-0005-0000-0000-0000B8510000}"/>
    <cellStyle name="Note 4 3 4 31 4" xfId="53719" xr:uid="{00000000-0005-0000-0000-0000B9510000}"/>
    <cellStyle name="Note 4 3 4 32" xfId="9531" xr:uid="{00000000-0005-0000-0000-0000BA510000}"/>
    <cellStyle name="Note 4 3 4 32 2" xfId="26545" xr:uid="{00000000-0005-0000-0000-0000BB510000}"/>
    <cellStyle name="Note 4 3 4 32 3" xfId="37690" xr:uid="{00000000-0005-0000-0000-0000BC510000}"/>
    <cellStyle name="Note 4 3 4 32 4" xfId="50656" xr:uid="{00000000-0005-0000-0000-0000BD510000}"/>
    <cellStyle name="Note 4 3 4 33" xfId="14498" xr:uid="{00000000-0005-0000-0000-0000BE510000}"/>
    <cellStyle name="Note 4 3 4 33 2" xfId="31035" xr:uid="{00000000-0005-0000-0000-0000BF510000}"/>
    <cellStyle name="Note 4 3 4 33 3" xfId="41503" xr:uid="{00000000-0005-0000-0000-0000C0510000}"/>
    <cellStyle name="Note 4 3 4 33 4" xfId="54511" xr:uid="{00000000-0005-0000-0000-0000C1510000}"/>
    <cellStyle name="Note 4 3 4 34" xfId="14814" xr:uid="{00000000-0005-0000-0000-0000C2510000}"/>
    <cellStyle name="Note 4 3 4 34 2" xfId="31313" xr:uid="{00000000-0005-0000-0000-0000C3510000}"/>
    <cellStyle name="Note 4 3 4 34 3" xfId="41737" xr:uid="{00000000-0005-0000-0000-0000C4510000}"/>
    <cellStyle name="Note 4 3 4 34 4" xfId="54745" xr:uid="{00000000-0005-0000-0000-0000C5510000}"/>
    <cellStyle name="Note 4 3 4 35" xfId="15112" xr:uid="{00000000-0005-0000-0000-0000C6510000}"/>
    <cellStyle name="Note 4 3 4 35 2" xfId="31580" xr:uid="{00000000-0005-0000-0000-0000C7510000}"/>
    <cellStyle name="Note 4 3 4 35 3" xfId="41969" xr:uid="{00000000-0005-0000-0000-0000C8510000}"/>
    <cellStyle name="Note 4 3 4 35 4" xfId="54977" xr:uid="{00000000-0005-0000-0000-0000C9510000}"/>
    <cellStyle name="Note 4 3 4 36" xfId="15564" xr:uid="{00000000-0005-0000-0000-0000CA510000}"/>
    <cellStyle name="Note 4 3 4 36 2" xfId="31986" xr:uid="{00000000-0005-0000-0000-0000CB510000}"/>
    <cellStyle name="Note 4 3 4 36 3" xfId="42329" xr:uid="{00000000-0005-0000-0000-0000CC510000}"/>
    <cellStyle name="Note 4 3 4 36 4" xfId="55337" xr:uid="{00000000-0005-0000-0000-0000CD510000}"/>
    <cellStyle name="Note 4 3 4 37" xfId="15501" xr:uid="{00000000-0005-0000-0000-0000CE510000}"/>
    <cellStyle name="Note 4 3 4 37 2" xfId="31927" xr:uid="{00000000-0005-0000-0000-0000CF510000}"/>
    <cellStyle name="Note 4 3 4 37 3" xfId="42278" xr:uid="{00000000-0005-0000-0000-0000D0510000}"/>
    <cellStyle name="Note 4 3 4 37 4" xfId="55286" xr:uid="{00000000-0005-0000-0000-0000D1510000}"/>
    <cellStyle name="Note 4 3 4 38" xfId="16309" xr:uid="{00000000-0005-0000-0000-0000D2510000}"/>
    <cellStyle name="Note 4 3 4 38 2" xfId="32653" xr:uid="{00000000-0005-0000-0000-0000D3510000}"/>
    <cellStyle name="Note 4 3 4 38 3" xfId="42909" xr:uid="{00000000-0005-0000-0000-0000D4510000}"/>
    <cellStyle name="Note 4 3 4 38 4" xfId="55917" xr:uid="{00000000-0005-0000-0000-0000D5510000}"/>
    <cellStyle name="Note 4 3 4 39" xfId="16133" xr:uid="{00000000-0005-0000-0000-0000D6510000}"/>
    <cellStyle name="Note 4 3 4 39 2" xfId="32489" xr:uid="{00000000-0005-0000-0000-0000D7510000}"/>
    <cellStyle name="Note 4 3 4 39 3" xfId="42762" xr:uid="{00000000-0005-0000-0000-0000D8510000}"/>
    <cellStyle name="Note 4 3 4 39 4" xfId="55770" xr:uid="{00000000-0005-0000-0000-0000D9510000}"/>
    <cellStyle name="Note 4 3 4 4" xfId="4138" xr:uid="{00000000-0005-0000-0000-0000DA510000}"/>
    <cellStyle name="Note 4 3 4 4 2" xfId="21637" xr:uid="{00000000-0005-0000-0000-0000DB510000}"/>
    <cellStyle name="Note 4 3 4 4 3" xfId="19887" xr:uid="{00000000-0005-0000-0000-0000DC510000}"/>
    <cellStyle name="Note 4 3 4 4 4" xfId="46445" xr:uid="{00000000-0005-0000-0000-0000DD510000}"/>
    <cellStyle name="Note 4 3 4 40" xfId="17328" xr:uid="{00000000-0005-0000-0000-0000DE510000}"/>
    <cellStyle name="Note 4 3 4 40 2" xfId="33581" xr:uid="{00000000-0005-0000-0000-0000DF510000}"/>
    <cellStyle name="Note 4 3 4 40 3" xfId="43719" xr:uid="{00000000-0005-0000-0000-0000E0510000}"/>
    <cellStyle name="Note 4 3 4 40 4" xfId="56727" xr:uid="{00000000-0005-0000-0000-0000E1510000}"/>
    <cellStyle name="Note 4 3 4 41" xfId="16841" xr:uid="{00000000-0005-0000-0000-0000E2510000}"/>
    <cellStyle name="Note 4 3 4 41 2" xfId="33129" xr:uid="{00000000-0005-0000-0000-0000E3510000}"/>
    <cellStyle name="Note 4 3 4 41 3" xfId="43326" xr:uid="{00000000-0005-0000-0000-0000E4510000}"/>
    <cellStyle name="Note 4 3 4 41 4" xfId="56334" xr:uid="{00000000-0005-0000-0000-0000E5510000}"/>
    <cellStyle name="Note 4 3 4 42" xfId="17890" xr:uid="{00000000-0005-0000-0000-0000E6510000}"/>
    <cellStyle name="Note 4 3 4 42 2" xfId="34079" xr:uid="{00000000-0005-0000-0000-0000E7510000}"/>
    <cellStyle name="Note 4 3 4 42 3" xfId="44132" xr:uid="{00000000-0005-0000-0000-0000E8510000}"/>
    <cellStyle name="Note 4 3 4 42 4" xfId="57140" xr:uid="{00000000-0005-0000-0000-0000E9510000}"/>
    <cellStyle name="Note 4 3 4 43" xfId="18205" xr:uid="{00000000-0005-0000-0000-0000EA510000}"/>
    <cellStyle name="Note 4 3 4 43 2" xfId="34354" xr:uid="{00000000-0005-0000-0000-0000EB510000}"/>
    <cellStyle name="Note 4 3 4 43 3" xfId="44363" xr:uid="{00000000-0005-0000-0000-0000EC510000}"/>
    <cellStyle name="Note 4 3 4 43 4" xfId="57371" xr:uid="{00000000-0005-0000-0000-0000ED510000}"/>
    <cellStyle name="Note 4 3 4 44" xfId="18525" xr:uid="{00000000-0005-0000-0000-0000EE510000}"/>
    <cellStyle name="Note 4 3 4 44 2" xfId="34641" xr:uid="{00000000-0005-0000-0000-0000EF510000}"/>
    <cellStyle name="Note 4 3 4 44 3" xfId="44600" xr:uid="{00000000-0005-0000-0000-0000F0510000}"/>
    <cellStyle name="Note 4 3 4 44 4" xfId="57608" xr:uid="{00000000-0005-0000-0000-0000F1510000}"/>
    <cellStyle name="Note 4 3 4 45" xfId="18985" xr:uid="{00000000-0005-0000-0000-0000F2510000}"/>
    <cellStyle name="Note 4 3 4 45 2" xfId="35048" xr:uid="{00000000-0005-0000-0000-0000F3510000}"/>
    <cellStyle name="Note 4 3 4 45 3" xfId="44942" xr:uid="{00000000-0005-0000-0000-0000F4510000}"/>
    <cellStyle name="Note 4 3 4 45 4" xfId="57950" xr:uid="{00000000-0005-0000-0000-0000F5510000}"/>
    <cellStyle name="Note 4 3 4 46" xfId="19288" xr:uid="{00000000-0005-0000-0000-0000F6510000}"/>
    <cellStyle name="Note 4 3 4 46 2" xfId="35318" xr:uid="{00000000-0005-0000-0000-0000F7510000}"/>
    <cellStyle name="Note 4 3 4 46 3" xfId="45165" xr:uid="{00000000-0005-0000-0000-0000F8510000}"/>
    <cellStyle name="Note 4 3 4 46 4" xfId="58173" xr:uid="{00000000-0005-0000-0000-0000F9510000}"/>
    <cellStyle name="Note 4 3 4 47" xfId="20538" xr:uid="{00000000-0005-0000-0000-0000FA510000}"/>
    <cellStyle name="Note 4 3 4 5" xfId="3829" xr:uid="{00000000-0005-0000-0000-0000FB510000}"/>
    <cellStyle name="Note 4 3 4 5 2" xfId="21347" xr:uid="{00000000-0005-0000-0000-0000FC510000}"/>
    <cellStyle name="Note 4 3 4 5 3" xfId="20119" xr:uid="{00000000-0005-0000-0000-0000FD510000}"/>
    <cellStyle name="Note 4 3 4 5 4" xfId="46195" xr:uid="{00000000-0005-0000-0000-0000FE510000}"/>
    <cellStyle name="Note 4 3 4 6" xfId="4771" xr:uid="{00000000-0005-0000-0000-0000FF510000}"/>
    <cellStyle name="Note 4 3 4 6 2" xfId="22205" xr:uid="{00000000-0005-0000-0000-000000520000}"/>
    <cellStyle name="Note 4 3 4 6 3" xfId="19770" xr:uid="{00000000-0005-0000-0000-000001520000}"/>
    <cellStyle name="Note 4 3 4 6 4" xfId="46918" xr:uid="{00000000-0005-0000-0000-000002520000}"/>
    <cellStyle name="Note 4 3 4 7" xfId="4063" xr:uid="{00000000-0005-0000-0000-000003520000}"/>
    <cellStyle name="Note 4 3 4 7 2" xfId="21566" xr:uid="{00000000-0005-0000-0000-000004520000}"/>
    <cellStyle name="Note 4 3 4 7 3" xfId="19946" xr:uid="{00000000-0005-0000-0000-000005520000}"/>
    <cellStyle name="Note 4 3 4 7 4" xfId="46386" xr:uid="{00000000-0005-0000-0000-000006520000}"/>
    <cellStyle name="Note 4 3 4 8" xfId="5054" xr:uid="{00000000-0005-0000-0000-000007520000}"/>
    <cellStyle name="Note 4 3 4 8 2" xfId="22465" xr:uid="{00000000-0005-0000-0000-000008520000}"/>
    <cellStyle name="Note 4 3 4 8 3" xfId="20674" xr:uid="{00000000-0005-0000-0000-000009520000}"/>
    <cellStyle name="Note 4 3 4 8 4" xfId="47145" xr:uid="{00000000-0005-0000-0000-00000A520000}"/>
    <cellStyle name="Note 4 3 4 9" xfId="4074" xr:uid="{00000000-0005-0000-0000-00000B520000}"/>
    <cellStyle name="Note 4 3 4 9 2" xfId="21577" xr:uid="{00000000-0005-0000-0000-00000C520000}"/>
    <cellStyle name="Note 4 3 4 9 3" xfId="19935" xr:uid="{00000000-0005-0000-0000-00000D520000}"/>
    <cellStyle name="Note 4 3 4 9 4" xfId="46397" xr:uid="{00000000-0005-0000-0000-00000E520000}"/>
    <cellStyle name="Note 4 3 5" xfId="3112" xr:uid="{00000000-0005-0000-0000-00000F520000}"/>
    <cellStyle name="Note 4 3 5 2" xfId="20706" xr:uid="{00000000-0005-0000-0000-000010520000}"/>
    <cellStyle name="Note 4 3 5 3" xfId="28609" xr:uid="{00000000-0005-0000-0000-000011520000}"/>
    <cellStyle name="Note 4 3 5 4" xfId="45656" xr:uid="{00000000-0005-0000-0000-000012520000}"/>
    <cellStyle name="Note 4 3 6" xfId="4721" xr:uid="{00000000-0005-0000-0000-000013520000}"/>
    <cellStyle name="Note 4 3 6 2" xfId="22159" xr:uid="{00000000-0005-0000-0000-000014520000}"/>
    <cellStyle name="Note 4 3 6 3" xfId="33362" xr:uid="{00000000-0005-0000-0000-000015520000}"/>
    <cellStyle name="Note 4 3 6 4" xfId="46874" xr:uid="{00000000-0005-0000-0000-000016520000}"/>
    <cellStyle name="Note 4 3 7" xfId="5872" xr:uid="{00000000-0005-0000-0000-000017520000}"/>
    <cellStyle name="Note 4 3 7 2" xfId="23215" xr:uid="{00000000-0005-0000-0000-000018520000}"/>
    <cellStyle name="Note 4 3 7 3" xfId="22265" xr:uid="{00000000-0005-0000-0000-000019520000}"/>
    <cellStyle name="Note 4 3 7 4" xfId="47795" xr:uid="{00000000-0005-0000-0000-00001A520000}"/>
    <cellStyle name="Note 4 3 8" xfId="6030" xr:uid="{00000000-0005-0000-0000-00001B520000}"/>
    <cellStyle name="Note 4 3 8 2" xfId="23365" xr:uid="{00000000-0005-0000-0000-00001C520000}"/>
    <cellStyle name="Note 4 3 8 3" xfId="32270" xr:uid="{00000000-0005-0000-0000-00001D520000}"/>
    <cellStyle name="Note 4 3 8 4" xfId="47929" xr:uid="{00000000-0005-0000-0000-00001E520000}"/>
    <cellStyle name="Note 4 3 9" xfId="8247" xr:uid="{00000000-0005-0000-0000-00001F520000}"/>
    <cellStyle name="Note 4 3 9 2" xfId="25375" xr:uid="{00000000-0005-0000-0000-000020520000}"/>
    <cellStyle name="Note 4 3 9 3" xfId="36670" xr:uid="{00000000-0005-0000-0000-000021520000}"/>
    <cellStyle name="Note 4 3 9 4" xfId="49641" xr:uid="{00000000-0005-0000-0000-000022520000}"/>
    <cellStyle name="Note 4 4" xfId="1499" xr:uid="{00000000-0005-0000-0000-000023520000}"/>
    <cellStyle name="Note 4 4 10" xfId="8106" xr:uid="{00000000-0005-0000-0000-000024520000}"/>
    <cellStyle name="Note 4 4 10 2" xfId="25240" xr:uid="{00000000-0005-0000-0000-000025520000}"/>
    <cellStyle name="Note 4 4 10 3" xfId="36548" xr:uid="{00000000-0005-0000-0000-000026520000}"/>
    <cellStyle name="Note 4 4 10 4" xfId="49519" xr:uid="{00000000-0005-0000-0000-000027520000}"/>
    <cellStyle name="Note 4 4 11" xfId="10238" xr:uid="{00000000-0005-0000-0000-000028520000}"/>
    <cellStyle name="Note 4 4 11 2" xfId="27206" xr:uid="{00000000-0005-0000-0000-000029520000}"/>
    <cellStyle name="Note 4 4 11 3" xfId="38276" xr:uid="{00000000-0005-0000-0000-00002A520000}"/>
    <cellStyle name="Note 4 4 11 4" xfId="51233" xr:uid="{00000000-0005-0000-0000-00002B520000}"/>
    <cellStyle name="Note 4 4 12" xfId="9668" xr:uid="{00000000-0005-0000-0000-00002C520000}"/>
    <cellStyle name="Note 4 4 12 2" xfId="26670" xr:uid="{00000000-0005-0000-0000-00002D520000}"/>
    <cellStyle name="Note 4 4 12 3" xfId="37812" xr:uid="{00000000-0005-0000-0000-00002E520000}"/>
    <cellStyle name="Note 4 4 12 4" xfId="50778" xr:uid="{00000000-0005-0000-0000-00002F520000}"/>
    <cellStyle name="Note 4 4 13" xfId="10808" xr:uid="{00000000-0005-0000-0000-000030520000}"/>
    <cellStyle name="Note 4 4 13 2" xfId="27742" xr:uid="{00000000-0005-0000-0000-000031520000}"/>
    <cellStyle name="Note 4 4 13 3" xfId="38750" xr:uid="{00000000-0005-0000-0000-000032520000}"/>
    <cellStyle name="Note 4 4 13 4" xfId="51758" xr:uid="{00000000-0005-0000-0000-000033520000}"/>
    <cellStyle name="Note 4 4 14" xfId="9457" xr:uid="{00000000-0005-0000-0000-000034520000}"/>
    <cellStyle name="Note 4 4 14 2" xfId="26478" xr:uid="{00000000-0005-0000-0000-000035520000}"/>
    <cellStyle name="Note 4 4 14 3" xfId="37627" xr:uid="{00000000-0005-0000-0000-000036520000}"/>
    <cellStyle name="Note 4 4 14 4" xfId="50593" xr:uid="{00000000-0005-0000-0000-000037520000}"/>
    <cellStyle name="Note 4 4 15" xfId="9502" xr:uid="{00000000-0005-0000-0000-000038520000}"/>
    <cellStyle name="Note 4 4 15 2" xfId="26521" xr:uid="{00000000-0005-0000-0000-000039520000}"/>
    <cellStyle name="Note 4 4 15 3" xfId="37668" xr:uid="{00000000-0005-0000-0000-00003A520000}"/>
    <cellStyle name="Note 4 4 15 4" xfId="50634" xr:uid="{00000000-0005-0000-0000-00003B520000}"/>
    <cellStyle name="Note 4 4 16" xfId="9576" xr:uid="{00000000-0005-0000-0000-00003C520000}"/>
    <cellStyle name="Note 4 4 16 2" xfId="26585" xr:uid="{00000000-0005-0000-0000-00003D520000}"/>
    <cellStyle name="Note 4 4 16 3" xfId="37728" xr:uid="{00000000-0005-0000-0000-00003E520000}"/>
    <cellStyle name="Note 4 4 16 4" xfId="50694" xr:uid="{00000000-0005-0000-0000-00003F520000}"/>
    <cellStyle name="Note 4 4 17" xfId="9653" xr:uid="{00000000-0005-0000-0000-000040520000}"/>
    <cellStyle name="Note 4 4 17 2" xfId="26657" xr:uid="{00000000-0005-0000-0000-000041520000}"/>
    <cellStyle name="Note 4 4 17 3" xfId="37800" xr:uid="{00000000-0005-0000-0000-000042520000}"/>
    <cellStyle name="Note 4 4 17 4" xfId="50766" xr:uid="{00000000-0005-0000-0000-000043520000}"/>
    <cellStyle name="Note 4 4 18" xfId="9283" xr:uid="{00000000-0005-0000-0000-000044520000}"/>
    <cellStyle name="Note 4 4 18 2" xfId="26313" xr:uid="{00000000-0005-0000-0000-000045520000}"/>
    <cellStyle name="Note 4 4 18 3" xfId="37487" xr:uid="{00000000-0005-0000-0000-000046520000}"/>
    <cellStyle name="Note 4 4 18 4" xfId="50453" xr:uid="{00000000-0005-0000-0000-000047520000}"/>
    <cellStyle name="Note 4 4 19" xfId="9506" xr:uid="{00000000-0005-0000-0000-000048520000}"/>
    <cellStyle name="Note 4 4 19 2" xfId="26524" xr:uid="{00000000-0005-0000-0000-000049520000}"/>
    <cellStyle name="Note 4 4 19 3" xfId="37671" xr:uid="{00000000-0005-0000-0000-00004A520000}"/>
    <cellStyle name="Note 4 4 19 4" xfId="50637" xr:uid="{00000000-0005-0000-0000-00004B520000}"/>
    <cellStyle name="Note 4 4 2" xfId="2888" xr:uid="{00000000-0005-0000-0000-00004C520000}"/>
    <cellStyle name="Note 4 4 2 10" xfId="6259" xr:uid="{00000000-0005-0000-0000-00004D520000}"/>
    <cellStyle name="Note 4 4 2 10 2" xfId="23581" xr:uid="{00000000-0005-0000-0000-00004E520000}"/>
    <cellStyle name="Note 4 4 2 10 3" xfId="23275" xr:uid="{00000000-0005-0000-0000-00004F520000}"/>
    <cellStyle name="Note 4 4 2 10 4" xfId="48115" xr:uid="{00000000-0005-0000-0000-000050520000}"/>
    <cellStyle name="Note 4 4 2 11" xfId="6493" xr:uid="{00000000-0005-0000-0000-000051520000}"/>
    <cellStyle name="Note 4 4 2 11 2" xfId="23790" xr:uid="{00000000-0005-0000-0000-000052520000}"/>
    <cellStyle name="Note 4 4 2 11 3" xfId="33073" xr:uid="{00000000-0005-0000-0000-000053520000}"/>
    <cellStyle name="Note 4 4 2 11 4" xfId="48288" xr:uid="{00000000-0005-0000-0000-000054520000}"/>
    <cellStyle name="Note 4 4 2 12" xfId="6787" xr:uid="{00000000-0005-0000-0000-000055520000}"/>
    <cellStyle name="Note 4 4 2 12 2" xfId="24052" xr:uid="{00000000-0005-0000-0000-000056520000}"/>
    <cellStyle name="Note 4 4 2 12 3" xfId="27385" xr:uid="{00000000-0005-0000-0000-000057520000}"/>
    <cellStyle name="Note 4 4 2 12 4" xfId="48511" xr:uid="{00000000-0005-0000-0000-000058520000}"/>
    <cellStyle name="Note 4 4 2 13" xfId="7151" xr:uid="{00000000-0005-0000-0000-000059520000}"/>
    <cellStyle name="Note 4 4 2 13 2" xfId="24382" xr:uid="{00000000-0005-0000-0000-00005A520000}"/>
    <cellStyle name="Note 4 4 2 13 3" xfId="35822" xr:uid="{00000000-0005-0000-0000-00005B520000}"/>
    <cellStyle name="Note 4 4 2 13 4" xfId="48791" xr:uid="{00000000-0005-0000-0000-00005C520000}"/>
    <cellStyle name="Note 4 4 2 14" xfId="7577" xr:uid="{00000000-0005-0000-0000-00005D520000}"/>
    <cellStyle name="Note 4 4 2 14 2" xfId="24758" xr:uid="{00000000-0005-0000-0000-00005E520000}"/>
    <cellStyle name="Note 4 4 2 14 3" xfId="36130" xr:uid="{00000000-0005-0000-0000-00005F520000}"/>
    <cellStyle name="Note 4 4 2 14 4" xfId="49101" xr:uid="{00000000-0005-0000-0000-000060520000}"/>
    <cellStyle name="Note 4 4 2 15" xfId="7874" xr:uid="{00000000-0005-0000-0000-000061520000}"/>
    <cellStyle name="Note 4 4 2 15 2" xfId="25028" xr:uid="{00000000-0005-0000-0000-000062520000}"/>
    <cellStyle name="Note 4 4 2 15 3" xfId="36360" xr:uid="{00000000-0005-0000-0000-000063520000}"/>
    <cellStyle name="Note 4 4 2 15 4" xfId="49331" xr:uid="{00000000-0005-0000-0000-000064520000}"/>
    <cellStyle name="Note 4 4 2 16" xfId="8456" xr:uid="{00000000-0005-0000-0000-000065520000}"/>
    <cellStyle name="Note 4 4 2 16 2" xfId="25571" xr:uid="{00000000-0005-0000-0000-000066520000}"/>
    <cellStyle name="Note 4 4 2 16 3" xfId="36844" xr:uid="{00000000-0005-0000-0000-000067520000}"/>
    <cellStyle name="Note 4 4 2 16 4" xfId="49815" xr:uid="{00000000-0005-0000-0000-000068520000}"/>
    <cellStyle name="Note 4 4 2 17" xfId="8718" xr:uid="{00000000-0005-0000-0000-000069520000}"/>
    <cellStyle name="Note 4 4 2 17 2" xfId="25798" xr:uid="{00000000-0005-0000-0000-00006A520000}"/>
    <cellStyle name="Note 4 4 2 17 3" xfId="37032" xr:uid="{00000000-0005-0000-0000-00006B520000}"/>
    <cellStyle name="Note 4 4 2 17 4" xfId="50003" xr:uid="{00000000-0005-0000-0000-00006C520000}"/>
    <cellStyle name="Note 4 4 2 18" xfId="8995" xr:uid="{00000000-0005-0000-0000-00006D520000}"/>
    <cellStyle name="Note 4 4 2 18 2" xfId="26047" xr:uid="{00000000-0005-0000-0000-00006E520000}"/>
    <cellStyle name="Note 4 4 2 18 3" xfId="37248" xr:uid="{00000000-0005-0000-0000-00006F520000}"/>
    <cellStyle name="Note 4 4 2 18 4" xfId="50219" xr:uid="{00000000-0005-0000-0000-000070520000}"/>
    <cellStyle name="Note 4 4 2 19" xfId="10515" xr:uid="{00000000-0005-0000-0000-000071520000}"/>
    <cellStyle name="Note 4 4 2 19 2" xfId="27468" xr:uid="{00000000-0005-0000-0000-000072520000}"/>
    <cellStyle name="Note 4 4 2 19 3" xfId="38508" xr:uid="{00000000-0005-0000-0000-000073520000}"/>
    <cellStyle name="Note 4 4 2 19 4" xfId="51495" xr:uid="{00000000-0005-0000-0000-000074520000}"/>
    <cellStyle name="Note 4 4 2 2" xfId="3401" xr:uid="{00000000-0005-0000-0000-000075520000}"/>
    <cellStyle name="Note 4 4 2 2 2" xfId="20974" xr:uid="{00000000-0005-0000-0000-000076520000}"/>
    <cellStyle name="Note 4 4 2 2 3" xfId="31109" xr:uid="{00000000-0005-0000-0000-000077520000}"/>
    <cellStyle name="Note 4 4 2 2 4" xfId="45887" xr:uid="{00000000-0005-0000-0000-000078520000}"/>
    <cellStyle name="Note 4 4 2 20" xfId="10761" xr:uid="{00000000-0005-0000-0000-000079520000}"/>
    <cellStyle name="Note 4 4 2 20 2" xfId="27696" xr:uid="{00000000-0005-0000-0000-00007A520000}"/>
    <cellStyle name="Note 4 4 2 20 3" xfId="38705" xr:uid="{00000000-0005-0000-0000-00007B520000}"/>
    <cellStyle name="Note 4 4 2 20 4" xfId="51713" xr:uid="{00000000-0005-0000-0000-00007C520000}"/>
    <cellStyle name="Note 4 4 2 21" xfId="11086" xr:uid="{00000000-0005-0000-0000-00007D520000}"/>
    <cellStyle name="Note 4 4 2 21 2" xfId="27991" xr:uid="{00000000-0005-0000-0000-00007E520000}"/>
    <cellStyle name="Note 4 4 2 21 3" xfId="38944" xr:uid="{00000000-0005-0000-0000-00007F520000}"/>
    <cellStyle name="Note 4 4 2 21 4" xfId="51952" xr:uid="{00000000-0005-0000-0000-000080520000}"/>
    <cellStyle name="Note 4 4 2 22" xfId="11425" xr:uid="{00000000-0005-0000-0000-000081520000}"/>
    <cellStyle name="Note 4 4 2 22 2" xfId="28300" xr:uid="{00000000-0005-0000-0000-000082520000}"/>
    <cellStyle name="Note 4 4 2 22 3" xfId="39203" xr:uid="{00000000-0005-0000-0000-000083520000}"/>
    <cellStyle name="Note 4 4 2 22 4" xfId="52211" xr:uid="{00000000-0005-0000-0000-000084520000}"/>
    <cellStyle name="Note 4 4 2 23" xfId="11696" xr:uid="{00000000-0005-0000-0000-000085520000}"/>
    <cellStyle name="Note 4 4 2 23 2" xfId="28537" xr:uid="{00000000-0005-0000-0000-000086520000}"/>
    <cellStyle name="Note 4 4 2 23 3" xfId="39404" xr:uid="{00000000-0005-0000-0000-000087520000}"/>
    <cellStyle name="Note 4 4 2 23 4" xfId="52412" xr:uid="{00000000-0005-0000-0000-000088520000}"/>
    <cellStyle name="Note 4 4 2 24" xfId="12026" xr:uid="{00000000-0005-0000-0000-000089520000}"/>
    <cellStyle name="Note 4 4 2 24 2" xfId="28838" xr:uid="{00000000-0005-0000-0000-00008A520000}"/>
    <cellStyle name="Note 4 4 2 24 3" xfId="39666" xr:uid="{00000000-0005-0000-0000-00008B520000}"/>
    <cellStyle name="Note 4 4 2 24 4" xfId="52674" xr:uid="{00000000-0005-0000-0000-00008C520000}"/>
    <cellStyle name="Note 4 4 2 25" xfId="12312" xr:uid="{00000000-0005-0000-0000-00008D520000}"/>
    <cellStyle name="Note 4 4 2 25 2" xfId="29091" xr:uid="{00000000-0005-0000-0000-00008E520000}"/>
    <cellStyle name="Note 4 4 2 25 3" xfId="39865" xr:uid="{00000000-0005-0000-0000-00008F520000}"/>
    <cellStyle name="Note 4 4 2 25 4" xfId="52873" xr:uid="{00000000-0005-0000-0000-000090520000}"/>
    <cellStyle name="Note 4 4 2 26" xfId="12585" xr:uid="{00000000-0005-0000-0000-000091520000}"/>
    <cellStyle name="Note 4 4 2 26 2" xfId="29333" xr:uid="{00000000-0005-0000-0000-000092520000}"/>
    <cellStyle name="Note 4 4 2 26 3" xfId="40066" xr:uid="{00000000-0005-0000-0000-000093520000}"/>
    <cellStyle name="Note 4 4 2 26 4" xfId="53074" xr:uid="{00000000-0005-0000-0000-000094520000}"/>
    <cellStyle name="Note 4 4 2 27" xfId="12867" xr:uid="{00000000-0005-0000-0000-000095520000}"/>
    <cellStyle name="Note 4 4 2 27 2" xfId="29582" xr:uid="{00000000-0005-0000-0000-000096520000}"/>
    <cellStyle name="Note 4 4 2 27 3" xfId="40266" xr:uid="{00000000-0005-0000-0000-000097520000}"/>
    <cellStyle name="Note 4 4 2 27 4" xfId="53274" xr:uid="{00000000-0005-0000-0000-000098520000}"/>
    <cellStyle name="Note 4 4 2 28" xfId="13209" xr:uid="{00000000-0005-0000-0000-000099520000}"/>
    <cellStyle name="Note 4 4 2 28 2" xfId="29890" xr:uid="{00000000-0005-0000-0000-00009A520000}"/>
    <cellStyle name="Note 4 4 2 28 3" xfId="40534" xr:uid="{00000000-0005-0000-0000-00009B520000}"/>
    <cellStyle name="Note 4 4 2 28 4" xfId="53542" xr:uid="{00000000-0005-0000-0000-00009C520000}"/>
    <cellStyle name="Note 4 4 2 29" xfId="13546" xr:uid="{00000000-0005-0000-0000-00009D520000}"/>
    <cellStyle name="Note 4 4 2 29 2" xfId="30196" xr:uid="{00000000-0005-0000-0000-00009E520000}"/>
    <cellStyle name="Note 4 4 2 29 3" xfId="40800" xr:uid="{00000000-0005-0000-0000-00009F520000}"/>
    <cellStyle name="Note 4 4 2 29 4" xfId="53808" xr:uid="{00000000-0005-0000-0000-0000A0520000}"/>
    <cellStyle name="Note 4 4 2 3" xfId="3697" xr:uid="{00000000-0005-0000-0000-0000A1520000}"/>
    <cellStyle name="Note 4 4 2 3 2" xfId="21233" xr:uid="{00000000-0005-0000-0000-0000A2520000}"/>
    <cellStyle name="Note 4 4 2 3 3" xfId="22673" xr:uid="{00000000-0005-0000-0000-0000A3520000}"/>
    <cellStyle name="Note 4 4 2 3 4" xfId="46104" xr:uid="{00000000-0005-0000-0000-0000A4520000}"/>
    <cellStyle name="Note 4 4 2 30" xfId="13786" xr:uid="{00000000-0005-0000-0000-0000A5520000}"/>
    <cellStyle name="Note 4 4 2 30 2" xfId="30410" xr:uid="{00000000-0005-0000-0000-0000A6520000}"/>
    <cellStyle name="Note 4 4 2 30 3" xfId="40985" xr:uid="{00000000-0005-0000-0000-0000A7520000}"/>
    <cellStyle name="Note 4 4 2 30 4" xfId="53993" xr:uid="{00000000-0005-0000-0000-0000A8520000}"/>
    <cellStyle name="Note 4 4 2 31" xfId="14061" xr:uid="{00000000-0005-0000-0000-0000A9520000}"/>
    <cellStyle name="Note 4 4 2 31 2" xfId="30649" xr:uid="{00000000-0005-0000-0000-0000AA520000}"/>
    <cellStyle name="Note 4 4 2 31 3" xfId="41187" xr:uid="{00000000-0005-0000-0000-0000AB520000}"/>
    <cellStyle name="Note 4 4 2 31 4" xfId="54195" xr:uid="{00000000-0005-0000-0000-0000AC520000}"/>
    <cellStyle name="Note 4 4 2 32" xfId="14358" xr:uid="{00000000-0005-0000-0000-0000AD520000}"/>
    <cellStyle name="Note 4 4 2 32 2" xfId="30913" xr:uid="{00000000-0005-0000-0000-0000AE520000}"/>
    <cellStyle name="Note 4 4 2 32 3" xfId="41403" xr:uid="{00000000-0005-0000-0000-0000AF520000}"/>
    <cellStyle name="Note 4 4 2 32 4" xfId="54411" xr:uid="{00000000-0005-0000-0000-0000B0520000}"/>
    <cellStyle name="Note 4 4 2 33" xfId="14682" xr:uid="{00000000-0005-0000-0000-0000B1520000}"/>
    <cellStyle name="Note 4 4 2 33 2" xfId="31201" xr:uid="{00000000-0005-0000-0000-0000B2520000}"/>
    <cellStyle name="Note 4 4 2 33 3" xfId="41646" xr:uid="{00000000-0005-0000-0000-0000B3520000}"/>
    <cellStyle name="Note 4 4 2 33 4" xfId="54654" xr:uid="{00000000-0005-0000-0000-0000B4520000}"/>
    <cellStyle name="Note 4 4 2 34" xfId="14984" xr:uid="{00000000-0005-0000-0000-0000B5520000}"/>
    <cellStyle name="Note 4 4 2 34 2" xfId="31470" xr:uid="{00000000-0005-0000-0000-0000B6520000}"/>
    <cellStyle name="Note 4 4 2 34 3" xfId="41878" xr:uid="{00000000-0005-0000-0000-0000B7520000}"/>
    <cellStyle name="Note 4 4 2 34 4" xfId="54886" xr:uid="{00000000-0005-0000-0000-0000B8520000}"/>
    <cellStyle name="Note 4 4 2 35" xfId="15290" xr:uid="{00000000-0005-0000-0000-0000B9520000}"/>
    <cellStyle name="Note 4 4 2 35 2" xfId="31739" xr:uid="{00000000-0005-0000-0000-0000BA520000}"/>
    <cellStyle name="Note 4 4 2 35 3" xfId="42108" xr:uid="{00000000-0005-0000-0000-0000BB520000}"/>
    <cellStyle name="Note 4 4 2 35 4" xfId="55116" xr:uid="{00000000-0005-0000-0000-0000BC520000}"/>
    <cellStyle name="Note 4 4 2 36" xfId="15735" xr:uid="{00000000-0005-0000-0000-0000BD520000}"/>
    <cellStyle name="Note 4 4 2 36 2" xfId="32143" xr:uid="{00000000-0005-0000-0000-0000BE520000}"/>
    <cellStyle name="Note 4 4 2 36 3" xfId="42470" xr:uid="{00000000-0005-0000-0000-0000BF520000}"/>
    <cellStyle name="Note 4 4 2 36 4" xfId="55478" xr:uid="{00000000-0005-0000-0000-0000C0520000}"/>
    <cellStyle name="Note 4 4 2 37" xfId="15999" xr:uid="{00000000-0005-0000-0000-0000C1520000}"/>
    <cellStyle name="Note 4 4 2 37 2" xfId="32371" xr:uid="{00000000-0005-0000-0000-0000C2520000}"/>
    <cellStyle name="Note 4 4 2 37 3" xfId="42660" xr:uid="{00000000-0005-0000-0000-0000C3520000}"/>
    <cellStyle name="Note 4 4 2 37 4" xfId="55668" xr:uid="{00000000-0005-0000-0000-0000C4520000}"/>
    <cellStyle name="Note 4 4 2 38" xfId="16486" xr:uid="{00000000-0005-0000-0000-0000C5520000}"/>
    <cellStyle name="Note 4 4 2 38 2" xfId="32818" xr:uid="{00000000-0005-0000-0000-0000C6520000}"/>
    <cellStyle name="Note 4 4 2 38 3" xfId="43057" xr:uid="{00000000-0005-0000-0000-0000C7520000}"/>
    <cellStyle name="Note 4 4 2 38 4" xfId="56065" xr:uid="{00000000-0005-0000-0000-0000C8520000}"/>
    <cellStyle name="Note 4 4 2 39" xfId="16705" xr:uid="{00000000-0005-0000-0000-0000C9520000}"/>
    <cellStyle name="Note 4 4 2 39 2" xfId="33012" xr:uid="{00000000-0005-0000-0000-0000CA520000}"/>
    <cellStyle name="Note 4 4 2 39 3" xfId="43227" xr:uid="{00000000-0005-0000-0000-0000CB520000}"/>
    <cellStyle name="Note 4 4 2 39 4" xfId="56235" xr:uid="{00000000-0005-0000-0000-0000CC520000}"/>
    <cellStyle name="Note 4 4 2 4" xfId="4314" xr:uid="{00000000-0005-0000-0000-0000CD520000}"/>
    <cellStyle name="Note 4 4 2 4 2" xfId="21797" xr:uid="{00000000-0005-0000-0000-0000CE520000}"/>
    <cellStyle name="Note 4 4 2 4 3" xfId="33536" xr:uid="{00000000-0005-0000-0000-0000CF520000}"/>
    <cellStyle name="Note 4 4 2 4 4" xfId="46582" xr:uid="{00000000-0005-0000-0000-0000D0520000}"/>
    <cellStyle name="Note 4 4 2 40" xfId="17507" xr:uid="{00000000-0005-0000-0000-0000D1520000}"/>
    <cellStyle name="Note 4 4 2 40 2" xfId="33745" xr:uid="{00000000-0005-0000-0000-0000D2520000}"/>
    <cellStyle name="Note 4 4 2 40 3" xfId="43859" xr:uid="{00000000-0005-0000-0000-0000D3520000}"/>
    <cellStyle name="Note 4 4 2 40 4" xfId="56867" xr:uid="{00000000-0005-0000-0000-0000D4520000}"/>
    <cellStyle name="Note 4 4 2 41" xfId="17757" xr:uid="{00000000-0005-0000-0000-0000D5520000}"/>
    <cellStyle name="Note 4 4 2 41 2" xfId="33966" xr:uid="{00000000-0005-0000-0000-0000D6520000}"/>
    <cellStyle name="Note 4 4 2 41 3" xfId="44040" xr:uid="{00000000-0005-0000-0000-0000D7520000}"/>
    <cellStyle name="Note 4 4 2 41 4" xfId="57048" xr:uid="{00000000-0005-0000-0000-0000D8520000}"/>
    <cellStyle name="Note 4 4 2 42" xfId="18076" xr:uid="{00000000-0005-0000-0000-0000D9520000}"/>
    <cellStyle name="Note 4 4 2 42 2" xfId="34247" xr:uid="{00000000-0005-0000-0000-0000DA520000}"/>
    <cellStyle name="Note 4 4 2 42 3" xfId="44274" xr:uid="{00000000-0005-0000-0000-0000DB520000}"/>
    <cellStyle name="Note 4 4 2 42 4" xfId="57282" xr:uid="{00000000-0005-0000-0000-0000DC520000}"/>
    <cellStyle name="Note 4 4 2 43" xfId="18387" xr:uid="{00000000-0005-0000-0000-0000DD520000}"/>
    <cellStyle name="Note 4 4 2 43 2" xfId="34522" xr:uid="{00000000-0005-0000-0000-0000DE520000}"/>
    <cellStyle name="Note 4 4 2 43 3" xfId="44504" xr:uid="{00000000-0005-0000-0000-0000DF520000}"/>
    <cellStyle name="Note 4 4 2 43 4" xfId="57512" xr:uid="{00000000-0005-0000-0000-0000E0520000}"/>
    <cellStyle name="Note 4 4 2 44" xfId="18703" xr:uid="{00000000-0005-0000-0000-0000E1520000}"/>
    <cellStyle name="Note 4 4 2 44 2" xfId="34802" xr:uid="{00000000-0005-0000-0000-0000E2520000}"/>
    <cellStyle name="Note 4 4 2 44 3" xfId="44739" xr:uid="{00000000-0005-0000-0000-0000E3520000}"/>
    <cellStyle name="Note 4 4 2 44 4" xfId="57747" xr:uid="{00000000-0005-0000-0000-0000E4520000}"/>
    <cellStyle name="Note 4 4 2 45" xfId="19164" xr:uid="{00000000-0005-0000-0000-0000E5520000}"/>
    <cellStyle name="Note 4 4 2 45 2" xfId="35211" xr:uid="{00000000-0005-0000-0000-0000E6520000}"/>
    <cellStyle name="Note 4 4 2 45 3" xfId="45081" xr:uid="{00000000-0005-0000-0000-0000E7520000}"/>
    <cellStyle name="Note 4 4 2 45 4" xfId="58089" xr:uid="{00000000-0005-0000-0000-0000E8520000}"/>
    <cellStyle name="Note 4 4 2 46" xfId="19466" xr:uid="{00000000-0005-0000-0000-0000E9520000}"/>
    <cellStyle name="Note 4 4 2 46 2" xfId="35477" xr:uid="{00000000-0005-0000-0000-0000EA520000}"/>
    <cellStyle name="Note 4 4 2 46 3" xfId="45304" xr:uid="{00000000-0005-0000-0000-0000EB520000}"/>
    <cellStyle name="Note 4 4 2 46 4" xfId="58312" xr:uid="{00000000-0005-0000-0000-0000EC520000}"/>
    <cellStyle name="Note 4 4 2 47" xfId="21918" xr:uid="{00000000-0005-0000-0000-0000ED520000}"/>
    <cellStyle name="Note 4 4 2 5" xfId="4557" xr:uid="{00000000-0005-0000-0000-0000EE520000}"/>
    <cellStyle name="Note 4 4 2 5 2" xfId="22009" xr:uid="{00000000-0005-0000-0000-0000EF520000}"/>
    <cellStyle name="Note 4 4 2 5 3" xfId="20415" xr:uid="{00000000-0005-0000-0000-0000F0520000}"/>
    <cellStyle name="Note 4 4 2 5 4" xfId="46753" xr:uid="{00000000-0005-0000-0000-0000F1520000}"/>
    <cellStyle name="Note 4 4 2 6" xfId="4948" xr:uid="{00000000-0005-0000-0000-0000F2520000}"/>
    <cellStyle name="Note 4 4 2 6 2" xfId="22372" xr:uid="{00000000-0005-0000-0000-0000F3520000}"/>
    <cellStyle name="Note 4 4 2 6 3" xfId="28887" xr:uid="{00000000-0005-0000-0000-0000F4520000}"/>
    <cellStyle name="Note 4 4 2 6 4" xfId="47066" xr:uid="{00000000-0005-0000-0000-0000F5520000}"/>
    <cellStyle name="Note 4 4 2 7" xfId="5173" xr:uid="{00000000-0005-0000-0000-0000F6520000}"/>
    <cellStyle name="Note 4 4 2 7 2" xfId="22575" xr:uid="{00000000-0005-0000-0000-0000F7520000}"/>
    <cellStyle name="Note 4 4 2 7 3" xfId="19673" xr:uid="{00000000-0005-0000-0000-0000F8520000}"/>
    <cellStyle name="Note 4 4 2 7 4" xfId="47247" xr:uid="{00000000-0005-0000-0000-0000F9520000}"/>
    <cellStyle name="Note 4 4 2 8" xfId="5458" xr:uid="{00000000-0005-0000-0000-0000FA520000}"/>
    <cellStyle name="Note 4 4 2 8 2" xfId="22836" xr:uid="{00000000-0005-0000-0000-0000FB520000}"/>
    <cellStyle name="Note 4 4 2 8 3" xfId="19594" xr:uid="{00000000-0005-0000-0000-0000FC520000}"/>
    <cellStyle name="Note 4 4 2 8 4" xfId="47465" xr:uid="{00000000-0005-0000-0000-0000FD520000}"/>
    <cellStyle name="Note 4 4 2 9" xfId="5666" xr:uid="{00000000-0005-0000-0000-0000FE520000}"/>
    <cellStyle name="Note 4 4 2 9 2" xfId="23025" xr:uid="{00000000-0005-0000-0000-0000FF520000}"/>
    <cellStyle name="Note 4 4 2 9 3" xfId="35121" xr:uid="{00000000-0005-0000-0000-000000530000}"/>
    <cellStyle name="Note 4 4 2 9 4" xfId="47627" xr:uid="{00000000-0005-0000-0000-000001530000}"/>
    <cellStyle name="Note 4 4 20" xfId="16176" xr:uid="{00000000-0005-0000-0000-000002530000}"/>
    <cellStyle name="Note 4 4 20 2" xfId="32532" xr:uid="{00000000-0005-0000-0000-000003530000}"/>
    <cellStyle name="Note 4 4 20 3" xfId="42802" xr:uid="{00000000-0005-0000-0000-000004530000}"/>
    <cellStyle name="Note 4 4 20 4" xfId="55810" xr:uid="{00000000-0005-0000-0000-000005530000}"/>
    <cellStyle name="Note 4 4 21" xfId="17238" xr:uid="{00000000-0005-0000-0000-000006530000}"/>
    <cellStyle name="Note 4 4 21 2" xfId="33497" xr:uid="{00000000-0005-0000-0000-000007530000}"/>
    <cellStyle name="Note 4 4 21 3" xfId="43646" xr:uid="{00000000-0005-0000-0000-000008530000}"/>
    <cellStyle name="Note 4 4 21 4" xfId="56654" xr:uid="{00000000-0005-0000-0000-000009530000}"/>
    <cellStyle name="Note 4 4 22" xfId="17266" xr:uid="{00000000-0005-0000-0000-00000A530000}"/>
    <cellStyle name="Note 4 4 22 2" xfId="33525" xr:uid="{00000000-0005-0000-0000-00000B530000}"/>
    <cellStyle name="Note 4 4 22 3" xfId="43674" xr:uid="{00000000-0005-0000-0000-00000C530000}"/>
    <cellStyle name="Note 4 4 22 4" xfId="56682" xr:uid="{00000000-0005-0000-0000-00000D530000}"/>
    <cellStyle name="Note 4 4 23" xfId="16992" xr:uid="{00000000-0005-0000-0000-00000E530000}"/>
    <cellStyle name="Note 4 4 23 2" xfId="33272" xr:uid="{00000000-0005-0000-0000-00000F530000}"/>
    <cellStyle name="Note 4 4 23 3" xfId="43453" xr:uid="{00000000-0005-0000-0000-000010530000}"/>
    <cellStyle name="Note 4 4 23 4" xfId="56461" xr:uid="{00000000-0005-0000-0000-000011530000}"/>
    <cellStyle name="Note 4 4 24" xfId="17101" xr:uid="{00000000-0005-0000-0000-000012530000}"/>
    <cellStyle name="Note 4 4 24 2" xfId="33371" xr:uid="{00000000-0005-0000-0000-000013530000}"/>
    <cellStyle name="Note 4 4 24 3" xfId="43538" xr:uid="{00000000-0005-0000-0000-000014530000}"/>
    <cellStyle name="Note 4 4 24 4" xfId="56546" xr:uid="{00000000-0005-0000-0000-000015530000}"/>
    <cellStyle name="Note 4 4 25" xfId="18861" xr:uid="{00000000-0005-0000-0000-000016530000}"/>
    <cellStyle name="Note 4 4 25 2" xfId="34933" xr:uid="{00000000-0005-0000-0000-000017530000}"/>
    <cellStyle name="Note 4 4 25 3" xfId="44848" xr:uid="{00000000-0005-0000-0000-000018530000}"/>
    <cellStyle name="Note 4 4 25 4" xfId="57856" xr:uid="{00000000-0005-0000-0000-000019530000}"/>
    <cellStyle name="Note 4 4 26" xfId="24936" xr:uid="{00000000-0005-0000-0000-00001A530000}"/>
    <cellStyle name="Note 4 4 3" xfId="2854" xr:uid="{00000000-0005-0000-0000-00001B530000}"/>
    <cellStyle name="Note 4 4 3 10" xfId="6226" xr:uid="{00000000-0005-0000-0000-00001C530000}"/>
    <cellStyle name="Note 4 4 3 10 2" xfId="23548" xr:uid="{00000000-0005-0000-0000-00001D530000}"/>
    <cellStyle name="Note 4 4 3 10 3" xfId="33392" xr:uid="{00000000-0005-0000-0000-00001E530000}"/>
    <cellStyle name="Note 4 4 3 10 4" xfId="48082" xr:uid="{00000000-0005-0000-0000-00001F530000}"/>
    <cellStyle name="Note 4 4 3 11" xfId="6459" xr:uid="{00000000-0005-0000-0000-000020530000}"/>
    <cellStyle name="Note 4 4 3 11 2" xfId="23757" xr:uid="{00000000-0005-0000-0000-000021530000}"/>
    <cellStyle name="Note 4 4 3 11 3" xfId="29805" xr:uid="{00000000-0005-0000-0000-000022530000}"/>
    <cellStyle name="Note 4 4 3 11 4" xfId="48255" xr:uid="{00000000-0005-0000-0000-000023530000}"/>
    <cellStyle name="Note 4 4 3 12" xfId="6753" xr:uid="{00000000-0005-0000-0000-000024530000}"/>
    <cellStyle name="Note 4 4 3 12 2" xfId="24019" xr:uid="{00000000-0005-0000-0000-000025530000}"/>
    <cellStyle name="Note 4 4 3 12 3" xfId="22754" xr:uid="{00000000-0005-0000-0000-000026530000}"/>
    <cellStyle name="Note 4 4 3 12 4" xfId="48478" xr:uid="{00000000-0005-0000-0000-000027530000}"/>
    <cellStyle name="Note 4 4 3 13" xfId="7117" xr:uid="{00000000-0005-0000-0000-000028530000}"/>
    <cellStyle name="Note 4 4 3 13 2" xfId="24348" xr:uid="{00000000-0005-0000-0000-000029530000}"/>
    <cellStyle name="Note 4 4 3 13 3" xfId="35789" xr:uid="{00000000-0005-0000-0000-00002A530000}"/>
    <cellStyle name="Note 4 4 3 13 4" xfId="48758" xr:uid="{00000000-0005-0000-0000-00002B530000}"/>
    <cellStyle name="Note 4 4 3 14" xfId="7543" xr:uid="{00000000-0005-0000-0000-00002C530000}"/>
    <cellStyle name="Note 4 4 3 14 2" xfId="24725" xr:uid="{00000000-0005-0000-0000-00002D530000}"/>
    <cellStyle name="Note 4 4 3 14 3" xfId="36097" xr:uid="{00000000-0005-0000-0000-00002E530000}"/>
    <cellStyle name="Note 4 4 3 14 4" xfId="49068" xr:uid="{00000000-0005-0000-0000-00002F530000}"/>
    <cellStyle name="Note 4 4 3 15" xfId="7841" xr:uid="{00000000-0005-0000-0000-000030530000}"/>
    <cellStyle name="Note 4 4 3 15 2" xfId="24995" xr:uid="{00000000-0005-0000-0000-000031530000}"/>
    <cellStyle name="Note 4 4 3 15 3" xfId="36327" xr:uid="{00000000-0005-0000-0000-000032530000}"/>
    <cellStyle name="Note 4 4 3 15 4" xfId="49298" xr:uid="{00000000-0005-0000-0000-000033530000}"/>
    <cellStyle name="Note 4 4 3 16" xfId="8422" xr:uid="{00000000-0005-0000-0000-000034530000}"/>
    <cellStyle name="Note 4 4 3 16 2" xfId="25537" xr:uid="{00000000-0005-0000-0000-000035530000}"/>
    <cellStyle name="Note 4 4 3 16 3" xfId="36810" xr:uid="{00000000-0005-0000-0000-000036530000}"/>
    <cellStyle name="Note 4 4 3 16 4" xfId="49781" xr:uid="{00000000-0005-0000-0000-000037530000}"/>
    <cellStyle name="Note 4 4 3 17" xfId="8684" xr:uid="{00000000-0005-0000-0000-000038530000}"/>
    <cellStyle name="Note 4 4 3 17 2" xfId="25764" xr:uid="{00000000-0005-0000-0000-000039530000}"/>
    <cellStyle name="Note 4 4 3 17 3" xfId="36999" xr:uid="{00000000-0005-0000-0000-00003A530000}"/>
    <cellStyle name="Note 4 4 3 17 4" xfId="49970" xr:uid="{00000000-0005-0000-0000-00003B530000}"/>
    <cellStyle name="Note 4 4 3 18" xfId="8962" xr:uid="{00000000-0005-0000-0000-00003C530000}"/>
    <cellStyle name="Note 4 4 3 18 2" xfId="26014" xr:uid="{00000000-0005-0000-0000-00003D530000}"/>
    <cellStyle name="Note 4 4 3 18 3" xfId="37215" xr:uid="{00000000-0005-0000-0000-00003E530000}"/>
    <cellStyle name="Note 4 4 3 18 4" xfId="50186" xr:uid="{00000000-0005-0000-0000-00003F530000}"/>
    <cellStyle name="Note 4 4 3 19" xfId="10482" xr:uid="{00000000-0005-0000-0000-000040530000}"/>
    <cellStyle name="Note 4 4 3 19 2" xfId="27435" xr:uid="{00000000-0005-0000-0000-000041530000}"/>
    <cellStyle name="Note 4 4 3 19 3" xfId="38475" xr:uid="{00000000-0005-0000-0000-000042530000}"/>
    <cellStyle name="Note 4 4 3 19 4" xfId="51462" xr:uid="{00000000-0005-0000-0000-000043530000}"/>
    <cellStyle name="Note 4 4 3 2" xfId="3367" xr:uid="{00000000-0005-0000-0000-000044530000}"/>
    <cellStyle name="Note 4 4 3 2 2" xfId="20940" xr:uid="{00000000-0005-0000-0000-000045530000}"/>
    <cellStyle name="Note 4 4 3 2 3" xfId="28193" xr:uid="{00000000-0005-0000-0000-000046530000}"/>
    <cellStyle name="Note 4 4 3 2 4" xfId="45854" xr:uid="{00000000-0005-0000-0000-000047530000}"/>
    <cellStyle name="Note 4 4 3 20" xfId="10728" xr:uid="{00000000-0005-0000-0000-000048530000}"/>
    <cellStyle name="Note 4 4 3 20 2" xfId="27663" xr:uid="{00000000-0005-0000-0000-000049530000}"/>
    <cellStyle name="Note 4 4 3 20 3" xfId="38672" xr:uid="{00000000-0005-0000-0000-00004A530000}"/>
    <cellStyle name="Note 4 4 3 20 4" xfId="51680" xr:uid="{00000000-0005-0000-0000-00004B530000}"/>
    <cellStyle name="Note 4 4 3 21" xfId="11052" xr:uid="{00000000-0005-0000-0000-00004C530000}"/>
    <cellStyle name="Note 4 4 3 21 2" xfId="27958" xr:uid="{00000000-0005-0000-0000-00004D530000}"/>
    <cellStyle name="Note 4 4 3 21 3" xfId="38911" xr:uid="{00000000-0005-0000-0000-00004E530000}"/>
    <cellStyle name="Note 4 4 3 21 4" xfId="51919" xr:uid="{00000000-0005-0000-0000-00004F530000}"/>
    <cellStyle name="Note 4 4 3 22" xfId="11391" xr:uid="{00000000-0005-0000-0000-000050530000}"/>
    <cellStyle name="Note 4 4 3 22 2" xfId="28266" xr:uid="{00000000-0005-0000-0000-000051530000}"/>
    <cellStyle name="Note 4 4 3 22 3" xfId="39169" xr:uid="{00000000-0005-0000-0000-000052530000}"/>
    <cellStyle name="Note 4 4 3 22 4" xfId="52177" xr:uid="{00000000-0005-0000-0000-000053530000}"/>
    <cellStyle name="Note 4 4 3 23" xfId="11662" xr:uid="{00000000-0005-0000-0000-000054530000}"/>
    <cellStyle name="Note 4 4 3 23 2" xfId="28504" xr:uid="{00000000-0005-0000-0000-000055530000}"/>
    <cellStyle name="Note 4 4 3 23 3" xfId="39371" xr:uid="{00000000-0005-0000-0000-000056530000}"/>
    <cellStyle name="Note 4 4 3 23 4" xfId="52379" xr:uid="{00000000-0005-0000-0000-000057530000}"/>
    <cellStyle name="Note 4 4 3 24" xfId="11993" xr:uid="{00000000-0005-0000-0000-000058530000}"/>
    <cellStyle name="Note 4 4 3 24 2" xfId="28805" xr:uid="{00000000-0005-0000-0000-000059530000}"/>
    <cellStyle name="Note 4 4 3 24 3" xfId="39633" xr:uid="{00000000-0005-0000-0000-00005A530000}"/>
    <cellStyle name="Note 4 4 3 24 4" xfId="52641" xr:uid="{00000000-0005-0000-0000-00005B530000}"/>
    <cellStyle name="Note 4 4 3 25" xfId="12278" xr:uid="{00000000-0005-0000-0000-00005C530000}"/>
    <cellStyle name="Note 4 4 3 25 2" xfId="29058" xr:uid="{00000000-0005-0000-0000-00005D530000}"/>
    <cellStyle name="Note 4 4 3 25 3" xfId="39832" xr:uid="{00000000-0005-0000-0000-00005E530000}"/>
    <cellStyle name="Note 4 4 3 25 4" xfId="52840" xr:uid="{00000000-0005-0000-0000-00005F530000}"/>
    <cellStyle name="Note 4 4 3 26" xfId="12551" xr:uid="{00000000-0005-0000-0000-000060530000}"/>
    <cellStyle name="Note 4 4 3 26 2" xfId="29299" xr:uid="{00000000-0005-0000-0000-000061530000}"/>
    <cellStyle name="Note 4 4 3 26 3" xfId="40033" xr:uid="{00000000-0005-0000-0000-000062530000}"/>
    <cellStyle name="Note 4 4 3 26 4" xfId="53041" xr:uid="{00000000-0005-0000-0000-000063530000}"/>
    <cellStyle name="Note 4 4 3 27" xfId="12833" xr:uid="{00000000-0005-0000-0000-000064530000}"/>
    <cellStyle name="Note 4 4 3 27 2" xfId="29549" xr:uid="{00000000-0005-0000-0000-000065530000}"/>
    <cellStyle name="Note 4 4 3 27 3" xfId="40233" xr:uid="{00000000-0005-0000-0000-000066530000}"/>
    <cellStyle name="Note 4 4 3 27 4" xfId="53241" xr:uid="{00000000-0005-0000-0000-000067530000}"/>
    <cellStyle name="Note 4 4 3 28" xfId="13176" xr:uid="{00000000-0005-0000-0000-000068530000}"/>
    <cellStyle name="Note 4 4 3 28 2" xfId="29857" xr:uid="{00000000-0005-0000-0000-000069530000}"/>
    <cellStyle name="Note 4 4 3 28 3" xfId="40501" xr:uid="{00000000-0005-0000-0000-00006A530000}"/>
    <cellStyle name="Note 4 4 3 28 4" xfId="53509" xr:uid="{00000000-0005-0000-0000-00006B530000}"/>
    <cellStyle name="Note 4 4 3 29" xfId="13513" xr:uid="{00000000-0005-0000-0000-00006C530000}"/>
    <cellStyle name="Note 4 4 3 29 2" xfId="30163" xr:uid="{00000000-0005-0000-0000-00006D530000}"/>
    <cellStyle name="Note 4 4 3 29 3" xfId="40767" xr:uid="{00000000-0005-0000-0000-00006E530000}"/>
    <cellStyle name="Note 4 4 3 29 4" xfId="53775" xr:uid="{00000000-0005-0000-0000-00006F530000}"/>
    <cellStyle name="Note 4 4 3 3" xfId="3663" xr:uid="{00000000-0005-0000-0000-000070530000}"/>
    <cellStyle name="Note 4 4 3 3 2" xfId="21200" xr:uid="{00000000-0005-0000-0000-000071530000}"/>
    <cellStyle name="Note 4 4 3 3 3" xfId="30994" xr:uid="{00000000-0005-0000-0000-000072530000}"/>
    <cellStyle name="Note 4 4 3 3 4" xfId="46071" xr:uid="{00000000-0005-0000-0000-000073530000}"/>
    <cellStyle name="Note 4 4 3 30" xfId="13752" xr:uid="{00000000-0005-0000-0000-000074530000}"/>
    <cellStyle name="Note 4 4 3 30 2" xfId="30376" xr:uid="{00000000-0005-0000-0000-000075530000}"/>
    <cellStyle name="Note 4 4 3 30 3" xfId="40952" xr:uid="{00000000-0005-0000-0000-000076530000}"/>
    <cellStyle name="Note 4 4 3 30 4" xfId="53960" xr:uid="{00000000-0005-0000-0000-000077530000}"/>
    <cellStyle name="Note 4 4 3 31" xfId="14027" xr:uid="{00000000-0005-0000-0000-000078530000}"/>
    <cellStyle name="Note 4 4 3 31 2" xfId="30616" xr:uid="{00000000-0005-0000-0000-000079530000}"/>
    <cellStyle name="Note 4 4 3 31 3" xfId="41154" xr:uid="{00000000-0005-0000-0000-00007A530000}"/>
    <cellStyle name="Note 4 4 3 31 4" xfId="54162" xr:uid="{00000000-0005-0000-0000-00007B530000}"/>
    <cellStyle name="Note 4 4 3 32" xfId="14324" xr:uid="{00000000-0005-0000-0000-00007C530000}"/>
    <cellStyle name="Note 4 4 3 32 2" xfId="30880" xr:uid="{00000000-0005-0000-0000-00007D530000}"/>
    <cellStyle name="Note 4 4 3 32 3" xfId="41370" xr:uid="{00000000-0005-0000-0000-00007E530000}"/>
    <cellStyle name="Note 4 4 3 32 4" xfId="54378" xr:uid="{00000000-0005-0000-0000-00007F530000}"/>
    <cellStyle name="Note 4 4 3 33" xfId="14648" xr:uid="{00000000-0005-0000-0000-000080530000}"/>
    <cellStyle name="Note 4 4 3 33 2" xfId="31168" xr:uid="{00000000-0005-0000-0000-000081530000}"/>
    <cellStyle name="Note 4 4 3 33 3" xfId="41613" xr:uid="{00000000-0005-0000-0000-000082530000}"/>
    <cellStyle name="Note 4 4 3 33 4" xfId="54621" xr:uid="{00000000-0005-0000-0000-000083530000}"/>
    <cellStyle name="Note 4 4 3 34" xfId="14951" xr:uid="{00000000-0005-0000-0000-000084530000}"/>
    <cellStyle name="Note 4 4 3 34 2" xfId="31437" xr:uid="{00000000-0005-0000-0000-000085530000}"/>
    <cellStyle name="Note 4 4 3 34 3" xfId="41845" xr:uid="{00000000-0005-0000-0000-000086530000}"/>
    <cellStyle name="Note 4 4 3 34 4" xfId="54853" xr:uid="{00000000-0005-0000-0000-000087530000}"/>
    <cellStyle name="Note 4 4 3 35" xfId="15256" xr:uid="{00000000-0005-0000-0000-000088530000}"/>
    <cellStyle name="Note 4 4 3 35 2" xfId="31706" xr:uid="{00000000-0005-0000-0000-000089530000}"/>
    <cellStyle name="Note 4 4 3 35 3" xfId="42075" xr:uid="{00000000-0005-0000-0000-00008A530000}"/>
    <cellStyle name="Note 4 4 3 35 4" xfId="55083" xr:uid="{00000000-0005-0000-0000-00008B530000}"/>
    <cellStyle name="Note 4 4 3 36" xfId="15702" xr:uid="{00000000-0005-0000-0000-00008C530000}"/>
    <cellStyle name="Note 4 4 3 36 2" xfId="32110" xr:uid="{00000000-0005-0000-0000-00008D530000}"/>
    <cellStyle name="Note 4 4 3 36 3" xfId="42437" xr:uid="{00000000-0005-0000-0000-00008E530000}"/>
    <cellStyle name="Note 4 4 3 36 4" xfId="55445" xr:uid="{00000000-0005-0000-0000-00008F530000}"/>
    <cellStyle name="Note 4 4 3 37" xfId="15965" xr:uid="{00000000-0005-0000-0000-000090530000}"/>
    <cellStyle name="Note 4 4 3 37 2" xfId="32337" xr:uid="{00000000-0005-0000-0000-000091530000}"/>
    <cellStyle name="Note 4 4 3 37 3" xfId="42627" xr:uid="{00000000-0005-0000-0000-000092530000}"/>
    <cellStyle name="Note 4 4 3 37 4" xfId="55635" xr:uid="{00000000-0005-0000-0000-000093530000}"/>
    <cellStyle name="Note 4 4 3 38" xfId="16452" xr:uid="{00000000-0005-0000-0000-000094530000}"/>
    <cellStyle name="Note 4 4 3 38 2" xfId="32784" xr:uid="{00000000-0005-0000-0000-000095530000}"/>
    <cellStyle name="Note 4 4 3 38 3" xfId="43023" xr:uid="{00000000-0005-0000-0000-000096530000}"/>
    <cellStyle name="Note 4 4 3 38 4" xfId="56031" xr:uid="{00000000-0005-0000-0000-000097530000}"/>
    <cellStyle name="Note 4 4 3 39" xfId="16672" xr:uid="{00000000-0005-0000-0000-000098530000}"/>
    <cellStyle name="Note 4 4 3 39 2" xfId="32979" xr:uid="{00000000-0005-0000-0000-000099530000}"/>
    <cellStyle name="Note 4 4 3 39 3" xfId="43194" xr:uid="{00000000-0005-0000-0000-00009A530000}"/>
    <cellStyle name="Note 4 4 3 39 4" xfId="56202" xr:uid="{00000000-0005-0000-0000-00009B530000}"/>
    <cellStyle name="Note 4 4 3 4" xfId="4280" xr:uid="{00000000-0005-0000-0000-00009C530000}"/>
    <cellStyle name="Note 4 4 3 4 2" xfId="21764" xr:uid="{00000000-0005-0000-0000-00009D530000}"/>
    <cellStyle name="Note 4 4 3 4 3" xfId="26302" xr:uid="{00000000-0005-0000-0000-00009E530000}"/>
    <cellStyle name="Note 4 4 3 4 4" xfId="46549" xr:uid="{00000000-0005-0000-0000-00009F530000}"/>
    <cellStyle name="Note 4 4 3 40" xfId="17473" xr:uid="{00000000-0005-0000-0000-0000A0530000}"/>
    <cellStyle name="Note 4 4 3 40 2" xfId="33711" xr:uid="{00000000-0005-0000-0000-0000A1530000}"/>
    <cellStyle name="Note 4 4 3 40 3" xfId="43826" xr:uid="{00000000-0005-0000-0000-0000A2530000}"/>
    <cellStyle name="Note 4 4 3 40 4" xfId="56834" xr:uid="{00000000-0005-0000-0000-0000A3530000}"/>
    <cellStyle name="Note 4 4 3 41" xfId="17723" xr:uid="{00000000-0005-0000-0000-0000A4530000}"/>
    <cellStyle name="Note 4 4 3 41 2" xfId="33932" xr:uid="{00000000-0005-0000-0000-0000A5530000}"/>
    <cellStyle name="Note 4 4 3 41 3" xfId="44007" xr:uid="{00000000-0005-0000-0000-0000A6530000}"/>
    <cellStyle name="Note 4 4 3 41 4" xfId="57015" xr:uid="{00000000-0005-0000-0000-0000A7530000}"/>
    <cellStyle name="Note 4 4 3 42" xfId="18042" xr:uid="{00000000-0005-0000-0000-0000A8530000}"/>
    <cellStyle name="Note 4 4 3 42 2" xfId="34214" xr:uid="{00000000-0005-0000-0000-0000A9530000}"/>
    <cellStyle name="Note 4 4 3 42 3" xfId="44241" xr:uid="{00000000-0005-0000-0000-0000AA530000}"/>
    <cellStyle name="Note 4 4 3 42 4" xfId="57249" xr:uid="{00000000-0005-0000-0000-0000AB530000}"/>
    <cellStyle name="Note 4 4 3 43" xfId="18353" xr:uid="{00000000-0005-0000-0000-0000AC530000}"/>
    <cellStyle name="Note 4 4 3 43 2" xfId="34489" xr:uid="{00000000-0005-0000-0000-0000AD530000}"/>
    <cellStyle name="Note 4 4 3 43 3" xfId="44471" xr:uid="{00000000-0005-0000-0000-0000AE530000}"/>
    <cellStyle name="Note 4 4 3 43 4" xfId="57479" xr:uid="{00000000-0005-0000-0000-0000AF530000}"/>
    <cellStyle name="Note 4 4 3 44" xfId="18669" xr:uid="{00000000-0005-0000-0000-0000B0530000}"/>
    <cellStyle name="Note 4 4 3 44 2" xfId="34769" xr:uid="{00000000-0005-0000-0000-0000B1530000}"/>
    <cellStyle name="Note 4 4 3 44 3" xfId="44706" xr:uid="{00000000-0005-0000-0000-0000B2530000}"/>
    <cellStyle name="Note 4 4 3 44 4" xfId="57714" xr:uid="{00000000-0005-0000-0000-0000B3530000}"/>
    <cellStyle name="Note 4 4 3 45" xfId="19130" xr:uid="{00000000-0005-0000-0000-0000B4530000}"/>
    <cellStyle name="Note 4 4 3 45 2" xfId="35178" xr:uid="{00000000-0005-0000-0000-0000B5530000}"/>
    <cellStyle name="Note 4 4 3 45 3" xfId="45048" xr:uid="{00000000-0005-0000-0000-0000B6530000}"/>
    <cellStyle name="Note 4 4 3 45 4" xfId="58056" xr:uid="{00000000-0005-0000-0000-0000B7530000}"/>
    <cellStyle name="Note 4 4 3 46" xfId="19432" xr:uid="{00000000-0005-0000-0000-0000B8530000}"/>
    <cellStyle name="Note 4 4 3 46 2" xfId="35444" xr:uid="{00000000-0005-0000-0000-0000B9530000}"/>
    <cellStyle name="Note 4 4 3 46 3" xfId="45271" xr:uid="{00000000-0005-0000-0000-0000BA530000}"/>
    <cellStyle name="Note 4 4 3 46 4" xfId="58279" xr:uid="{00000000-0005-0000-0000-0000BB530000}"/>
    <cellStyle name="Note 4 4 3 47" xfId="32050" xr:uid="{00000000-0005-0000-0000-0000BC530000}"/>
    <cellStyle name="Note 4 4 3 5" xfId="4524" xr:uid="{00000000-0005-0000-0000-0000BD530000}"/>
    <cellStyle name="Note 4 4 3 5 2" xfId="21976" xr:uid="{00000000-0005-0000-0000-0000BE530000}"/>
    <cellStyle name="Note 4 4 3 5 3" xfId="20677" xr:uid="{00000000-0005-0000-0000-0000BF530000}"/>
    <cellStyle name="Note 4 4 3 5 4" xfId="46720" xr:uid="{00000000-0005-0000-0000-0000C0530000}"/>
    <cellStyle name="Note 4 4 3 6" xfId="4914" xr:uid="{00000000-0005-0000-0000-0000C1530000}"/>
    <cellStyle name="Note 4 4 3 6 2" xfId="22338" xr:uid="{00000000-0005-0000-0000-0000C2530000}"/>
    <cellStyle name="Note 4 4 3 6 3" xfId="27821" xr:uid="{00000000-0005-0000-0000-0000C3530000}"/>
    <cellStyle name="Note 4 4 3 6 4" xfId="47032" xr:uid="{00000000-0005-0000-0000-0000C4530000}"/>
    <cellStyle name="Note 4 4 3 7" xfId="5140" xr:uid="{00000000-0005-0000-0000-0000C5530000}"/>
    <cellStyle name="Note 4 4 3 7 2" xfId="22542" xr:uid="{00000000-0005-0000-0000-0000C6530000}"/>
    <cellStyle name="Note 4 4 3 7 3" xfId="19699" xr:uid="{00000000-0005-0000-0000-0000C7530000}"/>
    <cellStyle name="Note 4 4 3 7 4" xfId="47214" xr:uid="{00000000-0005-0000-0000-0000C8530000}"/>
    <cellStyle name="Note 4 4 3 8" xfId="5425" xr:uid="{00000000-0005-0000-0000-0000C9530000}"/>
    <cellStyle name="Note 4 4 3 8 2" xfId="22803" xr:uid="{00000000-0005-0000-0000-0000CA530000}"/>
    <cellStyle name="Note 4 4 3 8 3" xfId="19627" xr:uid="{00000000-0005-0000-0000-0000CB530000}"/>
    <cellStyle name="Note 4 4 3 8 4" xfId="47432" xr:uid="{00000000-0005-0000-0000-0000CC530000}"/>
    <cellStyle name="Note 4 4 3 9" xfId="5633" xr:uid="{00000000-0005-0000-0000-0000CD530000}"/>
    <cellStyle name="Note 4 4 3 9 2" xfId="22992" xr:uid="{00000000-0005-0000-0000-0000CE530000}"/>
    <cellStyle name="Note 4 4 3 9 3" xfId="31097" xr:uid="{00000000-0005-0000-0000-0000CF530000}"/>
    <cellStyle name="Note 4 4 3 9 4" xfId="47594" xr:uid="{00000000-0005-0000-0000-0000D0530000}"/>
    <cellStyle name="Note 4 4 4" xfId="2671" xr:uid="{00000000-0005-0000-0000-0000D1530000}"/>
    <cellStyle name="Note 4 4 4 10" xfId="6086" xr:uid="{00000000-0005-0000-0000-0000D2530000}"/>
    <cellStyle name="Note 4 4 4 10 2" xfId="23418" xr:uid="{00000000-0005-0000-0000-0000D3530000}"/>
    <cellStyle name="Note 4 4 4 10 3" xfId="29965" xr:uid="{00000000-0005-0000-0000-0000D4530000}"/>
    <cellStyle name="Note 4 4 4 10 4" xfId="47973" xr:uid="{00000000-0005-0000-0000-0000D5530000}"/>
    <cellStyle name="Note 4 4 4 11" xfId="5797" xr:uid="{00000000-0005-0000-0000-0000D6530000}"/>
    <cellStyle name="Note 4 4 4 11 2" xfId="23142" xr:uid="{00000000-0005-0000-0000-0000D7530000}"/>
    <cellStyle name="Note 4 4 4 11 3" xfId="33875" xr:uid="{00000000-0005-0000-0000-0000D8530000}"/>
    <cellStyle name="Note 4 4 4 11 4" xfId="47727" xr:uid="{00000000-0005-0000-0000-0000D9530000}"/>
    <cellStyle name="Note 4 4 4 12" xfId="5923" xr:uid="{00000000-0005-0000-0000-0000DA530000}"/>
    <cellStyle name="Note 4 4 4 12 2" xfId="23264" xr:uid="{00000000-0005-0000-0000-0000DB530000}"/>
    <cellStyle name="Note 4 4 4 12 3" xfId="34434" xr:uid="{00000000-0005-0000-0000-0000DC530000}"/>
    <cellStyle name="Note 4 4 4 12 4" xfId="47841" xr:uid="{00000000-0005-0000-0000-0000DD530000}"/>
    <cellStyle name="Note 4 4 4 13" xfId="6985" xr:uid="{00000000-0005-0000-0000-0000DE530000}"/>
    <cellStyle name="Note 4 4 4 13 2" xfId="24229" xr:uid="{00000000-0005-0000-0000-0000DF530000}"/>
    <cellStyle name="Note 4 4 4 13 3" xfId="35693" xr:uid="{00000000-0005-0000-0000-0000E0530000}"/>
    <cellStyle name="Note 4 4 4 13 4" xfId="48662" xr:uid="{00000000-0005-0000-0000-0000E1530000}"/>
    <cellStyle name="Note 4 4 4 14" xfId="7399" xr:uid="{00000000-0005-0000-0000-0000E2530000}"/>
    <cellStyle name="Note 4 4 4 14 2" xfId="24600" xr:uid="{00000000-0005-0000-0000-0000E3530000}"/>
    <cellStyle name="Note 4 4 4 14 3" xfId="35991" xr:uid="{00000000-0005-0000-0000-0000E4530000}"/>
    <cellStyle name="Note 4 4 4 14 4" xfId="48962" xr:uid="{00000000-0005-0000-0000-0000E5530000}"/>
    <cellStyle name="Note 4 4 4 15" xfId="7707" xr:uid="{00000000-0005-0000-0000-0000E6530000}"/>
    <cellStyle name="Note 4 4 4 15 2" xfId="24871" xr:uid="{00000000-0005-0000-0000-0000E7530000}"/>
    <cellStyle name="Note 4 4 4 15 3" xfId="36222" xr:uid="{00000000-0005-0000-0000-0000E8530000}"/>
    <cellStyle name="Note 4 4 4 15 4" xfId="49193" xr:uid="{00000000-0005-0000-0000-0000E9530000}"/>
    <cellStyle name="Note 4 4 4 16" xfId="8281" xr:uid="{00000000-0005-0000-0000-0000EA530000}"/>
    <cellStyle name="Note 4 4 4 16 2" xfId="25407" xr:uid="{00000000-0005-0000-0000-0000EB530000}"/>
    <cellStyle name="Note 4 4 4 16 3" xfId="36698" xr:uid="{00000000-0005-0000-0000-0000EC530000}"/>
    <cellStyle name="Note 4 4 4 16 4" xfId="49669" xr:uid="{00000000-0005-0000-0000-0000ED530000}"/>
    <cellStyle name="Note 4 4 4 17" xfId="7998" xr:uid="{00000000-0005-0000-0000-0000EE530000}"/>
    <cellStyle name="Note 4 4 4 17 2" xfId="25133" xr:uid="{00000000-0005-0000-0000-0000EF530000}"/>
    <cellStyle name="Note 4 4 4 17 3" xfId="36448" xr:uid="{00000000-0005-0000-0000-0000F0530000}"/>
    <cellStyle name="Note 4 4 4 17 4" xfId="49419" xr:uid="{00000000-0005-0000-0000-0000F1530000}"/>
    <cellStyle name="Note 4 4 4 18" xfId="8572" xr:uid="{00000000-0005-0000-0000-0000F2530000}"/>
    <cellStyle name="Note 4 4 4 18 2" xfId="25668" xr:uid="{00000000-0005-0000-0000-0000F3530000}"/>
    <cellStyle name="Note 4 4 4 18 3" xfId="36926" xr:uid="{00000000-0005-0000-0000-0000F4530000}"/>
    <cellStyle name="Note 4 4 4 18 4" xfId="49897" xr:uid="{00000000-0005-0000-0000-0000F5530000}"/>
    <cellStyle name="Note 4 4 4 19" xfId="10333" xr:uid="{00000000-0005-0000-0000-0000F6530000}"/>
    <cellStyle name="Note 4 4 4 19 2" xfId="27296" xr:uid="{00000000-0005-0000-0000-0000F7530000}"/>
    <cellStyle name="Note 4 4 4 19 3" xfId="38355" xr:uid="{00000000-0005-0000-0000-0000F8530000}"/>
    <cellStyle name="Note 4 4 4 19 4" xfId="51315" xr:uid="{00000000-0005-0000-0000-0000F9530000}"/>
    <cellStyle name="Note 4 4 4 2" xfId="3224" xr:uid="{00000000-0005-0000-0000-0000FA530000}"/>
    <cellStyle name="Note 4 4 4 2 2" xfId="20811" xr:uid="{00000000-0005-0000-0000-0000FB530000}"/>
    <cellStyle name="Note 4 4 4 2 3" xfId="22101" xr:uid="{00000000-0005-0000-0000-0000FC530000}"/>
    <cellStyle name="Note 4 4 4 2 4" xfId="45749" xr:uid="{00000000-0005-0000-0000-0000FD530000}"/>
    <cellStyle name="Note 4 4 4 20" xfId="9148" xr:uid="{00000000-0005-0000-0000-0000FE530000}"/>
    <cellStyle name="Note 4 4 4 20 2" xfId="26183" xr:uid="{00000000-0005-0000-0000-0000FF530000}"/>
    <cellStyle name="Note 4 4 4 20 3" xfId="37364" xr:uid="{00000000-0005-0000-0000-000000540000}"/>
    <cellStyle name="Note 4 4 4 20 4" xfId="50335" xr:uid="{00000000-0005-0000-0000-000001540000}"/>
    <cellStyle name="Note 4 4 4 21" xfId="10268" xr:uid="{00000000-0005-0000-0000-000002540000}"/>
    <cellStyle name="Note 4 4 4 21 2" xfId="27233" xr:uid="{00000000-0005-0000-0000-000003540000}"/>
    <cellStyle name="Note 4 4 4 21 3" xfId="38301" xr:uid="{00000000-0005-0000-0000-000004540000}"/>
    <cellStyle name="Note 4 4 4 21 4" xfId="51258" xr:uid="{00000000-0005-0000-0000-000005540000}"/>
    <cellStyle name="Note 4 4 4 22" xfId="9215" xr:uid="{00000000-0005-0000-0000-000006540000}"/>
    <cellStyle name="Note 4 4 4 22 2" xfId="26248" xr:uid="{00000000-0005-0000-0000-000007540000}"/>
    <cellStyle name="Note 4 4 4 22 3" xfId="37427" xr:uid="{00000000-0005-0000-0000-000008540000}"/>
    <cellStyle name="Note 4 4 4 22 4" xfId="50394" xr:uid="{00000000-0005-0000-0000-000009540000}"/>
    <cellStyle name="Note 4 4 4 23" xfId="9201" xr:uid="{00000000-0005-0000-0000-00000A540000}"/>
    <cellStyle name="Note 4 4 4 23 2" xfId="26234" xr:uid="{00000000-0005-0000-0000-00000B540000}"/>
    <cellStyle name="Note 4 4 4 23 3" xfId="37413" xr:uid="{00000000-0005-0000-0000-00000C540000}"/>
    <cellStyle name="Note 4 4 4 23 4" xfId="50380" xr:uid="{00000000-0005-0000-0000-00000D540000}"/>
    <cellStyle name="Note 4 4 4 24" xfId="9832" xr:uid="{00000000-0005-0000-0000-00000E540000}"/>
    <cellStyle name="Note 4 4 4 24 2" xfId="26827" xr:uid="{00000000-0005-0000-0000-00000F540000}"/>
    <cellStyle name="Note 4 4 4 24 3" xfId="37949" xr:uid="{00000000-0005-0000-0000-000010540000}"/>
    <cellStyle name="Note 4 4 4 24 4" xfId="50915" xr:uid="{00000000-0005-0000-0000-000011540000}"/>
    <cellStyle name="Note 4 4 4 25" xfId="9323" xr:uid="{00000000-0005-0000-0000-000012540000}"/>
    <cellStyle name="Note 4 4 4 25 2" xfId="26351" xr:uid="{00000000-0005-0000-0000-000013540000}"/>
    <cellStyle name="Note 4 4 4 25 3" xfId="37519" xr:uid="{00000000-0005-0000-0000-000014540000}"/>
    <cellStyle name="Note 4 4 4 25 4" xfId="50485" xr:uid="{00000000-0005-0000-0000-000015540000}"/>
    <cellStyle name="Note 4 4 4 26" xfId="9853" xr:uid="{00000000-0005-0000-0000-000016540000}"/>
    <cellStyle name="Note 4 4 4 26 2" xfId="26846" xr:uid="{00000000-0005-0000-0000-000017540000}"/>
    <cellStyle name="Note 4 4 4 26 3" xfId="37967" xr:uid="{00000000-0005-0000-0000-000018540000}"/>
    <cellStyle name="Note 4 4 4 26 4" xfId="50933" xr:uid="{00000000-0005-0000-0000-000019540000}"/>
    <cellStyle name="Note 4 4 4 27" xfId="9794" xr:uid="{00000000-0005-0000-0000-00001A540000}"/>
    <cellStyle name="Note 4 4 4 27 2" xfId="26790" xr:uid="{00000000-0005-0000-0000-00001B540000}"/>
    <cellStyle name="Note 4 4 4 27 3" xfId="37915" xr:uid="{00000000-0005-0000-0000-00001C540000}"/>
    <cellStyle name="Note 4 4 4 27 4" xfId="50881" xr:uid="{00000000-0005-0000-0000-00001D540000}"/>
    <cellStyle name="Note 4 4 4 28" xfId="13021" xr:uid="{00000000-0005-0000-0000-00001E540000}"/>
    <cellStyle name="Note 4 4 4 28 2" xfId="29716" xr:uid="{00000000-0005-0000-0000-00001F540000}"/>
    <cellStyle name="Note 4 4 4 28 3" xfId="40381" xr:uid="{00000000-0005-0000-0000-000020540000}"/>
    <cellStyle name="Note 4 4 4 28 4" xfId="53389" xr:uid="{00000000-0005-0000-0000-000021540000}"/>
    <cellStyle name="Note 4 4 4 29" xfId="13363" xr:uid="{00000000-0005-0000-0000-000022540000}"/>
    <cellStyle name="Note 4 4 4 29 2" xfId="30026" xr:uid="{00000000-0005-0000-0000-000023540000}"/>
    <cellStyle name="Note 4 4 4 29 3" xfId="40647" xr:uid="{00000000-0005-0000-0000-000024540000}"/>
    <cellStyle name="Note 4 4 4 29 4" xfId="53655" xr:uid="{00000000-0005-0000-0000-000025540000}"/>
    <cellStyle name="Note 4 4 4 3" xfId="3161" xr:uid="{00000000-0005-0000-0000-000026540000}"/>
    <cellStyle name="Note 4 4 4 3 2" xfId="20753" xr:uid="{00000000-0005-0000-0000-000027540000}"/>
    <cellStyle name="Note 4 4 4 3 3" xfId="20637" xr:uid="{00000000-0005-0000-0000-000028540000}"/>
    <cellStyle name="Note 4 4 4 3 4" xfId="45702" xr:uid="{00000000-0005-0000-0000-000029540000}"/>
    <cellStyle name="Note 4 4 4 30" xfId="12985" xr:uid="{00000000-0005-0000-0000-00002A540000}"/>
    <cellStyle name="Note 4 4 4 30 2" xfId="29681" xr:uid="{00000000-0005-0000-0000-00002B540000}"/>
    <cellStyle name="Note 4 4 4 30 3" xfId="40348" xr:uid="{00000000-0005-0000-0000-00002C540000}"/>
    <cellStyle name="Note 4 4 4 30 4" xfId="53356" xr:uid="{00000000-0005-0000-0000-00002D540000}"/>
    <cellStyle name="Note 4 4 4 31" xfId="12730" xr:uid="{00000000-0005-0000-0000-00002E540000}"/>
    <cellStyle name="Note 4 4 4 31 2" xfId="29459" xr:uid="{00000000-0005-0000-0000-00002F540000}"/>
    <cellStyle name="Note 4 4 4 31 3" xfId="40167" xr:uid="{00000000-0005-0000-0000-000030540000}"/>
    <cellStyle name="Note 4 4 4 31 4" xfId="53175" xr:uid="{00000000-0005-0000-0000-000031540000}"/>
    <cellStyle name="Note 4 4 4 32" xfId="9530" xr:uid="{00000000-0005-0000-0000-000032540000}"/>
    <cellStyle name="Note 4 4 4 32 2" xfId="26544" xr:uid="{00000000-0005-0000-0000-000033540000}"/>
    <cellStyle name="Note 4 4 4 32 3" xfId="37689" xr:uid="{00000000-0005-0000-0000-000034540000}"/>
    <cellStyle name="Note 4 4 4 32 4" xfId="50655" xr:uid="{00000000-0005-0000-0000-000035540000}"/>
    <cellStyle name="Note 4 4 4 33" xfId="14499" xr:uid="{00000000-0005-0000-0000-000036540000}"/>
    <cellStyle name="Note 4 4 4 33 2" xfId="31036" xr:uid="{00000000-0005-0000-0000-000037540000}"/>
    <cellStyle name="Note 4 4 4 33 3" xfId="41504" xr:uid="{00000000-0005-0000-0000-000038540000}"/>
    <cellStyle name="Note 4 4 4 33 4" xfId="54512" xr:uid="{00000000-0005-0000-0000-000039540000}"/>
    <cellStyle name="Note 4 4 4 34" xfId="14815" xr:uid="{00000000-0005-0000-0000-00003A540000}"/>
    <cellStyle name="Note 4 4 4 34 2" xfId="31314" xr:uid="{00000000-0005-0000-0000-00003B540000}"/>
    <cellStyle name="Note 4 4 4 34 3" xfId="41738" xr:uid="{00000000-0005-0000-0000-00003C540000}"/>
    <cellStyle name="Note 4 4 4 34 4" xfId="54746" xr:uid="{00000000-0005-0000-0000-00003D540000}"/>
    <cellStyle name="Note 4 4 4 35" xfId="15113" xr:uid="{00000000-0005-0000-0000-00003E540000}"/>
    <cellStyle name="Note 4 4 4 35 2" xfId="31581" xr:uid="{00000000-0005-0000-0000-00003F540000}"/>
    <cellStyle name="Note 4 4 4 35 3" xfId="41970" xr:uid="{00000000-0005-0000-0000-000040540000}"/>
    <cellStyle name="Note 4 4 4 35 4" xfId="54978" xr:uid="{00000000-0005-0000-0000-000041540000}"/>
    <cellStyle name="Note 4 4 4 36" xfId="15565" xr:uid="{00000000-0005-0000-0000-000042540000}"/>
    <cellStyle name="Note 4 4 4 36 2" xfId="31987" xr:uid="{00000000-0005-0000-0000-000043540000}"/>
    <cellStyle name="Note 4 4 4 36 3" xfId="42330" xr:uid="{00000000-0005-0000-0000-000044540000}"/>
    <cellStyle name="Note 4 4 4 36 4" xfId="55338" xr:uid="{00000000-0005-0000-0000-000045540000}"/>
    <cellStyle name="Note 4 4 4 37" xfId="15500" xr:uid="{00000000-0005-0000-0000-000046540000}"/>
    <cellStyle name="Note 4 4 4 37 2" xfId="31926" xr:uid="{00000000-0005-0000-0000-000047540000}"/>
    <cellStyle name="Note 4 4 4 37 3" xfId="42277" xr:uid="{00000000-0005-0000-0000-000048540000}"/>
    <cellStyle name="Note 4 4 4 37 4" xfId="55285" xr:uid="{00000000-0005-0000-0000-000049540000}"/>
    <cellStyle name="Note 4 4 4 38" xfId="16310" xr:uid="{00000000-0005-0000-0000-00004A540000}"/>
    <cellStyle name="Note 4 4 4 38 2" xfId="32654" xr:uid="{00000000-0005-0000-0000-00004B540000}"/>
    <cellStyle name="Note 4 4 4 38 3" xfId="42910" xr:uid="{00000000-0005-0000-0000-00004C540000}"/>
    <cellStyle name="Note 4 4 4 38 4" xfId="55918" xr:uid="{00000000-0005-0000-0000-00004D540000}"/>
    <cellStyle name="Note 4 4 4 39" xfId="16132" xr:uid="{00000000-0005-0000-0000-00004E540000}"/>
    <cellStyle name="Note 4 4 4 39 2" xfId="32488" xr:uid="{00000000-0005-0000-0000-00004F540000}"/>
    <cellStyle name="Note 4 4 4 39 3" xfId="42761" xr:uid="{00000000-0005-0000-0000-000050540000}"/>
    <cellStyle name="Note 4 4 4 39 4" xfId="55769" xr:uid="{00000000-0005-0000-0000-000051540000}"/>
    <cellStyle name="Note 4 4 4 4" xfId="4139" xr:uid="{00000000-0005-0000-0000-000052540000}"/>
    <cellStyle name="Note 4 4 4 4 2" xfId="21638" xr:uid="{00000000-0005-0000-0000-000053540000}"/>
    <cellStyle name="Note 4 4 4 4 3" xfId="19886" xr:uid="{00000000-0005-0000-0000-000054540000}"/>
    <cellStyle name="Note 4 4 4 4 4" xfId="46446" xr:uid="{00000000-0005-0000-0000-000055540000}"/>
    <cellStyle name="Note 4 4 4 40" xfId="17329" xr:uid="{00000000-0005-0000-0000-000056540000}"/>
    <cellStyle name="Note 4 4 4 40 2" xfId="33582" xr:uid="{00000000-0005-0000-0000-000057540000}"/>
    <cellStyle name="Note 4 4 4 40 3" xfId="43720" xr:uid="{00000000-0005-0000-0000-000058540000}"/>
    <cellStyle name="Note 4 4 4 40 4" xfId="56728" xr:uid="{00000000-0005-0000-0000-000059540000}"/>
    <cellStyle name="Note 4 4 4 41" xfId="16840" xr:uid="{00000000-0005-0000-0000-00005A540000}"/>
    <cellStyle name="Note 4 4 4 41 2" xfId="33128" xr:uid="{00000000-0005-0000-0000-00005B540000}"/>
    <cellStyle name="Note 4 4 4 41 3" xfId="43325" xr:uid="{00000000-0005-0000-0000-00005C540000}"/>
    <cellStyle name="Note 4 4 4 41 4" xfId="56333" xr:uid="{00000000-0005-0000-0000-00005D540000}"/>
    <cellStyle name="Note 4 4 4 42" xfId="17891" xr:uid="{00000000-0005-0000-0000-00005E540000}"/>
    <cellStyle name="Note 4 4 4 42 2" xfId="34080" xr:uid="{00000000-0005-0000-0000-00005F540000}"/>
    <cellStyle name="Note 4 4 4 42 3" xfId="44133" xr:uid="{00000000-0005-0000-0000-000060540000}"/>
    <cellStyle name="Note 4 4 4 42 4" xfId="57141" xr:uid="{00000000-0005-0000-0000-000061540000}"/>
    <cellStyle name="Note 4 4 4 43" xfId="18206" xr:uid="{00000000-0005-0000-0000-000062540000}"/>
    <cellStyle name="Note 4 4 4 43 2" xfId="34355" xr:uid="{00000000-0005-0000-0000-000063540000}"/>
    <cellStyle name="Note 4 4 4 43 3" xfId="44364" xr:uid="{00000000-0005-0000-0000-000064540000}"/>
    <cellStyle name="Note 4 4 4 43 4" xfId="57372" xr:uid="{00000000-0005-0000-0000-000065540000}"/>
    <cellStyle name="Note 4 4 4 44" xfId="18526" xr:uid="{00000000-0005-0000-0000-000066540000}"/>
    <cellStyle name="Note 4 4 4 44 2" xfId="34642" xr:uid="{00000000-0005-0000-0000-000067540000}"/>
    <cellStyle name="Note 4 4 4 44 3" xfId="44601" xr:uid="{00000000-0005-0000-0000-000068540000}"/>
    <cellStyle name="Note 4 4 4 44 4" xfId="57609" xr:uid="{00000000-0005-0000-0000-000069540000}"/>
    <cellStyle name="Note 4 4 4 45" xfId="18986" xr:uid="{00000000-0005-0000-0000-00006A540000}"/>
    <cellStyle name="Note 4 4 4 45 2" xfId="35049" xr:uid="{00000000-0005-0000-0000-00006B540000}"/>
    <cellStyle name="Note 4 4 4 45 3" xfId="44943" xr:uid="{00000000-0005-0000-0000-00006C540000}"/>
    <cellStyle name="Note 4 4 4 45 4" xfId="57951" xr:uid="{00000000-0005-0000-0000-00006D540000}"/>
    <cellStyle name="Note 4 4 4 46" xfId="19289" xr:uid="{00000000-0005-0000-0000-00006E540000}"/>
    <cellStyle name="Note 4 4 4 46 2" xfId="35319" xr:uid="{00000000-0005-0000-0000-00006F540000}"/>
    <cellStyle name="Note 4 4 4 46 3" xfId="45166" xr:uid="{00000000-0005-0000-0000-000070540000}"/>
    <cellStyle name="Note 4 4 4 46 4" xfId="58174" xr:uid="{00000000-0005-0000-0000-000071540000}"/>
    <cellStyle name="Note 4 4 4 47" xfId="20597" xr:uid="{00000000-0005-0000-0000-000072540000}"/>
    <cellStyle name="Note 4 4 4 5" xfId="3828" xr:uid="{00000000-0005-0000-0000-000073540000}"/>
    <cellStyle name="Note 4 4 4 5 2" xfId="21346" xr:uid="{00000000-0005-0000-0000-000074540000}"/>
    <cellStyle name="Note 4 4 4 5 3" xfId="20120" xr:uid="{00000000-0005-0000-0000-000075540000}"/>
    <cellStyle name="Note 4 4 4 5 4" xfId="46194" xr:uid="{00000000-0005-0000-0000-000076540000}"/>
    <cellStyle name="Note 4 4 4 6" xfId="4772" xr:uid="{00000000-0005-0000-0000-000077540000}"/>
    <cellStyle name="Note 4 4 4 6 2" xfId="22206" xr:uid="{00000000-0005-0000-0000-000078540000}"/>
    <cellStyle name="Note 4 4 4 6 3" xfId="24538" xr:uid="{00000000-0005-0000-0000-000079540000}"/>
    <cellStyle name="Note 4 4 4 6 4" xfId="46919" xr:uid="{00000000-0005-0000-0000-00007A540000}"/>
    <cellStyle name="Note 4 4 4 7" xfId="4083" xr:uid="{00000000-0005-0000-0000-00007B540000}"/>
    <cellStyle name="Note 4 4 4 7 2" xfId="21586" xr:uid="{00000000-0005-0000-0000-00007C540000}"/>
    <cellStyle name="Note 4 4 4 7 3" xfId="19927" xr:uid="{00000000-0005-0000-0000-00007D540000}"/>
    <cellStyle name="Note 4 4 4 7 4" xfId="46405" xr:uid="{00000000-0005-0000-0000-00007E540000}"/>
    <cellStyle name="Note 4 4 4 8" xfId="5056" xr:uid="{00000000-0005-0000-0000-00007F540000}"/>
    <cellStyle name="Note 4 4 4 8 2" xfId="22467" xr:uid="{00000000-0005-0000-0000-000080540000}"/>
    <cellStyle name="Note 4 4 4 8 3" xfId="20657" xr:uid="{00000000-0005-0000-0000-000081540000}"/>
    <cellStyle name="Note 4 4 4 8 4" xfId="47147" xr:uid="{00000000-0005-0000-0000-000082540000}"/>
    <cellStyle name="Note 4 4 4 9" xfId="3939" xr:uid="{00000000-0005-0000-0000-000083540000}"/>
    <cellStyle name="Note 4 4 4 9 2" xfId="21453" xr:uid="{00000000-0005-0000-0000-000084540000}"/>
    <cellStyle name="Note 4 4 4 9 3" xfId="20042" xr:uid="{00000000-0005-0000-0000-000085540000}"/>
    <cellStyle name="Note 4 4 4 9 4" xfId="46289" xr:uid="{00000000-0005-0000-0000-000086540000}"/>
    <cellStyle name="Note 4 4 5" xfId="3113" xr:uid="{00000000-0005-0000-0000-000087540000}"/>
    <cellStyle name="Note 4 4 5 2" xfId="20707" xr:uid="{00000000-0005-0000-0000-000088540000}"/>
    <cellStyle name="Note 4 4 5 3" xfId="28370" xr:uid="{00000000-0005-0000-0000-000089540000}"/>
    <cellStyle name="Note 4 4 5 4" xfId="45657" xr:uid="{00000000-0005-0000-0000-00008A540000}"/>
    <cellStyle name="Note 4 4 6" xfId="3973" xr:uid="{00000000-0005-0000-0000-00008B540000}"/>
    <cellStyle name="Note 4 4 6 2" xfId="21485" xr:uid="{00000000-0005-0000-0000-00008C540000}"/>
    <cellStyle name="Note 4 4 6 3" xfId="20013" xr:uid="{00000000-0005-0000-0000-00008D540000}"/>
    <cellStyle name="Note 4 4 6 4" xfId="46319" xr:uid="{00000000-0005-0000-0000-00008E540000}"/>
    <cellStyle name="Note 4 4 7" xfId="6013" xr:uid="{00000000-0005-0000-0000-00008F540000}"/>
    <cellStyle name="Note 4 4 7 2" xfId="23348" xr:uid="{00000000-0005-0000-0000-000090540000}"/>
    <cellStyle name="Note 4 4 7 3" xfId="20266" xr:uid="{00000000-0005-0000-0000-000091540000}"/>
    <cellStyle name="Note 4 4 7 4" xfId="47912" xr:uid="{00000000-0005-0000-0000-000092540000}"/>
    <cellStyle name="Note 4 4 8" xfId="6031" xr:uid="{00000000-0005-0000-0000-000093540000}"/>
    <cellStyle name="Note 4 4 8 2" xfId="23366" xr:uid="{00000000-0005-0000-0000-000094540000}"/>
    <cellStyle name="Note 4 4 8 3" xfId="32042" xr:uid="{00000000-0005-0000-0000-000095540000}"/>
    <cellStyle name="Note 4 4 8 4" xfId="47930" xr:uid="{00000000-0005-0000-0000-000096540000}"/>
    <cellStyle name="Note 4 4 9" xfId="8083" xr:uid="{00000000-0005-0000-0000-000097540000}"/>
    <cellStyle name="Note 4 4 9 2" xfId="25217" xr:uid="{00000000-0005-0000-0000-000098540000}"/>
    <cellStyle name="Note 4 4 9 3" xfId="36525" xr:uid="{00000000-0005-0000-0000-000099540000}"/>
    <cellStyle name="Note 4 4 9 4" xfId="49496" xr:uid="{00000000-0005-0000-0000-00009A540000}"/>
    <cellStyle name="Note 4 5" xfId="2885" xr:uid="{00000000-0005-0000-0000-00009B540000}"/>
    <cellStyle name="Note 4 5 10" xfId="6256" xr:uid="{00000000-0005-0000-0000-00009C540000}"/>
    <cellStyle name="Note 4 5 10 2" xfId="23578" xr:uid="{00000000-0005-0000-0000-00009D540000}"/>
    <cellStyle name="Note 4 5 10 3" xfId="24654" xr:uid="{00000000-0005-0000-0000-00009E540000}"/>
    <cellStyle name="Note 4 5 10 4" xfId="48112" xr:uid="{00000000-0005-0000-0000-00009F540000}"/>
    <cellStyle name="Note 4 5 11" xfId="6490" xr:uid="{00000000-0005-0000-0000-0000A0540000}"/>
    <cellStyle name="Note 4 5 11 2" xfId="23787" xr:uid="{00000000-0005-0000-0000-0000A1540000}"/>
    <cellStyle name="Note 4 5 11 3" xfId="34029" xr:uid="{00000000-0005-0000-0000-0000A2540000}"/>
    <cellStyle name="Note 4 5 11 4" xfId="48285" xr:uid="{00000000-0005-0000-0000-0000A3540000}"/>
    <cellStyle name="Note 4 5 12" xfId="6784" xr:uid="{00000000-0005-0000-0000-0000A4540000}"/>
    <cellStyle name="Note 4 5 12 2" xfId="24049" xr:uid="{00000000-0005-0000-0000-0000A5540000}"/>
    <cellStyle name="Note 4 5 12 3" xfId="27906" xr:uid="{00000000-0005-0000-0000-0000A6540000}"/>
    <cellStyle name="Note 4 5 12 4" xfId="48508" xr:uid="{00000000-0005-0000-0000-0000A7540000}"/>
    <cellStyle name="Note 4 5 13" xfId="7148" xr:uid="{00000000-0005-0000-0000-0000A8540000}"/>
    <cellStyle name="Note 4 5 13 2" xfId="24379" xr:uid="{00000000-0005-0000-0000-0000A9540000}"/>
    <cellStyle name="Note 4 5 13 3" xfId="35819" xr:uid="{00000000-0005-0000-0000-0000AA540000}"/>
    <cellStyle name="Note 4 5 13 4" xfId="48788" xr:uid="{00000000-0005-0000-0000-0000AB540000}"/>
    <cellStyle name="Note 4 5 14" xfId="7574" xr:uid="{00000000-0005-0000-0000-0000AC540000}"/>
    <cellStyle name="Note 4 5 14 2" xfId="24755" xr:uid="{00000000-0005-0000-0000-0000AD540000}"/>
    <cellStyle name="Note 4 5 14 3" xfId="36127" xr:uid="{00000000-0005-0000-0000-0000AE540000}"/>
    <cellStyle name="Note 4 5 14 4" xfId="49098" xr:uid="{00000000-0005-0000-0000-0000AF540000}"/>
    <cellStyle name="Note 4 5 15" xfId="7871" xr:uid="{00000000-0005-0000-0000-0000B0540000}"/>
    <cellStyle name="Note 4 5 15 2" xfId="25025" xr:uid="{00000000-0005-0000-0000-0000B1540000}"/>
    <cellStyle name="Note 4 5 15 3" xfId="36357" xr:uid="{00000000-0005-0000-0000-0000B2540000}"/>
    <cellStyle name="Note 4 5 15 4" xfId="49328" xr:uid="{00000000-0005-0000-0000-0000B3540000}"/>
    <cellStyle name="Note 4 5 16" xfId="8453" xr:uid="{00000000-0005-0000-0000-0000B4540000}"/>
    <cellStyle name="Note 4 5 16 2" xfId="25568" xr:uid="{00000000-0005-0000-0000-0000B5540000}"/>
    <cellStyle name="Note 4 5 16 3" xfId="36841" xr:uid="{00000000-0005-0000-0000-0000B6540000}"/>
    <cellStyle name="Note 4 5 16 4" xfId="49812" xr:uid="{00000000-0005-0000-0000-0000B7540000}"/>
    <cellStyle name="Note 4 5 17" xfId="8715" xr:uid="{00000000-0005-0000-0000-0000B8540000}"/>
    <cellStyle name="Note 4 5 17 2" xfId="25795" xr:uid="{00000000-0005-0000-0000-0000B9540000}"/>
    <cellStyle name="Note 4 5 17 3" xfId="37029" xr:uid="{00000000-0005-0000-0000-0000BA540000}"/>
    <cellStyle name="Note 4 5 17 4" xfId="50000" xr:uid="{00000000-0005-0000-0000-0000BB540000}"/>
    <cellStyle name="Note 4 5 18" xfId="8992" xr:uid="{00000000-0005-0000-0000-0000BC540000}"/>
    <cellStyle name="Note 4 5 18 2" xfId="26044" xr:uid="{00000000-0005-0000-0000-0000BD540000}"/>
    <cellStyle name="Note 4 5 18 3" xfId="37245" xr:uid="{00000000-0005-0000-0000-0000BE540000}"/>
    <cellStyle name="Note 4 5 18 4" xfId="50216" xr:uid="{00000000-0005-0000-0000-0000BF540000}"/>
    <cellStyle name="Note 4 5 19" xfId="10512" xr:uid="{00000000-0005-0000-0000-0000C0540000}"/>
    <cellStyle name="Note 4 5 19 2" xfId="27465" xr:uid="{00000000-0005-0000-0000-0000C1540000}"/>
    <cellStyle name="Note 4 5 19 3" xfId="38505" xr:uid="{00000000-0005-0000-0000-0000C2540000}"/>
    <cellStyle name="Note 4 5 19 4" xfId="51492" xr:uid="{00000000-0005-0000-0000-0000C3540000}"/>
    <cellStyle name="Note 4 5 2" xfId="3398" xr:uid="{00000000-0005-0000-0000-0000C4540000}"/>
    <cellStyle name="Note 4 5 2 2" xfId="20971" xr:uid="{00000000-0005-0000-0000-0000C5540000}"/>
    <cellStyle name="Note 4 5 2 3" xfId="32056" xr:uid="{00000000-0005-0000-0000-0000C6540000}"/>
    <cellStyle name="Note 4 5 2 4" xfId="45884" xr:uid="{00000000-0005-0000-0000-0000C7540000}"/>
    <cellStyle name="Note 4 5 20" xfId="10758" xr:uid="{00000000-0005-0000-0000-0000C8540000}"/>
    <cellStyle name="Note 4 5 20 2" xfId="27693" xr:uid="{00000000-0005-0000-0000-0000C9540000}"/>
    <cellStyle name="Note 4 5 20 3" xfId="38702" xr:uid="{00000000-0005-0000-0000-0000CA540000}"/>
    <cellStyle name="Note 4 5 20 4" xfId="51710" xr:uid="{00000000-0005-0000-0000-0000CB540000}"/>
    <cellStyle name="Note 4 5 21" xfId="11083" xr:uid="{00000000-0005-0000-0000-0000CC540000}"/>
    <cellStyle name="Note 4 5 21 2" xfId="27988" xr:uid="{00000000-0005-0000-0000-0000CD540000}"/>
    <cellStyle name="Note 4 5 21 3" xfId="38941" xr:uid="{00000000-0005-0000-0000-0000CE540000}"/>
    <cellStyle name="Note 4 5 21 4" xfId="51949" xr:uid="{00000000-0005-0000-0000-0000CF540000}"/>
    <cellStyle name="Note 4 5 22" xfId="11422" xr:uid="{00000000-0005-0000-0000-0000D0540000}"/>
    <cellStyle name="Note 4 5 22 2" xfId="28297" xr:uid="{00000000-0005-0000-0000-0000D1540000}"/>
    <cellStyle name="Note 4 5 22 3" xfId="39200" xr:uid="{00000000-0005-0000-0000-0000D2540000}"/>
    <cellStyle name="Note 4 5 22 4" xfId="52208" xr:uid="{00000000-0005-0000-0000-0000D3540000}"/>
    <cellStyle name="Note 4 5 23" xfId="11693" xr:uid="{00000000-0005-0000-0000-0000D4540000}"/>
    <cellStyle name="Note 4 5 23 2" xfId="28534" xr:uid="{00000000-0005-0000-0000-0000D5540000}"/>
    <cellStyle name="Note 4 5 23 3" xfId="39401" xr:uid="{00000000-0005-0000-0000-0000D6540000}"/>
    <cellStyle name="Note 4 5 23 4" xfId="52409" xr:uid="{00000000-0005-0000-0000-0000D7540000}"/>
    <cellStyle name="Note 4 5 24" xfId="12023" xr:uid="{00000000-0005-0000-0000-0000D8540000}"/>
    <cellStyle name="Note 4 5 24 2" xfId="28835" xr:uid="{00000000-0005-0000-0000-0000D9540000}"/>
    <cellStyle name="Note 4 5 24 3" xfId="39663" xr:uid="{00000000-0005-0000-0000-0000DA540000}"/>
    <cellStyle name="Note 4 5 24 4" xfId="52671" xr:uid="{00000000-0005-0000-0000-0000DB540000}"/>
    <cellStyle name="Note 4 5 25" xfId="12309" xr:uid="{00000000-0005-0000-0000-0000DC540000}"/>
    <cellStyle name="Note 4 5 25 2" xfId="29088" xr:uid="{00000000-0005-0000-0000-0000DD540000}"/>
    <cellStyle name="Note 4 5 25 3" xfId="39862" xr:uid="{00000000-0005-0000-0000-0000DE540000}"/>
    <cellStyle name="Note 4 5 25 4" xfId="52870" xr:uid="{00000000-0005-0000-0000-0000DF540000}"/>
    <cellStyle name="Note 4 5 26" xfId="12582" xr:uid="{00000000-0005-0000-0000-0000E0540000}"/>
    <cellStyle name="Note 4 5 26 2" xfId="29330" xr:uid="{00000000-0005-0000-0000-0000E1540000}"/>
    <cellStyle name="Note 4 5 26 3" xfId="40063" xr:uid="{00000000-0005-0000-0000-0000E2540000}"/>
    <cellStyle name="Note 4 5 26 4" xfId="53071" xr:uid="{00000000-0005-0000-0000-0000E3540000}"/>
    <cellStyle name="Note 4 5 27" xfId="12864" xr:uid="{00000000-0005-0000-0000-0000E4540000}"/>
    <cellStyle name="Note 4 5 27 2" xfId="29579" xr:uid="{00000000-0005-0000-0000-0000E5540000}"/>
    <cellStyle name="Note 4 5 27 3" xfId="40263" xr:uid="{00000000-0005-0000-0000-0000E6540000}"/>
    <cellStyle name="Note 4 5 27 4" xfId="53271" xr:uid="{00000000-0005-0000-0000-0000E7540000}"/>
    <cellStyle name="Note 4 5 28" xfId="13206" xr:uid="{00000000-0005-0000-0000-0000E8540000}"/>
    <cellStyle name="Note 4 5 28 2" xfId="29887" xr:uid="{00000000-0005-0000-0000-0000E9540000}"/>
    <cellStyle name="Note 4 5 28 3" xfId="40531" xr:uid="{00000000-0005-0000-0000-0000EA540000}"/>
    <cellStyle name="Note 4 5 28 4" xfId="53539" xr:uid="{00000000-0005-0000-0000-0000EB540000}"/>
    <cellStyle name="Note 4 5 29" xfId="13543" xr:uid="{00000000-0005-0000-0000-0000EC540000}"/>
    <cellStyle name="Note 4 5 29 2" xfId="30193" xr:uid="{00000000-0005-0000-0000-0000ED540000}"/>
    <cellStyle name="Note 4 5 29 3" xfId="40797" xr:uid="{00000000-0005-0000-0000-0000EE540000}"/>
    <cellStyle name="Note 4 5 29 4" xfId="53805" xr:uid="{00000000-0005-0000-0000-0000EF540000}"/>
    <cellStyle name="Note 4 5 3" xfId="3694" xr:uid="{00000000-0005-0000-0000-0000F0540000}"/>
    <cellStyle name="Note 4 5 3 2" xfId="21230" xr:uid="{00000000-0005-0000-0000-0000F1540000}"/>
    <cellStyle name="Note 4 5 3 3" xfId="23260" xr:uid="{00000000-0005-0000-0000-0000F2540000}"/>
    <cellStyle name="Note 4 5 3 4" xfId="46101" xr:uid="{00000000-0005-0000-0000-0000F3540000}"/>
    <cellStyle name="Note 4 5 30" xfId="13783" xr:uid="{00000000-0005-0000-0000-0000F4540000}"/>
    <cellStyle name="Note 4 5 30 2" xfId="30407" xr:uid="{00000000-0005-0000-0000-0000F5540000}"/>
    <cellStyle name="Note 4 5 30 3" xfId="40982" xr:uid="{00000000-0005-0000-0000-0000F6540000}"/>
    <cellStyle name="Note 4 5 30 4" xfId="53990" xr:uid="{00000000-0005-0000-0000-0000F7540000}"/>
    <cellStyle name="Note 4 5 31" xfId="14058" xr:uid="{00000000-0005-0000-0000-0000F8540000}"/>
    <cellStyle name="Note 4 5 31 2" xfId="30646" xr:uid="{00000000-0005-0000-0000-0000F9540000}"/>
    <cellStyle name="Note 4 5 31 3" xfId="41184" xr:uid="{00000000-0005-0000-0000-0000FA540000}"/>
    <cellStyle name="Note 4 5 31 4" xfId="54192" xr:uid="{00000000-0005-0000-0000-0000FB540000}"/>
    <cellStyle name="Note 4 5 32" xfId="14355" xr:uid="{00000000-0005-0000-0000-0000FC540000}"/>
    <cellStyle name="Note 4 5 32 2" xfId="30910" xr:uid="{00000000-0005-0000-0000-0000FD540000}"/>
    <cellStyle name="Note 4 5 32 3" xfId="41400" xr:uid="{00000000-0005-0000-0000-0000FE540000}"/>
    <cellStyle name="Note 4 5 32 4" xfId="54408" xr:uid="{00000000-0005-0000-0000-0000FF540000}"/>
    <cellStyle name="Note 4 5 33" xfId="14679" xr:uid="{00000000-0005-0000-0000-000000550000}"/>
    <cellStyle name="Note 4 5 33 2" xfId="31198" xr:uid="{00000000-0005-0000-0000-000001550000}"/>
    <cellStyle name="Note 4 5 33 3" xfId="41643" xr:uid="{00000000-0005-0000-0000-000002550000}"/>
    <cellStyle name="Note 4 5 33 4" xfId="54651" xr:uid="{00000000-0005-0000-0000-000003550000}"/>
    <cellStyle name="Note 4 5 34" xfId="14981" xr:uid="{00000000-0005-0000-0000-000004550000}"/>
    <cellStyle name="Note 4 5 34 2" xfId="31467" xr:uid="{00000000-0005-0000-0000-000005550000}"/>
    <cellStyle name="Note 4 5 34 3" xfId="41875" xr:uid="{00000000-0005-0000-0000-000006550000}"/>
    <cellStyle name="Note 4 5 34 4" xfId="54883" xr:uid="{00000000-0005-0000-0000-000007550000}"/>
    <cellStyle name="Note 4 5 35" xfId="15287" xr:uid="{00000000-0005-0000-0000-000008550000}"/>
    <cellStyle name="Note 4 5 35 2" xfId="31736" xr:uid="{00000000-0005-0000-0000-000009550000}"/>
    <cellStyle name="Note 4 5 35 3" xfId="42105" xr:uid="{00000000-0005-0000-0000-00000A550000}"/>
    <cellStyle name="Note 4 5 35 4" xfId="55113" xr:uid="{00000000-0005-0000-0000-00000B550000}"/>
    <cellStyle name="Note 4 5 36" xfId="15732" xr:uid="{00000000-0005-0000-0000-00000C550000}"/>
    <cellStyle name="Note 4 5 36 2" xfId="32140" xr:uid="{00000000-0005-0000-0000-00000D550000}"/>
    <cellStyle name="Note 4 5 36 3" xfId="42467" xr:uid="{00000000-0005-0000-0000-00000E550000}"/>
    <cellStyle name="Note 4 5 36 4" xfId="55475" xr:uid="{00000000-0005-0000-0000-00000F550000}"/>
    <cellStyle name="Note 4 5 37" xfId="15996" xr:uid="{00000000-0005-0000-0000-000010550000}"/>
    <cellStyle name="Note 4 5 37 2" xfId="32368" xr:uid="{00000000-0005-0000-0000-000011550000}"/>
    <cellStyle name="Note 4 5 37 3" xfId="42657" xr:uid="{00000000-0005-0000-0000-000012550000}"/>
    <cellStyle name="Note 4 5 37 4" xfId="55665" xr:uid="{00000000-0005-0000-0000-000013550000}"/>
    <cellStyle name="Note 4 5 38" xfId="16483" xr:uid="{00000000-0005-0000-0000-000014550000}"/>
    <cellStyle name="Note 4 5 38 2" xfId="32815" xr:uid="{00000000-0005-0000-0000-000015550000}"/>
    <cellStyle name="Note 4 5 38 3" xfId="43054" xr:uid="{00000000-0005-0000-0000-000016550000}"/>
    <cellStyle name="Note 4 5 38 4" xfId="56062" xr:uid="{00000000-0005-0000-0000-000017550000}"/>
    <cellStyle name="Note 4 5 39" xfId="16702" xr:uid="{00000000-0005-0000-0000-000018550000}"/>
    <cellStyle name="Note 4 5 39 2" xfId="33009" xr:uid="{00000000-0005-0000-0000-000019550000}"/>
    <cellStyle name="Note 4 5 39 3" xfId="43224" xr:uid="{00000000-0005-0000-0000-00001A550000}"/>
    <cellStyle name="Note 4 5 39 4" xfId="56232" xr:uid="{00000000-0005-0000-0000-00001B550000}"/>
    <cellStyle name="Note 4 5 4" xfId="4311" xr:uid="{00000000-0005-0000-0000-00001C550000}"/>
    <cellStyle name="Note 4 5 4 2" xfId="21794" xr:uid="{00000000-0005-0000-0000-00001D550000}"/>
    <cellStyle name="Note 4 5 4 3" xfId="35031" xr:uid="{00000000-0005-0000-0000-00001E550000}"/>
    <cellStyle name="Note 4 5 4 4" xfId="46579" xr:uid="{00000000-0005-0000-0000-00001F550000}"/>
    <cellStyle name="Note 4 5 40" xfId="17504" xr:uid="{00000000-0005-0000-0000-000020550000}"/>
    <cellStyle name="Note 4 5 40 2" xfId="33742" xr:uid="{00000000-0005-0000-0000-000021550000}"/>
    <cellStyle name="Note 4 5 40 3" xfId="43856" xr:uid="{00000000-0005-0000-0000-000022550000}"/>
    <cellStyle name="Note 4 5 40 4" xfId="56864" xr:uid="{00000000-0005-0000-0000-000023550000}"/>
    <cellStyle name="Note 4 5 41" xfId="17754" xr:uid="{00000000-0005-0000-0000-000024550000}"/>
    <cellStyle name="Note 4 5 41 2" xfId="33963" xr:uid="{00000000-0005-0000-0000-000025550000}"/>
    <cellStyle name="Note 4 5 41 3" xfId="44037" xr:uid="{00000000-0005-0000-0000-000026550000}"/>
    <cellStyle name="Note 4 5 41 4" xfId="57045" xr:uid="{00000000-0005-0000-0000-000027550000}"/>
    <cellStyle name="Note 4 5 42" xfId="18073" xr:uid="{00000000-0005-0000-0000-000028550000}"/>
    <cellStyle name="Note 4 5 42 2" xfId="34244" xr:uid="{00000000-0005-0000-0000-000029550000}"/>
    <cellStyle name="Note 4 5 42 3" xfId="44271" xr:uid="{00000000-0005-0000-0000-00002A550000}"/>
    <cellStyle name="Note 4 5 42 4" xfId="57279" xr:uid="{00000000-0005-0000-0000-00002B550000}"/>
    <cellStyle name="Note 4 5 43" xfId="18384" xr:uid="{00000000-0005-0000-0000-00002C550000}"/>
    <cellStyle name="Note 4 5 43 2" xfId="34519" xr:uid="{00000000-0005-0000-0000-00002D550000}"/>
    <cellStyle name="Note 4 5 43 3" xfId="44501" xr:uid="{00000000-0005-0000-0000-00002E550000}"/>
    <cellStyle name="Note 4 5 43 4" xfId="57509" xr:uid="{00000000-0005-0000-0000-00002F550000}"/>
    <cellStyle name="Note 4 5 44" xfId="18700" xr:uid="{00000000-0005-0000-0000-000030550000}"/>
    <cellStyle name="Note 4 5 44 2" xfId="34799" xr:uid="{00000000-0005-0000-0000-000031550000}"/>
    <cellStyle name="Note 4 5 44 3" xfId="44736" xr:uid="{00000000-0005-0000-0000-000032550000}"/>
    <cellStyle name="Note 4 5 44 4" xfId="57744" xr:uid="{00000000-0005-0000-0000-000033550000}"/>
    <cellStyle name="Note 4 5 45" xfId="19161" xr:uid="{00000000-0005-0000-0000-000034550000}"/>
    <cellStyle name="Note 4 5 45 2" xfId="35208" xr:uid="{00000000-0005-0000-0000-000035550000}"/>
    <cellStyle name="Note 4 5 45 3" xfId="45078" xr:uid="{00000000-0005-0000-0000-000036550000}"/>
    <cellStyle name="Note 4 5 45 4" xfId="58086" xr:uid="{00000000-0005-0000-0000-000037550000}"/>
    <cellStyle name="Note 4 5 46" xfId="19463" xr:uid="{00000000-0005-0000-0000-000038550000}"/>
    <cellStyle name="Note 4 5 46 2" xfId="35474" xr:uid="{00000000-0005-0000-0000-000039550000}"/>
    <cellStyle name="Note 4 5 46 3" xfId="45301" xr:uid="{00000000-0005-0000-0000-00003A550000}"/>
    <cellStyle name="Note 4 5 46 4" xfId="58309" xr:uid="{00000000-0005-0000-0000-00003B550000}"/>
    <cellStyle name="Note 4 5 47" xfId="22744" xr:uid="{00000000-0005-0000-0000-00003C550000}"/>
    <cellStyle name="Note 4 5 5" xfId="4554" xr:uid="{00000000-0005-0000-0000-00003D550000}"/>
    <cellStyle name="Note 4 5 5 2" xfId="22006" xr:uid="{00000000-0005-0000-0000-00003E550000}"/>
    <cellStyle name="Note 4 5 5 3" xfId="20418" xr:uid="{00000000-0005-0000-0000-00003F550000}"/>
    <cellStyle name="Note 4 5 5 4" xfId="46750" xr:uid="{00000000-0005-0000-0000-000040550000}"/>
    <cellStyle name="Note 4 5 6" xfId="4945" xr:uid="{00000000-0005-0000-0000-000041550000}"/>
    <cellStyle name="Note 4 5 6 2" xfId="22369" xr:uid="{00000000-0005-0000-0000-000042550000}"/>
    <cellStyle name="Note 4 5 6 3" xfId="29939" xr:uid="{00000000-0005-0000-0000-000043550000}"/>
    <cellStyle name="Note 4 5 6 4" xfId="47063" xr:uid="{00000000-0005-0000-0000-000044550000}"/>
    <cellStyle name="Note 4 5 7" xfId="5170" xr:uid="{00000000-0005-0000-0000-000045550000}"/>
    <cellStyle name="Note 4 5 7 2" xfId="22572" xr:uid="{00000000-0005-0000-0000-000046550000}"/>
    <cellStyle name="Note 4 5 7 3" xfId="19675" xr:uid="{00000000-0005-0000-0000-000047550000}"/>
    <cellStyle name="Note 4 5 7 4" xfId="47244" xr:uid="{00000000-0005-0000-0000-000048550000}"/>
    <cellStyle name="Note 4 5 8" xfId="5455" xr:uid="{00000000-0005-0000-0000-000049550000}"/>
    <cellStyle name="Note 4 5 8 2" xfId="22833" xr:uid="{00000000-0005-0000-0000-00004A550000}"/>
    <cellStyle name="Note 4 5 8 3" xfId="19597" xr:uid="{00000000-0005-0000-0000-00004B550000}"/>
    <cellStyle name="Note 4 5 8 4" xfId="47462" xr:uid="{00000000-0005-0000-0000-00004C550000}"/>
    <cellStyle name="Note 4 5 9" xfId="5663" xr:uid="{00000000-0005-0000-0000-00004D550000}"/>
    <cellStyle name="Note 4 5 9 2" xfId="23022" xr:uid="{00000000-0005-0000-0000-00004E550000}"/>
    <cellStyle name="Note 4 5 9 3" xfId="22282" xr:uid="{00000000-0005-0000-0000-00004F550000}"/>
    <cellStyle name="Note 4 5 9 4" xfId="47624" xr:uid="{00000000-0005-0000-0000-000050550000}"/>
    <cellStyle name="Note 4 6" xfId="2857" xr:uid="{00000000-0005-0000-0000-000051550000}"/>
    <cellStyle name="Note 4 6 10" xfId="6229" xr:uid="{00000000-0005-0000-0000-000052550000}"/>
    <cellStyle name="Note 4 6 10 2" xfId="23551" xr:uid="{00000000-0005-0000-0000-000053550000}"/>
    <cellStyle name="Note 4 6 10 3" xfId="32559" xr:uid="{00000000-0005-0000-0000-000054550000}"/>
    <cellStyle name="Note 4 6 10 4" xfId="48085" xr:uid="{00000000-0005-0000-0000-000055550000}"/>
    <cellStyle name="Note 4 6 11" xfId="6462" xr:uid="{00000000-0005-0000-0000-000056550000}"/>
    <cellStyle name="Note 4 6 11 2" xfId="23760" xr:uid="{00000000-0005-0000-0000-000057550000}"/>
    <cellStyle name="Note 4 6 11 3" xfId="29005" xr:uid="{00000000-0005-0000-0000-000058550000}"/>
    <cellStyle name="Note 4 6 11 4" xfId="48258" xr:uid="{00000000-0005-0000-0000-000059550000}"/>
    <cellStyle name="Note 4 6 12" xfId="6756" xr:uid="{00000000-0005-0000-0000-00005A550000}"/>
    <cellStyle name="Note 4 6 12 2" xfId="24022" xr:uid="{00000000-0005-0000-0000-00005B550000}"/>
    <cellStyle name="Note 4 6 12 3" xfId="21926" xr:uid="{00000000-0005-0000-0000-00005C550000}"/>
    <cellStyle name="Note 4 6 12 4" xfId="48481" xr:uid="{00000000-0005-0000-0000-00005D550000}"/>
    <cellStyle name="Note 4 6 13" xfId="7120" xr:uid="{00000000-0005-0000-0000-00005E550000}"/>
    <cellStyle name="Note 4 6 13 2" xfId="24351" xr:uid="{00000000-0005-0000-0000-00005F550000}"/>
    <cellStyle name="Note 4 6 13 3" xfId="35792" xr:uid="{00000000-0005-0000-0000-000060550000}"/>
    <cellStyle name="Note 4 6 13 4" xfId="48761" xr:uid="{00000000-0005-0000-0000-000061550000}"/>
    <cellStyle name="Note 4 6 14" xfId="7546" xr:uid="{00000000-0005-0000-0000-000062550000}"/>
    <cellStyle name="Note 4 6 14 2" xfId="24728" xr:uid="{00000000-0005-0000-0000-000063550000}"/>
    <cellStyle name="Note 4 6 14 3" xfId="36100" xr:uid="{00000000-0005-0000-0000-000064550000}"/>
    <cellStyle name="Note 4 6 14 4" xfId="49071" xr:uid="{00000000-0005-0000-0000-000065550000}"/>
    <cellStyle name="Note 4 6 15" xfId="7844" xr:uid="{00000000-0005-0000-0000-000066550000}"/>
    <cellStyle name="Note 4 6 15 2" xfId="24998" xr:uid="{00000000-0005-0000-0000-000067550000}"/>
    <cellStyle name="Note 4 6 15 3" xfId="36330" xr:uid="{00000000-0005-0000-0000-000068550000}"/>
    <cellStyle name="Note 4 6 15 4" xfId="49301" xr:uid="{00000000-0005-0000-0000-000069550000}"/>
    <cellStyle name="Note 4 6 16" xfId="8425" xr:uid="{00000000-0005-0000-0000-00006A550000}"/>
    <cellStyle name="Note 4 6 16 2" xfId="25540" xr:uid="{00000000-0005-0000-0000-00006B550000}"/>
    <cellStyle name="Note 4 6 16 3" xfId="36813" xr:uid="{00000000-0005-0000-0000-00006C550000}"/>
    <cellStyle name="Note 4 6 16 4" xfId="49784" xr:uid="{00000000-0005-0000-0000-00006D550000}"/>
    <cellStyle name="Note 4 6 17" xfId="8687" xr:uid="{00000000-0005-0000-0000-00006E550000}"/>
    <cellStyle name="Note 4 6 17 2" xfId="25767" xr:uid="{00000000-0005-0000-0000-00006F550000}"/>
    <cellStyle name="Note 4 6 17 3" xfId="37002" xr:uid="{00000000-0005-0000-0000-000070550000}"/>
    <cellStyle name="Note 4 6 17 4" xfId="49973" xr:uid="{00000000-0005-0000-0000-000071550000}"/>
    <cellStyle name="Note 4 6 18" xfId="8965" xr:uid="{00000000-0005-0000-0000-000072550000}"/>
    <cellStyle name="Note 4 6 18 2" xfId="26017" xr:uid="{00000000-0005-0000-0000-000073550000}"/>
    <cellStyle name="Note 4 6 18 3" xfId="37218" xr:uid="{00000000-0005-0000-0000-000074550000}"/>
    <cellStyle name="Note 4 6 18 4" xfId="50189" xr:uid="{00000000-0005-0000-0000-000075550000}"/>
    <cellStyle name="Note 4 6 19" xfId="10485" xr:uid="{00000000-0005-0000-0000-000076550000}"/>
    <cellStyle name="Note 4 6 19 2" xfId="27438" xr:uid="{00000000-0005-0000-0000-000077550000}"/>
    <cellStyle name="Note 4 6 19 3" xfId="38478" xr:uid="{00000000-0005-0000-0000-000078550000}"/>
    <cellStyle name="Note 4 6 19 4" xfId="51465" xr:uid="{00000000-0005-0000-0000-000079550000}"/>
    <cellStyle name="Note 4 6 2" xfId="3370" xr:uid="{00000000-0005-0000-0000-00007A550000}"/>
    <cellStyle name="Note 4 6 2 2" xfId="20943" xr:uid="{00000000-0005-0000-0000-00007B550000}"/>
    <cellStyle name="Note 4 6 2 3" xfId="20874" xr:uid="{00000000-0005-0000-0000-00007C550000}"/>
    <cellStyle name="Note 4 6 2 4" xfId="45857" xr:uid="{00000000-0005-0000-0000-00007D550000}"/>
    <cellStyle name="Note 4 6 20" xfId="10731" xr:uid="{00000000-0005-0000-0000-00007E550000}"/>
    <cellStyle name="Note 4 6 20 2" xfId="27666" xr:uid="{00000000-0005-0000-0000-00007F550000}"/>
    <cellStyle name="Note 4 6 20 3" xfId="38675" xr:uid="{00000000-0005-0000-0000-000080550000}"/>
    <cellStyle name="Note 4 6 20 4" xfId="51683" xr:uid="{00000000-0005-0000-0000-000081550000}"/>
    <cellStyle name="Note 4 6 21" xfId="11055" xr:uid="{00000000-0005-0000-0000-000082550000}"/>
    <cellStyle name="Note 4 6 21 2" xfId="27961" xr:uid="{00000000-0005-0000-0000-000083550000}"/>
    <cellStyle name="Note 4 6 21 3" xfId="38914" xr:uid="{00000000-0005-0000-0000-000084550000}"/>
    <cellStyle name="Note 4 6 21 4" xfId="51922" xr:uid="{00000000-0005-0000-0000-000085550000}"/>
    <cellStyle name="Note 4 6 22" xfId="11394" xr:uid="{00000000-0005-0000-0000-000086550000}"/>
    <cellStyle name="Note 4 6 22 2" xfId="28269" xr:uid="{00000000-0005-0000-0000-000087550000}"/>
    <cellStyle name="Note 4 6 22 3" xfId="39172" xr:uid="{00000000-0005-0000-0000-000088550000}"/>
    <cellStyle name="Note 4 6 22 4" xfId="52180" xr:uid="{00000000-0005-0000-0000-000089550000}"/>
    <cellStyle name="Note 4 6 23" xfId="11665" xr:uid="{00000000-0005-0000-0000-00008A550000}"/>
    <cellStyle name="Note 4 6 23 2" xfId="28507" xr:uid="{00000000-0005-0000-0000-00008B550000}"/>
    <cellStyle name="Note 4 6 23 3" xfId="39374" xr:uid="{00000000-0005-0000-0000-00008C550000}"/>
    <cellStyle name="Note 4 6 23 4" xfId="52382" xr:uid="{00000000-0005-0000-0000-00008D550000}"/>
    <cellStyle name="Note 4 6 24" xfId="11996" xr:uid="{00000000-0005-0000-0000-00008E550000}"/>
    <cellStyle name="Note 4 6 24 2" xfId="28808" xr:uid="{00000000-0005-0000-0000-00008F550000}"/>
    <cellStyle name="Note 4 6 24 3" xfId="39636" xr:uid="{00000000-0005-0000-0000-000090550000}"/>
    <cellStyle name="Note 4 6 24 4" xfId="52644" xr:uid="{00000000-0005-0000-0000-000091550000}"/>
    <cellStyle name="Note 4 6 25" xfId="12281" xr:uid="{00000000-0005-0000-0000-000092550000}"/>
    <cellStyle name="Note 4 6 25 2" xfId="29061" xr:uid="{00000000-0005-0000-0000-000093550000}"/>
    <cellStyle name="Note 4 6 25 3" xfId="39835" xr:uid="{00000000-0005-0000-0000-000094550000}"/>
    <cellStyle name="Note 4 6 25 4" xfId="52843" xr:uid="{00000000-0005-0000-0000-000095550000}"/>
    <cellStyle name="Note 4 6 26" xfId="12554" xr:uid="{00000000-0005-0000-0000-000096550000}"/>
    <cellStyle name="Note 4 6 26 2" xfId="29302" xr:uid="{00000000-0005-0000-0000-000097550000}"/>
    <cellStyle name="Note 4 6 26 3" xfId="40036" xr:uid="{00000000-0005-0000-0000-000098550000}"/>
    <cellStyle name="Note 4 6 26 4" xfId="53044" xr:uid="{00000000-0005-0000-0000-000099550000}"/>
    <cellStyle name="Note 4 6 27" xfId="12836" xr:uid="{00000000-0005-0000-0000-00009A550000}"/>
    <cellStyle name="Note 4 6 27 2" xfId="29552" xr:uid="{00000000-0005-0000-0000-00009B550000}"/>
    <cellStyle name="Note 4 6 27 3" xfId="40236" xr:uid="{00000000-0005-0000-0000-00009C550000}"/>
    <cellStyle name="Note 4 6 27 4" xfId="53244" xr:uid="{00000000-0005-0000-0000-00009D550000}"/>
    <cellStyle name="Note 4 6 28" xfId="13179" xr:uid="{00000000-0005-0000-0000-00009E550000}"/>
    <cellStyle name="Note 4 6 28 2" xfId="29860" xr:uid="{00000000-0005-0000-0000-00009F550000}"/>
    <cellStyle name="Note 4 6 28 3" xfId="40504" xr:uid="{00000000-0005-0000-0000-0000A0550000}"/>
    <cellStyle name="Note 4 6 28 4" xfId="53512" xr:uid="{00000000-0005-0000-0000-0000A1550000}"/>
    <cellStyle name="Note 4 6 29" xfId="13516" xr:uid="{00000000-0005-0000-0000-0000A2550000}"/>
    <cellStyle name="Note 4 6 29 2" xfId="30166" xr:uid="{00000000-0005-0000-0000-0000A3550000}"/>
    <cellStyle name="Note 4 6 29 3" xfId="40770" xr:uid="{00000000-0005-0000-0000-0000A4550000}"/>
    <cellStyle name="Note 4 6 29 4" xfId="53778" xr:uid="{00000000-0005-0000-0000-0000A5550000}"/>
    <cellStyle name="Note 4 6 3" xfId="3666" xr:uid="{00000000-0005-0000-0000-0000A6550000}"/>
    <cellStyle name="Note 4 6 3 2" xfId="21203" xr:uid="{00000000-0005-0000-0000-0000A7550000}"/>
    <cellStyle name="Note 4 6 3 3" xfId="21313" xr:uid="{00000000-0005-0000-0000-0000A8550000}"/>
    <cellStyle name="Note 4 6 3 4" xfId="46074" xr:uid="{00000000-0005-0000-0000-0000A9550000}"/>
    <cellStyle name="Note 4 6 30" xfId="13755" xr:uid="{00000000-0005-0000-0000-0000AA550000}"/>
    <cellStyle name="Note 4 6 30 2" xfId="30379" xr:uid="{00000000-0005-0000-0000-0000AB550000}"/>
    <cellStyle name="Note 4 6 30 3" xfId="40955" xr:uid="{00000000-0005-0000-0000-0000AC550000}"/>
    <cellStyle name="Note 4 6 30 4" xfId="53963" xr:uid="{00000000-0005-0000-0000-0000AD550000}"/>
    <cellStyle name="Note 4 6 31" xfId="14030" xr:uid="{00000000-0005-0000-0000-0000AE550000}"/>
    <cellStyle name="Note 4 6 31 2" xfId="30619" xr:uid="{00000000-0005-0000-0000-0000AF550000}"/>
    <cellStyle name="Note 4 6 31 3" xfId="41157" xr:uid="{00000000-0005-0000-0000-0000B0550000}"/>
    <cellStyle name="Note 4 6 31 4" xfId="54165" xr:uid="{00000000-0005-0000-0000-0000B1550000}"/>
    <cellStyle name="Note 4 6 32" xfId="14327" xr:uid="{00000000-0005-0000-0000-0000B2550000}"/>
    <cellStyle name="Note 4 6 32 2" xfId="30883" xr:uid="{00000000-0005-0000-0000-0000B3550000}"/>
    <cellStyle name="Note 4 6 32 3" xfId="41373" xr:uid="{00000000-0005-0000-0000-0000B4550000}"/>
    <cellStyle name="Note 4 6 32 4" xfId="54381" xr:uid="{00000000-0005-0000-0000-0000B5550000}"/>
    <cellStyle name="Note 4 6 33" xfId="14651" xr:uid="{00000000-0005-0000-0000-0000B6550000}"/>
    <cellStyle name="Note 4 6 33 2" xfId="31171" xr:uid="{00000000-0005-0000-0000-0000B7550000}"/>
    <cellStyle name="Note 4 6 33 3" xfId="41616" xr:uid="{00000000-0005-0000-0000-0000B8550000}"/>
    <cellStyle name="Note 4 6 33 4" xfId="54624" xr:uid="{00000000-0005-0000-0000-0000B9550000}"/>
    <cellStyle name="Note 4 6 34" xfId="14954" xr:uid="{00000000-0005-0000-0000-0000BA550000}"/>
    <cellStyle name="Note 4 6 34 2" xfId="31440" xr:uid="{00000000-0005-0000-0000-0000BB550000}"/>
    <cellStyle name="Note 4 6 34 3" xfId="41848" xr:uid="{00000000-0005-0000-0000-0000BC550000}"/>
    <cellStyle name="Note 4 6 34 4" xfId="54856" xr:uid="{00000000-0005-0000-0000-0000BD550000}"/>
    <cellStyle name="Note 4 6 35" xfId="15259" xr:uid="{00000000-0005-0000-0000-0000BE550000}"/>
    <cellStyle name="Note 4 6 35 2" xfId="31709" xr:uid="{00000000-0005-0000-0000-0000BF550000}"/>
    <cellStyle name="Note 4 6 35 3" xfId="42078" xr:uid="{00000000-0005-0000-0000-0000C0550000}"/>
    <cellStyle name="Note 4 6 35 4" xfId="55086" xr:uid="{00000000-0005-0000-0000-0000C1550000}"/>
    <cellStyle name="Note 4 6 36" xfId="15705" xr:uid="{00000000-0005-0000-0000-0000C2550000}"/>
    <cellStyle name="Note 4 6 36 2" xfId="32113" xr:uid="{00000000-0005-0000-0000-0000C3550000}"/>
    <cellStyle name="Note 4 6 36 3" xfId="42440" xr:uid="{00000000-0005-0000-0000-0000C4550000}"/>
    <cellStyle name="Note 4 6 36 4" xfId="55448" xr:uid="{00000000-0005-0000-0000-0000C5550000}"/>
    <cellStyle name="Note 4 6 37" xfId="15968" xr:uid="{00000000-0005-0000-0000-0000C6550000}"/>
    <cellStyle name="Note 4 6 37 2" xfId="32340" xr:uid="{00000000-0005-0000-0000-0000C7550000}"/>
    <cellStyle name="Note 4 6 37 3" xfId="42630" xr:uid="{00000000-0005-0000-0000-0000C8550000}"/>
    <cellStyle name="Note 4 6 37 4" xfId="55638" xr:uid="{00000000-0005-0000-0000-0000C9550000}"/>
    <cellStyle name="Note 4 6 38" xfId="16455" xr:uid="{00000000-0005-0000-0000-0000CA550000}"/>
    <cellStyle name="Note 4 6 38 2" xfId="32787" xr:uid="{00000000-0005-0000-0000-0000CB550000}"/>
    <cellStyle name="Note 4 6 38 3" xfId="43026" xr:uid="{00000000-0005-0000-0000-0000CC550000}"/>
    <cellStyle name="Note 4 6 38 4" xfId="56034" xr:uid="{00000000-0005-0000-0000-0000CD550000}"/>
    <cellStyle name="Note 4 6 39" xfId="16675" xr:uid="{00000000-0005-0000-0000-0000CE550000}"/>
    <cellStyle name="Note 4 6 39 2" xfId="32982" xr:uid="{00000000-0005-0000-0000-0000CF550000}"/>
    <cellStyle name="Note 4 6 39 3" xfId="43197" xr:uid="{00000000-0005-0000-0000-0000D0550000}"/>
    <cellStyle name="Note 4 6 39 4" xfId="56205" xr:uid="{00000000-0005-0000-0000-0000D1550000}"/>
    <cellStyle name="Note 4 6 4" xfId="4283" xr:uid="{00000000-0005-0000-0000-0000D2550000}"/>
    <cellStyle name="Note 4 6 4 2" xfId="21767" xr:uid="{00000000-0005-0000-0000-0000D3550000}"/>
    <cellStyle name="Note 4 6 4 3" xfId="19812" xr:uid="{00000000-0005-0000-0000-0000D4550000}"/>
    <cellStyle name="Note 4 6 4 4" xfId="46552" xr:uid="{00000000-0005-0000-0000-0000D5550000}"/>
    <cellStyle name="Note 4 6 40" xfId="17476" xr:uid="{00000000-0005-0000-0000-0000D6550000}"/>
    <cellStyle name="Note 4 6 40 2" xfId="33714" xr:uid="{00000000-0005-0000-0000-0000D7550000}"/>
    <cellStyle name="Note 4 6 40 3" xfId="43829" xr:uid="{00000000-0005-0000-0000-0000D8550000}"/>
    <cellStyle name="Note 4 6 40 4" xfId="56837" xr:uid="{00000000-0005-0000-0000-0000D9550000}"/>
    <cellStyle name="Note 4 6 41" xfId="17726" xr:uid="{00000000-0005-0000-0000-0000DA550000}"/>
    <cellStyle name="Note 4 6 41 2" xfId="33935" xr:uid="{00000000-0005-0000-0000-0000DB550000}"/>
    <cellStyle name="Note 4 6 41 3" xfId="44010" xr:uid="{00000000-0005-0000-0000-0000DC550000}"/>
    <cellStyle name="Note 4 6 41 4" xfId="57018" xr:uid="{00000000-0005-0000-0000-0000DD550000}"/>
    <cellStyle name="Note 4 6 42" xfId="18045" xr:uid="{00000000-0005-0000-0000-0000DE550000}"/>
    <cellStyle name="Note 4 6 42 2" xfId="34217" xr:uid="{00000000-0005-0000-0000-0000DF550000}"/>
    <cellStyle name="Note 4 6 42 3" xfId="44244" xr:uid="{00000000-0005-0000-0000-0000E0550000}"/>
    <cellStyle name="Note 4 6 42 4" xfId="57252" xr:uid="{00000000-0005-0000-0000-0000E1550000}"/>
    <cellStyle name="Note 4 6 43" xfId="18356" xr:uid="{00000000-0005-0000-0000-0000E2550000}"/>
    <cellStyle name="Note 4 6 43 2" xfId="34492" xr:uid="{00000000-0005-0000-0000-0000E3550000}"/>
    <cellStyle name="Note 4 6 43 3" xfId="44474" xr:uid="{00000000-0005-0000-0000-0000E4550000}"/>
    <cellStyle name="Note 4 6 43 4" xfId="57482" xr:uid="{00000000-0005-0000-0000-0000E5550000}"/>
    <cellStyle name="Note 4 6 44" xfId="18672" xr:uid="{00000000-0005-0000-0000-0000E6550000}"/>
    <cellStyle name="Note 4 6 44 2" xfId="34772" xr:uid="{00000000-0005-0000-0000-0000E7550000}"/>
    <cellStyle name="Note 4 6 44 3" xfId="44709" xr:uid="{00000000-0005-0000-0000-0000E8550000}"/>
    <cellStyle name="Note 4 6 44 4" xfId="57717" xr:uid="{00000000-0005-0000-0000-0000E9550000}"/>
    <cellStyle name="Note 4 6 45" xfId="19133" xr:uid="{00000000-0005-0000-0000-0000EA550000}"/>
    <cellStyle name="Note 4 6 45 2" xfId="35181" xr:uid="{00000000-0005-0000-0000-0000EB550000}"/>
    <cellStyle name="Note 4 6 45 3" xfId="45051" xr:uid="{00000000-0005-0000-0000-0000EC550000}"/>
    <cellStyle name="Note 4 6 45 4" xfId="58059" xr:uid="{00000000-0005-0000-0000-0000ED550000}"/>
    <cellStyle name="Note 4 6 46" xfId="19435" xr:uid="{00000000-0005-0000-0000-0000EE550000}"/>
    <cellStyle name="Note 4 6 46 2" xfId="35447" xr:uid="{00000000-0005-0000-0000-0000EF550000}"/>
    <cellStyle name="Note 4 6 46 3" xfId="45274" xr:uid="{00000000-0005-0000-0000-0000F0550000}"/>
    <cellStyle name="Note 4 6 46 4" xfId="58282" xr:uid="{00000000-0005-0000-0000-0000F1550000}"/>
    <cellStyle name="Note 4 6 47" xfId="31102" xr:uid="{00000000-0005-0000-0000-0000F2550000}"/>
    <cellStyle name="Note 4 6 5" xfId="4527" xr:uid="{00000000-0005-0000-0000-0000F3550000}"/>
    <cellStyle name="Note 4 6 5 2" xfId="21979" xr:uid="{00000000-0005-0000-0000-0000F4550000}"/>
    <cellStyle name="Note 4 6 5 3" xfId="20654" xr:uid="{00000000-0005-0000-0000-0000F5550000}"/>
    <cellStyle name="Note 4 6 5 4" xfId="46723" xr:uid="{00000000-0005-0000-0000-0000F6550000}"/>
    <cellStyle name="Note 4 6 6" xfId="4917" xr:uid="{00000000-0005-0000-0000-0000F7550000}"/>
    <cellStyle name="Note 4 6 6 2" xfId="22341" xr:uid="{00000000-0005-0000-0000-0000F8550000}"/>
    <cellStyle name="Note 4 6 6 3" xfId="26754" xr:uid="{00000000-0005-0000-0000-0000F9550000}"/>
    <cellStyle name="Note 4 6 6 4" xfId="47035" xr:uid="{00000000-0005-0000-0000-0000FA550000}"/>
    <cellStyle name="Note 4 6 7" xfId="5143" xr:uid="{00000000-0005-0000-0000-0000FB550000}"/>
    <cellStyle name="Note 4 6 7 2" xfId="22545" xr:uid="{00000000-0005-0000-0000-0000FC550000}"/>
    <cellStyle name="Note 4 6 7 3" xfId="19697" xr:uid="{00000000-0005-0000-0000-0000FD550000}"/>
    <cellStyle name="Note 4 6 7 4" xfId="47217" xr:uid="{00000000-0005-0000-0000-0000FE550000}"/>
    <cellStyle name="Note 4 6 8" xfId="5428" xr:uid="{00000000-0005-0000-0000-0000FF550000}"/>
    <cellStyle name="Note 4 6 8 2" xfId="22806" xr:uid="{00000000-0005-0000-0000-000000560000}"/>
    <cellStyle name="Note 4 6 8 3" xfId="19624" xr:uid="{00000000-0005-0000-0000-000001560000}"/>
    <cellStyle name="Note 4 6 8 4" xfId="47435" xr:uid="{00000000-0005-0000-0000-000002560000}"/>
    <cellStyle name="Note 4 6 9" xfId="5636" xr:uid="{00000000-0005-0000-0000-000003560000}"/>
    <cellStyle name="Note 4 6 9 2" xfId="22995" xr:uid="{00000000-0005-0000-0000-000004560000}"/>
    <cellStyle name="Note 4 6 9 3" xfId="26335" xr:uid="{00000000-0005-0000-0000-000005560000}"/>
    <cellStyle name="Note 4 6 9 4" xfId="47597" xr:uid="{00000000-0005-0000-0000-000006560000}"/>
    <cellStyle name="Note 4 7" xfId="2668" xr:uid="{00000000-0005-0000-0000-000007560000}"/>
    <cellStyle name="Note 4 7 10" xfId="6083" xr:uid="{00000000-0005-0000-0000-000008560000}"/>
    <cellStyle name="Note 4 7 10 2" xfId="23415" xr:uid="{00000000-0005-0000-0000-000009560000}"/>
    <cellStyle name="Note 4 7 10 3" xfId="30484" xr:uid="{00000000-0005-0000-0000-00000A560000}"/>
    <cellStyle name="Note 4 7 10 4" xfId="47970" xr:uid="{00000000-0005-0000-0000-00000B560000}"/>
    <cellStyle name="Note 4 7 11" xfId="5800" xr:uid="{00000000-0005-0000-0000-00000C560000}"/>
    <cellStyle name="Note 4 7 11 2" xfId="23145" xr:uid="{00000000-0005-0000-0000-00000D560000}"/>
    <cellStyle name="Note 4 7 11 3" xfId="20884" xr:uid="{00000000-0005-0000-0000-00000E560000}"/>
    <cellStyle name="Note 4 7 11 4" xfId="47730" xr:uid="{00000000-0005-0000-0000-00000F560000}"/>
    <cellStyle name="Note 4 7 12" xfId="6066" xr:uid="{00000000-0005-0000-0000-000010560000}"/>
    <cellStyle name="Note 4 7 12 2" xfId="23398" xr:uid="{00000000-0005-0000-0000-000011560000}"/>
    <cellStyle name="Note 4 7 12 3" xfId="35551" xr:uid="{00000000-0005-0000-0000-000012560000}"/>
    <cellStyle name="Note 4 7 12 4" xfId="47955" xr:uid="{00000000-0005-0000-0000-000013560000}"/>
    <cellStyle name="Note 4 7 13" xfId="6982" xr:uid="{00000000-0005-0000-0000-000014560000}"/>
    <cellStyle name="Note 4 7 13 2" xfId="24226" xr:uid="{00000000-0005-0000-0000-000015560000}"/>
    <cellStyle name="Note 4 7 13 3" xfId="35690" xr:uid="{00000000-0005-0000-0000-000016560000}"/>
    <cellStyle name="Note 4 7 13 4" xfId="48659" xr:uid="{00000000-0005-0000-0000-000017560000}"/>
    <cellStyle name="Note 4 7 14" xfId="7396" xr:uid="{00000000-0005-0000-0000-000018560000}"/>
    <cellStyle name="Note 4 7 14 2" xfId="24597" xr:uid="{00000000-0005-0000-0000-000019560000}"/>
    <cellStyle name="Note 4 7 14 3" xfId="35988" xr:uid="{00000000-0005-0000-0000-00001A560000}"/>
    <cellStyle name="Note 4 7 14 4" xfId="48959" xr:uid="{00000000-0005-0000-0000-00001B560000}"/>
    <cellStyle name="Note 4 7 15" xfId="7704" xr:uid="{00000000-0005-0000-0000-00001C560000}"/>
    <cellStyle name="Note 4 7 15 2" xfId="24868" xr:uid="{00000000-0005-0000-0000-00001D560000}"/>
    <cellStyle name="Note 4 7 15 3" xfId="36219" xr:uid="{00000000-0005-0000-0000-00001E560000}"/>
    <cellStyle name="Note 4 7 15 4" xfId="49190" xr:uid="{00000000-0005-0000-0000-00001F560000}"/>
    <cellStyle name="Note 4 7 16" xfId="8278" xr:uid="{00000000-0005-0000-0000-000020560000}"/>
    <cellStyle name="Note 4 7 16 2" xfId="25404" xr:uid="{00000000-0005-0000-0000-000021560000}"/>
    <cellStyle name="Note 4 7 16 3" xfId="36695" xr:uid="{00000000-0005-0000-0000-000022560000}"/>
    <cellStyle name="Note 4 7 16 4" xfId="49666" xr:uid="{00000000-0005-0000-0000-000023560000}"/>
    <cellStyle name="Note 4 7 17" xfId="8001" xr:uid="{00000000-0005-0000-0000-000024560000}"/>
    <cellStyle name="Note 4 7 17 2" xfId="25136" xr:uid="{00000000-0005-0000-0000-000025560000}"/>
    <cellStyle name="Note 4 7 17 3" xfId="36451" xr:uid="{00000000-0005-0000-0000-000026560000}"/>
    <cellStyle name="Note 4 7 17 4" xfId="49422" xr:uid="{00000000-0005-0000-0000-000027560000}"/>
    <cellStyle name="Note 4 7 18" xfId="8569" xr:uid="{00000000-0005-0000-0000-000028560000}"/>
    <cellStyle name="Note 4 7 18 2" xfId="25665" xr:uid="{00000000-0005-0000-0000-000029560000}"/>
    <cellStyle name="Note 4 7 18 3" xfId="36923" xr:uid="{00000000-0005-0000-0000-00002A560000}"/>
    <cellStyle name="Note 4 7 18 4" xfId="49894" xr:uid="{00000000-0005-0000-0000-00002B560000}"/>
    <cellStyle name="Note 4 7 19" xfId="10330" xr:uid="{00000000-0005-0000-0000-00002C560000}"/>
    <cellStyle name="Note 4 7 19 2" xfId="27293" xr:uid="{00000000-0005-0000-0000-00002D560000}"/>
    <cellStyle name="Note 4 7 19 3" xfId="38352" xr:uid="{00000000-0005-0000-0000-00002E560000}"/>
    <cellStyle name="Note 4 7 19 4" xfId="51312" xr:uid="{00000000-0005-0000-0000-00002F560000}"/>
    <cellStyle name="Note 4 7 2" xfId="3221" xr:uid="{00000000-0005-0000-0000-000030560000}"/>
    <cellStyle name="Note 4 7 2 2" xfId="20808" xr:uid="{00000000-0005-0000-0000-000031560000}"/>
    <cellStyle name="Note 4 7 2 3" xfId="22922" xr:uid="{00000000-0005-0000-0000-000032560000}"/>
    <cellStyle name="Note 4 7 2 4" xfId="45746" xr:uid="{00000000-0005-0000-0000-000033560000}"/>
    <cellStyle name="Note 4 7 20" xfId="9151" xr:uid="{00000000-0005-0000-0000-000034560000}"/>
    <cellStyle name="Note 4 7 20 2" xfId="26186" xr:uid="{00000000-0005-0000-0000-000035560000}"/>
    <cellStyle name="Note 4 7 20 3" xfId="37367" xr:uid="{00000000-0005-0000-0000-000036560000}"/>
    <cellStyle name="Note 4 7 20 4" xfId="50338" xr:uid="{00000000-0005-0000-0000-000037560000}"/>
    <cellStyle name="Note 4 7 21" xfId="9261" xr:uid="{00000000-0005-0000-0000-000038560000}"/>
    <cellStyle name="Note 4 7 21 2" xfId="26292" xr:uid="{00000000-0005-0000-0000-000039560000}"/>
    <cellStyle name="Note 4 7 21 3" xfId="37468" xr:uid="{00000000-0005-0000-0000-00003A560000}"/>
    <cellStyle name="Note 4 7 21 4" xfId="50435" xr:uid="{00000000-0005-0000-0000-00003B560000}"/>
    <cellStyle name="Note 4 7 22" xfId="9217" xr:uid="{00000000-0005-0000-0000-00003C560000}"/>
    <cellStyle name="Note 4 7 22 2" xfId="26250" xr:uid="{00000000-0005-0000-0000-00003D560000}"/>
    <cellStyle name="Note 4 7 22 3" xfId="37429" xr:uid="{00000000-0005-0000-0000-00003E560000}"/>
    <cellStyle name="Note 4 7 22 4" xfId="50396" xr:uid="{00000000-0005-0000-0000-00003F560000}"/>
    <cellStyle name="Note 4 7 23" xfId="9908" xr:uid="{00000000-0005-0000-0000-000040560000}"/>
    <cellStyle name="Note 4 7 23 2" xfId="26898" xr:uid="{00000000-0005-0000-0000-000041560000}"/>
    <cellStyle name="Note 4 7 23 3" xfId="38011" xr:uid="{00000000-0005-0000-0000-000042560000}"/>
    <cellStyle name="Note 4 7 23 4" xfId="50976" xr:uid="{00000000-0005-0000-0000-000043560000}"/>
    <cellStyle name="Note 4 7 24" xfId="11559" xr:uid="{00000000-0005-0000-0000-000044560000}"/>
    <cellStyle name="Note 4 7 24 2" xfId="28415" xr:uid="{00000000-0005-0000-0000-000045560000}"/>
    <cellStyle name="Note 4 7 24 3" xfId="39297" xr:uid="{00000000-0005-0000-0000-000046560000}"/>
    <cellStyle name="Note 4 7 24 4" xfId="52305" xr:uid="{00000000-0005-0000-0000-000047560000}"/>
    <cellStyle name="Note 4 7 25" xfId="9898" xr:uid="{00000000-0005-0000-0000-000048560000}"/>
    <cellStyle name="Note 4 7 25 2" xfId="26888" xr:uid="{00000000-0005-0000-0000-000049560000}"/>
    <cellStyle name="Note 4 7 25 3" xfId="38002" xr:uid="{00000000-0005-0000-0000-00004A560000}"/>
    <cellStyle name="Note 4 7 25 4" xfId="50968" xr:uid="{00000000-0005-0000-0000-00004B560000}"/>
    <cellStyle name="Note 4 7 26" xfId="9854" xr:uid="{00000000-0005-0000-0000-00004C560000}"/>
    <cellStyle name="Note 4 7 26 2" xfId="26847" xr:uid="{00000000-0005-0000-0000-00004D560000}"/>
    <cellStyle name="Note 4 7 26 3" xfId="37968" xr:uid="{00000000-0005-0000-0000-00004E560000}"/>
    <cellStyle name="Note 4 7 26 4" xfId="50934" xr:uid="{00000000-0005-0000-0000-00004F560000}"/>
    <cellStyle name="Note 4 7 27" xfId="9971" xr:uid="{00000000-0005-0000-0000-000050560000}"/>
    <cellStyle name="Note 4 7 27 2" xfId="26957" xr:uid="{00000000-0005-0000-0000-000051560000}"/>
    <cellStyle name="Note 4 7 27 3" xfId="38063" xr:uid="{00000000-0005-0000-0000-000052560000}"/>
    <cellStyle name="Note 4 7 27 4" xfId="51028" xr:uid="{00000000-0005-0000-0000-000053560000}"/>
    <cellStyle name="Note 4 7 28" xfId="13018" xr:uid="{00000000-0005-0000-0000-000054560000}"/>
    <cellStyle name="Note 4 7 28 2" xfId="29713" xr:uid="{00000000-0005-0000-0000-000055560000}"/>
    <cellStyle name="Note 4 7 28 3" xfId="40378" xr:uid="{00000000-0005-0000-0000-000056560000}"/>
    <cellStyle name="Note 4 7 28 4" xfId="53386" xr:uid="{00000000-0005-0000-0000-000057560000}"/>
    <cellStyle name="Note 4 7 29" xfId="13360" xr:uid="{00000000-0005-0000-0000-000058560000}"/>
    <cellStyle name="Note 4 7 29 2" xfId="30023" xr:uid="{00000000-0005-0000-0000-000059560000}"/>
    <cellStyle name="Note 4 7 29 3" xfId="40644" xr:uid="{00000000-0005-0000-0000-00005A560000}"/>
    <cellStyle name="Note 4 7 29 4" xfId="53652" xr:uid="{00000000-0005-0000-0000-00005B560000}"/>
    <cellStyle name="Note 4 7 3" xfId="3164" xr:uid="{00000000-0005-0000-0000-00005C560000}"/>
    <cellStyle name="Note 4 7 3 2" xfId="20756" xr:uid="{00000000-0005-0000-0000-00005D560000}"/>
    <cellStyle name="Note 4 7 3 3" xfId="33480" xr:uid="{00000000-0005-0000-0000-00005E560000}"/>
    <cellStyle name="Note 4 7 3 4" xfId="45705" xr:uid="{00000000-0005-0000-0000-00005F560000}"/>
    <cellStyle name="Note 4 7 30" xfId="12988" xr:uid="{00000000-0005-0000-0000-000060560000}"/>
    <cellStyle name="Note 4 7 30 2" xfId="29684" xr:uid="{00000000-0005-0000-0000-000061560000}"/>
    <cellStyle name="Note 4 7 30 3" xfId="40351" xr:uid="{00000000-0005-0000-0000-000062560000}"/>
    <cellStyle name="Note 4 7 30 4" xfId="53359" xr:uid="{00000000-0005-0000-0000-000063560000}"/>
    <cellStyle name="Note 4 7 31" xfId="9793" xr:uid="{00000000-0005-0000-0000-000064560000}"/>
    <cellStyle name="Note 4 7 31 2" xfId="26789" xr:uid="{00000000-0005-0000-0000-000065560000}"/>
    <cellStyle name="Note 4 7 31 3" xfId="37914" xr:uid="{00000000-0005-0000-0000-000066560000}"/>
    <cellStyle name="Note 4 7 31 4" xfId="50880" xr:uid="{00000000-0005-0000-0000-000067560000}"/>
    <cellStyle name="Note 4 7 32" xfId="9686" xr:uid="{00000000-0005-0000-0000-000068560000}"/>
    <cellStyle name="Note 4 7 32 2" xfId="26687" xr:uid="{00000000-0005-0000-0000-000069560000}"/>
    <cellStyle name="Note 4 7 32 3" xfId="37827" xr:uid="{00000000-0005-0000-0000-00006A560000}"/>
    <cellStyle name="Note 4 7 32 4" xfId="50793" xr:uid="{00000000-0005-0000-0000-00006B560000}"/>
    <cellStyle name="Note 4 7 33" xfId="14496" xr:uid="{00000000-0005-0000-0000-00006C560000}"/>
    <cellStyle name="Note 4 7 33 2" xfId="31033" xr:uid="{00000000-0005-0000-0000-00006D560000}"/>
    <cellStyle name="Note 4 7 33 3" xfId="41501" xr:uid="{00000000-0005-0000-0000-00006E560000}"/>
    <cellStyle name="Note 4 7 33 4" xfId="54509" xr:uid="{00000000-0005-0000-0000-00006F560000}"/>
    <cellStyle name="Note 4 7 34" xfId="14812" xr:uid="{00000000-0005-0000-0000-000070560000}"/>
    <cellStyle name="Note 4 7 34 2" xfId="31311" xr:uid="{00000000-0005-0000-0000-000071560000}"/>
    <cellStyle name="Note 4 7 34 3" xfId="41735" xr:uid="{00000000-0005-0000-0000-000072560000}"/>
    <cellStyle name="Note 4 7 34 4" xfId="54743" xr:uid="{00000000-0005-0000-0000-000073560000}"/>
    <cellStyle name="Note 4 7 35" xfId="15110" xr:uid="{00000000-0005-0000-0000-000074560000}"/>
    <cellStyle name="Note 4 7 35 2" xfId="31578" xr:uid="{00000000-0005-0000-0000-000075560000}"/>
    <cellStyle name="Note 4 7 35 3" xfId="41967" xr:uid="{00000000-0005-0000-0000-000076560000}"/>
    <cellStyle name="Note 4 7 35 4" xfId="54975" xr:uid="{00000000-0005-0000-0000-000077560000}"/>
    <cellStyle name="Note 4 7 36" xfId="15562" xr:uid="{00000000-0005-0000-0000-000078560000}"/>
    <cellStyle name="Note 4 7 36 2" xfId="31984" xr:uid="{00000000-0005-0000-0000-000079560000}"/>
    <cellStyle name="Note 4 7 36 3" xfId="42327" xr:uid="{00000000-0005-0000-0000-00007A560000}"/>
    <cellStyle name="Note 4 7 36 4" xfId="55335" xr:uid="{00000000-0005-0000-0000-00007B560000}"/>
    <cellStyle name="Note 4 7 37" xfId="15503" xr:uid="{00000000-0005-0000-0000-00007C560000}"/>
    <cellStyle name="Note 4 7 37 2" xfId="31929" xr:uid="{00000000-0005-0000-0000-00007D560000}"/>
    <cellStyle name="Note 4 7 37 3" xfId="42280" xr:uid="{00000000-0005-0000-0000-00007E560000}"/>
    <cellStyle name="Note 4 7 37 4" xfId="55288" xr:uid="{00000000-0005-0000-0000-00007F560000}"/>
    <cellStyle name="Note 4 7 38" xfId="16307" xr:uid="{00000000-0005-0000-0000-000080560000}"/>
    <cellStyle name="Note 4 7 38 2" xfId="32651" xr:uid="{00000000-0005-0000-0000-000081560000}"/>
    <cellStyle name="Note 4 7 38 3" xfId="42907" xr:uid="{00000000-0005-0000-0000-000082560000}"/>
    <cellStyle name="Note 4 7 38 4" xfId="55915" xr:uid="{00000000-0005-0000-0000-000083560000}"/>
    <cellStyle name="Note 4 7 39" xfId="16135" xr:uid="{00000000-0005-0000-0000-000084560000}"/>
    <cellStyle name="Note 4 7 39 2" xfId="32491" xr:uid="{00000000-0005-0000-0000-000085560000}"/>
    <cellStyle name="Note 4 7 39 3" xfId="42764" xr:uid="{00000000-0005-0000-0000-000086560000}"/>
    <cellStyle name="Note 4 7 39 4" xfId="55772" xr:uid="{00000000-0005-0000-0000-000087560000}"/>
    <cellStyle name="Note 4 7 4" xfId="4136" xr:uid="{00000000-0005-0000-0000-000088560000}"/>
    <cellStyle name="Note 4 7 4 2" xfId="21635" xr:uid="{00000000-0005-0000-0000-000089560000}"/>
    <cellStyle name="Note 4 7 4 3" xfId="19889" xr:uid="{00000000-0005-0000-0000-00008A560000}"/>
    <cellStyle name="Note 4 7 4 4" xfId="46443" xr:uid="{00000000-0005-0000-0000-00008B560000}"/>
    <cellStyle name="Note 4 7 40" xfId="17326" xr:uid="{00000000-0005-0000-0000-00008C560000}"/>
    <cellStyle name="Note 4 7 40 2" xfId="33579" xr:uid="{00000000-0005-0000-0000-00008D560000}"/>
    <cellStyle name="Note 4 7 40 3" xfId="43717" xr:uid="{00000000-0005-0000-0000-00008E560000}"/>
    <cellStyle name="Note 4 7 40 4" xfId="56725" xr:uid="{00000000-0005-0000-0000-00008F560000}"/>
    <cellStyle name="Note 4 7 41" xfId="16843" xr:uid="{00000000-0005-0000-0000-000090560000}"/>
    <cellStyle name="Note 4 7 41 2" xfId="33131" xr:uid="{00000000-0005-0000-0000-000091560000}"/>
    <cellStyle name="Note 4 7 41 3" xfId="43328" xr:uid="{00000000-0005-0000-0000-000092560000}"/>
    <cellStyle name="Note 4 7 41 4" xfId="56336" xr:uid="{00000000-0005-0000-0000-000093560000}"/>
    <cellStyle name="Note 4 7 42" xfId="17113" xr:uid="{00000000-0005-0000-0000-000094560000}"/>
    <cellStyle name="Note 4 7 42 2" xfId="33382" xr:uid="{00000000-0005-0000-0000-000095560000}"/>
    <cellStyle name="Note 4 7 42 3" xfId="43548" xr:uid="{00000000-0005-0000-0000-000096560000}"/>
    <cellStyle name="Note 4 7 42 4" xfId="56556" xr:uid="{00000000-0005-0000-0000-000097560000}"/>
    <cellStyle name="Note 4 7 43" xfId="18203" xr:uid="{00000000-0005-0000-0000-000098560000}"/>
    <cellStyle name="Note 4 7 43 2" xfId="34352" xr:uid="{00000000-0005-0000-0000-000099560000}"/>
    <cellStyle name="Note 4 7 43 3" xfId="44361" xr:uid="{00000000-0005-0000-0000-00009A560000}"/>
    <cellStyle name="Note 4 7 43 4" xfId="57369" xr:uid="{00000000-0005-0000-0000-00009B560000}"/>
    <cellStyle name="Note 4 7 44" xfId="18523" xr:uid="{00000000-0005-0000-0000-00009C560000}"/>
    <cellStyle name="Note 4 7 44 2" xfId="34639" xr:uid="{00000000-0005-0000-0000-00009D560000}"/>
    <cellStyle name="Note 4 7 44 3" xfId="44598" xr:uid="{00000000-0005-0000-0000-00009E560000}"/>
    <cellStyle name="Note 4 7 44 4" xfId="57606" xr:uid="{00000000-0005-0000-0000-00009F560000}"/>
    <cellStyle name="Note 4 7 45" xfId="18983" xr:uid="{00000000-0005-0000-0000-0000A0560000}"/>
    <cellStyle name="Note 4 7 45 2" xfId="35046" xr:uid="{00000000-0005-0000-0000-0000A1560000}"/>
    <cellStyle name="Note 4 7 45 3" xfId="44940" xr:uid="{00000000-0005-0000-0000-0000A2560000}"/>
    <cellStyle name="Note 4 7 45 4" xfId="57948" xr:uid="{00000000-0005-0000-0000-0000A3560000}"/>
    <cellStyle name="Note 4 7 46" xfId="19286" xr:uid="{00000000-0005-0000-0000-0000A4560000}"/>
    <cellStyle name="Note 4 7 46 2" xfId="35316" xr:uid="{00000000-0005-0000-0000-0000A5560000}"/>
    <cellStyle name="Note 4 7 46 3" xfId="45163" xr:uid="{00000000-0005-0000-0000-0000A6560000}"/>
    <cellStyle name="Note 4 7 46 4" xfId="58171" xr:uid="{00000000-0005-0000-0000-0000A7560000}"/>
    <cellStyle name="Note 4 7 47" xfId="20190" xr:uid="{00000000-0005-0000-0000-0000A8560000}"/>
    <cellStyle name="Note 4 7 5" xfId="3831" xr:uid="{00000000-0005-0000-0000-0000A9560000}"/>
    <cellStyle name="Note 4 7 5 2" xfId="21349" xr:uid="{00000000-0005-0000-0000-0000AA560000}"/>
    <cellStyle name="Note 4 7 5 3" xfId="20544" xr:uid="{00000000-0005-0000-0000-0000AB560000}"/>
    <cellStyle name="Note 4 7 5 4" xfId="46197" xr:uid="{00000000-0005-0000-0000-0000AC560000}"/>
    <cellStyle name="Note 4 7 6" xfId="4769" xr:uid="{00000000-0005-0000-0000-0000AD560000}"/>
    <cellStyle name="Note 4 7 6 2" xfId="22203" xr:uid="{00000000-0005-0000-0000-0000AE560000}"/>
    <cellStyle name="Note 4 7 6 3" xfId="25616" xr:uid="{00000000-0005-0000-0000-0000AF560000}"/>
    <cellStyle name="Note 4 7 6 4" xfId="46916" xr:uid="{00000000-0005-0000-0000-0000B0560000}"/>
    <cellStyle name="Note 4 7 7" xfId="3891" xr:uid="{00000000-0005-0000-0000-0000B1560000}"/>
    <cellStyle name="Note 4 7 7 2" xfId="21407" xr:uid="{00000000-0005-0000-0000-0000B2560000}"/>
    <cellStyle name="Note 4 7 7 3" xfId="20084" xr:uid="{00000000-0005-0000-0000-0000B3560000}"/>
    <cellStyle name="Note 4 7 7 4" xfId="46246" xr:uid="{00000000-0005-0000-0000-0000B4560000}"/>
    <cellStyle name="Note 4 7 8" xfId="5053" xr:uid="{00000000-0005-0000-0000-0000B5560000}"/>
    <cellStyle name="Note 4 7 8 2" xfId="22464" xr:uid="{00000000-0005-0000-0000-0000B6560000}"/>
    <cellStyle name="Note 4 7 8 3" xfId="19736" xr:uid="{00000000-0005-0000-0000-0000B7560000}"/>
    <cellStyle name="Note 4 7 8 4" xfId="47144" xr:uid="{00000000-0005-0000-0000-0000B8560000}"/>
    <cellStyle name="Note 4 7 9" xfId="3940" xr:uid="{00000000-0005-0000-0000-0000B9560000}"/>
    <cellStyle name="Note 4 7 9 2" xfId="21454" xr:uid="{00000000-0005-0000-0000-0000BA560000}"/>
    <cellStyle name="Note 4 7 9 3" xfId="20041" xr:uid="{00000000-0005-0000-0000-0000BB560000}"/>
    <cellStyle name="Note 4 7 9 4" xfId="46290" xr:uid="{00000000-0005-0000-0000-0000BC560000}"/>
    <cellStyle name="Note 4 8" xfId="3110" xr:uid="{00000000-0005-0000-0000-0000BD560000}"/>
    <cellStyle name="Note 4 8 2" xfId="20704" xr:uid="{00000000-0005-0000-0000-0000BE560000}"/>
    <cellStyle name="Note 4 8 3" xfId="29161" xr:uid="{00000000-0005-0000-0000-0000BF560000}"/>
    <cellStyle name="Note 4 8 4" xfId="45654" xr:uid="{00000000-0005-0000-0000-0000C0560000}"/>
    <cellStyle name="Note 4 9" xfId="4723" xr:uid="{00000000-0005-0000-0000-0000C1560000}"/>
    <cellStyle name="Note 4 9 2" xfId="22161" xr:uid="{00000000-0005-0000-0000-0000C2560000}"/>
    <cellStyle name="Note 4 9 3" xfId="33442" xr:uid="{00000000-0005-0000-0000-0000C3560000}"/>
    <cellStyle name="Note 4 9 4" xfId="46876" xr:uid="{00000000-0005-0000-0000-0000C4560000}"/>
    <cellStyle name="Note 5" xfId="1500" xr:uid="{00000000-0005-0000-0000-0000C5560000}"/>
    <cellStyle name="Note 5 10" xfId="6012" xr:uid="{00000000-0005-0000-0000-0000C6560000}"/>
    <cellStyle name="Note 5 10 2" xfId="23347" xr:uid="{00000000-0005-0000-0000-0000C7560000}"/>
    <cellStyle name="Note 5 10 3" xfId="26705" xr:uid="{00000000-0005-0000-0000-0000C8560000}"/>
    <cellStyle name="Note 5 10 4" xfId="47911" xr:uid="{00000000-0005-0000-0000-0000C9560000}"/>
    <cellStyle name="Note 5 11" xfId="6032" xr:uid="{00000000-0005-0000-0000-0000CA560000}"/>
    <cellStyle name="Note 5 11 2" xfId="23367" xr:uid="{00000000-0005-0000-0000-0000CB560000}"/>
    <cellStyle name="Note 5 11 3" xfId="31635" xr:uid="{00000000-0005-0000-0000-0000CC560000}"/>
    <cellStyle name="Note 5 11 4" xfId="47931" xr:uid="{00000000-0005-0000-0000-0000CD560000}"/>
    <cellStyle name="Note 5 12" xfId="7994" xr:uid="{00000000-0005-0000-0000-0000CE560000}"/>
    <cellStyle name="Note 5 12 2" xfId="25129" xr:uid="{00000000-0005-0000-0000-0000CF560000}"/>
    <cellStyle name="Note 5 12 3" xfId="36444" xr:uid="{00000000-0005-0000-0000-0000D0560000}"/>
    <cellStyle name="Note 5 12 4" xfId="49415" xr:uid="{00000000-0005-0000-0000-0000D1560000}"/>
    <cellStyle name="Note 5 13" xfId="8224" xr:uid="{00000000-0005-0000-0000-0000D2560000}"/>
    <cellStyle name="Note 5 13 2" xfId="25353" xr:uid="{00000000-0005-0000-0000-0000D3560000}"/>
    <cellStyle name="Note 5 13 3" xfId="36651" xr:uid="{00000000-0005-0000-0000-0000D4560000}"/>
    <cellStyle name="Note 5 13 4" xfId="49622" xr:uid="{00000000-0005-0000-0000-0000D5560000}"/>
    <cellStyle name="Note 5 14" xfId="9718" xr:uid="{00000000-0005-0000-0000-0000D6560000}"/>
    <cellStyle name="Note 5 14 2" xfId="26718" xr:uid="{00000000-0005-0000-0000-0000D7560000}"/>
    <cellStyle name="Note 5 14 3" xfId="37853" xr:uid="{00000000-0005-0000-0000-0000D8560000}"/>
    <cellStyle name="Note 5 14 4" xfId="50819" xr:uid="{00000000-0005-0000-0000-0000D9560000}"/>
    <cellStyle name="Note 5 15" xfId="9669" xr:uid="{00000000-0005-0000-0000-0000DA560000}"/>
    <cellStyle name="Note 5 15 2" xfId="26671" xr:uid="{00000000-0005-0000-0000-0000DB560000}"/>
    <cellStyle name="Note 5 15 3" xfId="37813" xr:uid="{00000000-0005-0000-0000-0000DC560000}"/>
    <cellStyle name="Note 5 15 4" xfId="50779" xr:uid="{00000000-0005-0000-0000-0000DD560000}"/>
    <cellStyle name="Note 5 16" xfId="10085" xr:uid="{00000000-0005-0000-0000-0000DE560000}"/>
    <cellStyle name="Note 5 16 2" xfId="27063" xr:uid="{00000000-0005-0000-0000-0000DF560000}"/>
    <cellStyle name="Note 5 16 3" xfId="38151" xr:uid="{00000000-0005-0000-0000-0000E0560000}"/>
    <cellStyle name="Note 5 16 4" xfId="51116" xr:uid="{00000000-0005-0000-0000-0000E1560000}"/>
    <cellStyle name="Note 5 17" xfId="9384" xr:uid="{00000000-0005-0000-0000-0000E2560000}"/>
    <cellStyle name="Note 5 17 2" xfId="26410" xr:uid="{00000000-0005-0000-0000-0000E3560000}"/>
    <cellStyle name="Note 5 17 3" xfId="37567" xr:uid="{00000000-0005-0000-0000-0000E4560000}"/>
    <cellStyle name="Note 5 17 4" xfId="50533" xr:uid="{00000000-0005-0000-0000-0000E5560000}"/>
    <cellStyle name="Note 5 18" xfId="9610" xr:uid="{00000000-0005-0000-0000-0000E6560000}"/>
    <cellStyle name="Note 5 18 2" xfId="26619" xr:uid="{00000000-0005-0000-0000-0000E7560000}"/>
    <cellStyle name="Note 5 18 3" xfId="37762" xr:uid="{00000000-0005-0000-0000-0000E8560000}"/>
    <cellStyle name="Note 5 18 4" xfId="50728" xr:uid="{00000000-0005-0000-0000-0000E9560000}"/>
    <cellStyle name="Note 5 19" xfId="9575" xr:uid="{00000000-0005-0000-0000-0000EA560000}"/>
    <cellStyle name="Note 5 19 2" xfId="26584" xr:uid="{00000000-0005-0000-0000-0000EB560000}"/>
    <cellStyle name="Note 5 19 3" xfId="37727" xr:uid="{00000000-0005-0000-0000-0000EC560000}"/>
    <cellStyle name="Note 5 19 4" xfId="50693" xr:uid="{00000000-0005-0000-0000-0000ED560000}"/>
    <cellStyle name="Note 5 2" xfId="1501" xr:uid="{00000000-0005-0000-0000-0000EE560000}"/>
    <cellStyle name="Note 5 2 10" xfId="8225" xr:uid="{00000000-0005-0000-0000-0000EF560000}"/>
    <cellStyle name="Note 5 2 10 2" xfId="25354" xr:uid="{00000000-0005-0000-0000-0000F0560000}"/>
    <cellStyle name="Note 5 2 10 3" xfId="36652" xr:uid="{00000000-0005-0000-0000-0000F1560000}"/>
    <cellStyle name="Note 5 2 10 4" xfId="49623" xr:uid="{00000000-0005-0000-0000-0000F2560000}"/>
    <cellStyle name="Note 5 2 11" xfId="9719" xr:uid="{00000000-0005-0000-0000-0000F3560000}"/>
    <cellStyle name="Note 5 2 11 2" xfId="26719" xr:uid="{00000000-0005-0000-0000-0000F4560000}"/>
    <cellStyle name="Note 5 2 11 3" xfId="37854" xr:uid="{00000000-0005-0000-0000-0000F5560000}"/>
    <cellStyle name="Note 5 2 11 4" xfId="50820" xr:uid="{00000000-0005-0000-0000-0000F6560000}"/>
    <cellStyle name="Note 5 2 12" xfId="9670" xr:uid="{00000000-0005-0000-0000-0000F7560000}"/>
    <cellStyle name="Note 5 2 12 2" xfId="26672" xr:uid="{00000000-0005-0000-0000-0000F8560000}"/>
    <cellStyle name="Note 5 2 12 3" xfId="37814" xr:uid="{00000000-0005-0000-0000-0000F9560000}"/>
    <cellStyle name="Note 5 2 12 4" xfId="50780" xr:uid="{00000000-0005-0000-0000-0000FA560000}"/>
    <cellStyle name="Note 5 2 13" xfId="9624" xr:uid="{00000000-0005-0000-0000-0000FB560000}"/>
    <cellStyle name="Note 5 2 13 2" xfId="26632" xr:uid="{00000000-0005-0000-0000-0000FC560000}"/>
    <cellStyle name="Note 5 2 13 3" xfId="37775" xr:uid="{00000000-0005-0000-0000-0000FD560000}"/>
    <cellStyle name="Note 5 2 13 4" xfId="50741" xr:uid="{00000000-0005-0000-0000-0000FE560000}"/>
    <cellStyle name="Note 5 2 14" xfId="11225" xr:uid="{00000000-0005-0000-0000-0000FF560000}"/>
    <cellStyle name="Note 5 2 14 2" xfId="28111" xr:uid="{00000000-0005-0000-0000-000000570000}"/>
    <cellStyle name="Note 5 2 14 3" xfId="39039" xr:uid="{00000000-0005-0000-0000-000001570000}"/>
    <cellStyle name="Note 5 2 14 4" xfId="52047" xr:uid="{00000000-0005-0000-0000-000002570000}"/>
    <cellStyle name="Note 5 2 15" xfId="9244" xr:uid="{00000000-0005-0000-0000-000003570000}"/>
    <cellStyle name="Note 5 2 15 2" xfId="26275" xr:uid="{00000000-0005-0000-0000-000004570000}"/>
    <cellStyle name="Note 5 2 15 3" xfId="37452" xr:uid="{00000000-0005-0000-0000-000005570000}"/>
    <cellStyle name="Note 5 2 15 4" xfId="50419" xr:uid="{00000000-0005-0000-0000-000006570000}"/>
    <cellStyle name="Note 5 2 16" xfId="10001" xr:uid="{00000000-0005-0000-0000-000007570000}"/>
    <cellStyle name="Note 5 2 16 2" xfId="26986" xr:uid="{00000000-0005-0000-0000-000008570000}"/>
    <cellStyle name="Note 5 2 16 3" xfId="38088" xr:uid="{00000000-0005-0000-0000-000009570000}"/>
    <cellStyle name="Note 5 2 16 4" xfId="51053" xr:uid="{00000000-0005-0000-0000-00000A570000}"/>
    <cellStyle name="Note 5 2 17" xfId="10863" xr:uid="{00000000-0005-0000-0000-00000B570000}"/>
    <cellStyle name="Note 5 2 17 2" xfId="27787" xr:uid="{00000000-0005-0000-0000-00000C570000}"/>
    <cellStyle name="Note 5 2 17 3" xfId="38776" xr:uid="{00000000-0005-0000-0000-00000D570000}"/>
    <cellStyle name="Note 5 2 17 4" xfId="51784" xr:uid="{00000000-0005-0000-0000-00000E570000}"/>
    <cellStyle name="Note 5 2 18" xfId="12484" xr:uid="{00000000-0005-0000-0000-00000F570000}"/>
    <cellStyle name="Note 5 2 18 2" xfId="29236" xr:uid="{00000000-0005-0000-0000-000010570000}"/>
    <cellStyle name="Note 5 2 18 3" xfId="39983" xr:uid="{00000000-0005-0000-0000-000011570000}"/>
    <cellStyle name="Note 5 2 18 4" xfId="52991" xr:uid="{00000000-0005-0000-0000-000012570000}"/>
    <cellStyle name="Note 5 2 19" xfId="12698" xr:uid="{00000000-0005-0000-0000-000013570000}"/>
    <cellStyle name="Note 5 2 19 2" xfId="29429" xr:uid="{00000000-0005-0000-0000-000014570000}"/>
    <cellStyle name="Note 5 2 19 3" xfId="40142" xr:uid="{00000000-0005-0000-0000-000015570000}"/>
    <cellStyle name="Note 5 2 19 4" xfId="53150" xr:uid="{00000000-0005-0000-0000-000016570000}"/>
    <cellStyle name="Note 5 2 2" xfId="2890" xr:uid="{00000000-0005-0000-0000-000017570000}"/>
    <cellStyle name="Note 5 2 2 10" xfId="6261" xr:uid="{00000000-0005-0000-0000-000018570000}"/>
    <cellStyle name="Note 5 2 2 10 2" xfId="23583" xr:uid="{00000000-0005-0000-0000-000019570000}"/>
    <cellStyle name="Note 5 2 2 10 3" xfId="20552" xr:uid="{00000000-0005-0000-0000-00001A570000}"/>
    <cellStyle name="Note 5 2 2 10 4" xfId="48117" xr:uid="{00000000-0005-0000-0000-00001B570000}"/>
    <cellStyle name="Note 5 2 2 11" xfId="6495" xr:uid="{00000000-0005-0000-0000-00001C570000}"/>
    <cellStyle name="Note 5 2 2 11 2" xfId="23792" xr:uid="{00000000-0005-0000-0000-00001D570000}"/>
    <cellStyle name="Note 5 2 2 11 3" xfId="32430" xr:uid="{00000000-0005-0000-0000-00001E570000}"/>
    <cellStyle name="Note 5 2 2 11 4" xfId="48290" xr:uid="{00000000-0005-0000-0000-00001F570000}"/>
    <cellStyle name="Note 5 2 2 12" xfId="6789" xr:uid="{00000000-0005-0000-0000-000020570000}"/>
    <cellStyle name="Note 5 2 2 12 2" xfId="24054" xr:uid="{00000000-0005-0000-0000-000021570000}"/>
    <cellStyle name="Note 5 2 2 12 3" xfId="25714" xr:uid="{00000000-0005-0000-0000-000022570000}"/>
    <cellStyle name="Note 5 2 2 12 4" xfId="48513" xr:uid="{00000000-0005-0000-0000-000023570000}"/>
    <cellStyle name="Note 5 2 2 13" xfId="7153" xr:uid="{00000000-0005-0000-0000-000024570000}"/>
    <cellStyle name="Note 5 2 2 13 2" xfId="24384" xr:uid="{00000000-0005-0000-0000-000025570000}"/>
    <cellStyle name="Note 5 2 2 13 3" xfId="35824" xr:uid="{00000000-0005-0000-0000-000026570000}"/>
    <cellStyle name="Note 5 2 2 13 4" xfId="48793" xr:uid="{00000000-0005-0000-0000-000027570000}"/>
    <cellStyle name="Note 5 2 2 14" xfId="7579" xr:uid="{00000000-0005-0000-0000-000028570000}"/>
    <cellStyle name="Note 5 2 2 14 2" xfId="24760" xr:uid="{00000000-0005-0000-0000-000029570000}"/>
    <cellStyle name="Note 5 2 2 14 3" xfId="36132" xr:uid="{00000000-0005-0000-0000-00002A570000}"/>
    <cellStyle name="Note 5 2 2 14 4" xfId="49103" xr:uid="{00000000-0005-0000-0000-00002B570000}"/>
    <cellStyle name="Note 5 2 2 15" xfId="7876" xr:uid="{00000000-0005-0000-0000-00002C570000}"/>
    <cellStyle name="Note 5 2 2 15 2" xfId="25030" xr:uid="{00000000-0005-0000-0000-00002D570000}"/>
    <cellStyle name="Note 5 2 2 15 3" xfId="36362" xr:uid="{00000000-0005-0000-0000-00002E570000}"/>
    <cellStyle name="Note 5 2 2 15 4" xfId="49333" xr:uid="{00000000-0005-0000-0000-00002F570000}"/>
    <cellStyle name="Note 5 2 2 16" xfId="8458" xr:uid="{00000000-0005-0000-0000-000030570000}"/>
    <cellStyle name="Note 5 2 2 16 2" xfId="25573" xr:uid="{00000000-0005-0000-0000-000031570000}"/>
    <cellStyle name="Note 5 2 2 16 3" xfId="36846" xr:uid="{00000000-0005-0000-0000-000032570000}"/>
    <cellStyle name="Note 5 2 2 16 4" xfId="49817" xr:uid="{00000000-0005-0000-0000-000033570000}"/>
    <cellStyle name="Note 5 2 2 17" xfId="8720" xr:uid="{00000000-0005-0000-0000-000034570000}"/>
    <cellStyle name="Note 5 2 2 17 2" xfId="25800" xr:uid="{00000000-0005-0000-0000-000035570000}"/>
    <cellStyle name="Note 5 2 2 17 3" xfId="37034" xr:uid="{00000000-0005-0000-0000-000036570000}"/>
    <cellStyle name="Note 5 2 2 17 4" xfId="50005" xr:uid="{00000000-0005-0000-0000-000037570000}"/>
    <cellStyle name="Note 5 2 2 18" xfId="8997" xr:uid="{00000000-0005-0000-0000-000038570000}"/>
    <cellStyle name="Note 5 2 2 18 2" xfId="26049" xr:uid="{00000000-0005-0000-0000-000039570000}"/>
    <cellStyle name="Note 5 2 2 18 3" xfId="37250" xr:uid="{00000000-0005-0000-0000-00003A570000}"/>
    <cellStyle name="Note 5 2 2 18 4" xfId="50221" xr:uid="{00000000-0005-0000-0000-00003B570000}"/>
    <cellStyle name="Note 5 2 2 19" xfId="10517" xr:uid="{00000000-0005-0000-0000-00003C570000}"/>
    <cellStyle name="Note 5 2 2 19 2" xfId="27470" xr:uid="{00000000-0005-0000-0000-00003D570000}"/>
    <cellStyle name="Note 5 2 2 19 3" xfId="38510" xr:uid="{00000000-0005-0000-0000-00003E570000}"/>
    <cellStyle name="Note 5 2 2 19 4" xfId="51497" xr:uid="{00000000-0005-0000-0000-00003F570000}"/>
    <cellStyle name="Note 5 2 2 2" xfId="3403" xr:uid="{00000000-0005-0000-0000-000040570000}"/>
    <cellStyle name="Note 5 2 2 2 2" xfId="20976" xr:uid="{00000000-0005-0000-0000-000041570000}"/>
    <cellStyle name="Note 5 2 2 2 3" xfId="30558" xr:uid="{00000000-0005-0000-0000-000042570000}"/>
    <cellStyle name="Note 5 2 2 2 4" xfId="45889" xr:uid="{00000000-0005-0000-0000-000043570000}"/>
    <cellStyle name="Note 5 2 2 20" xfId="10763" xr:uid="{00000000-0005-0000-0000-000044570000}"/>
    <cellStyle name="Note 5 2 2 20 2" xfId="27698" xr:uid="{00000000-0005-0000-0000-000045570000}"/>
    <cellStyle name="Note 5 2 2 20 3" xfId="38707" xr:uid="{00000000-0005-0000-0000-000046570000}"/>
    <cellStyle name="Note 5 2 2 20 4" xfId="51715" xr:uid="{00000000-0005-0000-0000-000047570000}"/>
    <cellStyle name="Note 5 2 2 21" xfId="11088" xr:uid="{00000000-0005-0000-0000-000048570000}"/>
    <cellStyle name="Note 5 2 2 21 2" xfId="27993" xr:uid="{00000000-0005-0000-0000-000049570000}"/>
    <cellStyle name="Note 5 2 2 21 3" xfId="38946" xr:uid="{00000000-0005-0000-0000-00004A570000}"/>
    <cellStyle name="Note 5 2 2 21 4" xfId="51954" xr:uid="{00000000-0005-0000-0000-00004B570000}"/>
    <cellStyle name="Note 5 2 2 22" xfId="11427" xr:uid="{00000000-0005-0000-0000-00004C570000}"/>
    <cellStyle name="Note 5 2 2 22 2" xfId="28302" xr:uid="{00000000-0005-0000-0000-00004D570000}"/>
    <cellStyle name="Note 5 2 2 22 3" xfId="39205" xr:uid="{00000000-0005-0000-0000-00004E570000}"/>
    <cellStyle name="Note 5 2 2 22 4" xfId="52213" xr:uid="{00000000-0005-0000-0000-00004F570000}"/>
    <cellStyle name="Note 5 2 2 23" xfId="11698" xr:uid="{00000000-0005-0000-0000-000050570000}"/>
    <cellStyle name="Note 5 2 2 23 2" xfId="28539" xr:uid="{00000000-0005-0000-0000-000051570000}"/>
    <cellStyle name="Note 5 2 2 23 3" xfId="39406" xr:uid="{00000000-0005-0000-0000-000052570000}"/>
    <cellStyle name="Note 5 2 2 23 4" xfId="52414" xr:uid="{00000000-0005-0000-0000-000053570000}"/>
    <cellStyle name="Note 5 2 2 24" xfId="12028" xr:uid="{00000000-0005-0000-0000-000054570000}"/>
    <cellStyle name="Note 5 2 2 24 2" xfId="28840" xr:uid="{00000000-0005-0000-0000-000055570000}"/>
    <cellStyle name="Note 5 2 2 24 3" xfId="39668" xr:uid="{00000000-0005-0000-0000-000056570000}"/>
    <cellStyle name="Note 5 2 2 24 4" xfId="52676" xr:uid="{00000000-0005-0000-0000-000057570000}"/>
    <cellStyle name="Note 5 2 2 25" xfId="12314" xr:uid="{00000000-0005-0000-0000-000058570000}"/>
    <cellStyle name="Note 5 2 2 25 2" xfId="29093" xr:uid="{00000000-0005-0000-0000-000059570000}"/>
    <cellStyle name="Note 5 2 2 25 3" xfId="39867" xr:uid="{00000000-0005-0000-0000-00005A570000}"/>
    <cellStyle name="Note 5 2 2 25 4" xfId="52875" xr:uid="{00000000-0005-0000-0000-00005B570000}"/>
    <cellStyle name="Note 5 2 2 26" xfId="12587" xr:uid="{00000000-0005-0000-0000-00005C570000}"/>
    <cellStyle name="Note 5 2 2 26 2" xfId="29335" xr:uid="{00000000-0005-0000-0000-00005D570000}"/>
    <cellStyle name="Note 5 2 2 26 3" xfId="40068" xr:uid="{00000000-0005-0000-0000-00005E570000}"/>
    <cellStyle name="Note 5 2 2 26 4" xfId="53076" xr:uid="{00000000-0005-0000-0000-00005F570000}"/>
    <cellStyle name="Note 5 2 2 27" xfId="12869" xr:uid="{00000000-0005-0000-0000-000060570000}"/>
    <cellStyle name="Note 5 2 2 27 2" xfId="29584" xr:uid="{00000000-0005-0000-0000-000061570000}"/>
    <cellStyle name="Note 5 2 2 27 3" xfId="40268" xr:uid="{00000000-0005-0000-0000-000062570000}"/>
    <cellStyle name="Note 5 2 2 27 4" xfId="53276" xr:uid="{00000000-0005-0000-0000-000063570000}"/>
    <cellStyle name="Note 5 2 2 28" xfId="13211" xr:uid="{00000000-0005-0000-0000-000064570000}"/>
    <cellStyle name="Note 5 2 2 28 2" xfId="29892" xr:uid="{00000000-0005-0000-0000-000065570000}"/>
    <cellStyle name="Note 5 2 2 28 3" xfId="40536" xr:uid="{00000000-0005-0000-0000-000066570000}"/>
    <cellStyle name="Note 5 2 2 28 4" xfId="53544" xr:uid="{00000000-0005-0000-0000-000067570000}"/>
    <cellStyle name="Note 5 2 2 29" xfId="13548" xr:uid="{00000000-0005-0000-0000-000068570000}"/>
    <cellStyle name="Note 5 2 2 29 2" xfId="30198" xr:uid="{00000000-0005-0000-0000-000069570000}"/>
    <cellStyle name="Note 5 2 2 29 3" xfId="40802" xr:uid="{00000000-0005-0000-0000-00006A570000}"/>
    <cellStyle name="Note 5 2 2 29 4" xfId="53810" xr:uid="{00000000-0005-0000-0000-00006B570000}"/>
    <cellStyle name="Note 5 2 2 3" xfId="3699" xr:uid="{00000000-0005-0000-0000-00006C570000}"/>
    <cellStyle name="Note 5 2 2 3 2" xfId="21235" xr:uid="{00000000-0005-0000-0000-00006D570000}"/>
    <cellStyle name="Note 5 2 2 3 3" xfId="20510" xr:uid="{00000000-0005-0000-0000-00006E570000}"/>
    <cellStyle name="Note 5 2 2 3 4" xfId="46106" xr:uid="{00000000-0005-0000-0000-00006F570000}"/>
    <cellStyle name="Note 5 2 2 30" xfId="13788" xr:uid="{00000000-0005-0000-0000-000070570000}"/>
    <cellStyle name="Note 5 2 2 30 2" xfId="30412" xr:uid="{00000000-0005-0000-0000-000071570000}"/>
    <cellStyle name="Note 5 2 2 30 3" xfId="40987" xr:uid="{00000000-0005-0000-0000-000072570000}"/>
    <cellStyle name="Note 5 2 2 30 4" xfId="53995" xr:uid="{00000000-0005-0000-0000-000073570000}"/>
    <cellStyle name="Note 5 2 2 31" xfId="14063" xr:uid="{00000000-0005-0000-0000-000074570000}"/>
    <cellStyle name="Note 5 2 2 31 2" xfId="30651" xr:uid="{00000000-0005-0000-0000-000075570000}"/>
    <cellStyle name="Note 5 2 2 31 3" xfId="41189" xr:uid="{00000000-0005-0000-0000-000076570000}"/>
    <cellStyle name="Note 5 2 2 31 4" xfId="54197" xr:uid="{00000000-0005-0000-0000-000077570000}"/>
    <cellStyle name="Note 5 2 2 32" xfId="14360" xr:uid="{00000000-0005-0000-0000-000078570000}"/>
    <cellStyle name="Note 5 2 2 32 2" xfId="30915" xr:uid="{00000000-0005-0000-0000-000079570000}"/>
    <cellStyle name="Note 5 2 2 32 3" xfId="41405" xr:uid="{00000000-0005-0000-0000-00007A570000}"/>
    <cellStyle name="Note 5 2 2 32 4" xfId="54413" xr:uid="{00000000-0005-0000-0000-00007B570000}"/>
    <cellStyle name="Note 5 2 2 33" xfId="14684" xr:uid="{00000000-0005-0000-0000-00007C570000}"/>
    <cellStyle name="Note 5 2 2 33 2" xfId="31203" xr:uid="{00000000-0005-0000-0000-00007D570000}"/>
    <cellStyle name="Note 5 2 2 33 3" xfId="41648" xr:uid="{00000000-0005-0000-0000-00007E570000}"/>
    <cellStyle name="Note 5 2 2 33 4" xfId="54656" xr:uid="{00000000-0005-0000-0000-00007F570000}"/>
    <cellStyle name="Note 5 2 2 34" xfId="14986" xr:uid="{00000000-0005-0000-0000-000080570000}"/>
    <cellStyle name="Note 5 2 2 34 2" xfId="31472" xr:uid="{00000000-0005-0000-0000-000081570000}"/>
    <cellStyle name="Note 5 2 2 34 3" xfId="41880" xr:uid="{00000000-0005-0000-0000-000082570000}"/>
    <cellStyle name="Note 5 2 2 34 4" xfId="54888" xr:uid="{00000000-0005-0000-0000-000083570000}"/>
    <cellStyle name="Note 5 2 2 35" xfId="15292" xr:uid="{00000000-0005-0000-0000-000084570000}"/>
    <cellStyle name="Note 5 2 2 35 2" xfId="31741" xr:uid="{00000000-0005-0000-0000-000085570000}"/>
    <cellStyle name="Note 5 2 2 35 3" xfId="42110" xr:uid="{00000000-0005-0000-0000-000086570000}"/>
    <cellStyle name="Note 5 2 2 35 4" xfId="55118" xr:uid="{00000000-0005-0000-0000-000087570000}"/>
    <cellStyle name="Note 5 2 2 36" xfId="15737" xr:uid="{00000000-0005-0000-0000-000088570000}"/>
    <cellStyle name="Note 5 2 2 36 2" xfId="32145" xr:uid="{00000000-0005-0000-0000-000089570000}"/>
    <cellStyle name="Note 5 2 2 36 3" xfId="42472" xr:uid="{00000000-0005-0000-0000-00008A570000}"/>
    <cellStyle name="Note 5 2 2 36 4" xfId="55480" xr:uid="{00000000-0005-0000-0000-00008B570000}"/>
    <cellStyle name="Note 5 2 2 37" xfId="16001" xr:uid="{00000000-0005-0000-0000-00008C570000}"/>
    <cellStyle name="Note 5 2 2 37 2" xfId="32373" xr:uid="{00000000-0005-0000-0000-00008D570000}"/>
    <cellStyle name="Note 5 2 2 37 3" xfId="42662" xr:uid="{00000000-0005-0000-0000-00008E570000}"/>
    <cellStyle name="Note 5 2 2 37 4" xfId="55670" xr:uid="{00000000-0005-0000-0000-00008F570000}"/>
    <cellStyle name="Note 5 2 2 38" xfId="16488" xr:uid="{00000000-0005-0000-0000-000090570000}"/>
    <cellStyle name="Note 5 2 2 38 2" xfId="32820" xr:uid="{00000000-0005-0000-0000-000091570000}"/>
    <cellStyle name="Note 5 2 2 38 3" xfId="43059" xr:uid="{00000000-0005-0000-0000-000092570000}"/>
    <cellStyle name="Note 5 2 2 38 4" xfId="56067" xr:uid="{00000000-0005-0000-0000-000093570000}"/>
    <cellStyle name="Note 5 2 2 39" xfId="16707" xr:uid="{00000000-0005-0000-0000-000094570000}"/>
    <cellStyle name="Note 5 2 2 39 2" xfId="33014" xr:uid="{00000000-0005-0000-0000-000095570000}"/>
    <cellStyle name="Note 5 2 2 39 3" xfId="43229" xr:uid="{00000000-0005-0000-0000-000096570000}"/>
    <cellStyle name="Note 5 2 2 39 4" xfId="56237" xr:uid="{00000000-0005-0000-0000-000097570000}"/>
    <cellStyle name="Note 5 2 2 4" xfId="4316" xr:uid="{00000000-0005-0000-0000-000098570000}"/>
    <cellStyle name="Note 5 2 2 4 2" xfId="21799" xr:uid="{00000000-0005-0000-0000-000099570000}"/>
    <cellStyle name="Note 5 2 2 4 3" xfId="33563" xr:uid="{00000000-0005-0000-0000-00009A570000}"/>
    <cellStyle name="Note 5 2 2 4 4" xfId="46584" xr:uid="{00000000-0005-0000-0000-00009B570000}"/>
    <cellStyle name="Note 5 2 2 40" xfId="17509" xr:uid="{00000000-0005-0000-0000-00009C570000}"/>
    <cellStyle name="Note 5 2 2 40 2" xfId="33747" xr:uid="{00000000-0005-0000-0000-00009D570000}"/>
    <cellStyle name="Note 5 2 2 40 3" xfId="43861" xr:uid="{00000000-0005-0000-0000-00009E570000}"/>
    <cellStyle name="Note 5 2 2 40 4" xfId="56869" xr:uid="{00000000-0005-0000-0000-00009F570000}"/>
    <cellStyle name="Note 5 2 2 41" xfId="17759" xr:uid="{00000000-0005-0000-0000-0000A0570000}"/>
    <cellStyle name="Note 5 2 2 41 2" xfId="33968" xr:uid="{00000000-0005-0000-0000-0000A1570000}"/>
    <cellStyle name="Note 5 2 2 41 3" xfId="44042" xr:uid="{00000000-0005-0000-0000-0000A2570000}"/>
    <cellStyle name="Note 5 2 2 41 4" xfId="57050" xr:uid="{00000000-0005-0000-0000-0000A3570000}"/>
    <cellStyle name="Note 5 2 2 42" xfId="18078" xr:uid="{00000000-0005-0000-0000-0000A4570000}"/>
    <cellStyle name="Note 5 2 2 42 2" xfId="34249" xr:uid="{00000000-0005-0000-0000-0000A5570000}"/>
    <cellStyle name="Note 5 2 2 42 3" xfId="44276" xr:uid="{00000000-0005-0000-0000-0000A6570000}"/>
    <cellStyle name="Note 5 2 2 42 4" xfId="57284" xr:uid="{00000000-0005-0000-0000-0000A7570000}"/>
    <cellStyle name="Note 5 2 2 43" xfId="18389" xr:uid="{00000000-0005-0000-0000-0000A8570000}"/>
    <cellStyle name="Note 5 2 2 43 2" xfId="34524" xr:uid="{00000000-0005-0000-0000-0000A9570000}"/>
    <cellStyle name="Note 5 2 2 43 3" xfId="44506" xr:uid="{00000000-0005-0000-0000-0000AA570000}"/>
    <cellStyle name="Note 5 2 2 43 4" xfId="57514" xr:uid="{00000000-0005-0000-0000-0000AB570000}"/>
    <cellStyle name="Note 5 2 2 44" xfId="18705" xr:uid="{00000000-0005-0000-0000-0000AC570000}"/>
    <cellStyle name="Note 5 2 2 44 2" xfId="34804" xr:uid="{00000000-0005-0000-0000-0000AD570000}"/>
    <cellStyle name="Note 5 2 2 44 3" xfId="44741" xr:uid="{00000000-0005-0000-0000-0000AE570000}"/>
    <cellStyle name="Note 5 2 2 44 4" xfId="57749" xr:uid="{00000000-0005-0000-0000-0000AF570000}"/>
    <cellStyle name="Note 5 2 2 45" xfId="19166" xr:uid="{00000000-0005-0000-0000-0000B0570000}"/>
    <cellStyle name="Note 5 2 2 45 2" xfId="35213" xr:uid="{00000000-0005-0000-0000-0000B1570000}"/>
    <cellStyle name="Note 5 2 2 45 3" xfId="45083" xr:uid="{00000000-0005-0000-0000-0000B2570000}"/>
    <cellStyle name="Note 5 2 2 45 4" xfId="58091" xr:uid="{00000000-0005-0000-0000-0000B3570000}"/>
    <cellStyle name="Note 5 2 2 46" xfId="19468" xr:uid="{00000000-0005-0000-0000-0000B4570000}"/>
    <cellStyle name="Note 5 2 2 46 2" xfId="35479" xr:uid="{00000000-0005-0000-0000-0000B5570000}"/>
    <cellStyle name="Note 5 2 2 46 3" xfId="45306" xr:uid="{00000000-0005-0000-0000-0000B6570000}"/>
    <cellStyle name="Note 5 2 2 46 4" xfId="58314" xr:uid="{00000000-0005-0000-0000-0000B7570000}"/>
    <cellStyle name="Note 5 2 2 47" xfId="35119" xr:uid="{00000000-0005-0000-0000-0000B8570000}"/>
    <cellStyle name="Note 5 2 2 5" xfId="4559" xr:uid="{00000000-0005-0000-0000-0000B9570000}"/>
    <cellStyle name="Note 5 2 2 5 2" xfId="22011" xr:uid="{00000000-0005-0000-0000-0000BA570000}"/>
    <cellStyle name="Note 5 2 2 5 3" xfId="19789" xr:uid="{00000000-0005-0000-0000-0000BB570000}"/>
    <cellStyle name="Note 5 2 2 5 4" xfId="46755" xr:uid="{00000000-0005-0000-0000-0000BC570000}"/>
    <cellStyle name="Note 5 2 2 6" xfId="4950" xr:uid="{00000000-0005-0000-0000-0000BD570000}"/>
    <cellStyle name="Note 5 2 2 6 2" xfId="22374" xr:uid="{00000000-0005-0000-0000-0000BE570000}"/>
    <cellStyle name="Note 5 2 2 6 3" xfId="27746" xr:uid="{00000000-0005-0000-0000-0000BF570000}"/>
    <cellStyle name="Note 5 2 2 6 4" xfId="47068" xr:uid="{00000000-0005-0000-0000-0000C0570000}"/>
    <cellStyle name="Note 5 2 2 7" xfId="5175" xr:uid="{00000000-0005-0000-0000-0000C1570000}"/>
    <cellStyle name="Note 5 2 2 7 2" xfId="22577" xr:uid="{00000000-0005-0000-0000-0000C2570000}"/>
    <cellStyle name="Note 5 2 2 7 3" xfId="19671" xr:uid="{00000000-0005-0000-0000-0000C3570000}"/>
    <cellStyle name="Note 5 2 2 7 4" xfId="47249" xr:uid="{00000000-0005-0000-0000-0000C4570000}"/>
    <cellStyle name="Note 5 2 2 8" xfId="5460" xr:uid="{00000000-0005-0000-0000-0000C5570000}"/>
    <cellStyle name="Note 5 2 2 8 2" xfId="22838" xr:uid="{00000000-0005-0000-0000-0000C6570000}"/>
    <cellStyle name="Note 5 2 2 8 3" xfId="19592" xr:uid="{00000000-0005-0000-0000-0000C7570000}"/>
    <cellStyle name="Note 5 2 2 8 4" xfId="47467" xr:uid="{00000000-0005-0000-0000-0000C8570000}"/>
    <cellStyle name="Note 5 2 2 9" xfId="5668" xr:uid="{00000000-0005-0000-0000-0000C9570000}"/>
    <cellStyle name="Note 5 2 2 9 2" xfId="23027" xr:uid="{00000000-0005-0000-0000-0000CA570000}"/>
    <cellStyle name="Note 5 2 2 9 3" xfId="34431" xr:uid="{00000000-0005-0000-0000-0000CB570000}"/>
    <cellStyle name="Note 5 2 2 9 4" xfId="47629" xr:uid="{00000000-0005-0000-0000-0000CC570000}"/>
    <cellStyle name="Note 5 2 20" xfId="16298" xr:uid="{00000000-0005-0000-0000-0000CD570000}"/>
    <cellStyle name="Note 5 2 20 2" xfId="32642" xr:uid="{00000000-0005-0000-0000-0000CE570000}"/>
    <cellStyle name="Note 5 2 20 3" xfId="42898" xr:uid="{00000000-0005-0000-0000-0000CF570000}"/>
    <cellStyle name="Note 5 2 20 4" xfId="55906" xr:uid="{00000000-0005-0000-0000-0000D0570000}"/>
    <cellStyle name="Note 5 2 21" xfId="16975" xr:uid="{00000000-0005-0000-0000-0000D1570000}"/>
    <cellStyle name="Note 5 2 21 2" xfId="33255" xr:uid="{00000000-0005-0000-0000-0000D2570000}"/>
    <cellStyle name="Note 5 2 21 3" xfId="43437" xr:uid="{00000000-0005-0000-0000-0000D3570000}"/>
    <cellStyle name="Note 5 2 21 4" xfId="56445" xr:uid="{00000000-0005-0000-0000-0000D4570000}"/>
    <cellStyle name="Note 5 2 22" xfId="17267" xr:uid="{00000000-0005-0000-0000-0000D5570000}"/>
    <cellStyle name="Note 5 2 22 2" xfId="33526" xr:uid="{00000000-0005-0000-0000-0000D6570000}"/>
    <cellStyle name="Note 5 2 22 3" xfId="43675" xr:uid="{00000000-0005-0000-0000-0000D7570000}"/>
    <cellStyle name="Note 5 2 22 4" xfId="56683" xr:uid="{00000000-0005-0000-0000-0000D8570000}"/>
    <cellStyle name="Note 5 2 23" xfId="16990" xr:uid="{00000000-0005-0000-0000-0000D9570000}"/>
    <cellStyle name="Note 5 2 23 2" xfId="33270" xr:uid="{00000000-0005-0000-0000-0000DA570000}"/>
    <cellStyle name="Note 5 2 23 3" xfId="43451" xr:uid="{00000000-0005-0000-0000-0000DB570000}"/>
    <cellStyle name="Note 5 2 23 4" xfId="56459" xr:uid="{00000000-0005-0000-0000-0000DC570000}"/>
    <cellStyle name="Note 5 2 24" xfId="17102" xr:uid="{00000000-0005-0000-0000-0000DD570000}"/>
    <cellStyle name="Note 5 2 24 2" xfId="33372" xr:uid="{00000000-0005-0000-0000-0000DE570000}"/>
    <cellStyle name="Note 5 2 24 3" xfId="43539" xr:uid="{00000000-0005-0000-0000-0000DF570000}"/>
    <cellStyle name="Note 5 2 24 4" xfId="56547" xr:uid="{00000000-0005-0000-0000-0000E0570000}"/>
    <cellStyle name="Note 5 2 25" xfId="18863" xr:uid="{00000000-0005-0000-0000-0000E1570000}"/>
    <cellStyle name="Note 5 2 25 2" xfId="34935" xr:uid="{00000000-0005-0000-0000-0000E2570000}"/>
    <cellStyle name="Note 5 2 25 3" xfId="44850" xr:uid="{00000000-0005-0000-0000-0000E3570000}"/>
    <cellStyle name="Note 5 2 25 4" xfId="57858" xr:uid="{00000000-0005-0000-0000-0000E4570000}"/>
    <cellStyle name="Note 5 2 26" xfId="24290" xr:uid="{00000000-0005-0000-0000-0000E5570000}"/>
    <cellStyle name="Note 5 2 3" xfId="2852" xr:uid="{00000000-0005-0000-0000-0000E6570000}"/>
    <cellStyle name="Note 5 2 3 10" xfId="6224" xr:uid="{00000000-0005-0000-0000-0000E7570000}"/>
    <cellStyle name="Note 5 2 3 10 2" xfId="23546" xr:uid="{00000000-0005-0000-0000-0000E8570000}"/>
    <cellStyle name="Note 5 2 3 10 3" xfId="34411" xr:uid="{00000000-0005-0000-0000-0000E9570000}"/>
    <cellStyle name="Note 5 2 3 10 4" xfId="48080" xr:uid="{00000000-0005-0000-0000-0000EA570000}"/>
    <cellStyle name="Note 5 2 3 11" xfId="6457" xr:uid="{00000000-0005-0000-0000-0000EB570000}"/>
    <cellStyle name="Note 5 2 3 11 2" xfId="23755" xr:uid="{00000000-0005-0000-0000-0000EC570000}"/>
    <cellStyle name="Note 5 2 3 11 3" xfId="21150" xr:uid="{00000000-0005-0000-0000-0000ED570000}"/>
    <cellStyle name="Note 5 2 3 11 4" xfId="48253" xr:uid="{00000000-0005-0000-0000-0000EE570000}"/>
    <cellStyle name="Note 5 2 3 12" xfId="6751" xr:uid="{00000000-0005-0000-0000-0000EF570000}"/>
    <cellStyle name="Note 5 2 3 12 2" xfId="24017" xr:uid="{00000000-0005-0000-0000-0000F0570000}"/>
    <cellStyle name="Note 5 2 3 12 3" xfId="20549" xr:uid="{00000000-0005-0000-0000-0000F1570000}"/>
    <cellStyle name="Note 5 2 3 12 4" xfId="48476" xr:uid="{00000000-0005-0000-0000-0000F2570000}"/>
    <cellStyle name="Note 5 2 3 13" xfId="7115" xr:uid="{00000000-0005-0000-0000-0000F3570000}"/>
    <cellStyle name="Note 5 2 3 13 2" xfId="24346" xr:uid="{00000000-0005-0000-0000-0000F4570000}"/>
    <cellStyle name="Note 5 2 3 13 3" xfId="35787" xr:uid="{00000000-0005-0000-0000-0000F5570000}"/>
    <cellStyle name="Note 5 2 3 13 4" xfId="48756" xr:uid="{00000000-0005-0000-0000-0000F6570000}"/>
    <cellStyle name="Note 5 2 3 14" xfId="7541" xr:uid="{00000000-0005-0000-0000-0000F7570000}"/>
    <cellStyle name="Note 5 2 3 14 2" xfId="24723" xr:uid="{00000000-0005-0000-0000-0000F8570000}"/>
    <cellStyle name="Note 5 2 3 14 3" xfId="36095" xr:uid="{00000000-0005-0000-0000-0000F9570000}"/>
    <cellStyle name="Note 5 2 3 14 4" xfId="49066" xr:uid="{00000000-0005-0000-0000-0000FA570000}"/>
    <cellStyle name="Note 5 2 3 15" xfId="7839" xr:uid="{00000000-0005-0000-0000-0000FB570000}"/>
    <cellStyle name="Note 5 2 3 15 2" xfId="24993" xr:uid="{00000000-0005-0000-0000-0000FC570000}"/>
    <cellStyle name="Note 5 2 3 15 3" xfId="36325" xr:uid="{00000000-0005-0000-0000-0000FD570000}"/>
    <cellStyle name="Note 5 2 3 15 4" xfId="49296" xr:uid="{00000000-0005-0000-0000-0000FE570000}"/>
    <cellStyle name="Note 5 2 3 16" xfId="8420" xr:uid="{00000000-0005-0000-0000-0000FF570000}"/>
    <cellStyle name="Note 5 2 3 16 2" xfId="25535" xr:uid="{00000000-0005-0000-0000-000000580000}"/>
    <cellStyle name="Note 5 2 3 16 3" xfId="36808" xr:uid="{00000000-0005-0000-0000-000001580000}"/>
    <cellStyle name="Note 5 2 3 16 4" xfId="49779" xr:uid="{00000000-0005-0000-0000-000002580000}"/>
    <cellStyle name="Note 5 2 3 17" xfId="8682" xr:uid="{00000000-0005-0000-0000-000003580000}"/>
    <cellStyle name="Note 5 2 3 17 2" xfId="25762" xr:uid="{00000000-0005-0000-0000-000004580000}"/>
    <cellStyle name="Note 5 2 3 17 3" xfId="36997" xr:uid="{00000000-0005-0000-0000-000005580000}"/>
    <cellStyle name="Note 5 2 3 17 4" xfId="49968" xr:uid="{00000000-0005-0000-0000-000006580000}"/>
    <cellStyle name="Note 5 2 3 18" xfId="8960" xr:uid="{00000000-0005-0000-0000-000007580000}"/>
    <cellStyle name="Note 5 2 3 18 2" xfId="26012" xr:uid="{00000000-0005-0000-0000-000008580000}"/>
    <cellStyle name="Note 5 2 3 18 3" xfId="37213" xr:uid="{00000000-0005-0000-0000-000009580000}"/>
    <cellStyle name="Note 5 2 3 18 4" xfId="50184" xr:uid="{00000000-0005-0000-0000-00000A580000}"/>
    <cellStyle name="Note 5 2 3 19" xfId="10480" xr:uid="{00000000-0005-0000-0000-00000B580000}"/>
    <cellStyle name="Note 5 2 3 19 2" xfId="27433" xr:uid="{00000000-0005-0000-0000-00000C580000}"/>
    <cellStyle name="Note 5 2 3 19 3" xfId="38473" xr:uid="{00000000-0005-0000-0000-00000D580000}"/>
    <cellStyle name="Note 5 2 3 19 4" xfId="51460" xr:uid="{00000000-0005-0000-0000-00000E580000}"/>
    <cellStyle name="Note 5 2 3 2" xfId="3365" xr:uid="{00000000-0005-0000-0000-00000F580000}"/>
    <cellStyle name="Note 5 2 3 2 2" xfId="20938" xr:uid="{00000000-0005-0000-0000-000010580000}"/>
    <cellStyle name="Note 5 2 3 2 3" xfId="28734" xr:uid="{00000000-0005-0000-0000-000011580000}"/>
    <cellStyle name="Note 5 2 3 2 4" xfId="45852" xr:uid="{00000000-0005-0000-0000-000012580000}"/>
    <cellStyle name="Note 5 2 3 20" xfId="10726" xr:uid="{00000000-0005-0000-0000-000013580000}"/>
    <cellStyle name="Note 5 2 3 20 2" xfId="27661" xr:uid="{00000000-0005-0000-0000-000014580000}"/>
    <cellStyle name="Note 5 2 3 20 3" xfId="38670" xr:uid="{00000000-0005-0000-0000-000015580000}"/>
    <cellStyle name="Note 5 2 3 20 4" xfId="51678" xr:uid="{00000000-0005-0000-0000-000016580000}"/>
    <cellStyle name="Note 5 2 3 21" xfId="11050" xr:uid="{00000000-0005-0000-0000-000017580000}"/>
    <cellStyle name="Note 5 2 3 21 2" xfId="27956" xr:uid="{00000000-0005-0000-0000-000018580000}"/>
    <cellStyle name="Note 5 2 3 21 3" xfId="38909" xr:uid="{00000000-0005-0000-0000-000019580000}"/>
    <cellStyle name="Note 5 2 3 21 4" xfId="51917" xr:uid="{00000000-0005-0000-0000-00001A580000}"/>
    <cellStyle name="Note 5 2 3 22" xfId="11389" xr:uid="{00000000-0005-0000-0000-00001B580000}"/>
    <cellStyle name="Note 5 2 3 22 2" xfId="28264" xr:uid="{00000000-0005-0000-0000-00001C580000}"/>
    <cellStyle name="Note 5 2 3 22 3" xfId="39167" xr:uid="{00000000-0005-0000-0000-00001D580000}"/>
    <cellStyle name="Note 5 2 3 22 4" xfId="52175" xr:uid="{00000000-0005-0000-0000-00001E580000}"/>
    <cellStyle name="Note 5 2 3 23" xfId="11660" xr:uid="{00000000-0005-0000-0000-00001F580000}"/>
    <cellStyle name="Note 5 2 3 23 2" xfId="28502" xr:uid="{00000000-0005-0000-0000-000020580000}"/>
    <cellStyle name="Note 5 2 3 23 3" xfId="39369" xr:uid="{00000000-0005-0000-0000-000021580000}"/>
    <cellStyle name="Note 5 2 3 23 4" xfId="52377" xr:uid="{00000000-0005-0000-0000-000022580000}"/>
    <cellStyle name="Note 5 2 3 24" xfId="11991" xr:uid="{00000000-0005-0000-0000-000023580000}"/>
    <cellStyle name="Note 5 2 3 24 2" xfId="28803" xr:uid="{00000000-0005-0000-0000-000024580000}"/>
    <cellStyle name="Note 5 2 3 24 3" xfId="39631" xr:uid="{00000000-0005-0000-0000-000025580000}"/>
    <cellStyle name="Note 5 2 3 24 4" xfId="52639" xr:uid="{00000000-0005-0000-0000-000026580000}"/>
    <cellStyle name="Note 5 2 3 25" xfId="12276" xr:uid="{00000000-0005-0000-0000-000027580000}"/>
    <cellStyle name="Note 5 2 3 25 2" xfId="29056" xr:uid="{00000000-0005-0000-0000-000028580000}"/>
    <cellStyle name="Note 5 2 3 25 3" xfId="39830" xr:uid="{00000000-0005-0000-0000-000029580000}"/>
    <cellStyle name="Note 5 2 3 25 4" xfId="52838" xr:uid="{00000000-0005-0000-0000-00002A580000}"/>
    <cellStyle name="Note 5 2 3 26" xfId="12549" xr:uid="{00000000-0005-0000-0000-00002B580000}"/>
    <cellStyle name="Note 5 2 3 26 2" xfId="29297" xr:uid="{00000000-0005-0000-0000-00002C580000}"/>
    <cellStyle name="Note 5 2 3 26 3" xfId="40031" xr:uid="{00000000-0005-0000-0000-00002D580000}"/>
    <cellStyle name="Note 5 2 3 26 4" xfId="53039" xr:uid="{00000000-0005-0000-0000-00002E580000}"/>
    <cellStyle name="Note 5 2 3 27" xfId="12831" xr:uid="{00000000-0005-0000-0000-00002F580000}"/>
    <cellStyle name="Note 5 2 3 27 2" xfId="29547" xr:uid="{00000000-0005-0000-0000-000030580000}"/>
    <cellStyle name="Note 5 2 3 27 3" xfId="40231" xr:uid="{00000000-0005-0000-0000-000031580000}"/>
    <cellStyle name="Note 5 2 3 27 4" xfId="53239" xr:uid="{00000000-0005-0000-0000-000032580000}"/>
    <cellStyle name="Note 5 2 3 28" xfId="13174" xr:uid="{00000000-0005-0000-0000-000033580000}"/>
    <cellStyle name="Note 5 2 3 28 2" xfId="29855" xr:uid="{00000000-0005-0000-0000-000034580000}"/>
    <cellStyle name="Note 5 2 3 28 3" xfId="40499" xr:uid="{00000000-0005-0000-0000-000035580000}"/>
    <cellStyle name="Note 5 2 3 28 4" xfId="53507" xr:uid="{00000000-0005-0000-0000-000036580000}"/>
    <cellStyle name="Note 5 2 3 29" xfId="13511" xr:uid="{00000000-0005-0000-0000-000037580000}"/>
    <cellStyle name="Note 5 2 3 29 2" xfId="30161" xr:uid="{00000000-0005-0000-0000-000038580000}"/>
    <cellStyle name="Note 5 2 3 29 3" xfId="40765" xr:uid="{00000000-0005-0000-0000-000039580000}"/>
    <cellStyle name="Note 5 2 3 29 4" xfId="53773" xr:uid="{00000000-0005-0000-0000-00003A580000}"/>
    <cellStyle name="Note 5 2 3 3" xfId="3661" xr:uid="{00000000-0005-0000-0000-00003B580000}"/>
    <cellStyle name="Note 5 2 3 3 2" xfId="21198" xr:uid="{00000000-0005-0000-0000-00003C580000}"/>
    <cellStyle name="Note 5 2 3 3 3" xfId="31551" xr:uid="{00000000-0005-0000-0000-00003D580000}"/>
    <cellStyle name="Note 5 2 3 3 4" xfId="46069" xr:uid="{00000000-0005-0000-0000-00003E580000}"/>
    <cellStyle name="Note 5 2 3 30" xfId="13750" xr:uid="{00000000-0005-0000-0000-00003F580000}"/>
    <cellStyle name="Note 5 2 3 30 2" xfId="30374" xr:uid="{00000000-0005-0000-0000-000040580000}"/>
    <cellStyle name="Note 5 2 3 30 3" xfId="40950" xr:uid="{00000000-0005-0000-0000-000041580000}"/>
    <cellStyle name="Note 5 2 3 30 4" xfId="53958" xr:uid="{00000000-0005-0000-0000-000042580000}"/>
    <cellStyle name="Note 5 2 3 31" xfId="14025" xr:uid="{00000000-0005-0000-0000-000043580000}"/>
    <cellStyle name="Note 5 2 3 31 2" xfId="30614" xr:uid="{00000000-0005-0000-0000-000044580000}"/>
    <cellStyle name="Note 5 2 3 31 3" xfId="41152" xr:uid="{00000000-0005-0000-0000-000045580000}"/>
    <cellStyle name="Note 5 2 3 31 4" xfId="54160" xr:uid="{00000000-0005-0000-0000-000046580000}"/>
    <cellStyle name="Note 5 2 3 32" xfId="14322" xr:uid="{00000000-0005-0000-0000-000047580000}"/>
    <cellStyle name="Note 5 2 3 32 2" xfId="30878" xr:uid="{00000000-0005-0000-0000-000048580000}"/>
    <cellStyle name="Note 5 2 3 32 3" xfId="41368" xr:uid="{00000000-0005-0000-0000-000049580000}"/>
    <cellStyle name="Note 5 2 3 32 4" xfId="54376" xr:uid="{00000000-0005-0000-0000-00004A580000}"/>
    <cellStyle name="Note 5 2 3 33" xfId="14646" xr:uid="{00000000-0005-0000-0000-00004B580000}"/>
    <cellStyle name="Note 5 2 3 33 2" xfId="31166" xr:uid="{00000000-0005-0000-0000-00004C580000}"/>
    <cellStyle name="Note 5 2 3 33 3" xfId="41611" xr:uid="{00000000-0005-0000-0000-00004D580000}"/>
    <cellStyle name="Note 5 2 3 33 4" xfId="54619" xr:uid="{00000000-0005-0000-0000-00004E580000}"/>
    <cellStyle name="Note 5 2 3 34" xfId="14949" xr:uid="{00000000-0005-0000-0000-00004F580000}"/>
    <cellStyle name="Note 5 2 3 34 2" xfId="31435" xr:uid="{00000000-0005-0000-0000-000050580000}"/>
    <cellStyle name="Note 5 2 3 34 3" xfId="41843" xr:uid="{00000000-0005-0000-0000-000051580000}"/>
    <cellStyle name="Note 5 2 3 34 4" xfId="54851" xr:uid="{00000000-0005-0000-0000-000052580000}"/>
    <cellStyle name="Note 5 2 3 35" xfId="15254" xr:uid="{00000000-0005-0000-0000-000053580000}"/>
    <cellStyle name="Note 5 2 3 35 2" xfId="31704" xr:uid="{00000000-0005-0000-0000-000054580000}"/>
    <cellStyle name="Note 5 2 3 35 3" xfId="42073" xr:uid="{00000000-0005-0000-0000-000055580000}"/>
    <cellStyle name="Note 5 2 3 35 4" xfId="55081" xr:uid="{00000000-0005-0000-0000-000056580000}"/>
    <cellStyle name="Note 5 2 3 36" xfId="15700" xr:uid="{00000000-0005-0000-0000-000057580000}"/>
    <cellStyle name="Note 5 2 3 36 2" xfId="32108" xr:uid="{00000000-0005-0000-0000-000058580000}"/>
    <cellStyle name="Note 5 2 3 36 3" xfId="42435" xr:uid="{00000000-0005-0000-0000-000059580000}"/>
    <cellStyle name="Note 5 2 3 36 4" xfId="55443" xr:uid="{00000000-0005-0000-0000-00005A580000}"/>
    <cellStyle name="Note 5 2 3 37" xfId="15963" xr:uid="{00000000-0005-0000-0000-00005B580000}"/>
    <cellStyle name="Note 5 2 3 37 2" xfId="32335" xr:uid="{00000000-0005-0000-0000-00005C580000}"/>
    <cellStyle name="Note 5 2 3 37 3" xfId="42625" xr:uid="{00000000-0005-0000-0000-00005D580000}"/>
    <cellStyle name="Note 5 2 3 37 4" xfId="55633" xr:uid="{00000000-0005-0000-0000-00005E580000}"/>
    <cellStyle name="Note 5 2 3 38" xfId="16450" xr:uid="{00000000-0005-0000-0000-00005F580000}"/>
    <cellStyle name="Note 5 2 3 38 2" xfId="32782" xr:uid="{00000000-0005-0000-0000-000060580000}"/>
    <cellStyle name="Note 5 2 3 38 3" xfId="43021" xr:uid="{00000000-0005-0000-0000-000061580000}"/>
    <cellStyle name="Note 5 2 3 38 4" xfId="56029" xr:uid="{00000000-0005-0000-0000-000062580000}"/>
    <cellStyle name="Note 5 2 3 39" xfId="16670" xr:uid="{00000000-0005-0000-0000-000063580000}"/>
    <cellStyle name="Note 5 2 3 39 2" xfId="32977" xr:uid="{00000000-0005-0000-0000-000064580000}"/>
    <cellStyle name="Note 5 2 3 39 3" xfId="43192" xr:uid="{00000000-0005-0000-0000-000065580000}"/>
    <cellStyle name="Note 5 2 3 39 4" xfId="56200" xr:uid="{00000000-0005-0000-0000-000066580000}"/>
    <cellStyle name="Note 5 2 3 4" xfId="4278" xr:uid="{00000000-0005-0000-0000-000067580000}"/>
    <cellStyle name="Note 5 2 3 4 2" xfId="21762" xr:uid="{00000000-0005-0000-0000-000068580000}"/>
    <cellStyle name="Note 5 2 3 4 3" xfId="26409" xr:uid="{00000000-0005-0000-0000-000069580000}"/>
    <cellStyle name="Note 5 2 3 4 4" xfId="46547" xr:uid="{00000000-0005-0000-0000-00006A580000}"/>
    <cellStyle name="Note 5 2 3 40" xfId="17471" xr:uid="{00000000-0005-0000-0000-00006B580000}"/>
    <cellStyle name="Note 5 2 3 40 2" xfId="33709" xr:uid="{00000000-0005-0000-0000-00006C580000}"/>
    <cellStyle name="Note 5 2 3 40 3" xfId="43824" xr:uid="{00000000-0005-0000-0000-00006D580000}"/>
    <cellStyle name="Note 5 2 3 40 4" xfId="56832" xr:uid="{00000000-0005-0000-0000-00006E580000}"/>
    <cellStyle name="Note 5 2 3 41" xfId="17721" xr:uid="{00000000-0005-0000-0000-00006F580000}"/>
    <cellStyle name="Note 5 2 3 41 2" xfId="33930" xr:uid="{00000000-0005-0000-0000-000070580000}"/>
    <cellStyle name="Note 5 2 3 41 3" xfId="44005" xr:uid="{00000000-0005-0000-0000-000071580000}"/>
    <cellStyle name="Note 5 2 3 41 4" xfId="57013" xr:uid="{00000000-0005-0000-0000-000072580000}"/>
    <cellStyle name="Note 5 2 3 42" xfId="18040" xr:uid="{00000000-0005-0000-0000-000073580000}"/>
    <cellStyle name="Note 5 2 3 42 2" xfId="34212" xr:uid="{00000000-0005-0000-0000-000074580000}"/>
    <cellStyle name="Note 5 2 3 42 3" xfId="44239" xr:uid="{00000000-0005-0000-0000-000075580000}"/>
    <cellStyle name="Note 5 2 3 42 4" xfId="57247" xr:uid="{00000000-0005-0000-0000-000076580000}"/>
    <cellStyle name="Note 5 2 3 43" xfId="18351" xr:uid="{00000000-0005-0000-0000-000077580000}"/>
    <cellStyle name="Note 5 2 3 43 2" xfId="34487" xr:uid="{00000000-0005-0000-0000-000078580000}"/>
    <cellStyle name="Note 5 2 3 43 3" xfId="44469" xr:uid="{00000000-0005-0000-0000-000079580000}"/>
    <cellStyle name="Note 5 2 3 43 4" xfId="57477" xr:uid="{00000000-0005-0000-0000-00007A580000}"/>
    <cellStyle name="Note 5 2 3 44" xfId="18667" xr:uid="{00000000-0005-0000-0000-00007B580000}"/>
    <cellStyle name="Note 5 2 3 44 2" xfId="34767" xr:uid="{00000000-0005-0000-0000-00007C580000}"/>
    <cellStyle name="Note 5 2 3 44 3" xfId="44704" xr:uid="{00000000-0005-0000-0000-00007D580000}"/>
    <cellStyle name="Note 5 2 3 44 4" xfId="57712" xr:uid="{00000000-0005-0000-0000-00007E580000}"/>
    <cellStyle name="Note 5 2 3 45" xfId="19128" xr:uid="{00000000-0005-0000-0000-00007F580000}"/>
    <cellStyle name="Note 5 2 3 45 2" xfId="35176" xr:uid="{00000000-0005-0000-0000-000080580000}"/>
    <cellStyle name="Note 5 2 3 45 3" xfId="45046" xr:uid="{00000000-0005-0000-0000-000081580000}"/>
    <cellStyle name="Note 5 2 3 45 4" xfId="58054" xr:uid="{00000000-0005-0000-0000-000082580000}"/>
    <cellStyle name="Note 5 2 3 46" xfId="19430" xr:uid="{00000000-0005-0000-0000-000083580000}"/>
    <cellStyle name="Note 5 2 3 46 2" xfId="35442" xr:uid="{00000000-0005-0000-0000-000084580000}"/>
    <cellStyle name="Note 5 2 3 46 3" xfId="45269" xr:uid="{00000000-0005-0000-0000-000085580000}"/>
    <cellStyle name="Note 5 2 3 46 4" xfId="58277" xr:uid="{00000000-0005-0000-0000-000086580000}"/>
    <cellStyle name="Note 5 2 3 47" xfId="32720" xr:uid="{00000000-0005-0000-0000-000087580000}"/>
    <cellStyle name="Note 5 2 3 5" xfId="4522" xr:uid="{00000000-0005-0000-0000-000088580000}"/>
    <cellStyle name="Note 5 2 3 5 2" xfId="21974" xr:uid="{00000000-0005-0000-0000-000089580000}"/>
    <cellStyle name="Note 5 2 3 5 3" xfId="20690" xr:uid="{00000000-0005-0000-0000-00008A580000}"/>
    <cellStyle name="Note 5 2 3 5 4" xfId="46718" xr:uid="{00000000-0005-0000-0000-00008B580000}"/>
    <cellStyle name="Note 5 2 3 6" xfId="4912" xr:uid="{00000000-0005-0000-0000-00008C580000}"/>
    <cellStyle name="Note 5 2 3 6 2" xfId="22336" xr:uid="{00000000-0005-0000-0000-00008D580000}"/>
    <cellStyle name="Note 5 2 3 6 3" xfId="20791" xr:uid="{00000000-0005-0000-0000-00008E580000}"/>
    <cellStyle name="Note 5 2 3 6 4" xfId="47030" xr:uid="{00000000-0005-0000-0000-00008F580000}"/>
    <cellStyle name="Note 5 2 3 7" xfId="5138" xr:uid="{00000000-0005-0000-0000-000090580000}"/>
    <cellStyle name="Note 5 2 3 7 2" xfId="22540" xr:uid="{00000000-0005-0000-0000-000091580000}"/>
    <cellStyle name="Note 5 2 3 7 3" xfId="19701" xr:uid="{00000000-0005-0000-0000-000092580000}"/>
    <cellStyle name="Note 5 2 3 7 4" xfId="47212" xr:uid="{00000000-0005-0000-0000-000093580000}"/>
    <cellStyle name="Note 5 2 3 8" xfId="5423" xr:uid="{00000000-0005-0000-0000-000094580000}"/>
    <cellStyle name="Note 5 2 3 8 2" xfId="22801" xr:uid="{00000000-0005-0000-0000-000095580000}"/>
    <cellStyle name="Note 5 2 3 8 3" xfId="20270" xr:uid="{00000000-0005-0000-0000-000096580000}"/>
    <cellStyle name="Note 5 2 3 8 4" xfId="47430" xr:uid="{00000000-0005-0000-0000-000097580000}"/>
    <cellStyle name="Note 5 2 3 9" xfId="5631" xr:uid="{00000000-0005-0000-0000-000098580000}"/>
    <cellStyle name="Note 5 2 3 9 2" xfId="22990" xr:uid="{00000000-0005-0000-0000-000099580000}"/>
    <cellStyle name="Note 5 2 3 9 3" xfId="31638" xr:uid="{00000000-0005-0000-0000-00009A580000}"/>
    <cellStyle name="Note 5 2 3 9 4" xfId="47592" xr:uid="{00000000-0005-0000-0000-00009B580000}"/>
    <cellStyle name="Note 5 2 4" xfId="2673" xr:uid="{00000000-0005-0000-0000-00009C580000}"/>
    <cellStyle name="Note 5 2 4 10" xfId="6088" xr:uid="{00000000-0005-0000-0000-00009D580000}"/>
    <cellStyle name="Note 5 2 4 10 2" xfId="23420" xr:uid="{00000000-0005-0000-0000-00009E580000}"/>
    <cellStyle name="Note 5 2 4 10 3" xfId="29408" xr:uid="{00000000-0005-0000-0000-00009F580000}"/>
    <cellStyle name="Note 5 2 4 10 4" xfId="47975" xr:uid="{00000000-0005-0000-0000-0000A0580000}"/>
    <cellStyle name="Note 5 2 4 11" xfId="5795" xr:uid="{00000000-0005-0000-0000-0000A1580000}"/>
    <cellStyle name="Note 5 2 4 11 2" xfId="23140" xr:uid="{00000000-0005-0000-0000-0000A2580000}"/>
    <cellStyle name="Note 5 2 4 11 3" xfId="34432" xr:uid="{00000000-0005-0000-0000-0000A3580000}"/>
    <cellStyle name="Note 5 2 4 11 4" xfId="47725" xr:uid="{00000000-0005-0000-0000-0000A4580000}"/>
    <cellStyle name="Note 5 2 4 12" xfId="6612" xr:uid="{00000000-0005-0000-0000-0000A5580000}"/>
    <cellStyle name="Note 5 2 4 12 2" xfId="23892" xr:uid="{00000000-0005-0000-0000-0000A6580000}"/>
    <cellStyle name="Note 5 2 4 12 3" xfId="28067" xr:uid="{00000000-0005-0000-0000-0000A7580000}"/>
    <cellStyle name="Note 5 2 4 12 4" xfId="48375" xr:uid="{00000000-0005-0000-0000-0000A8580000}"/>
    <cellStyle name="Note 5 2 4 13" xfId="6987" xr:uid="{00000000-0005-0000-0000-0000A9580000}"/>
    <cellStyle name="Note 5 2 4 13 2" xfId="24231" xr:uid="{00000000-0005-0000-0000-0000AA580000}"/>
    <cellStyle name="Note 5 2 4 13 3" xfId="35695" xr:uid="{00000000-0005-0000-0000-0000AB580000}"/>
    <cellStyle name="Note 5 2 4 13 4" xfId="48664" xr:uid="{00000000-0005-0000-0000-0000AC580000}"/>
    <cellStyle name="Note 5 2 4 14" xfId="7401" xr:uid="{00000000-0005-0000-0000-0000AD580000}"/>
    <cellStyle name="Note 5 2 4 14 2" xfId="24602" xr:uid="{00000000-0005-0000-0000-0000AE580000}"/>
    <cellStyle name="Note 5 2 4 14 3" xfId="35993" xr:uid="{00000000-0005-0000-0000-0000AF580000}"/>
    <cellStyle name="Note 5 2 4 14 4" xfId="48964" xr:uid="{00000000-0005-0000-0000-0000B0580000}"/>
    <cellStyle name="Note 5 2 4 15" xfId="7709" xr:uid="{00000000-0005-0000-0000-0000B1580000}"/>
    <cellStyle name="Note 5 2 4 15 2" xfId="24873" xr:uid="{00000000-0005-0000-0000-0000B2580000}"/>
    <cellStyle name="Note 5 2 4 15 3" xfId="36224" xr:uid="{00000000-0005-0000-0000-0000B3580000}"/>
    <cellStyle name="Note 5 2 4 15 4" xfId="49195" xr:uid="{00000000-0005-0000-0000-0000B4580000}"/>
    <cellStyle name="Note 5 2 4 16" xfId="8283" xr:uid="{00000000-0005-0000-0000-0000B5580000}"/>
    <cellStyle name="Note 5 2 4 16 2" xfId="25409" xr:uid="{00000000-0005-0000-0000-0000B6580000}"/>
    <cellStyle name="Note 5 2 4 16 3" xfId="36700" xr:uid="{00000000-0005-0000-0000-0000B7580000}"/>
    <cellStyle name="Note 5 2 4 16 4" xfId="49671" xr:uid="{00000000-0005-0000-0000-0000B8580000}"/>
    <cellStyle name="Note 5 2 4 17" xfId="7996" xr:uid="{00000000-0005-0000-0000-0000B9580000}"/>
    <cellStyle name="Note 5 2 4 17 2" xfId="25131" xr:uid="{00000000-0005-0000-0000-0000BA580000}"/>
    <cellStyle name="Note 5 2 4 17 3" xfId="36446" xr:uid="{00000000-0005-0000-0000-0000BB580000}"/>
    <cellStyle name="Note 5 2 4 17 4" xfId="49417" xr:uid="{00000000-0005-0000-0000-0000BC580000}"/>
    <cellStyle name="Note 5 2 4 18" xfId="8581" xr:uid="{00000000-0005-0000-0000-0000BD580000}"/>
    <cellStyle name="Note 5 2 4 18 2" xfId="25677" xr:uid="{00000000-0005-0000-0000-0000BE580000}"/>
    <cellStyle name="Note 5 2 4 18 3" xfId="36934" xr:uid="{00000000-0005-0000-0000-0000BF580000}"/>
    <cellStyle name="Note 5 2 4 18 4" xfId="49905" xr:uid="{00000000-0005-0000-0000-0000C0580000}"/>
    <cellStyle name="Note 5 2 4 19" xfId="10335" xr:uid="{00000000-0005-0000-0000-0000C1580000}"/>
    <cellStyle name="Note 5 2 4 19 2" xfId="27298" xr:uid="{00000000-0005-0000-0000-0000C2580000}"/>
    <cellStyle name="Note 5 2 4 19 3" xfId="38357" xr:uid="{00000000-0005-0000-0000-0000C3580000}"/>
    <cellStyle name="Note 5 2 4 19 4" xfId="51317" xr:uid="{00000000-0005-0000-0000-0000C4580000}"/>
    <cellStyle name="Note 5 2 4 2" xfId="3226" xr:uid="{00000000-0005-0000-0000-0000C5580000}"/>
    <cellStyle name="Note 5 2 4 2 2" xfId="20813" xr:uid="{00000000-0005-0000-0000-0000C6580000}"/>
    <cellStyle name="Note 5 2 4 2 3" xfId="35300" xr:uid="{00000000-0005-0000-0000-0000C7580000}"/>
    <cellStyle name="Note 5 2 4 2 4" xfId="45751" xr:uid="{00000000-0005-0000-0000-0000C8580000}"/>
    <cellStyle name="Note 5 2 4 20" xfId="9146" xr:uid="{00000000-0005-0000-0000-0000C9580000}"/>
    <cellStyle name="Note 5 2 4 20 2" xfId="26181" xr:uid="{00000000-0005-0000-0000-0000CA580000}"/>
    <cellStyle name="Note 5 2 4 20 3" xfId="37362" xr:uid="{00000000-0005-0000-0000-0000CB580000}"/>
    <cellStyle name="Note 5 2 4 20 4" xfId="50333" xr:uid="{00000000-0005-0000-0000-0000CC580000}"/>
    <cellStyle name="Note 5 2 4 21" xfId="10627" xr:uid="{00000000-0005-0000-0000-0000CD580000}"/>
    <cellStyle name="Note 5 2 4 21 2" xfId="27569" xr:uid="{00000000-0005-0000-0000-0000CE580000}"/>
    <cellStyle name="Note 5 2 4 21 3" xfId="38593" xr:uid="{00000000-0005-0000-0000-0000CF580000}"/>
    <cellStyle name="Note 5 2 4 21 4" xfId="51604" xr:uid="{00000000-0005-0000-0000-0000D0580000}"/>
    <cellStyle name="Note 5 2 4 22" xfId="9213" xr:uid="{00000000-0005-0000-0000-0000D1580000}"/>
    <cellStyle name="Note 5 2 4 22 2" xfId="26246" xr:uid="{00000000-0005-0000-0000-0000D2580000}"/>
    <cellStyle name="Note 5 2 4 22 3" xfId="37425" xr:uid="{00000000-0005-0000-0000-0000D3580000}"/>
    <cellStyle name="Note 5 2 4 22 4" xfId="50392" xr:uid="{00000000-0005-0000-0000-0000D4580000}"/>
    <cellStyle name="Note 5 2 4 23" xfId="9240" xr:uid="{00000000-0005-0000-0000-0000D5580000}"/>
    <cellStyle name="Note 5 2 4 23 2" xfId="26271" xr:uid="{00000000-0005-0000-0000-0000D6580000}"/>
    <cellStyle name="Note 5 2 4 23 3" xfId="37448" xr:uid="{00000000-0005-0000-0000-0000D7580000}"/>
    <cellStyle name="Note 5 2 4 23 4" xfId="50415" xr:uid="{00000000-0005-0000-0000-0000D8580000}"/>
    <cellStyle name="Note 5 2 4 24" xfId="9830" xr:uid="{00000000-0005-0000-0000-0000D9580000}"/>
    <cellStyle name="Note 5 2 4 24 2" xfId="26825" xr:uid="{00000000-0005-0000-0000-0000DA580000}"/>
    <cellStyle name="Note 5 2 4 24 3" xfId="37947" xr:uid="{00000000-0005-0000-0000-0000DB580000}"/>
    <cellStyle name="Note 5 2 4 24 4" xfId="50913" xr:uid="{00000000-0005-0000-0000-0000DC580000}"/>
    <cellStyle name="Note 5 2 4 25" xfId="11594" xr:uid="{00000000-0005-0000-0000-0000DD580000}"/>
    <cellStyle name="Note 5 2 4 25 2" xfId="28443" xr:uid="{00000000-0005-0000-0000-0000DE580000}"/>
    <cellStyle name="Note 5 2 4 25 3" xfId="39320" xr:uid="{00000000-0005-0000-0000-0000DF580000}"/>
    <cellStyle name="Note 5 2 4 25 4" xfId="52328" xr:uid="{00000000-0005-0000-0000-0000E0580000}"/>
    <cellStyle name="Note 5 2 4 26" xfId="11926" xr:uid="{00000000-0005-0000-0000-0000E1580000}"/>
    <cellStyle name="Note 5 2 4 26 2" xfId="28743" xr:uid="{00000000-0005-0000-0000-0000E2580000}"/>
    <cellStyle name="Note 5 2 4 26 3" xfId="39579" xr:uid="{00000000-0005-0000-0000-0000E3580000}"/>
    <cellStyle name="Note 5 2 4 26 4" xfId="52587" xr:uid="{00000000-0005-0000-0000-0000E4580000}"/>
    <cellStyle name="Note 5 2 4 27" xfId="10919" xr:uid="{00000000-0005-0000-0000-0000E5580000}"/>
    <cellStyle name="Note 5 2 4 27 2" xfId="27839" xr:uid="{00000000-0005-0000-0000-0000E6580000}"/>
    <cellStyle name="Note 5 2 4 27 3" xfId="38817" xr:uid="{00000000-0005-0000-0000-0000E7580000}"/>
    <cellStyle name="Note 5 2 4 27 4" xfId="51825" xr:uid="{00000000-0005-0000-0000-0000E8580000}"/>
    <cellStyle name="Note 5 2 4 28" xfId="13023" xr:uid="{00000000-0005-0000-0000-0000E9580000}"/>
    <cellStyle name="Note 5 2 4 28 2" xfId="29718" xr:uid="{00000000-0005-0000-0000-0000EA580000}"/>
    <cellStyle name="Note 5 2 4 28 3" xfId="40383" xr:uid="{00000000-0005-0000-0000-0000EB580000}"/>
    <cellStyle name="Note 5 2 4 28 4" xfId="53391" xr:uid="{00000000-0005-0000-0000-0000EC580000}"/>
    <cellStyle name="Note 5 2 4 29" xfId="13365" xr:uid="{00000000-0005-0000-0000-0000ED580000}"/>
    <cellStyle name="Note 5 2 4 29 2" xfId="30028" xr:uid="{00000000-0005-0000-0000-0000EE580000}"/>
    <cellStyle name="Note 5 2 4 29 3" xfId="40649" xr:uid="{00000000-0005-0000-0000-0000EF580000}"/>
    <cellStyle name="Note 5 2 4 29 4" xfId="53657" xr:uid="{00000000-0005-0000-0000-0000F0580000}"/>
    <cellStyle name="Note 5 2 4 3" xfId="3080" xr:uid="{00000000-0005-0000-0000-0000F1580000}"/>
    <cellStyle name="Note 5 2 4 3 2" xfId="20678" xr:uid="{00000000-0005-0000-0000-0000F2580000}"/>
    <cellStyle name="Note 5 2 4 3 3" xfId="23489" xr:uid="{00000000-0005-0000-0000-0000F3580000}"/>
    <cellStyle name="Note 5 2 4 3 4" xfId="45631" xr:uid="{00000000-0005-0000-0000-0000F4580000}"/>
    <cellStyle name="Note 5 2 4 30" xfId="9491" xr:uid="{00000000-0005-0000-0000-0000F5580000}"/>
    <cellStyle name="Note 5 2 4 30 2" xfId="26510" xr:uid="{00000000-0005-0000-0000-0000F6580000}"/>
    <cellStyle name="Note 5 2 4 30 3" xfId="37657" xr:uid="{00000000-0005-0000-0000-0000F7580000}"/>
    <cellStyle name="Note 5 2 4 30 4" xfId="50623" xr:uid="{00000000-0005-0000-0000-0000F8580000}"/>
    <cellStyle name="Note 5 2 4 31" xfId="13445" xr:uid="{00000000-0005-0000-0000-0000F9580000}"/>
    <cellStyle name="Note 5 2 4 31 2" xfId="30101" xr:uid="{00000000-0005-0000-0000-0000FA580000}"/>
    <cellStyle name="Note 5 2 4 31 3" xfId="40712" xr:uid="{00000000-0005-0000-0000-0000FB580000}"/>
    <cellStyle name="Note 5 2 4 31 4" xfId="53720" xr:uid="{00000000-0005-0000-0000-0000FC580000}"/>
    <cellStyle name="Note 5 2 4 32" xfId="9318" xr:uid="{00000000-0005-0000-0000-0000FD580000}"/>
    <cellStyle name="Note 5 2 4 32 2" xfId="26346" xr:uid="{00000000-0005-0000-0000-0000FE580000}"/>
    <cellStyle name="Note 5 2 4 32 3" xfId="37514" xr:uid="{00000000-0005-0000-0000-0000FF580000}"/>
    <cellStyle name="Note 5 2 4 32 4" xfId="50480" xr:uid="{00000000-0005-0000-0000-000000590000}"/>
    <cellStyle name="Note 5 2 4 33" xfId="14501" xr:uid="{00000000-0005-0000-0000-000001590000}"/>
    <cellStyle name="Note 5 2 4 33 2" xfId="31038" xr:uid="{00000000-0005-0000-0000-000002590000}"/>
    <cellStyle name="Note 5 2 4 33 3" xfId="41506" xr:uid="{00000000-0005-0000-0000-000003590000}"/>
    <cellStyle name="Note 5 2 4 33 4" xfId="54514" xr:uid="{00000000-0005-0000-0000-000004590000}"/>
    <cellStyle name="Note 5 2 4 34" xfId="14817" xr:uid="{00000000-0005-0000-0000-000005590000}"/>
    <cellStyle name="Note 5 2 4 34 2" xfId="31316" xr:uid="{00000000-0005-0000-0000-000006590000}"/>
    <cellStyle name="Note 5 2 4 34 3" xfId="41740" xr:uid="{00000000-0005-0000-0000-000007590000}"/>
    <cellStyle name="Note 5 2 4 34 4" xfId="54748" xr:uid="{00000000-0005-0000-0000-000008590000}"/>
    <cellStyle name="Note 5 2 4 35" xfId="15115" xr:uid="{00000000-0005-0000-0000-000009590000}"/>
    <cellStyle name="Note 5 2 4 35 2" xfId="31583" xr:uid="{00000000-0005-0000-0000-00000A590000}"/>
    <cellStyle name="Note 5 2 4 35 3" xfId="41972" xr:uid="{00000000-0005-0000-0000-00000B590000}"/>
    <cellStyle name="Note 5 2 4 35 4" xfId="54980" xr:uid="{00000000-0005-0000-0000-00000C590000}"/>
    <cellStyle name="Note 5 2 4 36" xfId="15567" xr:uid="{00000000-0005-0000-0000-00000D590000}"/>
    <cellStyle name="Note 5 2 4 36 2" xfId="31989" xr:uid="{00000000-0005-0000-0000-00000E590000}"/>
    <cellStyle name="Note 5 2 4 36 3" xfId="42332" xr:uid="{00000000-0005-0000-0000-00000F590000}"/>
    <cellStyle name="Note 5 2 4 36 4" xfId="55340" xr:uid="{00000000-0005-0000-0000-000010590000}"/>
    <cellStyle name="Note 5 2 4 37" xfId="15498" xr:uid="{00000000-0005-0000-0000-000011590000}"/>
    <cellStyle name="Note 5 2 4 37 2" xfId="31924" xr:uid="{00000000-0005-0000-0000-000012590000}"/>
    <cellStyle name="Note 5 2 4 37 3" xfId="42275" xr:uid="{00000000-0005-0000-0000-000013590000}"/>
    <cellStyle name="Note 5 2 4 37 4" xfId="55283" xr:uid="{00000000-0005-0000-0000-000014590000}"/>
    <cellStyle name="Note 5 2 4 38" xfId="16312" xr:uid="{00000000-0005-0000-0000-000015590000}"/>
    <cellStyle name="Note 5 2 4 38 2" xfId="32656" xr:uid="{00000000-0005-0000-0000-000016590000}"/>
    <cellStyle name="Note 5 2 4 38 3" xfId="42912" xr:uid="{00000000-0005-0000-0000-000017590000}"/>
    <cellStyle name="Note 5 2 4 38 4" xfId="55920" xr:uid="{00000000-0005-0000-0000-000018590000}"/>
    <cellStyle name="Note 5 2 4 39" xfId="16130" xr:uid="{00000000-0005-0000-0000-000019590000}"/>
    <cellStyle name="Note 5 2 4 39 2" xfId="32486" xr:uid="{00000000-0005-0000-0000-00001A590000}"/>
    <cellStyle name="Note 5 2 4 39 3" xfId="42759" xr:uid="{00000000-0005-0000-0000-00001B590000}"/>
    <cellStyle name="Note 5 2 4 39 4" xfId="55767" xr:uid="{00000000-0005-0000-0000-00001C590000}"/>
    <cellStyle name="Note 5 2 4 4" xfId="4141" xr:uid="{00000000-0005-0000-0000-00001D590000}"/>
    <cellStyle name="Note 5 2 4 4 2" xfId="21640" xr:uid="{00000000-0005-0000-0000-00001E590000}"/>
    <cellStyle name="Note 5 2 4 4 3" xfId="19884" xr:uid="{00000000-0005-0000-0000-00001F590000}"/>
    <cellStyle name="Note 5 2 4 4 4" xfId="46448" xr:uid="{00000000-0005-0000-0000-000020590000}"/>
    <cellStyle name="Note 5 2 4 40" xfId="17331" xr:uid="{00000000-0005-0000-0000-000021590000}"/>
    <cellStyle name="Note 5 2 4 40 2" xfId="33584" xr:uid="{00000000-0005-0000-0000-000022590000}"/>
    <cellStyle name="Note 5 2 4 40 3" xfId="43722" xr:uid="{00000000-0005-0000-0000-000023590000}"/>
    <cellStyle name="Note 5 2 4 40 4" xfId="56730" xr:uid="{00000000-0005-0000-0000-000024590000}"/>
    <cellStyle name="Note 5 2 4 41" xfId="16838" xr:uid="{00000000-0005-0000-0000-000025590000}"/>
    <cellStyle name="Note 5 2 4 41 2" xfId="33126" xr:uid="{00000000-0005-0000-0000-000026590000}"/>
    <cellStyle name="Note 5 2 4 41 3" xfId="43323" xr:uid="{00000000-0005-0000-0000-000027590000}"/>
    <cellStyle name="Note 5 2 4 41 4" xfId="56331" xr:uid="{00000000-0005-0000-0000-000028590000}"/>
    <cellStyle name="Note 5 2 4 42" xfId="17893" xr:uid="{00000000-0005-0000-0000-000029590000}"/>
    <cellStyle name="Note 5 2 4 42 2" xfId="34082" xr:uid="{00000000-0005-0000-0000-00002A590000}"/>
    <cellStyle name="Note 5 2 4 42 3" xfId="44135" xr:uid="{00000000-0005-0000-0000-00002B590000}"/>
    <cellStyle name="Note 5 2 4 42 4" xfId="57143" xr:uid="{00000000-0005-0000-0000-00002C590000}"/>
    <cellStyle name="Note 5 2 4 43" xfId="18208" xr:uid="{00000000-0005-0000-0000-00002D590000}"/>
    <cellStyle name="Note 5 2 4 43 2" xfId="34357" xr:uid="{00000000-0005-0000-0000-00002E590000}"/>
    <cellStyle name="Note 5 2 4 43 3" xfId="44366" xr:uid="{00000000-0005-0000-0000-00002F590000}"/>
    <cellStyle name="Note 5 2 4 43 4" xfId="57374" xr:uid="{00000000-0005-0000-0000-000030590000}"/>
    <cellStyle name="Note 5 2 4 44" xfId="18528" xr:uid="{00000000-0005-0000-0000-000031590000}"/>
    <cellStyle name="Note 5 2 4 44 2" xfId="34644" xr:uid="{00000000-0005-0000-0000-000032590000}"/>
    <cellStyle name="Note 5 2 4 44 3" xfId="44603" xr:uid="{00000000-0005-0000-0000-000033590000}"/>
    <cellStyle name="Note 5 2 4 44 4" xfId="57611" xr:uid="{00000000-0005-0000-0000-000034590000}"/>
    <cellStyle name="Note 5 2 4 45" xfId="18988" xr:uid="{00000000-0005-0000-0000-000035590000}"/>
    <cellStyle name="Note 5 2 4 45 2" xfId="35051" xr:uid="{00000000-0005-0000-0000-000036590000}"/>
    <cellStyle name="Note 5 2 4 45 3" xfId="44945" xr:uid="{00000000-0005-0000-0000-000037590000}"/>
    <cellStyle name="Note 5 2 4 45 4" xfId="57953" xr:uid="{00000000-0005-0000-0000-000038590000}"/>
    <cellStyle name="Note 5 2 4 46" xfId="19291" xr:uid="{00000000-0005-0000-0000-000039590000}"/>
    <cellStyle name="Note 5 2 4 46 2" xfId="35321" xr:uid="{00000000-0005-0000-0000-00003A590000}"/>
    <cellStyle name="Note 5 2 4 46 3" xfId="45168" xr:uid="{00000000-0005-0000-0000-00003B590000}"/>
    <cellStyle name="Note 5 2 4 46 4" xfId="58176" xr:uid="{00000000-0005-0000-0000-00003C590000}"/>
    <cellStyle name="Note 5 2 4 47" xfId="20188" xr:uid="{00000000-0005-0000-0000-00003D590000}"/>
    <cellStyle name="Note 5 2 4 5" xfId="3826" xr:uid="{00000000-0005-0000-0000-00003E590000}"/>
    <cellStyle name="Note 5 2 4 5 2" xfId="21344" xr:uid="{00000000-0005-0000-0000-00003F590000}"/>
    <cellStyle name="Note 5 2 4 5 3" xfId="20122" xr:uid="{00000000-0005-0000-0000-000040590000}"/>
    <cellStyle name="Note 5 2 4 5 4" xfId="46192" xr:uid="{00000000-0005-0000-0000-000041590000}"/>
    <cellStyle name="Note 5 2 4 6" xfId="4774" xr:uid="{00000000-0005-0000-0000-000042590000}"/>
    <cellStyle name="Note 5 2 4 6 2" xfId="22208" xr:uid="{00000000-0005-0000-0000-000043590000}"/>
    <cellStyle name="Note 5 2 4 6 3" xfId="23486" xr:uid="{00000000-0005-0000-0000-000044590000}"/>
    <cellStyle name="Note 5 2 4 6 4" xfId="46921" xr:uid="{00000000-0005-0000-0000-000045590000}"/>
    <cellStyle name="Note 5 2 4 7" xfId="3889" xr:uid="{00000000-0005-0000-0000-000046590000}"/>
    <cellStyle name="Note 5 2 4 7 2" xfId="21405" xr:uid="{00000000-0005-0000-0000-000047590000}"/>
    <cellStyle name="Note 5 2 4 7 3" xfId="20085" xr:uid="{00000000-0005-0000-0000-000048590000}"/>
    <cellStyle name="Note 5 2 4 7 4" xfId="46244" xr:uid="{00000000-0005-0000-0000-000049590000}"/>
    <cellStyle name="Note 5 2 4 8" xfId="5062" xr:uid="{00000000-0005-0000-0000-00004A590000}"/>
    <cellStyle name="Note 5 2 4 8 2" xfId="22473" xr:uid="{00000000-0005-0000-0000-00004B590000}"/>
    <cellStyle name="Note 5 2 4 8 3" xfId="20230" xr:uid="{00000000-0005-0000-0000-00004C590000}"/>
    <cellStyle name="Note 5 2 4 8 4" xfId="47153" xr:uid="{00000000-0005-0000-0000-00004D590000}"/>
    <cellStyle name="Note 5 2 4 9" xfId="4702" xr:uid="{00000000-0005-0000-0000-00004E590000}"/>
    <cellStyle name="Note 5 2 4 9 2" xfId="22140" xr:uid="{00000000-0005-0000-0000-00004F590000}"/>
    <cellStyle name="Note 5 2 4 9 3" xfId="28710" xr:uid="{00000000-0005-0000-0000-000050590000}"/>
    <cellStyle name="Note 5 2 4 9 4" xfId="46855" xr:uid="{00000000-0005-0000-0000-000051590000}"/>
    <cellStyle name="Note 5 2 5" xfId="3115" xr:uid="{00000000-0005-0000-0000-000052590000}"/>
    <cellStyle name="Note 5 2 5 2" xfId="20709" xr:uid="{00000000-0005-0000-0000-000053590000}"/>
    <cellStyle name="Note 5 2 5 3" xfId="27770" xr:uid="{00000000-0005-0000-0000-000054590000}"/>
    <cellStyle name="Note 5 2 5 4" xfId="45659" xr:uid="{00000000-0005-0000-0000-000055590000}"/>
    <cellStyle name="Note 5 2 6" xfId="3971" xr:uid="{00000000-0005-0000-0000-000056590000}"/>
    <cellStyle name="Note 5 2 6 2" xfId="21483" xr:uid="{00000000-0005-0000-0000-000057590000}"/>
    <cellStyle name="Note 5 2 6 3" xfId="20015" xr:uid="{00000000-0005-0000-0000-000058590000}"/>
    <cellStyle name="Note 5 2 6 4" xfId="46317" xr:uid="{00000000-0005-0000-0000-000059590000}"/>
    <cellStyle name="Note 5 2 7" xfId="6011" xr:uid="{00000000-0005-0000-0000-00005A590000}"/>
    <cellStyle name="Note 5 2 7 2" xfId="23346" xr:uid="{00000000-0005-0000-0000-00005B590000}"/>
    <cellStyle name="Note 5 2 7 3" xfId="28946" xr:uid="{00000000-0005-0000-0000-00005C590000}"/>
    <cellStyle name="Note 5 2 7 4" xfId="47910" xr:uid="{00000000-0005-0000-0000-00005D590000}"/>
    <cellStyle name="Note 5 2 8" xfId="6033" xr:uid="{00000000-0005-0000-0000-00005E590000}"/>
    <cellStyle name="Note 5 2 8 2" xfId="23368" xr:uid="{00000000-0005-0000-0000-00005F590000}"/>
    <cellStyle name="Note 5 2 8 3" xfId="31369" xr:uid="{00000000-0005-0000-0000-000060590000}"/>
    <cellStyle name="Note 5 2 8 4" xfId="47932" xr:uid="{00000000-0005-0000-0000-000061590000}"/>
    <cellStyle name="Note 5 2 9" xfId="8082" xr:uid="{00000000-0005-0000-0000-000062590000}"/>
    <cellStyle name="Note 5 2 9 2" xfId="25216" xr:uid="{00000000-0005-0000-0000-000063590000}"/>
    <cellStyle name="Note 5 2 9 3" xfId="36524" xr:uid="{00000000-0005-0000-0000-000064590000}"/>
    <cellStyle name="Note 5 2 9 4" xfId="49495" xr:uid="{00000000-0005-0000-0000-000065590000}"/>
    <cellStyle name="Note 5 20" xfId="10035" xr:uid="{00000000-0005-0000-0000-000066590000}"/>
    <cellStyle name="Note 5 20 2" xfId="27016" xr:uid="{00000000-0005-0000-0000-000067590000}"/>
    <cellStyle name="Note 5 20 3" xfId="38112" xr:uid="{00000000-0005-0000-0000-000068590000}"/>
    <cellStyle name="Note 5 20 4" xfId="51077" xr:uid="{00000000-0005-0000-0000-000069590000}"/>
    <cellStyle name="Note 5 21" xfId="9586" xr:uid="{00000000-0005-0000-0000-00006A590000}"/>
    <cellStyle name="Note 5 21 2" xfId="26595" xr:uid="{00000000-0005-0000-0000-00006B590000}"/>
    <cellStyle name="Note 5 21 3" xfId="37738" xr:uid="{00000000-0005-0000-0000-00006C590000}"/>
    <cellStyle name="Note 5 21 4" xfId="50704" xr:uid="{00000000-0005-0000-0000-00006D590000}"/>
    <cellStyle name="Note 5 22" xfId="9504" xr:uid="{00000000-0005-0000-0000-00006E590000}"/>
    <cellStyle name="Note 5 22 2" xfId="26522" xr:uid="{00000000-0005-0000-0000-00006F590000}"/>
    <cellStyle name="Note 5 22 3" xfId="37669" xr:uid="{00000000-0005-0000-0000-000070590000}"/>
    <cellStyle name="Note 5 22 4" xfId="50635" xr:uid="{00000000-0005-0000-0000-000071590000}"/>
    <cellStyle name="Note 5 23" xfId="16175" xr:uid="{00000000-0005-0000-0000-000072590000}"/>
    <cellStyle name="Note 5 23 2" xfId="32531" xr:uid="{00000000-0005-0000-0000-000073590000}"/>
    <cellStyle name="Note 5 23 3" xfId="42801" xr:uid="{00000000-0005-0000-0000-000074590000}"/>
    <cellStyle name="Note 5 23 4" xfId="55809" xr:uid="{00000000-0005-0000-0000-000075590000}"/>
    <cellStyle name="Note 5 24" xfId="16976" xr:uid="{00000000-0005-0000-0000-000076590000}"/>
    <cellStyle name="Note 5 24 2" xfId="33256" xr:uid="{00000000-0005-0000-0000-000077590000}"/>
    <cellStyle name="Note 5 24 3" xfId="43438" xr:uid="{00000000-0005-0000-0000-000078590000}"/>
    <cellStyle name="Note 5 24 4" xfId="56446" xr:uid="{00000000-0005-0000-0000-000079590000}"/>
    <cellStyle name="Note 5 25" xfId="17027" xr:uid="{00000000-0005-0000-0000-00007A590000}"/>
    <cellStyle name="Note 5 25 2" xfId="33307" xr:uid="{00000000-0005-0000-0000-00007B590000}"/>
    <cellStyle name="Note 5 25 3" xfId="43485" xr:uid="{00000000-0005-0000-0000-00007C590000}"/>
    <cellStyle name="Note 5 25 4" xfId="56493" xr:uid="{00000000-0005-0000-0000-00007D590000}"/>
    <cellStyle name="Note 5 26" xfId="16991" xr:uid="{00000000-0005-0000-0000-00007E590000}"/>
    <cellStyle name="Note 5 26 2" xfId="33271" xr:uid="{00000000-0005-0000-0000-00007F590000}"/>
    <cellStyle name="Note 5 26 3" xfId="43452" xr:uid="{00000000-0005-0000-0000-000080590000}"/>
    <cellStyle name="Note 5 26 4" xfId="56460" xr:uid="{00000000-0005-0000-0000-000081590000}"/>
    <cellStyle name="Note 5 27" xfId="16859" xr:uid="{00000000-0005-0000-0000-000082590000}"/>
    <cellStyle name="Note 5 27 2" xfId="33146" xr:uid="{00000000-0005-0000-0000-000083590000}"/>
    <cellStyle name="Note 5 27 3" xfId="43343" xr:uid="{00000000-0005-0000-0000-000084590000}"/>
    <cellStyle name="Note 5 27 4" xfId="56351" xr:uid="{00000000-0005-0000-0000-000085590000}"/>
    <cellStyle name="Note 5 28" xfId="18862" xr:uid="{00000000-0005-0000-0000-000086590000}"/>
    <cellStyle name="Note 5 28 2" xfId="34934" xr:uid="{00000000-0005-0000-0000-000087590000}"/>
    <cellStyle name="Note 5 28 3" xfId="44849" xr:uid="{00000000-0005-0000-0000-000088590000}"/>
    <cellStyle name="Note 5 28 4" xfId="57857" xr:uid="{00000000-0005-0000-0000-000089590000}"/>
    <cellStyle name="Note 5 29" xfId="24666" xr:uid="{00000000-0005-0000-0000-00008A590000}"/>
    <cellStyle name="Note 5 3" xfId="1502" xr:uid="{00000000-0005-0000-0000-00008B590000}"/>
    <cellStyle name="Note 5 3 10" xfId="8226" xr:uid="{00000000-0005-0000-0000-00008C590000}"/>
    <cellStyle name="Note 5 3 10 2" xfId="25355" xr:uid="{00000000-0005-0000-0000-00008D590000}"/>
    <cellStyle name="Note 5 3 10 3" xfId="36653" xr:uid="{00000000-0005-0000-0000-00008E590000}"/>
    <cellStyle name="Note 5 3 10 4" xfId="49624" xr:uid="{00000000-0005-0000-0000-00008F590000}"/>
    <cellStyle name="Note 5 3 11" xfId="9720" xr:uid="{00000000-0005-0000-0000-000090590000}"/>
    <cellStyle name="Note 5 3 11 2" xfId="26720" xr:uid="{00000000-0005-0000-0000-000091590000}"/>
    <cellStyle name="Note 5 3 11 3" xfId="37855" xr:uid="{00000000-0005-0000-0000-000092590000}"/>
    <cellStyle name="Note 5 3 11 4" xfId="50821" xr:uid="{00000000-0005-0000-0000-000093590000}"/>
    <cellStyle name="Note 5 3 12" xfId="9671" xr:uid="{00000000-0005-0000-0000-000094590000}"/>
    <cellStyle name="Note 5 3 12 2" xfId="26673" xr:uid="{00000000-0005-0000-0000-000095590000}"/>
    <cellStyle name="Note 5 3 12 3" xfId="37815" xr:uid="{00000000-0005-0000-0000-000096590000}"/>
    <cellStyle name="Note 5 3 12 4" xfId="50781" xr:uid="{00000000-0005-0000-0000-000097590000}"/>
    <cellStyle name="Note 5 3 13" xfId="9625" xr:uid="{00000000-0005-0000-0000-000098590000}"/>
    <cellStyle name="Note 5 3 13 2" xfId="26633" xr:uid="{00000000-0005-0000-0000-000099590000}"/>
    <cellStyle name="Note 5 3 13 3" xfId="37776" xr:uid="{00000000-0005-0000-0000-00009A590000}"/>
    <cellStyle name="Note 5 3 13 4" xfId="50742" xr:uid="{00000000-0005-0000-0000-00009B590000}"/>
    <cellStyle name="Note 5 3 14" xfId="9774" xr:uid="{00000000-0005-0000-0000-00009C590000}"/>
    <cellStyle name="Note 5 3 14 2" xfId="26770" xr:uid="{00000000-0005-0000-0000-00009D590000}"/>
    <cellStyle name="Note 5 3 14 3" xfId="37896" xr:uid="{00000000-0005-0000-0000-00009E590000}"/>
    <cellStyle name="Note 5 3 14 4" xfId="50862" xr:uid="{00000000-0005-0000-0000-00009F590000}"/>
    <cellStyle name="Note 5 3 15" xfId="11317" xr:uid="{00000000-0005-0000-0000-0000A0590000}"/>
    <cellStyle name="Note 5 3 15 2" xfId="28196" xr:uid="{00000000-0005-0000-0000-0000A1590000}"/>
    <cellStyle name="Note 5 3 15 3" xfId="39110" xr:uid="{00000000-0005-0000-0000-0000A2590000}"/>
    <cellStyle name="Note 5 3 15 4" xfId="52118" xr:uid="{00000000-0005-0000-0000-0000A3590000}"/>
    <cellStyle name="Note 5 3 16" xfId="11988" xr:uid="{00000000-0005-0000-0000-0000A4590000}"/>
    <cellStyle name="Note 5 3 16 2" xfId="28800" xr:uid="{00000000-0005-0000-0000-0000A5590000}"/>
    <cellStyle name="Note 5 3 16 3" xfId="39628" xr:uid="{00000000-0005-0000-0000-0000A6590000}"/>
    <cellStyle name="Note 5 3 16 4" xfId="52636" xr:uid="{00000000-0005-0000-0000-0000A7590000}"/>
    <cellStyle name="Note 5 3 17" xfId="11845" xr:uid="{00000000-0005-0000-0000-0000A8590000}"/>
    <cellStyle name="Note 5 3 17 2" xfId="28668" xr:uid="{00000000-0005-0000-0000-0000A9590000}"/>
    <cellStyle name="Note 5 3 17 3" xfId="39518" xr:uid="{00000000-0005-0000-0000-0000AA590000}"/>
    <cellStyle name="Note 5 3 17 4" xfId="52526" xr:uid="{00000000-0005-0000-0000-0000AB590000}"/>
    <cellStyle name="Note 5 3 18" xfId="12681" xr:uid="{00000000-0005-0000-0000-0000AC590000}"/>
    <cellStyle name="Note 5 3 18 2" xfId="29417" xr:uid="{00000000-0005-0000-0000-0000AD590000}"/>
    <cellStyle name="Note 5 3 18 3" xfId="40133" xr:uid="{00000000-0005-0000-0000-0000AE590000}"/>
    <cellStyle name="Note 5 3 18 4" xfId="53141" xr:uid="{00000000-0005-0000-0000-0000AF590000}"/>
    <cellStyle name="Note 5 3 19" xfId="11585" xr:uid="{00000000-0005-0000-0000-0000B0590000}"/>
    <cellStyle name="Note 5 3 19 2" xfId="28437" xr:uid="{00000000-0005-0000-0000-0000B1590000}"/>
    <cellStyle name="Note 5 3 19 3" xfId="39315" xr:uid="{00000000-0005-0000-0000-0000B2590000}"/>
    <cellStyle name="Note 5 3 19 4" xfId="52323" xr:uid="{00000000-0005-0000-0000-0000B3590000}"/>
    <cellStyle name="Note 5 3 2" xfId="2891" xr:uid="{00000000-0005-0000-0000-0000B4590000}"/>
    <cellStyle name="Note 5 3 2 10" xfId="6262" xr:uid="{00000000-0005-0000-0000-0000B5590000}"/>
    <cellStyle name="Note 5 3 2 10 2" xfId="23584" xr:uid="{00000000-0005-0000-0000-0000B6590000}"/>
    <cellStyle name="Note 5 3 2 10 3" xfId="22940" xr:uid="{00000000-0005-0000-0000-0000B7590000}"/>
    <cellStyle name="Note 5 3 2 10 4" xfId="48118" xr:uid="{00000000-0005-0000-0000-0000B8590000}"/>
    <cellStyle name="Note 5 3 2 11" xfId="6496" xr:uid="{00000000-0005-0000-0000-0000B9590000}"/>
    <cellStyle name="Note 5 3 2 11 2" xfId="23793" xr:uid="{00000000-0005-0000-0000-0000BA590000}"/>
    <cellStyle name="Note 5 3 2 11 3" xfId="32206" xr:uid="{00000000-0005-0000-0000-0000BB590000}"/>
    <cellStyle name="Note 5 3 2 11 4" xfId="48291" xr:uid="{00000000-0005-0000-0000-0000BC590000}"/>
    <cellStyle name="Note 5 3 2 12" xfId="6790" xr:uid="{00000000-0005-0000-0000-0000BD590000}"/>
    <cellStyle name="Note 5 3 2 12 2" xfId="24055" xr:uid="{00000000-0005-0000-0000-0000BE590000}"/>
    <cellStyle name="Note 5 3 2 12 3" xfId="25487" xr:uid="{00000000-0005-0000-0000-0000BF590000}"/>
    <cellStyle name="Note 5 3 2 12 4" xfId="48514" xr:uid="{00000000-0005-0000-0000-0000C0590000}"/>
    <cellStyle name="Note 5 3 2 13" xfId="7154" xr:uid="{00000000-0005-0000-0000-0000C1590000}"/>
    <cellStyle name="Note 5 3 2 13 2" xfId="24385" xr:uid="{00000000-0005-0000-0000-0000C2590000}"/>
    <cellStyle name="Note 5 3 2 13 3" xfId="35825" xr:uid="{00000000-0005-0000-0000-0000C3590000}"/>
    <cellStyle name="Note 5 3 2 13 4" xfId="48794" xr:uid="{00000000-0005-0000-0000-0000C4590000}"/>
    <cellStyle name="Note 5 3 2 14" xfId="7580" xr:uid="{00000000-0005-0000-0000-0000C5590000}"/>
    <cellStyle name="Note 5 3 2 14 2" xfId="24761" xr:uid="{00000000-0005-0000-0000-0000C6590000}"/>
    <cellStyle name="Note 5 3 2 14 3" xfId="36133" xr:uid="{00000000-0005-0000-0000-0000C7590000}"/>
    <cellStyle name="Note 5 3 2 14 4" xfId="49104" xr:uid="{00000000-0005-0000-0000-0000C8590000}"/>
    <cellStyle name="Note 5 3 2 15" xfId="7877" xr:uid="{00000000-0005-0000-0000-0000C9590000}"/>
    <cellStyle name="Note 5 3 2 15 2" xfId="25031" xr:uid="{00000000-0005-0000-0000-0000CA590000}"/>
    <cellStyle name="Note 5 3 2 15 3" xfId="36363" xr:uid="{00000000-0005-0000-0000-0000CB590000}"/>
    <cellStyle name="Note 5 3 2 15 4" xfId="49334" xr:uid="{00000000-0005-0000-0000-0000CC590000}"/>
    <cellStyle name="Note 5 3 2 16" xfId="8459" xr:uid="{00000000-0005-0000-0000-0000CD590000}"/>
    <cellStyle name="Note 5 3 2 16 2" xfId="25574" xr:uid="{00000000-0005-0000-0000-0000CE590000}"/>
    <cellStyle name="Note 5 3 2 16 3" xfId="36847" xr:uid="{00000000-0005-0000-0000-0000CF590000}"/>
    <cellStyle name="Note 5 3 2 16 4" xfId="49818" xr:uid="{00000000-0005-0000-0000-0000D0590000}"/>
    <cellStyle name="Note 5 3 2 17" xfId="8721" xr:uid="{00000000-0005-0000-0000-0000D1590000}"/>
    <cellStyle name="Note 5 3 2 17 2" xfId="25801" xr:uid="{00000000-0005-0000-0000-0000D2590000}"/>
    <cellStyle name="Note 5 3 2 17 3" xfId="37035" xr:uid="{00000000-0005-0000-0000-0000D3590000}"/>
    <cellStyle name="Note 5 3 2 17 4" xfId="50006" xr:uid="{00000000-0005-0000-0000-0000D4590000}"/>
    <cellStyle name="Note 5 3 2 18" xfId="8998" xr:uid="{00000000-0005-0000-0000-0000D5590000}"/>
    <cellStyle name="Note 5 3 2 18 2" xfId="26050" xr:uid="{00000000-0005-0000-0000-0000D6590000}"/>
    <cellStyle name="Note 5 3 2 18 3" xfId="37251" xr:uid="{00000000-0005-0000-0000-0000D7590000}"/>
    <cellStyle name="Note 5 3 2 18 4" xfId="50222" xr:uid="{00000000-0005-0000-0000-0000D8590000}"/>
    <cellStyle name="Note 5 3 2 19" xfId="10518" xr:uid="{00000000-0005-0000-0000-0000D9590000}"/>
    <cellStyle name="Note 5 3 2 19 2" xfId="27471" xr:uid="{00000000-0005-0000-0000-0000DA590000}"/>
    <cellStyle name="Note 5 3 2 19 3" xfId="38511" xr:uid="{00000000-0005-0000-0000-0000DB590000}"/>
    <cellStyle name="Note 5 3 2 19 4" xfId="51498" xr:uid="{00000000-0005-0000-0000-0000DC590000}"/>
    <cellStyle name="Note 5 3 2 2" xfId="3404" xr:uid="{00000000-0005-0000-0000-0000DD590000}"/>
    <cellStyle name="Note 5 3 2 2 2" xfId="20977" xr:uid="{00000000-0005-0000-0000-0000DE590000}"/>
    <cellStyle name="Note 5 3 2 2 3" xfId="30318" xr:uid="{00000000-0005-0000-0000-0000DF590000}"/>
    <cellStyle name="Note 5 3 2 2 4" xfId="45890" xr:uid="{00000000-0005-0000-0000-0000E0590000}"/>
    <cellStyle name="Note 5 3 2 20" xfId="10764" xr:uid="{00000000-0005-0000-0000-0000E1590000}"/>
    <cellStyle name="Note 5 3 2 20 2" xfId="27699" xr:uid="{00000000-0005-0000-0000-0000E2590000}"/>
    <cellStyle name="Note 5 3 2 20 3" xfId="38708" xr:uid="{00000000-0005-0000-0000-0000E3590000}"/>
    <cellStyle name="Note 5 3 2 20 4" xfId="51716" xr:uid="{00000000-0005-0000-0000-0000E4590000}"/>
    <cellStyle name="Note 5 3 2 21" xfId="11089" xr:uid="{00000000-0005-0000-0000-0000E5590000}"/>
    <cellStyle name="Note 5 3 2 21 2" xfId="27994" xr:uid="{00000000-0005-0000-0000-0000E6590000}"/>
    <cellStyle name="Note 5 3 2 21 3" xfId="38947" xr:uid="{00000000-0005-0000-0000-0000E7590000}"/>
    <cellStyle name="Note 5 3 2 21 4" xfId="51955" xr:uid="{00000000-0005-0000-0000-0000E8590000}"/>
    <cellStyle name="Note 5 3 2 22" xfId="11428" xr:uid="{00000000-0005-0000-0000-0000E9590000}"/>
    <cellStyle name="Note 5 3 2 22 2" xfId="28303" xr:uid="{00000000-0005-0000-0000-0000EA590000}"/>
    <cellStyle name="Note 5 3 2 22 3" xfId="39206" xr:uid="{00000000-0005-0000-0000-0000EB590000}"/>
    <cellStyle name="Note 5 3 2 22 4" xfId="52214" xr:uid="{00000000-0005-0000-0000-0000EC590000}"/>
    <cellStyle name="Note 5 3 2 23" xfId="11699" xr:uid="{00000000-0005-0000-0000-0000ED590000}"/>
    <cellStyle name="Note 5 3 2 23 2" xfId="28540" xr:uid="{00000000-0005-0000-0000-0000EE590000}"/>
    <cellStyle name="Note 5 3 2 23 3" xfId="39407" xr:uid="{00000000-0005-0000-0000-0000EF590000}"/>
    <cellStyle name="Note 5 3 2 23 4" xfId="52415" xr:uid="{00000000-0005-0000-0000-0000F0590000}"/>
    <cellStyle name="Note 5 3 2 24" xfId="12029" xr:uid="{00000000-0005-0000-0000-0000F1590000}"/>
    <cellStyle name="Note 5 3 2 24 2" xfId="28841" xr:uid="{00000000-0005-0000-0000-0000F2590000}"/>
    <cellStyle name="Note 5 3 2 24 3" xfId="39669" xr:uid="{00000000-0005-0000-0000-0000F3590000}"/>
    <cellStyle name="Note 5 3 2 24 4" xfId="52677" xr:uid="{00000000-0005-0000-0000-0000F4590000}"/>
    <cellStyle name="Note 5 3 2 25" xfId="12315" xr:uid="{00000000-0005-0000-0000-0000F5590000}"/>
    <cellStyle name="Note 5 3 2 25 2" xfId="29094" xr:uid="{00000000-0005-0000-0000-0000F6590000}"/>
    <cellStyle name="Note 5 3 2 25 3" xfId="39868" xr:uid="{00000000-0005-0000-0000-0000F7590000}"/>
    <cellStyle name="Note 5 3 2 25 4" xfId="52876" xr:uid="{00000000-0005-0000-0000-0000F8590000}"/>
    <cellStyle name="Note 5 3 2 26" xfId="12588" xr:uid="{00000000-0005-0000-0000-0000F9590000}"/>
    <cellStyle name="Note 5 3 2 26 2" xfId="29336" xr:uid="{00000000-0005-0000-0000-0000FA590000}"/>
    <cellStyle name="Note 5 3 2 26 3" xfId="40069" xr:uid="{00000000-0005-0000-0000-0000FB590000}"/>
    <cellStyle name="Note 5 3 2 26 4" xfId="53077" xr:uid="{00000000-0005-0000-0000-0000FC590000}"/>
    <cellStyle name="Note 5 3 2 27" xfId="12870" xr:uid="{00000000-0005-0000-0000-0000FD590000}"/>
    <cellStyle name="Note 5 3 2 27 2" xfId="29585" xr:uid="{00000000-0005-0000-0000-0000FE590000}"/>
    <cellStyle name="Note 5 3 2 27 3" xfId="40269" xr:uid="{00000000-0005-0000-0000-0000FF590000}"/>
    <cellStyle name="Note 5 3 2 27 4" xfId="53277" xr:uid="{00000000-0005-0000-0000-0000005A0000}"/>
    <cellStyle name="Note 5 3 2 28" xfId="13212" xr:uid="{00000000-0005-0000-0000-0000015A0000}"/>
    <cellStyle name="Note 5 3 2 28 2" xfId="29893" xr:uid="{00000000-0005-0000-0000-0000025A0000}"/>
    <cellStyle name="Note 5 3 2 28 3" xfId="40537" xr:uid="{00000000-0005-0000-0000-0000035A0000}"/>
    <cellStyle name="Note 5 3 2 28 4" xfId="53545" xr:uid="{00000000-0005-0000-0000-0000045A0000}"/>
    <cellStyle name="Note 5 3 2 29" xfId="13549" xr:uid="{00000000-0005-0000-0000-0000055A0000}"/>
    <cellStyle name="Note 5 3 2 29 2" xfId="30199" xr:uid="{00000000-0005-0000-0000-0000065A0000}"/>
    <cellStyle name="Note 5 3 2 29 3" xfId="40803" xr:uid="{00000000-0005-0000-0000-0000075A0000}"/>
    <cellStyle name="Note 5 3 2 29 4" xfId="53811" xr:uid="{00000000-0005-0000-0000-0000085A0000}"/>
    <cellStyle name="Note 5 3 2 3" xfId="3700" xr:uid="{00000000-0005-0000-0000-0000095A0000}"/>
    <cellStyle name="Note 5 3 2 3 2" xfId="21236" xr:uid="{00000000-0005-0000-0000-00000A5A0000}"/>
    <cellStyle name="Note 5 3 2 3 3" xfId="20158" xr:uid="{00000000-0005-0000-0000-00000B5A0000}"/>
    <cellStyle name="Note 5 3 2 3 4" xfId="46107" xr:uid="{00000000-0005-0000-0000-00000C5A0000}"/>
    <cellStyle name="Note 5 3 2 30" xfId="13789" xr:uid="{00000000-0005-0000-0000-00000D5A0000}"/>
    <cellStyle name="Note 5 3 2 30 2" xfId="30413" xr:uid="{00000000-0005-0000-0000-00000E5A0000}"/>
    <cellStyle name="Note 5 3 2 30 3" xfId="40988" xr:uid="{00000000-0005-0000-0000-00000F5A0000}"/>
    <cellStyle name="Note 5 3 2 30 4" xfId="53996" xr:uid="{00000000-0005-0000-0000-0000105A0000}"/>
    <cellStyle name="Note 5 3 2 31" xfId="14064" xr:uid="{00000000-0005-0000-0000-0000115A0000}"/>
    <cellStyle name="Note 5 3 2 31 2" xfId="30652" xr:uid="{00000000-0005-0000-0000-0000125A0000}"/>
    <cellStyle name="Note 5 3 2 31 3" xfId="41190" xr:uid="{00000000-0005-0000-0000-0000135A0000}"/>
    <cellStyle name="Note 5 3 2 31 4" xfId="54198" xr:uid="{00000000-0005-0000-0000-0000145A0000}"/>
    <cellStyle name="Note 5 3 2 32" xfId="14361" xr:uid="{00000000-0005-0000-0000-0000155A0000}"/>
    <cellStyle name="Note 5 3 2 32 2" xfId="30916" xr:uid="{00000000-0005-0000-0000-0000165A0000}"/>
    <cellStyle name="Note 5 3 2 32 3" xfId="41406" xr:uid="{00000000-0005-0000-0000-0000175A0000}"/>
    <cellStyle name="Note 5 3 2 32 4" xfId="54414" xr:uid="{00000000-0005-0000-0000-0000185A0000}"/>
    <cellStyle name="Note 5 3 2 33" xfId="14685" xr:uid="{00000000-0005-0000-0000-0000195A0000}"/>
    <cellStyle name="Note 5 3 2 33 2" xfId="31204" xr:uid="{00000000-0005-0000-0000-00001A5A0000}"/>
    <cellStyle name="Note 5 3 2 33 3" xfId="41649" xr:uid="{00000000-0005-0000-0000-00001B5A0000}"/>
    <cellStyle name="Note 5 3 2 33 4" xfId="54657" xr:uid="{00000000-0005-0000-0000-00001C5A0000}"/>
    <cellStyle name="Note 5 3 2 34" xfId="14987" xr:uid="{00000000-0005-0000-0000-00001D5A0000}"/>
    <cellStyle name="Note 5 3 2 34 2" xfId="31473" xr:uid="{00000000-0005-0000-0000-00001E5A0000}"/>
    <cellStyle name="Note 5 3 2 34 3" xfId="41881" xr:uid="{00000000-0005-0000-0000-00001F5A0000}"/>
    <cellStyle name="Note 5 3 2 34 4" xfId="54889" xr:uid="{00000000-0005-0000-0000-0000205A0000}"/>
    <cellStyle name="Note 5 3 2 35" xfId="15293" xr:uid="{00000000-0005-0000-0000-0000215A0000}"/>
    <cellStyle name="Note 5 3 2 35 2" xfId="31742" xr:uid="{00000000-0005-0000-0000-0000225A0000}"/>
    <cellStyle name="Note 5 3 2 35 3" xfId="42111" xr:uid="{00000000-0005-0000-0000-0000235A0000}"/>
    <cellStyle name="Note 5 3 2 35 4" xfId="55119" xr:uid="{00000000-0005-0000-0000-0000245A0000}"/>
    <cellStyle name="Note 5 3 2 36" xfId="15738" xr:uid="{00000000-0005-0000-0000-0000255A0000}"/>
    <cellStyle name="Note 5 3 2 36 2" xfId="32146" xr:uid="{00000000-0005-0000-0000-0000265A0000}"/>
    <cellStyle name="Note 5 3 2 36 3" xfId="42473" xr:uid="{00000000-0005-0000-0000-0000275A0000}"/>
    <cellStyle name="Note 5 3 2 36 4" xfId="55481" xr:uid="{00000000-0005-0000-0000-0000285A0000}"/>
    <cellStyle name="Note 5 3 2 37" xfId="16002" xr:uid="{00000000-0005-0000-0000-0000295A0000}"/>
    <cellStyle name="Note 5 3 2 37 2" xfId="32374" xr:uid="{00000000-0005-0000-0000-00002A5A0000}"/>
    <cellStyle name="Note 5 3 2 37 3" xfId="42663" xr:uid="{00000000-0005-0000-0000-00002B5A0000}"/>
    <cellStyle name="Note 5 3 2 37 4" xfId="55671" xr:uid="{00000000-0005-0000-0000-00002C5A0000}"/>
    <cellStyle name="Note 5 3 2 38" xfId="16489" xr:uid="{00000000-0005-0000-0000-00002D5A0000}"/>
    <cellStyle name="Note 5 3 2 38 2" xfId="32821" xr:uid="{00000000-0005-0000-0000-00002E5A0000}"/>
    <cellStyle name="Note 5 3 2 38 3" xfId="43060" xr:uid="{00000000-0005-0000-0000-00002F5A0000}"/>
    <cellStyle name="Note 5 3 2 38 4" xfId="56068" xr:uid="{00000000-0005-0000-0000-0000305A0000}"/>
    <cellStyle name="Note 5 3 2 39" xfId="16708" xr:uid="{00000000-0005-0000-0000-0000315A0000}"/>
    <cellStyle name="Note 5 3 2 39 2" xfId="33015" xr:uid="{00000000-0005-0000-0000-0000325A0000}"/>
    <cellStyle name="Note 5 3 2 39 3" xfId="43230" xr:uid="{00000000-0005-0000-0000-0000335A0000}"/>
    <cellStyle name="Note 5 3 2 39 4" xfId="56238" xr:uid="{00000000-0005-0000-0000-0000345A0000}"/>
    <cellStyle name="Note 5 3 2 4" xfId="4317" xr:uid="{00000000-0005-0000-0000-0000355A0000}"/>
    <cellStyle name="Note 5 3 2 4 2" xfId="21800" xr:uid="{00000000-0005-0000-0000-0000365A0000}"/>
    <cellStyle name="Note 5 3 2 4 3" xfId="21619" xr:uid="{00000000-0005-0000-0000-0000375A0000}"/>
    <cellStyle name="Note 5 3 2 4 4" xfId="46585" xr:uid="{00000000-0005-0000-0000-0000385A0000}"/>
    <cellStyle name="Note 5 3 2 40" xfId="17510" xr:uid="{00000000-0005-0000-0000-0000395A0000}"/>
    <cellStyle name="Note 5 3 2 40 2" xfId="33748" xr:uid="{00000000-0005-0000-0000-00003A5A0000}"/>
    <cellStyle name="Note 5 3 2 40 3" xfId="43862" xr:uid="{00000000-0005-0000-0000-00003B5A0000}"/>
    <cellStyle name="Note 5 3 2 40 4" xfId="56870" xr:uid="{00000000-0005-0000-0000-00003C5A0000}"/>
    <cellStyle name="Note 5 3 2 41" xfId="17760" xr:uid="{00000000-0005-0000-0000-00003D5A0000}"/>
    <cellStyle name="Note 5 3 2 41 2" xfId="33969" xr:uid="{00000000-0005-0000-0000-00003E5A0000}"/>
    <cellStyle name="Note 5 3 2 41 3" xfId="44043" xr:uid="{00000000-0005-0000-0000-00003F5A0000}"/>
    <cellStyle name="Note 5 3 2 41 4" xfId="57051" xr:uid="{00000000-0005-0000-0000-0000405A0000}"/>
    <cellStyle name="Note 5 3 2 42" xfId="18079" xr:uid="{00000000-0005-0000-0000-0000415A0000}"/>
    <cellStyle name="Note 5 3 2 42 2" xfId="34250" xr:uid="{00000000-0005-0000-0000-0000425A0000}"/>
    <cellStyle name="Note 5 3 2 42 3" xfId="44277" xr:uid="{00000000-0005-0000-0000-0000435A0000}"/>
    <cellStyle name="Note 5 3 2 42 4" xfId="57285" xr:uid="{00000000-0005-0000-0000-0000445A0000}"/>
    <cellStyle name="Note 5 3 2 43" xfId="18390" xr:uid="{00000000-0005-0000-0000-0000455A0000}"/>
    <cellStyle name="Note 5 3 2 43 2" xfId="34525" xr:uid="{00000000-0005-0000-0000-0000465A0000}"/>
    <cellStyle name="Note 5 3 2 43 3" xfId="44507" xr:uid="{00000000-0005-0000-0000-0000475A0000}"/>
    <cellStyle name="Note 5 3 2 43 4" xfId="57515" xr:uid="{00000000-0005-0000-0000-0000485A0000}"/>
    <cellStyle name="Note 5 3 2 44" xfId="18706" xr:uid="{00000000-0005-0000-0000-0000495A0000}"/>
    <cellStyle name="Note 5 3 2 44 2" xfId="34805" xr:uid="{00000000-0005-0000-0000-00004A5A0000}"/>
    <cellStyle name="Note 5 3 2 44 3" xfId="44742" xr:uid="{00000000-0005-0000-0000-00004B5A0000}"/>
    <cellStyle name="Note 5 3 2 44 4" xfId="57750" xr:uid="{00000000-0005-0000-0000-00004C5A0000}"/>
    <cellStyle name="Note 5 3 2 45" xfId="19167" xr:uid="{00000000-0005-0000-0000-00004D5A0000}"/>
    <cellStyle name="Note 5 3 2 45 2" xfId="35214" xr:uid="{00000000-0005-0000-0000-00004E5A0000}"/>
    <cellStyle name="Note 5 3 2 45 3" xfId="45084" xr:uid="{00000000-0005-0000-0000-00004F5A0000}"/>
    <cellStyle name="Note 5 3 2 45 4" xfId="58092" xr:uid="{00000000-0005-0000-0000-0000505A0000}"/>
    <cellStyle name="Note 5 3 2 46" xfId="19469" xr:uid="{00000000-0005-0000-0000-0000515A0000}"/>
    <cellStyle name="Note 5 3 2 46 2" xfId="35480" xr:uid="{00000000-0005-0000-0000-0000525A0000}"/>
    <cellStyle name="Note 5 3 2 46 3" xfId="45307" xr:uid="{00000000-0005-0000-0000-0000535A0000}"/>
    <cellStyle name="Note 5 3 2 46 4" xfId="58315" xr:uid="{00000000-0005-0000-0000-0000545A0000}"/>
    <cellStyle name="Note 5 3 2 47" xfId="34712" xr:uid="{00000000-0005-0000-0000-0000555A0000}"/>
    <cellStyle name="Note 5 3 2 5" xfId="4560" xr:uid="{00000000-0005-0000-0000-0000565A0000}"/>
    <cellStyle name="Note 5 3 2 5 2" xfId="22012" xr:uid="{00000000-0005-0000-0000-0000575A0000}"/>
    <cellStyle name="Note 5 3 2 5 3" xfId="20413" xr:uid="{00000000-0005-0000-0000-0000585A0000}"/>
    <cellStyle name="Note 5 3 2 5 4" xfId="46756" xr:uid="{00000000-0005-0000-0000-0000595A0000}"/>
    <cellStyle name="Note 5 3 2 6" xfId="4951" xr:uid="{00000000-0005-0000-0000-00005A5A0000}"/>
    <cellStyle name="Note 5 3 2 6 2" xfId="22375" xr:uid="{00000000-0005-0000-0000-00005B5A0000}"/>
    <cellStyle name="Note 5 3 2 6 3" xfId="26094" xr:uid="{00000000-0005-0000-0000-00005C5A0000}"/>
    <cellStyle name="Note 5 3 2 6 4" xfId="47069" xr:uid="{00000000-0005-0000-0000-00005D5A0000}"/>
    <cellStyle name="Note 5 3 2 7" xfId="5176" xr:uid="{00000000-0005-0000-0000-00005E5A0000}"/>
    <cellStyle name="Note 5 3 2 7 2" xfId="22578" xr:uid="{00000000-0005-0000-0000-00005F5A0000}"/>
    <cellStyle name="Note 5 3 2 7 3" xfId="19670" xr:uid="{00000000-0005-0000-0000-0000605A0000}"/>
    <cellStyle name="Note 5 3 2 7 4" xfId="47250" xr:uid="{00000000-0005-0000-0000-0000615A0000}"/>
    <cellStyle name="Note 5 3 2 8" xfId="5461" xr:uid="{00000000-0005-0000-0000-0000625A0000}"/>
    <cellStyle name="Note 5 3 2 8 2" xfId="22839" xr:uid="{00000000-0005-0000-0000-0000635A0000}"/>
    <cellStyle name="Note 5 3 2 8 3" xfId="19591" xr:uid="{00000000-0005-0000-0000-0000645A0000}"/>
    <cellStyle name="Note 5 3 2 8 4" xfId="47468" xr:uid="{00000000-0005-0000-0000-0000655A0000}"/>
    <cellStyle name="Note 5 3 2 9" xfId="5669" xr:uid="{00000000-0005-0000-0000-0000665A0000}"/>
    <cellStyle name="Note 5 3 2 9 2" xfId="23028" xr:uid="{00000000-0005-0000-0000-0000675A0000}"/>
    <cellStyle name="Note 5 3 2 9 3" xfId="34157" xr:uid="{00000000-0005-0000-0000-0000685A0000}"/>
    <cellStyle name="Note 5 3 2 9 4" xfId="47630" xr:uid="{00000000-0005-0000-0000-0000695A0000}"/>
    <cellStyle name="Note 5 3 20" xfId="16281" xr:uid="{00000000-0005-0000-0000-00006A5A0000}"/>
    <cellStyle name="Note 5 3 20 2" xfId="32626" xr:uid="{00000000-0005-0000-0000-00006B5A0000}"/>
    <cellStyle name="Note 5 3 20 3" xfId="42883" xr:uid="{00000000-0005-0000-0000-00006C5A0000}"/>
    <cellStyle name="Note 5 3 20 4" xfId="55891" xr:uid="{00000000-0005-0000-0000-00006D5A0000}"/>
    <cellStyle name="Note 5 3 21" xfId="17237" xr:uid="{00000000-0005-0000-0000-00006E5A0000}"/>
    <cellStyle name="Note 5 3 21 2" xfId="33496" xr:uid="{00000000-0005-0000-0000-00006F5A0000}"/>
    <cellStyle name="Note 5 3 21 3" xfId="43645" xr:uid="{00000000-0005-0000-0000-0000705A0000}"/>
    <cellStyle name="Note 5 3 21 4" xfId="56653" xr:uid="{00000000-0005-0000-0000-0000715A0000}"/>
    <cellStyle name="Note 5 3 22" xfId="17268" xr:uid="{00000000-0005-0000-0000-0000725A0000}"/>
    <cellStyle name="Note 5 3 22 2" xfId="33527" xr:uid="{00000000-0005-0000-0000-0000735A0000}"/>
    <cellStyle name="Note 5 3 22 3" xfId="43676" xr:uid="{00000000-0005-0000-0000-0000745A0000}"/>
    <cellStyle name="Note 5 3 22 4" xfId="56684" xr:uid="{00000000-0005-0000-0000-0000755A0000}"/>
    <cellStyle name="Note 5 3 23" xfId="16989" xr:uid="{00000000-0005-0000-0000-0000765A0000}"/>
    <cellStyle name="Note 5 3 23 2" xfId="33269" xr:uid="{00000000-0005-0000-0000-0000775A0000}"/>
    <cellStyle name="Note 5 3 23 3" xfId="43450" xr:uid="{00000000-0005-0000-0000-0000785A0000}"/>
    <cellStyle name="Note 5 3 23 4" xfId="56458" xr:uid="{00000000-0005-0000-0000-0000795A0000}"/>
    <cellStyle name="Note 5 3 24" xfId="16860" xr:uid="{00000000-0005-0000-0000-00007A5A0000}"/>
    <cellStyle name="Note 5 3 24 2" xfId="33147" xr:uid="{00000000-0005-0000-0000-00007B5A0000}"/>
    <cellStyle name="Note 5 3 24 3" xfId="43344" xr:uid="{00000000-0005-0000-0000-00007C5A0000}"/>
    <cellStyle name="Note 5 3 24 4" xfId="56352" xr:uid="{00000000-0005-0000-0000-00007D5A0000}"/>
    <cellStyle name="Note 5 3 25" xfId="18864" xr:uid="{00000000-0005-0000-0000-00007E5A0000}"/>
    <cellStyle name="Note 5 3 25 2" xfId="34936" xr:uid="{00000000-0005-0000-0000-00007F5A0000}"/>
    <cellStyle name="Note 5 3 25 3" xfId="44851" xr:uid="{00000000-0005-0000-0000-0000805A0000}"/>
    <cellStyle name="Note 5 3 25 4" xfId="57859" xr:uid="{00000000-0005-0000-0000-0000815A0000}"/>
    <cellStyle name="Note 5 3 26" xfId="23957" xr:uid="{00000000-0005-0000-0000-0000825A0000}"/>
    <cellStyle name="Note 5 3 3" xfId="2851" xr:uid="{00000000-0005-0000-0000-0000835A0000}"/>
    <cellStyle name="Note 5 3 3 10" xfId="6223" xr:uid="{00000000-0005-0000-0000-0000845A0000}"/>
    <cellStyle name="Note 5 3 3 10 2" xfId="23545" xr:uid="{00000000-0005-0000-0000-0000855A0000}"/>
    <cellStyle name="Note 5 3 3 10 3" xfId="34696" xr:uid="{00000000-0005-0000-0000-0000865A0000}"/>
    <cellStyle name="Note 5 3 3 10 4" xfId="48079" xr:uid="{00000000-0005-0000-0000-0000875A0000}"/>
    <cellStyle name="Note 5 3 3 11" xfId="6456" xr:uid="{00000000-0005-0000-0000-0000885A0000}"/>
    <cellStyle name="Note 5 3 3 11 2" xfId="23754" xr:uid="{00000000-0005-0000-0000-0000895A0000}"/>
    <cellStyle name="Note 5 3 3 11 3" xfId="30324" xr:uid="{00000000-0005-0000-0000-00008A5A0000}"/>
    <cellStyle name="Note 5 3 3 11 4" xfId="48252" xr:uid="{00000000-0005-0000-0000-00008B5A0000}"/>
    <cellStyle name="Note 5 3 3 12" xfId="6750" xr:uid="{00000000-0005-0000-0000-00008C5A0000}"/>
    <cellStyle name="Note 5 3 3 12 2" xfId="24016" xr:uid="{00000000-0005-0000-0000-00008D5A0000}"/>
    <cellStyle name="Note 5 3 3 12 3" xfId="23471" xr:uid="{00000000-0005-0000-0000-00008E5A0000}"/>
    <cellStyle name="Note 5 3 3 12 4" xfId="48475" xr:uid="{00000000-0005-0000-0000-00008F5A0000}"/>
    <cellStyle name="Note 5 3 3 13" xfId="7114" xr:uid="{00000000-0005-0000-0000-0000905A0000}"/>
    <cellStyle name="Note 5 3 3 13 2" xfId="24345" xr:uid="{00000000-0005-0000-0000-0000915A0000}"/>
    <cellStyle name="Note 5 3 3 13 3" xfId="35786" xr:uid="{00000000-0005-0000-0000-0000925A0000}"/>
    <cellStyle name="Note 5 3 3 13 4" xfId="48755" xr:uid="{00000000-0005-0000-0000-0000935A0000}"/>
    <cellStyle name="Note 5 3 3 14" xfId="7540" xr:uid="{00000000-0005-0000-0000-0000945A0000}"/>
    <cellStyle name="Note 5 3 3 14 2" xfId="24722" xr:uid="{00000000-0005-0000-0000-0000955A0000}"/>
    <cellStyle name="Note 5 3 3 14 3" xfId="36094" xr:uid="{00000000-0005-0000-0000-0000965A0000}"/>
    <cellStyle name="Note 5 3 3 14 4" xfId="49065" xr:uid="{00000000-0005-0000-0000-0000975A0000}"/>
    <cellStyle name="Note 5 3 3 15" xfId="7838" xr:uid="{00000000-0005-0000-0000-0000985A0000}"/>
    <cellStyle name="Note 5 3 3 15 2" xfId="24992" xr:uid="{00000000-0005-0000-0000-0000995A0000}"/>
    <cellStyle name="Note 5 3 3 15 3" xfId="36324" xr:uid="{00000000-0005-0000-0000-00009A5A0000}"/>
    <cellStyle name="Note 5 3 3 15 4" xfId="49295" xr:uid="{00000000-0005-0000-0000-00009B5A0000}"/>
    <cellStyle name="Note 5 3 3 16" xfId="8419" xr:uid="{00000000-0005-0000-0000-00009C5A0000}"/>
    <cellStyle name="Note 5 3 3 16 2" xfId="25534" xr:uid="{00000000-0005-0000-0000-00009D5A0000}"/>
    <cellStyle name="Note 5 3 3 16 3" xfId="36807" xr:uid="{00000000-0005-0000-0000-00009E5A0000}"/>
    <cellStyle name="Note 5 3 3 16 4" xfId="49778" xr:uid="{00000000-0005-0000-0000-00009F5A0000}"/>
    <cellStyle name="Note 5 3 3 17" xfId="8681" xr:uid="{00000000-0005-0000-0000-0000A05A0000}"/>
    <cellStyle name="Note 5 3 3 17 2" xfId="25761" xr:uid="{00000000-0005-0000-0000-0000A15A0000}"/>
    <cellStyle name="Note 5 3 3 17 3" xfId="36996" xr:uid="{00000000-0005-0000-0000-0000A25A0000}"/>
    <cellStyle name="Note 5 3 3 17 4" xfId="49967" xr:uid="{00000000-0005-0000-0000-0000A35A0000}"/>
    <cellStyle name="Note 5 3 3 18" xfId="8959" xr:uid="{00000000-0005-0000-0000-0000A45A0000}"/>
    <cellStyle name="Note 5 3 3 18 2" xfId="26011" xr:uid="{00000000-0005-0000-0000-0000A55A0000}"/>
    <cellStyle name="Note 5 3 3 18 3" xfId="37212" xr:uid="{00000000-0005-0000-0000-0000A65A0000}"/>
    <cellStyle name="Note 5 3 3 18 4" xfId="50183" xr:uid="{00000000-0005-0000-0000-0000A75A0000}"/>
    <cellStyle name="Note 5 3 3 19" xfId="10479" xr:uid="{00000000-0005-0000-0000-0000A85A0000}"/>
    <cellStyle name="Note 5 3 3 19 2" xfId="27432" xr:uid="{00000000-0005-0000-0000-0000A95A0000}"/>
    <cellStyle name="Note 5 3 3 19 3" xfId="38472" xr:uid="{00000000-0005-0000-0000-0000AA5A0000}"/>
    <cellStyle name="Note 5 3 3 19 4" xfId="51459" xr:uid="{00000000-0005-0000-0000-0000AB5A0000}"/>
    <cellStyle name="Note 5 3 3 2" xfId="3364" xr:uid="{00000000-0005-0000-0000-0000AC5A0000}"/>
    <cellStyle name="Note 5 3 3 2 2" xfId="20937" xr:uid="{00000000-0005-0000-0000-0000AD5A0000}"/>
    <cellStyle name="Note 5 3 3 2 3" xfId="28987" xr:uid="{00000000-0005-0000-0000-0000AE5A0000}"/>
    <cellStyle name="Note 5 3 3 2 4" xfId="45851" xr:uid="{00000000-0005-0000-0000-0000AF5A0000}"/>
    <cellStyle name="Note 5 3 3 20" xfId="10725" xr:uid="{00000000-0005-0000-0000-0000B05A0000}"/>
    <cellStyle name="Note 5 3 3 20 2" xfId="27660" xr:uid="{00000000-0005-0000-0000-0000B15A0000}"/>
    <cellStyle name="Note 5 3 3 20 3" xfId="38669" xr:uid="{00000000-0005-0000-0000-0000B25A0000}"/>
    <cellStyle name="Note 5 3 3 20 4" xfId="51677" xr:uid="{00000000-0005-0000-0000-0000B35A0000}"/>
    <cellStyle name="Note 5 3 3 21" xfId="11049" xr:uid="{00000000-0005-0000-0000-0000B45A0000}"/>
    <cellStyle name="Note 5 3 3 21 2" xfId="27955" xr:uid="{00000000-0005-0000-0000-0000B55A0000}"/>
    <cellStyle name="Note 5 3 3 21 3" xfId="38908" xr:uid="{00000000-0005-0000-0000-0000B65A0000}"/>
    <cellStyle name="Note 5 3 3 21 4" xfId="51916" xr:uid="{00000000-0005-0000-0000-0000B75A0000}"/>
    <cellStyle name="Note 5 3 3 22" xfId="11388" xr:uid="{00000000-0005-0000-0000-0000B85A0000}"/>
    <cellStyle name="Note 5 3 3 22 2" xfId="28263" xr:uid="{00000000-0005-0000-0000-0000B95A0000}"/>
    <cellStyle name="Note 5 3 3 22 3" xfId="39166" xr:uid="{00000000-0005-0000-0000-0000BA5A0000}"/>
    <cellStyle name="Note 5 3 3 22 4" xfId="52174" xr:uid="{00000000-0005-0000-0000-0000BB5A0000}"/>
    <cellStyle name="Note 5 3 3 23" xfId="11659" xr:uid="{00000000-0005-0000-0000-0000BC5A0000}"/>
    <cellStyle name="Note 5 3 3 23 2" xfId="28501" xr:uid="{00000000-0005-0000-0000-0000BD5A0000}"/>
    <cellStyle name="Note 5 3 3 23 3" xfId="39368" xr:uid="{00000000-0005-0000-0000-0000BE5A0000}"/>
    <cellStyle name="Note 5 3 3 23 4" xfId="52376" xr:uid="{00000000-0005-0000-0000-0000BF5A0000}"/>
    <cellStyle name="Note 5 3 3 24" xfId="11990" xr:uid="{00000000-0005-0000-0000-0000C05A0000}"/>
    <cellStyle name="Note 5 3 3 24 2" xfId="28802" xr:uid="{00000000-0005-0000-0000-0000C15A0000}"/>
    <cellStyle name="Note 5 3 3 24 3" xfId="39630" xr:uid="{00000000-0005-0000-0000-0000C25A0000}"/>
    <cellStyle name="Note 5 3 3 24 4" xfId="52638" xr:uid="{00000000-0005-0000-0000-0000C35A0000}"/>
    <cellStyle name="Note 5 3 3 25" xfId="12275" xr:uid="{00000000-0005-0000-0000-0000C45A0000}"/>
    <cellStyle name="Note 5 3 3 25 2" xfId="29055" xr:uid="{00000000-0005-0000-0000-0000C55A0000}"/>
    <cellStyle name="Note 5 3 3 25 3" xfId="39829" xr:uid="{00000000-0005-0000-0000-0000C65A0000}"/>
    <cellStyle name="Note 5 3 3 25 4" xfId="52837" xr:uid="{00000000-0005-0000-0000-0000C75A0000}"/>
    <cellStyle name="Note 5 3 3 26" xfId="12548" xr:uid="{00000000-0005-0000-0000-0000C85A0000}"/>
    <cellStyle name="Note 5 3 3 26 2" xfId="29296" xr:uid="{00000000-0005-0000-0000-0000C95A0000}"/>
    <cellStyle name="Note 5 3 3 26 3" xfId="40030" xr:uid="{00000000-0005-0000-0000-0000CA5A0000}"/>
    <cellStyle name="Note 5 3 3 26 4" xfId="53038" xr:uid="{00000000-0005-0000-0000-0000CB5A0000}"/>
    <cellStyle name="Note 5 3 3 27" xfId="12830" xr:uid="{00000000-0005-0000-0000-0000CC5A0000}"/>
    <cellStyle name="Note 5 3 3 27 2" xfId="29546" xr:uid="{00000000-0005-0000-0000-0000CD5A0000}"/>
    <cellStyle name="Note 5 3 3 27 3" xfId="40230" xr:uid="{00000000-0005-0000-0000-0000CE5A0000}"/>
    <cellStyle name="Note 5 3 3 27 4" xfId="53238" xr:uid="{00000000-0005-0000-0000-0000CF5A0000}"/>
    <cellStyle name="Note 5 3 3 28" xfId="13173" xr:uid="{00000000-0005-0000-0000-0000D05A0000}"/>
    <cellStyle name="Note 5 3 3 28 2" xfId="29854" xr:uid="{00000000-0005-0000-0000-0000D15A0000}"/>
    <cellStyle name="Note 5 3 3 28 3" xfId="40498" xr:uid="{00000000-0005-0000-0000-0000D25A0000}"/>
    <cellStyle name="Note 5 3 3 28 4" xfId="53506" xr:uid="{00000000-0005-0000-0000-0000D35A0000}"/>
    <cellStyle name="Note 5 3 3 29" xfId="13510" xr:uid="{00000000-0005-0000-0000-0000D45A0000}"/>
    <cellStyle name="Note 5 3 3 29 2" xfId="30160" xr:uid="{00000000-0005-0000-0000-0000D55A0000}"/>
    <cellStyle name="Note 5 3 3 29 3" xfId="40764" xr:uid="{00000000-0005-0000-0000-0000D65A0000}"/>
    <cellStyle name="Note 5 3 3 29 4" xfId="53772" xr:uid="{00000000-0005-0000-0000-0000D75A0000}"/>
    <cellStyle name="Note 5 3 3 3" xfId="3660" xr:uid="{00000000-0005-0000-0000-0000D85A0000}"/>
    <cellStyle name="Note 5 3 3 3 2" xfId="21197" xr:uid="{00000000-0005-0000-0000-0000D95A0000}"/>
    <cellStyle name="Note 5 3 3 3 3" xfId="31815" xr:uid="{00000000-0005-0000-0000-0000DA5A0000}"/>
    <cellStyle name="Note 5 3 3 3 4" xfId="46068" xr:uid="{00000000-0005-0000-0000-0000DB5A0000}"/>
    <cellStyle name="Note 5 3 3 30" xfId="13749" xr:uid="{00000000-0005-0000-0000-0000DC5A0000}"/>
    <cellStyle name="Note 5 3 3 30 2" xfId="30373" xr:uid="{00000000-0005-0000-0000-0000DD5A0000}"/>
    <cellStyle name="Note 5 3 3 30 3" xfId="40949" xr:uid="{00000000-0005-0000-0000-0000DE5A0000}"/>
    <cellStyle name="Note 5 3 3 30 4" xfId="53957" xr:uid="{00000000-0005-0000-0000-0000DF5A0000}"/>
    <cellStyle name="Note 5 3 3 31" xfId="14024" xr:uid="{00000000-0005-0000-0000-0000E05A0000}"/>
    <cellStyle name="Note 5 3 3 31 2" xfId="30613" xr:uid="{00000000-0005-0000-0000-0000E15A0000}"/>
    <cellStyle name="Note 5 3 3 31 3" xfId="41151" xr:uid="{00000000-0005-0000-0000-0000E25A0000}"/>
    <cellStyle name="Note 5 3 3 31 4" xfId="54159" xr:uid="{00000000-0005-0000-0000-0000E35A0000}"/>
    <cellStyle name="Note 5 3 3 32" xfId="14321" xr:uid="{00000000-0005-0000-0000-0000E45A0000}"/>
    <cellStyle name="Note 5 3 3 32 2" xfId="30877" xr:uid="{00000000-0005-0000-0000-0000E55A0000}"/>
    <cellStyle name="Note 5 3 3 32 3" xfId="41367" xr:uid="{00000000-0005-0000-0000-0000E65A0000}"/>
    <cellStyle name="Note 5 3 3 32 4" xfId="54375" xr:uid="{00000000-0005-0000-0000-0000E75A0000}"/>
    <cellStyle name="Note 5 3 3 33" xfId="14645" xr:uid="{00000000-0005-0000-0000-0000E85A0000}"/>
    <cellStyle name="Note 5 3 3 33 2" xfId="31165" xr:uid="{00000000-0005-0000-0000-0000E95A0000}"/>
    <cellStyle name="Note 5 3 3 33 3" xfId="41610" xr:uid="{00000000-0005-0000-0000-0000EA5A0000}"/>
    <cellStyle name="Note 5 3 3 33 4" xfId="54618" xr:uid="{00000000-0005-0000-0000-0000EB5A0000}"/>
    <cellStyle name="Note 5 3 3 34" xfId="14948" xr:uid="{00000000-0005-0000-0000-0000EC5A0000}"/>
    <cellStyle name="Note 5 3 3 34 2" xfId="31434" xr:uid="{00000000-0005-0000-0000-0000ED5A0000}"/>
    <cellStyle name="Note 5 3 3 34 3" xfId="41842" xr:uid="{00000000-0005-0000-0000-0000EE5A0000}"/>
    <cellStyle name="Note 5 3 3 34 4" xfId="54850" xr:uid="{00000000-0005-0000-0000-0000EF5A0000}"/>
    <cellStyle name="Note 5 3 3 35" xfId="15253" xr:uid="{00000000-0005-0000-0000-0000F05A0000}"/>
    <cellStyle name="Note 5 3 3 35 2" xfId="31703" xr:uid="{00000000-0005-0000-0000-0000F15A0000}"/>
    <cellStyle name="Note 5 3 3 35 3" xfId="42072" xr:uid="{00000000-0005-0000-0000-0000F25A0000}"/>
    <cellStyle name="Note 5 3 3 35 4" xfId="55080" xr:uid="{00000000-0005-0000-0000-0000F35A0000}"/>
    <cellStyle name="Note 5 3 3 36" xfId="15699" xr:uid="{00000000-0005-0000-0000-0000F45A0000}"/>
    <cellStyle name="Note 5 3 3 36 2" xfId="32107" xr:uid="{00000000-0005-0000-0000-0000F55A0000}"/>
    <cellStyle name="Note 5 3 3 36 3" xfId="42434" xr:uid="{00000000-0005-0000-0000-0000F65A0000}"/>
    <cellStyle name="Note 5 3 3 36 4" xfId="55442" xr:uid="{00000000-0005-0000-0000-0000F75A0000}"/>
    <cellStyle name="Note 5 3 3 37" xfId="15962" xr:uid="{00000000-0005-0000-0000-0000F85A0000}"/>
    <cellStyle name="Note 5 3 3 37 2" xfId="32334" xr:uid="{00000000-0005-0000-0000-0000F95A0000}"/>
    <cellStyle name="Note 5 3 3 37 3" xfId="42624" xr:uid="{00000000-0005-0000-0000-0000FA5A0000}"/>
    <cellStyle name="Note 5 3 3 37 4" xfId="55632" xr:uid="{00000000-0005-0000-0000-0000FB5A0000}"/>
    <cellStyle name="Note 5 3 3 38" xfId="16449" xr:uid="{00000000-0005-0000-0000-0000FC5A0000}"/>
    <cellStyle name="Note 5 3 3 38 2" xfId="32781" xr:uid="{00000000-0005-0000-0000-0000FD5A0000}"/>
    <cellStyle name="Note 5 3 3 38 3" xfId="43020" xr:uid="{00000000-0005-0000-0000-0000FE5A0000}"/>
    <cellStyle name="Note 5 3 3 38 4" xfId="56028" xr:uid="{00000000-0005-0000-0000-0000FF5A0000}"/>
    <cellStyle name="Note 5 3 3 39" xfId="16669" xr:uid="{00000000-0005-0000-0000-0000005B0000}"/>
    <cellStyle name="Note 5 3 3 39 2" xfId="32976" xr:uid="{00000000-0005-0000-0000-0000015B0000}"/>
    <cellStyle name="Note 5 3 3 39 3" xfId="43191" xr:uid="{00000000-0005-0000-0000-0000025B0000}"/>
    <cellStyle name="Note 5 3 3 39 4" xfId="56199" xr:uid="{00000000-0005-0000-0000-0000035B0000}"/>
    <cellStyle name="Note 5 3 3 4" xfId="4277" xr:uid="{00000000-0005-0000-0000-0000045B0000}"/>
    <cellStyle name="Note 5 3 3 4 2" xfId="21761" xr:uid="{00000000-0005-0000-0000-0000055B0000}"/>
    <cellStyle name="Note 5 3 3 4 3" xfId="26820" xr:uid="{00000000-0005-0000-0000-0000065B0000}"/>
    <cellStyle name="Note 5 3 3 4 4" xfId="46546" xr:uid="{00000000-0005-0000-0000-0000075B0000}"/>
    <cellStyle name="Note 5 3 3 40" xfId="17470" xr:uid="{00000000-0005-0000-0000-0000085B0000}"/>
    <cellStyle name="Note 5 3 3 40 2" xfId="33708" xr:uid="{00000000-0005-0000-0000-0000095B0000}"/>
    <cellStyle name="Note 5 3 3 40 3" xfId="43823" xr:uid="{00000000-0005-0000-0000-00000A5B0000}"/>
    <cellStyle name="Note 5 3 3 40 4" xfId="56831" xr:uid="{00000000-0005-0000-0000-00000B5B0000}"/>
    <cellStyle name="Note 5 3 3 41" xfId="17720" xr:uid="{00000000-0005-0000-0000-00000C5B0000}"/>
    <cellStyle name="Note 5 3 3 41 2" xfId="33929" xr:uid="{00000000-0005-0000-0000-00000D5B0000}"/>
    <cellStyle name="Note 5 3 3 41 3" xfId="44004" xr:uid="{00000000-0005-0000-0000-00000E5B0000}"/>
    <cellStyle name="Note 5 3 3 41 4" xfId="57012" xr:uid="{00000000-0005-0000-0000-00000F5B0000}"/>
    <cellStyle name="Note 5 3 3 42" xfId="18039" xr:uid="{00000000-0005-0000-0000-0000105B0000}"/>
    <cellStyle name="Note 5 3 3 42 2" xfId="34211" xr:uid="{00000000-0005-0000-0000-0000115B0000}"/>
    <cellStyle name="Note 5 3 3 42 3" xfId="44238" xr:uid="{00000000-0005-0000-0000-0000125B0000}"/>
    <cellStyle name="Note 5 3 3 42 4" xfId="57246" xr:uid="{00000000-0005-0000-0000-0000135B0000}"/>
    <cellStyle name="Note 5 3 3 43" xfId="18350" xr:uid="{00000000-0005-0000-0000-0000145B0000}"/>
    <cellStyle name="Note 5 3 3 43 2" xfId="34486" xr:uid="{00000000-0005-0000-0000-0000155B0000}"/>
    <cellStyle name="Note 5 3 3 43 3" xfId="44468" xr:uid="{00000000-0005-0000-0000-0000165B0000}"/>
    <cellStyle name="Note 5 3 3 43 4" xfId="57476" xr:uid="{00000000-0005-0000-0000-0000175B0000}"/>
    <cellStyle name="Note 5 3 3 44" xfId="18666" xr:uid="{00000000-0005-0000-0000-0000185B0000}"/>
    <cellStyle name="Note 5 3 3 44 2" xfId="34766" xr:uid="{00000000-0005-0000-0000-0000195B0000}"/>
    <cellStyle name="Note 5 3 3 44 3" xfId="44703" xr:uid="{00000000-0005-0000-0000-00001A5B0000}"/>
    <cellStyle name="Note 5 3 3 44 4" xfId="57711" xr:uid="{00000000-0005-0000-0000-00001B5B0000}"/>
    <cellStyle name="Note 5 3 3 45" xfId="19127" xr:uid="{00000000-0005-0000-0000-00001C5B0000}"/>
    <cellStyle name="Note 5 3 3 45 2" xfId="35175" xr:uid="{00000000-0005-0000-0000-00001D5B0000}"/>
    <cellStyle name="Note 5 3 3 45 3" xfId="45045" xr:uid="{00000000-0005-0000-0000-00001E5B0000}"/>
    <cellStyle name="Note 5 3 3 45 4" xfId="58053" xr:uid="{00000000-0005-0000-0000-00001F5B0000}"/>
    <cellStyle name="Note 5 3 3 46" xfId="19429" xr:uid="{00000000-0005-0000-0000-0000205B0000}"/>
    <cellStyle name="Note 5 3 3 46 2" xfId="35441" xr:uid="{00000000-0005-0000-0000-0000215B0000}"/>
    <cellStyle name="Note 5 3 3 46 3" xfId="45268" xr:uid="{00000000-0005-0000-0000-0000225B0000}"/>
    <cellStyle name="Note 5 3 3 46 4" xfId="58276" xr:uid="{00000000-0005-0000-0000-0000235B0000}"/>
    <cellStyle name="Note 5 3 3 47" xfId="32919" xr:uid="{00000000-0005-0000-0000-0000245B0000}"/>
    <cellStyle name="Note 5 3 3 5" xfId="4521" xr:uid="{00000000-0005-0000-0000-0000255B0000}"/>
    <cellStyle name="Note 5 3 3 5 2" xfId="21973" xr:uid="{00000000-0005-0000-0000-0000265B0000}"/>
    <cellStyle name="Note 5 3 3 5 3" xfId="19796" xr:uid="{00000000-0005-0000-0000-0000275B0000}"/>
    <cellStyle name="Note 5 3 3 5 4" xfId="46717" xr:uid="{00000000-0005-0000-0000-0000285B0000}"/>
    <cellStyle name="Note 5 3 3 6" xfId="4911" xr:uid="{00000000-0005-0000-0000-0000295B0000}"/>
    <cellStyle name="Note 5 3 3 6 2" xfId="22335" xr:uid="{00000000-0005-0000-0000-00002A5B0000}"/>
    <cellStyle name="Note 5 3 3 6 3" xfId="26258" xr:uid="{00000000-0005-0000-0000-00002B5B0000}"/>
    <cellStyle name="Note 5 3 3 6 4" xfId="47029" xr:uid="{00000000-0005-0000-0000-00002C5B0000}"/>
    <cellStyle name="Note 5 3 3 7" xfId="5137" xr:uid="{00000000-0005-0000-0000-00002D5B0000}"/>
    <cellStyle name="Note 5 3 3 7 2" xfId="22539" xr:uid="{00000000-0005-0000-0000-00002E5B0000}"/>
    <cellStyle name="Note 5 3 3 7 3" xfId="20486" xr:uid="{00000000-0005-0000-0000-00002F5B0000}"/>
    <cellStyle name="Note 5 3 3 7 4" xfId="47211" xr:uid="{00000000-0005-0000-0000-0000305B0000}"/>
    <cellStyle name="Note 5 3 3 8" xfId="5422" xr:uid="{00000000-0005-0000-0000-0000315B0000}"/>
    <cellStyle name="Note 5 3 3 8 2" xfId="22800" xr:uid="{00000000-0005-0000-0000-0000325B0000}"/>
    <cellStyle name="Note 5 3 3 8 3" xfId="20271" xr:uid="{00000000-0005-0000-0000-0000335B0000}"/>
    <cellStyle name="Note 5 3 3 8 4" xfId="47429" xr:uid="{00000000-0005-0000-0000-0000345B0000}"/>
    <cellStyle name="Note 5 3 3 9" xfId="5630" xr:uid="{00000000-0005-0000-0000-0000355B0000}"/>
    <cellStyle name="Note 5 3 3 9 2" xfId="22989" xr:uid="{00000000-0005-0000-0000-0000365B0000}"/>
    <cellStyle name="Note 5 3 3 9 3" xfId="32045" xr:uid="{00000000-0005-0000-0000-0000375B0000}"/>
    <cellStyle name="Note 5 3 3 9 4" xfId="47591" xr:uid="{00000000-0005-0000-0000-0000385B0000}"/>
    <cellStyle name="Note 5 3 4" xfId="2674" xr:uid="{00000000-0005-0000-0000-0000395B0000}"/>
    <cellStyle name="Note 5 3 4 10" xfId="6089" xr:uid="{00000000-0005-0000-0000-00003A5B0000}"/>
    <cellStyle name="Note 5 3 4 10 2" xfId="23421" xr:uid="{00000000-0005-0000-0000-00003B5B0000}"/>
    <cellStyle name="Note 5 3 4 10 3" xfId="29165" xr:uid="{00000000-0005-0000-0000-00003C5B0000}"/>
    <cellStyle name="Note 5 3 4 10 4" xfId="47976" xr:uid="{00000000-0005-0000-0000-00003D5B0000}"/>
    <cellStyle name="Note 5 3 4 11" xfId="5794" xr:uid="{00000000-0005-0000-0000-00003E5B0000}"/>
    <cellStyle name="Note 5 3 4 11 2" xfId="23139" xr:uid="{00000000-0005-0000-0000-00003F5B0000}"/>
    <cellStyle name="Note 5 3 4 11 3" xfId="34714" xr:uid="{00000000-0005-0000-0000-0000405B0000}"/>
    <cellStyle name="Note 5 3 4 11 4" xfId="47724" xr:uid="{00000000-0005-0000-0000-0000415B0000}"/>
    <cellStyle name="Note 5 3 4 12" xfId="6613" xr:uid="{00000000-0005-0000-0000-0000425B0000}"/>
    <cellStyle name="Note 5 3 4 12 2" xfId="23893" xr:uid="{00000000-0005-0000-0000-0000435B0000}"/>
    <cellStyle name="Note 5 3 4 12 3" xfId="27777" xr:uid="{00000000-0005-0000-0000-0000445B0000}"/>
    <cellStyle name="Note 5 3 4 12 4" xfId="48376" xr:uid="{00000000-0005-0000-0000-0000455B0000}"/>
    <cellStyle name="Note 5 3 4 13" xfId="6988" xr:uid="{00000000-0005-0000-0000-0000465B0000}"/>
    <cellStyle name="Note 5 3 4 13 2" xfId="24232" xr:uid="{00000000-0005-0000-0000-0000475B0000}"/>
    <cellStyle name="Note 5 3 4 13 3" xfId="35696" xr:uid="{00000000-0005-0000-0000-0000485B0000}"/>
    <cellStyle name="Note 5 3 4 13 4" xfId="48665" xr:uid="{00000000-0005-0000-0000-0000495B0000}"/>
    <cellStyle name="Note 5 3 4 14" xfId="7402" xr:uid="{00000000-0005-0000-0000-00004A5B0000}"/>
    <cellStyle name="Note 5 3 4 14 2" xfId="24603" xr:uid="{00000000-0005-0000-0000-00004B5B0000}"/>
    <cellStyle name="Note 5 3 4 14 3" xfId="35994" xr:uid="{00000000-0005-0000-0000-00004C5B0000}"/>
    <cellStyle name="Note 5 3 4 14 4" xfId="48965" xr:uid="{00000000-0005-0000-0000-00004D5B0000}"/>
    <cellStyle name="Note 5 3 4 15" xfId="7710" xr:uid="{00000000-0005-0000-0000-00004E5B0000}"/>
    <cellStyle name="Note 5 3 4 15 2" xfId="24874" xr:uid="{00000000-0005-0000-0000-00004F5B0000}"/>
    <cellStyle name="Note 5 3 4 15 3" xfId="36225" xr:uid="{00000000-0005-0000-0000-0000505B0000}"/>
    <cellStyle name="Note 5 3 4 15 4" xfId="49196" xr:uid="{00000000-0005-0000-0000-0000515B0000}"/>
    <cellStyle name="Note 5 3 4 16" xfId="8284" xr:uid="{00000000-0005-0000-0000-0000525B0000}"/>
    <cellStyle name="Note 5 3 4 16 2" xfId="25410" xr:uid="{00000000-0005-0000-0000-0000535B0000}"/>
    <cellStyle name="Note 5 3 4 16 3" xfId="36701" xr:uid="{00000000-0005-0000-0000-0000545B0000}"/>
    <cellStyle name="Note 5 3 4 16 4" xfId="49672" xr:uid="{00000000-0005-0000-0000-0000555B0000}"/>
    <cellStyle name="Note 5 3 4 17" xfId="7995" xr:uid="{00000000-0005-0000-0000-0000565B0000}"/>
    <cellStyle name="Note 5 3 4 17 2" xfId="25130" xr:uid="{00000000-0005-0000-0000-0000575B0000}"/>
    <cellStyle name="Note 5 3 4 17 3" xfId="36445" xr:uid="{00000000-0005-0000-0000-0000585B0000}"/>
    <cellStyle name="Note 5 3 4 17 4" xfId="49416" xr:uid="{00000000-0005-0000-0000-0000595B0000}"/>
    <cellStyle name="Note 5 3 4 18" xfId="8589" xr:uid="{00000000-0005-0000-0000-00005A5B0000}"/>
    <cellStyle name="Note 5 3 4 18 2" xfId="25684" xr:uid="{00000000-0005-0000-0000-00005B5B0000}"/>
    <cellStyle name="Note 5 3 4 18 3" xfId="36940" xr:uid="{00000000-0005-0000-0000-00005C5B0000}"/>
    <cellStyle name="Note 5 3 4 18 4" xfId="49911" xr:uid="{00000000-0005-0000-0000-00005D5B0000}"/>
    <cellStyle name="Note 5 3 4 19" xfId="10336" xr:uid="{00000000-0005-0000-0000-00005E5B0000}"/>
    <cellStyle name="Note 5 3 4 19 2" xfId="27299" xr:uid="{00000000-0005-0000-0000-00005F5B0000}"/>
    <cellStyle name="Note 5 3 4 19 3" xfId="38358" xr:uid="{00000000-0005-0000-0000-0000605B0000}"/>
    <cellStyle name="Note 5 3 4 19 4" xfId="51318" xr:uid="{00000000-0005-0000-0000-0000615B0000}"/>
    <cellStyle name="Note 5 3 4 2" xfId="3227" xr:uid="{00000000-0005-0000-0000-0000625B0000}"/>
    <cellStyle name="Note 5 3 4 2 2" xfId="20814" xr:uid="{00000000-0005-0000-0000-0000635B0000}"/>
    <cellStyle name="Note 5 3 4 2 3" xfId="34887" xr:uid="{00000000-0005-0000-0000-0000645B0000}"/>
    <cellStyle name="Note 5 3 4 2 4" xfId="45752" xr:uid="{00000000-0005-0000-0000-0000655B0000}"/>
    <cellStyle name="Note 5 3 4 20" xfId="9145" xr:uid="{00000000-0005-0000-0000-0000665B0000}"/>
    <cellStyle name="Note 5 3 4 20 2" xfId="26180" xr:uid="{00000000-0005-0000-0000-0000675B0000}"/>
    <cellStyle name="Note 5 3 4 20 3" xfId="37361" xr:uid="{00000000-0005-0000-0000-0000685B0000}"/>
    <cellStyle name="Note 5 3 4 20 4" xfId="50332" xr:uid="{00000000-0005-0000-0000-0000695B0000}"/>
    <cellStyle name="Note 5 3 4 21" xfId="10626" xr:uid="{00000000-0005-0000-0000-00006A5B0000}"/>
    <cellStyle name="Note 5 3 4 21 2" xfId="27568" xr:uid="{00000000-0005-0000-0000-00006B5B0000}"/>
    <cellStyle name="Note 5 3 4 21 3" xfId="38592" xr:uid="{00000000-0005-0000-0000-00006C5B0000}"/>
    <cellStyle name="Note 5 3 4 21 4" xfId="51603" xr:uid="{00000000-0005-0000-0000-00006D5B0000}"/>
    <cellStyle name="Note 5 3 4 22" xfId="9212" xr:uid="{00000000-0005-0000-0000-00006E5B0000}"/>
    <cellStyle name="Note 5 3 4 22 2" xfId="26245" xr:uid="{00000000-0005-0000-0000-00006F5B0000}"/>
    <cellStyle name="Note 5 3 4 22 3" xfId="37424" xr:uid="{00000000-0005-0000-0000-0000705B0000}"/>
    <cellStyle name="Note 5 3 4 22 4" xfId="50391" xr:uid="{00000000-0005-0000-0000-0000715B0000}"/>
    <cellStyle name="Note 5 3 4 23" xfId="9204" xr:uid="{00000000-0005-0000-0000-0000725B0000}"/>
    <cellStyle name="Note 5 3 4 23 2" xfId="26237" xr:uid="{00000000-0005-0000-0000-0000735B0000}"/>
    <cellStyle name="Note 5 3 4 23 3" xfId="37416" xr:uid="{00000000-0005-0000-0000-0000745B0000}"/>
    <cellStyle name="Note 5 3 4 23 4" xfId="50383" xr:uid="{00000000-0005-0000-0000-0000755B0000}"/>
    <cellStyle name="Note 5 3 4 24" xfId="9980" xr:uid="{00000000-0005-0000-0000-0000765B0000}"/>
    <cellStyle name="Note 5 3 4 24 2" xfId="26966" xr:uid="{00000000-0005-0000-0000-0000775B0000}"/>
    <cellStyle name="Note 5 3 4 24 3" xfId="38072" xr:uid="{00000000-0005-0000-0000-0000785B0000}"/>
    <cellStyle name="Note 5 3 4 24 4" xfId="51037" xr:uid="{00000000-0005-0000-0000-0000795B0000}"/>
    <cellStyle name="Note 5 3 4 25" xfId="9324" xr:uid="{00000000-0005-0000-0000-00007A5B0000}"/>
    <cellStyle name="Note 5 3 4 25 2" xfId="26352" xr:uid="{00000000-0005-0000-0000-00007B5B0000}"/>
    <cellStyle name="Note 5 3 4 25 3" xfId="37520" xr:uid="{00000000-0005-0000-0000-00007C5B0000}"/>
    <cellStyle name="Note 5 3 4 25 4" xfId="50486" xr:uid="{00000000-0005-0000-0000-00007D5B0000}"/>
    <cellStyle name="Note 5 3 4 26" xfId="10943" xr:uid="{00000000-0005-0000-0000-00007E5B0000}"/>
    <cellStyle name="Note 5 3 4 26 2" xfId="27863" xr:uid="{00000000-0005-0000-0000-00007F5B0000}"/>
    <cellStyle name="Note 5 3 4 26 3" xfId="38840" xr:uid="{00000000-0005-0000-0000-0000805B0000}"/>
    <cellStyle name="Note 5 3 4 26 4" xfId="51848" xr:uid="{00000000-0005-0000-0000-0000815B0000}"/>
    <cellStyle name="Note 5 3 4 27" xfId="9497" xr:uid="{00000000-0005-0000-0000-0000825B0000}"/>
    <cellStyle name="Note 5 3 4 27 2" xfId="26516" xr:uid="{00000000-0005-0000-0000-0000835B0000}"/>
    <cellStyle name="Note 5 3 4 27 3" xfId="37663" xr:uid="{00000000-0005-0000-0000-0000845B0000}"/>
    <cellStyle name="Note 5 3 4 27 4" xfId="50629" xr:uid="{00000000-0005-0000-0000-0000855B0000}"/>
    <cellStyle name="Note 5 3 4 28" xfId="13024" xr:uid="{00000000-0005-0000-0000-0000865B0000}"/>
    <cellStyle name="Note 5 3 4 28 2" xfId="29719" xr:uid="{00000000-0005-0000-0000-0000875B0000}"/>
    <cellStyle name="Note 5 3 4 28 3" xfId="40384" xr:uid="{00000000-0005-0000-0000-0000885B0000}"/>
    <cellStyle name="Note 5 3 4 28 4" xfId="53392" xr:uid="{00000000-0005-0000-0000-0000895B0000}"/>
    <cellStyle name="Note 5 3 4 29" xfId="13366" xr:uid="{00000000-0005-0000-0000-00008A5B0000}"/>
    <cellStyle name="Note 5 3 4 29 2" xfId="30029" xr:uid="{00000000-0005-0000-0000-00008B5B0000}"/>
    <cellStyle name="Note 5 3 4 29 3" xfId="40650" xr:uid="{00000000-0005-0000-0000-00008C5B0000}"/>
    <cellStyle name="Note 5 3 4 29 4" xfId="53658" xr:uid="{00000000-0005-0000-0000-00008D5B0000}"/>
    <cellStyle name="Note 5 3 4 3" xfId="3523" xr:uid="{00000000-0005-0000-0000-00008E5B0000}"/>
    <cellStyle name="Note 5 3 4 3 2" xfId="21078" xr:uid="{00000000-0005-0000-0000-00008F5B0000}"/>
    <cellStyle name="Note 5 3 4 3 3" xfId="34898" xr:uid="{00000000-0005-0000-0000-0000905B0000}"/>
    <cellStyle name="Note 5 3 4 3 4" xfId="45969" xr:uid="{00000000-0005-0000-0000-0000915B0000}"/>
    <cellStyle name="Note 5 3 4 30" xfId="10139" xr:uid="{00000000-0005-0000-0000-0000925B0000}"/>
    <cellStyle name="Note 5 3 4 30 2" xfId="27113" xr:uid="{00000000-0005-0000-0000-0000935B0000}"/>
    <cellStyle name="Note 5 3 4 30 3" xfId="38193" xr:uid="{00000000-0005-0000-0000-0000945B0000}"/>
    <cellStyle name="Note 5 3 4 30 4" xfId="51158" xr:uid="{00000000-0005-0000-0000-0000955B0000}"/>
    <cellStyle name="Note 5 3 4 31" xfId="9710" xr:uid="{00000000-0005-0000-0000-0000965B0000}"/>
    <cellStyle name="Note 5 3 4 31 2" xfId="26710" xr:uid="{00000000-0005-0000-0000-0000975B0000}"/>
    <cellStyle name="Note 5 3 4 31 3" xfId="37846" xr:uid="{00000000-0005-0000-0000-0000985B0000}"/>
    <cellStyle name="Note 5 3 4 31 4" xfId="50812" xr:uid="{00000000-0005-0000-0000-0000995B0000}"/>
    <cellStyle name="Note 5 3 4 32" xfId="12321" xr:uid="{00000000-0005-0000-0000-00009A5B0000}"/>
    <cellStyle name="Note 5 3 4 32 2" xfId="29100" xr:uid="{00000000-0005-0000-0000-00009B5B0000}"/>
    <cellStyle name="Note 5 3 4 32 3" xfId="39874" xr:uid="{00000000-0005-0000-0000-00009C5B0000}"/>
    <cellStyle name="Note 5 3 4 32 4" xfId="52882" xr:uid="{00000000-0005-0000-0000-00009D5B0000}"/>
    <cellStyle name="Note 5 3 4 33" xfId="14502" xr:uid="{00000000-0005-0000-0000-00009E5B0000}"/>
    <cellStyle name="Note 5 3 4 33 2" xfId="31039" xr:uid="{00000000-0005-0000-0000-00009F5B0000}"/>
    <cellStyle name="Note 5 3 4 33 3" xfId="41507" xr:uid="{00000000-0005-0000-0000-0000A05B0000}"/>
    <cellStyle name="Note 5 3 4 33 4" xfId="54515" xr:uid="{00000000-0005-0000-0000-0000A15B0000}"/>
    <cellStyle name="Note 5 3 4 34" xfId="14818" xr:uid="{00000000-0005-0000-0000-0000A25B0000}"/>
    <cellStyle name="Note 5 3 4 34 2" xfId="31317" xr:uid="{00000000-0005-0000-0000-0000A35B0000}"/>
    <cellStyle name="Note 5 3 4 34 3" xfId="41741" xr:uid="{00000000-0005-0000-0000-0000A45B0000}"/>
    <cellStyle name="Note 5 3 4 34 4" xfId="54749" xr:uid="{00000000-0005-0000-0000-0000A55B0000}"/>
    <cellStyle name="Note 5 3 4 35" xfId="15116" xr:uid="{00000000-0005-0000-0000-0000A65B0000}"/>
    <cellStyle name="Note 5 3 4 35 2" xfId="31584" xr:uid="{00000000-0005-0000-0000-0000A75B0000}"/>
    <cellStyle name="Note 5 3 4 35 3" xfId="41973" xr:uid="{00000000-0005-0000-0000-0000A85B0000}"/>
    <cellStyle name="Note 5 3 4 35 4" xfId="54981" xr:uid="{00000000-0005-0000-0000-0000A95B0000}"/>
    <cellStyle name="Note 5 3 4 36" xfId="15568" xr:uid="{00000000-0005-0000-0000-0000AA5B0000}"/>
    <cellStyle name="Note 5 3 4 36 2" xfId="31990" xr:uid="{00000000-0005-0000-0000-0000AB5B0000}"/>
    <cellStyle name="Note 5 3 4 36 3" xfId="42333" xr:uid="{00000000-0005-0000-0000-0000AC5B0000}"/>
    <cellStyle name="Note 5 3 4 36 4" xfId="55341" xr:uid="{00000000-0005-0000-0000-0000AD5B0000}"/>
    <cellStyle name="Note 5 3 4 37" xfId="15497" xr:uid="{00000000-0005-0000-0000-0000AE5B0000}"/>
    <cellStyle name="Note 5 3 4 37 2" xfId="31923" xr:uid="{00000000-0005-0000-0000-0000AF5B0000}"/>
    <cellStyle name="Note 5 3 4 37 3" xfId="42274" xr:uid="{00000000-0005-0000-0000-0000B05B0000}"/>
    <cellStyle name="Note 5 3 4 37 4" xfId="55282" xr:uid="{00000000-0005-0000-0000-0000B15B0000}"/>
    <cellStyle name="Note 5 3 4 38" xfId="16313" xr:uid="{00000000-0005-0000-0000-0000B25B0000}"/>
    <cellStyle name="Note 5 3 4 38 2" xfId="32657" xr:uid="{00000000-0005-0000-0000-0000B35B0000}"/>
    <cellStyle name="Note 5 3 4 38 3" xfId="42913" xr:uid="{00000000-0005-0000-0000-0000B45B0000}"/>
    <cellStyle name="Note 5 3 4 38 4" xfId="55921" xr:uid="{00000000-0005-0000-0000-0000B55B0000}"/>
    <cellStyle name="Note 5 3 4 39" xfId="16129" xr:uid="{00000000-0005-0000-0000-0000B65B0000}"/>
    <cellStyle name="Note 5 3 4 39 2" xfId="32485" xr:uid="{00000000-0005-0000-0000-0000B75B0000}"/>
    <cellStyle name="Note 5 3 4 39 3" xfId="42758" xr:uid="{00000000-0005-0000-0000-0000B85B0000}"/>
    <cellStyle name="Note 5 3 4 39 4" xfId="55766" xr:uid="{00000000-0005-0000-0000-0000B95B0000}"/>
    <cellStyle name="Note 5 3 4 4" xfId="4142" xr:uid="{00000000-0005-0000-0000-0000BA5B0000}"/>
    <cellStyle name="Note 5 3 4 4 2" xfId="21641" xr:uid="{00000000-0005-0000-0000-0000BB5B0000}"/>
    <cellStyle name="Note 5 3 4 4 3" xfId="19883" xr:uid="{00000000-0005-0000-0000-0000BC5B0000}"/>
    <cellStyle name="Note 5 3 4 4 4" xfId="46449" xr:uid="{00000000-0005-0000-0000-0000BD5B0000}"/>
    <cellStyle name="Note 5 3 4 40" xfId="17332" xr:uid="{00000000-0005-0000-0000-0000BE5B0000}"/>
    <cellStyle name="Note 5 3 4 40 2" xfId="33585" xr:uid="{00000000-0005-0000-0000-0000BF5B0000}"/>
    <cellStyle name="Note 5 3 4 40 3" xfId="43723" xr:uid="{00000000-0005-0000-0000-0000C05B0000}"/>
    <cellStyle name="Note 5 3 4 40 4" xfId="56731" xr:uid="{00000000-0005-0000-0000-0000C15B0000}"/>
    <cellStyle name="Note 5 3 4 41" xfId="16837" xr:uid="{00000000-0005-0000-0000-0000C25B0000}"/>
    <cellStyle name="Note 5 3 4 41 2" xfId="33125" xr:uid="{00000000-0005-0000-0000-0000C35B0000}"/>
    <cellStyle name="Note 5 3 4 41 3" xfId="43322" xr:uid="{00000000-0005-0000-0000-0000C45B0000}"/>
    <cellStyle name="Note 5 3 4 41 4" xfId="56330" xr:uid="{00000000-0005-0000-0000-0000C55B0000}"/>
    <cellStyle name="Note 5 3 4 42" xfId="17894" xr:uid="{00000000-0005-0000-0000-0000C65B0000}"/>
    <cellStyle name="Note 5 3 4 42 2" xfId="34083" xr:uid="{00000000-0005-0000-0000-0000C75B0000}"/>
    <cellStyle name="Note 5 3 4 42 3" xfId="44136" xr:uid="{00000000-0005-0000-0000-0000C85B0000}"/>
    <cellStyle name="Note 5 3 4 42 4" xfId="57144" xr:uid="{00000000-0005-0000-0000-0000C95B0000}"/>
    <cellStyle name="Note 5 3 4 43" xfId="18209" xr:uid="{00000000-0005-0000-0000-0000CA5B0000}"/>
    <cellStyle name="Note 5 3 4 43 2" xfId="34358" xr:uid="{00000000-0005-0000-0000-0000CB5B0000}"/>
    <cellStyle name="Note 5 3 4 43 3" xfId="44367" xr:uid="{00000000-0005-0000-0000-0000CC5B0000}"/>
    <cellStyle name="Note 5 3 4 43 4" xfId="57375" xr:uid="{00000000-0005-0000-0000-0000CD5B0000}"/>
    <cellStyle name="Note 5 3 4 44" xfId="18529" xr:uid="{00000000-0005-0000-0000-0000CE5B0000}"/>
    <cellStyle name="Note 5 3 4 44 2" xfId="34645" xr:uid="{00000000-0005-0000-0000-0000CF5B0000}"/>
    <cellStyle name="Note 5 3 4 44 3" xfId="44604" xr:uid="{00000000-0005-0000-0000-0000D05B0000}"/>
    <cellStyle name="Note 5 3 4 44 4" xfId="57612" xr:uid="{00000000-0005-0000-0000-0000D15B0000}"/>
    <cellStyle name="Note 5 3 4 45" xfId="18989" xr:uid="{00000000-0005-0000-0000-0000D25B0000}"/>
    <cellStyle name="Note 5 3 4 45 2" xfId="35052" xr:uid="{00000000-0005-0000-0000-0000D35B0000}"/>
    <cellStyle name="Note 5 3 4 45 3" xfId="44946" xr:uid="{00000000-0005-0000-0000-0000D45B0000}"/>
    <cellStyle name="Note 5 3 4 45 4" xfId="57954" xr:uid="{00000000-0005-0000-0000-0000D55B0000}"/>
    <cellStyle name="Note 5 3 4 46" xfId="19292" xr:uid="{00000000-0005-0000-0000-0000D65B0000}"/>
    <cellStyle name="Note 5 3 4 46 2" xfId="35322" xr:uid="{00000000-0005-0000-0000-0000D75B0000}"/>
    <cellStyle name="Note 5 3 4 46 3" xfId="45169" xr:uid="{00000000-0005-0000-0000-0000D85B0000}"/>
    <cellStyle name="Note 5 3 4 46 4" xfId="58177" xr:uid="{00000000-0005-0000-0000-0000D95B0000}"/>
    <cellStyle name="Note 5 3 4 47" xfId="20187" xr:uid="{00000000-0005-0000-0000-0000DA5B0000}"/>
    <cellStyle name="Note 5 3 4 5" xfId="3825" xr:uid="{00000000-0005-0000-0000-0000DB5B0000}"/>
    <cellStyle name="Note 5 3 4 5 2" xfId="21343" xr:uid="{00000000-0005-0000-0000-0000DC5B0000}"/>
    <cellStyle name="Note 5 3 4 5 3" xfId="20123" xr:uid="{00000000-0005-0000-0000-0000DD5B0000}"/>
    <cellStyle name="Note 5 3 4 5 4" xfId="46191" xr:uid="{00000000-0005-0000-0000-0000DE5B0000}"/>
    <cellStyle name="Note 5 3 4 6" xfId="4775" xr:uid="{00000000-0005-0000-0000-0000DF5B0000}"/>
    <cellStyle name="Note 5 3 4 6 2" xfId="22209" xr:uid="{00000000-0005-0000-0000-0000E05B0000}"/>
    <cellStyle name="Note 5 3 4 6 3" xfId="23396" xr:uid="{00000000-0005-0000-0000-0000E15B0000}"/>
    <cellStyle name="Note 5 3 4 6 4" xfId="46922" xr:uid="{00000000-0005-0000-0000-0000E25B0000}"/>
    <cellStyle name="Note 5 3 4 7" xfId="3888" xr:uid="{00000000-0005-0000-0000-0000E35B0000}"/>
    <cellStyle name="Note 5 3 4 7 2" xfId="21404" xr:uid="{00000000-0005-0000-0000-0000E45B0000}"/>
    <cellStyle name="Note 5 3 4 7 3" xfId="20086" xr:uid="{00000000-0005-0000-0000-0000E55B0000}"/>
    <cellStyle name="Note 5 3 4 7 4" xfId="46243" xr:uid="{00000000-0005-0000-0000-0000E65B0000}"/>
    <cellStyle name="Note 5 3 4 8" xfId="5068" xr:uid="{00000000-0005-0000-0000-0000E75B0000}"/>
    <cellStyle name="Note 5 3 4 8 2" xfId="22477" xr:uid="{00000000-0005-0000-0000-0000E85B0000}"/>
    <cellStyle name="Note 5 3 4 8 3" xfId="19735" xr:uid="{00000000-0005-0000-0000-0000E95B0000}"/>
    <cellStyle name="Note 5 3 4 8 4" xfId="47157" xr:uid="{00000000-0005-0000-0000-0000EA5B0000}"/>
    <cellStyle name="Note 5 3 4 9" xfId="3916" xr:uid="{00000000-0005-0000-0000-0000EB5B0000}"/>
    <cellStyle name="Note 5 3 4 9 2" xfId="21431" xr:uid="{00000000-0005-0000-0000-0000EC5B0000}"/>
    <cellStyle name="Note 5 3 4 9 3" xfId="20064" xr:uid="{00000000-0005-0000-0000-0000ED5B0000}"/>
    <cellStyle name="Note 5 3 4 9 4" xfId="46267" xr:uid="{00000000-0005-0000-0000-0000EE5B0000}"/>
    <cellStyle name="Note 5 3 5" xfId="3116" xr:uid="{00000000-0005-0000-0000-0000EF5B0000}"/>
    <cellStyle name="Note 5 3 5 2" xfId="20710" xr:uid="{00000000-0005-0000-0000-0000F05B0000}"/>
    <cellStyle name="Note 5 3 5 3" xfId="21045" xr:uid="{00000000-0005-0000-0000-0000F15B0000}"/>
    <cellStyle name="Note 5 3 5 4" xfId="45660" xr:uid="{00000000-0005-0000-0000-0000F25B0000}"/>
    <cellStyle name="Note 5 3 6" xfId="3970" xr:uid="{00000000-0005-0000-0000-0000F35B0000}"/>
    <cellStyle name="Note 5 3 6 2" xfId="21482" xr:uid="{00000000-0005-0000-0000-0000F45B0000}"/>
    <cellStyle name="Note 5 3 6 3" xfId="20016" xr:uid="{00000000-0005-0000-0000-0000F55B0000}"/>
    <cellStyle name="Note 5 3 6 4" xfId="46316" xr:uid="{00000000-0005-0000-0000-0000F65B0000}"/>
    <cellStyle name="Note 5 3 7" xfId="6010" xr:uid="{00000000-0005-0000-0000-0000F75B0000}"/>
    <cellStyle name="Note 5 3 7 2" xfId="23345" xr:uid="{00000000-0005-0000-0000-0000F85B0000}"/>
    <cellStyle name="Note 5 3 7 3" xfId="31294" xr:uid="{00000000-0005-0000-0000-0000F95B0000}"/>
    <cellStyle name="Note 5 3 7 4" xfId="47909" xr:uid="{00000000-0005-0000-0000-0000FA5B0000}"/>
    <cellStyle name="Note 5 3 8" xfId="6034" xr:uid="{00000000-0005-0000-0000-0000FB5B0000}"/>
    <cellStyle name="Note 5 3 8 2" xfId="23369" xr:uid="{00000000-0005-0000-0000-0000FC5B0000}"/>
    <cellStyle name="Note 5 3 8 3" xfId="31093" xr:uid="{00000000-0005-0000-0000-0000FD5B0000}"/>
    <cellStyle name="Note 5 3 8 4" xfId="47933" xr:uid="{00000000-0005-0000-0000-0000FE5B0000}"/>
    <cellStyle name="Note 5 3 9" xfId="8246" xr:uid="{00000000-0005-0000-0000-0000FF5B0000}"/>
    <cellStyle name="Note 5 3 9 2" xfId="25374" xr:uid="{00000000-0005-0000-0000-0000005C0000}"/>
    <cellStyle name="Note 5 3 9 3" xfId="36669" xr:uid="{00000000-0005-0000-0000-0000015C0000}"/>
    <cellStyle name="Note 5 3 9 4" xfId="49640" xr:uid="{00000000-0005-0000-0000-0000025C0000}"/>
    <cellStyle name="Note 5 4" xfId="1503" xr:uid="{00000000-0005-0000-0000-0000035C0000}"/>
    <cellStyle name="Note 5 4 10" xfId="8227" xr:uid="{00000000-0005-0000-0000-0000045C0000}"/>
    <cellStyle name="Note 5 4 10 2" xfId="25356" xr:uid="{00000000-0005-0000-0000-0000055C0000}"/>
    <cellStyle name="Note 5 4 10 3" xfId="36654" xr:uid="{00000000-0005-0000-0000-0000065C0000}"/>
    <cellStyle name="Note 5 4 10 4" xfId="49625" xr:uid="{00000000-0005-0000-0000-0000075C0000}"/>
    <cellStyle name="Note 5 4 11" xfId="10239" xr:uid="{00000000-0005-0000-0000-0000085C0000}"/>
    <cellStyle name="Note 5 4 11 2" xfId="27207" xr:uid="{00000000-0005-0000-0000-0000095C0000}"/>
    <cellStyle name="Note 5 4 11 3" xfId="38277" xr:uid="{00000000-0005-0000-0000-00000A5C0000}"/>
    <cellStyle name="Note 5 4 11 4" xfId="51234" xr:uid="{00000000-0005-0000-0000-00000B5C0000}"/>
    <cellStyle name="Note 5 4 12" xfId="9672" xr:uid="{00000000-0005-0000-0000-00000C5C0000}"/>
    <cellStyle name="Note 5 4 12 2" xfId="26674" xr:uid="{00000000-0005-0000-0000-00000D5C0000}"/>
    <cellStyle name="Note 5 4 12 3" xfId="37816" xr:uid="{00000000-0005-0000-0000-00000E5C0000}"/>
    <cellStyle name="Note 5 4 12 4" xfId="50782" xr:uid="{00000000-0005-0000-0000-00000F5C0000}"/>
    <cellStyle name="Note 5 4 13" xfId="9626" xr:uid="{00000000-0005-0000-0000-0000105C0000}"/>
    <cellStyle name="Note 5 4 13 2" xfId="26634" xr:uid="{00000000-0005-0000-0000-0000115C0000}"/>
    <cellStyle name="Note 5 4 13 3" xfId="37777" xr:uid="{00000000-0005-0000-0000-0000125C0000}"/>
    <cellStyle name="Note 5 4 13 4" xfId="50743" xr:uid="{00000000-0005-0000-0000-0000135C0000}"/>
    <cellStyle name="Note 5 4 14" xfId="10212" xr:uid="{00000000-0005-0000-0000-0000145C0000}"/>
    <cellStyle name="Note 5 4 14 2" xfId="27181" xr:uid="{00000000-0005-0000-0000-0000155C0000}"/>
    <cellStyle name="Note 5 4 14 3" xfId="38251" xr:uid="{00000000-0005-0000-0000-0000165C0000}"/>
    <cellStyle name="Note 5 4 14 4" xfId="51208" xr:uid="{00000000-0005-0000-0000-0000175C0000}"/>
    <cellStyle name="Note 5 4 15" xfId="9245" xr:uid="{00000000-0005-0000-0000-0000185C0000}"/>
    <cellStyle name="Note 5 4 15 2" xfId="26276" xr:uid="{00000000-0005-0000-0000-0000195C0000}"/>
    <cellStyle name="Note 5 4 15 3" xfId="37453" xr:uid="{00000000-0005-0000-0000-00001A5C0000}"/>
    <cellStyle name="Note 5 4 15 4" xfId="50420" xr:uid="{00000000-0005-0000-0000-00001B5C0000}"/>
    <cellStyle name="Note 5 4 16" xfId="9976" xr:uid="{00000000-0005-0000-0000-00001C5C0000}"/>
    <cellStyle name="Note 5 4 16 2" xfId="26962" xr:uid="{00000000-0005-0000-0000-00001D5C0000}"/>
    <cellStyle name="Note 5 4 16 3" xfId="38068" xr:uid="{00000000-0005-0000-0000-00001E5C0000}"/>
    <cellStyle name="Note 5 4 16 4" xfId="51033" xr:uid="{00000000-0005-0000-0000-00001F5C0000}"/>
    <cellStyle name="Note 5 4 17" xfId="13836" xr:uid="{00000000-0005-0000-0000-0000205C0000}"/>
    <cellStyle name="Note 5 4 17 2" xfId="30458" xr:uid="{00000000-0005-0000-0000-0000215C0000}"/>
    <cellStyle name="Note 5 4 17 3" xfId="41032" xr:uid="{00000000-0005-0000-0000-0000225C0000}"/>
    <cellStyle name="Note 5 4 17 4" xfId="54040" xr:uid="{00000000-0005-0000-0000-0000235C0000}"/>
    <cellStyle name="Note 5 4 18" xfId="9277" xr:uid="{00000000-0005-0000-0000-0000245C0000}"/>
    <cellStyle name="Note 5 4 18 2" xfId="26307" xr:uid="{00000000-0005-0000-0000-0000255C0000}"/>
    <cellStyle name="Note 5 4 18 3" xfId="37482" xr:uid="{00000000-0005-0000-0000-0000265C0000}"/>
    <cellStyle name="Note 5 4 18 4" xfId="50448" xr:uid="{00000000-0005-0000-0000-0000275C0000}"/>
    <cellStyle name="Note 5 4 19" xfId="12167" xr:uid="{00000000-0005-0000-0000-0000285C0000}"/>
    <cellStyle name="Note 5 4 19 2" xfId="28962" xr:uid="{00000000-0005-0000-0000-0000295C0000}"/>
    <cellStyle name="Note 5 4 19 3" xfId="39763" xr:uid="{00000000-0005-0000-0000-00002A5C0000}"/>
    <cellStyle name="Note 5 4 19 4" xfId="52771" xr:uid="{00000000-0005-0000-0000-00002B5C0000}"/>
    <cellStyle name="Note 5 4 2" xfId="2892" xr:uid="{00000000-0005-0000-0000-00002C5C0000}"/>
    <cellStyle name="Note 5 4 2 10" xfId="6263" xr:uid="{00000000-0005-0000-0000-00002D5C0000}"/>
    <cellStyle name="Note 5 4 2 10 2" xfId="23585" xr:uid="{00000000-0005-0000-0000-00002E5C0000}"/>
    <cellStyle name="Note 5 4 2 10 3" xfId="22752" xr:uid="{00000000-0005-0000-0000-00002F5C0000}"/>
    <cellStyle name="Note 5 4 2 10 4" xfId="48119" xr:uid="{00000000-0005-0000-0000-0000305C0000}"/>
    <cellStyle name="Note 5 4 2 11" xfId="6497" xr:uid="{00000000-0005-0000-0000-0000315C0000}"/>
    <cellStyle name="Note 5 4 2 11 2" xfId="23794" xr:uid="{00000000-0005-0000-0000-0000325C0000}"/>
    <cellStyle name="Note 5 4 2 11 3" xfId="31798" xr:uid="{00000000-0005-0000-0000-0000335C0000}"/>
    <cellStyle name="Note 5 4 2 11 4" xfId="48292" xr:uid="{00000000-0005-0000-0000-0000345C0000}"/>
    <cellStyle name="Note 5 4 2 12" xfId="6791" xr:uid="{00000000-0005-0000-0000-0000355C0000}"/>
    <cellStyle name="Note 5 4 2 12 2" xfId="24056" xr:uid="{00000000-0005-0000-0000-0000365C0000}"/>
    <cellStyle name="Note 5 4 2 12 3" xfId="24946" xr:uid="{00000000-0005-0000-0000-0000375C0000}"/>
    <cellStyle name="Note 5 4 2 12 4" xfId="48515" xr:uid="{00000000-0005-0000-0000-0000385C0000}"/>
    <cellStyle name="Note 5 4 2 13" xfId="7155" xr:uid="{00000000-0005-0000-0000-0000395C0000}"/>
    <cellStyle name="Note 5 4 2 13 2" xfId="24386" xr:uid="{00000000-0005-0000-0000-00003A5C0000}"/>
    <cellStyle name="Note 5 4 2 13 3" xfId="35826" xr:uid="{00000000-0005-0000-0000-00003B5C0000}"/>
    <cellStyle name="Note 5 4 2 13 4" xfId="48795" xr:uid="{00000000-0005-0000-0000-00003C5C0000}"/>
    <cellStyle name="Note 5 4 2 14" xfId="7581" xr:uid="{00000000-0005-0000-0000-00003D5C0000}"/>
    <cellStyle name="Note 5 4 2 14 2" xfId="24762" xr:uid="{00000000-0005-0000-0000-00003E5C0000}"/>
    <cellStyle name="Note 5 4 2 14 3" xfId="36134" xr:uid="{00000000-0005-0000-0000-00003F5C0000}"/>
    <cellStyle name="Note 5 4 2 14 4" xfId="49105" xr:uid="{00000000-0005-0000-0000-0000405C0000}"/>
    <cellStyle name="Note 5 4 2 15" xfId="7878" xr:uid="{00000000-0005-0000-0000-0000415C0000}"/>
    <cellStyle name="Note 5 4 2 15 2" xfId="25032" xr:uid="{00000000-0005-0000-0000-0000425C0000}"/>
    <cellStyle name="Note 5 4 2 15 3" xfId="36364" xr:uid="{00000000-0005-0000-0000-0000435C0000}"/>
    <cellStyle name="Note 5 4 2 15 4" xfId="49335" xr:uid="{00000000-0005-0000-0000-0000445C0000}"/>
    <cellStyle name="Note 5 4 2 16" xfId="8460" xr:uid="{00000000-0005-0000-0000-0000455C0000}"/>
    <cellStyle name="Note 5 4 2 16 2" xfId="25575" xr:uid="{00000000-0005-0000-0000-0000465C0000}"/>
    <cellStyle name="Note 5 4 2 16 3" xfId="36848" xr:uid="{00000000-0005-0000-0000-0000475C0000}"/>
    <cellStyle name="Note 5 4 2 16 4" xfId="49819" xr:uid="{00000000-0005-0000-0000-0000485C0000}"/>
    <cellStyle name="Note 5 4 2 17" xfId="8722" xr:uid="{00000000-0005-0000-0000-0000495C0000}"/>
    <cellStyle name="Note 5 4 2 17 2" xfId="25802" xr:uid="{00000000-0005-0000-0000-00004A5C0000}"/>
    <cellStyle name="Note 5 4 2 17 3" xfId="37036" xr:uid="{00000000-0005-0000-0000-00004B5C0000}"/>
    <cellStyle name="Note 5 4 2 17 4" xfId="50007" xr:uid="{00000000-0005-0000-0000-00004C5C0000}"/>
    <cellStyle name="Note 5 4 2 18" xfId="8999" xr:uid="{00000000-0005-0000-0000-00004D5C0000}"/>
    <cellStyle name="Note 5 4 2 18 2" xfId="26051" xr:uid="{00000000-0005-0000-0000-00004E5C0000}"/>
    <cellStyle name="Note 5 4 2 18 3" xfId="37252" xr:uid="{00000000-0005-0000-0000-00004F5C0000}"/>
    <cellStyle name="Note 5 4 2 18 4" xfId="50223" xr:uid="{00000000-0005-0000-0000-0000505C0000}"/>
    <cellStyle name="Note 5 4 2 19" xfId="10519" xr:uid="{00000000-0005-0000-0000-0000515C0000}"/>
    <cellStyle name="Note 5 4 2 19 2" xfId="27472" xr:uid="{00000000-0005-0000-0000-0000525C0000}"/>
    <cellStyle name="Note 5 4 2 19 3" xfId="38512" xr:uid="{00000000-0005-0000-0000-0000535C0000}"/>
    <cellStyle name="Note 5 4 2 19 4" xfId="51499" xr:uid="{00000000-0005-0000-0000-0000545C0000}"/>
    <cellStyle name="Note 5 4 2 2" xfId="3405" xr:uid="{00000000-0005-0000-0000-0000555C0000}"/>
    <cellStyle name="Note 5 4 2 2 2" xfId="20978" xr:uid="{00000000-0005-0000-0000-0000565C0000}"/>
    <cellStyle name="Note 5 4 2 2 3" xfId="21144" xr:uid="{00000000-0005-0000-0000-0000575C0000}"/>
    <cellStyle name="Note 5 4 2 2 4" xfId="45891" xr:uid="{00000000-0005-0000-0000-0000585C0000}"/>
    <cellStyle name="Note 5 4 2 20" xfId="10765" xr:uid="{00000000-0005-0000-0000-0000595C0000}"/>
    <cellStyle name="Note 5 4 2 20 2" xfId="27700" xr:uid="{00000000-0005-0000-0000-00005A5C0000}"/>
    <cellStyle name="Note 5 4 2 20 3" xfId="38709" xr:uid="{00000000-0005-0000-0000-00005B5C0000}"/>
    <cellStyle name="Note 5 4 2 20 4" xfId="51717" xr:uid="{00000000-0005-0000-0000-00005C5C0000}"/>
    <cellStyle name="Note 5 4 2 21" xfId="11090" xr:uid="{00000000-0005-0000-0000-00005D5C0000}"/>
    <cellStyle name="Note 5 4 2 21 2" xfId="27995" xr:uid="{00000000-0005-0000-0000-00005E5C0000}"/>
    <cellStyle name="Note 5 4 2 21 3" xfId="38948" xr:uid="{00000000-0005-0000-0000-00005F5C0000}"/>
    <cellStyle name="Note 5 4 2 21 4" xfId="51956" xr:uid="{00000000-0005-0000-0000-0000605C0000}"/>
    <cellStyle name="Note 5 4 2 22" xfId="11429" xr:uid="{00000000-0005-0000-0000-0000615C0000}"/>
    <cellStyle name="Note 5 4 2 22 2" xfId="28304" xr:uid="{00000000-0005-0000-0000-0000625C0000}"/>
    <cellStyle name="Note 5 4 2 22 3" xfId="39207" xr:uid="{00000000-0005-0000-0000-0000635C0000}"/>
    <cellStyle name="Note 5 4 2 22 4" xfId="52215" xr:uid="{00000000-0005-0000-0000-0000645C0000}"/>
    <cellStyle name="Note 5 4 2 23" xfId="11700" xr:uid="{00000000-0005-0000-0000-0000655C0000}"/>
    <cellStyle name="Note 5 4 2 23 2" xfId="28541" xr:uid="{00000000-0005-0000-0000-0000665C0000}"/>
    <cellStyle name="Note 5 4 2 23 3" xfId="39408" xr:uid="{00000000-0005-0000-0000-0000675C0000}"/>
    <cellStyle name="Note 5 4 2 23 4" xfId="52416" xr:uid="{00000000-0005-0000-0000-0000685C0000}"/>
    <cellStyle name="Note 5 4 2 24" xfId="12030" xr:uid="{00000000-0005-0000-0000-0000695C0000}"/>
    <cellStyle name="Note 5 4 2 24 2" xfId="28842" xr:uid="{00000000-0005-0000-0000-00006A5C0000}"/>
    <cellStyle name="Note 5 4 2 24 3" xfId="39670" xr:uid="{00000000-0005-0000-0000-00006B5C0000}"/>
    <cellStyle name="Note 5 4 2 24 4" xfId="52678" xr:uid="{00000000-0005-0000-0000-00006C5C0000}"/>
    <cellStyle name="Note 5 4 2 25" xfId="12316" xr:uid="{00000000-0005-0000-0000-00006D5C0000}"/>
    <cellStyle name="Note 5 4 2 25 2" xfId="29095" xr:uid="{00000000-0005-0000-0000-00006E5C0000}"/>
    <cellStyle name="Note 5 4 2 25 3" xfId="39869" xr:uid="{00000000-0005-0000-0000-00006F5C0000}"/>
    <cellStyle name="Note 5 4 2 25 4" xfId="52877" xr:uid="{00000000-0005-0000-0000-0000705C0000}"/>
    <cellStyle name="Note 5 4 2 26" xfId="12589" xr:uid="{00000000-0005-0000-0000-0000715C0000}"/>
    <cellStyle name="Note 5 4 2 26 2" xfId="29337" xr:uid="{00000000-0005-0000-0000-0000725C0000}"/>
    <cellStyle name="Note 5 4 2 26 3" xfId="40070" xr:uid="{00000000-0005-0000-0000-0000735C0000}"/>
    <cellStyle name="Note 5 4 2 26 4" xfId="53078" xr:uid="{00000000-0005-0000-0000-0000745C0000}"/>
    <cellStyle name="Note 5 4 2 27" xfId="12871" xr:uid="{00000000-0005-0000-0000-0000755C0000}"/>
    <cellStyle name="Note 5 4 2 27 2" xfId="29586" xr:uid="{00000000-0005-0000-0000-0000765C0000}"/>
    <cellStyle name="Note 5 4 2 27 3" xfId="40270" xr:uid="{00000000-0005-0000-0000-0000775C0000}"/>
    <cellStyle name="Note 5 4 2 27 4" xfId="53278" xr:uid="{00000000-0005-0000-0000-0000785C0000}"/>
    <cellStyle name="Note 5 4 2 28" xfId="13213" xr:uid="{00000000-0005-0000-0000-0000795C0000}"/>
    <cellStyle name="Note 5 4 2 28 2" xfId="29894" xr:uid="{00000000-0005-0000-0000-00007A5C0000}"/>
    <cellStyle name="Note 5 4 2 28 3" xfId="40538" xr:uid="{00000000-0005-0000-0000-00007B5C0000}"/>
    <cellStyle name="Note 5 4 2 28 4" xfId="53546" xr:uid="{00000000-0005-0000-0000-00007C5C0000}"/>
    <cellStyle name="Note 5 4 2 29" xfId="13550" xr:uid="{00000000-0005-0000-0000-00007D5C0000}"/>
    <cellStyle name="Note 5 4 2 29 2" xfId="30200" xr:uid="{00000000-0005-0000-0000-00007E5C0000}"/>
    <cellStyle name="Note 5 4 2 29 3" xfId="40804" xr:uid="{00000000-0005-0000-0000-00007F5C0000}"/>
    <cellStyle name="Note 5 4 2 29 4" xfId="53812" xr:uid="{00000000-0005-0000-0000-0000805C0000}"/>
    <cellStyle name="Note 5 4 2 3" xfId="3701" xr:uid="{00000000-0005-0000-0000-0000815C0000}"/>
    <cellStyle name="Note 5 4 2 3 2" xfId="21237" xr:uid="{00000000-0005-0000-0000-0000825C0000}"/>
    <cellStyle name="Note 5 4 2 3 3" xfId="20157" xr:uid="{00000000-0005-0000-0000-0000835C0000}"/>
    <cellStyle name="Note 5 4 2 3 4" xfId="46108" xr:uid="{00000000-0005-0000-0000-0000845C0000}"/>
    <cellStyle name="Note 5 4 2 30" xfId="13790" xr:uid="{00000000-0005-0000-0000-0000855C0000}"/>
    <cellStyle name="Note 5 4 2 30 2" xfId="30414" xr:uid="{00000000-0005-0000-0000-0000865C0000}"/>
    <cellStyle name="Note 5 4 2 30 3" xfId="40989" xr:uid="{00000000-0005-0000-0000-0000875C0000}"/>
    <cellStyle name="Note 5 4 2 30 4" xfId="53997" xr:uid="{00000000-0005-0000-0000-0000885C0000}"/>
    <cellStyle name="Note 5 4 2 31" xfId="14065" xr:uid="{00000000-0005-0000-0000-0000895C0000}"/>
    <cellStyle name="Note 5 4 2 31 2" xfId="30653" xr:uid="{00000000-0005-0000-0000-00008A5C0000}"/>
    <cellStyle name="Note 5 4 2 31 3" xfId="41191" xr:uid="{00000000-0005-0000-0000-00008B5C0000}"/>
    <cellStyle name="Note 5 4 2 31 4" xfId="54199" xr:uid="{00000000-0005-0000-0000-00008C5C0000}"/>
    <cellStyle name="Note 5 4 2 32" xfId="14362" xr:uid="{00000000-0005-0000-0000-00008D5C0000}"/>
    <cellStyle name="Note 5 4 2 32 2" xfId="30917" xr:uid="{00000000-0005-0000-0000-00008E5C0000}"/>
    <cellStyle name="Note 5 4 2 32 3" xfId="41407" xr:uid="{00000000-0005-0000-0000-00008F5C0000}"/>
    <cellStyle name="Note 5 4 2 32 4" xfId="54415" xr:uid="{00000000-0005-0000-0000-0000905C0000}"/>
    <cellStyle name="Note 5 4 2 33" xfId="14686" xr:uid="{00000000-0005-0000-0000-0000915C0000}"/>
    <cellStyle name="Note 5 4 2 33 2" xfId="31205" xr:uid="{00000000-0005-0000-0000-0000925C0000}"/>
    <cellStyle name="Note 5 4 2 33 3" xfId="41650" xr:uid="{00000000-0005-0000-0000-0000935C0000}"/>
    <cellStyle name="Note 5 4 2 33 4" xfId="54658" xr:uid="{00000000-0005-0000-0000-0000945C0000}"/>
    <cellStyle name="Note 5 4 2 34" xfId="14988" xr:uid="{00000000-0005-0000-0000-0000955C0000}"/>
    <cellStyle name="Note 5 4 2 34 2" xfId="31474" xr:uid="{00000000-0005-0000-0000-0000965C0000}"/>
    <cellStyle name="Note 5 4 2 34 3" xfId="41882" xr:uid="{00000000-0005-0000-0000-0000975C0000}"/>
    <cellStyle name="Note 5 4 2 34 4" xfId="54890" xr:uid="{00000000-0005-0000-0000-0000985C0000}"/>
    <cellStyle name="Note 5 4 2 35" xfId="15294" xr:uid="{00000000-0005-0000-0000-0000995C0000}"/>
    <cellStyle name="Note 5 4 2 35 2" xfId="31743" xr:uid="{00000000-0005-0000-0000-00009A5C0000}"/>
    <cellStyle name="Note 5 4 2 35 3" xfId="42112" xr:uid="{00000000-0005-0000-0000-00009B5C0000}"/>
    <cellStyle name="Note 5 4 2 35 4" xfId="55120" xr:uid="{00000000-0005-0000-0000-00009C5C0000}"/>
    <cellStyle name="Note 5 4 2 36" xfId="15739" xr:uid="{00000000-0005-0000-0000-00009D5C0000}"/>
    <cellStyle name="Note 5 4 2 36 2" xfId="32147" xr:uid="{00000000-0005-0000-0000-00009E5C0000}"/>
    <cellStyle name="Note 5 4 2 36 3" xfId="42474" xr:uid="{00000000-0005-0000-0000-00009F5C0000}"/>
    <cellStyle name="Note 5 4 2 36 4" xfId="55482" xr:uid="{00000000-0005-0000-0000-0000A05C0000}"/>
    <cellStyle name="Note 5 4 2 37" xfId="16003" xr:uid="{00000000-0005-0000-0000-0000A15C0000}"/>
    <cellStyle name="Note 5 4 2 37 2" xfId="32375" xr:uid="{00000000-0005-0000-0000-0000A25C0000}"/>
    <cellStyle name="Note 5 4 2 37 3" xfId="42664" xr:uid="{00000000-0005-0000-0000-0000A35C0000}"/>
    <cellStyle name="Note 5 4 2 37 4" xfId="55672" xr:uid="{00000000-0005-0000-0000-0000A45C0000}"/>
    <cellStyle name="Note 5 4 2 38" xfId="16490" xr:uid="{00000000-0005-0000-0000-0000A55C0000}"/>
    <cellStyle name="Note 5 4 2 38 2" xfId="32822" xr:uid="{00000000-0005-0000-0000-0000A65C0000}"/>
    <cellStyle name="Note 5 4 2 38 3" xfId="43061" xr:uid="{00000000-0005-0000-0000-0000A75C0000}"/>
    <cellStyle name="Note 5 4 2 38 4" xfId="56069" xr:uid="{00000000-0005-0000-0000-0000A85C0000}"/>
    <cellStyle name="Note 5 4 2 39" xfId="16709" xr:uid="{00000000-0005-0000-0000-0000A95C0000}"/>
    <cellStyle name="Note 5 4 2 39 2" xfId="33016" xr:uid="{00000000-0005-0000-0000-0000AA5C0000}"/>
    <cellStyle name="Note 5 4 2 39 3" xfId="43231" xr:uid="{00000000-0005-0000-0000-0000AB5C0000}"/>
    <cellStyle name="Note 5 4 2 39 4" xfId="56239" xr:uid="{00000000-0005-0000-0000-0000AC5C0000}"/>
    <cellStyle name="Note 5 4 2 4" xfId="4318" xr:uid="{00000000-0005-0000-0000-0000AD5C0000}"/>
    <cellStyle name="Note 5 4 2 4 2" xfId="21801" xr:uid="{00000000-0005-0000-0000-0000AE5C0000}"/>
    <cellStyle name="Note 5 4 2 4 3" xfId="32596" xr:uid="{00000000-0005-0000-0000-0000AF5C0000}"/>
    <cellStyle name="Note 5 4 2 4 4" xfId="46586" xr:uid="{00000000-0005-0000-0000-0000B05C0000}"/>
    <cellStyle name="Note 5 4 2 40" xfId="17511" xr:uid="{00000000-0005-0000-0000-0000B15C0000}"/>
    <cellStyle name="Note 5 4 2 40 2" xfId="33749" xr:uid="{00000000-0005-0000-0000-0000B25C0000}"/>
    <cellStyle name="Note 5 4 2 40 3" xfId="43863" xr:uid="{00000000-0005-0000-0000-0000B35C0000}"/>
    <cellStyle name="Note 5 4 2 40 4" xfId="56871" xr:uid="{00000000-0005-0000-0000-0000B45C0000}"/>
    <cellStyle name="Note 5 4 2 41" xfId="17761" xr:uid="{00000000-0005-0000-0000-0000B55C0000}"/>
    <cellStyle name="Note 5 4 2 41 2" xfId="33970" xr:uid="{00000000-0005-0000-0000-0000B65C0000}"/>
    <cellStyle name="Note 5 4 2 41 3" xfId="44044" xr:uid="{00000000-0005-0000-0000-0000B75C0000}"/>
    <cellStyle name="Note 5 4 2 41 4" xfId="57052" xr:uid="{00000000-0005-0000-0000-0000B85C0000}"/>
    <cellStyle name="Note 5 4 2 42" xfId="18080" xr:uid="{00000000-0005-0000-0000-0000B95C0000}"/>
    <cellStyle name="Note 5 4 2 42 2" xfId="34251" xr:uid="{00000000-0005-0000-0000-0000BA5C0000}"/>
    <cellStyle name="Note 5 4 2 42 3" xfId="44278" xr:uid="{00000000-0005-0000-0000-0000BB5C0000}"/>
    <cellStyle name="Note 5 4 2 42 4" xfId="57286" xr:uid="{00000000-0005-0000-0000-0000BC5C0000}"/>
    <cellStyle name="Note 5 4 2 43" xfId="18391" xr:uid="{00000000-0005-0000-0000-0000BD5C0000}"/>
    <cellStyle name="Note 5 4 2 43 2" xfId="34526" xr:uid="{00000000-0005-0000-0000-0000BE5C0000}"/>
    <cellStyle name="Note 5 4 2 43 3" xfId="44508" xr:uid="{00000000-0005-0000-0000-0000BF5C0000}"/>
    <cellStyle name="Note 5 4 2 43 4" xfId="57516" xr:uid="{00000000-0005-0000-0000-0000C05C0000}"/>
    <cellStyle name="Note 5 4 2 44" xfId="18707" xr:uid="{00000000-0005-0000-0000-0000C15C0000}"/>
    <cellStyle name="Note 5 4 2 44 2" xfId="34806" xr:uid="{00000000-0005-0000-0000-0000C25C0000}"/>
    <cellStyle name="Note 5 4 2 44 3" xfId="44743" xr:uid="{00000000-0005-0000-0000-0000C35C0000}"/>
    <cellStyle name="Note 5 4 2 44 4" xfId="57751" xr:uid="{00000000-0005-0000-0000-0000C45C0000}"/>
    <cellStyle name="Note 5 4 2 45" xfId="19168" xr:uid="{00000000-0005-0000-0000-0000C55C0000}"/>
    <cellStyle name="Note 5 4 2 45 2" xfId="35215" xr:uid="{00000000-0005-0000-0000-0000C65C0000}"/>
    <cellStyle name="Note 5 4 2 45 3" xfId="45085" xr:uid="{00000000-0005-0000-0000-0000C75C0000}"/>
    <cellStyle name="Note 5 4 2 45 4" xfId="58093" xr:uid="{00000000-0005-0000-0000-0000C85C0000}"/>
    <cellStyle name="Note 5 4 2 46" xfId="19470" xr:uid="{00000000-0005-0000-0000-0000C95C0000}"/>
    <cellStyle name="Note 5 4 2 46 2" xfId="35481" xr:uid="{00000000-0005-0000-0000-0000CA5C0000}"/>
    <cellStyle name="Note 5 4 2 46 3" xfId="45308" xr:uid="{00000000-0005-0000-0000-0000CB5C0000}"/>
    <cellStyle name="Note 5 4 2 46 4" xfId="58316" xr:uid="{00000000-0005-0000-0000-0000CC5C0000}"/>
    <cellStyle name="Note 5 4 2 47" xfId="34428" xr:uid="{00000000-0005-0000-0000-0000CD5C0000}"/>
    <cellStyle name="Note 5 4 2 5" xfId="4561" xr:uid="{00000000-0005-0000-0000-0000CE5C0000}"/>
    <cellStyle name="Note 5 4 2 5 2" xfId="22013" xr:uid="{00000000-0005-0000-0000-0000CF5C0000}"/>
    <cellStyle name="Note 5 4 2 5 3" xfId="20412" xr:uid="{00000000-0005-0000-0000-0000D05C0000}"/>
    <cellStyle name="Note 5 4 2 5 4" xfId="46757" xr:uid="{00000000-0005-0000-0000-0000D15C0000}"/>
    <cellStyle name="Note 5 4 2 6" xfId="4952" xr:uid="{00000000-0005-0000-0000-0000D25C0000}"/>
    <cellStyle name="Note 5 4 2 6 2" xfId="22376" xr:uid="{00000000-0005-0000-0000-0000D35C0000}"/>
    <cellStyle name="Note 5 4 2 6 3" xfId="25618" xr:uid="{00000000-0005-0000-0000-0000D45C0000}"/>
    <cellStyle name="Note 5 4 2 6 4" xfId="47070" xr:uid="{00000000-0005-0000-0000-0000D55C0000}"/>
    <cellStyle name="Note 5 4 2 7" xfId="5177" xr:uid="{00000000-0005-0000-0000-0000D65C0000}"/>
    <cellStyle name="Note 5 4 2 7 2" xfId="22579" xr:uid="{00000000-0005-0000-0000-0000D75C0000}"/>
    <cellStyle name="Note 5 4 2 7 3" xfId="20478" xr:uid="{00000000-0005-0000-0000-0000D85C0000}"/>
    <cellStyle name="Note 5 4 2 7 4" xfId="47251" xr:uid="{00000000-0005-0000-0000-0000D95C0000}"/>
    <cellStyle name="Note 5 4 2 8" xfId="5462" xr:uid="{00000000-0005-0000-0000-0000DA5C0000}"/>
    <cellStyle name="Note 5 4 2 8 2" xfId="22840" xr:uid="{00000000-0005-0000-0000-0000DB5C0000}"/>
    <cellStyle name="Note 5 4 2 8 3" xfId="19590" xr:uid="{00000000-0005-0000-0000-0000DC5C0000}"/>
    <cellStyle name="Note 5 4 2 8 4" xfId="47469" xr:uid="{00000000-0005-0000-0000-0000DD5C0000}"/>
    <cellStyle name="Note 5 4 2 9" xfId="5670" xr:uid="{00000000-0005-0000-0000-0000DE5C0000}"/>
    <cellStyle name="Note 5 4 2 9 2" xfId="23029" xr:uid="{00000000-0005-0000-0000-0000DF5C0000}"/>
    <cellStyle name="Note 5 4 2 9 3" xfId="33874" xr:uid="{00000000-0005-0000-0000-0000E05C0000}"/>
    <cellStyle name="Note 5 4 2 9 4" xfId="47631" xr:uid="{00000000-0005-0000-0000-0000E15C0000}"/>
    <cellStyle name="Note 5 4 20" xfId="16174" xr:uid="{00000000-0005-0000-0000-0000E25C0000}"/>
    <cellStyle name="Note 5 4 20 2" xfId="32530" xr:uid="{00000000-0005-0000-0000-0000E35C0000}"/>
    <cellStyle name="Note 5 4 20 3" xfId="42800" xr:uid="{00000000-0005-0000-0000-0000E45C0000}"/>
    <cellStyle name="Note 5 4 20 4" xfId="55808" xr:uid="{00000000-0005-0000-0000-0000E55C0000}"/>
    <cellStyle name="Note 5 4 21" xfId="17236" xr:uid="{00000000-0005-0000-0000-0000E65C0000}"/>
    <cellStyle name="Note 5 4 21 2" xfId="33495" xr:uid="{00000000-0005-0000-0000-0000E75C0000}"/>
    <cellStyle name="Note 5 4 21 3" xfId="43644" xr:uid="{00000000-0005-0000-0000-0000E85C0000}"/>
    <cellStyle name="Note 5 4 21 4" xfId="56652" xr:uid="{00000000-0005-0000-0000-0000E95C0000}"/>
    <cellStyle name="Note 5 4 22" xfId="17269" xr:uid="{00000000-0005-0000-0000-0000EA5C0000}"/>
    <cellStyle name="Note 5 4 22 2" xfId="33528" xr:uid="{00000000-0005-0000-0000-0000EB5C0000}"/>
    <cellStyle name="Note 5 4 22 3" xfId="43677" xr:uid="{00000000-0005-0000-0000-0000EC5C0000}"/>
    <cellStyle name="Note 5 4 22 4" xfId="56685" xr:uid="{00000000-0005-0000-0000-0000ED5C0000}"/>
    <cellStyle name="Note 5 4 23" xfId="16988" xr:uid="{00000000-0005-0000-0000-0000EE5C0000}"/>
    <cellStyle name="Note 5 4 23 2" xfId="33268" xr:uid="{00000000-0005-0000-0000-0000EF5C0000}"/>
    <cellStyle name="Note 5 4 23 3" xfId="43449" xr:uid="{00000000-0005-0000-0000-0000F05C0000}"/>
    <cellStyle name="Note 5 4 23 4" xfId="56457" xr:uid="{00000000-0005-0000-0000-0000F15C0000}"/>
    <cellStyle name="Note 5 4 24" xfId="17657" xr:uid="{00000000-0005-0000-0000-0000F25C0000}"/>
    <cellStyle name="Note 5 4 24 2" xfId="33870" xr:uid="{00000000-0005-0000-0000-0000F35C0000}"/>
    <cellStyle name="Note 5 4 24 3" xfId="43957" xr:uid="{00000000-0005-0000-0000-0000F45C0000}"/>
    <cellStyle name="Note 5 4 24 4" xfId="56965" xr:uid="{00000000-0005-0000-0000-0000F55C0000}"/>
    <cellStyle name="Note 5 4 25" xfId="18865" xr:uid="{00000000-0005-0000-0000-0000F65C0000}"/>
    <cellStyle name="Note 5 4 25 2" xfId="34937" xr:uid="{00000000-0005-0000-0000-0000F75C0000}"/>
    <cellStyle name="Note 5 4 25 3" xfId="44852" xr:uid="{00000000-0005-0000-0000-0000F85C0000}"/>
    <cellStyle name="Note 5 4 25 4" xfId="57860" xr:uid="{00000000-0005-0000-0000-0000F95C0000}"/>
    <cellStyle name="Note 5 4 26" xfId="23698" xr:uid="{00000000-0005-0000-0000-0000FA5C0000}"/>
    <cellStyle name="Note 5 4 3" xfId="2850" xr:uid="{00000000-0005-0000-0000-0000FB5C0000}"/>
    <cellStyle name="Note 5 4 3 10" xfId="6222" xr:uid="{00000000-0005-0000-0000-0000FC5C0000}"/>
    <cellStyle name="Note 5 4 3 10 2" xfId="23544" xr:uid="{00000000-0005-0000-0000-0000FD5C0000}"/>
    <cellStyle name="Note 5 4 3 10 3" xfId="35104" xr:uid="{00000000-0005-0000-0000-0000FE5C0000}"/>
    <cellStyle name="Note 5 4 3 10 4" xfId="48078" xr:uid="{00000000-0005-0000-0000-0000FF5C0000}"/>
    <cellStyle name="Note 5 4 3 11" xfId="6455" xr:uid="{00000000-0005-0000-0000-0000005D0000}"/>
    <cellStyle name="Note 5 4 3 11 2" xfId="23753" xr:uid="{00000000-0005-0000-0000-0000015D0000}"/>
    <cellStyle name="Note 5 4 3 11 3" xfId="30565" xr:uid="{00000000-0005-0000-0000-0000025D0000}"/>
    <cellStyle name="Note 5 4 3 11 4" xfId="48251" xr:uid="{00000000-0005-0000-0000-0000035D0000}"/>
    <cellStyle name="Note 5 4 3 12" xfId="6749" xr:uid="{00000000-0005-0000-0000-0000045D0000}"/>
    <cellStyle name="Note 5 4 3 12 2" xfId="24015" xr:uid="{00000000-0005-0000-0000-0000055D0000}"/>
    <cellStyle name="Note 5 4 3 12 3" xfId="23278" xr:uid="{00000000-0005-0000-0000-0000065D0000}"/>
    <cellStyle name="Note 5 4 3 12 4" xfId="48474" xr:uid="{00000000-0005-0000-0000-0000075D0000}"/>
    <cellStyle name="Note 5 4 3 13" xfId="7113" xr:uid="{00000000-0005-0000-0000-0000085D0000}"/>
    <cellStyle name="Note 5 4 3 13 2" xfId="24344" xr:uid="{00000000-0005-0000-0000-0000095D0000}"/>
    <cellStyle name="Note 5 4 3 13 3" xfId="35785" xr:uid="{00000000-0005-0000-0000-00000A5D0000}"/>
    <cellStyle name="Note 5 4 3 13 4" xfId="48754" xr:uid="{00000000-0005-0000-0000-00000B5D0000}"/>
    <cellStyle name="Note 5 4 3 14" xfId="7539" xr:uid="{00000000-0005-0000-0000-00000C5D0000}"/>
    <cellStyle name="Note 5 4 3 14 2" xfId="24721" xr:uid="{00000000-0005-0000-0000-00000D5D0000}"/>
    <cellStyle name="Note 5 4 3 14 3" xfId="36093" xr:uid="{00000000-0005-0000-0000-00000E5D0000}"/>
    <cellStyle name="Note 5 4 3 14 4" xfId="49064" xr:uid="{00000000-0005-0000-0000-00000F5D0000}"/>
    <cellStyle name="Note 5 4 3 15" xfId="7837" xr:uid="{00000000-0005-0000-0000-0000105D0000}"/>
    <cellStyle name="Note 5 4 3 15 2" xfId="24991" xr:uid="{00000000-0005-0000-0000-0000115D0000}"/>
    <cellStyle name="Note 5 4 3 15 3" xfId="36323" xr:uid="{00000000-0005-0000-0000-0000125D0000}"/>
    <cellStyle name="Note 5 4 3 15 4" xfId="49294" xr:uid="{00000000-0005-0000-0000-0000135D0000}"/>
    <cellStyle name="Note 5 4 3 16" xfId="8418" xr:uid="{00000000-0005-0000-0000-0000145D0000}"/>
    <cellStyle name="Note 5 4 3 16 2" xfId="25533" xr:uid="{00000000-0005-0000-0000-0000155D0000}"/>
    <cellStyle name="Note 5 4 3 16 3" xfId="36806" xr:uid="{00000000-0005-0000-0000-0000165D0000}"/>
    <cellStyle name="Note 5 4 3 16 4" xfId="49777" xr:uid="{00000000-0005-0000-0000-0000175D0000}"/>
    <cellStyle name="Note 5 4 3 17" xfId="8680" xr:uid="{00000000-0005-0000-0000-0000185D0000}"/>
    <cellStyle name="Note 5 4 3 17 2" xfId="25760" xr:uid="{00000000-0005-0000-0000-0000195D0000}"/>
    <cellStyle name="Note 5 4 3 17 3" xfId="36995" xr:uid="{00000000-0005-0000-0000-00001A5D0000}"/>
    <cellStyle name="Note 5 4 3 17 4" xfId="49966" xr:uid="{00000000-0005-0000-0000-00001B5D0000}"/>
    <cellStyle name="Note 5 4 3 18" xfId="8958" xr:uid="{00000000-0005-0000-0000-00001C5D0000}"/>
    <cellStyle name="Note 5 4 3 18 2" xfId="26010" xr:uid="{00000000-0005-0000-0000-00001D5D0000}"/>
    <cellStyle name="Note 5 4 3 18 3" xfId="37211" xr:uid="{00000000-0005-0000-0000-00001E5D0000}"/>
    <cellStyle name="Note 5 4 3 18 4" xfId="50182" xr:uid="{00000000-0005-0000-0000-00001F5D0000}"/>
    <cellStyle name="Note 5 4 3 19" xfId="10478" xr:uid="{00000000-0005-0000-0000-0000205D0000}"/>
    <cellStyle name="Note 5 4 3 19 2" xfId="27431" xr:uid="{00000000-0005-0000-0000-0000215D0000}"/>
    <cellStyle name="Note 5 4 3 19 3" xfId="38471" xr:uid="{00000000-0005-0000-0000-0000225D0000}"/>
    <cellStyle name="Note 5 4 3 19 4" xfId="51458" xr:uid="{00000000-0005-0000-0000-0000235D0000}"/>
    <cellStyle name="Note 5 4 3 2" xfId="3363" xr:uid="{00000000-0005-0000-0000-0000245D0000}"/>
    <cellStyle name="Note 5 4 3 2 2" xfId="20936" xr:uid="{00000000-0005-0000-0000-0000255D0000}"/>
    <cellStyle name="Note 5 4 3 2 3" xfId="29226" xr:uid="{00000000-0005-0000-0000-0000265D0000}"/>
    <cellStyle name="Note 5 4 3 2 4" xfId="45850" xr:uid="{00000000-0005-0000-0000-0000275D0000}"/>
    <cellStyle name="Note 5 4 3 20" xfId="10724" xr:uid="{00000000-0005-0000-0000-0000285D0000}"/>
    <cellStyle name="Note 5 4 3 20 2" xfId="27659" xr:uid="{00000000-0005-0000-0000-0000295D0000}"/>
    <cellStyle name="Note 5 4 3 20 3" xfId="38668" xr:uid="{00000000-0005-0000-0000-00002A5D0000}"/>
    <cellStyle name="Note 5 4 3 20 4" xfId="51676" xr:uid="{00000000-0005-0000-0000-00002B5D0000}"/>
    <cellStyle name="Note 5 4 3 21" xfId="11048" xr:uid="{00000000-0005-0000-0000-00002C5D0000}"/>
    <cellStyle name="Note 5 4 3 21 2" xfId="27954" xr:uid="{00000000-0005-0000-0000-00002D5D0000}"/>
    <cellStyle name="Note 5 4 3 21 3" xfId="38907" xr:uid="{00000000-0005-0000-0000-00002E5D0000}"/>
    <cellStyle name="Note 5 4 3 21 4" xfId="51915" xr:uid="{00000000-0005-0000-0000-00002F5D0000}"/>
    <cellStyle name="Note 5 4 3 22" xfId="11387" xr:uid="{00000000-0005-0000-0000-0000305D0000}"/>
    <cellStyle name="Note 5 4 3 22 2" xfId="28262" xr:uid="{00000000-0005-0000-0000-0000315D0000}"/>
    <cellStyle name="Note 5 4 3 22 3" xfId="39165" xr:uid="{00000000-0005-0000-0000-0000325D0000}"/>
    <cellStyle name="Note 5 4 3 22 4" xfId="52173" xr:uid="{00000000-0005-0000-0000-0000335D0000}"/>
    <cellStyle name="Note 5 4 3 23" xfId="11658" xr:uid="{00000000-0005-0000-0000-0000345D0000}"/>
    <cellStyle name="Note 5 4 3 23 2" xfId="28500" xr:uid="{00000000-0005-0000-0000-0000355D0000}"/>
    <cellStyle name="Note 5 4 3 23 3" xfId="39367" xr:uid="{00000000-0005-0000-0000-0000365D0000}"/>
    <cellStyle name="Note 5 4 3 23 4" xfId="52375" xr:uid="{00000000-0005-0000-0000-0000375D0000}"/>
    <cellStyle name="Note 5 4 3 24" xfId="11989" xr:uid="{00000000-0005-0000-0000-0000385D0000}"/>
    <cellStyle name="Note 5 4 3 24 2" xfId="28801" xr:uid="{00000000-0005-0000-0000-0000395D0000}"/>
    <cellStyle name="Note 5 4 3 24 3" xfId="39629" xr:uid="{00000000-0005-0000-0000-00003A5D0000}"/>
    <cellStyle name="Note 5 4 3 24 4" xfId="52637" xr:uid="{00000000-0005-0000-0000-00003B5D0000}"/>
    <cellStyle name="Note 5 4 3 25" xfId="12274" xr:uid="{00000000-0005-0000-0000-00003C5D0000}"/>
    <cellStyle name="Note 5 4 3 25 2" xfId="29054" xr:uid="{00000000-0005-0000-0000-00003D5D0000}"/>
    <cellStyle name="Note 5 4 3 25 3" xfId="39828" xr:uid="{00000000-0005-0000-0000-00003E5D0000}"/>
    <cellStyle name="Note 5 4 3 25 4" xfId="52836" xr:uid="{00000000-0005-0000-0000-00003F5D0000}"/>
    <cellStyle name="Note 5 4 3 26" xfId="12547" xr:uid="{00000000-0005-0000-0000-0000405D0000}"/>
    <cellStyle name="Note 5 4 3 26 2" xfId="29295" xr:uid="{00000000-0005-0000-0000-0000415D0000}"/>
    <cellStyle name="Note 5 4 3 26 3" xfId="40029" xr:uid="{00000000-0005-0000-0000-0000425D0000}"/>
    <cellStyle name="Note 5 4 3 26 4" xfId="53037" xr:uid="{00000000-0005-0000-0000-0000435D0000}"/>
    <cellStyle name="Note 5 4 3 27" xfId="12829" xr:uid="{00000000-0005-0000-0000-0000445D0000}"/>
    <cellStyle name="Note 5 4 3 27 2" xfId="29545" xr:uid="{00000000-0005-0000-0000-0000455D0000}"/>
    <cellStyle name="Note 5 4 3 27 3" xfId="40229" xr:uid="{00000000-0005-0000-0000-0000465D0000}"/>
    <cellStyle name="Note 5 4 3 27 4" xfId="53237" xr:uid="{00000000-0005-0000-0000-0000475D0000}"/>
    <cellStyle name="Note 5 4 3 28" xfId="13172" xr:uid="{00000000-0005-0000-0000-0000485D0000}"/>
    <cellStyle name="Note 5 4 3 28 2" xfId="29853" xr:uid="{00000000-0005-0000-0000-0000495D0000}"/>
    <cellStyle name="Note 5 4 3 28 3" xfId="40497" xr:uid="{00000000-0005-0000-0000-00004A5D0000}"/>
    <cellStyle name="Note 5 4 3 28 4" xfId="53505" xr:uid="{00000000-0005-0000-0000-00004B5D0000}"/>
    <cellStyle name="Note 5 4 3 29" xfId="13509" xr:uid="{00000000-0005-0000-0000-00004C5D0000}"/>
    <cellStyle name="Note 5 4 3 29 2" xfId="30159" xr:uid="{00000000-0005-0000-0000-00004D5D0000}"/>
    <cellStyle name="Note 5 4 3 29 3" xfId="40763" xr:uid="{00000000-0005-0000-0000-00004E5D0000}"/>
    <cellStyle name="Note 5 4 3 29 4" xfId="53771" xr:uid="{00000000-0005-0000-0000-00004F5D0000}"/>
    <cellStyle name="Note 5 4 3 3" xfId="3659" xr:uid="{00000000-0005-0000-0000-0000505D0000}"/>
    <cellStyle name="Note 5 4 3 3 2" xfId="21196" xr:uid="{00000000-0005-0000-0000-0000515D0000}"/>
    <cellStyle name="Note 5 4 3 3 3" xfId="32223" xr:uid="{00000000-0005-0000-0000-0000525D0000}"/>
    <cellStyle name="Note 5 4 3 3 4" xfId="46067" xr:uid="{00000000-0005-0000-0000-0000535D0000}"/>
    <cellStyle name="Note 5 4 3 30" xfId="13748" xr:uid="{00000000-0005-0000-0000-0000545D0000}"/>
    <cellStyle name="Note 5 4 3 30 2" xfId="30372" xr:uid="{00000000-0005-0000-0000-0000555D0000}"/>
    <cellStyle name="Note 5 4 3 30 3" xfId="40948" xr:uid="{00000000-0005-0000-0000-0000565D0000}"/>
    <cellStyle name="Note 5 4 3 30 4" xfId="53956" xr:uid="{00000000-0005-0000-0000-0000575D0000}"/>
    <cellStyle name="Note 5 4 3 31" xfId="14023" xr:uid="{00000000-0005-0000-0000-0000585D0000}"/>
    <cellStyle name="Note 5 4 3 31 2" xfId="30612" xr:uid="{00000000-0005-0000-0000-0000595D0000}"/>
    <cellStyle name="Note 5 4 3 31 3" xfId="41150" xr:uid="{00000000-0005-0000-0000-00005A5D0000}"/>
    <cellStyle name="Note 5 4 3 31 4" xfId="54158" xr:uid="{00000000-0005-0000-0000-00005B5D0000}"/>
    <cellStyle name="Note 5 4 3 32" xfId="14320" xr:uid="{00000000-0005-0000-0000-00005C5D0000}"/>
    <cellStyle name="Note 5 4 3 32 2" xfId="30876" xr:uid="{00000000-0005-0000-0000-00005D5D0000}"/>
    <cellStyle name="Note 5 4 3 32 3" xfId="41366" xr:uid="{00000000-0005-0000-0000-00005E5D0000}"/>
    <cellStyle name="Note 5 4 3 32 4" xfId="54374" xr:uid="{00000000-0005-0000-0000-00005F5D0000}"/>
    <cellStyle name="Note 5 4 3 33" xfId="14644" xr:uid="{00000000-0005-0000-0000-0000605D0000}"/>
    <cellStyle name="Note 5 4 3 33 2" xfId="31164" xr:uid="{00000000-0005-0000-0000-0000615D0000}"/>
    <cellStyle name="Note 5 4 3 33 3" xfId="41609" xr:uid="{00000000-0005-0000-0000-0000625D0000}"/>
    <cellStyle name="Note 5 4 3 33 4" xfId="54617" xr:uid="{00000000-0005-0000-0000-0000635D0000}"/>
    <cellStyle name="Note 5 4 3 34" xfId="14947" xr:uid="{00000000-0005-0000-0000-0000645D0000}"/>
    <cellStyle name="Note 5 4 3 34 2" xfId="31433" xr:uid="{00000000-0005-0000-0000-0000655D0000}"/>
    <cellStyle name="Note 5 4 3 34 3" xfId="41841" xr:uid="{00000000-0005-0000-0000-0000665D0000}"/>
    <cellStyle name="Note 5 4 3 34 4" xfId="54849" xr:uid="{00000000-0005-0000-0000-0000675D0000}"/>
    <cellStyle name="Note 5 4 3 35" xfId="15252" xr:uid="{00000000-0005-0000-0000-0000685D0000}"/>
    <cellStyle name="Note 5 4 3 35 2" xfId="31702" xr:uid="{00000000-0005-0000-0000-0000695D0000}"/>
    <cellStyle name="Note 5 4 3 35 3" xfId="42071" xr:uid="{00000000-0005-0000-0000-00006A5D0000}"/>
    <cellStyle name="Note 5 4 3 35 4" xfId="55079" xr:uid="{00000000-0005-0000-0000-00006B5D0000}"/>
    <cellStyle name="Note 5 4 3 36" xfId="15698" xr:uid="{00000000-0005-0000-0000-00006C5D0000}"/>
    <cellStyle name="Note 5 4 3 36 2" xfId="32106" xr:uid="{00000000-0005-0000-0000-00006D5D0000}"/>
    <cellStyle name="Note 5 4 3 36 3" xfId="42433" xr:uid="{00000000-0005-0000-0000-00006E5D0000}"/>
    <cellStyle name="Note 5 4 3 36 4" xfId="55441" xr:uid="{00000000-0005-0000-0000-00006F5D0000}"/>
    <cellStyle name="Note 5 4 3 37" xfId="15961" xr:uid="{00000000-0005-0000-0000-0000705D0000}"/>
    <cellStyle name="Note 5 4 3 37 2" xfId="32333" xr:uid="{00000000-0005-0000-0000-0000715D0000}"/>
    <cellStyle name="Note 5 4 3 37 3" xfId="42623" xr:uid="{00000000-0005-0000-0000-0000725D0000}"/>
    <cellStyle name="Note 5 4 3 37 4" xfId="55631" xr:uid="{00000000-0005-0000-0000-0000735D0000}"/>
    <cellStyle name="Note 5 4 3 38" xfId="16448" xr:uid="{00000000-0005-0000-0000-0000745D0000}"/>
    <cellStyle name="Note 5 4 3 38 2" xfId="32780" xr:uid="{00000000-0005-0000-0000-0000755D0000}"/>
    <cellStyle name="Note 5 4 3 38 3" xfId="43019" xr:uid="{00000000-0005-0000-0000-0000765D0000}"/>
    <cellStyle name="Note 5 4 3 38 4" xfId="56027" xr:uid="{00000000-0005-0000-0000-0000775D0000}"/>
    <cellStyle name="Note 5 4 3 39" xfId="16668" xr:uid="{00000000-0005-0000-0000-0000785D0000}"/>
    <cellStyle name="Note 5 4 3 39 2" xfId="32975" xr:uid="{00000000-0005-0000-0000-0000795D0000}"/>
    <cellStyle name="Note 5 4 3 39 3" xfId="43190" xr:uid="{00000000-0005-0000-0000-00007A5D0000}"/>
    <cellStyle name="Note 5 4 3 39 4" xfId="56198" xr:uid="{00000000-0005-0000-0000-00007B5D0000}"/>
    <cellStyle name="Note 5 4 3 4" xfId="4276" xr:uid="{00000000-0005-0000-0000-00007C5D0000}"/>
    <cellStyle name="Note 5 4 3 4 2" xfId="21760" xr:uid="{00000000-0005-0000-0000-00007D5D0000}"/>
    <cellStyle name="Note 5 4 3 4 3" xfId="26470" xr:uid="{00000000-0005-0000-0000-00007E5D0000}"/>
    <cellStyle name="Note 5 4 3 4 4" xfId="46545" xr:uid="{00000000-0005-0000-0000-00007F5D0000}"/>
    <cellStyle name="Note 5 4 3 40" xfId="17469" xr:uid="{00000000-0005-0000-0000-0000805D0000}"/>
    <cellStyle name="Note 5 4 3 40 2" xfId="33707" xr:uid="{00000000-0005-0000-0000-0000815D0000}"/>
    <cellStyle name="Note 5 4 3 40 3" xfId="43822" xr:uid="{00000000-0005-0000-0000-0000825D0000}"/>
    <cellStyle name="Note 5 4 3 40 4" xfId="56830" xr:uid="{00000000-0005-0000-0000-0000835D0000}"/>
    <cellStyle name="Note 5 4 3 41" xfId="17719" xr:uid="{00000000-0005-0000-0000-0000845D0000}"/>
    <cellStyle name="Note 5 4 3 41 2" xfId="33928" xr:uid="{00000000-0005-0000-0000-0000855D0000}"/>
    <cellStyle name="Note 5 4 3 41 3" xfId="44003" xr:uid="{00000000-0005-0000-0000-0000865D0000}"/>
    <cellStyle name="Note 5 4 3 41 4" xfId="57011" xr:uid="{00000000-0005-0000-0000-0000875D0000}"/>
    <cellStyle name="Note 5 4 3 42" xfId="18038" xr:uid="{00000000-0005-0000-0000-0000885D0000}"/>
    <cellStyle name="Note 5 4 3 42 2" xfId="34210" xr:uid="{00000000-0005-0000-0000-0000895D0000}"/>
    <cellStyle name="Note 5 4 3 42 3" xfId="44237" xr:uid="{00000000-0005-0000-0000-00008A5D0000}"/>
    <cellStyle name="Note 5 4 3 42 4" xfId="57245" xr:uid="{00000000-0005-0000-0000-00008B5D0000}"/>
    <cellStyle name="Note 5 4 3 43" xfId="18349" xr:uid="{00000000-0005-0000-0000-00008C5D0000}"/>
    <cellStyle name="Note 5 4 3 43 2" xfId="34485" xr:uid="{00000000-0005-0000-0000-00008D5D0000}"/>
    <cellStyle name="Note 5 4 3 43 3" xfId="44467" xr:uid="{00000000-0005-0000-0000-00008E5D0000}"/>
    <cellStyle name="Note 5 4 3 43 4" xfId="57475" xr:uid="{00000000-0005-0000-0000-00008F5D0000}"/>
    <cellStyle name="Note 5 4 3 44" xfId="18665" xr:uid="{00000000-0005-0000-0000-0000905D0000}"/>
    <cellStyle name="Note 5 4 3 44 2" xfId="34765" xr:uid="{00000000-0005-0000-0000-0000915D0000}"/>
    <cellStyle name="Note 5 4 3 44 3" xfId="44702" xr:uid="{00000000-0005-0000-0000-0000925D0000}"/>
    <cellStyle name="Note 5 4 3 44 4" xfId="57710" xr:uid="{00000000-0005-0000-0000-0000935D0000}"/>
    <cellStyle name="Note 5 4 3 45" xfId="19126" xr:uid="{00000000-0005-0000-0000-0000945D0000}"/>
    <cellStyle name="Note 5 4 3 45 2" xfId="35174" xr:uid="{00000000-0005-0000-0000-0000955D0000}"/>
    <cellStyle name="Note 5 4 3 45 3" xfId="45044" xr:uid="{00000000-0005-0000-0000-0000965D0000}"/>
    <cellStyle name="Note 5 4 3 45 4" xfId="58052" xr:uid="{00000000-0005-0000-0000-0000975D0000}"/>
    <cellStyle name="Note 5 4 3 46" xfId="19428" xr:uid="{00000000-0005-0000-0000-0000985D0000}"/>
    <cellStyle name="Note 5 4 3 46 2" xfId="35440" xr:uid="{00000000-0005-0000-0000-0000995D0000}"/>
    <cellStyle name="Note 5 4 3 46 3" xfId="45267" xr:uid="{00000000-0005-0000-0000-00009A5D0000}"/>
    <cellStyle name="Note 5 4 3 46 4" xfId="58275" xr:uid="{00000000-0005-0000-0000-00009B5D0000}"/>
    <cellStyle name="Note 5 4 3 47" xfId="21699" xr:uid="{00000000-0005-0000-0000-00009C5D0000}"/>
    <cellStyle name="Note 5 4 3 5" xfId="4520" xr:uid="{00000000-0005-0000-0000-00009D5D0000}"/>
    <cellStyle name="Note 5 4 3 5 2" xfId="21972" xr:uid="{00000000-0005-0000-0000-00009E5D0000}"/>
    <cellStyle name="Note 5 4 3 5 3" xfId="20751" xr:uid="{00000000-0005-0000-0000-00009F5D0000}"/>
    <cellStyle name="Note 5 4 3 5 4" xfId="46716" xr:uid="{00000000-0005-0000-0000-0000A05D0000}"/>
    <cellStyle name="Note 5 4 3 6" xfId="4910" xr:uid="{00000000-0005-0000-0000-0000A15D0000}"/>
    <cellStyle name="Note 5 4 3 6 2" xfId="22334" xr:uid="{00000000-0005-0000-0000-0000A25D0000}"/>
    <cellStyle name="Note 5 4 3 6 3" xfId="30754" xr:uid="{00000000-0005-0000-0000-0000A35D0000}"/>
    <cellStyle name="Note 5 4 3 6 4" xfId="47028" xr:uid="{00000000-0005-0000-0000-0000A45D0000}"/>
    <cellStyle name="Note 5 4 3 7" xfId="5136" xr:uid="{00000000-0005-0000-0000-0000A55D0000}"/>
    <cellStyle name="Note 5 4 3 7 2" xfId="22538" xr:uid="{00000000-0005-0000-0000-0000A65D0000}"/>
    <cellStyle name="Note 5 4 3 7 3" xfId="19702" xr:uid="{00000000-0005-0000-0000-0000A75D0000}"/>
    <cellStyle name="Note 5 4 3 7 4" xfId="47210" xr:uid="{00000000-0005-0000-0000-0000A85D0000}"/>
    <cellStyle name="Note 5 4 3 8" xfId="5421" xr:uid="{00000000-0005-0000-0000-0000A95D0000}"/>
    <cellStyle name="Note 5 4 3 8 2" xfId="22799" xr:uid="{00000000-0005-0000-0000-0000AA5D0000}"/>
    <cellStyle name="Note 5 4 3 8 3" xfId="20272" xr:uid="{00000000-0005-0000-0000-0000AB5D0000}"/>
    <cellStyle name="Note 5 4 3 8 4" xfId="47428" xr:uid="{00000000-0005-0000-0000-0000AC5D0000}"/>
    <cellStyle name="Note 5 4 3 9" xfId="5629" xr:uid="{00000000-0005-0000-0000-0000AD5D0000}"/>
    <cellStyle name="Note 5 4 3 9 2" xfId="22988" xr:uid="{00000000-0005-0000-0000-0000AE5D0000}"/>
    <cellStyle name="Note 5 4 3 9 3" xfId="32271" xr:uid="{00000000-0005-0000-0000-0000AF5D0000}"/>
    <cellStyle name="Note 5 4 3 9 4" xfId="47590" xr:uid="{00000000-0005-0000-0000-0000B05D0000}"/>
    <cellStyle name="Note 5 4 4" xfId="2675" xr:uid="{00000000-0005-0000-0000-0000B15D0000}"/>
    <cellStyle name="Note 5 4 4 10" xfId="6090" xr:uid="{00000000-0005-0000-0000-0000B25D0000}"/>
    <cellStyle name="Note 5 4 4 10 2" xfId="23422" xr:uid="{00000000-0005-0000-0000-0000B35D0000}"/>
    <cellStyle name="Note 5 4 4 10 3" xfId="28915" xr:uid="{00000000-0005-0000-0000-0000B45D0000}"/>
    <cellStyle name="Note 5 4 4 10 4" xfId="47977" xr:uid="{00000000-0005-0000-0000-0000B55D0000}"/>
    <cellStyle name="Note 5 4 4 11" xfId="5793" xr:uid="{00000000-0005-0000-0000-0000B65D0000}"/>
    <cellStyle name="Note 5 4 4 11 2" xfId="23138" xr:uid="{00000000-0005-0000-0000-0000B75D0000}"/>
    <cellStyle name="Note 5 4 4 11 3" xfId="35122" xr:uid="{00000000-0005-0000-0000-0000B85D0000}"/>
    <cellStyle name="Note 5 4 4 11 4" xfId="47723" xr:uid="{00000000-0005-0000-0000-0000B95D0000}"/>
    <cellStyle name="Note 5 4 4 12" xfId="6614" xr:uid="{00000000-0005-0000-0000-0000BA5D0000}"/>
    <cellStyle name="Note 5 4 4 12 2" xfId="23894" xr:uid="{00000000-0005-0000-0000-0000BB5D0000}"/>
    <cellStyle name="Note 5 4 4 12 3" xfId="21052" xr:uid="{00000000-0005-0000-0000-0000BC5D0000}"/>
    <cellStyle name="Note 5 4 4 12 4" xfId="48377" xr:uid="{00000000-0005-0000-0000-0000BD5D0000}"/>
    <cellStyle name="Note 5 4 4 13" xfId="6989" xr:uid="{00000000-0005-0000-0000-0000BE5D0000}"/>
    <cellStyle name="Note 5 4 4 13 2" xfId="24233" xr:uid="{00000000-0005-0000-0000-0000BF5D0000}"/>
    <cellStyle name="Note 5 4 4 13 3" xfId="35697" xr:uid="{00000000-0005-0000-0000-0000C05D0000}"/>
    <cellStyle name="Note 5 4 4 13 4" xfId="48666" xr:uid="{00000000-0005-0000-0000-0000C15D0000}"/>
    <cellStyle name="Note 5 4 4 14" xfId="7403" xr:uid="{00000000-0005-0000-0000-0000C25D0000}"/>
    <cellStyle name="Note 5 4 4 14 2" xfId="24604" xr:uid="{00000000-0005-0000-0000-0000C35D0000}"/>
    <cellStyle name="Note 5 4 4 14 3" xfId="35995" xr:uid="{00000000-0005-0000-0000-0000C45D0000}"/>
    <cellStyle name="Note 5 4 4 14 4" xfId="48966" xr:uid="{00000000-0005-0000-0000-0000C55D0000}"/>
    <cellStyle name="Note 5 4 4 15" xfId="7711" xr:uid="{00000000-0005-0000-0000-0000C65D0000}"/>
    <cellStyle name="Note 5 4 4 15 2" xfId="24875" xr:uid="{00000000-0005-0000-0000-0000C75D0000}"/>
    <cellStyle name="Note 5 4 4 15 3" xfId="36226" xr:uid="{00000000-0005-0000-0000-0000C85D0000}"/>
    <cellStyle name="Note 5 4 4 15 4" xfId="49197" xr:uid="{00000000-0005-0000-0000-0000C95D0000}"/>
    <cellStyle name="Note 5 4 4 16" xfId="8285" xr:uid="{00000000-0005-0000-0000-0000CA5D0000}"/>
    <cellStyle name="Note 5 4 4 16 2" xfId="25411" xr:uid="{00000000-0005-0000-0000-0000CB5D0000}"/>
    <cellStyle name="Note 5 4 4 16 3" xfId="36702" xr:uid="{00000000-0005-0000-0000-0000CC5D0000}"/>
    <cellStyle name="Note 5 4 4 16 4" xfId="49673" xr:uid="{00000000-0005-0000-0000-0000CD5D0000}"/>
    <cellStyle name="Note 5 4 4 17" xfId="8190" xr:uid="{00000000-0005-0000-0000-0000CE5D0000}"/>
    <cellStyle name="Note 5 4 4 17 2" xfId="25321" xr:uid="{00000000-0005-0000-0000-0000CF5D0000}"/>
    <cellStyle name="Note 5 4 4 17 3" xfId="36624" xr:uid="{00000000-0005-0000-0000-0000D05D0000}"/>
    <cellStyle name="Note 5 4 4 17 4" xfId="49595" xr:uid="{00000000-0005-0000-0000-0000D15D0000}"/>
    <cellStyle name="Note 5 4 4 18" xfId="8041" xr:uid="{00000000-0005-0000-0000-0000D25D0000}"/>
    <cellStyle name="Note 5 4 4 18 2" xfId="25176" xr:uid="{00000000-0005-0000-0000-0000D35D0000}"/>
    <cellStyle name="Note 5 4 4 18 3" xfId="36487" xr:uid="{00000000-0005-0000-0000-0000D45D0000}"/>
    <cellStyle name="Note 5 4 4 18 4" xfId="49458" xr:uid="{00000000-0005-0000-0000-0000D55D0000}"/>
    <cellStyle name="Note 5 4 4 19" xfId="10337" xr:uid="{00000000-0005-0000-0000-0000D65D0000}"/>
    <cellStyle name="Note 5 4 4 19 2" xfId="27300" xr:uid="{00000000-0005-0000-0000-0000D75D0000}"/>
    <cellStyle name="Note 5 4 4 19 3" xfId="38359" xr:uid="{00000000-0005-0000-0000-0000D85D0000}"/>
    <cellStyle name="Note 5 4 4 19 4" xfId="51319" xr:uid="{00000000-0005-0000-0000-0000D95D0000}"/>
    <cellStyle name="Note 5 4 4 2" xfId="3228" xr:uid="{00000000-0005-0000-0000-0000DA5D0000}"/>
    <cellStyle name="Note 5 4 4 2 2" xfId="20815" xr:uid="{00000000-0005-0000-0000-0000DB5D0000}"/>
    <cellStyle name="Note 5 4 4 2 3" xfId="34611" xr:uid="{00000000-0005-0000-0000-0000DC5D0000}"/>
    <cellStyle name="Note 5 4 4 2 4" xfId="45753" xr:uid="{00000000-0005-0000-0000-0000DD5D0000}"/>
    <cellStyle name="Note 5 4 4 20" xfId="9144" xr:uid="{00000000-0005-0000-0000-0000DE5D0000}"/>
    <cellStyle name="Note 5 4 4 20 2" xfId="26179" xr:uid="{00000000-0005-0000-0000-0000DF5D0000}"/>
    <cellStyle name="Note 5 4 4 20 3" xfId="37360" xr:uid="{00000000-0005-0000-0000-0000E05D0000}"/>
    <cellStyle name="Note 5 4 4 20 4" xfId="50331" xr:uid="{00000000-0005-0000-0000-0000E15D0000}"/>
    <cellStyle name="Note 5 4 4 21" xfId="10629" xr:uid="{00000000-0005-0000-0000-0000E25D0000}"/>
    <cellStyle name="Note 5 4 4 21 2" xfId="27571" xr:uid="{00000000-0005-0000-0000-0000E35D0000}"/>
    <cellStyle name="Note 5 4 4 21 3" xfId="38595" xr:uid="{00000000-0005-0000-0000-0000E45D0000}"/>
    <cellStyle name="Note 5 4 4 21 4" xfId="51606" xr:uid="{00000000-0005-0000-0000-0000E55D0000}"/>
    <cellStyle name="Note 5 4 4 22" xfId="9918" xr:uid="{00000000-0005-0000-0000-0000E65D0000}"/>
    <cellStyle name="Note 5 4 4 22 2" xfId="26908" xr:uid="{00000000-0005-0000-0000-0000E75D0000}"/>
    <cellStyle name="Note 5 4 4 22 3" xfId="38021" xr:uid="{00000000-0005-0000-0000-0000E85D0000}"/>
    <cellStyle name="Note 5 4 4 22 4" xfId="50986" xr:uid="{00000000-0005-0000-0000-0000E95D0000}"/>
    <cellStyle name="Note 5 4 4 23" xfId="9205" xr:uid="{00000000-0005-0000-0000-0000EA5D0000}"/>
    <cellStyle name="Note 5 4 4 23 2" xfId="26238" xr:uid="{00000000-0005-0000-0000-0000EB5D0000}"/>
    <cellStyle name="Note 5 4 4 23 3" xfId="37417" xr:uid="{00000000-0005-0000-0000-0000EC5D0000}"/>
    <cellStyle name="Note 5 4 4 23 4" xfId="50384" xr:uid="{00000000-0005-0000-0000-0000ED5D0000}"/>
    <cellStyle name="Note 5 4 4 24" xfId="9829" xr:uid="{00000000-0005-0000-0000-0000EE5D0000}"/>
    <cellStyle name="Note 5 4 4 24 2" xfId="26824" xr:uid="{00000000-0005-0000-0000-0000EF5D0000}"/>
    <cellStyle name="Note 5 4 4 24 3" xfId="37946" xr:uid="{00000000-0005-0000-0000-0000F05D0000}"/>
    <cellStyle name="Note 5 4 4 24 4" xfId="50912" xr:uid="{00000000-0005-0000-0000-0000F15D0000}"/>
    <cellStyle name="Note 5 4 4 25" xfId="9325" xr:uid="{00000000-0005-0000-0000-0000F25D0000}"/>
    <cellStyle name="Note 5 4 4 25 2" xfId="26353" xr:uid="{00000000-0005-0000-0000-0000F35D0000}"/>
    <cellStyle name="Note 5 4 4 25 3" xfId="37521" xr:uid="{00000000-0005-0000-0000-0000F45D0000}"/>
    <cellStyle name="Note 5 4 4 25 4" xfId="50487" xr:uid="{00000000-0005-0000-0000-0000F55D0000}"/>
    <cellStyle name="Note 5 4 4 26" xfId="11744" xr:uid="{00000000-0005-0000-0000-0000F65D0000}"/>
    <cellStyle name="Note 5 4 4 26 2" xfId="28583" xr:uid="{00000000-0005-0000-0000-0000F75D0000}"/>
    <cellStyle name="Note 5 4 4 26 3" xfId="39450" xr:uid="{00000000-0005-0000-0000-0000F85D0000}"/>
    <cellStyle name="Note 5 4 4 26 4" xfId="52458" xr:uid="{00000000-0005-0000-0000-0000F95D0000}"/>
    <cellStyle name="Note 5 4 4 27" xfId="10912" xr:uid="{00000000-0005-0000-0000-0000FA5D0000}"/>
    <cellStyle name="Note 5 4 4 27 2" xfId="27833" xr:uid="{00000000-0005-0000-0000-0000FB5D0000}"/>
    <cellStyle name="Note 5 4 4 27 3" xfId="38812" xr:uid="{00000000-0005-0000-0000-0000FC5D0000}"/>
    <cellStyle name="Note 5 4 4 27 4" xfId="51820" xr:uid="{00000000-0005-0000-0000-0000FD5D0000}"/>
    <cellStyle name="Note 5 4 4 28" xfId="13025" xr:uid="{00000000-0005-0000-0000-0000FE5D0000}"/>
    <cellStyle name="Note 5 4 4 28 2" xfId="29720" xr:uid="{00000000-0005-0000-0000-0000FF5D0000}"/>
    <cellStyle name="Note 5 4 4 28 3" xfId="40385" xr:uid="{00000000-0005-0000-0000-0000005E0000}"/>
    <cellStyle name="Note 5 4 4 28 4" xfId="53393" xr:uid="{00000000-0005-0000-0000-0000015E0000}"/>
    <cellStyle name="Note 5 4 4 29" xfId="13367" xr:uid="{00000000-0005-0000-0000-0000025E0000}"/>
    <cellStyle name="Note 5 4 4 29 2" xfId="30030" xr:uid="{00000000-0005-0000-0000-0000035E0000}"/>
    <cellStyle name="Note 5 4 4 29 3" xfId="40651" xr:uid="{00000000-0005-0000-0000-0000045E0000}"/>
    <cellStyle name="Note 5 4 4 29 4" xfId="53659" xr:uid="{00000000-0005-0000-0000-0000055E0000}"/>
    <cellStyle name="Note 5 4 4 3" xfId="3524" xr:uid="{00000000-0005-0000-0000-0000065E0000}"/>
    <cellStyle name="Note 5 4 4 3 2" xfId="21079" xr:uid="{00000000-0005-0000-0000-0000075E0000}"/>
    <cellStyle name="Note 5 4 4 3 3" xfId="34625" xr:uid="{00000000-0005-0000-0000-0000085E0000}"/>
    <cellStyle name="Note 5 4 4 3 4" xfId="45970" xr:uid="{00000000-0005-0000-0000-0000095E0000}"/>
    <cellStyle name="Note 5 4 4 30" xfId="10684" xr:uid="{00000000-0005-0000-0000-00000A5E0000}"/>
    <cellStyle name="Note 5 4 4 30 2" xfId="27620" xr:uid="{00000000-0005-0000-0000-00000B5E0000}"/>
    <cellStyle name="Note 5 4 4 30 3" xfId="38630" xr:uid="{00000000-0005-0000-0000-00000C5E0000}"/>
    <cellStyle name="Note 5 4 4 30 4" xfId="51638" xr:uid="{00000000-0005-0000-0000-00000D5E0000}"/>
    <cellStyle name="Note 5 4 4 31" xfId="10642" xr:uid="{00000000-0005-0000-0000-00000E5E0000}"/>
    <cellStyle name="Note 5 4 4 31 2" xfId="27584" xr:uid="{00000000-0005-0000-0000-00000F5E0000}"/>
    <cellStyle name="Note 5 4 4 31 3" xfId="38607" xr:uid="{00000000-0005-0000-0000-0000105E0000}"/>
    <cellStyle name="Note 5 4 4 31 4" xfId="51615" xr:uid="{00000000-0005-0000-0000-0000115E0000}"/>
    <cellStyle name="Note 5 4 4 32" xfId="11308" xr:uid="{00000000-0005-0000-0000-0000125E0000}"/>
    <cellStyle name="Note 5 4 4 32 2" xfId="28189" xr:uid="{00000000-0005-0000-0000-0000135E0000}"/>
    <cellStyle name="Note 5 4 4 32 3" xfId="39106" xr:uid="{00000000-0005-0000-0000-0000145E0000}"/>
    <cellStyle name="Note 5 4 4 32 4" xfId="52114" xr:uid="{00000000-0005-0000-0000-0000155E0000}"/>
    <cellStyle name="Note 5 4 4 33" xfId="14503" xr:uid="{00000000-0005-0000-0000-0000165E0000}"/>
    <cellStyle name="Note 5 4 4 33 2" xfId="31040" xr:uid="{00000000-0005-0000-0000-0000175E0000}"/>
    <cellStyle name="Note 5 4 4 33 3" xfId="41508" xr:uid="{00000000-0005-0000-0000-0000185E0000}"/>
    <cellStyle name="Note 5 4 4 33 4" xfId="54516" xr:uid="{00000000-0005-0000-0000-0000195E0000}"/>
    <cellStyle name="Note 5 4 4 34" xfId="14819" xr:uid="{00000000-0005-0000-0000-00001A5E0000}"/>
    <cellStyle name="Note 5 4 4 34 2" xfId="31318" xr:uid="{00000000-0005-0000-0000-00001B5E0000}"/>
    <cellStyle name="Note 5 4 4 34 3" xfId="41742" xr:uid="{00000000-0005-0000-0000-00001C5E0000}"/>
    <cellStyle name="Note 5 4 4 34 4" xfId="54750" xr:uid="{00000000-0005-0000-0000-00001D5E0000}"/>
    <cellStyle name="Note 5 4 4 35" xfId="15117" xr:uid="{00000000-0005-0000-0000-00001E5E0000}"/>
    <cellStyle name="Note 5 4 4 35 2" xfId="31585" xr:uid="{00000000-0005-0000-0000-00001F5E0000}"/>
    <cellStyle name="Note 5 4 4 35 3" xfId="41974" xr:uid="{00000000-0005-0000-0000-0000205E0000}"/>
    <cellStyle name="Note 5 4 4 35 4" xfId="54982" xr:uid="{00000000-0005-0000-0000-0000215E0000}"/>
    <cellStyle name="Note 5 4 4 36" xfId="15569" xr:uid="{00000000-0005-0000-0000-0000225E0000}"/>
    <cellStyle name="Note 5 4 4 36 2" xfId="31991" xr:uid="{00000000-0005-0000-0000-0000235E0000}"/>
    <cellStyle name="Note 5 4 4 36 3" xfId="42334" xr:uid="{00000000-0005-0000-0000-0000245E0000}"/>
    <cellStyle name="Note 5 4 4 36 4" xfId="55342" xr:uid="{00000000-0005-0000-0000-0000255E0000}"/>
    <cellStyle name="Note 5 4 4 37" xfId="15496" xr:uid="{00000000-0005-0000-0000-0000265E0000}"/>
    <cellStyle name="Note 5 4 4 37 2" xfId="31922" xr:uid="{00000000-0005-0000-0000-0000275E0000}"/>
    <cellStyle name="Note 5 4 4 37 3" xfId="42273" xr:uid="{00000000-0005-0000-0000-0000285E0000}"/>
    <cellStyle name="Note 5 4 4 37 4" xfId="55281" xr:uid="{00000000-0005-0000-0000-0000295E0000}"/>
    <cellStyle name="Note 5 4 4 38" xfId="16314" xr:uid="{00000000-0005-0000-0000-00002A5E0000}"/>
    <cellStyle name="Note 5 4 4 38 2" xfId="32658" xr:uid="{00000000-0005-0000-0000-00002B5E0000}"/>
    <cellStyle name="Note 5 4 4 38 3" xfId="42914" xr:uid="{00000000-0005-0000-0000-00002C5E0000}"/>
    <cellStyle name="Note 5 4 4 38 4" xfId="55922" xr:uid="{00000000-0005-0000-0000-00002D5E0000}"/>
    <cellStyle name="Note 5 4 4 39" xfId="16128" xr:uid="{00000000-0005-0000-0000-00002E5E0000}"/>
    <cellStyle name="Note 5 4 4 39 2" xfId="32484" xr:uid="{00000000-0005-0000-0000-00002F5E0000}"/>
    <cellStyle name="Note 5 4 4 39 3" xfId="42757" xr:uid="{00000000-0005-0000-0000-0000305E0000}"/>
    <cellStyle name="Note 5 4 4 39 4" xfId="55765" xr:uid="{00000000-0005-0000-0000-0000315E0000}"/>
    <cellStyle name="Note 5 4 4 4" xfId="4143" xr:uid="{00000000-0005-0000-0000-0000325E0000}"/>
    <cellStyle name="Note 5 4 4 4 2" xfId="21642" xr:uid="{00000000-0005-0000-0000-0000335E0000}"/>
    <cellStyle name="Note 5 4 4 4 3" xfId="19882" xr:uid="{00000000-0005-0000-0000-0000345E0000}"/>
    <cellStyle name="Note 5 4 4 4 4" xfId="46450" xr:uid="{00000000-0005-0000-0000-0000355E0000}"/>
    <cellStyle name="Note 5 4 4 40" xfId="17333" xr:uid="{00000000-0005-0000-0000-0000365E0000}"/>
    <cellStyle name="Note 5 4 4 40 2" xfId="33586" xr:uid="{00000000-0005-0000-0000-0000375E0000}"/>
    <cellStyle name="Note 5 4 4 40 3" xfId="43724" xr:uid="{00000000-0005-0000-0000-0000385E0000}"/>
    <cellStyle name="Note 5 4 4 40 4" xfId="56732" xr:uid="{00000000-0005-0000-0000-0000395E0000}"/>
    <cellStyle name="Note 5 4 4 41" xfId="16836" xr:uid="{00000000-0005-0000-0000-00003A5E0000}"/>
    <cellStyle name="Note 5 4 4 41 2" xfId="33124" xr:uid="{00000000-0005-0000-0000-00003B5E0000}"/>
    <cellStyle name="Note 5 4 4 41 3" xfId="43321" xr:uid="{00000000-0005-0000-0000-00003C5E0000}"/>
    <cellStyle name="Note 5 4 4 41 4" xfId="56329" xr:uid="{00000000-0005-0000-0000-00003D5E0000}"/>
    <cellStyle name="Note 5 4 4 42" xfId="17895" xr:uid="{00000000-0005-0000-0000-00003E5E0000}"/>
    <cellStyle name="Note 5 4 4 42 2" xfId="34084" xr:uid="{00000000-0005-0000-0000-00003F5E0000}"/>
    <cellStyle name="Note 5 4 4 42 3" xfId="44137" xr:uid="{00000000-0005-0000-0000-0000405E0000}"/>
    <cellStyle name="Note 5 4 4 42 4" xfId="57145" xr:uid="{00000000-0005-0000-0000-0000415E0000}"/>
    <cellStyle name="Note 5 4 4 43" xfId="18210" xr:uid="{00000000-0005-0000-0000-0000425E0000}"/>
    <cellStyle name="Note 5 4 4 43 2" xfId="34359" xr:uid="{00000000-0005-0000-0000-0000435E0000}"/>
    <cellStyle name="Note 5 4 4 43 3" xfId="44368" xr:uid="{00000000-0005-0000-0000-0000445E0000}"/>
    <cellStyle name="Note 5 4 4 43 4" xfId="57376" xr:uid="{00000000-0005-0000-0000-0000455E0000}"/>
    <cellStyle name="Note 5 4 4 44" xfId="18530" xr:uid="{00000000-0005-0000-0000-0000465E0000}"/>
    <cellStyle name="Note 5 4 4 44 2" xfId="34646" xr:uid="{00000000-0005-0000-0000-0000475E0000}"/>
    <cellStyle name="Note 5 4 4 44 3" xfId="44605" xr:uid="{00000000-0005-0000-0000-0000485E0000}"/>
    <cellStyle name="Note 5 4 4 44 4" xfId="57613" xr:uid="{00000000-0005-0000-0000-0000495E0000}"/>
    <cellStyle name="Note 5 4 4 45" xfId="18990" xr:uid="{00000000-0005-0000-0000-00004A5E0000}"/>
    <cellStyle name="Note 5 4 4 45 2" xfId="35053" xr:uid="{00000000-0005-0000-0000-00004B5E0000}"/>
    <cellStyle name="Note 5 4 4 45 3" xfId="44947" xr:uid="{00000000-0005-0000-0000-00004C5E0000}"/>
    <cellStyle name="Note 5 4 4 45 4" xfId="57955" xr:uid="{00000000-0005-0000-0000-00004D5E0000}"/>
    <cellStyle name="Note 5 4 4 46" xfId="19293" xr:uid="{00000000-0005-0000-0000-00004E5E0000}"/>
    <cellStyle name="Note 5 4 4 46 2" xfId="35323" xr:uid="{00000000-0005-0000-0000-00004F5E0000}"/>
    <cellStyle name="Note 5 4 4 46 3" xfId="45170" xr:uid="{00000000-0005-0000-0000-0000505E0000}"/>
    <cellStyle name="Note 5 4 4 46 4" xfId="58178" xr:uid="{00000000-0005-0000-0000-0000515E0000}"/>
    <cellStyle name="Note 5 4 4 47" xfId="20186" xr:uid="{00000000-0005-0000-0000-0000525E0000}"/>
    <cellStyle name="Note 5 4 4 5" xfId="3824" xr:uid="{00000000-0005-0000-0000-0000535E0000}"/>
    <cellStyle name="Note 5 4 4 5 2" xfId="21342" xr:uid="{00000000-0005-0000-0000-0000545E0000}"/>
    <cellStyle name="Note 5 4 4 5 3" xfId="20124" xr:uid="{00000000-0005-0000-0000-0000555E0000}"/>
    <cellStyle name="Note 5 4 4 5 4" xfId="46190" xr:uid="{00000000-0005-0000-0000-0000565E0000}"/>
    <cellStyle name="Note 5 4 4 6" xfId="4776" xr:uid="{00000000-0005-0000-0000-0000575E0000}"/>
    <cellStyle name="Note 5 4 4 6 2" xfId="22210" xr:uid="{00000000-0005-0000-0000-0000585E0000}"/>
    <cellStyle name="Note 5 4 4 6 3" xfId="21550" xr:uid="{00000000-0005-0000-0000-0000595E0000}"/>
    <cellStyle name="Note 5 4 4 6 4" xfId="46923" xr:uid="{00000000-0005-0000-0000-00005A5E0000}"/>
    <cellStyle name="Note 5 4 4 7" xfId="4062" xr:uid="{00000000-0005-0000-0000-00005B5E0000}"/>
    <cellStyle name="Note 5 4 4 7 2" xfId="21565" xr:uid="{00000000-0005-0000-0000-00005C5E0000}"/>
    <cellStyle name="Note 5 4 4 7 3" xfId="19947" xr:uid="{00000000-0005-0000-0000-00005D5E0000}"/>
    <cellStyle name="Note 5 4 4 7 4" xfId="46385" xr:uid="{00000000-0005-0000-0000-00005E5E0000}"/>
    <cellStyle name="Note 5 4 4 8" xfId="3910" xr:uid="{00000000-0005-0000-0000-00005F5E0000}"/>
    <cellStyle name="Note 5 4 4 8 2" xfId="21425" xr:uid="{00000000-0005-0000-0000-0000605E0000}"/>
    <cellStyle name="Note 5 4 4 8 3" xfId="20070" xr:uid="{00000000-0005-0000-0000-0000615E0000}"/>
    <cellStyle name="Note 5 4 4 8 4" xfId="46261" xr:uid="{00000000-0005-0000-0000-0000625E0000}"/>
    <cellStyle name="Note 5 4 4 9" xfId="3937" xr:uid="{00000000-0005-0000-0000-0000635E0000}"/>
    <cellStyle name="Note 5 4 4 9 2" xfId="21451" xr:uid="{00000000-0005-0000-0000-0000645E0000}"/>
    <cellStyle name="Note 5 4 4 9 3" xfId="20044" xr:uid="{00000000-0005-0000-0000-0000655E0000}"/>
    <cellStyle name="Note 5 4 4 9 4" xfId="46287" xr:uid="{00000000-0005-0000-0000-0000665E0000}"/>
    <cellStyle name="Note 5 4 5" xfId="3117" xr:uid="{00000000-0005-0000-0000-0000675E0000}"/>
    <cellStyle name="Note 5 4 5 2" xfId="20711" xr:uid="{00000000-0005-0000-0000-0000685E0000}"/>
    <cellStyle name="Note 5 4 5 3" xfId="27536" xr:uid="{00000000-0005-0000-0000-0000695E0000}"/>
    <cellStyle name="Note 5 4 5 4" xfId="45661" xr:uid="{00000000-0005-0000-0000-00006A5E0000}"/>
    <cellStyle name="Note 5 4 6" xfId="3969" xr:uid="{00000000-0005-0000-0000-00006B5E0000}"/>
    <cellStyle name="Note 5 4 6 2" xfId="21481" xr:uid="{00000000-0005-0000-0000-00006C5E0000}"/>
    <cellStyle name="Note 5 4 6 3" xfId="20017" xr:uid="{00000000-0005-0000-0000-00006D5E0000}"/>
    <cellStyle name="Note 5 4 6 4" xfId="46315" xr:uid="{00000000-0005-0000-0000-00006E5E0000}"/>
    <cellStyle name="Note 5 4 7" xfId="5871" xr:uid="{00000000-0005-0000-0000-00006F5E0000}"/>
    <cellStyle name="Note 5 4 7 2" xfId="23214" xr:uid="{00000000-0005-0000-0000-0000705E0000}"/>
    <cellStyle name="Note 5 4 7 3" xfId="21502" xr:uid="{00000000-0005-0000-0000-0000715E0000}"/>
    <cellStyle name="Note 5 4 7 4" xfId="47794" xr:uid="{00000000-0005-0000-0000-0000725E0000}"/>
    <cellStyle name="Note 5 4 8" xfId="6035" xr:uid="{00000000-0005-0000-0000-0000735E0000}"/>
    <cellStyle name="Note 5 4 8 2" xfId="23370" xr:uid="{00000000-0005-0000-0000-0000745E0000}"/>
    <cellStyle name="Note 5 4 8 3" xfId="30806" xr:uid="{00000000-0005-0000-0000-0000755E0000}"/>
    <cellStyle name="Note 5 4 8 4" xfId="47934" xr:uid="{00000000-0005-0000-0000-0000765E0000}"/>
    <cellStyle name="Note 5 4 9" xfId="8081" xr:uid="{00000000-0005-0000-0000-0000775E0000}"/>
    <cellStyle name="Note 5 4 9 2" xfId="25215" xr:uid="{00000000-0005-0000-0000-0000785E0000}"/>
    <cellStyle name="Note 5 4 9 3" xfId="36523" xr:uid="{00000000-0005-0000-0000-0000795E0000}"/>
    <cellStyle name="Note 5 4 9 4" xfId="49494" xr:uid="{00000000-0005-0000-0000-00007A5E0000}"/>
    <cellStyle name="Note 5 5" xfId="2889" xr:uid="{00000000-0005-0000-0000-00007B5E0000}"/>
    <cellStyle name="Note 5 5 10" xfId="6260" xr:uid="{00000000-0005-0000-0000-00007C5E0000}"/>
    <cellStyle name="Note 5 5 10 2" xfId="23582" xr:uid="{00000000-0005-0000-0000-00007D5E0000}"/>
    <cellStyle name="Note 5 5 10 3" xfId="23473" xr:uid="{00000000-0005-0000-0000-00007E5E0000}"/>
    <cellStyle name="Note 5 5 10 4" xfId="48116" xr:uid="{00000000-0005-0000-0000-00007F5E0000}"/>
    <cellStyle name="Note 5 5 11" xfId="6494" xr:uid="{00000000-0005-0000-0000-0000805E0000}"/>
    <cellStyle name="Note 5 5 11 2" xfId="23791" xr:uid="{00000000-0005-0000-0000-0000815E0000}"/>
    <cellStyle name="Note 5 5 11 3" xfId="32876" xr:uid="{00000000-0005-0000-0000-0000825E0000}"/>
    <cellStyle name="Note 5 5 11 4" xfId="48289" xr:uid="{00000000-0005-0000-0000-0000835E0000}"/>
    <cellStyle name="Note 5 5 12" xfId="6788" xr:uid="{00000000-0005-0000-0000-0000845E0000}"/>
    <cellStyle name="Note 5 5 12 2" xfId="24053" xr:uid="{00000000-0005-0000-0000-0000855E0000}"/>
    <cellStyle name="Note 5 5 12 3" xfId="25964" xr:uid="{00000000-0005-0000-0000-0000865E0000}"/>
    <cellStyle name="Note 5 5 12 4" xfId="48512" xr:uid="{00000000-0005-0000-0000-0000875E0000}"/>
    <cellStyle name="Note 5 5 13" xfId="7152" xr:uid="{00000000-0005-0000-0000-0000885E0000}"/>
    <cellStyle name="Note 5 5 13 2" xfId="24383" xr:uid="{00000000-0005-0000-0000-0000895E0000}"/>
    <cellStyle name="Note 5 5 13 3" xfId="35823" xr:uid="{00000000-0005-0000-0000-00008A5E0000}"/>
    <cellStyle name="Note 5 5 13 4" xfId="48792" xr:uid="{00000000-0005-0000-0000-00008B5E0000}"/>
    <cellStyle name="Note 5 5 14" xfId="7578" xr:uid="{00000000-0005-0000-0000-00008C5E0000}"/>
    <cellStyle name="Note 5 5 14 2" xfId="24759" xr:uid="{00000000-0005-0000-0000-00008D5E0000}"/>
    <cellStyle name="Note 5 5 14 3" xfId="36131" xr:uid="{00000000-0005-0000-0000-00008E5E0000}"/>
    <cellStyle name="Note 5 5 14 4" xfId="49102" xr:uid="{00000000-0005-0000-0000-00008F5E0000}"/>
    <cellStyle name="Note 5 5 15" xfId="7875" xr:uid="{00000000-0005-0000-0000-0000905E0000}"/>
    <cellStyle name="Note 5 5 15 2" xfId="25029" xr:uid="{00000000-0005-0000-0000-0000915E0000}"/>
    <cellStyle name="Note 5 5 15 3" xfId="36361" xr:uid="{00000000-0005-0000-0000-0000925E0000}"/>
    <cellStyle name="Note 5 5 15 4" xfId="49332" xr:uid="{00000000-0005-0000-0000-0000935E0000}"/>
    <cellStyle name="Note 5 5 16" xfId="8457" xr:uid="{00000000-0005-0000-0000-0000945E0000}"/>
    <cellStyle name="Note 5 5 16 2" xfId="25572" xr:uid="{00000000-0005-0000-0000-0000955E0000}"/>
    <cellStyle name="Note 5 5 16 3" xfId="36845" xr:uid="{00000000-0005-0000-0000-0000965E0000}"/>
    <cellStyle name="Note 5 5 16 4" xfId="49816" xr:uid="{00000000-0005-0000-0000-0000975E0000}"/>
    <cellStyle name="Note 5 5 17" xfId="8719" xr:uid="{00000000-0005-0000-0000-0000985E0000}"/>
    <cellStyle name="Note 5 5 17 2" xfId="25799" xr:uid="{00000000-0005-0000-0000-0000995E0000}"/>
    <cellStyle name="Note 5 5 17 3" xfId="37033" xr:uid="{00000000-0005-0000-0000-00009A5E0000}"/>
    <cellStyle name="Note 5 5 17 4" xfId="50004" xr:uid="{00000000-0005-0000-0000-00009B5E0000}"/>
    <cellStyle name="Note 5 5 18" xfId="8996" xr:uid="{00000000-0005-0000-0000-00009C5E0000}"/>
    <cellStyle name="Note 5 5 18 2" xfId="26048" xr:uid="{00000000-0005-0000-0000-00009D5E0000}"/>
    <cellStyle name="Note 5 5 18 3" xfId="37249" xr:uid="{00000000-0005-0000-0000-00009E5E0000}"/>
    <cellStyle name="Note 5 5 18 4" xfId="50220" xr:uid="{00000000-0005-0000-0000-00009F5E0000}"/>
    <cellStyle name="Note 5 5 19" xfId="10516" xr:uid="{00000000-0005-0000-0000-0000A05E0000}"/>
    <cellStyle name="Note 5 5 19 2" xfId="27469" xr:uid="{00000000-0005-0000-0000-0000A15E0000}"/>
    <cellStyle name="Note 5 5 19 3" xfId="38509" xr:uid="{00000000-0005-0000-0000-0000A25E0000}"/>
    <cellStyle name="Note 5 5 19 4" xfId="51496" xr:uid="{00000000-0005-0000-0000-0000A35E0000}"/>
    <cellStyle name="Note 5 5 2" xfId="3402" xr:uid="{00000000-0005-0000-0000-0000A45E0000}"/>
    <cellStyle name="Note 5 5 2 2" xfId="20975" xr:uid="{00000000-0005-0000-0000-0000A55E0000}"/>
    <cellStyle name="Note 5 5 2 3" xfId="30822" xr:uid="{00000000-0005-0000-0000-0000A65E0000}"/>
    <cellStyle name="Note 5 5 2 4" xfId="45888" xr:uid="{00000000-0005-0000-0000-0000A75E0000}"/>
    <cellStyle name="Note 5 5 20" xfId="10762" xr:uid="{00000000-0005-0000-0000-0000A85E0000}"/>
    <cellStyle name="Note 5 5 20 2" xfId="27697" xr:uid="{00000000-0005-0000-0000-0000A95E0000}"/>
    <cellStyle name="Note 5 5 20 3" xfId="38706" xr:uid="{00000000-0005-0000-0000-0000AA5E0000}"/>
    <cellStyle name="Note 5 5 20 4" xfId="51714" xr:uid="{00000000-0005-0000-0000-0000AB5E0000}"/>
    <cellStyle name="Note 5 5 21" xfId="11087" xr:uid="{00000000-0005-0000-0000-0000AC5E0000}"/>
    <cellStyle name="Note 5 5 21 2" xfId="27992" xr:uid="{00000000-0005-0000-0000-0000AD5E0000}"/>
    <cellStyle name="Note 5 5 21 3" xfId="38945" xr:uid="{00000000-0005-0000-0000-0000AE5E0000}"/>
    <cellStyle name="Note 5 5 21 4" xfId="51953" xr:uid="{00000000-0005-0000-0000-0000AF5E0000}"/>
    <cellStyle name="Note 5 5 22" xfId="11426" xr:uid="{00000000-0005-0000-0000-0000B05E0000}"/>
    <cellStyle name="Note 5 5 22 2" xfId="28301" xr:uid="{00000000-0005-0000-0000-0000B15E0000}"/>
    <cellStyle name="Note 5 5 22 3" xfId="39204" xr:uid="{00000000-0005-0000-0000-0000B25E0000}"/>
    <cellStyle name="Note 5 5 22 4" xfId="52212" xr:uid="{00000000-0005-0000-0000-0000B35E0000}"/>
    <cellStyle name="Note 5 5 23" xfId="11697" xr:uid="{00000000-0005-0000-0000-0000B45E0000}"/>
    <cellStyle name="Note 5 5 23 2" xfId="28538" xr:uid="{00000000-0005-0000-0000-0000B55E0000}"/>
    <cellStyle name="Note 5 5 23 3" xfId="39405" xr:uid="{00000000-0005-0000-0000-0000B65E0000}"/>
    <cellStyle name="Note 5 5 23 4" xfId="52413" xr:uid="{00000000-0005-0000-0000-0000B75E0000}"/>
    <cellStyle name="Note 5 5 24" xfId="12027" xr:uid="{00000000-0005-0000-0000-0000B85E0000}"/>
    <cellStyle name="Note 5 5 24 2" xfId="28839" xr:uid="{00000000-0005-0000-0000-0000B95E0000}"/>
    <cellStyle name="Note 5 5 24 3" xfId="39667" xr:uid="{00000000-0005-0000-0000-0000BA5E0000}"/>
    <cellStyle name="Note 5 5 24 4" xfId="52675" xr:uid="{00000000-0005-0000-0000-0000BB5E0000}"/>
    <cellStyle name="Note 5 5 25" xfId="12313" xr:uid="{00000000-0005-0000-0000-0000BC5E0000}"/>
    <cellStyle name="Note 5 5 25 2" xfId="29092" xr:uid="{00000000-0005-0000-0000-0000BD5E0000}"/>
    <cellStyle name="Note 5 5 25 3" xfId="39866" xr:uid="{00000000-0005-0000-0000-0000BE5E0000}"/>
    <cellStyle name="Note 5 5 25 4" xfId="52874" xr:uid="{00000000-0005-0000-0000-0000BF5E0000}"/>
    <cellStyle name="Note 5 5 26" xfId="12586" xr:uid="{00000000-0005-0000-0000-0000C05E0000}"/>
    <cellStyle name="Note 5 5 26 2" xfId="29334" xr:uid="{00000000-0005-0000-0000-0000C15E0000}"/>
    <cellStyle name="Note 5 5 26 3" xfId="40067" xr:uid="{00000000-0005-0000-0000-0000C25E0000}"/>
    <cellStyle name="Note 5 5 26 4" xfId="53075" xr:uid="{00000000-0005-0000-0000-0000C35E0000}"/>
    <cellStyle name="Note 5 5 27" xfId="12868" xr:uid="{00000000-0005-0000-0000-0000C45E0000}"/>
    <cellStyle name="Note 5 5 27 2" xfId="29583" xr:uid="{00000000-0005-0000-0000-0000C55E0000}"/>
    <cellStyle name="Note 5 5 27 3" xfId="40267" xr:uid="{00000000-0005-0000-0000-0000C65E0000}"/>
    <cellStyle name="Note 5 5 27 4" xfId="53275" xr:uid="{00000000-0005-0000-0000-0000C75E0000}"/>
    <cellStyle name="Note 5 5 28" xfId="13210" xr:uid="{00000000-0005-0000-0000-0000C85E0000}"/>
    <cellStyle name="Note 5 5 28 2" xfId="29891" xr:uid="{00000000-0005-0000-0000-0000C95E0000}"/>
    <cellStyle name="Note 5 5 28 3" xfId="40535" xr:uid="{00000000-0005-0000-0000-0000CA5E0000}"/>
    <cellStyle name="Note 5 5 28 4" xfId="53543" xr:uid="{00000000-0005-0000-0000-0000CB5E0000}"/>
    <cellStyle name="Note 5 5 29" xfId="13547" xr:uid="{00000000-0005-0000-0000-0000CC5E0000}"/>
    <cellStyle name="Note 5 5 29 2" xfId="30197" xr:uid="{00000000-0005-0000-0000-0000CD5E0000}"/>
    <cellStyle name="Note 5 5 29 3" xfId="40801" xr:uid="{00000000-0005-0000-0000-0000CE5E0000}"/>
    <cellStyle name="Note 5 5 29 4" xfId="53809" xr:uid="{00000000-0005-0000-0000-0000CF5E0000}"/>
    <cellStyle name="Note 5 5 3" xfId="3698" xr:uid="{00000000-0005-0000-0000-0000D05E0000}"/>
    <cellStyle name="Note 5 5 3 2" xfId="21234" xr:uid="{00000000-0005-0000-0000-0000D15E0000}"/>
    <cellStyle name="Note 5 5 3 3" xfId="21381" xr:uid="{00000000-0005-0000-0000-0000D25E0000}"/>
    <cellStyle name="Note 5 5 3 4" xfId="46105" xr:uid="{00000000-0005-0000-0000-0000D35E0000}"/>
    <cellStyle name="Note 5 5 30" xfId="13787" xr:uid="{00000000-0005-0000-0000-0000D45E0000}"/>
    <cellStyle name="Note 5 5 30 2" xfId="30411" xr:uid="{00000000-0005-0000-0000-0000D55E0000}"/>
    <cellStyle name="Note 5 5 30 3" xfId="40986" xr:uid="{00000000-0005-0000-0000-0000D65E0000}"/>
    <cellStyle name="Note 5 5 30 4" xfId="53994" xr:uid="{00000000-0005-0000-0000-0000D75E0000}"/>
    <cellStyle name="Note 5 5 31" xfId="14062" xr:uid="{00000000-0005-0000-0000-0000D85E0000}"/>
    <cellStyle name="Note 5 5 31 2" xfId="30650" xr:uid="{00000000-0005-0000-0000-0000D95E0000}"/>
    <cellStyle name="Note 5 5 31 3" xfId="41188" xr:uid="{00000000-0005-0000-0000-0000DA5E0000}"/>
    <cellStyle name="Note 5 5 31 4" xfId="54196" xr:uid="{00000000-0005-0000-0000-0000DB5E0000}"/>
    <cellStyle name="Note 5 5 32" xfId="14359" xr:uid="{00000000-0005-0000-0000-0000DC5E0000}"/>
    <cellStyle name="Note 5 5 32 2" xfId="30914" xr:uid="{00000000-0005-0000-0000-0000DD5E0000}"/>
    <cellStyle name="Note 5 5 32 3" xfId="41404" xr:uid="{00000000-0005-0000-0000-0000DE5E0000}"/>
    <cellStyle name="Note 5 5 32 4" xfId="54412" xr:uid="{00000000-0005-0000-0000-0000DF5E0000}"/>
    <cellStyle name="Note 5 5 33" xfId="14683" xr:uid="{00000000-0005-0000-0000-0000E05E0000}"/>
    <cellStyle name="Note 5 5 33 2" xfId="31202" xr:uid="{00000000-0005-0000-0000-0000E15E0000}"/>
    <cellStyle name="Note 5 5 33 3" xfId="41647" xr:uid="{00000000-0005-0000-0000-0000E25E0000}"/>
    <cellStyle name="Note 5 5 33 4" xfId="54655" xr:uid="{00000000-0005-0000-0000-0000E35E0000}"/>
    <cellStyle name="Note 5 5 34" xfId="14985" xr:uid="{00000000-0005-0000-0000-0000E45E0000}"/>
    <cellStyle name="Note 5 5 34 2" xfId="31471" xr:uid="{00000000-0005-0000-0000-0000E55E0000}"/>
    <cellStyle name="Note 5 5 34 3" xfId="41879" xr:uid="{00000000-0005-0000-0000-0000E65E0000}"/>
    <cellStyle name="Note 5 5 34 4" xfId="54887" xr:uid="{00000000-0005-0000-0000-0000E75E0000}"/>
    <cellStyle name="Note 5 5 35" xfId="15291" xr:uid="{00000000-0005-0000-0000-0000E85E0000}"/>
    <cellStyle name="Note 5 5 35 2" xfId="31740" xr:uid="{00000000-0005-0000-0000-0000E95E0000}"/>
    <cellStyle name="Note 5 5 35 3" xfId="42109" xr:uid="{00000000-0005-0000-0000-0000EA5E0000}"/>
    <cellStyle name="Note 5 5 35 4" xfId="55117" xr:uid="{00000000-0005-0000-0000-0000EB5E0000}"/>
    <cellStyle name="Note 5 5 36" xfId="15736" xr:uid="{00000000-0005-0000-0000-0000EC5E0000}"/>
    <cellStyle name="Note 5 5 36 2" xfId="32144" xr:uid="{00000000-0005-0000-0000-0000ED5E0000}"/>
    <cellStyle name="Note 5 5 36 3" xfId="42471" xr:uid="{00000000-0005-0000-0000-0000EE5E0000}"/>
    <cellStyle name="Note 5 5 36 4" xfId="55479" xr:uid="{00000000-0005-0000-0000-0000EF5E0000}"/>
    <cellStyle name="Note 5 5 37" xfId="16000" xr:uid="{00000000-0005-0000-0000-0000F05E0000}"/>
    <cellStyle name="Note 5 5 37 2" xfId="32372" xr:uid="{00000000-0005-0000-0000-0000F15E0000}"/>
    <cellStyle name="Note 5 5 37 3" xfId="42661" xr:uid="{00000000-0005-0000-0000-0000F25E0000}"/>
    <cellStyle name="Note 5 5 37 4" xfId="55669" xr:uid="{00000000-0005-0000-0000-0000F35E0000}"/>
    <cellStyle name="Note 5 5 38" xfId="16487" xr:uid="{00000000-0005-0000-0000-0000F45E0000}"/>
    <cellStyle name="Note 5 5 38 2" xfId="32819" xr:uid="{00000000-0005-0000-0000-0000F55E0000}"/>
    <cellStyle name="Note 5 5 38 3" xfId="43058" xr:uid="{00000000-0005-0000-0000-0000F65E0000}"/>
    <cellStyle name="Note 5 5 38 4" xfId="56066" xr:uid="{00000000-0005-0000-0000-0000F75E0000}"/>
    <cellStyle name="Note 5 5 39" xfId="16706" xr:uid="{00000000-0005-0000-0000-0000F85E0000}"/>
    <cellStyle name="Note 5 5 39 2" xfId="33013" xr:uid="{00000000-0005-0000-0000-0000F95E0000}"/>
    <cellStyle name="Note 5 5 39 3" xfId="43228" xr:uid="{00000000-0005-0000-0000-0000FA5E0000}"/>
    <cellStyle name="Note 5 5 39 4" xfId="56236" xr:uid="{00000000-0005-0000-0000-0000FB5E0000}"/>
    <cellStyle name="Note 5 5 4" xfId="4315" xr:uid="{00000000-0005-0000-0000-0000FC5E0000}"/>
    <cellStyle name="Note 5 5 4 2" xfId="21798" xr:uid="{00000000-0005-0000-0000-0000FD5E0000}"/>
    <cellStyle name="Note 5 5 4 3" xfId="33441" xr:uid="{00000000-0005-0000-0000-0000FE5E0000}"/>
    <cellStyle name="Note 5 5 4 4" xfId="46583" xr:uid="{00000000-0005-0000-0000-0000FF5E0000}"/>
    <cellStyle name="Note 5 5 40" xfId="17508" xr:uid="{00000000-0005-0000-0000-0000005F0000}"/>
    <cellStyle name="Note 5 5 40 2" xfId="33746" xr:uid="{00000000-0005-0000-0000-0000015F0000}"/>
    <cellStyle name="Note 5 5 40 3" xfId="43860" xr:uid="{00000000-0005-0000-0000-0000025F0000}"/>
    <cellStyle name="Note 5 5 40 4" xfId="56868" xr:uid="{00000000-0005-0000-0000-0000035F0000}"/>
    <cellStyle name="Note 5 5 41" xfId="17758" xr:uid="{00000000-0005-0000-0000-0000045F0000}"/>
    <cellStyle name="Note 5 5 41 2" xfId="33967" xr:uid="{00000000-0005-0000-0000-0000055F0000}"/>
    <cellStyle name="Note 5 5 41 3" xfId="44041" xr:uid="{00000000-0005-0000-0000-0000065F0000}"/>
    <cellStyle name="Note 5 5 41 4" xfId="57049" xr:uid="{00000000-0005-0000-0000-0000075F0000}"/>
    <cellStyle name="Note 5 5 42" xfId="18077" xr:uid="{00000000-0005-0000-0000-0000085F0000}"/>
    <cellStyle name="Note 5 5 42 2" xfId="34248" xr:uid="{00000000-0005-0000-0000-0000095F0000}"/>
    <cellStyle name="Note 5 5 42 3" xfId="44275" xr:uid="{00000000-0005-0000-0000-00000A5F0000}"/>
    <cellStyle name="Note 5 5 42 4" xfId="57283" xr:uid="{00000000-0005-0000-0000-00000B5F0000}"/>
    <cellStyle name="Note 5 5 43" xfId="18388" xr:uid="{00000000-0005-0000-0000-00000C5F0000}"/>
    <cellStyle name="Note 5 5 43 2" xfId="34523" xr:uid="{00000000-0005-0000-0000-00000D5F0000}"/>
    <cellStyle name="Note 5 5 43 3" xfId="44505" xr:uid="{00000000-0005-0000-0000-00000E5F0000}"/>
    <cellStyle name="Note 5 5 43 4" xfId="57513" xr:uid="{00000000-0005-0000-0000-00000F5F0000}"/>
    <cellStyle name="Note 5 5 44" xfId="18704" xr:uid="{00000000-0005-0000-0000-0000105F0000}"/>
    <cellStyle name="Note 5 5 44 2" xfId="34803" xr:uid="{00000000-0005-0000-0000-0000115F0000}"/>
    <cellStyle name="Note 5 5 44 3" xfId="44740" xr:uid="{00000000-0005-0000-0000-0000125F0000}"/>
    <cellStyle name="Note 5 5 44 4" xfId="57748" xr:uid="{00000000-0005-0000-0000-0000135F0000}"/>
    <cellStyle name="Note 5 5 45" xfId="19165" xr:uid="{00000000-0005-0000-0000-0000145F0000}"/>
    <cellStyle name="Note 5 5 45 2" xfId="35212" xr:uid="{00000000-0005-0000-0000-0000155F0000}"/>
    <cellStyle name="Note 5 5 45 3" xfId="45082" xr:uid="{00000000-0005-0000-0000-0000165F0000}"/>
    <cellStyle name="Note 5 5 45 4" xfId="58090" xr:uid="{00000000-0005-0000-0000-0000175F0000}"/>
    <cellStyle name="Note 5 5 46" xfId="19467" xr:uid="{00000000-0005-0000-0000-0000185F0000}"/>
    <cellStyle name="Note 5 5 46 2" xfId="35478" xr:uid="{00000000-0005-0000-0000-0000195F0000}"/>
    <cellStyle name="Note 5 5 46 3" xfId="45305" xr:uid="{00000000-0005-0000-0000-00001A5F0000}"/>
    <cellStyle name="Note 5 5 46 4" xfId="58313" xr:uid="{00000000-0005-0000-0000-00001B5F0000}"/>
    <cellStyle name="Note 5 5 47" xfId="35386" xr:uid="{00000000-0005-0000-0000-00001C5F0000}"/>
    <cellStyle name="Note 5 5 5" xfId="4558" xr:uid="{00000000-0005-0000-0000-00001D5F0000}"/>
    <cellStyle name="Note 5 5 5 2" xfId="22010" xr:uid="{00000000-0005-0000-0000-00001E5F0000}"/>
    <cellStyle name="Note 5 5 5 3" xfId="20414" xr:uid="{00000000-0005-0000-0000-00001F5F0000}"/>
    <cellStyle name="Note 5 5 5 4" xfId="46754" xr:uid="{00000000-0005-0000-0000-0000205F0000}"/>
    <cellStyle name="Note 5 5 6" xfId="4949" xr:uid="{00000000-0005-0000-0000-0000215F0000}"/>
    <cellStyle name="Note 5 5 6 2" xfId="22373" xr:uid="{00000000-0005-0000-0000-0000225F0000}"/>
    <cellStyle name="Note 5 5 6 3" xfId="28348" xr:uid="{00000000-0005-0000-0000-0000235F0000}"/>
    <cellStyle name="Note 5 5 6 4" xfId="47067" xr:uid="{00000000-0005-0000-0000-0000245F0000}"/>
    <cellStyle name="Note 5 5 7" xfId="5174" xr:uid="{00000000-0005-0000-0000-0000255F0000}"/>
    <cellStyle name="Note 5 5 7 2" xfId="22576" xr:uid="{00000000-0005-0000-0000-0000265F0000}"/>
    <cellStyle name="Note 5 5 7 3" xfId="19672" xr:uid="{00000000-0005-0000-0000-0000275F0000}"/>
    <cellStyle name="Note 5 5 7 4" xfId="47248" xr:uid="{00000000-0005-0000-0000-0000285F0000}"/>
    <cellStyle name="Note 5 5 8" xfId="5459" xr:uid="{00000000-0005-0000-0000-0000295F0000}"/>
    <cellStyle name="Note 5 5 8 2" xfId="22837" xr:uid="{00000000-0005-0000-0000-00002A5F0000}"/>
    <cellStyle name="Note 5 5 8 3" xfId="19593" xr:uid="{00000000-0005-0000-0000-00002B5F0000}"/>
    <cellStyle name="Note 5 5 8 4" xfId="47466" xr:uid="{00000000-0005-0000-0000-00002C5F0000}"/>
    <cellStyle name="Note 5 5 9" xfId="5667" xr:uid="{00000000-0005-0000-0000-00002D5F0000}"/>
    <cellStyle name="Note 5 5 9 2" xfId="23026" xr:uid="{00000000-0005-0000-0000-00002E5F0000}"/>
    <cellStyle name="Note 5 5 9 3" xfId="34713" xr:uid="{00000000-0005-0000-0000-00002F5F0000}"/>
    <cellStyle name="Note 5 5 9 4" xfId="47628" xr:uid="{00000000-0005-0000-0000-0000305F0000}"/>
    <cellStyle name="Note 5 6" xfId="2853" xr:uid="{00000000-0005-0000-0000-0000315F0000}"/>
    <cellStyle name="Note 5 6 10" xfId="6225" xr:uid="{00000000-0005-0000-0000-0000325F0000}"/>
    <cellStyle name="Note 5 6 10 2" xfId="23547" xr:uid="{00000000-0005-0000-0000-0000335F0000}"/>
    <cellStyle name="Note 5 6 10 3" xfId="34136" xr:uid="{00000000-0005-0000-0000-0000345F0000}"/>
    <cellStyle name="Note 5 6 10 4" xfId="48081" xr:uid="{00000000-0005-0000-0000-0000355F0000}"/>
    <cellStyle name="Note 5 6 11" xfId="6458" xr:uid="{00000000-0005-0000-0000-0000365F0000}"/>
    <cellStyle name="Note 5 6 11 2" xfId="23756" xr:uid="{00000000-0005-0000-0000-0000375F0000}"/>
    <cellStyle name="Note 5 6 11 3" xfId="30112" xr:uid="{00000000-0005-0000-0000-0000385F0000}"/>
    <cellStyle name="Note 5 6 11 4" xfId="48254" xr:uid="{00000000-0005-0000-0000-0000395F0000}"/>
    <cellStyle name="Note 5 6 12" xfId="6752" xr:uid="{00000000-0005-0000-0000-00003A5F0000}"/>
    <cellStyle name="Note 5 6 12 2" xfId="24018" xr:uid="{00000000-0005-0000-0000-00003B5F0000}"/>
    <cellStyle name="Note 5 6 12 3" xfId="22942" xr:uid="{00000000-0005-0000-0000-00003C5F0000}"/>
    <cellStyle name="Note 5 6 12 4" xfId="48477" xr:uid="{00000000-0005-0000-0000-00003D5F0000}"/>
    <cellStyle name="Note 5 6 13" xfId="7116" xr:uid="{00000000-0005-0000-0000-00003E5F0000}"/>
    <cellStyle name="Note 5 6 13 2" xfId="24347" xr:uid="{00000000-0005-0000-0000-00003F5F0000}"/>
    <cellStyle name="Note 5 6 13 3" xfId="35788" xr:uid="{00000000-0005-0000-0000-0000405F0000}"/>
    <cellStyle name="Note 5 6 13 4" xfId="48757" xr:uid="{00000000-0005-0000-0000-0000415F0000}"/>
    <cellStyle name="Note 5 6 14" xfId="7542" xr:uid="{00000000-0005-0000-0000-0000425F0000}"/>
    <cellStyle name="Note 5 6 14 2" xfId="24724" xr:uid="{00000000-0005-0000-0000-0000435F0000}"/>
    <cellStyle name="Note 5 6 14 3" xfId="36096" xr:uid="{00000000-0005-0000-0000-0000445F0000}"/>
    <cellStyle name="Note 5 6 14 4" xfId="49067" xr:uid="{00000000-0005-0000-0000-0000455F0000}"/>
    <cellStyle name="Note 5 6 15" xfId="7840" xr:uid="{00000000-0005-0000-0000-0000465F0000}"/>
    <cellStyle name="Note 5 6 15 2" xfId="24994" xr:uid="{00000000-0005-0000-0000-0000475F0000}"/>
    <cellStyle name="Note 5 6 15 3" xfId="36326" xr:uid="{00000000-0005-0000-0000-0000485F0000}"/>
    <cellStyle name="Note 5 6 15 4" xfId="49297" xr:uid="{00000000-0005-0000-0000-0000495F0000}"/>
    <cellStyle name="Note 5 6 16" xfId="8421" xr:uid="{00000000-0005-0000-0000-00004A5F0000}"/>
    <cellStyle name="Note 5 6 16 2" xfId="25536" xr:uid="{00000000-0005-0000-0000-00004B5F0000}"/>
    <cellStyle name="Note 5 6 16 3" xfId="36809" xr:uid="{00000000-0005-0000-0000-00004C5F0000}"/>
    <cellStyle name="Note 5 6 16 4" xfId="49780" xr:uid="{00000000-0005-0000-0000-00004D5F0000}"/>
    <cellStyle name="Note 5 6 17" xfId="8683" xr:uid="{00000000-0005-0000-0000-00004E5F0000}"/>
    <cellStyle name="Note 5 6 17 2" xfId="25763" xr:uid="{00000000-0005-0000-0000-00004F5F0000}"/>
    <cellStyle name="Note 5 6 17 3" xfId="36998" xr:uid="{00000000-0005-0000-0000-0000505F0000}"/>
    <cellStyle name="Note 5 6 17 4" xfId="49969" xr:uid="{00000000-0005-0000-0000-0000515F0000}"/>
    <cellStyle name="Note 5 6 18" xfId="8961" xr:uid="{00000000-0005-0000-0000-0000525F0000}"/>
    <cellStyle name="Note 5 6 18 2" xfId="26013" xr:uid="{00000000-0005-0000-0000-0000535F0000}"/>
    <cellStyle name="Note 5 6 18 3" xfId="37214" xr:uid="{00000000-0005-0000-0000-0000545F0000}"/>
    <cellStyle name="Note 5 6 18 4" xfId="50185" xr:uid="{00000000-0005-0000-0000-0000555F0000}"/>
    <cellStyle name="Note 5 6 19" xfId="10481" xr:uid="{00000000-0005-0000-0000-0000565F0000}"/>
    <cellStyle name="Note 5 6 19 2" xfId="27434" xr:uid="{00000000-0005-0000-0000-0000575F0000}"/>
    <cellStyle name="Note 5 6 19 3" xfId="38474" xr:uid="{00000000-0005-0000-0000-0000585F0000}"/>
    <cellStyle name="Note 5 6 19 4" xfId="51461" xr:uid="{00000000-0005-0000-0000-0000595F0000}"/>
    <cellStyle name="Note 5 6 2" xfId="3366" xr:uid="{00000000-0005-0000-0000-00005A5F0000}"/>
    <cellStyle name="Note 5 6 2 2" xfId="20939" xr:uid="{00000000-0005-0000-0000-00005B5F0000}"/>
    <cellStyle name="Note 5 6 2 3" xfId="28433" xr:uid="{00000000-0005-0000-0000-00005C5F0000}"/>
    <cellStyle name="Note 5 6 2 4" xfId="45853" xr:uid="{00000000-0005-0000-0000-00005D5F0000}"/>
    <cellStyle name="Note 5 6 20" xfId="10727" xr:uid="{00000000-0005-0000-0000-00005E5F0000}"/>
    <cellStyle name="Note 5 6 20 2" xfId="27662" xr:uid="{00000000-0005-0000-0000-00005F5F0000}"/>
    <cellStyle name="Note 5 6 20 3" xfId="38671" xr:uid="{00000000-0005-0000-0000-0000605F0000}"/>
    <cellStyle name="Note 5 6 20 4" xfId="51679" xr:uid="{00000000-0005-0000-0000-0000615F0000}"/>
    <cellStyle name="Note 5 6 21" xfId="11051" xr:uid="{00000000-0005-0000-0000-0000625F0000}"/>
    <cellStyle name="Note 5 6 21 2" xfId="27957" xr:uid="{00000000-0005-0000-0000-0000635F0000}"/>
    <cellStyle name="Note 5 6 21 3" xfId="38910" xr:uid="{00000000-0005-0000-0000-0000645F0000}"/>
    <cellStyle name="Note 5 6 21 4" xfId="51918" xr:uid="{00000000-0005-0000-0000-0000655F0000}"/>
    <cellStyle name="Note 5 6 22" xfId="11390" xr:uid="{00000000-0005-0000-0000-0000665F0000}"/>
    <cellStyle name="Note 5 6 22 2" xfId="28265" xr:uid="{00000000-0005-0000-0000-0000675F0000}"/>
    <cellStyle name="Note 5 6 22 3" xfId="39168" xr:uid="{00000000-0005-0000-0000-0000685F0000}"/>
    <cellStyle name="Note 5 6 22 4" xfId="52176" xr:uid="{00000000-0005-0000-0000-0000695F0000}"/>
    <cellStyle name="Note 5 6 23" xfId="11661" xr:uid="{00000000-0005-0000-0000-00006A5F0000}"/>
    <cellStyle name="Note 5 6 23 2" xfId="28503" xr:uid="{00000000-0005-0000-0000-00006B5F0000}"/>
    <cellStyle name="Note 5 6 23 3" xfId="39370" xr:uid="{00000000-0005-0000-0000-00006C5F0000}"/>
    <cellStyle name="Note 5 6 23 4" xfId="52378" xr:uid="{00000000-0005-0000-0000-00006D5F0000}"/>
    <cellStyle name="Note 5 6 24" xfId="11992" xr:uid="{00000000-0005-0000-0000-00006E5F0000}"/>
    <cellStyle name="Note 5 6 24 2" xfId="28804" xr:uid="{00000000-0005-0000-0000-00006F5F0000}"/>
    <cellStyle name="Note 5 6 24 3" xfId="39632" xr:uid="{00000000-0005-0000-0000-0000705F0000}"/>
    <cellStyle name="Note 5 6 24 4" xfId="52640" xr:uid="{00000000-0005-0000-0000-0000715F0000}"/>
    <cellStyle name="Note 5 6 25" xfId="12277" xr:uid="{00000000-0005-0000-0000-0000725F0000}"/>
    <cellStyle name="Note 5 6 25 2" xfId="29057" xr:uid="{00000000-0005-0000-0000-0000735F0000}"/>
    <cellStyle name="Note 5 6 25 3" xfId="39831" xr:uid="{00000000-0005-0000-0000-0000745F0000}"/>
    <cellStyle name="Note 5 6 25 4" xfId="52839" xr:uid="{00000000-0005-0000-0000-0000755F0000}"/>
    <cellStyle name="Note 5 6 26" xfId="12550" xr:uid="{00000000-0005-0000-0000-0000765F0000}"/>
    <cellStyle name="Note 5 6 26 2" xfId="29298" xr:uid="{00000000-0005-0000-0000-0000775F0000}"/>
    <cellStyle name="Note 5 6 26 3" xfId="40032" xr:uid="{00000000-0005-0000-0000-0000785F0000}"/>
    <cellStyle name="Note 5 6 26 4" xfId="53040" xr:uid="{00000000-0005-0000-0000-0000795F0000}"/>
    <cellStyle name="Note 5 6 27" xfId="12832" xr:uid="{00000000-0005-0000-0000-00007A5F0000}"/>
    <cellStyle name="Note 5 6 27 2" xfId="29548" xr:uid="{00000000-0005-0000-0000-00007B5F0000}"/>
    <cellStyle name="Note 5 6 27 3" xfId="40232" xr:uid="{00000000-0005-0000-0000-00007C5F0000}"/>
    <cellStyle name="Note 5 6 27 4" xfId="53240" xr:uid="{00000000-0005-0000-0000-00007D5F0000}"/>
    <cellStyle name="Note 5 6 28" xfId="13175" xr:uid="{00000000-0005-0000-0000-00007E5F0000}"/>
    <cellStyle name="Note 5 6 28 2" xfId="29856" xr:uid="{00000000-0005-0000-0000-00007F5F0000}"/>
    <cellStyle name="Note 5 6 28 3" xfId="40500" xr:uid="{00000000-0005-0000-0000-0000805F0000}"/>
    <cellStyle name="Note 5 6 28 4" xfId="53508" xr:uid="{00000000-0005-0000-0000-0000815F0000}"/>
    <cellStyle name="Note 5 6 29" xfId="13512" xr:uid="{00000000-0005-0000-0000-0000825F0000}"/>
    <cellStyle name="Note 5 6 29 2" xfId="30162" xr:uid="{00000000-0005-0000-0000-0000835F0000}"/>
    <cellStyle name="Note 5 6 29 3" xfId="40766" xr:uid="{00000000-0005-0000-0000-0000845F0000}"/>
    <cellStyle name="Note 5 6 29 4" xfId="53774" xr:uid="{00000000-0005-0000-0000-0000855F0000}"/>
    <cellStyle name="Note 5 6 3" xfId="3662" xr:uid="{00000000-0005-0000-0000-0000865F0000}"/>
    <cellStyle name="Note 5 6 3 2" xfId="21199" xr:uid="{00000000-0005-0000-0000-0000875F0000}"/>
    <cellStyle name="Note 5 6 3 3" xfId="31282" xr:uid="{00000000-0005-0000-0000-0000885F0000}"/>
    <cellStyle name="Note 5 6 3 4" xfId="46070" xr:uid="{00000000-0005-0000-0000-0000895F0000}"/>
    <cellStyle name="Note 5 6 30" xfId="13751" xr:uid="{00000000-0005-0000-0000-00008A5F0000}"/>
    <cellStyle name="Note 5 6 30 2" xfId="30375" xr:uid="{00000000-0005-0000-0000-00008B5F0000}"/>
    <cellStyle name="Note 5 6 30 3" xfId="40951" xr:uid="{00000000-0005-0000-0000-00008C5F0000}"/>
    <cellStyle name="Note 5 6 30 4" xfId="53959" xr:uid="{00000000-0005-0000-0000-00008D5F0000}"/>
    <cellStyle name="Note 5 6 31" xfId="14026" xr:uid="{00000000-0005-0000-0000-00008E5F0000}"/>
    <cellStyle name="Note 5 6 31 2" xfId="30615" xr:uid="{00000000-0005-0000-0000-00008F5F0000}"/>
    <cellStyle name="Note 5 6 31 3" xfId="41153" xr:uid="{00000000-0005-0000-0000-0000905F0000}"/>
    <cellStyle name="Note 5 6 31 4" xfId="54161" xr:uid="{00000000-0005-0000-0000-0000915F0000}"/>
    <cellStyle name="Note 5 6 32" xfId="14323" xr:uid="{00000000-0005-0000-0000-0000925F0000}"/>
    <cellStyle name="Note 5 6 32 2" xfId="30879" xr:uid="{00000000-0005-0000-0000-0000935F0000}"/>
    <cellStyle name="Note 5 6 32 3" xfId="41369" xr:uid="{00000000-0005-0000-0000-0000945F0000}"/>
    <cellStyle name="Note 5 6 32 4" xfId="54377" xr:uid="{00000000-0005-0000-0000-0000955F0000}"/>
    <cellStyle name="Note 5 6 33" xfId="14647" xr:uid="{00000000-0005-0000-0000-0000965F0000}"/>
    <cellStyle name="Note 5 6 33 2" xfId="31167" xr:uid="{00000000-0005-0000-0000-0000975F0000}"/>
    <cellStyle name="Note 5 6 33 3" xfId="41612" xr:uid="{00000000-0005-0000-0000-0000985F0000}"/>
    <cellStyle name="Note 5 6 33 4" xfId="54620" xr:uid="{00000000-0005-0000-0000-0000995F0000}"/>
    <cellStyle name="Note 5 6 34" xfId="14950" xr:uid="{00000000-0005-0000-0000-00009A5F0000}"/>
    <cellStyle name="Note 5 6 34 2" xfId="31436" xr:uid="{00000000-0005-0000-0000-00009B5F0000}"/>
    <cellStyle name="Note 5 6 34 3" xfId="41844" xr:uid="{00000000-0005-0000-0000-00009C5F0000}"/>
    <cellStyle name="Note 5 6 34 4" xfId="54852" xr:uid="{00000000-0005-0000-0000-00009D5F0000}"/>
    <cellStyle name="Note 5 6 35" xfId="15255" xr:uid="{00000000-0005-0000-0000-00009E5F0000}"/>
    <cellStyle name="Note 5 6 35 2" xfId="31705" xr:uid="{00000000-0005-0000-0000-00009F5F0000}"/>
    <cellStyle name="Note 5 6 35 3" xfId="42074" xr:uid="{00000000-0005-0000-0000-0000A05F0000}"/>
    <cellStyle name="Note 5 6 35 4" xfId="55082" xr:uid="{00000000-0005-0000-0000-0000A15F0000}"/>
    <cellStyle name="Note 5 6 36" xfId="15701" xr:uid="{00000000-0005-0000-0000-0000A25F0000}"/>
    <cellStyle name="Note 5 6 36 2" xfId="32109" xr:uid="{00000000-0005-0000-0000-0000A35F0000}"/>
    <cellStyle name="Note 5 6 36 3" xfId="42436" xr:uid="{00000000-0005-0000-0000-0000A45F0000}"/>
    <cellStyle name="Note 5 6 36 4" xfId="55444" xr:uid="{00000000-0005-0000-0000-0000A55F0000}"/>
    <cellStyle name="Note 5 6 37" xfId="15964" xr:uid="{00000000-0005-0000-0000-0000A65F0000}"/>
    <cellStyle name="Note 5 6 37 2" xfId="32336" xr:uid="{00000000-0005-0000-0000-0000A75F0000}"/>
    <cellStyle name="Note 5 6 37 3" xfId="42626" xr:uid="{00000000-0005-0000-0000-0000A85F0000}"/>
    <cellStyle name="Note 5 6 37 4" xfId="55634" xr:uid="{00000000-0005-0000-0000-0000A95F0000}"/>
    <cellStyle name="Note 5 6 38" xfId="16451" xr:uid="{00000000-0005-0000-0000-0000AA5F0000}"/>
    <cellStyle name="Note 5 6 38 2" xfId="32783" xr:uid="{00000000-0005-0000-0000-0000AB5F0000}"/>
    <cellStyle name="Note 5 6 38 3" xfId="43022" xr:uid="{00000000-0005-0000-0000-0000AC5F0000}"/>
    <cellStyle name="Note 5 6 38 4" xfId="56030" xr:uid="{00000000-0005-0000-0000-0000AD5F0000}"/>
    <cellStyle name="Note 5 6 39" xfId="16671" xr:uid="{00000000-0005-0000-0000-0000AE5F0000}"/>
    <cellStyle name="Note 5 6 39 2" xfId="32978" xr:uid="{00000000-0005-0000-0000-0000AF5F0000}"/>
    <cellStyle name="Note 5 6 39 3" xfId="43193" xr:uid="{00000000-0005-0000-0000-0000B05F0000}"/>
    <cellStyle name="Note 5 6 39 4" xfId="56201" xr:uid="{00000000-0005-0000-0000-0000B15F0000}"/>
    <cellStyle name="Note 5 6 4" xfId="4279" xr:uid="{00000000-0005-0000-0000-0000B25F0000}"/>
    <cellStyle name="Note 5 6 4 2" xfId="21763" xr:uid="{00000000-0005-0000-0000-0000B35F0000}"/>
    <cellStyle name="Note 5 6 4 3" xfId="26894" xr:uid="{00000000-0005-0000-0000-0000B45F0000}"/>
    <cellStyle name="Note 5 6 4 4" xfId="46548" xr:uid="{00000000-0005-0000-0000-0000B55F0000}"/>
    <cellStyle name="Note 5 6 40" xfId="17472" xr:uid="{00000000-0005-0000-0000-0000B65F0000}"/>
    <cellStyle name="Note 5 6 40 2" xfId="33710" xr:uid="{00000000-0005-0000-0000-0000B75F0000}"/>
    <cellStyle name="Note 5 6 40 3" xfId="43825" xr:uid="{00000000-0005-0000-0000-0000B85F0000}"/>
    <cellStyle name="Note 5 6 40 4" xfId="56833" xr:uid="{00000000-0005-0000-0000-0000B95F0000}"/>
    <cellStyle name="Note 5 6 41" xfId="17722" xr:uid="{00000000-0005-0000-0000-0000BA5F0000}"/>
    <cellStyle name="Note 5 6 41 2" xfId="33931" xr:uid="{00000000-0005-0000-0000-0000BB5F0000}"/>
    <cellStyle name="Note 5 6 41 3" xfId="44006" xr:uid="{00000000-0005-0000-0000-0000BC5F0000}"/>
    <cellStyle name="Note 5 6 41 4" xfId="57014" xr:uid="{00000000-0005-0000-0000-0000BD5F0000}"/>
    <cellStyle name="Note 5 6 42" xfId="18041" xr:uid="{00000000-0005-0000-0000-0000BE5F0000}"/>
    <cellStyle name="Note 5 6 42 2" xfId="34213" xr:uid="{00000000-0005-0000-0000-0000BF5F0000}"/>
    <cellStyle name="Note 5 6 42 3" xfId="44240" xr:uid="{00000000-0005-0000-0000-0000C05F0000}"/>
    <cellStyle name="Note 5 6 42 4" xfId="57248" xr:uid="{00000000-0005-0000-0000-0000C15F0000}"/>
    <cellStyle name="Note 5 6 43" xfId="18352" xr:uid="{00000000-0005-0000-0000-0000C25F0000}"/>
    <cellStyle name="Note 5 6 43 2" xfId="34488" xr:uid="{00000000-0005-0000-0000-0000C35F0000}"/>
    <cellStyle name="Note 5 6 43 3" xfId="44470" xr:uid="{00000000-0005-0000-0000-0000C45F0000}"/>
    <cellStyle name="Note 5 6 43 4" xfId="57478" xr:uid="{00000000-0005-0000-0000-0000C55F0000}"/>
    <cellStyle name="Note 5 6 44" xfId="18668" xr:uid="{00000000-0005-0000-0000-0000C65F0000}"/>
    <cellStyle name="Note 5 6 44 2" xfId="34768" xr:uid="{00000000-0005-0000-0000-0000C75F0000}"/>
    <cellStyle name="Note 5 6 44 3" xfId="44705" xr:uid="{00000000-0005-0000-0000-0000C85F0000}"/>
    <cellStyle name="Note 5 6 44 4" xfId="57713" xr:uid="{00000000-0005-0000-0000-0000C95F0000}"/>
    <cellStyle name="Note 5 6 45" xfId="19129" xr:uid="{00000000-0005-0000-0000-0000CA5F0000}"/>
    <cellStyle name="Note 5 6 45 2" xfId="35177" xr:uid="{00000000-0005-0000-0000-0000CB5F0000}"/>
    <cellStyle name="Note 5 6 45 3" xfId="45047" xr:uid="{00000000-0005-0000-0000-0000CC5F0000}"/>
    <cellStyle name="Note 5 6 45 4" xfId="58055" xr:uid="{00000000-0005-0000-0000-0000CD5F0000}"/>
    <cellStyle name="Note 5 6 46" xfId="19431" xr:uid="{00000000-0005-0000-0000-0000CE5F0000}"/>
    <cellStyle name="Note 5 6 46 2" xfId="35443" xr:uid="{00000000-0005-0000-0000-0000CF5F0000}"/>
    <cellStyle name="Note 5 6 46 3" xfId="45270" xr:uid="{00000000-0005-0000-0000-0000D05F0000}"/>
    <cellStyle name="Note 5 6 46 4" xfId="58278" xr:uid="{00000000-0005-0000-0000-0000D15F0000}"/>
    <cellStyle name="Note 5 6 47" xfId="32276" xr:uid="{00000000-0005-0000-0000-0000D25F0000}"/>
    <cellStyle name="Note 5 6 5" xfId="4523" xr:uid="{00000000-0005-0000-0000-0000D35F0000}"/>
    <cellStyle name="Note 5 6 5 2" xfId="21975" xr:uid="{00000000-0005-0000-0000-0000D45F0000}"/>
    <cellStyle name="Note 5 6 5 3" xfId="19771" xr:uid="{00000000-0005-0000-0000-0000D55F0000}"/>
    <cellStyle name="Note 5 6 5 4" xfId="46719" xr:uid="{00000000-0005-0000-0000-0000D65F0000}"/>
    <cellStyle name="Note 5 6 6" xfId="4913" xr:uid="{00000000-0005-0000-0000-0000D75F0000}"/>
    <cellStyle name="Note 5 6 6 2" xfId="22337" xr:uid="{00000000-0005-0000-0000-0000D85F0000}"/>
    <cellStyle name="Note 5 6 6 3" xfId="28309" xr:uid="{00000000-0005-0000-0000-0000D95F0000}"/>
    <cellStyle name="Note 5 6 6 4" xfId="47031" xr:uid="{00000000-0005-0000-0000-0000DA5F0000}"/>
    <cellStyle name="Note 5 6 7" xfId="5139" xr:uid="{00000000-0005-0000-0000-0000DB5F0000}"/>
    <cellStyle name="Note 5 6 7 2" xfId="22541" xr:uid="{00000000-0005-0000-0000-0000DC5F0000}"/>
    <cellStyle name="Note 5 6 7 3" xfId="19700" xr:uid="{00000000-0005-0000-0000-0000DD5F0000}"/>
    <cellStyle name="Note 5 6 7 4" xfId="47213" xr:uid="{00000000-0005-0000-0000-0000DE5F0000}"/>
    <cellStyle name="Note 5 6 8" xfId="5424" xr:uid="{00000000-0005-0000-0000-0000DF5F0000}"/>
    <cellStyle name="Note 5 6 8 2" xfId="22802" xr:uid="{00000000-0005-0000-0000-0000E05F0000}"/>
    <cellStyle name="Note 5 6 8 3" xfId="20269" xr:uid="{00000000-0005-0000-0000-0000E15F0000}"/>
    <cellStyle name="Note 5 6 8 4" xfId="47431" xr:uid="{00000000-0005-0000-0000-0000E25F0000}"/>
    <cellStyle name="Note 5 6 9" xfId="5632" xr:uid="{00000000-0005-0000-0000-0000E35F0000}"/>
    <cellStyle name="Note 5 6 9 2" xfId="22991" xr:uid="{00000000-0005-0000-0000-0000E45F0000}"/>
    <cellStyle name="Note 5 6 9 3" xfId="31371" xr:uid="{00000000-0005-0000-0000-0000E55F0000}"/>
    <cellStyle name="Note 5 6 9 4" xfId="47593" xr:uid="{00000000-0005-0000-0000-0000E65F0000}"/>
    <cellStyle name="Note 5 7" xfId="2672" xr:uid="{00000000-0005-0000-0000-0000E75F0000}"/>
    <cellStyle name="Note 5 7 10" xfId="6087" xr:uid="{00000000-0005-0000-0000-0000E85F0000}"/>
    <cellStyle name="Note 5 7 10 2" xfId="23419" xr:uid="{00000000-0005-0000-0000-0000E95F0000}"/>
    <cellStyle name="Note 5 7 10 3" xfId="29658" xr:uid="{00000000-0005-0000-0000-0000EA5F0000}"/>
    <cellStyle name="Note 5 7 10 4" xfId="47974" xr:uid="{00000000-0005-0000-0000-0000EB5F0000}"/>
    <cellStyle name="Note 5 7 11" xfId="5796" xr:uid="{00000000-0005-0000-0000-0000EC5F0000}"/>
    <cellStyle name="Note 5 7 11 2" xfId="23141" xr:uid="{00000000-0005-0000-0000-0000ED5F0000}"/>
    <cellStyle name="Note 5 7 11 3" xfId="34158" xr:uid="{00000000-0005-0000-0000-0000EE5F0000}"/>
    <cellStyle name="Note 5 7 11 4" xfId="47726" xr:uid="{00000000-0005-0000-0000-0000EF5F0000}"/>
    <cellStyle name="Note 5 7 12" xfId="6611" xr:uid="{00000000-0005-0000-0000-0000F05F0000}"/>
    <cellStyle name="Note 5 7 12 2" xfId="23891" xr:uid="{00000000-0005-0000-0000-0000F15F0000}"/>
    <cellStyle name="Note 5 7 12 3" xfId="28375" xr:uid="{00000000-0005-0000-0000-0000F25F0000}"/>
    <cellStyle name="Note 5 7 12 4" xfId="48374" xr:uid="{00000000-0005-0000-0000-0000F35F0000}"/>
    <cellStyle name="Note 5 7 13" xfId="6986" xr:uid="{00000000-0005-0000-0000-0000F45F0000}"/>
    <cellStyle name="Note 5 7 13 2" xfId="24230" xr:uid="{00000000-0005-0000-0000-0000F55F0000}"/>
    <cellStyle name="Note 5 7 13 3" xfId="35694" xr:uid="{00000000-0005-0000-0000-0000F65F0000}"/>
    <cellStyle name="Note 5 7 13 4" xfId="48663" xr:uid="{00000000-0005-0000-0000-0000F75F0000}"/>
    <cellStyle name="Note 5 7 14" xfId="7400" xr:uid="{00000000-0005-0000-0000-0000F85F0000}"/>
    <cellStyle name="Note 5 7 14 2" xfId="24601" xr:uid="{00000000-0005-0000-0000-0000F95F0000}"/>
    <cellStyle name="Note 5 7 14 3" xfId="35992" xr:uid="{00000000-0005-0000-0000-0000FA5F0000}"/>
    <cellStyle name="Note 5 7 14 4" xfId="48963" xr:uid="{00000000-0005-0000-0000-0000FB5F0000}"/>
    <cellStyle name="Note 5 7 15" xfId="7708" xr:uid="{00000000-0005-0000-0000-0000FC5F0000}"/>
    <cellStyle name="Note 5 7 15 2" xfId="24872" xr:uid="{00000000-0005-0000-0000-0000FD5F0000}"/>
    <cellStyle name="Note 5 7 15 3" xfId="36223" xr:uid="{00000000-0005-0000-0000-0000FE5F0000}"/>
    <cellStyle name="Note 5 7 15 4" xfId="49194" xr:uid="{00000000-0005-0000-0000-0000FF5F0000}"/>
    <cellStyle name="Note 5 7 16" xfId="8282" xr:uid="{00000000-0005-0000-0000-000000600000}"/>
    <cellStyle name="Note 5 7 16 2" xfId="25408" xr:uid="{00000000-0005-0000-0000-000001600000}"/>
    <cellStyle name="Note 5 7 16 3" xfId="36699" xr:uid="{00000000-0005-0000-0000-000002600000}"/>
    <cellStyle name="Note 5 7 16 4" xfId="49670" xr:uid="{00000000-0005-0000-0000-000003600000}"/>
    <cellStyle name="Note 5 7 17" xfId="7997" xr:uid="{00000000-0005-0000-0000-000004600000}"/>
    <cellStyle name="Note 5 7 17 2" xfId="25132" xr:uid="{00000000-0005-0000-0000-000005600000}"/>
    <cellStyle name="Note 5 7 17 3" xfId="36447" xr:uid="{00000000-0005-0000-0000-000006600000}"/>
    <cellStyle name="Note 5 7 17 4" xfId="49418" xr:uid="{00000000-0005-0000-0000-000007600000}"/>
    <cellStyle name="Note 5 7 18" xfId="8575" xr:uid="{00000000-0005-0000-0000-000008600000}"/>
    <cellStyle name="Note 5 7 18 2" xfId="25671" xr:uid="{00000000-0005-0000-0000-000009600000}"/>
    <cellStyle name="Note 5 7 18 3" xfId="36928" xr:uid="{00000000-0005-0000-0000-00000A600000}"/>
    <cellStyle name="Note 5 7 18 4" xfId="49899" xr:uid="{00000000-0005-0000-0000-00000B600000}"/>
    <cellStyle name="Note 5 7 19" xfId="10334" xr:uid="{00000000-0005-0000-0000-00000C600000}"/>
    <cellStyle name="Note 5 7 19 2" xfId="27297" xr:uid="{00000000-0005-0000-0000-00000D600000}"/>
    <cellStyle name="Note 5 7 19 3" xfId="38356" xr:uid="{00000000-0005-0000-0000-00000E600000}"/>
    <cellStyle name="Note 5 7 19 4" xfId="51316" xr:uid="{00000000-0005-0000-0000-00000F600000}"/>
    <cellStyle name="Note 5 7 2" xfId="3225" xr:uid="{00000000-0005-0000-0000-000010600000}"/>
    <cellStyle name="Note 5 7 2 2" xfId="20812" xr:uid="{00000000-0005-0000-0000-000011600000}"/>
    <cellStyle name="Note 5 7 2 3" xfId="35563" xr:uid="{00000000-0005-0000-0000-000012600000}"/>
    <cellStyle name="Note 5 7 2 4" xfId="45750" xr:uid="{00000000-0005-0000-0000-000013600000}"/>
    <cellStyle name="Note 5 7 20" xfId="9147" xr:uid="{00000000-0005-0000-0000-000014600000}"/>
    <cellStyle name="Note 5 7 20 2" xfId="26182" xr:uid="{00000000-0005-0000-0000-000015600000}"/>
    <cellStyle name="Note 5 7 20 3" xfId="37363" xr:uid="{00000000-0005-0000-0000-000016600000}"/>
    <cellStyle name="Note 5 7 20 4" xfId="50334" xr:uid="{00000000-0005-0000-0000-000017600000}"/>
    <cellStyle name="Note 5 7 21" xfId="10623" xr:uid="{00000000-0005-0000-0000-000018600000}"/>
    <cellStyle name="Note 5 7 21 2" xfId="27565" xr:uid="{00000000-0005-0000-0000-000019600000}"/>
    <cellStyle name="Note 5 7 21 3" xfId="38589" xr:uid="{00000000-0005-0000-0000-00001A600000}"/>
    <cellStyle name="Note 5 7 21 4" xfId="51600" xr:uid="{00000000-0005-0000-0000-00001B600000}"/>
    <cellStyle name="Note 5 7 22" xfId="9214" xr:uid="{00000000-0005-0000-0000-00001C600000}"/>
    <cellStyle name="Note 5 7 22 2" xfId="26247" xr:uid="{00000000-0005-0000-0000-00001D600000}"/>
    <cellStyle name="Note 5 7 22 3" xfId="37426" xr:uid="{00000000-0005-0000-0000-00001E600000}"/>
    <cellStyle name="Note 5 7 22 4" xfId="50393" xr:uid="{00000000-0005-0000-0000-00001F600000}"/>
    <cellStyle name="Note 5 7 23" xfId="9239" xr:uid="{00000000-0005-0000-0000-000020600000}"/>
    <cellStyle name="Note 5 7 23 2" xfId="26270" xr:uid="{00000000-0005-0000-0000-000021600000}"/>
    <cellStyle name="Note 5 7 23 3" xfId="37447" xr:uid="{00000000-0005-0000-0000-000022600000}"/>
    <cellStyle name="Note 5 7 23 4" xfId="50414" xr:uid="{00000000-0005-0000-0000-000023600000}"/>
    <cellStyle name="Note 5 7 24" xfId="9831" xr:uid="{00000000-0005-0000-0000-000024600000}"/>
    <cellStyle name="Note 5 7 24 2" xfId="26826" xr:uid="{00000000-0005-0000-0000-000025600000}"/>
    <cellStyle name="Note 5 7 24 3" xfId="37948" xr:uid="{00000000-0005-0000-0000-000026600000}"/>
    <cellStyle name="Note 5 7 24 4" xfId="50914" xr:uid="{00000000-0005-0000-0000-000027600000}"/>
    <cellStyle name="Note 5 7 25" xfId="9250" xr:uid="{00000000-0005-0000-0000-000028600000}"/>
    <cellStyle name="Note 5 7 25 2" xfId="26281" xr:uid="{00000000-0005-0000-0000-000029600000}"/>
    <cellStyle name="Note 5 7 25 3" xfId="37457" xr:uid="{00000000-0005-0000-0000-00002A600000}"/>
    <cellStyle name="Note 5 7 25 4" xfId="50424" xr:uid="{00000000-0005-0000-0000-00002B600000}"/>
    <cellStyle name="Note 5 7 26" xfId="12127" xr:uid="{00000000-0005-0000-0000-00002C600000}"/>
    <cellStyle name="Note 5 7 26 2" xfId="28926" xr:uid="{00000000-0005-0000-0000-00002D600000}"/>
    <cellStyle name="Note 5 7 26 3" xfId="39738" xr:uid="{00000000-0005-0000-0000-00002E600000}"/>
    <cellStyle name="Note 5 7 26 4" xfId="52746" xr:uid="{00000000-0005-0000-0000-00002F600000}"/>
    <cellStyle name="Note 5 7 27" xfId="9496" xr:uid="{00000000-0005-0000-0000-000030600000}"/>
    <cellStyle name="Note 5 7 27 2" xfId="26515" xr:uid="{00000000-0005-0000-0000-000031600000}"/>
    <cellStyle name="Note 5 7 27 3" xfId="37662" xr:uid="{00000000-0005-0000-0000-000032600000}"/>
    <cellStyle name="Note 5 7 27 4" xfId="50628" xr:uid="{00000000-0005-0000-0000-000033600000}"/>
    <cellStyle name="Note 5 7 28" xfId="13022" xr:uid="{00000000-0005-0000-0000-000034600000}"/>
    <cellStyle name="Note 5 7 28 2" xfId="29717" xr:uid="{00000000-0005-0000-0000-000035600000}"/>
    <cellStyle name="Note 5 7 28 3" xfId="40382" xr:uid="{00000000-0005-0000-0000-000036600000}"/>
    <cellStyle name="Note 5 7 28 4" xfId="53390" xr:uid="{00000000-0005-0000-0000-000037600000}"/>
    <cellStyle name="Note 5 7 29" xfId="13364" xr:uid="{00000000-0005-0000-0000-000038600000}"/>
    <cellStyle name="Note 5 7 29 2" xfId="30027" xr:uid="{00000000-0005-0000-0000-000039600000}"/>
    <cellStyle name="Note 5 7 29 3" xfId="40648" xr:uid="{00000000-0005-0000-0000-00003A600000}"/>
    <cellStyle name="Note 5 7 29 4" xfId="53656" xr:uid="{00000000-0005-0000-0000-00003B600000}"/>
    <cellStyle name="Note 5 7 3" xfId="3081" xr:uid="{00000000-0005-0000-0000-00003C600000}"/>
    <cellStyle name="Note 5 7 3 2" xfId="20679" xr:uid="{00000000-0005-0000-0000-00003D600000}"/>
    <cellStyle name="Note 5 7 3 3" xfId="20576" xr:uid="{00000000-0005-0000-0000-00003E600000}"/>
    <cellStyle name="Note 5 7 3 4" xfId="45632" xr:uid="{00000000-0005-0000-0000-00003F600000}"/>
    <cellStyle name="Note 5 7 30" xfId="12980" xr:uid="{00000000-0005-0000-0000-000040600000}"/>
    <cellStyle name="Note 5 7 30 2" xfId="29676" xr:uid="{00000000-0005-0000-0000-000041600000}"/>
    <cellStyle name="Note 5 7 30 3" xfId="40343" xr:uid="{00000000-0005-0000-0000-000042600000}"/>
    <cellStyle name="Note 5 7 30 4" xfId="53351" xr:uid="{00000000-0005-0000-0000-000043600000}"/>
    <cellStyle name="Note 5 7 31" xfId="13643" xr:uid="{00000000-0005-0000-0000-000044600000}"/>
    <cellStyle name="Note 5 7 31 2" xfId="30280" xr:uid="{00000000-0005-0000-0000-000045600000}"/>
    <cellStyle name="Note 5 7 31 3" xfId="40873" xr:uid="{00000000-0005-0000-0000-000046600000}"/>
    <cellStyle name="Note 5 7 31 4" xfId="53881" xr:uid="{00000000-0005-0000-0000-000047600000}"/>
    <cellStyle name="Note 5 7 32" xfId="10059" xr:uid="{00000000-0005-0000-0000-000048600000}"/>
    <cellStyle name="Note 5 7 32 2" xfId="27037" xr:uid="{00000000-0005-0000-0000-000049600000}"/>
    <cellStyle name="Note 5 7 32 3" xfId="38126" xr:uid="{00000000-0005-0000-0000-00004A600000}"/>
    <cellStyle name="Note 5 7 32 4" xfId="51091" xr:uid="{00000000-0005-0000-0000-00004B600000}"/>
    <cellStyle name="Note 5 7 33" xfId="14500" xr:uid="{00000000-0005-0000-0000-00004C600000}"/>
    <cellStyle name="Note 5 7 33 2" xfId="31037" xr:uid="{00000000-0005-0000-0000-00004D600000}"/>
    <cellStyle name="Note 5 7 33 3" xfId="41505" xr:uid="{00000000-0005-0000-0000-00004E600000}"/>
    <cellStyle name="Note 5 7 33 4" xfId="54513" xr:uid="{00000000-0005-0000-0000-00004F600000}"/>
    <cellStyle name="Note 5 7 34" xfId="14816" xr:uid="{00000000-0005-0000-0000-000050600000}"/>
    <cellStyle name="Note 5 7 34 2" xfId="31315" xr:uid="{00000000-0005-0000-0000-000051600000}"/>
    <cellStyle name="Note 5 7 34 3" xfId="41739" xr:uid="{00000000-0005-0000-0000-000052600000}"/>
    <cellStyle name="Note 5 7 34 4" xfId="54747" xr:uid="{00000000-0005-0000-0000-000053600000}"/>
    <cellStyle name="Note 5 7 35" xfId="15114" xr:uid="{00000000-0005-0000-0000-000054600000}"/>
    <cellStyle name="Note 5 7 35 2" xfId="31582" xr:uid="{00000000-0005-0000-0000-000055600000}"/>
    <cellStyle name="Note 5 7 35 3" xfId="41971" xr:uid="{00000000-0005-0000-0000-000056600000}"/>
    <cellStyle name="Note 5 7 35 4" xfId="54979" xr:uid="{00000000-0005-0000-0000-000057600000}"/>
    <cellStyle name="Note 5 7 36" xfId="15566" xr:uid="{00000000-0005-0000-0000-000058600000}"/>
    <cellStyle name="Note 5 7 36 2" xfId="31988" xr:uid="{00000000-0005-0000-0000-000059600000}"/>
    <cellStyle name="Note 5 7 36 3" xfId="42331" xr:uid="{00000000-0005-0000-0000-00005A600000}"/>
    <cellStyle name="Note 5 7 36 4" xfId="55339" xr:uid="{00000000-0005-0000-0000-00005B600000}"/>
    <cellStyle name="Note 5 7 37" xfId="15499" xr:uid="{00000000-0005-0000-0000-00005C600000}"/>
    <cellStyle name="Note 5 7 37 2" xfId="31925" xr:uid="{00000000-0005-0000-0000-00005D600000}"/>
    <cellStyle name="Note 5 7 37 3" xfId="42276" xr:uid="{00000000-0005-0000-0000-00005E600000}"/>
    <cellStyle name="Note 5 7 37 4" xfId="55284" xr:uid="{00000000-0005-0000-0000-00005F600000}"/>
    <cellStyle name="Note 5 7 38" xfId="16311" xr:uid="{00000000-0005-0000-0000-000060600000}"/>
    <cellStyle name="Note 5 7 38 2" xfId="32655" xr:uid="{00000000-0005-0000-0000-000061600000}"/>
    <cellStyle name="Note 5 7 38 3" xfId="42911" xr:uid="{00000000-0005-0000-0000-000062600000}"/>
    <cellStyle name="Note 5 7 38 4" xfId="55919" xr:uid="{00000000-0005-0000-0000-000063600000}"/>
    <cellStyle name="Note 5 7 39" xfId="16131" xr:uid="{00000000-0005-0000-0000-000064600000}"/>
    <cellStyle name="Note 5 7 39 2" xfId="32487" xr:uid="{00000000-0005-0000-0000-000065600000}"/>
    <cellStyle name="Note 5 7 39 3" xfId="42760" xr:uid="{00000000-0005-0000-0000-000066600000}"/>
    <cellStyle name="Note 5 7 39 4" xfId="55768" xr:uid="{00000000-0005-0000-0000-000067600000}"/>
    <cellStyle name="Note 5 7 4" xfId="4140" xr:uid="{00000000-0005-0000-0000-000068600000}"/>
    <cellStyle name="Note 5 7 4 2" xfId="21639" xr:uid="{00000000-0005-0000-0000-000069600000}"/>
    <cellStyle name="Note 5 7 4 3" xfId="19885" xr:uid="{00000000-0005-0000-0000-00006A600000}"/>
    <cellStyle name="Note 5 7 4 4" xfId="46447" xr:uid="{00000000-0005-0000-0000-00006B600000}"/>
    <cellStyle name="Note 5 7 40" xfId="17330" xr:uid="{00000000-0005-0000-0000-00006C600000}"/>
    <cellStyle name="Note 5 7 40 2" xfId="33583" xr:uid="{00000000-0005-0000-0000-00006D600000}"/>
    <cellStyle name="Note 5 7 40 3" xfId="43721" xr:uid="{00000000-0005-0000-0000-00006E600000}"/>
    <cellStyle name="Note 5 7 40 4" xfId="56729" xr:uid="{00000000-0005-0000-0000-00006F600000}"/>
    <cellStyle name="Note 5 7 41" xfId="16839" xr:uid="{00000000-0005-0000-0000-000070600000}"/>
    <cellStyle name="Note 5 7 41 2" xfId="33127" xr:uid="{00000000-0005-0000-0000-000071600000}"/>
    <cellStyle name="Note 5 7 41 3" xfId="43324" xr:uid="{00000000-0005-0000-0000-000072600000}"/>
    <cellStyle name="Note 5 7 41 4" xfId="56332" xr:uid="{00000000-0005-0000-0000-000073600000}"/>
    <cellStyle name="Note 5 7 42" xfId="17892" xr:uid="{00000000-0005-0000-0000-000074600000}"/>
    <cellStyle name="Note 5 7 42 2" xfId="34081" xr:uid="{00000000-0005-0000-0000-000075600000}"/>
    <cellStyle name="Note 5 7 42 3" xfId="44134" xr:uid="{00000000-0005-0000-0000-000076600000}"/>
    <cellStyle name="Note 5 7 42 4" xfId="57142" xr:uid="{00000000-0005-0000-0000-000077600000}"/>
    <cellStyle name="Note 5 7 43" xfId="18207" xr:uid="{00000000-0005-0000-0000-000078600000}"/>
    <cellStyle name="Note 5 7 43 2" xfId="34356" xr:uid="{00000000-0005-0000-0000-000079600000}"/>
    <cellStyle name="Note 5 7 43 3" xfId="44365" xr:uid="{00000000-0005-0000-0000-00007A600000}"/>
    <cellStyle name="Note 5 7 43 4" xfId="57373" xr:uid="{00000000-0005-0000-0000-00007B600000}"/>
    <cellStyle name="Note 5 7 44" xfId="18527" xr:uid="{00000000-0005-0000-0000-00007C600000}"/>
    <cellStyle name="Note 5 7 44 2" xfId="34643" xr:uid="{00000000-0005-0000-0000-00007D600000}"/>
    <cellStyle name="Note 5 7 44 3" xfId="44602" xr:uid="{00000000-0005-0000-0000-00007E600000}"/>
    <cellStyle name="Note 5 7 44 4" xfId="57610" xr:uid="{00000000-0005-0000-0000-00007F600000}"/>
    <cellStyle name="Note 5 7 45" xfId="18987" xr:uid="{00000000-0005-0000-0000-000080600000}"/>
    <cellStyle name="Note 5 7 45 2" xfId="35050" xr:uid="{00000000-0005-0000-0000-000081600000}"/>
    <cellStyle name="Note 5 7 45 3" xfId="44944" xr:uid="{00000000-0005-0000-0000-000082600000}"/>
    <cellStyle name="Note 5 7 45 4" xfId="57952" xr:uid="{00000000-0005-0000-0000-000083600000}"/>
    <cellStyle name="Note 5 7 46" xfId="19290" xr:uid="{00000000-0005-0000-0000-000084600000}"/>
    <cellStyle name="Note 5 7 46 2" xfId="35320" xr:uid="{00000000-0005-0000-0000-000085600000}"/>
    <cellStyle name="Note 5 7 46 3" xfId="45167" xr:uid="{00000000-0005-0000-0000-000086600000}"/>
    <cellStyle name="Note 5 7 46 4" xfId="58175" xr:uid="{00000000-0005-0000-0000-000087600000}"/>
    <cellStyle name="Note 5 7 47" xfId="20596" xr:uid="{00000000-0005-0000-0000-000088600000}"/>
    <cellStyle name="Note 5 7 5" xfId="3827" xr:uid="{00000000-0005-0000-0000-000089600000}"/>
    <cellStyle name="Note 5 7 5 2" xfId="21345" xr:uid="{00000000-0005-0000-0000-00008A600000}"/>
    <cellStyle name="Note 5 7 5 3" xfId="20121" xr:uid="{00000000-0005-0000-0000-00008B600000}"/>
    <cellStyle name="Note 5 7 5 4" xfId="46193" xr:uid="{00000000-0005-0000-0000-00008C600000}"/>
    <cellStyle name="Note 5 7 6" xfId="4773" xr:uid="{00000000-0005-0000-0000-00008D600000}"/>
    <cellStyle name="Note 5 7 6 2" xfId="22207" xr:uid="{00000000-0005-0000-0000-00008E600000}"/>
    <cellStyle name="Note 5 7 6 3" xfId="24580" xr:uid="{00000000-0005-0000-0000-00008F600000}"/>
    <cellStyle name="Note 5 7 6 4" xfId="46920" xr:uid="{00000000-0005-0000-0000-000090600000}"/>
    <cellStyle name="Note 5 7 7" xfId="3890" xr:uid="{00000000-0005-0000-0000-000091600000}"/>
    <cellStyle name="Note 5 7 7 2" xfId="21406" xr:uid="{00000000-0005-0000-0000-000092600000}"/>
    <cellStyle name="Note 5 7 7 3" xfId="20505" xr:uid="{00000000-0005-0000-0000-000093600000}"/>
    <cellStyle name="Note 5 7 7 4" xfId="46245" xr:uid="{00000000-0005-0000-0000-000094600000}"/>
    <cellStyle name="Note 5 7 8" xfId="5058" xr:uid="{00000000-0005-0000-0000-000095600000}"/>
    <cellStyle name="Note 5 7 8 2" xfId="22469" xr:uid="{00000000-0005-0000-0000-000096600000}"/>
    <cellStyle name="Note 5 7 8 3" xfId="20644" xr:uid="{00000000-0005-0000-0000-000097600000}"/>
    <cellStyle name="Note 5 7 8 4" xfId="47149" xr:uid="{00000000-0005-0000-0000-000098600000}"/>
    <cellStyle name="Note 5 7 9" xfId="3938" xr:uid="{00000000-0005-0000-0000-000099600000}"/>
    <cellStyle name="Note 5 7 9 2" xfId="21452" xr:uid="{00000000-0005-0000-0000-00009A600000}"/>
    <cellStyle name="Note 5 7 9 3" xfId="20043" xr:uid="{00000000-0005-0000-0000-00009B600000}"/>
    <cellStyle name="Note 5 7 9 4" xfId="46288" xr:uid="{00000000-0005-0000-0000-00009C600000}"/>
    <cellStyle name="Note 5 8" xfId="3114" xr:uid="{00000000-0005-0000-0000-00009D600000}"/>
    <cellStyle name="Note 5 8 2" xfId="20708" xr:uid="{00000000-0005-0000-0000-00009E600000}"/>
    <cellStyle name="Note 5 8 3" xfId="28062" xr:uid="{00000000-0005-0000-0000-00009F600000}"/>
    <cellStyle name="Note 5 8 4" xfId="45658" xr:uid="{00000000-0005-0000-0000-0000A0600000}"/>
    <cellStyle name="Note 5 9" xfId="3972" xr:uid="{00000000-0005-0000-0000-0000A1600000}"/>
    <cellStyle name="Note 5 9 2" xfId="21484" xr:uid="{00000000-0005-0000-0000-0000A2600000}"/>
    <cellStyle name="Note 5 9 3" xfId="20014" xr:uid="{00000000-0005-0000-0000-0000A3600000}"/>
    <cellStyle name="Note 5 9 4" xfId="46318" xr:uid="{00000000-0005-0000-0000-0000A4600000}"/>
    <cellStyle name="Note 6" xfId="2602" xr:uid="{00000000-0005-0000-0000-0000A5600000}"/>
    <cellStyle name="Note 6 10" xfId="3868" xr:uid="{00000000-0005-0000-0000-0000A6600000}"/>
    <cellStyle name="Note 6 10 2" xfId="21385" xr:uid="{00000000-0005-0000-0000-0000A7600000}"/>
    <cellStyle name="Note 6 10 3" xfId="20100" xr:uid="{00000000-0005-0000-0000-0000A8600000}"/>
    <cellStyle name="Note 6 10 4" xfId="46226" xr:uid="{00000000-0005-0000-0000-0000A9600000}"/>
    <cellStyle name="Note 6 11" xfId="3902" xr:uid="{00000000-0005-0000-0000-0000AA600000}"/>
    <cellStyle name="Note 6 11 2" xfId="21417" xr:uid="{00000000-0005-0000-0000-0000AB600000}"/>
    <cellStyle name="Note 6 11 3" xfId="20076" xr:uid="{00000000-0005-0000-0000-0000AC600000}"/>
    <cellStyle name="Note 6 11 4" xfId="46255" xr:uid="{00000000-0005-0000-0000-0000AD600000}"/>
    <cellStyle name="Note 6 12" xfId="6053" xr:uid="{00000000-0005-0000-0000-0000AE600000}"/>
    <cellStyle name="Note 6 12 2" xfId="23386" xr:uid="{00000000-0005-0000-0000-0000AF600000}"/>
    <cellStyle name="Note 6 12 3" xfId="25467" xr:uid="{00000000-0005-0000-0000-0000B0600000}"/>
    <cellStyle name="Note 6 12 4" xfId="47947" xr:uid="{00000000-0005-0000-0000-0000B1600000}"/>
    <cellStyle name="Note 6 13" xfId="5988" xr:uid="{00000000-0005-0000-0000-0000B2600000}"/>
    <cellStyle name="Note 6 13 2" xfId="23323" xr:uid="{00000000-0005-0000-0000-0000B3600000}"/>
    <cellStyle name="Note 6 13 3" xfId="29397" xr:uid="{00000000-0005-0000-0000-0000B4600000}"/>
    <cellStyle name="Note 6 13 4" xfId="47889" xr:uid="{00000000-0005-0000-0000-0000B5600000}"/>
    <cellStyle name="Note 6 14" xfId="5920" xr:uid="{00000000-0005-0000-0000-0000B6600000}"/>
    <cellStyle name="Note 6 14 2" xfId="23261" xr:uid="{00000000-0005-0000-0000-0000B7600000}"/>
    <cellStyle name="Note 6 14 3" xfId="35391" xr:uid="{00000000-0005-0000-0000-0000B8600000}"/>
    <cellStyle name="Note 6 14 4" xfId="47838" xr:uid="{00000000-0005-0000-0000-0000B9600000}"/>
    <cellStyle name="Note 6 15" xfId="6959" xr:uid="{00000000-0005-0000-0000-0000BA600000}"/>
    <cellStyle name="Note 6 15 2" xfId="24204" xr:uid="{00000000-0005-0000-0000-0000BB600000}"/>
    <cellStyle name="Note 6 15 3" xfId="35670" xr:uid="{00000000-0005-0000-0000-0000BC600000}"/>
    <cellStyle name="Note 6 15 4" xfId="48639" xr:uid="{00000000-0005-0000-0000-0000BD600000}"/>
    <cellStyle name="Note 6 16" xfId="7367" xr:uid="{00000000-0005-0000-0000-0000BE600000}"/>
    <cellStyle name="Note 6 16 2" xfId="24570" xr:uid="{00000000-0005-0000-0000-0000BF600000}"/>
    <cellStyle name="Note 6 16 3" xfId="35966" xr:uid="{00000000-0005-0000-0000-0000C0600000}"/>
    <cellStyle name="Note 6 16 4" xfId="48937" xr:uid="{00000000-0005-0000-0000-0000C1600000}"/>
    <cellStyle name="Note 6 17" xfId="7343" xr:uid="{00000000-0005-0000-0000-0000C2600000}"/>
    <cellStyle name="Note 6 17 2" xfId="24550" xr:uid="{00000000-0005-0000-0000-0000C3600000}"/>
    <cellStyle name="Note 6 17 3" xfId="35953" xr:uid="{00000000-0005-0000-0000-0000C4600000}"/>
    <cellStyle name="Note 6 17 4" xfId="48924" xr:uid="{00000000-0005-0000-0000-0000C5600000}"/>
    <cellStyle name="Note 6 18" xfId="8248" xr:uid="{00000000-0005-0000-0000-0000C6600000}"/>
    <cellStyle name="Note 6 18 2" xfId="25376" xr:uid="{00000000-0005-0000-0000-0000C7600000}"/>
    <cellStyle name="Note 6 18 3" xfId="36671" xr:uid="{00000000-0005-0000-0000-0000C8600000}"/>
    <cellStyle name="Note 6 18 4" xfId="49642" xr:uid="{00000000-0005-0000-0000-0000C9600000}"/>
    <cellStyle name="Note 6 19" xfId="8199" xr:uid="{00000000-0005-0000-0000-0000CA600000}"/>
    <cellStyle name="Note 6 19 2" xfId="25329" xr:uid="{00000000-0005-0000-0000-0000CB600000}"/>
    <cellStyle name="Note 6 19 3" xfId="36632" xr:uid="{00000000-0005-0000-0000-0000CC600000}"/>
    <cellStyle name="Note 6 19 4" xfId="49603" xr:uid="{00000000-0005-0000-0000-0000CD600000}"/>
    <cellStyle name="Note 6 2" xfId="2983" xr:uid="{00000000-0005-0000-0000-0000CE600000}"/>
    <cellStyle name="Note 6 2 10" xfId="6347" xr:uid="{00000000-0005-0000-0000-0000CF600000}"/>
    <cellStyle name="Note 6 2 10 2" xfId="23663" xr:uid="{00000000-0005-0000-0000-0000D0600000}"/>
    <cellStyle name="Note 6 2 10 3" xfId="25087" xr:uid="{00000000-0005-0000-0000-0000D1600000}"/>
    <cellStyle name="Note 6 2 10 4" xfId="48178" xr:uid="{00000000-0005-0000-0000-0000D2600000}"/>
    <cellStyle name="Note 6 2 11" xfId="6581" xr:uid="{00000000-0005-0000-0000-0000D3600000}"/>
    <cellStyle name="Note 6 2 11 2" xfId="23868" xr:uid="{00000000-0005-0000-0000-0000D4600000}"/>
    <cellStyle name="Note 6 2 11 3" xfId="22909" xr:uid="{00000000-0005-0000-0000-0000D5600000}"/>
    <cellStyle name="Note 6 2 11 4" xfId="48354" xr:uid="{00000000-0005-0000-0000-0000D6600000}"/>
    <cellStyle name="Note 6 2 12" xfId="6879" xr:uid="{00000000-0005-0000-0000-0000D7600000}"/>
    <cellStyle name="Note 6 2 12 2" xfId="24132" xr:uid="{00000000-0005-0000-0000-0000D8600000}"/>
    <cellStyle name="Note 6 2 12 3" xfId="35607" xr:uid="{00000000-0005-0000-0000-0000D9600000}"/>
    <cellStyle name="Note 6 2 12 4" xfId="48576" xr:uid="{00000000-0005-0000-0000-0000DA600000}"/>
    <cellStyle name="Note 6 2 13" xfId="7231" xr:uid="{00000000-0005-0000-0000-0000DB600000}"/>
    <cellStyle name="Note 6 2 13 2" xfId="24455" xr:uid="{00000000-0005-0000-0000-0000DC600000}"/>
    <cellStyle name="Note 6 2 13 3" xfId="35881" xr:uid="{00000000-0005-0000-0000-0000DD600000}"/>
    <cellStyle name="Note 6 2 13 4" xfId="48850" xr:uid="{00000000-0005-0000-0000-0000DE600000}"/>
    <cellStyle name="Note 6 2 14" xfId="7669" xr:uid="{00000000-0005-0000-0000-0000DF600000}"/>
    <cellStyle name="Note 6 2 14 2" xfId="24840" xr:uid="{00000000-0005-0000-0000-0000E0600000}"/>
    <cellStyle name="Note 6 2 14 3" xfId="36195" xr:uid="{00000000-0005-0000-0000-0000E1600000}"/>
    <cellStyle name="Note 6 2 14 4" xfId="49166" xr:uid="{00000000-0005-0000-0000-0000E2600000}"/>
    <cellStyle name="Note 6 2 15" xfId="7965" xr:uid="{00000000-0005-0000-0000-0000E3600000}"/>
    <cellStyle name="Note 6 2 15 2" xfId="25105" xr:uid="{00000000-0005-0000-0000-0000E4600000}"/>
    <cellStyle name="Note 6 2 15 3" xfId="36425" xr:uid="{00000000-0005-0000-0000-0000E5600000}"/>
    <cellStyle name="Note 6 2 15 4" xfId="49396" xr:uid="{00000000-0005-0000-0000-0000E6600000}"/>
    <cellStyle name="Note 6 2 16" xfId="8547" xr:uid="{00000000-0005-0000-0000-0000E7600000}"/>
    <cellStyle name="Note 6 2 16 2" xfId="25649" xr:uid="{00000000-0005-0000-0000-0000E8600000}"/>
    <cellStyle name="Note 6 2 16 3" xfId="36909" xr:uid="{00000000-0005-0000-0000-0000E9600000}"/>
    <cellStyle name="Note 6 2 16 4" xfId="49880" xr:uid="{00000000-0005-0000-0000-0000EA600000}"/>
    <cellStyle name="Note 6 2 17" xfId="8806" xr:uid="{00000000-0005-0000-0000-0000EB600000}"/>
    <cellStyle name="Note 6 2 17 2" xfId="25876" xr:uid="{00000000-0005-0000-0000-0000EC600000}"/>
    <cellStyle name="Note 6 2 17 3" xfId="37098" xr:uid="{00000000-0005-0000-0000-0000ED600000}"/>
    <cellStyle name="Note 6 2 17 4" xfId="50069" xr:uid="{00000000-0005-0000-0000-0000EE600000}"/>
    <cellStyle name="Note 6 2 18" xfId="9086" xr:uid="{00000000-0005-0000-0000-0000EF600000}"/>
    <cellStyle name="Note 6 2 18 2" xfId="26127" xr:uid="{00000000-0005-0000-0000-0000F0600000}"/>
    <cellStyle name="Note 6 2 18 3" xfId="37313" xr:uid="{00000000-0005-0000-0000-0000F1600000}"/>
    <cellStyle name="Note 6 2 18 4" xfId="50284" xr:uid="{00000000-0005-0000-0000-0000F2600000}"/>
    <cellStyle name="Note 6 2 19" xfId="10602" xr:uid="{00000000-0005-0000-0000-0000F3600000}"/>
    <cellStyle name="Note 6 2 19 2" xfId="27549" xr:uid="{00000000-0005-0000-0000-0000F4600000}"/>
    <cellStyle name="Note 6 2 19 3" xfId="38575" xr:uid="{00000000-0005-0000-0000-0000F5600000}"/>
    <cellStyle name="Note 6 2 19 4" xfId="51582" xr:uid="{00000000-0005-0000-0000-0000F6600000}"/>
    <cellStyle name="Note 6 2 2" xfId="3493" xr:uid="{00000000-0005-0000-0000-0000F7600000}"/>
    <cellStyle name="Note 6 2 2 2" xfId="21057" xr:uid="{00000000-0005-0000-0000-0000F8600000}"/>
    <cellStyle name="Note 6 2 2 3" xfId="20166" xr:uid="{00000000-0005-0000-0000-0000F9600000}"/>
    <cellStyle name="Note 6 2 2 4" xfId="45952" xr:uid="{00000000-0005-0000-0000-0000FA600000}"/>
    <cellStyle name="Note 6 2 20" xfId="10855" xr:uid="{00000000-0005-0000-0000-0000FB600000}"/>
    <cellStyle name="Note 6 2 20 2" xfId="27783" xr:uid="{00000000-0005-0000-0000-0000FC600000}"/>
    <cellStyle name="Note 6 2 20 3" xfId="38772" xr:uid="{00000000-0005-0000-0000-0000FD600000}"/>
    <cellStyle name="Note 6 2 20 4" xfId="51780" xr:uid="{00000000-0005-0000-0000-0000FE600000}"/>
    <cellStyle name="Note 6 2 21" xfId="11178" xr:uid="{00000000-0005-0000-0000-0000FF600000}"/>
    <cellStyle name="Note 6 2 21 2" xfId="28073" xr:uid="{00000000-0005-0000-0000-000000610000}"/>
    <cellStyle name="Note 6 2 21 3" xfId="39013" xr:uid="{00000000-0005-0000-0000-000001610000}"/>
    <cellStyle name="Note 6 2 21 4" xfId="52021" xr:uid="{00000000-0005-0000-0000-000002610000}"/>
    <cellStyle name="Note 6 2 22" xfId="11518" xr:uid="{00000000-0005-0000-0000-000003610000}"/>
    <cellStyle name="Note 6 2 22 2" xfId="28381" xr:uid="{00000000-0005-0000-0000-000004610000}"/>
    <cellStyle name="Note 6 2 22 3" xfId="39269" xr:uid="{00000000-0005-0000-0000-000005610000}"/>
    <cellStyle name="Note 6 2 22 4" xfId="52277" xr:uid="{00000000-0005-0000-0000-000006610000}"/>
    <cellStyle name="Note 6 2 23" xfId="11789" xr:uid="{00000000-0005-0000-0000-000007610000}"/>
    <cellStyle name="Note 6 2 23 2" xfId="28620" xr:uid="{00000000-0005-0000-0000-000008610000}"/>
    <cellStyle name="Note 6 2 23 3" xfId="39475" xr:uid="{00000000-0005-0000-0000-000009610000}"/>
    <cellStyle name="Note 6 2 23 4" xfId="52483" xr:uid="{00000000-0005-0000-0000-00000A610000}"/>
    <cellStyle name="Note 6 2 24" xfId="12118" xr:uid="{00000000-0005-0000-0000-00000B610000}"/>
    <cellStyle name="Note 6 2 24 2" xfId="28920" xr:uid="{00000000-0005-0000-0000-00000C610000}"/>
    <cellStyle name="Note 6 2 24 3" xfId="39732" xr:uid="{00000000-0005-0000-0000-00000D610000}"/>
    <cellStyle name="Note 6 2 24 4" xfId="52740" xr:uid="{00000000-0005-0000-0000-00000E610000}"/>
    <cellStyle name="Note 6 2 25" xfId="12402" xr:uid="{00000000-0005-0000-0000-00000F610000}"/>
    <cellStyle name="Note 6 2 25 2" xfId="29171" xr:uid="{00000000-0005-0000-0000-000010610000}"/>
    <cellStyle name="Note 6 2 25 3" xfId="39933" xr:uid="{00000000-0005-0000-0000-000011610000}"/>
    <cellStyle name="Note 6 2 25 4" xfId="52941" xr:uid="{00000000-0005-0000-0000-000012610000}"/>
    <cellStyle name="Note 6 2 26" xfId="12678" xr:uid="{00000000-0005-0000-0000-000013610000}"/>
    <cellStyle name="Note 6 2 26 2" xfId="29415" xr:uid="{00000000-0005-0000-0000-000014610000}"/>
    <cellStyle name="Note 6 2 26 3" xfId="40131" xr:uid="{00000000-0005-0000-0000-000015610000}"/>
    <cellStyle name="Note 6 2 26 4" xfId="53139" xr:uid="{00000000-0005-0000-0000-000016610000}"/>
    <cellStyle name="Note 6 2 27" xfId="12961" xr:uid="{00000000-0005-0000-0000-000017610000}"/>
    <cellStyle name="Note 6 2 27 2" xfId="29664" xr:uid="{00000000-0005-0000-0000-000018610000}"/>
    <cellStyle name="Note 6 2 27 3" xfId="40333" xr:uid="{00000000-0005-0000-0000-000019610000}"/>
    <cellStyle name="Note 6 2 27 4" xfId="53341" xr:uid="{00000000-0005-0000-0000-00001A610000}"/>
    <cellStyle name="Note 6 2 28" xfId="13302" xr:uid="{00000000-0005-0000-0000-00001B610000}"/>
    <cellStyle name="Note 6 2 28 2" xfId="29972" xr:uid="{00000000-0005-0000-0000-00001C610000}"/>
    <cellStyle name="Note 6 2 28 3" xfId="40601" xr:uid="{00000000-0005-0000-0000-00001D610000}"/>
    <cellStyle name="Note 6 2 28 4" xfId="53609" xr:uid="{00000000-0005-0000-0000-00001E610000}"/>
    <cellStyle name="Note 6 2 29" xfId="13635" xr:uid="{00000000-0005-0000-0000-00001F610000}"/>
    <cellStyle name="Note 6 2 29 2" xfId="30275" xr:uid="{00000000-0005-0000-0000-000020610000}"/>
    <cellStyle name="Note 6 2 29 3" xfId="40868" xr:uid="{00000000-0005-0000-0000-000021610000}"/>
    <cellStyle name="Note 6 2 29 4" xfId="53876" xr:uid="{00000000-0005-0000-0000-000022610000}"/>
    <cellStyle name="Note 6 2 3" xfId="3789" xr:uid="{00000000-0005-0000-0000-000023610000}"/>
    <cellStyle name="Note 6 2 3 2" xfId="21316" xr:uid="{00000000-0005-0000-0000-000024610000}"/>
    <cellStyle name="Note 6 2 3 3" xfId="20506" xr:uid="{00000000-0005-0000-0000-000025610000}"/>
    <cellStyle name="Note 6 2 3 4" xfId="46169" xr:uid="{00000000-0005-0000-0000-000026610000}"/>
    <cellStyle name="Note 6 2 30" xfId="13878" xr:uid="{00000000-0005-0000-0000-000027610000}"/>
    <cellStyle name="Note 6 2 30 2" xfId="30491" xr:uid="{00000000-0005-0000-0000-000028610000}"/>
    <cellStyle name="Note 6 2 30 3" xfId="41054" xr:uid="{00000000-0005-0000-0000-000029610000}"/>
    <cellStyle name="Note 6 2 30 4" xfId="54062" xr:uid="{00000000-0005-0000-0000-00002A610000}"/>
    <cellStyle name="Note 6 2 31" xfId="14154" xr:uid="{00000000-0005-0000-0000-00002B610000}"/>
    <cellStyle name="Note 6 2 31 2" xfId="30734" xr:uid="{00000000-0005-0000-0000-00002C610000}"/>
    <cellStyle name="Note 6 2 31 3" xfId="41253" xr:uid="{00000000-0005-0000-0000-00002D610000}"/>
    <cellStyle name="Note 6 2 31 4" xfId="54261" xr:uid="{00000000-0005-0000-0000-00002E610000}"/>
    <cellStyle name="Note 6 2 32" xfId="14451" xr:uid="{00000000-0005-0000-0000-00002F610000}"/>
    <cellStyle name="Note 6 2 32 2" xfId="30997" xr:uid="{00000000-0005-0000-0000-000030610000}"/>
    <cellStyle name="Note 6 2 32 3" xfId="41469" xr:uid="{00000000-0005-0000-0000-000031610000}"/>
    <cellStyle name="Note 6 2 32 4" xfId="54477" xr:uid="{00000000-0005-0000-0000-000032610000}"/>
    <cellStyle name="Note 6 2 33" xfId="14775" xr:uid="{00000000-0005-0000-0000-000033610000}"/>
    <cellStyle name="Note 6 2 33 2" xfId="31284" xr:uid="{00000000-0005-0000-0000-000034610000}"/>
    <cellStyle name="Note 6 2 33 3" xfId="41712" xr:uid="{00000000-0005-0000-0000-000035610000}"/>
    <cellStyle name="Note 6 2 33 4" xfId="54720" xr:uid="{00000000-0005-0000-0000-000036610000}"/>
    <cellStyle name="Note 6 2 34" xfId="15076" xr:uid="{00000000-0005-0000-0000-000037610000}"/>
    <cellStyle name="Note 6 2 34 2" xfId="31553" xr:uid="{00000000-0005-0000-0000-000038610000}"/>
    <cellStyle name="Note 6 2 34 3" xfId="41944" xr:uid="{00000000-0005-0000-0000-000039610000}"/>
    <cellStyle name="Note 6 2 34 4" xfId="54952" xr:uid="{00000000-0005-0000-0000-00003A610000}"/>
    <cellStyle name="Note 6 2 35" xfId="15377" xr:uid="{00000000-0005-0000-0000-00003B610000}"/>
    <cellStyle name="Note 6 2 35 2" xfId="31817" xr:uid="{00000000-0005-0000-0000-00003C610000}"/>
    <cellStyle name="Note 6 2 35 3" xfId="42173" xr:uid="{00000000-0005-0000-0000-00003D610000}"/>
    <cellStyle name="Note 6 2 35 4" xfId="55181" xr:uid="{00000000-0005-0000-0000-00003E610000}"/>
    <cellStyle name="Note 6 2 36" xfId="15826" xr:uid="{00000000-0005-0000-0000-00003F610000}"/>
    <cellStyle name="Note 6 2 36 2" xfId="32225" xr:uid="{00000000-0005-0000-0000-000040610000}"/>
    <cellStyle name="Note 6 2 36 3" xfId="42535" xr:uid="{00000000-0005-0000-0000-000041610000}"/>
    <cellStyle name="Note 6 2 36 4" xfId="55543" xr:uid="{00000000-0005-0000-0000-000042610000}"/>
    <cellStyle name="Note 6 2 37" xfId="16086" xr:uid="{00000000-0005-0000-0000-000043610000}"/>
    <cellStyle name="Note 6 2 37 2" xfId="32450" xr:uid="{00000000-0005-0000-0000-000044610000}"/>
    <cellStyle name="Note 6 2 37 3" xfId="42725" xr:uid="{00000000-0005-0000-0000-000045610000}"/>
    <cellStyle name="Note 6 2 37 4" xfId="55733" xr:uid="{00000000-0005-0000-0000-000046610000}"/>
    <cellStyle name="Note 6 2 38" xfId="16572" xr:uid="{00000000-0005-0000-0000-000047610000}"/>
    <cellStyle name="Note 6 2 38 2" xfId="32895" xr:uid="{00000000-0005-0000-0000-000048610000}"/>
    <cellStyle name="Note 6 2 38 3" xfId="43122" xr:uid="{00000000-0005-0000-0000-000049610000}"/>
    <cellStyle name="Note 6 2 38 4" xfId="56130" xr:uid="{00000000-0005-0000-0000-00004A610000}"/>
    <cellStyle name="Note 6 2 39" xfId="16796" xr:uid="{00000000-0005-0000-0000-00004B610000}"/>
    <cellStyle name="Note 6 2 39 2" xfId="33091" xr:uid="{00000000-0005-0000-0000-00004C610000}"/>
    <cellStyle name="Note 6 2 39 3" xfId="43292" xr:uid="{00000000-0005-0000-0000-00004D610000}"/>
    <cellStyle name="Note 6 2 39 4" xfId="56300" xr:uid="{00000000-0005-0000-0000-00004E610000}"/>
    <cellStyle name="Note 6 2 4" xfId="4402" xr:uid="{00000000-0005-0000-0000-00004F610000}"/>
    <cellStyle name="Note 6 2 4 2" xfId="21874" xr:uid="{00000000-0005-0000-0000-000050610000}"/>
    <cellStyle name="Note 6 2 4 3" xfId="35403" xr:uid="{00000000-0005-0000-0000-000051610000}"/>
    <cellStyle name="Note 6 2 4 4" xfId="46643" xr:uid="{00000000-0005-0000-0000-000052610000}"/>
    <cellStyle name="Note 6 2 40" xfId="17593" xr:uid="{00000000-0005-0000-0000-000053610000}"/>
    <cellStyle name="Note 6 2 40 2" xfId="33821" xr:uid="{00000000-0005-0000-0000-000054610000}"/>
    <cellStyle name="Note 6 2 40 3" xfId="43919" xr:uid="{00000000-0005-0000-0000-000055610000}"/>
    <cellStyle name="Note 6 2 40 4" xfId="56927" xr:uid="{00000000-0005-0000-0000-000056610000}"/>
    <cellStyle name="Note 6 2 41" xfId="17850" xr:uid="{00000000-0005-0000-0000-000057610000}"/>
    <cellStyle name="Note 6 2 41 2" xfId="34050" xr:uid="{00000000-0005-0000-0000-000058610000}"/>
    <cellStyle name="Note 6 2 41 3" xfId="44106" xr:uid="{00000000-0005-0000-0000-000059610000}"/>
    <cellStyle name="Note 6 2 41 4" xfId="57114" xr:uid="{00000000-0005-0000-0000-00005A610000}"/>
    <cellStyle name="Note 6 2 42" xfId="18169" xr:uid="{00000000-0005-0000-0000-00005B610000}"/>
    <cellStyle name="Note 6 2 42 2" xfId="34328" xr:uid="{00000000-0005-0000-0000-00005C610000}"/>
    <cellStyle name="Note 6 2 42 3" xfId="44340" xr:uid="{00000000-0005-0000-0000-00005D610000}"/>
    <cellStyle name="Note 6 2 42 4" xfId="57348" xr:uid="{00000000-0005-0000-0000-00005E610000}"/>
    <cellStyle name="Note 6 2 43" xfId="18480" xr:uid="{00000000-0005-0000-0000-00005F610000}"/>
    <cellStyle name="Note 6 2 43 2" xfId="34603" xr:uid="{00000000-0005-0000-0000-000060610000}"/>
    <cellStyle name="Note 6 2 43 3" xfId="44570" xr:uid="{00000000-0005-0000-0000-000061610000}"/>
    <cellStyle name="Note 6 2 43 4" xfId="57578" xr:uid="{00000000-0005-0000-0000-000062610000}"/>
    <cellStyle name="Note 6 2 44" xfId="18795" xr:uid="{00000000-0005-0000-0000-000063610000}"/>
    <cellStyle name="Note 6 2 44 2" xfId="34881" xr:uid="{00000000-0005-0000-0000-000064610000}"/>
    <cellStyle name="Note 6 2 44 3" xfId="44804" xr:uid="{00000000-0005-0000-0000-000065610000}"/>
    <cellStyle name="Note 6 2 44 4" xfId="57812" xr:uid="{00000000-0005-0000-0000-000066610000}"/>
    <cellStyle name="Note 6 2 45" xfId="19255" xr:uid="{00000000-0005-0000-0000-000067610000}"/>
    <cellStyle name="Note 6 2 45 2" xfId="35292" xr:uid="{00000000-0005-0000-0000-000068610000}"/>
    <cellStyle name="Note 6 2 45 3" xfId="45146" xr:uid="{00000000-0005-0000-0000-000069610000}"/>
    <cellStyle name="Note 6 2 45 4" xfId="58154" xr:uid="{00000000-0005-0000-0000-00006A610000}"/>
    <cellStyle name="Note 6 2 46" xfId="19558" xr:uid="{00000000-0005-0000-0000-00006B610000}"/>
    <cellStyle name="Note 6 2 46 2" xfId="35556" xr:uid="{00000000-0005-0000-0000-00006C610000}"/>
    <cellStyle name="Note 6 2 46 3" xfId="45369" xr:uid="{00000000-0005-0000-0000-00006D610000}"/>
    <cellStyle name="Note 6 2 46 4" xfId="58377" xr:uid="{00000000-0005-0000-0000-00006E610000}"/>
    <cellStyle name="Note 6 2 47" xfId="20175" xr:uid="{00000000-0005-0000-0000-00006F610000}"/>
    <cellStyle name="Note 6 2 5" xfId="4650" xr:uid="{00000000-0005-0000-0000-000070610000}"/>
    <cellStyle name="Note 6 2 5 2" xfId="22094" xr:uid="{00000000-0005-0000-0000-000071610000}"/>
    <cellStyle name="Note 6 2 5 3" xfId="30739" xr:uid="{00000000-0005-0000-0000-000072610000}"/>
    <cellStyle name="Note 6 2 5 4" xfId="46820" xr:uid="{00000000-0005-0000-0000-000073610000}"/>
    <cellStyle name="Note 6 2 6" xfId="5034" xr:uid="{00000000-0005-0000-0000-000074610000}"/>
    <cellStyle name="Note 6 2 6 2" xfId="22449" xr:uid="{00000000-0005-0000-0000-000075610000}"/>
    <cellStyle name="Note 6 2 6 3" xfId="19741" xr:uid="{00000000-0005-0000-0000-000076610000}"/>
    <cellStyle name="Note 6 2 6 4" xfId="47131" xr:uid="{00000000-0005-0000-0000-000077610000}"/>
    <cellStyle name="Note 6 2 7" xfId="5263" xr:uid="{00000000-0005-0000-0000-000078610000}"/>
    <cellStyle name="Note 6 2 7 2" xfId="22657" xr:uid="{00000000-0005-0000-0000-000079610000}"/>
    <cellStyle name="Note 6 2 7 3" xfId="20383" xr:uid="{00000000-0005-0000-0000-00007A610000}"/>
    <cellStyle name="Note 6 2 7 4" xfId="47313" xr:uid="{00000000-0005-0000-0000-00007B610000}"/>
    <cellStyle name="Note 6 2 8" xfId="5544" xr:uid="{00000000-0005-0000-0000-00007C610000}"/>
    <cellStyle name="Note 6 2 8 2" xfId="22915" xr:uid="{00000000-0005-0000-0000-00007D610000}"/>
    <cellStyle name="Note 6 2 8 3" xfId="28446" xr:uid="{00000000-0005-0000-0000-00007E610000}"/>
    <cellStyle name="Note 6 2 8 4" xfId="47530" xr:uid="{00000000-0005-0000-0000-00007F610000}"/>
    <cellStyle name="Note 6 2 9" xfId="5752" xr:uid="{00000000-0005-0000-0000-000080610000}"/>
    <cellStyle name="Note 6 2 9 2" xfId="23102" xr:uid="{00000000-0005-0000-0000-000081610000}"/>
    <cellStyle name="Note 6 2 9 3" xfId="35095" xr:uid="{00000000-0005-0000-0000-000082610000}"/>
    <cellStyle name="Note 6 2 9 4" xfId="47692" xr:uid="{00000000-0005-0000-0000-000083610000}"/>
    <cellStyle name="Note 6 20" xfId="8236" xr:uid="{00000000-0005-0000-0000-000084610000}"/>
    <cellStyle name="Note 6 20 2" xfId="25364" xr:uid="{00000000-0005-0000-0000-000085610000}"/>
    <cellStyle name="Note 6 20 3" xfId="36662" xr:uid="{00000000-0005-0000-0000-000086610000}"/>
    <cellStyle name="Note 6 20 4" xfId="49633" xr:uid="{00000000-0005-0000-0000-000087610000}"/>
    <cellStyle name="Note 6 21" xfId="10293" xr:uid="{00000000-0005-0000-0000-000088610000}"/>
    <cellStyle name="Note 6 21 2" xfId="27258" xr:uid="{00000000-0005-0000-0000-000089610000}"/>
    <cellStyle name="Note 6 21 3" xfId="38323" xr:uid="{00000000-0005-0000-0000-00008A610000}"/>
    <cellStyle name="Note 6 21 4" xfId="51282" xr:uid="{00000000-0005-0000-0000-00008B610000}"/>
    <cellStyle name="Note 6 22" xfId="10117" xr:uid="{00000000-0005-0000-0000-00008C610000}"/>
    <cellStyle name="Note 6 22 2" xfId="27093" xr:uid="{00000000-0005-0000-0000-00008D610000}"/>
    <cellStyle name="Note 6 22 3" xfId="38176" xr:uid="{00000000-0005-0000-0000-00008E610000}"/>
    <cellStyle name="Note 6 22 4" xfId="51141" xr:uid="{00000000-0005-0000-0000-00008F610000}"/>
    <cellStyle name="Note 6 23" xfId="10006" xr:uid="{00000000-0005-0000-0000-000090610000}"/>
    <cellStyle name="Note 6 23 2" xfId="26991" xr:uid="{00000000-0005-0000-0000-000091610000}"/>
    <cellStyle name="Note 6 23 3" xfId="38092" xr:uid="{00000000-0005-0000-0000-000092610000}"/>
    <cellStyle name="Note 6 23 4" xfId="51057" xr:uid="{00000000-0005-0000-0000-000093610000}"/>
    <cellStyle name="Note 6 24" xfId="10660" xr:uid="{00000000-0005-0000-0000-000094610000}"/>
    <cellStyle name="Note 6 24 2" xfId="27599" xr:uid="{00000000-0005-0000-0000-000095610000}"/>
    <cellStyle name="Note 6 24 3" xfId="38619" xr:uid="{00000000-0005-0000-0000-000096610000}"/>
    <cellStyle name="Note 6 24 4" xfId="51627" xr:uid="{00000000-0005-0000-0000-000097610000}"/>
    <cellStyle name="Note 6 25" xfId="9914" xr:uid="{00000000-0005-0000-0000-000098610000}"/>
    <cellStyle name="Note 6 25 2" xfId="26904" xr:uid="{00000000-0005-0000-0000-000099610000}"/>
    <cellStyle name="Note 6 25 3" xfId="38017" xr:uid="{00000000-0005-0000-0000-00009A610000}"/>
    <cellStyle name="Note 6 25 4" xfId="50982" xr:uid="{00000000-0005-0000-0000-00009B610000}"/>
    <cellStyle name="Note 6 26" xfId="10570" xr:uid="{00000000-0005-0000-0000-00009C610000}"/>
    <cellStyle name="Note 6 26 2" xfId="27523" xr:uid="{00000000-0005-0000-0000-00009D610000}"/>
    <cellStyle name="Note 6 26 3" xfId="38562" xr:uid="{00000000-0005-0000-0000-00009E610000}"/>
    <cellStyle name="Note 6 26 4" xfId="51550" xr:uid="{00000000-0005-0000-0000-00009F610000}"/>
    <cellStyle name="Note 6 27" xfId="11586" xr:uid="{00000000-0005-0000-0000-0000A0610000}"/>
    <cellStyle name="Note 6 27 2" xfId="28438" xr:uid="{00000000-0005-0000-0000-0000A1610000}"/>
    <cellStyle name="Note 6 27 3" xfId="39316" xr:uid="{00000000-0005-0000-0000-0000A2610000}"/>
    <cellStyle name="Note 6 27 4" xfId="52324" xr:uid="{00000000-0005-0000-0000-0000A3610000}"/>
    <cellStyle name="Note 6 28" xfId="9769" xr:uid="{00000000-0005-0000-0000-0000A4610000}"/>
    <cellStyle name="Note 6 28 2" xfId="26765" xr:uid="{00000000-0005-0000-0000-0000A5610000}"/>
    <cellStyle name="Note 6 28 3" xfId="37891" xr:uid="{00000000-0005-0000-0000-0000A6610000}"/>
    <cellStyle name="Note 6 28 4" xfId="50857" xr:uid="{00000000-0005-0000-0000-0000A7610000}"/>
    <cellStyle name="Note 6 29" xfId="9253" xr:uid="{00000000-0005-0000-0000-0000A8610000}"/>
    <cellStyle name="Note 6 29 2" xfId="26284" xr:uid="{00000000-0005-0000-0000-0000A9610000}"/>
    <cellStyle name="Note 6 29 3" xfId="37460" xr:uid="{00000000-0005-0000-0000-0000AA610000}"/>
    <cellStyle name="Note 6 29 4" xfId="50427" xr:uid="{00000000-0005-0000-0000-0000AB610000}"/>
    <cellStyle name="Note 6 3" xfId="2998" xr:uid="{00000000-0005-0000-0000-0000AC610000}"/>
    <cellStyle name="Note 6 3 10" xfId="6358" xr:uid="{00000000-0005-0000-0000-0000AD610000}"/>
    <cellStyle name="Note 6 3 10 2" xfId="23671" xr:uid="{00000000-0005-0000-0000-0000AE610000}"/>
    <cellStyle name="Note 6 3 10 3" xfId="28944" xr:uid="{00000000-0005-0000-0000-0000AF610000}"/>
    <cellStyle name="Note 6 3 10 4" xfId="48183" xr:uid="{00000000-0005-0000-0000-0000B0610000}"/>
    <cellStyle name="Note 6 3 11" xfId="6594" xr:uid="{00000000-0005-0000-0000-0000B1610000}"/>
    <cellStyle name="Note 6 3 11 2" xfId="23876" xr:uid="{00000000-0005-0000-0000-0000B2610000}"/>
    <cellStyle name="Note 6 3 11 3" xfId="32889" xr:uid="{00000000-0005-0000-0000-0000B3610000}"/>
    <cellStyle name="Note 6 3 11 4" xfId="48360" xr:uid="{00000000-0005-0000-0000-0000B4610000}"/>
    <cellStyle name="Note 6 3 12" xfId="6893" xr:uid="{00000000-0005-0000-0000-0000B5610000}"/>
    <cellStyle name="Note 6 3 12 2" xfId="24141" xr:uid="{00000000-0005-0000-0000-0000B6610000}"/>
    <cellStyle name="Note 6 3 12 3" xfId="35613" xr:uid="{00000000-0005-0000-0000-0000B7610000}"/>
    <cellStyle name="Note 6 3 12 4" xfId="48582" xr:uid="{00000000-0005-0000-0000-0000B8610000}"/>
    <cellStyle name="Note 6 3 13" xfId="7244" xr:uid="{00000000-0005-0000-0000-0000B9610000}"/>
    <cellStyle name="Note 6 3 13 2" xfId="24463" xr:uid="{00000000-0005-0000-0000-0000BA610000}"/>
    <cellStyle name="Note 6 3 13 3" xfId="35887" xr:uid="{00000000-0005-0000-0000-0000BB610000}"/>
    <cellStyle name="Note 6 3 13 4" xfId="48856" xr:uid="{00000000-0005-0000-0000-0000BC610000}"/>
    <cellStyle name="Note 6 3 14" xfId="7683" xr:uid="{00000000-0005-0000-0000-0000BD610000}"/>
    <cellStyle name="Note 6 3 14 2" xfId="24849" xr:uid="{00000000-0005-0000-0000-0000BE610000}"/>
    <cellStyle name="Note 6 3 14 3" xfId="36201" xr:uid="{00000000-0005-0000-0000-0000BF610000}"/>
    <cellStyle name="Note 6 3 14 4" xfId="49172" xr:uid="{00000000-0005-0000-0000-0000C0610000}"/>
    <cellStyle name="Note 6 3 15" xfId="7977" xr:uid="{00000000-0005-0000-0000-0000C1610000}"/>
    <cellStyle name="Note 6 3 15 2" xfId="25114" xr:uid="{00000000-0005-0000-0000-0000C2610000}"/>
    <cellStyle name="Note 6 3 15 3" xfId="36431" xr:uid="{00000000-0005-0000-0000-0000C3610000}"/>
    <cellStyle name="Note 6 3 15 4" xfId="49402" xr:uid="{00000000-0005-0000-0000-0000C4610000}"/>
    <cellStyle name="Note 6 3 16" xfId="8561" xr:uid="{00000000-0005-0000-0000-0000C5610000}"/>
    <cellStyle name="Note 6 3 16 2" xfId="25658" xr:uid="{00000000-0005-0000-0000-0000C6610000}"/>
    <cellStyle name="Note 6 3 16 3" xfId="36916" xr:uid="{00000000-0005-0000-0000-0000C7610000}"/>
    <cellStyle name="Note 6 3 16 4" xfId="49887" xr:uid="{00000000-0005-0000-0000-0000C8610000}"/>
    <cellStyle name="Note 6 3 17" xfId="8819" xr:uid="{00000000-0005-0000-0000-0000C9610000}"/>
    <cellStyle name="Note 6 3 17 2" xfId="25884" xr:uid="{00000000-0005-0000-0000-0000CA610000}"/>
    <cellStyle name="Note 6 3 17 3" xfId="37104" xr:uid="{00000000-0005-0000-0000-0000CB610000}"/>
    <cellStyle name="Note 6 3 17 4" xfId="50075" xr:uid="{00000000-0005-0000-0000-0000CC610000}"/>
    <cellStyle name="Note 6 3 18" xfId="9098" xr:uid="{00000000-0005-0000-0000-0000CD610000}"/>
    <cellStyle name="Note 6 3 18 2" xfId="26136" xr:uid="{00000000-0005-0000-0000-0000CE610000}"/>
    <cellStyle name="Note 6 3 18 3" xfId="37319" xr:uid="{00000000-0005-0000-0000-0000CF610000}"/>
    <cellStyle name="Note 6 3 18 4" xfId="50290" xr:uid="{00000000-0005-0000-0000-0000D0610000}"/>
    <cellStyle name="Note 6 3 19" xfId="10616" xr:uid="{00000000-0005-0000-0000-0000D1610000}"/>
    <cellStyle name="Note 6 3 19 2" xfId="27560" xr:uid="{00000000-0005-0000-0000-0000D2610000}"/>
    <cellStyle name="Note 6 3 19 3" xfId="38584" xr:uid="{00000000-0005-0000-0000-0000D3610000}"/>
    <cellStyle name="Note 6 3 19 4" xfId="51595" xr:uid="{00000000-0005-0000-0000-0000D4610000}"/>
    <cellStyle name="Note 6 3 2" xfId="3507" xr:uid="{00000000-0005-0000-0000-0000D5610000}"/>
    <cellStyle name="Note 6 3 2 2" xfId="21065" xr:uid="{00000000-0005-0000-0000-0000D6610000}"/>
    <cellStyle name="Note 6 3 2 3" xfId="20160" xr:uid="{00000000-0005-0000-0000-0000D7610000}"/>
    <cellStyle name="Note 6 3 2 4" xfId="45958" xr:uid="{00000000-0005-0000-0000-0000D8610000}"/>
    <cellStyle name="Note 6 3 20" xfId="10869" xr:uid="{00000000-0005-0000-0000-0000D9610000}"/>
    <cellStyle name="Note 6 3 20 2" xfId="27792" xr:uid="{00000000-0005-0000-0000-0000DA610000}"/>
    <cellStyle name="Note 6 3 20 3" xfId="38779" xr:uid="{00000000-0005-0000-0000-0000DB610000}"/>
    <cellStyle name="Note 6 3 20 4" xfId="51787" xr:uid="{00000000-0005-0000-0000-0000DC610000}"/>
    <cellStyle name="Note 6 3 21" xfId="11192" xr:uid="{00000000-0005-0000-0000-0000DD610000}"/>
    <cellStyle name="Note 6 3 21 2" xfId="28082" xr:uid="{00000000-0005-0000-0000-0000DE610000}"/>
    <cellStyle name="Note 6 3 21 3" xfId="39019" xr:uid="{00000000-0005-0000-0000-0000DF610000}"/>
    <cellStyle name="Note 6 3 21 4" xfId="52027" xr:uid="{00000000-0005-0000-0000-0000E0610000}"/>
    <cellStyle name="Note 6 3 22" xfId="11532" xr:uid="{00000000-0005-0000-0000-0000E1610000}"/>
    <cellStyle name="Note 6 3 22 2" xfId="28391" xr:uid="{00000000-0005-0000-0000-0000E2610000}"/>
    <cellStyle name="Note 6 3 22 3" xfId="39276" xr:uid="{00000000-0005-0000-0000-0000E3610000}"/>
    <cellStyle name="Note 6 3 22 4" xfId="52284" xr:uid="{00000000-0005-0000-0000-0000E4610000}"/>
    <cellStyle name="Note 6 3 23" xfId="11803" xr:uid="{00000000-0005-0000-0000-0000E5610000}"/>
    <cellStyle name="Note 6 3 23 2" xfId="28629" xr:uid="{00000000-0005-0000-0000-0000E6610000}"/>
    <cellStyle name="Note 6 3 23 3" xfId="39482" xr:uid="{00000000-0005-0000-0000-0000E7610000}"/>
    <cellStyle name="Note 6 3 23 4" xfId="52490" xr:uid="{00000000-0005-0000-0000-0000E8610000}"/>
    <cellStyle name="Note 6 3 24" xfId="12133" xr:uid="{00000000-0005-0000-0000-0000E9610000}"/>
    <cellStyle name="Note 6 3 24 2" xfId="28931" xr:uid="{00000000-0005-0000-0000-0000EA610000}"/>
    <cellStyle name="Note 6 3 24 3" xfId="39741" xr:uid="{00000000-0005-0000-0000-0000EB610000}"/>
    <cellStyle name="Note 6 3 24 4" xfId="52749" xr:uid="{00000000-0005-0000-0000-0000EC610000}"/>
    <cellStyle name="Note 6 3 25" xfId="12416" xr:uid="{00000000-0005-0000-0000-0000ED610000}"/>
    <cellStyle name="Note 6 3 25 2" xfId="29179" xr:uid="{00000000-0005-0000-0000-0000EE610000}"/>
    <cellStyle name="Note 6 3 25 3" xfId="39939" xr:uid="{00000000-0005-0000-0000-0000EF610000}"/>
    <cellStyle name="Note 6 3 25 4" xfId="52947" xr:uid="{00000000-0005-0000-0000-0000F0610000}"/>
    <cellStyle name="Note 6 3 26" xfId="12693" xr:uid="{00000000-0005-0000-0000-0000F1610000}"/>
    <cellStyle name="Note 6 3 26 2" xfId="29425" xr:uid="{00000000-0005-0000-0000-0000F2610000}"/>
    <cellStyle name="Note 6 3 26 3" xfId="40138" xr:uid="{00000000-0005-0000-0000-0000F3610000}"/>
    <cellStyle name="Note 6 3 26 4" xfId="53146" xr:uid="{00000000-0005-0000-0000-0000F4610000}"/>
    <cellStyle name="Note 6 3 27" xfId="12975" xr:uid="{00000000-0005-0000-0000-0000F5610000}"/>
    <cellStyle name="Note 6 3 27 2" xfId="29672" xr:uid="{00000000-0005-0000-0000-0000F6610000}"/>
    <cellStyle name="Note 6 3 27 3" xfId="40339" xr:uid="{00000000-0005-0000-0000-0000F7610000}"/>
    <cellStyle name="Note 6 3 27 4" xfId="53347" xr:uid="{00000000-0005-0000-0000-0000F8610000}"/>
    <cellStyle name="Note 6 3 28" xfId="13315" xr:uid="{00000000-0005-0000-0000-0000F9610000}"/>
    <cellStyle name="Note 6 3 28 2" xfId="29981" xr:uid="{00000000-0005-0000-0000-0000FA610000}"/>
    <cellStyle name="Note 6 3 28 3" xfId="40608" xr:uid="{00000000-0005-0000-0000-0000FB610000}"/>
    <cellStyle name="Note 6 3 28 4" xfId="53616" xr:uid="{00000000-0005-0000-0000-0000FC610000}"/>
    <cellStyle name="Note 6 3 29" xfId="13648" xr:uid="{00000000-0005-0000-0000-0000FD610000}"/>
    <cellStyle name="Note 6 3 29 2" xfId="30284" xr:uid="{00000000-0005-0000-0000-0000FE610000}"/>
    <cellStyle name="Note 6 3 29 3" xfId="40876" xr:uid="{00000000-0005-0000-0000-0000FF610000}"/>
    <cellStyle name="Note 6 3 29 4" xfId="53884" xr:uid="{00000000-0005-0000-0000-000000620000}"/>
    <cellStyle name="Note 6 3 3" xfId="3803" xr:uid="{00000000-0005-0000-0000-000001620000}"/>
    <cellStyle name="Note 6 3 3 2" xfId="21323" xr:uid="{00000000-0005-0000-0000-000002620000}"/>
    <cellStyle name="Note 6 3 3 3" xfId="20137" xr:uid="{00000000-0005-0000-0000-000003620000}"/>
    <cellStyle name="Note 6 3 3 4" xfId="46175" xr:uid="{00000000-0005-0000-0000-000004620000}"/>
    <cellStyle name="Note 6 3 30" xfId="13891" xr:uid="{00000000-0005-0000-0000-000005620000}"/>
    <cellStyle name="Note 6 3 30 2" xfId="30498" xr:uid="{00000000-0005-0000-0000-000006620000}"/>
    <cellStyle name="Note 6 3 30 3" xfId="41060" xr:uid="{00000000-0005-0000-0000-000007620000}"/>
    <cellStyle name="Note 6 3 30 4" xfId="54068" xr:uid="{00000000-0005-0000-0000-000008620000}"/>
    <cellStyle name="Note 6 3 31" xfId="14168" xr:uid="{00000000-0005-0000-0000-000009620000}"/>
    <cellStyle name="Note 6 3 31 2" xfId="30742" xr:uid="{00000000-0005-0000-0000-00000A620000}"/>
    <cellStyle name="Note 6 3 31 3" xfId="41259" xr:uid="{00000000-0005-0000-0000-00000B620000}"/>
    <cellStyle name="Note 6 3 31 4" xfId="54267" xr:uid="{00000000-0005-0000-0000-00000C620000}"/>
    <cellStyle name="Note 6 3 32" xfId="14465" xr:uid="{00000000-0005-0000-0000-00000D620000}"/>
    <cellStyle name="Note 6 3 32 2" xfId="31004" xr:uid="{00000000-0005-0000-0000-00000E620000}"/>
    <cellStyle name="Note 6 3 32 3" xfId="41475" xr:uid="{00000000-0005-0000-0000-00000F620000}"/>
    <cellStyle name="Note 6 3 32 4" xfId="54483" xr:uid="{00000000-0005-0000-0000-000010620000}"/>
    <cellStyle name="Note 6 3 33" xfId="14789" xr:uid="{00000000-0005-0000-0000-000011620000}"/>
    <cellStyle name="Note 6 3 33 2" xfId="31291" xr:uid="{00000000-0005-0000-0000-000012620000}"/>
    <cellStyle name="Note 6 3 33 3" xfId="41718" xr:uid="{00000000-0005-0000-0000-000013620000}"/>
    <cellStyle name="Note 6 3 33 4" xfId="54726" xr:uid="{00000000-0005-0000-0000-000014620000}"/>
    <cellStyle name="Note 6 3 34" xfId="15088" xr:uid="{00000000-0005-0000-0000-000015620000}"/>
    <cellStyle name="Note 6 3 34 2" xfId="31560" xr:uid="{00000000-0005-0000-0000-000016620000}"/>
    <cellStyle name="Note 6 3 34 3" xfId="41950" xr:uid="{00000000-0005-0000-0000-000017620000}"/>
    <cellStyle name="Note 6 3 34 4" xfId="54958" xr:uid="{00000000-0005-0000-0000-000018620000}"/>
    <cellStyle name="Note 6 3 35" xfId="15390" xr:uid="{00000000-0005-0000-0000-000019620000}"/>
    <cellStyle name="Note 6 3 35 2" xfId="31824" xr:uid="{00000000-0005-0000-0000-00001A620000}"/>
    <cellStyle name="Note 6 3 35 3" xfId="42179" xr:uid="{00000000-0005-0000-0000-00001B620000}"/>
    <cellStyle name="Note 6 3 35 4" xfId="55187" xr:uid="{00000000-0005-0000-0000-00001C620000}"/>
    <cellStyle name="Note 6 3 36" xfId="15838" xr:uid="{00000000-0005-0000-0000-00001D620000}"/>
    <cellStyle name="Note 6 3 36 2" xfId="32233" xr:uid="{00000000-0005-0000-0000-00001E620000}"/>
    <cellStyle name="Note 6 3 36 3" xfId="42541" xr:uid="{00000000-0005-0000-0000-00001F620000}"/>
    <cellStyle name="Note 6 3 36 4" xfId="55549" xr:uid="{00000000-0005-0000-0000-000020620000}"/>
    <cellStyle name="Note 6 3 37" xfId="16099" xr:uid="{00000000-0005-0000-0000-000021620000}"/>
    <cellStyle name="Note 6 3 37 2" xfId="32457" xr:uid="{00000000-0005-0000-0000-000022620000}"/>
    <cellStyle name="Note 6 3 37 3" xfId="42731" xr:uid="{00000000-0005-0000-0000-000023620000}"/>
    <cellStyle name="Note 6 3 37 4" xfId="55739" xr:uid="{00000000-0005-0000-0000-000024620000}"/>
    <cellStyle name="Note 6 3 38" xfId="16583" xr:uid="{00000000-0005-0000-0000-000025620000}"/>
    <cellStyle name="Note 6 3 38 2" xfId="32902" xr:uid="{00000000-0005-0000-0000-000026620000}"/>
    <cellStyle name="Note 6 3 38 3" xfId="43128" xr:uid="{00000000-0005-0000-0000-000027620000}"/>
    <cellStyle name="Note 6 3 38 4" xfId="56136" xr:uid="{00000000-0005-0000-0000-000028620000}"/>
    <cellStyle name="Note 6 3 39" xfId="16808" xr:uid="{00000000-0005-0000-0000-000029620000}"/>
    <cellStyle name="Note 6 3 39 2" xfId="33099" xr:uid="{00000000-0005-0000-0000-00002A620000}"/>
    <cellStyle name="Note 6 3 39 3" xfId="43298" xr:uid="{00000000-0005-0000-0000-00002B620000}"/>
    <cellStyle name="Note 6 3 39 4" xfId="56306" xr:uid="{00000000-0005-0000-0000-00002C620000}"/>
    <cellStyle name="Note 6 3 4" xfId="4416" xr:uid="{00000000-0005-0000-0000-00002D620000}"/>
    <cellStyle name="Note 6 3 4 2" xfId="21881" xr:uid="{00000000-0005-0000-0000-00002E620000}"/>
    <cellStyle name="Note 6 3 4 3" xfId="31127" xr:uid="{00000000-0005-0000-0000-00002F620000}"/>
    <cellStyle name="Note 6 3 4 4" xfId="46649" xr:uid="{00000000-0005-0000-0000-000030620000}"/>
    <cellStyle name="Note 6 3 40" xfId="17607" xr:uid="{00000000-0005-0000-0000-000031620000}"/>
    <cellStyle name="Note 6 3 40 2" xfId="33828" xr:uid="{00000000-0005-0000-0000-000032620000}"/>
    <cellStyle name="Note 6 3 40 3" xfId="43925" xr:uid="{00000000-0005-0000-0000-000033620000}"/>
    <cellStyle name="Note 6 3 40 4" xfId="56933" xr:uid="{00000000-0005-0000-0000-000034620000}"/>
    <cellStyle name="Note 6 3 41" xfId="17864" xr:uid="{00000000-0005-0000-0000-000035620000}"/>
    <cellStyle name="Note 6 3 41 2" xfId="34057" xr:uid="{00000000-0005-0000-0000-000036620000}"/>
    <cellStyle name="Note 6 3 41 3" xfId="44112" xr:uid="{00000000-0005-0000-0000-000037620000}"/>
    <cellStyle name="Note 6 3 41 4" xfId="57120" xr:uid="{00000000-0005-0000-0000-000038620000}"/>
    <cellStyle name="Note 6 3 42" xfId="18183" xr:uid="{00000000-0005-0000-0000-000039620000}"/>
    <cellStyle name="Note 6 3 42 2" xfId="34335" xr:uid="{00000000-0005-0000-0000-00003A620000}"/>
    <cellStyle name="Note 6 3 42 3" xfId="44346" xr:uid="{00000000-0005-0000-0000-00003B620000}"/>
    <cellStyle name="Note 6 3 42 4" xfId="57354" xr:uid="{00000000-0005-0000-0000-00003C620000}"/>
    <cellStyle name="Note 6 3 43" xfId="18494" xr:uid="{00000000-0005-0000-0000-00003D620000}"/>
    <cellStyle name="Note 6 3 43 2" xfId="34612" xr:uid="{00000000-0005-0000-0000-00003E620000}"/>
    <cellStyle name="Note 6 3 43 3" xfId="44576" xr:uid="{00000000-0005-0000-0000-00003F620000}"/>
    <cellStyle name="Note 6 3 43 4" xfId="57584" xr:uid="{00000000-0005-0000-0000-000040620000}"/>
    <cellStyle name="Note 6 3 44" xfId="18809" xr:uid="{00000000-0005-0000-0000-000041620000}"/>
    <cellStyle name="Note 6 3 44 2" xfId="34888" xr:uid="{00000000-0005-0000-0000-000042620000}"/>
    <cellStyle name="Note 6 3 44 3" xfId="44810" xr:uid="{00000000-0005-0000-0000-000043620000}"/>
    <cellStyle name="Note 6 3 44 4" xfId="57818" xr:uid="{00000000-0005-0000-0000-000044620000}"/>
    <cellStyle name="Note 6 3 45" xfId="19269" xr:uid="{00000000-0005-0000-0000-000045620000}"/>
    <cellStyle name="Note 6 3 45 2" xfId="35301" xr:uid="{00000000-0005-0000-0000-000046620000}"/>
    <cellStyle name="Note 6 3 45 3" xfId="45152" xr:uid="{00000000-0005-0000-0000-000047620000}"/>
    <cellStyle name="Note 6 3 45 4" xfId="58160" xr:uid="{00000000-0005-0000-0000-000048620000}"/>
    <cellStyle name="Note 6 3 46" xfId="19572" xr:uid="{00000000-0005-0000-0000-000049620000}"/>
    <cellStyle name="Note 6 3 46 2" xfId="35564" xr:uid="{00000000-0005-0000-0000-00004A620000}"/>
    <cellStyle name="Note 6 3 46 3" xfId="45375" xr:uid="{00000000-0005-0000-0000-00004B620000}"/>
    <cellStyle name="Note 6 3 46 4" xfId="58383" xr:uid="{00000000-0005-0000-0000-00004C620000}"/>
    <cellStyle name="Note 6 3 47" xfId="34422" xr:uid="{00000000-0005-0000-0000-00004D620000}"/>
    <cellStyle name="Note 6 3 5" xfId="4662" xr:uid="{00000000-0005-0000-0000-00004E620000}"/>
    <cellStyle name="Note 6 3 5 2" xfId="22102" xr:uid="{00000000-0005-0000-0000-00004F620000}"/>
    <cellStyle name="Note 6 3 5 3" xfId="33455" xr:uid="{00000000-0005-0000-0000-000050620000}"/>
    <cellStyle name="Note 6 3 5 4" xfId="46826" xr:uid="{00000000-0005-0000-0000-000051620000}"/>
    <cellStyle name="Note 6 3 6" xfId="5045" xr:uid="{00000000-0005-0000-0000-000052620000}"/>
    <cellStyle name="Note 6 3 6 2" xfId="22457" xr:uid="{00000000-0005-0000-0000-000053620000}"/>
    <cellStyle name="Note 6 3 6 3" xfId="20233" xr:uid="{00000000-0005-0000-0000-000054620000}"/>
    <cellStyle name="Note 6 3 6 4" xfId="47137" xr:uid="{00000000-0005-0000-0000-000055620000}"/>
    <cellStyle name="Note 6 3 7" xfId="5276" xr:uid="{00000000-0005-0000-0000-000056620000}"/>
    <cellStyle name="Note 6 3 7 2" xfId="22667" xr:uid="{00000000-0005-0000-0000-000057620000}"/>
    <cellStyle name="Note 6 3 7 3" xfId="20376" xr:uid="{00000000-0005-0000-0000-000058620000}"/>
    <cellStyle name="Note 6 3 7 4" xfId="47320" xr:uid="{00000000-0005-0000-0000-000059620000}"/>
    <cellStyle name="Note 6 3 8" xfId="5555" xr:uid="{00000000-0005-0000-0000-00005A620000}"/>
    <cellStyle name="Note 6 3 8 2" xfId="22923" xr:uid="{00000000-0005-0000-0000-00005B620000}"/>
    <cellStyle name="Note 6 3 8 3" xfId="24295" xr:uid="{00000000-0005-0000-0000-00005C620000}"/>
    <cellStyle name="Note 6 3 8 4" xfId="47536" xr:uid="{00000000-0005-0000-0000-00005D620000}"/>
    <cellStyle name="Note 6 3 9" xfId="5763" xr:uid="{00000000-0005-0000-0000-00005E620000}"/>
    <cellStyle name="Note 6 3 9 2" xfId="23110" xr:uid="{00000000-0005-0000-0000-00005F620000}"/>
    <cellStyle name="Note 6 3 9 3" xfId="23272" xr:uid="{00000000-0005-0000-0000-000060620000}"/>
    <cellStyle name="Note 6 3 9 4" xfId="47698" xr:uid="{00000000-0005-0000-0000-000061620000}"/>
    <cellStyle name="Note 6 30" xfId="9174" xr:uid="{00000000-0005-0000-0000-000062620000}"/>
    <cellStyle name="Note 6 30 2" xfId="26207" xr:uid="{00000000-0005-0000-0000-000063620000}"/>
    <cellStyle name="Note 6 30 3" xfId="37387" xr:uid="{00000000-0005-0000-0000-000064620000}"/>
    <cellStyle name="Note 6 30 4" xfId="50358" xr:uid="{00000000-0005-0000-0000-000065620000}"/>
    <cellStyle name="Note 6 31" xfId="10164" xr:uid="{00000000-0005-0000-0000-000066620000}"/>
    <cellStyle name="Note 6 31 2" xfId="27136" xr:uid="{00000000-0005-0000-0000-000067620000}"/>
    <cellStyle name="Note 6 31 3" xfId="38211" xr:uid="{00000000-0005-0000-0000-000068620000}"/>
    <cellStyle name="Note 6 31 4" xfId="51174" xr:uid="{00000000-0005-0000-0000-000069620000}"/>
    <cellStyle name="Note 6 32" xfId="11618" xr:uid="{00000000-0005-0000-0000-00006A620000}"/>
    <cellStyle name="Note 6 32 2" xfId="28463" xr:uid="{00000000-0005-0000-0000-00006B620000}"/>
    <cellStyle name="Note 6 32 3" xfId="39330" xr:uid="{00000000-0005-0000-0000-00006C620000}"/>
    <cellStyle name="Note 6 32 4" xfId="52338" xr:uid="{00000000-0005-0000-0000-00006D620000}"/>
    <cellStyle name="Note 6 33" xfId="11008" xr:uid="{00000000-0005-0000-0000-00006E620000}"/>
    <cellStyle name="Note 6 33 2" xfId="27915" xr:uid="{00000000-0005-0000-0000-00006F620000}"/>
    <cellStyle name="Note 6 33 3" xfId="38869" xr:uid="{00000000-0005-0000-0000-000070620000}"/>
    <cellStyle name="Note 6 33 4" xfId="51877" xr:uid="{00000000-0005-0000-0000-000071620000}"/>
    <cellStyle name="Note 6 34" xfId="9959" xr:uid="{00000000-0005-0000-0000-000072620000}"/>
    <cellStyle name="Note 6 34 2" xfId="26946" xr:uid="{00000000-0005-0000-0000-000073620000}"/>
    <cellStyle name="Note 6 34 3" xfId="38052" xr:uid="{00000000-0005-0000-0000-000074620000}"/>
    <cellStyle name="Note 6 34 4" xfId="51017" xr:uid="{00000000-0005-0000-0000-000075620000}"/>
    <cellStyle name="Note 6 35" xfId="11200" xr:uid="{00000000-0005-0000-0000-000076620000}"/>
    <cellStyle name="Note 6 35 2" xfId="28088" xr:uid="{00000000-0005-0000-0000-000077620000}"/>
    <cellStyle name="Note 6 35 3" xfId="39025" xr:uid="{00000000-0005-0000-0000-000078620000}"/>
    <cellStyle name="Note 6 35 4" xfId="52033" xr:uid="{00000000-0005-0000-0000-000079620000}"/>
    <cellStyle name="Note 6 36" xfId="14470" xr:uid="{00000000-0005-0000-0000-00007A620000}"/>
    <cellStyle name="Note 6 36 2" xfId="31008" xr:uid="{00000000-0005-0000-0000-00007B620000}"/>
    <cellStyle name="Note 6 36 3" xfId="41479" xr:uid="{00000000-0005-0000-0000-00007C620000}"/>
    <cellStyle name="Note 6 36 4" xfId="54487" xr:uid="{00000000-0005-0000-0000-00007D620000}"/>
    <cellStyle name="Note 6 37" xfId="14894" xr:uid="{00000000-0005-0000-0000-00007E620000}"/>
    <cellStyle name="Note 6 37 2" xfId="31384" xr:uid="{00000000-0005-0000-0000-00007F620000}"/>
    <cellStyle name="Note 6 37 3" xfId="41795" xr:uid="{00000000-0005-0000-0000-000080620000}"/>
    <cellStyle name="Note 6 37 4" xfId="54803" xr:uid="{00000000-0005-0000-0000-000081620000}"/>
    <cellStyle name="Note 6 38" xfId="15535" xr:uid="{00000000-0005-0000-0000-000082620000}"/>
    <cellStyle name="Note 6 38 2" xfId="31958" xr:uid="{00000000-0005-0000-0000-000083620000}"/>
    <cellStyle name="Note 6 38 3" xfId="42306" xr:uid="{00000000-0005-0000-0000-000084620000}"/>
    <cellStyle name="Note 6 38 4" xfId="55314" xr:uid="{00000000-0005-0000-0000-000085620000}"/>
    <cellStyle name="Note 6 39" xfId="15415" xr:uid="{00000000-0005-0000-0000-000086620000}"/>
    <cellStyle name="Note 6 39 2" xfId="31846" xr:uid="{00000000-0005-0000-0000-000087620000}"/>
    <cellStyle name="Note 6 39 3" xfId="42200" xr:uid="{00000000-0005-0000-0000-000088620000}"/>
    <cellStyle name="Note 6 39 4" xfId="55208" xr:uid="{00000000-0005-0000-0000-000089620000}"/>
    <cellStyle name="Note 6 4" xfId="3194" xr:uid="{00000000-0005-0000-0000-00008A620000}"/>
    <cellStyle name="Note 6 4 2" xfId="20784" xr:uid="{00000000-0005-0000-0000-00008B620000}"/>
    <cellStyle name="Note 6 4 3" xfId="20653" xr:uid="{00000000-0005-0000-0000-00008C620000}"/>
    <cellStyle name="Note 6 4 4" xfId="45726" xr:uid="{00000000-0005-0000-0000-00008D620000}"/>
    <cellStyle name="Note 6 40" xfId="16282" xr:uid="{00000000-0005-0000-0000-00008E620000}"/>
    <cellStyle name="Note 6 40 2" xfId="32627" xr:uid="{00000000-0005-0000-0000-00008F620000}"/>
    <cellStyle name="Note 6 40 3" xfId="42884" xr:uid="{00000000-0005-0000-0000-000090620000}"/>
    <cellStyle name="Note 6 40 4" xfId="55892" xr:uid="{00000000-0005-0000-0000-000091620000}"/>
    <cellStyle name="Note 6 41" xfId="16257" xr:uid="{00000000-0005-0000-0000-000092620000}"/>
    <cellStyle name="Note 6 41 2" xfId="32606" xr:uid="{00000000-0005-0000-0000-000093620000}"/>
    <cellStyle name="Note 6 41 3" xfId="42864" xr:uid="{00000000-0005-0000-0000-000094620000}"/>
    <cellStyle name="Note 6 41 4" xfId="55872" xr:uid="{00000000-0005-0000-0000-000095620000}"/>
    <cellStyle name="Note 6 42" xfId="17290" xr:uid="{00000000-0005-0000-0000-000096620000}"/>
    <cellStyle name="Note 6 42 2" xfId="33547" xr:uid="{00000000-0005-0000-0000-000097620000}"/>
    <cellStyle name="Note 6 42 3" xfId="43691" xr:uid="{00000000-0005-0000-0000-000098620000}"/>
    <cellStyle name="Note 6 42 4" xfId="56699" xr:uid="{00000000-0005-0000-0000-000099620000}"/>
    <cellStyle name="Note 6 43" xfId="17191" xr:uid="{00000000-0005-0000-0000-00009A620000}"/>
    <cellStyle name="Note 6 43 2" xfId="33453" xr:uid="{00000000-0005-0000-0000-00009B620000}"/>
    <cellStyle name="Note 6 43 3" xfId="43608" xr:uid="{00000000-0005-0000-0000-00009C620000}"/>
    <cellStyle name="Note 6 43 4" xfId="56616" xr:uid="{00000000-0005-0000-0000-00009D620000}"/>
    <cellStyle name="Note 6 44" xfId="17110" xr:uid="{00000000-0005-0000-0000-00009E620000}"/>
    <cellStyle name="Note 6 44 2" xfId="33379" xr:uid="{00000000-0005-0000-0000-00009F620000}"/>
    <cellStyle name="Note 6 44 3" xfId="43545" xr:uid="{00000000-0005-0000-0000-0000A0620000}"/>
    <cellStyle name="Note 6 44 4" xfId="56553" xr:uid="{00000000-0005-0000-0000-0000A1620000}"/>
    <cellStyle name="Note 6 45" xfId="16898" xr:uid="{00000000-0005-0000-0000-0000A2620000}"/>
    <cellStyle name="Note 6 45 2" xfId="33182" xr:uid="{00000000-0005-0000-0000-0000A3620000}"/>
    <cellStyle name="Note 6 45 3" xfId="43376" xr:uid="{00000000-0005-0000-0000-0000A4620000}"/>
    <cellStyle name="Note 6 45 4" xfId="56384" xr:uid="{00000000-0005-0000-0000-0000A5620000}"/>
    <cellStyle name="Note 6 46" xfId="16913" xr:uid="{00000000-0005-0000-0000-0000A6620000}"/>
    <cellStyle name="Note 6 46 2" xfId="33196" xr:uid="{00000000-0005-0000-0000-0000A7620000}"/>
    <cellStyle name="Note 6 46 3" xfId="43386" xr:uid="{00000000-0005-0000-0000-0000A8620000}"/>
    <cellStyle name="Note 6 46 4" xfId="56394" xr:uid="{00000000-0005-0000-0000-0000A9620000}"/>
    <cellStyle name="Note 6 47" xfId="18954" xr:uid="{00000000-0005-0000-0000-0000AA620000}"/>
    <cellStyle name="Note 6 47 2" xfId="35019" xr:uid="{00000000-0005-0000-0000-0000AB620000}"/>
    <cellStyle name="Note 6 47 3" xfId="44920" xr:uid="{00000000-0005-0000-0000-0000AC620000}"/>
    <cellStyle name="Note 6 47 4" xfId="57928" xr:uid="{00000000-0005-0000-0000-0000AD620000}"/>
    <cellStyle name="Note 6 48" xfId="18828" xr:uid="{00000000-0005-0000-0000-0000AE620000}"/>
    <cellStyle name="Note 6 48 2" xfId="34905" xr:uid="{00000000-0005-0000-0000-0000AF620000}"/>
    <cellStyle name="Note 6 48 3" xfId="44825" xr:uid="{00000000-0005-0000-0000-0000B0620000}"/>
    <cellStyle name="Note 6 48 4" xfId="57833" xr:uid="{00000000-0005-0000-0000-0000B1620000}"/>
    <cellStyle name="Note 6 49" xfId="20202" xr:uid="{00000000-0005-0000-0000-0000B2620000}"/>
    <cellStyle name="Note 6 5" xfId="3084" xr:uid="{00000000-0005-0000-0000-0000B3620000}"/>
    <cellStyle name="Note 6 5 2" xfId="20681" xr:uid="{00000000-0005-0000-0000-0000B4620000}"/>
    <cellStyle name="Note 6 5 3" xfId="22648" xr:uid="{00000000-0005-0000-0000-0000B5620000}"/>
    <cellStyle name="Note 6 5 4" xfId="45634" xr:uid="{00000000-0005-0000-0000-0000B6620000}"/>
    <cellStyle name="Note 6 6" xfId="4105" xr:uid="{00000000-0005-0000-0000-0000B7620000}"/>
    <cellStyle name="Note 6 6 2" xfId="21606" xr:uid="{00000000-0005-0000-0000-0000B8620000}"/>
    <cellStyle name="Note 6 6 3" xfId="19912" xr:uid="{00000000-0005-0000-0000-0000B9620000}"/>
    <cellStyle name="Note 6 6 4" xfId="46420" xr:uid="{00000000-0005-0000-0000-0000BA620000}"/>
    <cellStyle name="Note 6 7" xfId="4055" xr:uid="{00000000-0005-0000-0000-0000BB620000}"/>
    <cellStyle name="Note 6 7 2" xfId="21559" xr:uid="{00000000-0005-0000-0000-0000BC620000}"/>
    <cellStyle name="Note 6 7 3" xfId="19951" xr:uid="{00000000-0005-0000-0000-0000BD620000}"/>
    <cellStyle name="Note 6 7 4" xfId="46381" xr:uid="{00000000-0005-0000-0000-0000BE620000}"/>
    <cellStyle name="Note 6 8" xfId="4745" xr:uid="{00000000-0005-0000-0000-0000BF620000}"/>
    <cellStyle name="Note 6 8 2" xfId="22180" xr:uid="{00000000-0005-0000-0000-0000C0620000}"/>
    <cellStyle name="Note 6 8 3" xfId="22056" xr:uid="{00000000-0005-0000-0000-0000C1620000}"/>
    <cellStyle name="Note 6 8 4" xfId="46894" xr:uid="{00000000-0005-0000-0000-0000C2620000}"/>
    <cellStyle name="Note 6 9" xfId="4691" xr:uid="{00000000-0005-0000-0000-0000C3620000}"/>
    <cellStyle name="Note 6 9 2" xfId="22129" xr:uid="{00000000-0005-0000-0000-0000C4620000}"/>
    <cellStyle name="Note 6 9 3" xfId="29969" xr:uid="{00000000-0005-0000-0000-0000C5620000}"/>
    <cellStyle name="Note 6 9 4" xfId="46846" xr:uid="{00000000-0005-0000-0000-0000C6620000}"/>
    <cellStyle name="Note 7" xfId="3045" xr:uid="{00000000-0005-0000-0000-0000C7620000}"/>
    <cellStyle name="Note 7 10" xfId="6373" xr:uid="{00000000-0005-0000-0000-0000C8620000}"/>
    <cellStyle name="Note 7 10 2" xfId="23685" xr:uid="{00000000-0005-0000-0000-0000C9620000}"/>
    <cellStyle name="Note 7 10 3" xfId="20254" xr:uid="{00000000-0005-0000-0000-0000CA620000}"/>
    <cellStyle name="Note 7 10 4" xfId="48195" xr:uid="{00000000-0005-0000-0000-0000CB620000}"/>
    <cellStyle name="Note 7 11" xfId="6601" xr:uid="{00000000-0005-0000-0000-0000CC620000}"/>
    <cellStyle name="Note 7 11 2" xfId="23882" xr:uid="{00000000-0005-0000-0000-0000CD620000}"/>
    <cellStyle name="Note 7 11 3" xfId="30727" xr:uid="{00000000-0005-0000-0000-0000CE620000}"/>
    <cellStyle name="Note 7 11 4" xfId="48366" xr:uid="{00000000-0005-0000-0000-0000CF620000}"/>
    <cellStyle name="Note 7 12" xfId="6901" xr:uid="{00000000-0005-0000-0000-0000D0620000}"/>
    <cellStyle name="Note 7 12 2" xfId="24148" xr:uid="{00000000-0005-0000-0000-0000D1620000}"/>
    <cellStyle name="Note 7 12 3" xfId="35619" xr:uid="{00000000-0005-0000-0000-0000D2620000}"/>
    <cellStyle name="Note 7 12 4" xfId="48588" xr:uid="{00000000-0005-0000-0000-0000D3620000}"/>
    <cellStyle name="Note 7 13" xfId="7252" xr:uid="{00000000-0005-0000-0000-0000D4620000}"/>
    <cellStyle name="Note 7 13 2" xfId="24469" xr:uid="{00000000-0005-0000-0000-0000D5620000}"/>
    <cellStyle name="Note 7 13 3" xfId="35892" xr:uid="{00000000-0005-0000-0000-0000D6620000}"/>
    <cellStyle name="Note 7 13 4" xfId="48862" xr:uid="{00000000-0005-0000-0000-0000D7620000}"/>
    <cellStyle name="Note 7 14" xfId="7690" xr:uid="{00000000-0005-0000-0000-0000D8620000}"/>
    <cellStyle name="Note 7 14 2" xfId="24855" xr:uid="{00000000-0005-0000-0000-0000D9620000}"/>
    <cellStyle name="Note 7 14 3" xfId="36207" xr:uid="{00000000-0005-0000-0000-0000DA620000}"/>
    <cellStyle name="Note 7 14 4" xfId="49178" xr:uid="{00000000-0005-0000-0000-0000DB620000}"/>
    <cellStyle name="Note 7 15" xfId="7985" xr:uid="{00000000-0005-0000-0000-0000DC620000}"/>
    <cellStyle name="Note 7 15 2" xfId="25121" xr:uid="{00000000-0005-0000-0000-0000DD620000}"/>
    <cellStyle name="Note 7 15 3" xfId="36437" xr:uid="{00000000-0005-0000-0000-0000DE620000}"/>
    <cellStyle name="Note 7 15 4" xfId="49408" xr:uid="{00000000-0005-0000-0000-0000DF620000}"/>
    <cellStyle name="Note 7 16" xfId="8578" xr:uid="{00000000-0005-0000-0000-0000E0620000}"/>
    <cellStyle name="Note 7 16 2" xfId="25674" xr:uid="{00000000-0005-0000-0000-0000E1620000}"/>
    <cellStyle name="Note 7 16 3" xfId="36931" xr:uid="{00000000-0005-0000-0000-0000E2620000}"/>
    <cellStyle name="Note 7 16 4" xfId="49902" xr:uid="{00000000-0005-0000-0000-0000E3620000}"/>
    <cellStyle name="Note 7 17" xfId="8827" xr:uid="{00000000-0005-0000-0000-0000E4620000}"/>
    <cellStyle name="Note 7 17 2" xfId="25891" xr:uid="{00000000-0005-0000-0000-0000E5620000}"/>
    <cellStyle name="Note 7 17 3" xfId="37111" xr:uid="{00000000-0005-0000-0000-0000E6620000}"/>
    <cellStyle name="Note 7 17 4" xfId="50082" xr:uid="{00000000-0005-0000-0000-0000E7620000}"/>
    <cellStyle name="Note 7 18" xfId="9106" xr:uid="{00000000-0005-0000-0000-0000E8620000}"/>
    <cellStyle name="Note 7 18 2" xfId="26143" xr:uid="{00000000-0005-0000-0000-0000E9620000}"/>
    <cellStyle name="Note 7 18 3" xfId="37325" xr:uid="{00000000-0005-0000-0000-0000EA620000}"/>
    <cellStyle name="Note 7 18 4" xfId="50296" xr:uid="{00000000-0005-0000-0000-0000EB620000}"/>
    <cellStyle name="Note 7 19" xfId="10639" xr:uid="{00000000-0005-0000-0000-0000EC620000}"/>
    <cellStyle name="Note 7 19 2" xfId="27581" xr:uid="{00000000-0005-0000-0000-0000ED620000}"/>
    <cellStyle name="Note 7 19 3" xfId="38604" xr:uid="{00000000-0005-0000-0000-0000EE620000}"/>
    <cellStyle name="Note 7 19 4" xfId="51612" xr:uid="{00000000-0005-0000-0000-0000EF620000}"/>
    <cellStyle name="Note 7 2" xfId="3514" xr:uid="{00000000-0005-0000-0000-0000F0620000}"/>
    <cellStyle name="Note 7 2 2" xfId="21071" xr:uid="{00000000-0005-0000-0000-0000F1620000}"/>
    <cellStyle name="Note 7 2 3" xfId="26411" xr:uid="{00000000-0005-0000-0000-0000F2620000}"/>
    <cellStyle name="Note 7 2 4" xfId="45963" xr:uid="{00000000-0005-0000-0000-0000F3620000}"/>
    <cellStyle name="Note 7 20" xfId="10896" xr:uid="{00000000-0005-0000-0000-0000F4620000}"/>
    <cellStyle name="Note 7 20 2" xfId="27817" xr:uid="{00000000-0005-0000-0000-0000F5620000}"/>
    <cellStyle name="Note 7 20 3" xfId="38800" xr:uid="{00000000-0005-0000-0000-0000F6620000}"/>
    <cellStyle name="Note 7 20 4" xfId="51808" xr:uid="{00000000-0005-0000-0000-0000F7620000}"/>
    <cellStyle name="Note 7 21" xfId="11222" xr:uid="{00000000-0005-0000-0000-0000F8620000}"/>
    <cellStyle name="Note 7 21 2" xfId="28108" xr:uid="{00000000-0005-0000-0000-0000F9620000}"/>
    <cellStyle name="Note 7 21 3" xfId="39036" xr:uid="{00000000-0005-0000-0000-0000FA620000}"/>
    <cellStyle name="Note 7 21 4" xfId="52044" xr:uid="{00000000-0005-0000-0000-0000FB620000}"/>
    <cellStyle name="Note 7 22" xfId="11561" xr:uid="{00000000-0005-0000-0000-0000FC620000}"/>
    <cellStyle name="Note 7 22 2" xfId="28417" xr:uid="{00000000-0005-0000-0000-0000FD620000}"/>
    <cellStyle name="Note 7 22 3" xfId="39299" xr:uid="{00000000-0005-0000-0000-0000FE620000}"/>
    <cellStyle name="Note 7 22 4" xfId="52307" xr:uid="{00000000-0005-0000-0000-0000FF620000}"/>
    <cellStyle name="Note 7 23" xfId="11829" xr:uid="{00000000-0005-0000-0000-000000630000}"/>
    <cellStyle name="Note 7 23 2" xfId="28654" xr:uid="{00000000-0005-0000-0000-000001630000}"/>
    <cellStyle name="Note 7 23 3" xfId="39506" xr:uid="{00000000-0005-0000-0000-000002630000}"/>
    <cellStyle name="Note 7 23 4" xfId="52514" xr:uid="{00000000-0005-0000-0000-000003630000}"/>
    <cellStyle name="Note 7 24" xfId="12162" xr:uid="{00000000-0005-0000-0000-000004630000}"/>
    <cellStyle name="Note 7 24 2" xfId="28957" xr:uid="{00000000-0005-0000-0000-000005630000}"/>
    <cellStyle name="Note 7 24 3" xfId="39760" xr:uid="{00000000-0005-0000-0000-000006630000}"/>
    <cellStyle name="Note 7 24 4" xfId="52768" xr:uid="{00000000-0005-0000-0000-000007630000}"/>
    <cellStyle name="Note 7 25" xfId="12442" xr:uid="{00000000-0005-0000-0000-000008630000}"/>
    <cellStyle name="Note 7 25 2" xfId="29203" xr:uid="{00000000-0005-0000-0000-000009630000}"/>
    <cellStyle name="Note 7 25 3" xfId="39962" xr:uid="{00000000-0005-0000-0000-00000A630000}"/>
    <cellStyle name="Note 7 25 4" xfId="52970" xr:uid="{00000000-0005-0000-0000-00000B630000}"/>
    <cellStyle name="Note 7 26" xfId="12713" xr:uid="{00000000-0005-0000-0000-00000C630000}"/>
    <cellStyle name="Note 7 26 2" xfId="29444" xr:uid="{00000000-0005-0000-0000-00000D630000}"/>
    <cellStyle name="Note 7 26 3" xfId="40154" xr:uid="{00000000-0005-0000-0000-00000E630000}"/>
    <cellStyle name="Note 7 26 4" xfId="53162" xr:uid="{00000000-0005-0000-0000-00000F630000}"/>
    <cellStyle name="Note 7 27" xfId="12993" xr:uid="{00000000-0005-0000-0000-000010630000}"/>
    <cellStyle name="Note 7 27 2" xfId="29689" xr:uid="{00000000-0005-0000-0000-000011630000}"/>
    <cellStyle name="Note 7 27 3" xfId="40355" xr:uid="{00000000-0005-0000-0000-000012630000}"/>
    <cellStyle name="Note 7 27 4" xfId="53363" xr:uid="{00000000-0005-0000-0000-000013630000}"/>
    <cellStyle name="Note 7 28" xfId="13335" xr:uid="{00000000-0005-0000-0000-000014630000}"/>
    <cellStyle name="Note 7 28 2" xfId="30000" xr:uid="{00000000-0005-0000-0000-000015630000}"/>
    <cellStyle name="Note 7 28 3" xfId="40623" xr:uid="{00000000-0005-0000-0000-000016630000}"/>
    <cellStyle name="Note 7 28 4" xfId="53631" xr:uid="{00000000-0005-0000-0000-000017630000}"/>
    <cellStyle name="Note 7 29" xfId="13665" xr:uid="{00000000-0005-0000-0000-000018630000}"/>
    <cellStyle name="Note 7 29 2" xfId="30299" xr:uid="{00000000-0005-0000-0000-000019630000}"/>
    <cellStyle name="Note 7 29 3" xfId="40890" xr:uid="{00000000-0005-0000-0000-00001A630000}"/>
    <cellStyle name="Note 7 29 4" xfId="53898" xr:uid="{00000000-0005-0000-0000-00001B630000}"/>
    <cellStyle name="Note 7 3" xfId="3811" xr:uid="{00000000-0005-0000-0000-00001C630000}"/>
    <cellStyle name="Note 7 3 2" xfId="21330" xr:uid="{00000000-0005-0000-0000-00001D630000}"/>
    <cellStyle name="Note 7 3 3" xfId="20133" xr:uid="{00000000-0005-0000-0000-00001E630000}"/>
    <cellStyle name="Note 7 3 4" xfId="46181" xr:uid="{00000000-0005-0000-0000-00001F630000}"/>
    <cellStyle name="Note 7 30" xfId="13918" xr:uid="{00000000-0005-0000-0000-000020630000}"/>
    <cellStyle name="Note 7 30 2" xfId="30522" xr:uid="{00000000-0005-0000-0000-000021630000}"/>
    <cellStyle name="Note 7 30 3" xfId="41084" xr:uid="{00000000-0005-0000-0000-000022630000}"/>
    <cellStyle name="Note 7 30 4" xfId="54092" xr:uid="{00000000-0005-0000-0000-000023630000}"/>
    <cellStyle name="Note 7 31" xfId="14192" xr:uid="{00000000-0005-0000-0000-000024630000}"/>
    <cellStyle name="Note 7 31 2" xfId="30763" xr:uid="{00000000-0005-0000-0000-000025630000}"/>
    <cellStyle name="Note 7 31 3" xfId="41277" xr:uid="{00000000-0005-0000-0000-000026630000}"/>
    <cellStyle name="Note 7 31 4" xfId="54285" xr:uid="{00000000-0005-0000-0000-000027630000}"/>
    <cellStyle name="Note 7 32" xfId="14476" xr:uid="{00000000-0005-0000-0000-000028630000}"/>
    <cellStyle name="Note 7 32 2" xfId="31014" xr:uid="{00000000-0005-0000-0000-000029630000}"/>
    <cellStyle name="Note 7 32 3" xfId="41484" xr:uid="{00000000-0005-0000-0000-00002A630000}"/>
    <cellStyle name="Note 7 32 4" xfId="54492" xr:uid="{00000000-0005-0000-0000-00002B630000}"/>
    <cellStyle name="Note 7 33" xfId="14799" xr:uid="{00000000-0005-0000-0000-00002C630000}"/>
    <cellStyle name="Note 7 33 2" xfId="31300" xr:uid="{00000000-0005-0000-0000-00002D630000}"/>
    <cellStyle name="Note 7 33 3" xfId="41725" xr:uid="{00000000-0005-0000-0000-00002E630000}"/>
    <cellStyle name="Note 7 33 4" xfId="54733" xr:uid="{00000000-0005-0000-0000-00002F630000}"/>
    <cellStyle name="Note 7 34" xfId="15096" xr:uid="{00000000-0005-0000-0000-000030630000}"/>
    <cellStyle name="Note 7 34 2" xfId="31566" xr:uid="{00000000-0005-0000-0000-000031630000}"/>
    <cellStyle name="Note 7 34 3" xfId="41956" xr:uid="{00000000-0005-0000-0000-000032630000}"/>
    <cellStyle name="Note 7 34 4" xfId="54964" xr:uid="{00000000-0005-0000-0000-000033630000}"/>
    <cellStyle name="Note 7 35" xfId="15397" xr:uid="{00000000-0005-0000-0000-000034630000}"/>
    <cellStyle name="Note 7 35 2" xfId="31830" xr:uid="{00000000-0005-0000-0000-000035630000}"/>
    <cellStyle name="Note 7 35 3" xfId="42185" xr:uid="{00000000-0005-0000-0000-000036630000}"/>
    <cellStyle name="Note 7 35 4" xfId="55193" xr:uid="{00000000-0005-0000-0000-000037630000}"/>
    <cellStyle name="Note 7 36" xfId="15846" xr:uid="{00000000-0005-0000-0000-000038630000}"/>
    <cellStyle name="Note 7 36 2" xfId="32239" xr:uid="{00000000-0005-0000-0000-000039630000}"/>
    <cellStyle name="Note 7 36 3" xfId="42547" xr:uid="{00000000-0005-0000-0000-00003A630000}"/>
    <cellStyle name="Note 7 36 4" xfId="55555" xr:uid="{00000000-0005-0000-0000-00003B630000}"/>
    <cellStyle name="Note 7 37" xfId="16106" xr:uid="{00000000-0005-0000-0000-00003C630000}"/>
    <cellStyle name="Note 7 37 2" xfId="32463" xr:uid="{00000000-0005-0000-0000-00003D630000}"/>
    <cellStyle name="Note 7 37 3" xfId="42737" xr:uid="{00000000-0005-0000-0000-00003E630000}"/>
    <cellStyle name="Note 7 37 4" xfId="55745" xr:uid="{00000000-0005-0000-0000-00003F630000}"/>
    <cellStyle name="Note 7 38" xfId="16592" xr:uid="{00000000-0005-0000-0000-000040630000}"/>
    <cellStyle name="Note 7 38 2" xfId="32909" xr:uid="{00000000-0005-0000-0000-000041630000}"/>
    <cellStyle name="Note 7 38 3" xfId="43135" xr:uid="{00000000-0005-0000-0000-000042630000}"/>
    <cellStyle name="Note 7 38 4" xfId="56143" xr:uid="{00000000-0005-0000-0000-000043630000}"/>
    <cellStyle name="Note 7 39" xfId="16815" xr:uid="{00000000-0005-0000-0000-000044630000}"/>
    <cellStyle name="Note 7 39 2" xfId="33105" xr:uid="{00000000-0005-0000-0000-000045630000}"/>
    <cellStyle name="Note 7 39 3" xfId="43304" xr:uid="{00000000-0005-0000-0000-000046630000}"/>
    <cellStyle name="Note 7 39 4" xfId="56312" xr:uid="{00000000-0005-0000-0000-000047630000}"/>
    <cellStyle name="Note 7 4" xfId="4429" xr:uid="{00000000-0005-0000-0000-000048630000}"/>
    <cellStyle name="Note 7 4 2" xfId="21892" xr:uid="{00000000-0005-0000-0000-000049630000}"/>
    <cellStyle name="Note 7 4 3" xfId="27917" xr:uid="{00000000-0005-0000-0000-00004A630000}"/>
    <cellStyle name="Note 7 4 4" xfId="46658" xr:uid="{00000000-0005-0000-0000-00004B630000}"/>
    <cellStyle name="Note 7 40" xfId="17627" xr:uid="{00000000-0005-0000-0000-00004C630000}"/>
    <cellStyle name="Note 7 40 2" xfId="33846" xr:uid="{00000000-0005-0000-0000-00004D630000}"/>
    <cellStyle name="Note 7 40 3" xfId="43940" xr:uid="{00000000-0005-0000-0000-00004E630000}"/>
    <cellStyle name="Note 7 40 4" xfId="56948" xr:uid="{00000000-0005-0000-0000-00004F630000}"/>
    <cellStyle name="Note 7 41" xfId="17876" xr:uid="{00000000-0005-0000-0000-000050630000}"/>
    <cellStyle name="Note 7 41 2" xfId="34066" xr:uid="{00000000-0005-0000-0000-000051630000}"/>
    <cellStyle name="Note 7 41 3" xfId="44121" xr:uid="{00000000-0005-0000-0000-000052630000}"/>
    <cellStyle name="Note 7 41 4" xfId="57129" xr:uid="{00000000-0005-0000-0000-000053630000}"/>
    <cellStyle name="Note 7 42" xfId="18192" xr:uid="{00000000-0005-0000-0000-000054630000}"/>
    <cellStyle name="Note 7 42 2" xfId="34343" xr:uid="{00000000-0005-0000-0000-000055630000}"/>
    <cellStyle name="Note 7 42 3" xfId="44353" xr:uid="{00000000-0005-0000-0000-000056630000}"/>
    <cellStyle name="Note 7 42 4" xfId="57361" xr:uid="{00000000-0005-0000-0000-000057630000}"/>
    <cellStyle name="Note 7 43" xfId="18504" xr:uid="{00000000-0005-0000-0000-000058630000}"/>
    <cellStyle name="Note 7 43 2" xfId="34621" xr:uid="{00000000-0005-0000-0000-000059630000}"/>
    <cellStyle name="Note 7 43 3" xfId="44582" xr:uid="{00000000-0005-0000-0000-00005A630000}"/>
    <cellStyle name="Note 7 43 4" xfId="57590" xr:uid="{00000000-0005-0000-0000-00005B630000}"/>
    <cellStyle name="Note 7 44" xfId="18817" xr:uid="{00000000-0005-0000-0000-00005C630000}"/>
    <cellStyle name="Note 7 44 2" xfId="34895" xr:uid="{00000000-0005-0000-0000-00005D630000}"/>
    <cellStyle name="Note 7 44 3" xfId="44816" xr:uid="{00000000-0005-0000-0000-00005E630000}"/>
    <cellStyle name="Note 7 44 4" xfId="57824" xr:uid="{00000000-0005-0000-0000-00005F630000}"/>
    <cellStyle name="Note 7 45" xfId="19277" xr:uid="{00000000-0005-0000-0000-000060630000}"/>
    <cellStyle name="Note 7 45 2" xfId="35308" xr:uid="{00000000-0005-0000-0000-000061630000}"/>
    <cellStyle name="Note 7 45 3" xfId="45157" xr:uid="{00000000-0005-0000-0000-000062630000}"/>
    <cellStyle name="Note 7 45 4" xfId="58165" xr:uid="{00000000-0005-0000-0000-000063630000}"/>
    <cellStyle name="Note 7 46" xfId="19580" xr:uid="{00000000-0005-0000-0000-000064630000}"/>
    <cellStyle name="Note 7 46 2" xfId="35571" xr:uid="{00000000-0005-0000-0000-000065630000}"/>
    <cellStyle name="Note 7 46 3" xfId="45381" xr:uid="{00000000-0005-0000-0000-000066630000}"/>
    <cellStyle name="Note 7 46 4" xfId="58389" xr:uid="{00000000-0005-0000-0000-000067630000}"/>
    <cellStyle name="Note 7 47" xfId="34155" xr:uid="{00000000-0005-0000-0000-000068630000}"/>
    <cellStyle name="Note 7 5" xfId="4674" xr:uid="{00000000-0005-0000-0000-000069630000}"/>
    <cellStyle name="Note 7 5 2" xfId="22113" xr:uid="{00000000-0005-0000-0000-00006A630000}"/>
    <cellStyle name="Note 7 5 3" xfId="22091" xr:uid="{00000000-0005-0000-0000-00006B630000}"/>
    <cellStyle name="Note 7 5 4" xfId="46835" xr:uid="{00000000-0005-0000-0000-00006C630000}"/>
    <cellStyle name="Note 7 6" xfId="5060" xr:uid="{00000000-0005-0000-0000-00006D630000}"/>
    <cellStyle name="Note 7 6 2" xfId="22471" xr:uid="{00000000-0005-0000-0000-00006E630000}"/>
    <cellStyle name="Note 7 6 3" xfId="20232" xr:uid="{00000000-0005-0000-0000-00006F630000}"/>
    <cellStyle name="Note 7 6 4" xfId="47151" xr:uid="{00000000-0005-0000-0000-000070630000}"/>
    <cellStyle name="Note 7 7" xfId="5290" xr:uid="{00000000-0005-0000-0000-000071630000}"/>
    <cellStyle name="Note 7 7 2" xfId="22679" xr:uid="{00000000-0005-0000-0000-000072630000}"/>
    <cellStyle name="Note 7 7 3" xfId="20367" xr:uid="{00000000-0005-0000-0000-000073630000}"/>
    <cellStyle name="Note 7 7 4" xfId="47329" xr:uid="{00000000-0005-0000-0000-000074630000}"/>
    <cellStyle name="Note 7 8" xfId="5562" xr:uid="{00000000-0005-0000-0000-000075630000}"/>
    <cellStyle name="Note 7 8 2" xfId="22928" xr:uid="{00000000-0005-0000-0000-000076630000}"/>
    <cellStyle name="Note 7 8 3" xfId="22642" xr:uid="{00000000-0005-0000-0000-000077630000}"/>
    <cellStyle name="Note 7 8 4" xfId="47541" xr:uid="{00000000-0005-0000-0000-000078630000}"/>
    <cellStyle name="Note 7 9" xfId="5770" xr:uid="{00000000-0005-0000-0000-000079630000}"/>
    <cellStyle name="Note 7 9 2" xfId="23115" xr:uid="{00000000-0005-0000-0000-00007A630000}"/>
    <cellStyle name="Note 7 9 3" xfId="34140" xr:uid="{00000000-0005-0000-0000-00007B630000}"/>
    <cellStyle name="Note 7 9 4" xfId="47703" xr:uid="{00000000-0005-0000-0000-00007C630000}"/>
    <cellStyle name="Note 8" xfId="3065" xr:uid="{00000000-0005-0000-0000-00007D630000}"/>
    <cellStyle name="Note 8 10" xfId="6380" xr:uid="{00000000-0005-0000-0000-00007E630000}"/>
    <cellStyle name="Note 8 10 2" xfId="23692" xr:uid="{00000000-0005-0000-0000-00007F630000}"/>
    <cellStyle name="Note 8 10 3" xfId="20248" xr:uid="{00000000-0005-0000-0000-000080630000}"/>
    <cellStyle name="Note 8 10 4" xfId="48201" xr:uid="{00000000-0005-0000-0000-000081630000}"/>
    <cellStyle name="Note 8 11" xfId="6608" xr:uid="{00000000-0005-0000-0000-000082630000}"/>
    <cellStyle name="Note 8 11 2" xfId="23889" xr:uid="{00000000-0005-0000-0000-000083630000}"/>
    <cellStyle name="Note 8 11 3" xfId="29166" xr:uid="{00000000-0005-0000-0000-000084630000}"/>
    <cellStyle name="Note 8 11 4" xfId="48372" xr:uid="{00000000-0005-0000-0000-000085630000}"/>
    <cellStyle name="Note 8 12" xfId="6907" xr:uid="{00000000-0005-0000-0000-000086630000}"/>
    <cellStyle name="Note 8 12 2" xfId="24154" xr:uid="{00000000-0005-0000-0000-000087630000}"/>
    <cellStyle name="Note 8 12 3" xfId="35624" xr:uid="{00000000-0005-0000-0000-000088630000}"/>
    <cellStyle name="Note 8 12 4" xfId="48593" xr:uid="{00000000-0005-0000-0000-000089630000}"/>
    <cellStyle name="Note 8 13" xfId="7256" xr:uid="{00000000-0005-0000-0000-00008A630000}"/>
    <cellStyle name="Note 8 13 2" xfId="24472" xr:uid="{00000000-0005-0000-0000-00008B630000}"/>
    <cellStyle name="Note 8 13 3" xfId="35894" xr:uid="{00000000-0005-0000-0000-00008C630000}"/>
    <cellStyle name="Note 8 13 4" xfId="48865" xr:uid="{00000000-0005-0000-0000-00008D630000}"/>
    <cellStyle name="Note 8 14" xfId="7694" xr:uid="{00000000-0005-0000-0000-00008E630000}"/>
    <cellStyle name="Note 8 14 2" xfId="24859" xr:uid="{00000000-0005-0000-0000-00008F630000}"/>
    <cellStyle name="Note 8 14 3" xfId="36210" xr:uid="{00000000-0005-0000-0000-000090630000}"/>
    <cellStyle name="Note 8 14 4" xfId="49181" xr:uid="{00000000-0005-0000-0000-000091630000}"/>
    <cellStyle name="Note 8 15" xfId="7991" xr:uid="{00000000-0005-0000-0000-000092630000}"/>
    <cellStyle name="Note 8 15 2" xfId="25127" xr:uid="{00000000-0005-0000-0000-000093630000}"/>
    <cellStyle name="Note 8 15 3" xfId="36442" xr:uid="{00000000-0005-0000-0000-000094630000}"/>
    <cellStyle name="Note 8 15 4" xfId="49413" xr:uid="{00000000-0005-0000-0000-000095630000}"/>
    <cellStyle name="Note 8 16" xfId="8586" xr:uid="{00000000-0005-0000-0000-000096630000}"/>
    <cellStyle name="Note 8 16 2" xfId="25682" xr:uid="{00000000-0005-0000-0000-000097630000}"/>
    <cellStyle name="Note 8 16 3" xfId="36938" xr:uid="{00000000-0005-0000-0000-000098630000}"/>
    <cellStyle name="Note 8 16 4" xfId="49909" xr:uid="{00000000-0005-0000-0000-000099630000}"/>
    <cellStyle name="Note 8 17" xfId="8834" xr:uid="{00000000-0005-0000-0000-00009A630000}"/>
    <cellStyle name="Note 8 17 2" xfId="25898" xr:uid="{00000000-0005-0000-0000-00009B630000}"/>
    <cellStyle name="Note 8 17 3" xfId="37117" xr:uid="{00000000-0005-0000-0000-00009C630000}"/>
    <cellStyle name="Note 8 17 4" xfId="50088" xr:uid="{00000000-0005-0000-0000-00009D630000}"/>
    <cellStyle name="Note 8 18" xfId="9112" xr:uid="{00000000-0005-0000-0000-00009E630000}"/>
    <cellStyle name="Note 8 18 2" xfId="26149" xr:uid="{00000000-0005-0000-0000-00009F630000}"/>
    <cellStyle name="Note 8 18 3" xfId="37330" xr:uid="{00000000-0005-0000-0000-0000A0630000}"/>
    <cellStyle name="Note 8 18 4" xfId="50301" xr:uid="{00000000-0005-0000-0000-0000A1630000}"/>
    <cellStyle name="Note 8 19" xfId="10651" xr:uid="{00000000-0005-0000-0000-0000A2630000}"/>
    <cellStyle name="Note 8 19 2" xfId="27592" xr:uid="{00000000-0005-0000-0000-0000A3630000}"/>
    <cellStyle name="Note 8 19 3" xfId="38614" xr:uid="{00000000-0005-0000-0000-0000A4630000}"/>
    <cellStyle name="Note 8 19 4" xfId="51622" xr:uid="{00000000-0005-0000-0000-0000A5630000}"/>
    <cellStyle name="Note 8 2" xfId="3520" xr:uid="{00000000-0005-0000-0000-0000A6630000}"/>
    <cellStyle name="Note 8 2 2" xfId="21076" xr:uid="{00000000-0005-0000-0000-0000A7630000}"/>
    <cellStyle name="Note 8 2 3" xfId="22115" xr:uid="{00000000-0005-0000-0000-0000A8630000}"/>
    <cellStyle name="Note 8 2 4" xfId="45967" xr:uid="{00000000-0005-0000-0000-0000A9630000}"/>
    <cellStyle name="Note 8 20" xfId="10911" xr:uid="{00000000-0005-0000-0000-0000AA630000}"/>
    <cellStyle name="Note 8 20 2" xfId="27832" xr:uid="{00000000-0005-0000-0000-0000AB630000}"/>
    <cellStyle name="Note 8 20 3" xfId="38811" xr:uid="{00000000-0005-0000-0000-0000AC630000}"/>
    <cellStyle name="Note 8 20 4" xfId="51819" xr:uid="{00000000-0005-0000-0000-0000AD630000}"/>
    <cellStyle name="Note 8 21" xfId="11233" xr:uid="{00000000-0005-0000-0000-0000AE630000}"/>
    <cellStyle name="Note 8 21 2" xfId="28119" xr:uid="{00000000-0005-0000-0000-0000AF630000}"/>
    <cellStyle name="Note 8 21 3" xfId="39045" xr:uid="{00000000-0005-0000-0000-0000B0630000}"/>
    <cellStyle name="Note 8 21 4" xfId="52053" xr:uid="{00000000-0005-0000-0000-0000B1630000}"/>
    <cellStyle name="Note 8 22" xfId="11572" xr:uid="{00000000-0005-0000-0000-0000B2630000}"/>
    <cellStyle name="Note 8 22 2" xfId="28427" xr:uid="{00000000-0005-0000-0000-0000B3630000}"/>
    <cellStyle name="Note 8 22 3" xfId="39308" xr:uid="{00000000-0005-0000-0000-0000B4630000}"/>
    <cellStyle name="Note 8 22 4" xfId="52316" xr:uid="{00000000-0005-0000-0000-0000B5630000}"/>
    <cellStyle name="Note 8 23" xfId="11842" xr:uid="{00000000-0005-0000-0000-0000B6630000}"/>
    <cellStyle name="Note 8 23 2" xfId="28666" xr:uid="{00000000-0005-0000-0000-0000B7630000}"/>
    <cellStyle name="Note 8 23 3" xfId="39516" xr:uid="{00000000-0005-0000-0000-0000B8630000}"/>
    <cellStyle name="Note 8 23 4" xfId="52524" xr:uid="{00000000-0005-0000-0000-0000B9630000}"/>
    <cellStyle name="Note 8 24" xfId="12171" xr:uid="{00000000-0005-0000-0000-0000BA630000}"/>
    <cellStyle name="Note 8 24 2" xfId="28966" xr:uid="{00000000-0005-0000-0000-0000BB630000}"/>
    <cellStyle name="Note 8 24 3" xfId="39765" xr:uid="{00000000-0005-0000-0000-0000BC630000}"/>
    <cellStyle name="Note 8 24 4" xfId="52773" xr:uid="{00000000-0005-0000-0000-0000BD630000}"/>
    <cellStyle name="Note 8 25" xfId="12450" xr:uid="{00000000-0005-0000-0000-0000BE630000}"/>
    <cellStyle name="Note 8 25 2" xfId="29210" xr:uid="{00000000-0005-0000-0000-0000BF630000}"/>
    <cellStyle name="Note 8 25 3" xfId="39969" xr:uid="{00000000-0005-0000-0000-0000C0630000}"/>
    <cellStyle name="Note 8 25 4" xfId="52977" xr:uid="{00000000-0005-0000-0000-0000C1630000}"/>
    <cellStyle name="Note 8 26" xfId="12721" xr:uid="{00000000-0005-0000-0000-0000C2630000}"/>
    <cellStyle name="Note 8 26 2" xfId="29452" xr:uid="{00000000-0005-0000-0000-0000C3630000}"/>
    <cellStyle name="Note 8 26 3" xfId="40161" xr:uid="{00000000-0005-0000-0000-0000C4630000}"/>
    <cellStyle name="Note 8 26 4" xfId="53169" xr:uid="{00000000-0005-0000-0000-0000C5630000}"/>
    <cellStyle name="Note 8 27" xfId="13003" xr:uid="{00000000-0005-0000-0000-0000C6630000}"/>
    <cellStyle name="Note 8 27 2" xfId="29699" xr:uid="{00000000-0005-0000-0000-0000C7630000}"/>
    <cellStyle name="Note 8 27 3" xfId="40364" xr:uid="{00000000-0005-0000-0000-0000C8630000}"/>
    <cellStyle name="Note 8 27 4" xfId="53372" xr:uid="{00000000-0005-0000-0000-0000C9630000}"/>
    <cellStyle name="Note 8 28" xfId="13345" xr:uid="{00000000-0005-0000-0000-0000CA630000}"/>
    <cellStyle name="Note 8 28 2" xfId="30009" xr:uid="{00000000-0005-0000-0000-0000CB630000}"/>
    <cellStyle name="Note 8 28 3" xfId="40630" xr:uid="{00000000-0005-0000-0000-0000CC630000}"/>
    <cellStyle name="Note 8 28 4" xfId="53638" xr:uid="{00000000-0005-0000-0000-0000CD630000}"/>
    <cellStyle name="Note 8 29" xfId="13671" xr:uid="{00000000-0005-0000-0000-0000CE630000}"/>
    <cellStyle name="Note 8 29 2" xfId="30305" xr:uid="{00000000-0005-0000-0000-0000CF630000}"/>
    <cellStyle name="Note 8 29 3" xfId="40894" xr:uid="{00000000-0005-0000-0000-0000D0630000}"/>
    <cellStyle name="Note 8 29 4" xfId="53902" xr:uid="{00000000-0005-0000-0000-0000D1630000}"/>
    <cellStyle name="Note 8 3" xfId="3815" xr:uid="{00000000-0005-0000-0000-0000D2630000}"/>
    <cellStyle name="Note 8 3 2" xfId="21334" xr:uid="{00000000-0005-0000-0000-0000D3630000}"/>
    <cellStyle name="Note 8 3 3" xfId="20130" xr:uid="{00000000-0005-0000-0000-0000D4630000}"/>
    <cellStyle name="Note 8 3 4" xfId="46184" xr:uid="{00000000-0005-0000-0000-0000D5630000}"/>
    <cellStyle name="Note 8 30" xfId="13927" xr:uid="{00000000-0005-0000-0000-0000D6630000}"/>
    <cellStyle name="Note 8 30 2" xfId="30531" xr:uid="{00000000-0005-0000-0000-0000D7630000}"/>
    <cellStyle name="Note 8 30 3" xfId="41092" xr:uid="{00000000-0005-0000-0000-0000D8630000}"/>
    <cellStyle name="Note 8 30 4" xfId="54100" xr:uid="{00000000-0005-0000-0000-0000D9630000}"/>
    <cellStyle name="Note 8 31" xfId="14201" xr:uid="{00000000-0005-0000-0000-0000DA630000}"/>
    <cellStyle name="Note 8 31 2" xfId="30772" xr:uid="{00000000-0005-0000-0000-0000DB630000}"/>
    <cellStyle name="Note 8 31 3" xfId="41285" xr:uid="{00000000-0005-0000-0000-0000DC630000}"/>
    <cellStyle name="Note 8 31 4" xfId="54293" xr:uid="{00000000-0005-0000-0000-0000DD630000}"/>
    <cellStyle name="Note 8 32" xfId="14483" xr:uid="{00000000-0005-0000-0000-0000DE630000}"/>
    <cellStyle name="Note 8 32 2" xfId="31021" xr:uid="{00000000-0005-0000-0000-0000DF630000}"/>
    <cellStyle name="Note 8 32 3" xfId="41490" xr:uid="{00000000-0005-0000-0000-0000E0630000}"/>
    <cellStyle name="Note 8 32 4" xfId="54498" xr:uid="{00000000-0005-0000-0000-0000E1630000}"/>
    <cellStyle name="Note 8 33" xfId="14806" xr:uid="{00000000-0005-0000-0000-0000E2630000}"/>
    <cellStyle name="Note 8 33 2" xfId="31306" xr:uid="{00000000-0005-0000-0000-0000E3630000}"/>
    <cellStyle name="Note 8 33 3" xfId="41730" xr:uid="{00000000-0005-0000-0000-0000E4630000}"/>
    <cellStyle name="Note 8 33 4" xfId="54738" xr:uid="{00000000-0005-0000-0000-0000E5630000}"/>
    <cellStyle name="Note 8 34" xfId="15103" xr:uid="{00000000-0005-0000-0000-0000E6630000}"/>
    <cellStyle name="Note 8 34 2" xfId="31572" xr:uid="{00000000-0005-0000-0000-0000E7630000}"/>
    <cellStyle name="Note 8 34 3" xfId="41961" xr:uid="{00000000-0005-0000-0000-0000E8630000}"/>
    <cellStyle name="Note 8 34 4" xfId="54969" xr:uid="{00000000-0005-0000-0000-0000E9630000}"/>
    <cellStyle name="Note 8 35" xfId="15403" xr:uid="{00000000-0005-0000-0000-0000EA630000}"/>
    <cellStyle name="Note 8 35 2" xfId="31836" xr:uid="{00000000-0005-0000-0000-0000EB630000}"/>
    <cellStyle name="Note 8 35 3" xfId="42190" xr:uid="{00000000-0005-0000-0000-0000EC630000}"/>
    <cellStyle name="Note 8 35 4" xfId="55198" xr:uid="{00000000-0005-0000-0000-0000ED630000}"/>
    <cellStyle name="Note 8 36" xfId="15853" xr:uid="{00000000-0005-0000-0000-0000EE630000}"/>
    <cellStyle name="Note 8 36 2" xfId="32246" xr:uid="{00000000-0005-0000-0000-0000EF630000}"/>
    <cellStyle name="Note 8 36 3" xfId="42553" xr:uid="{00000000-0005-0000-0000-0000F0630000}"/>
    <cellStyle name="Note 8 36 4" xfId="55561" xr:uid="{00000000-0005-0000-0000-0000F1630000}"/>
    <cellStyle name="Note 8 37" xfId="16112" xr:uid="{00000000-0005-0000-0000-0000F2630000}"/>
    <cellStyle name="Note 8 37 2" xfId="32469" xr:uid="{00000000-0005-0000-0000-0000F3630000}"/>
    <cellStyle name="Note 8 37 3" xfId="42742" xr:uid="{00000000-0005-0000-0000-0000F4630000}"/>
    <cellStyle name="Note 8 37 4" xfId="55750" xr:uid="{00000000-0005-0000-0000-0000F5630000}"/>
    <cellStyle name="Note 8 38" xfId="16598" xr:uid="{00000000-0005-0000-0000-0000F6630000}"/>
    <cellStyle name="Note 8 38 2" xfId="32915" xr:uid="{00000000-0005-0000-0000-0000F7630000}"/>
    <cellStyle name="Note 8 38 3" xfId="43140" xr:uid="{00000000-0005-0000-0000-0000F8630000}"/>
    <cellStyle name="Note 8 38 4" xfId="56148" xr:uid="{00000000-0005-0000-0000-0000F9630000}"/>
    <cellStyle name="Note 8 39" xfId="16821" xr:uid="{00000000-0005-0000-0000-0000FA630000}"/>
    <cellStyle name="Note 8 39 2" xfId="33111" xr:uid="{00000000-0005-0000-0000-0000FB630000}"/>
    <cellStyle name="Note 8 39 3" xfId="43309" xr:uid="{00000000-0005-0000-0000-0000FC630000}"/>
    <cellStyle name="Note 8 39 4" xfId="56317" xr:uid="{00000000-0005-0000-0000-0000FD630000}"/>
    <cellStyle name="Note 8 4" xfId="4435" xr:uid="{00000000-0005-0000-0000-0000FE630000}"/>
    <cellStyle name="Note 8 4 2" xfId="21898" xr:uid="{00000000-0005-0000-0000-0000FF630000}"/>
    <cellStyle name="Note 8 4 3" xfId="25496" xr:uid="{00000000-0005-0000-0000-000000640000}"/>
    <cellStyle name="Note 8 4 4" xfId="46662" xr:uid="{00000000-0005-0000-0000-000001640000}"/>
    <cellStyle name="Note 8 40" xfId="17634" xr:uid="{00000000-0005-0000-0000-000002640000}"/>
    <cellStyle name="Note 8 40 2" xfId="33853" xr:uid="{00000000-0005-0000-0000-000003640000}"/>
    <cellStyle name="Note 8 40 3" xfId="43946" xr:uid="{00000000-0005-0000-0000-000004640000}"/>
    <cellStyle name="Note 8 40 4" xfId="56954" xr:uid="{00000000-0005-0000-0000-000005640000}"/>
    <cellStyle name="Note 8 41" xfId="17885" xr:uid="{00000000-0005-0000-0000-000006640000}"/>
    <cellStyle name="Note 8 41 2" xfId="34075" xr:uid="{00000000-0005-0000-0000-000007640000}"/>
    <cellStyle name="Note 8 41 3" xfId="44128" xr:uid="{00000000-0005-0000-0000-000008640000}"/>
    <cellStyle name="Note 8 41 4" xfId="57136" xr:uid="{00000000-0005-0000-0000-000009640000}"/>
    <cellStyle name="Note 8 42" xfId="18200" xr:uid="{00000000-0005-0000-0000-00000A640000}"/>
    <cellStyle name="Note 8 42 2" xfId="34350" xr:uid="{00000000-0005-0000-0000-00000B640000}"/>
    <cellStyle name="Note 8 42 3" xfId="44359" xr:uid="{00000000-0005-0000-0000-00000C640000}"/>
    <cellStyle name="Note 8 42 4" xfId="57367" xr:uid="{00000000-0005-0000-0000-00000D640000}"/>
    <cellStyle name="Note 8 43" xfId="18511" xr:uid="{00000000-0005-0000-0000-00000E640000}"/>
    <cellStyle name="Note 8 43 2" xfId="34628" xr:uid="{00000000-0005-0000-0000-00000F640000}"/>
    <cellStyle name="Note 8 43 3" xfId="44588" xr:uid="{00000000-0005-0000-0000-000010640000}"/>
    <cellStyle name="Note 8 43 4" xfId="57596" xr:uid="{00000000-0005-0000-0000-000011640000}"/>
    <cellStyle name="Note 8 44" xfId="18823" xr:uid="{00000000-0005-0000-0000-000012640000}"/>
    <cellStyle name="Note 8 44 2" xfId="34901" xr:uid="{00000000-0005-0000-0000-000013640000}"/>
    <cellStyle name="Note 8 44 3" xfId="44821" xr:uid="{00000000-0005-0000-0000-000014640000}"/>
    <cellStyle name="Note 8 44 4" xfId="57829" xr:uid="{00000000-0005-0000-0000-000015640000}"/>
    <cellStyle name="Note 8 45" xfId="19283" xr:uid="{00000000-0005-0000-0000-000016640000}"/>
    <cellStyle name="Note 8 45 2" xfId="35314" xr:uid="{00000000-0005-0000-0000-000017640000}"/>
    <cellStyle name="Note 8 45 3" xfId="45161" xr:uid="{00000000-0005-0000-0000-000018640000}"/>
    <cellStyle name="Note 8 45 4" xfId="58169" xr:uid="{00000000-0005-0000-0000-000019640000}"/>
    <cellStyle name="Note 8 46" xfId="19584" xr:uid="{00000000-0005-0000-0000-00001A640000}"/>
    <cellStyle name="Note 8 46 2" xfId="35574" xr:uid="{00000000-0005-0000-0000-00001B640000}"/>
    <cellStyle name="Note 8 46 3" xfId="45384" xr:uid="{00000000-0005-0000-0000-00001C640000}"/>
    <cellStyle name="Note 8 46 4" xfId="58392" xr:uid="{00000000-0005-0000-0000-00001D640000}"/>
    <cellStyle name="Note 8 47" xfId="28746" xr:uid="{00000000-0005-0000-0000-00001E640000}"/>
    <cellStyle name="Note 8 5" xfId="4678" xr:uid="{00000000-0005-0000-0000-00001F640000}"/>
    <cellStyle name="Note 8 5 2" xfId="22117" xr:uid="{00000000-0005-0000-0000-000020640000}"/>
    <cellStyle name="Note 8 5 3" xfId="35289" xr:uid="{00000000-0005-0000-0000-000021640000}"/>
    <cellStyle name="Note 8 5 4" xfId="46837" xr:uid="{00000000-0005-0000-0000-000022640000}"/>
    <cellStyle name="Note 8 6" xfId="5066" xr:uid="{00000000-0005-0000-0000-000023640000}"/>
    <cellStyle name="Note 8 6 2" xfId="22476" xr:uid="{00000000-0005-0000-0000-000024640000}"/>
    <cellStyle name="Note 8 6 3" xfId="20495" xr:uid="{00000000-0005-0000-0000-000025640000}"/>
    <cellStyle name="Note 8 6 4" xfId="47156" xr:uid="{00000000-0005-0000-0000-000026640000}"/>
    <cellStyle name="Note 8 7" xfId="5297" xr:uid="{00000000-0005-0000-0000-000027640000}"/>
    <cellStyle name="Note 8 7 2" xfId="22686" xr:uid="{00000000-0005-0000-0000-000028640000}"/>
    <cellStyle name="Note 8 7 3" xfId="20363" xr:uid="{00000000-0005-0000-0000-000029640000}"/>
    <cellStyle name="Note 8 7 4" xfId="47334" xr:uid="{00000000-0005-0000-0000-00002A640000}"/>
    <cellStyle name="Note 8 8" xfId="5566" xr:uid="{00000000-0005-0000-0000-00002B640000}"/>
    <cellStyle name="Note 8 8 2" xfId="22931" xr:uid="{00000000-0005-0000-0000-00002C640000}"/>
    <cellStyle name="Note 8 8 3" xfId="35278" xr:uid="{00000000-0005-0000-0000-00002D640000}"/>
    <cellStyle name="Note 8 8 4" xfId="47543" xr:uid="{00000000-0005-0000-0000-00002E640000}"/>
    <cellStyle name="Note 8 9" xfId="5776" xr:uid="{00000000-0005-0000-0000-00002F640000}"/>
    <cellStyle name="Note 8 9 2" xfId="23121" xr:uid="{00000000-0005-0000-0000-000030640000}"/>
    <cellStyle name="Note 8 9 3" xfId="31096" xr:uid="{00000000-0005-0000-0000-000031640000}"/>
    <cellStyle name="Note 8 9 4" xfId="47707" xr:uid="{00000000-0005-0000-0000-000032640000}"/>
    <cellStyle name="Number (No Dec)" xfId="1504" xr:uid="{00000000-0005-0000-0000-000033640000}"/>
    <cellStyle name="Number (No Dec) 2" xfId="2512" xr:uid="{00000000-0005-0000-0000-000034640000}"/>
    <cellStyle name="Number (No Dec)_PROD-Pricing" xfId="2513" xr:uid="{00000000-0005-0000-0000-000035640000}"/>
    <cellStyle name="Œ…‹æØ‚è [0.00]_Region Orders (2)" xfId="1505" xr:uid="{00000000-0005-0000-0000-000036640000}"/>
    <cellStyle name="Œ…‹æØ‚è_Region Orders (2)" xfId="1506" xr:uid="{00000000-0005-0000-0000-000037640000}"/>
    <cellStyle name="Output" xfId="16" builtinId="21" hidden="1"/>
    <cellStyle name="Output 2" xfId="1507" xr:uid="{00000000-0005-0000-0000-000039640000}"/>
    <cellStyle name="Output 2 10" xfId="7271" xr:uid="{00000000-0005-0000-0000-00003A640000}"/>
    <cellStyle name="Output 2 10 2" xfId="24485" xr:uid="{00000000-0005-0000-0000-00003B640000}"/>
    <cellStyle name="Output 2 10 3" xfId="35899" xr:uid="{00000000-0005-0000-0000-00003C640000}"/>
    <cellStyle name="Output 2 10 4" xfId="48870" xr:uid="{00000000-0005-0000-0000-00003D640000}"/>
    <cellStyle name="Output 2 11" xfId="8080" xr:uid="{00000000-0005-0000-0000-00003E640000}"/>
    <cellStyle name="Output 2 11 2" xfId="25214" xr:uid="{00000000-0005-0000-0000-00003F640000}"/>
    <cellStyle name="Output 2 11 3" xfId="36522" xr:uid="{00000000-0005-0000-0000-000040640000}"/>
    <cellStyle name="Output 2 11 4" xfId="49493" xr:uid="{00000000-0005-0000-0000-000041640000}"/>
    <cellStyle name="Output 2 12" xfId="8228" xr:uid="{00000000-0005-0000-0000-000042640000}"/>
    <cellStyle name="Output 2 12 2" xfId="25357" xr:uid="{00000000-0005-0000-0000-000043640000}"/>
    <cellStyle name="Output 2 12 3" xfId="36655" xr:uid="{00000000-0005-0000-0000-000044640000}"/>
    <cellStyle name="Output 2 12 4" xfId="49626" xr:uid="{00000000-0005-0000-0000-000045640000}"/>
    <cellStyle name="Output 2 13" xfId="9513" xr:uid="{00000000-0005-0000-0000-000046640000}"/>
    <cellStyle name="Output 2 13 2" xfId="26529" xr:uid="{00000000-0005-0000-0000-000047640000}"/>
    <cellStyle name="Output 2 13 3" xfId="37675" xr:uid="{00000000-0005-0000-0000-000048640000}"/>
    <cellStyle name="Output 2 13 4" xfId="50641" xr:uid="{00000000-0005-0000-0000-000049640000}"/>
    <cellStyle name="Output 2 14" xfId="10909" xr:uid="{00000000-0005-0000-0000-00004A640000}"/>
    <cellStyle name="Output 2 14 2" xfId="27830" xr:uid="{00000000-0005-0000-0000-00004B640000}"/>
    <cellStyle name="Output 2 14 3" xfId="38809" xr:uid="{00000000-0005-0000-0000-00004C640000}"/>
    <cellStyle name="Output 2 14 4" xfId="51817" xr:uid="{00000000-0005-0000-0000-00004D640000}"/>
    <cellStyle name="Output 2 15" xfId="9674" xr:uid="{00000000-0005-0000-0000-00004E640000}"/>
    <cellStyle name="Output 2 15 2" xfId="26676" xr:uid="{00000000-0005-0000-0000-00004F640000}"/>
    <cellStyle name="Output 2 15 3" xfId="37818" xr:uid="{00000000-0005-0000-0000-000050640000}"/>
    <cellStyle name="Output 2 15 4" xfId="50784" xr:uid="{00000000-0005-0000-0000-000051640000}"/>
    <cellStyle name="Output 2 16" xfId="9627" xr:uid="{00000000-0005-0000-0000-000052640000}"/>
    <cellStyle name="Output 2 16 2" xfId="26635" xr:uid="{00000000-0005-0000-0000-000053640000}"/>
    <cellStyle name="Output 2 16 3" xfId="37778" xr:uid="{00000000-0005-0000-0000-000054640000}"/>
    <cellStyle name="Output 2 16 4" xfId="50744" xr:uid="{00000000-0005-0000-0000-000055640000}"/>
    <cellStyle name="Output 2 17" xfId="9773" xr:uid="{00000000-0005-0000-0000-000056640000}"/>
    <cellStyle name="Output 2 17 2" xfId="26769" xr:uid="{00000000-0005-0000-0000-000057640000}"/>
    <cellStyle name="Output 2 17 3" xfId="37895" xr:uid="{00000000-0005-0000-0000-000058640000}"/>
    <cellStyle name="Output 2 17 4" xfId="50861" xr:uid="{00000000-0005-0000-0000-000059640000}"/>
    <cellStyle name="Output 2 18" xfId="9574" xr:uid="{00000000-0005-0000-0000-00005A640000}"/>
    <cellStyle name="Output 2 18 2" xfId="26583" xr:uid="{00000000-0005-0000-0000-00005B640000}"/>
    <cellStyle name="Output 2 18 3" xfId="37726" xr:uid="{00000000-0005-0000-0000-00005C640000}"/>
    <cellStyle name="Output 2 18 4" xfId="50692" xr:uid="{00000000-0005-0000-0000-00005D640000}"/>
    <cellStyle name="Output 2 19" xfId="13667" xr:uid="{00000000-0005-0000-0000-00005E640000}"/>
    <cellStyle name="Output 2 19 2" xfId="30301" xr:uid="{00000000-0005-0000-0000-00005F640000}"/>
    <cellStyle name="Output 2 19 3" xfId="40892" xr:uid="{00000000-0005-0000-0000-000060640000}"/>
    <cellStyle name="Output 2 19 4" xfId="53900" xr:uid="{00000000-0005-0000-0000-000061640000}"/>
    <cellStyle name="Output 2 2" xfId="2893" xr:uid="{00000000-0005-0000-0000-000062640000}"/>
    <cellStyle name="Output 2 2 10" xfId="6264" xr:uid="{00000000-0005-0000-0000-000063640000}"/>
    <cellStyle name="Output 2 2 10 2" xfId="23586" xr:uid="{00000000-0005-0000-0000-000064640000}"/>
    <cellStyle name="Output 2 2 10 3" xfId="22491" xr:uid="{00000000-0005-0000-0000-000065640000}"/>
    <cellStyle name="Output 2 2 10 4" xfId="48120" xr:uid="{00000000-0005-0000-0000-000066640000}"/>
    <cellStyle name="Output 2 2 11" xfId="6498" xr:uid="{00000000-0005-0000-0000-000067640000}"/>
    <cellStyle name="Output 2 2 11 2" xfId="23795" xr:uid="{00000000-0005-0000-0000-000068640000}"/>
    <cellStyle name="Output 2 2 11 3" xfId="31534" xr:uid="{00000000-0005-0000-0000-000069640000}"/>
    <cellStyle name="Output 2 2 11 4" xfId="48293" xr:uid="{00000000-0005-0000-0000-00006A640000}"/>
    <cellStyle name="Output 2 2 12" xfId="6792" xr:uid="{00000000-0005-0000-0000-00006B640000}"/>
    <cellStyle name="Output 2 2 12 2" xfId="24057" xr:uid="{00000000-0005-0000-0000-00006C640000}"/>
    <cellStyle name="Output 2 2 12 3" xfId="24676" xr:uid="{00000000-0005-0000-0000-00006D640000}"/>
    <cellStyle name="Output 2 2 12 4" xfId="48516" xr:uid="{00000000-0005-0000-0000-00006E640000}"/>
    <cellStyle name="Output 2 2 13" xfId="7156" xr:uid="{00000000-0005-0000-0000-00006F640000}"/>
    <cellStyle name="Output 2 2 13 2" xfId="24387" xr:uid="{00000000-0005-0000-0000-000070640000}"/>
    <cellStyle name="Output 2 2 13 3" xfId="35827" xr:uid="{00000000-0005-0000-0000-000071640000}"/>
    <cellStyle name="Output 2 2 13 4" xfId="48796" xr:uid="{00000000-0005-0000-0000-000072640000}"/>
    <cellStyle name="Output 2 2 14" xfId="7582" xr:uid="{00000000-0005-0000-0000-000073640000}"/>
    <cellStyle name="Output 2 2 14 2" xfId="24763" xr:uid="{00000000-0005-0000-0000-000074640000}"/>
    <cellStyle name="Output 2 2 14 3" xfId="36135" xr:uid="{00000000-0005-0000-0000-000075640000}"/>
    <cellStyle name="Output 2 2 14 4" xfId="49106" xr:uid="{00000000-0005-0000-0000-000076640000}"/>
    <cellStyle name="Output 2 2 15" xfId="7879" xr:uid="{00000000-0005-0000-0000-000077640000}"/>
    <cellStyle name="Output 2 2 15 2" xfId="25033" xr:uid="{00000000-0005-0000-0000-000078640000}"/>
    <cellStyle name="Output 2 2 15 3" xfId="36365" xr:uid="{00000000-0005-0000-0000-000079640000}"/>
    <cellStyle name="Output 2 2 15 4" xfId="49336" xr:uid="{00000000-0005-0000-0000-00007A640000}"/>
    <cellStyle name="Output 2 2 16" xfId="8461" xr:uid="{00000000-0005-0000-0000-00007B640000}"/>
    <cellStyle name="Output 2 2 16 2" xfId="25576" xr:uid="{00000000-0005-0000-0000-00007C640000}"/>
    <cellStyle name="Output 2 2 16 3" xfId="36849" xr:uid="{00000000-0005-0000-0000-00007D640000}"/>
    <cellStyle name="Output 2 2 16 4" xfId="49820" xr:uid="{00000000-0005-0000-0000-00007E640000}"/>
    <cellStyle name="Output 2 2 17" xfId="8723" xr:uid="{00000000-0005-0000-0000-00007F640000}"/>
    <cellStyle name="Output 2 2 17 2" xfId="25803" xr:uid="{00000000-0005-0000-0000-000080640000}"/>
    <cellStyle name="Output 2 2 17 3" xfId="37037" xr:uid="{00000000-0005-0000-0000-000081640000}"/>
    <cellStyle name="Output 2 2 17 4" xfId="50008" xr:uid="{00000000-0005-0000-0000-000082640000}"/>
    <cellStyle name="Output 2 2 18" xfId="9000" xr:uid="{00000000-0005-0000-0000-000083640000}"/>
    <cellStyle name="Output 2 2 18 2" xfId="26052" xr:uid="{00000000-0005-0000-0000-000084640000}"/>
    <cellStyle name="Output 2 2 18 3" xfId="37253" xr:uid="{00000000-0005-0000-0000-000085640000}"/>
    <cellStyle name="Output 2 2 18 4" xfId="50224" xr:uid="{00000000-0005-0000-0000-000086640000}"/>
    <cellStyle name="Output 2 2 19" xfId="10520" xr:uid="{00000000-0005-0000-0000-000087640000}"/>
    <cellStyle name="Output 2 2 19 2" xfId="27473" xr:uid="{00000000-0005-0000-0000-000088640000}"/>
    <cellStyle name="Output 2 2 19 3" xfId="38513" xr:uid="{00000000-0005-0000-0000-000089640000}"/>
    <cellStyle name="Output 2 2 19 4" xfId="51500" xr:uid="{00000000-0005-0000-0000-00008A640000}"/>
    <cellStyle name="Output 2 2 2" xfId="3406" xr:uid="{00000000-0005-0000-0000-00008B640000}"/>
    <cellStyle name="Output 2 2 2 2" xfId="20979" xr:uid="{00000000-0005-0000-0000-00008C640000}"/>
    <cellStyle name="Output 2 2 2 3" xfId="30106" xr:uid="{00000000-0005-0000-0000-00008D640000}"/>
    <cellStyle name="Output 2 2 2 4" xfId="45892" xr:uid="{00000000-0005-0000-0000-00008E640000}"/>
    <cellStyle name="Output 2 2 20" xfId="10766" xr:uid="{00000000-0005-0000-0000-00008F640000}"/>
    <cellStyle name="Output 2 2 20 2" xfId="27701" xr:uid="{00000000-0005-0000-0000-000090640000}"/>
    <cellStyle name="Output 2 2 20 3" xfId="38710" xr:uid="{00000000-0005-0000-0000-000091640000}"/>
    <cellStyle name="Output 2 2 20 4" xfId="51718" xr:uid="{00000000-0005-0000-0000-000092640000}"/>
    <cellStyle name="Output 2 2 21" xfId="11091" xr:uid="{00000000-0005-0000-0000-000093640000}"/>
    <cellStyle name="Output 2 2 21 2" xfId="27996" xr:uid="{00000000-0005-0000-0000-000094640000}"/>
    <cellStyle name="Output 2 2 21 3" xfId="38949" xr:uid="{00000000-0005-0000-0000-000095640000}"/>
    <cellStyle name="Output 2 2 21 4" xfId="51957" xr:uid="{00000000-0005-0000-0000-000096640000}"/>
    <cellStyle name="Output 2 2 22" xfId="11430" xr:uid="{00000000-0005-0000-0000-000097640000}"/>
    <cellStyle name="Output 2 2 22 2" xfId="28305" xr:uid="{00000000-0005-0000-0000-000098640000}"/>
    <cellStyle name="Output 2 2 22 3" xfId="39208" xr:uid="{00000000-0005-0000-0000-000099640000}"/>
    <cellStyle name="Output 2 2 22 4" xfId="52216" xr:uid="{00000000-0005-0000-0000-00009A640000}"/>
    <cellStyle name="Output 2 2 23" xfId="11701" xr:uid="{00000000-0005-0000-0000-00009B640000}"/>
    <cellStyle name="Output 2 2 23 2" xfId="28542" xr:uid="{00000000-0005-0000-0000-00009C640000}"/>
    <cellStyle name="Output 2 2 23 3" xfId="39409" xr:uid="{00000000-0005-0000-0000-00009D640000}"/>
    <cellStyle name="Output 2 2 23 4" xfId="52417" xr:uid="{00000000-0005-0000-0000-00009E640000}"/>
    <cellStyle name="Output 2 2 24" xfId="12031" xr:uid="{00000000-0005-0000-0000-00009F640000}"/>
    <cellStyle name="Output 2 2 24 2" xfId="28843" xr:uid="{00000000-0005-0000-0000-0000A0640000}"/>
    <cellStyle name="Output 2 2 24 3" xfId="39671" xr:uid="{00000000-0005-0000-0000-0000A1640000}"/>
    <cellStyle name="Output 2 2 24 4" xfId="52679" xr:uid="{00000000-0005-0000-0000-0000A2640000}"/>
    <cellStyle name="Output 2 2 25" xfId="12317" xr:uid="{00000000-0005-0000-0000-0000A3640000}"/>
    <cellStyle name="Output 2 2 25 2" xfId="29096" xr:uid="{00000000-0005-0000-0000-0000A4640000}"/>
    <cellStyle name="Output 2 2 25 3" xfId="39870" xr:uid="{00000000-0005-0000-0000-0000A5640000}"/>
    <cellStyle name="Output 2 2 25 4" xfId="52878" xr:uid="{00000000-0005-0000-0000-0000A6640000}"/>
    <cellStyle name="Output 2 2 26" xfId="12590" xr:uid="{00000000-0005-0000-0000-0000A7640000}"/>
    <cellStyle name="Output 2 2 26 2" xfId="29338" xr:uid="{00000000-0005-0000-0000-0000A8640000}"/>
    <cellStyle name="Output 2 2 26 3" xfId="40071" xr:uid="{00000000-0005-0000-0000-0000A9640000}"/>
    <cellStyle name="Output 2 2 26 4" xfId="53079" xr:uid="{00000000-0005-0000-0000-0000AA640000}"/>
    <cellStyle name="Output 2 2 27" xfId="12872" xr:uid="{00000000-0005-0000-0000-0000AB640000}"/>
    <cellStyle name="Output 2 2 27 2" xfId="29587" xr:uid="{00000000-0005-0000-0000-0000AC640000}"/>
    <cellStyle name="Output 2 2 27 3" xfId="40271" xr:uid="{00000000-0005-0000-0000-0000AD640000}"/>
    <cellStyle name="Output 2 2 27 4" xfId="53279" xr:uid="{00000000-0005-0000-0000-0000AE640000}"/>
    <cellStyle name="Output 2 2 28" xfId="13214" xr:uid="{00000000-0005-0000-0000-0000AF640000}"/>
    <cellStyle name="Output 2 2 28 2" xfId="29895" xr:uid="{00000000-0005-0000-0000-0000B0640000}"/>
    <cellStyle name="Output 2 2 28 3" xfId="40539" xr:uid="{00000000-0005-0000-0000-0000B1640000}"/>
    <cellStyle name="Output 2 2 28 4" xfId="53547" xr:uid="{00000000-0005-0000-0000-0000B2640000}"/>
    <cellStyle name="Output 2 2 29" xfId="13551" xr:uid="{00000000-0005-0000-0000-0000B3640000}"/>
    <cellStyle name="Output 2 2 29 2" xfId="30201" xr:uid="{00000000-0005-0000-0000-0000B4640000}"/>
    <cellStyle name="Output 2 2 29 3" xfId="40805" xr:uid="{00000000-0005-0000-0000-0000B5640000}"/>
    <cellStyle name="Output 2 2 29 4" xfId="53813" xr:uid="{00000000-0005-0000-0000-0000B6640000}"/>
    <cellStyle name="Output 2 2 3" xfId="3702" xr:uid="{00000000-0005-0000-0000-0000B7640000}"/>
    <cellStyle name="Output 2 2 3 2" xfId="21238" xr:uid="{00000000-0005-0000-0000-0000B8640000}"/>
    <cellStyle name="Output 2 2 3 3" xfId="20452" xr:uid="{00000000-0005-0000-0000-0000B9640000}"/>
    <cellStyle name="Output 2 2 3 4" xfId="46109" xr:uid="{00000000-0005-0000-0000-0000BA640000}"/>
    <cellStyle name="Output 2 2 30" xfId="13791" xr:uid="{00000000-0005-0000-0000-0000BB640000}"/>
    <cellStyle name="Output 2 2 30 2" xfId="30415" xr:uid="{00000000-0005-0000-0000-0000BC640000}"/>
    <cellStyle name="Output 2 2 30 3" xfId="40990" xr:uid="{00000000-0005-0000-0000-0000BD640000}"/>
    <cellStyle name="Output 2 2 30 4" xfId="53998" xr:uid="{00000000-0005-0000-0000-0000BE640000}"/>
    <cellStyle name="Output 2 2 31" xfId="14066" xr:uid="{00000000-0005-0000-0000-0000BF640000}"/>
    <cellStyle name="Output 2 2 31 2" xfId="30654" xr:uid="{00000000-0005-0000-0000-0000C0640000}"/>
    <cellStyle name="Output 2 2 31 3" xfId="41192" xr:uid="{00000000-0005-0000-0000-0000C1640000}"/>
    <cellStyle name="Output 2 2 31 4" xfId="54200" xr:uid="{00000000-0005-0000-0000-0000C2640000}"/>
    <cellStyle name="Output 2 2 32" xfId="14363" xr:uid="{00000000-0005-0000-0000-0000C3640000}"/>
    <cellStyle name="Output 2 2 32 2" xfId="30918" xr:uid="{00000000-0005-0000-0000-0000C4640000}"/>
    <cellStyle name="Output 2 2 32 3" xfId="41408" xr:uid="{00000000-0005-0000-0000-0000C5640000}"/>
    <cellStyle name="Output 2 2 32 4" xfId="54416" xr:uid="{00000000-0005-0000-0000-0000C6640000}"/>
    <cellStyle name="Output 2 2 33" xfId="14687" xr:uid="{00000000-0005-0000-0000-0000C7640000}"/>
    <cellStyle name="Output 2 2 33 2" xfId="31206" xr:uid="{00000000-0005-0000-0000-0000C8640000}"/>
    <cellStyle name="Output 2 2 33 3" xfId="41651" xr:uid="{00000000-0005-0000-0000-0000C9640000}"/>
    <cellStyle name="Output 2 2 33 4" xfId="54659" xr:uid="{00000000-0005-0000-0000-0000CA640000}"/>
    <cellStyle name="Output 2 2 34" xfId="14989" xr:uid="{00000000-0005-0000-0000-0000CB640000}"/>
    <cellStyle name="Output 2 2 34 2" xfId="31475" xr:uid="{00000000-0005-0000-0000-0000CC640000}"/>
    <cellStyle name="Output 2 2 34 3" xfId="41883" xr:uid="{00000000-0005-0000-0000-0000CD640000}"/>
    <cellStyle name="Output 2 2 34 4" xfId="54891" xr:uid="{00000000-0005-0000-0000-0000CE640000}"/>
    <cellStyle name="Output 2 2 35" xfId="15295" xr:uid="{00000000-0005-0000-0000-0000CF640000}"/>
    <cellStyle name="Output 2 2 35 2" xfId="31744" xr:uid="{00000000-0005-0000-0000-0000D0640000}"/>
    <cellStyle name="Output 2 2 35 3" xfId="42113" xr:uid="{00000000-0005-0000-0000-0000D1640000}"/>
    <cellStyle name="Output 2 2 35 4" xfId="55121" xr:uid="{00000000-0005-0000-0000-0000D2640000}"/>
    <cellStyle name="Output 2 2 36" xfId="15740" xr:uid="{00000000-0005-0000-0000-0000D3640000}"/>
    <cellStyle name="Output 2 2 36 2" xfId="32148" xr:uid="{00000000-0005-0000-0000-0000D4640000}"/>
    <cellStyle name="Output 2 2 36 3" xfId="42475" xr:uid="{00000000-0005-0000-0000-0000D5640000}"/>
    <cellStyle name="Output 2 2 36 4" xfId="55483" xr:uid="{00000000-0005-0000-0000-0000D6640000}"/>
    <cellStyle name="Output 2 2 37" xfId="16004" xr:uid="{00000000-0005-0000-0000-0000D7640000}"/>
    <cellStyle name="Output 2 2 37 2" xfId="32376" xr:uid="{00000000-0005-0000-0000-0000D8640000}"/>
    <cellStyle name="Output 2 2 37 3" xfId="42665" xr:uid="{00000000-0005-0000-0000-0000D9640000}"/>
    <cellStyle name="Output 2 2 37 4" xfId="55673" xr:uid="{00000000-0005-0000-0000-0000DA640000}"/>
    <cellStyle name="Output 2 2 38" xfId="16491" xr:uid="{00000000-0005-0000-0000-0000DB640000}"/>
    <cellStyle name="Output 2 2 38 2" xfId="32823" xr:uid="{00000000-0005-0000-0000-0000DC640000}"/>
    <cellStyle name="Output 2 2 38 3" xfId="43062" xr:uid="{00000000-0005-0000-0000-0000DD640000}"/>
    <cellStyle name="Output 2 2 38 4" xfId="56070" xr:uid="{00000000-0005-0000-0000-0000DE640000}"/>
    <cellStyle name="Output 2 2 39" xfId="16710" xr:uid="{00000000-0005-0000-0000-0000DF640000}"/>
    <cellStyle name="Output 2 2 39 2" xfId="33017" xr:uid="{00000000-0005-0000-0000-0000E0640000}"/>
    <cellStyle name="Output 2 2 39 3" xfId="43232" xr:uid="{00000000-0005-0000-0000-0000E1640000}"/>
    <cellStyle name="Output 2 2 39 4" xfId="56240" xr:uid="{00000000-0005-0000-0000-0000E2640000}"/>
    <cellStyle name="Output 2 2 4" xfId="4319" xr:uid="{00000000-0005-0000-0000-0000E3640000}"/>
    <cellStyle name="Output 2 2 4 2" xfId="21802" xr:uid="{00000000-0005-0000-0000-0000E4640000}"/>
    <cellStyle name="Output 2 2 4 3" xfId="32634" xr:uid="{00000000-0005-0000-0000-0000E5640000}"/>
    <cellStyle name="Output 2 2 4 4" xfId="46587" xr:uid="{00000000-0005-0000-0000-0000E6640000}"/>
    <cellStyle name="Output 2 2 40" xfId="17512" xr:uid="{00000000-0005-0000-0000-0000E7640000}"/>
    <cellStyle name="Output 2 2 40 2" xfId="33750" xr:uid="{00000000-0005-0000-0000-0000E8640000}"/>
    <cellStyle name="Output 2 2 40 3" xfId="43864" xr:uid="{00000000-0005-0000-0000-0000E9640000}"/>
    <cellStyle name="Output 2 2 40 4" xfId="56872" xr:uid="{00000000-0005-0000-0000-0000EA640000}"/>
    <cellStyle name="Output 2 2 41" xfId="17762" xr:uid="{00000000-0005-0000-0000-0000EB640000}"/>
    <cellStyle name="Output 2 2 41 2" xfId="33971" xr:uid="{00000000-0005-0000-0000-0000EC640000}"/>
    <cellStyle name="Output 2 2 41 3" xfId="44045" xr:uid="{00000000-0005-0000-0000-0000ED640000}"/>
    <cellStyle name="Output 2 2 41 4" xfId="57053" xr:uid="{00000000-0005-0000-0000-0000EE640000}"/>
    <cellStyle name="Output 2 2 42" xfId="18081" xr:uid="{00000000-0005-0000-0000-0000EF640000}"/>
    <cellStyle name="Output 2 2 42 2" xfId="34252" xr:uid="{00000000-0005-0000-0000-0000F0640000}"/>
    <cellStyle name="Output 2 2 42 3" xfId="44279" xr:uid="{00000000-0005-0000-0000-0000F1640000}"/>
    <cellStyle name="Output 2 2 42 4" xfId="57287" xr:uid="{00000000-0005-0000-0000-0000F2640000}"/>
    <cellStyle name="Output 2 2 43" xfId="18392" xr:uid="{00000000-0005-0000-0000-0000F3640000}"/>
    <cellStyle name="Output 2 2 43 2" xfId="34527" xr:uid="{00000000-0005-0000-0000-0000F4640000}"/>
    <cellStyle name="Output 2 2 43 3" xfId="44509" xr:uid="{00000000-0005-0000-0000-0000F5640000}"/>
    <cellStyle name="Output 2 2 43 4" xfId="57517" xr:uid="{00000000-0005-0000-0000-0000F6640000}"/>
    <cellStyle name="Output 2 2 44" xfId="18708" xr:uid="{00000000-0005-0000-0000-0000F7640000}"/>
    <cellStyle name="Output 2 2 44 2" xfId="34807" xr:uid="{00000000-0005-0000-0000-0000F8640000}"/>
    <cellStyle name="Output 2 2 44 3" xfId="44744" xr:uid="{00000000-0005-0000-0000-0000F9640000}"/>
    <cellStyle name="Output 2 2 44 4" xfId="57752" xr:uid="{00000000-0005-0000-0000-0000FA640000}"/>
    <cellStyle name="Output 2 2 45" xfId="19169" xr:uid="{00000000-0005-0000-0000-0000FB640000}"/>
    <cellStyle name="Output 2 2 45 2" xfId="35216" xr:uid="{00000000-0005-0000-0000-0000FC640000}"/>
    <cellStyle name="Output 2 2 45 3" xfId="45086" xr:uid="{00000000-0005-0000-0000-0000FD640000}"/>
    <cellStyle name="Output 2 2 45 4" xfId="58094" xr:uid="{00000000-0005-0000-0000-0000FE640000}"/>
    <cellStyle name="Output 2 2 46" xfId="19471" xr:uid="{00000000-0005-0000-0000-0000FF640000}"/>
    <cellStyle name="Output 2 2 46 2" xfId="35482" xr:uid="{00000000-0005-0000-0000-000000650000}"/>
    <cellStyle name="Output 2 2 46 3" xfId="45309" xr:uid="{00000000-0005-0000-0000-000001650000}"/>
    <cellStyle name="Output 2 2 46 4" xfId="58317" xr:uid="{00000000-0005-0000-0000-000002650000}"/>
    <cellStyle name="Output 2 2 47" xfId="34154" xr:uid="{00000000-0005-0000-0000-000003650000}"/>
    <cellStyle name="Output 2 2 48" xfId="45561" xr:uid="{00000000-0005-0000-0000-000004650000}"/>
    <cellStyle name="Output 2 2 5" xfId="4562" xr:uid="{00000000-0005-0000-0000-000005650000}"/>
    <cellStyle name="Output 2 2 5 2" xfId="22014" xr:uid="{00000000-0005-0000-0000-000006650000}"/>
    <cellStyle name="Output 2 2 5 3" xfId="20411" xr:uid="{00000000-0005-0000-0000-000007650000}"/>
    <cellStyle name="Output 2 2 5 4" xfId="46758" xr:uid="{00000000-0005-0000-0000-000008650000}"/>
    <cellStyle name="Output 2 2 6" xfId="4953" xr:uid="{00000000-0005-0000-0000-000009650000}"/>
    <cellStyle name="Output 2 2 6 2" xfId="22377" xr:uid="{00000000-0005-0000-0000-00000A650000}"/>
    <cellStyle name="Output 2 2 6 3" xfId="20607" xr:uid="{00000000-0005-0000-0000-00000B650000}"/>
    <cellStyle name="Output 2 2 6 4" xfId="47071" xr:uid="{00000000-0005-0000-0000-00000C650000}"/>
    <cellStyle name="Output 2 2 7" xfId="5178" xr:uid="{00000000-0005-0000-0000-00000D650000}"/>
    <cellStyle name="Output 2 2 7 2" xfId="22580" xr:uid="{00000000-0005-0000-0000-00000E650000}"/>
    <cellStyle name="Output 2 2 7 3" xfId="19669" xr:uid="{00000000-0005-0000-0000-00000F650000}"/>
    <cellStyle name="Output 2 2 7 4" xfId="47252" xr:uid="{00000000-0005-0000-0000-000010650000}"/>
    <cellStyle name="Output 2 2 8" xfId="5463" xr:uid="{00000000-0005-0000-0000-000011650000}"/>
    <cellStyle name="Output 2 2 8 2" xfId="22841" xr:uid="{00000000-0005-0000-0000-000012650000}"/>
    <cellStyle name="Output 2 2 8 3" xfId="19589" xr:uid="{00000000-0005-0000-0000-000013650000}"/>
    <cellStyle name="Output 2 2 8 4" xfId="47470" xr:uid="{00000000-0005-0000-0000-000014650000}"/>
    <cellStyle name="Output 2 2 9" xfId="5671" xr:uid="{00000000-0005-0000-0000-000015650000}"/>
    <cellStyle name="Output 2 2 9 2" xfId="23030" xr:uid="{00000000-0005-0000-0000-000016650000}"/>
    <cellStyle name="Output 2 2 9 3" xfId="33659" xr:uid="{00000000-0005-0000-0000-000017650000}"/>
    <cellStyle name="Output 2 2 9 4" xfId="47632" xr:uid="{00000000-0005-0000-0000-000018650000}"/>
    <cellStyle name="Output 2 20" xfId="10112" xr:uid="{00000000-0005-0000-0000-000019650000}"/>
    <cellStyle name="Output 2 20 2" xfId="27089" xr:uid="{00000000-0005-0000-0000-00001A650000}"/>
    <cellStyle name="Output 2 20 3" xfId="38172" xr:uid="{00000000-0005-0000-0000-00001B650000}"/>
    <cellStyle name="Output 2 20 4" xfId="51137" xr:uid="{00000000-0005-0000-0000-00001C650000}"/>
    <cellStyle name="Output 2 21" xfId="9792" xr:uid="{00000000-0005-0000-0000-00001D650000}"/>
    <cellStyle name="Output 2 21 2" xfId="26788" xr:uid="{00000000-0005-0000-0000-00001E650000}"/>
    <cellStyle name="Output 2 21 3" xfId="37913" xr:uid="{00000000-0005-0000-0000-00001F650000}"/>
    <cellStyle name="Output 2 21 4" xfId="50879" xr:uid="{00000000-0005-0000-0000-000020650000}"/>
    <cellStyle name="Output 2 22" xfId="15425" xr:uid="{00000000-0005-0000-0000-000021650000}"/>
    <cellStyle name="Output 2 22 2" xfId="31854" xr:uid="{00000000-0005-0000-0000-000022650000}"/>
    <cellStyle name="Output 2 22 3" xfId="42206" xr:uid="{00000000-0005-0000-0000-000023650000}"/>
    <cellStyle name="Output 2 22 4" xfId="55214" xr:uid="{00000000-0005-0000-0000-000024650000}"/>
    <cellStyle name="Output 2 23" xfId="16173" xr:uid="{00000000-0005-0000-0000-000025650000}"/>
    <cellStyle name="Output 2 23 2" xfId="32529" xr:uid="{00000000-0005-0000-0000-000026650000}"/>
    <cellStyle name="Output 2 23 3" xfId="42799" xr:uid="{00000000-0005-0000-0000-000027650000}"/>
    <cellStyle name="Output 2 23 4" xfId="55807" xr:uid="{00000000-0005-0000-0000-000028650000}"/>
    <cellStyle name="Output 2 24" xfId="16974" xr:uid="{00000000-0005-0000-0000-000029650000}"/>
    <cellStyle name="Output 2 24 2" xfId="33254" xr:uid="{00000000-0005-0000-0000-00002A650000}"/>
    <cellStyle name="Output 2 24 3" xfId="43436" xr:uid="{00000000-0005-0000-0000-00002B650000}"/>
    <cellStyle name="Output 2 24 4" xfId="56444" xr:uid="{00000000-0005-0000-0000-00002C650000}"/>
    <cellStyle name="Output 2 25" xfId="17028" xr:uid="{00000000-0005-0000-0000-00002D650000}"/>
    <cellStyle name="Output 2 25 2" xfId="33308" xr:uid="{00000000-0005-0000-0000-00002E650000}"/>
    <cellStyle name="Output 2 25 3" xfId="43486" xr:uid="{00000000-0005-0000-0000-00002F650000}"/>
    <cellStyle name="Output 2 25 4" xfId="56494" xr:uid="{00000000-0005-0000-0000-000030650000}"/>
    <cellStyle name="Output 2 26" xfId="17115" xr:uid="{00000000-0005-0000-0000-000031650000}"/>
    <cellStyle name="Output 2 26 2" xfId="33384" xr:uid="{00000000-0005-0000-0000-000032650000}"/>
    <cellStyle name="Output 2 26 3" xfId="43550" xr:uid="{00000000-0005-0000-0000-000033650000}"/>
    <cellStyle name="Output 2 26 4" xfId="56558" xr:uid="{00000000-0005-0000-0000-000034650000}"/>
    <cellStyle name="Output 2 27" xfId="17019" xr:uid="{00000000-0005-0000-0000-000035650000}"/>
    <cellStyle name="Output 2 27 2" xfId="33299" xr:uid="{00000000-0005-0000-0000-000036650000}"/>
    <cellStyle name="Output 2 27 3" xfId="43478" xr:uid="{00000000-0005-0000-0000-000037650000}"/>
    <cellStyle name="Output 2 27 4" xfId="56486" xr:uid="{00000000-0005-0000-0000-000038650000}"/>
    <cellStyle name="Output 2 28" xfId="18866" xr:uid="{00000000-0005-0000-0000-000039650000}"/>
    <cellStyle name="Output 2 28 2" xfId="34938" xr:uid="{00000000-0005-0000-0000-00003A650000}"/>
    <cellStyle name="Output 2 28 3" xfId="44853" xr:uid="{00000000-0005-0000-0000-00003B650000}"/>
    <cellStyle name="Output 2 28 4" xfId="57861" xr:uid="{00000000-0005-0000-0000-00003C650000}"/>
    <cellStyle name="Output 2 29" xfId="22918" xr:uid="{00000000-0005-0000-0000-00003D650000}"/>
    <cellStyle name="Output 2 3" xfId="2966" xr:uid="{00000000-0005-0000-0000-00003E650000}"/>
    <cellStyle name="Output 2 3 10" xfId="6332" xr:uid="{00000000-0005-0000-0000-00003F650000}"/>
    <cellStyle name="Output 2 3 10 2" xfId="23651" xr:uid="{00000000-0005-0000-0000-000040650000}"/>
    <cellStyle name="Output 2 3 10 3" xfId="30258" xr:uid="{00000000-0005-0000-0000-000041650000}"/>
    <cellStyle name="Output 2 3 10 4" xfId="48174" xr:uid="{00000000-0005-0000-0000-000042650000}"/>
    <cellStyle name="Output 2 3 11" xfId="6565" xr:uid="{00000000-0005-0000-0000-000043650000}"/>
    <cellStyle name="Output 2 3 11 2" xfId="23854" xr:uid="{00000000-0005-0000-0000-000044650000}"/>
    <cellStyle name="Output 2 3 11 3" xfId="28178" xr:uid="{00000000-0005-0000-0000-000045650000}"/>
    <cellStyle name="Output 2 3 11 4" xfId="48348" xr:uid="{00000000-0005-0000-0000-000046650000}"/>
    <cellStyle name="Output 2 3 12" xfId="6862" xr:uid="{00000000-0005-0000-0000-000047650000}"/>
    <cellStyle name="Output 2 3 12 2" xfId="24120" xr:uid="{00000000-0005-0000-0000-000048650000}"/>
    <cellStyle name="Output 2 3 12 3" xfId="35601" xr:uid="{00000000-0005-0000-0000-000049650000}"/>
    <cellStyle name="Output 2 3 12 4" xfId="48570" xr:uid="{00000000-0005-0000-0000-00004A650000}"/>
    <cellStyle name="Output 2 3 13" xfId="7216" xr:uid="{00000000-0005-0000-0000-00004B650000}"/>
    <cellStyle name="Output 2 3 13 2" xfId="24442" xr:uid="{00000000-0005-0000-0000-00004C650000}"/>
    <cellStyle name="Output 2 3 13 3" xfId="35876" xr:uid="{00000000-0005-0000-0000-00004D650000}"/>
    <cellStyle name="Output 2 3 13 4" xfId="48845" xr:uid="{00000000-0005-0000-0000-00004E650000}"/>
    <cellStyle name="Output 2 3 14" xfId="7652" xr:uid="{00000000-0005-0000-0000-00004F650000}"/>
    <cellStyle name="Output 2 3 14 2" xfId="24828" xr:uid="{00000000-0005-0000-0000-000050650000}"/>
    <cellStyle name="Output 2 3 14 3" xfId="36189" xr:uid="{00000000-0005-0000-0000-000051650000}"/>
    <cellStyle name="Output 2 3 14 4" xfId="49160" xr:uid="{00000000-0005-0000-0000-000052650000}"/>
    <cellStyle name="Output 2 3 15" xfId="7948" xr:uid="{00000000-0005-0000-0000-000053650000}"/>
    <cellStyle name="Output 2 3 15 2" xfId="25093" xr:uid="{00000000-0005-0000-0000-000054650000}"/>
    <cellStyle name="Output 2 3 15 3" xfId="36419" xr:uid="{00000000-0005-0000-0000-000055650000}"/>
    <cellStyle name="Output 2 3 15 4" xfId="49390" xr:uid="{00000000-0005-0000-0000-000056650000}"/>
    <cellStyle name="Output 2 3 16" xfId="8530" xr:uid="{00000000-0005-0000-0000-000057650000}"/>
    <cellStyle name="Output 2 3 16 2" xfId="25636" xr:uid="{00000000-0005-0000-0000-000058650000}"/>
    <cellStyle name="Output 2 3 16 3" xfId="36903" xr:uid="{00000000-0005-0000-0000-000059650000}"/>
    <cellStyle name="Output 2 3 16 4" xfId="49874" xr:uid="{00000000-0005-0000-0000-00005A650000}"/>
    <cellStyle name="Output 2 3 17" xfId="8790" xr:uid="{00000000-0005-0000-0000-00005B650000}"/>
    <cellStyle name="Output 2 3 17 2" xfId="25864" xr:uid="{00000000-0005-0000-0000-00005C650000}"/>
    <cellStyle name="Output 2 3 17 3" xfId="37092" xr:uid="{00000000-0005-0000-0000-00005D650000}"/>
    <cellStyle name="Output 2 3 17 4" xfId="50063" xr:uid="{00000000-0005-0000-0000-00005E650000}"/>
    <cellStyle name="Output 2 3 18" xfId="9069" xr:uid="{00000000-0005-0000-0000-00005F650000}"/>
    <cellStyle name="Output 2 3 18 2" xfId="26113" xr:uid="{00000000-0005-0000-0000-000060650000}"/>
    <cellStyle name="Output 2 3 18 3" xfId="37307" xr:uid="{00000000-0005-0000-0000-000061650000}"/>
    <cellStyle name="Output 2 3 18 4" xfId="50278" xr:uid="{00000000-0005-0000-0000-000062650000}"/>
    <cellStyle name="Output 2 3 19" xfId="10585" xr:uid="{00000000-0005-0000-0000-000063650000}"/>
    <cellStyle name="Output 2 3 19 2" xfId="27534" xr:uid="{00000000-0005-0000-0000-000064650000}"/>
    <cellStyle name="Output 2 3 19 3" xfId="38568" xr:uid="{00000000-0005-0000-0000-000065650000}"/>
    <cellStyle name="Output 2 3 19 4" xfId="51565" xr:uid="{00000000-0005-0000-0000-000066650000}"/>
    <cellStyle name="Output 2 3 2" xfId="3476" xr:uid="{00000000-0005-0000-0000-000067650000}"/>
    <cellStyle name="Output 2 3 2 2" xfId="21044" xr:uid="{00000000-0005-0000-0000-000068650000}"/>
    <cellStyle name="Output 2 3 2 3" xfId="33190" xr:uid="{00000000-0005-0000-0000-000069650000}"/>
    <cellStyle name="Output 2 3 2 4" xfId="45946" xr:uid="{00000000-0005-0000-0000-00006A650000}"/>
    <cellStyle name="Output 2 3 20" xfId="10838" xr:uid="{00000000-0005-0000-0000-00006B650000}"/>
    <cellStyle name="Output 2 3 20 2" xfId="27768" xr:uid="{00000000-0005-0000-0000-00006C650000}"/>
    <cellStyle name="Output 2 3 20 3" xfId="38766" xr:uid="{00000000-0005-0000-0000-00006D650000}"/>
    <cellStyle name="Output 2 3 20 4" xfId="51774" xr:uid="{00000000-0005-0000-0000-00006E650000}"/>
    <cellStyle name="Output 2 3 21" xfId="11161" xr:uid="{00000000-0005-0000-0000-00006F650000}"/>
    <cellStyle name="Output 2 3 21 2" xfId="28060" xr:uid="{00000000-0005-0000-0000-000070650000}"/>
    <cellStyle name="Output 2 3 21 3" xfId="39007" xr:uid="{00000000-0005-0000-0000-000071650000}"/>
    <cellStyle name="Output 2 3 21 4" xfId="52015" xr:uid="{00000000-0005-0000-0000-000072650000}"/>
    <cellStyle name="Output 2 3 22" xfId="11501" xr:uid="{00000000-0005-0000-0000-000073650000}"/>
    <cellStyle name="Output 2 3 22 2" xfId="28368" xr:uid="{00000000-0005-0000-0000-000074650000}"/>
    <cellStyle name="Output 2 3 22 3" xfId="39263" xr:uid="{00000000-0005-0000-0000-000075650000}"/>
    <cellStyle name="Output 2 3 22 4" xfId="52271" xr:uid="{00000000-0005-0000-0000-000076650000}"/>
    <cellStyle name="Output 2 3 23" xfId="11772" xr:uid="{00000000-0005-0000-0000-000077650000}"/>
    <cellStyle name="Output 2 3 23 2" xfId="28607" xr:uid="{00000000-0005-0000-0000-000078650000}"/>
    <cellStyle name="Output 2 3 23 3" xfId="39468" xr:uid="{00000000-0005-0000-0000-000079650000}"/>
    <cellStyle name="Output 2 3 23 4" xfId="52476" xr:uid="{00000000-0005-0000-0000-00007A650000}"/>
    <cellStyle name="Output 2 3 24" xfId="12101" xr:uid="{00000000-0005-0000-0000-00007B650000}"/>
    <cellStyle name="Output 2 3 24 2" xfId="28909" xr:uid="{00000000-0005-0000-0000-00007C650000}"/>
    <cellStyle name="Output 2 3 24 3" xfId="39726" xr:uid="{00000000-0005-0000-0000-00007D650000}"/>
    <cellStyle name="Output 2 3 24 4" xfId="52734" xr:uid="{00000000-0005-0000-0000-00007E650000}"/>
    <cellStyle name="Output 2 3 25" xfId="12386" xr:uid="{00000000-0005-0000-0000-00007F650000}"/>
    <cellStyle name="Output 2 3 25 2" xfId="29159" xr:uid="{00000000-0005-0000-0000-000080650000}"/>
    <cellStyle name="Output 2 3 25 3" xfId="39927" xr:uid="{00000000-0005-0000-0000-000081650000}"/>
    <cellStyle name="Output 2 3 25 4" xfId="52935" xr:uid="{00000000-0005-0000-0000-000082650000}"/>
    <cellStyle name="Output 2 3 26" xfId="12661" xr:uid="{00000000-0005-0000-0000-000083650000}"/>
    <cellStyle name="Output 2 3 26 2" xfId="29403" xr:uid="{00000000-0005-0000-0000-000084650000}"/>
    <cellStyle name="Output 2 3 26 3" xfId="40125" xr:uid="{00000000-0005-0000-0000-000085650000}"/>
    <cellStyle name="Output 2 3 26 4" xfId="53133" xr:uid="{00000000-0005-0000-0000-000086650000}"/>
    <cellStyle name="Output 2 3 27" xfId="12944" xr:uid="{00000000-0005-0000-0000-000087650000}"/>
    <cellStyle name="Output 2 3 27 2" xfId="29653" xr:uid="{00000000-0005-0000-0000-000088650000}"/>
    <cellStyle name="Output 2 3 27 3" xfId="40327" xr:uid="{00000000-0005-0000-0000-000089650000}"/>
    <cellStyle name="Output 2 3 27 4" xfId="53335" xr:uid="{00000000-0005-0000-0000-00008A650000}"/>
    <cellStyle name="Output 2 3 28" xfId="13285" xr:uid="{00000000-0005-0000-0000-00008B650000}"/>
    <cellStyle name="Output 2 3 28 2" xfId="29960" xr:uid="{00000000-0005-0000-0000-00008C650000}"/>
    <cellStyle name="Output 2 3 28 3" xfId="40595" xr:uid="{00000000-0005-0000-0000-00008D650000}"/>
    <cellStyle name="Output 2 3 28 4" xfId="53603" xr:uid="{00000000-0005-0000-0000-00008E650000}"/>
    <cellStyle name="Output 2 3 29" xfId="13619" xr:uid="{00000000-0005-0000-0000-00008F650000}"/>
    <cellStyle name="Output 2 3 29 2" xfId="30264" xr:uid="{00000000-0005-0000-0000-000090650000}"/>
    <cellStyle name="Output 2 3 29 3" xfId="40862" xr:uid="{00000000-0005-0000-0000-000091650000}"/>
    <cellStyle name="Output 2 3 29 4" xfId="53870" xr:uid="{00000000-0005-0000-0000-000092650000}"/>
    <cellStyle name="Output 2 3 3" xfId="3772" xr:uid="{00000000-0005-0000-0000-000093650000}"/>
    <cellStyle name="Output 2 3 3 2" xfId="21303" xr:uid="{00000000-0005-0000-0000-000094650000}"/>
    <cellStyle name="Output 2 3 3 3" xfId="20962" xr:uid="{00000000-0005-0000-0000-000095650000}"/>
    <cellStyle name="Output 2 3 3 4" xfId="46163" xr:uid="{00000000-0005-0000-0000-000096650000}"/>
    <cellStyle name="Output 2 3 30" xfId="13861" xr:uid="{00000000-0005-0000-0000-000097650000}"/>
    <cellStyle name="Output 2 3 30 2" xfId="30479" xr:uid="{00000000-0005-0000-0000-000098650000}"/>
    <cellStyle name="Output 2 3 30 3" xfId="41047" xr:uid="{00000000-0005-0000-0000-000099650000}"/>
    <cellStyle name="Output 2 3 30 4" xfId="54055" xr:uid="{00000000-0005-0000-0000-00009A650000}"/>
    <cellStyle name="Output 2 3 31" xfId="14137" xr:uid="{00000000-0005-0000-0000-00009B650000}"/>
    <cellStyle name="Output 2 3 31 2" xfId="30720" xr:uid="{00000000-0005-0000-0000-00009C650000}"/>
    <cellStyle name="Output 2 3 31 3" xfId="41247" xr:uid="{00000000-0005-0000-0000-00009D650000}"/>
    <cellStyle name="Output 2 3 31 4" xfId="54255" xr:uid="{00000000-0005-0000-0000-00009E650000}"/>
    <cellStyle name="Output 2 3 32" xfId="14434" xr:uid="{00000000-0005-0000-0000-00009F650000}"/>
    <cellStyle name="Output 2 3 32 2" xfId="30983" xr:uid="{00000000-0005-0000-0000-0000A0650000}"/>
    <cellStyle name="Output 2 3 32 3" xfId="41463" xr:uid="{00000000-0005-0000-0000-0000A1650000}"/>
    <cellStyle name="Output 2 3 32 4" xfId="54471" xr:uid="{00000000-0005-0000-0000-0000A2650000}"/>
    <cellStyle name="Output 2 3 33" xfId="14758" xr:uid="{00000000-0005-0000-0000-0000A3650000}"/>
    <cellStyle name="Output 2 3 33 2" xfId="31271" xr:uid="{00000000-0005-0000-0000-0000A4650000}"/>
    <cellStyle name="Output 2 3 33 3" xfId="41706" xr:uid="{00000000-0005-0000-0000-0000A5650000}"/>
    <cellStyle name="Output 2 3 33 4" xfId="54714" xr:uid="{00000000-0005-0000-0000-0000A6650000}"/>
    <cellStyle name="Output 2 3 34" xfId="15059" xr:uid="{00000000-0005-0000-0000-0000A7650000}"/>
    <cellStyle name="Output 2 3 34 2" xfId="31539" xr:uid="{00000000-0005-0000-0000-0000A8650000}"/>
    <cellStyle name="Output 2 3 34 3" xfId="41938" xr:uid="{00000000-0005-0000-0000-0000A9650000}"/>
    <cellStyle name="Output 2 3 34 4" xfId="54946" xr:uid="{00000000-0005-0000-0000-0000AA650000}"/>
    <cellStyle name="Output 2 3 35" xfId="15361" xr:uid="{00000000-0005-0000-0000-0000AB650000}"/>
    <cellStyle name="Output 2 3 35 2" xfId="31804" xr:uid="{00000000-0005-0000-0000-0000AC650000}"/>
    <cellStyle name="Output 2 3 35 3" xfId="42167" xr:uid="{00000000-0005-0000-0000-0000AD650000}"/>
    <cellStyle name="Output 2 3 35 4" xfId="55175" xr:uid="{00000000-0005-0000-0000-0000AE650000}"/>
    <cellStyle name="Output 2 3 36" xfId="15809" xr:uid="{00000000-0005-0000-0000-0000AF650000}"/>
    <cellStyle name="Output 2 3 36 2" xfId="32213" xr:uid="{00000000-0005-0000-0000-0000B0650000}"/>
    <cellStyle name="Output 2 3 36 3" xfId="42529" xr:uid="{00000000-0005-0000-0000-0000B1650000}"/>
    <cellStyle name="Output 2 3 36 4" xfId="55537" xr:uid="{00000000-0005-0000-0000-0000B2650000}"/>
    <cellStyle name="Output 2 3 37" xfId="16070" xr:uid="{00000000-0005-0000-0000-0000B3650000}"/>
    <cellStyle name="Output 2 3 37 2" xfId="32437" xr:uid="{00000000-0005-0000-0000-0000B4650000}"/>
    <cellStyle name="Output 2 3 37 3" xfId="42719" xr:uid="{00000000-0005-0000-0000-0000B5650000}"/>
    <cellStyle name="Output 2 3 37 4" xfId="55727" xr:uid="{00000000-0005-0000-0000-0000B6650000}"/>
    <cellStyle name="Output 2 3 38" xfId="16556" xr:uid="{00000000-0005-0000-0000-0000B7650000}"/>
    <cellStyle name="Output 2 3 38 2" xfId="32883" xr:uid="{00000000-0005-0000-0000-0000B8650000}"/>
    <cellStyle name="Output 2 3 38 3" xfId="43116" xr:uid="{00000000-0005-0000-0000-0000B9650000}"/>
    <cellStyle name="Output 2 3 38 4" xfId="56124" xr:uid="{00000000-0005-0000-0000-0000BA650000}"/>
    <cellStyle name="Output 2 3 39" xfId="16779" xr:uid="{00000000-0005-0000-0000-0000BB650000}"/>
    <cellStyle name="Output 2 3 39 2" xfId="33080" xr:uid="{00000000-0005-0000-0000-0000BC650000}"/>
    <cellStyle name="Output 2 3 39 3" xfId="43286" xr:uid="{00000000-0005-0000-0000-0000BD650000}"/>
    <cellStyle name="Output 2 3 39 4" xfId="56294" xr:uid="{00000000-0005-0000-0000-0000BE650000}"/>
    <cellStyle name="Output 2 3 4" xfId="4386" xr:uid="{00000000-0005-0000-0000-0000BF650000}"/>
    <cellStyle name="Output 2 3 4 2" xfId="21863" xr:uid="{00000000-0005-0000-0000-0000C0650000}"/>
    <cellStyle name="Output 2 3 4 3" xfId="27514" xr:uid="{00000000-0005-0000-0000-0000C1650000}"/>
    <cellStyle name="Output 2 3 4 4" xfId="46638" xr:uid="{00000000-0005-0000-0000-0000C2650000}"/>
    <cellStyle name="Output 2 3 40" xfId="17577" xr:uid="{00000000-0005-0000-0000-0000C3650000}"/>
    <cellStyle name="Output 2 3 40 2" xfId="33811" xr:uid="{00000000-0005-0000-0000-0000C4650000}"/>
    <cellStyle name="Output 2 3 40 3" xfId="43914" xr:uid="{00000000-0005-0000-0000-0000C5650000}"/>
    <cellStyle name="Output 2 3 40 4" xfId="56922" xr:uid="{00000000-0005-0000-0000-0000C6650000}"/>
    <cellStyle name="Output 2 3 41" xfId="17833" xr:uid="{00000000-0005-0000-0000-0000C7650000}"/>
    <cellStyle name="Output 2 3 41 2" xfId="34038" xr:uid="{00000000-0005-0000-0000-0000C8650000}"/>
    <cellStyle name="Output 2 3 41 3" xfId="44100" xr:uid="{00000000-0005-0000-0000-0000C9650000}"/>
    <cellStyle name="Output 2 3 41 4" xfId="57108" xr:uid="{00000000-0005-0000-0000-0000CA650000}"/>
    <cellStyle name="Output 2 3 42" xfId="18152" xr:uid="{00000000-0005-0000-0000-0000CB650000}"/>
    <cellStyle name="Output 2 3 42 2" xfId="34318" xr:uid="{00000000-0005-0000-0000-0000CC650000}"/>
    <cellStyle name="Output 2 3 42 3" xfId="44334" xr:uid="{00000000-0005-0000-0000-0000CD650000}"/>
    <cellStyle name="Output 2 3 42 4" xfId="57342" xr:uid="{00000000-0005-0000-0000-0000CE650000}"/>
    <cellStyle name="Output 2 3 43" xfId="18463" xr:uid="{00000000-0005-0000-0000-0000CF650000}"/>
    <cellStyle name="Output 2 3 43 2" xfId="34593" xr:uid="{00000000-0005-0000-0000-0000D0650000}"/>
    <cellStyle name="Output 2 3 43 3" xfId="44564" xr:uid="{00000000-0005-0000-0000-0000D1650000}"/>
    <cellStyle name="Output 2 3 43 4" xfId="57572" xr:uid="{00000000-0005-0000-0000-0000D2650000}"/>
    <cellStyle name="Output 2 3 44" xfId="18778" xr:uid="{00000000-0005-0000-0000-0000D3650000}"/>
    <cellStyle name="Output 2 3 44 2" xfId="34872" xr:uid="{00000000-0005-0000-0000-0000D4650000}"/>
    <cellStyle name="Output 2 3 44 3" xfId="44798" xr:uid="{00000000-0005-0000-0000-0000D5650000}"/>
    <cellStyle name="Output 2 3 44 4" xfId="57806" xr:uid="{00000000-0005-0000-0000-0000D6650000}"/>
    <cellStyle name="Output 2 3 45" xfId="19238" xr:uid="{00000000-0005-0000-0000-0000D7650000}"/>
    <cellStyle name="Output 2 3 45 2" xfId="35282" xr:uid="{00000000-0005-0000-0000-0000D8650000}"/>
    <cellStyle name="Output 2 3 45 3" xfId="45140" xr:uid="{00000000-0005-0000-0000-0000D9650000}"/>
    <cellStyle name="Output 2 3 45 4" xfId="58148" xr:uid="{00000000-0005-0000-0000-0000DA650000}"/>
    <cellStyle name="Output 2 3 46" xfId="19541" xr:uid="{00000000-0005-0000-0000-0000DB650000}"/>
    <cellStyle name="Output 2 3 46 2" xfId="35547" xr:uid="{00000000-0005-0000-0000-0000DC650000}"/>
    <cellStyle name="Output 2 3 46 3" xfId="45363" xr:uid="{00000000-0005-0000-0000-0000DD650000}"/>
    <cellStyle name="Output 2 3 46 4" xfId="58371" xr:uid="{00000000-0005-0000-0000-0000DE650000}"/>
    <cellStyle name="Output 2 3 47" xfId="26115" xr:uid="{00000000-0005-0000-0000-0000DF650000}"/>
    <cellStyle name="Output 2 3 48" xfId="45615" xr:uid="{00000000-0005-0000-0000-0000E0650000}"/>
    <cellStyle name="Output 2 3 5" xfId="4633" xr:uid="{00000000-0005-0000-0000-0000E1650000}"/>
    <cellStyle name="Output 2 3 5 2" xfId="22082" xr:uid="{00000000-0005-0000-0000-0000E2650000}"/>
    <cellStyle name="Output 2 3 5 3" xfId="23667" xr:uid="{00000000-0005-0000-0000-0000E3650000}"/>
    <cellStyle name="Output 2 3 5 4" xfId="46814" xr:uid="{00000000-0005-0000-0000-0000E4650000}"/>
    <cellStyle name="Output 2 3 6" xfId="5018" xr:uid="{00000000-0005-0000-0000-0000E5650000}"/>
    <cellStyle name="Output 2 3 6 2" xfId="22440" xr:uid="{00000000-0005-0000-0000-0000E6650000}"/>
    <cellStyle name="Output 2 3 6 3" xfId="19742" xr:uid="{00000000-0005-0000-0000-0000E7650000}"/>
    <cellStyle name="Output 2 3 6 4" xfId="47125" xr:uid="{00000000-0005-0000-0000-0000E8650000}"/>
    <cellStyle name="Output 2 3 7" xfId="5247" xr:uid="{00000000-0005-0000-0000-0000E9650000}"/>
    <cellStyle name="Output 2 3 7 2" xfId="22646" xr:uid="{00000000-0005-0000-0000-0000EA650000}"/>
    <cellStyle name="Output 2 3 7 3" xfId="20389" xr:uid="{00000000-0005-0000-0000-0000EB650000}"/>
    <cellStyle name="Output 2 3 7 4" xfId="47307" xr:uid="{00000000-0005-0000-0000-0000EC650000}"/>
    <cellStyle name="Output 2 3 8" xfId="5528" xr:uid="{00000000-0005-0000-0000-0000ED650000}"/>
    <cellStyle name="Output 2 3 8 2" xfId="22903" xr:uid="{00000000-0005-0000-0000-0000EE650000}"/>
    <cellStyle name="Output 2 3 8 3" xfId="32727" xr:uid="{00000000-0005-0000-0000-0000EF650000}"/>
    <cellStyle name="Output 2 3 8 4" xfId="47524" xr:uid="{00000000-0005-0000-0000-0000F0650000}"/>
    <cellStyle name="Output 2 3 9" xfId="5736" xr:uid="{00000000-0005-0000-0000-0000F1650000}"/>
    <cellStyle name="Output 2 3 9 2" xfId="23092" xr:uid="{00000000-0005-0000-0000-0000F2650000}"/>
    <cellStyle name="Output 2 3 9 3" xfId="28602" xr:uid="{00000000-0005-0000-0000-0000F3650000}"/>
    <cellStyle name="Output 2 3 9 4" xfId="47686" xr:uid="{00000000-0005-0000-0000-0000F4650000}"/>
    <cellStyle name="Output 2 30" xfId="45394" xr:uid="{00000000-0005-0000-0000-0000F5650000}"/>
    <cellStyle name="Output 2 4" xfId="2676" xr:uid="{00000000-0005-0000-0000-0000F6650000}"/>
    <cellStyle name="Output 2 4 10" xfId="6091" xr:uid="{00000000-0005-0000-0000-0000F7650000}"/>
    <cellStyle name="Output 2 4 10 2" xfId="23423" xr:uid="{00000000-0005-0000-0000-0000F8650000}"/>
    <cellStyle name="Output 2 4 10 3" xfId="28613" xr:uid="{00000000-0005-0000-0000-0000F9650000}"/>
    <cellStyle name="Output 2 4 10 4" xfId="47978" xr:uid="{00000000-0005-0000-0000-0000FA650000}"/>
    <cellStyle name="Output 2 4 11" xfId="5792" xr:uid="{00000000-0005-0000-0000-0000FB650000}"/>
    <cellStyle name="Output 2 4 11 2" xfId="23137" xr:uid="{00000000-0005-0000-0000-0000FC650000}"/>
    <cellStyle name="Output 2 4 11 3" xfId="35389" xr:uid="{00000000-0005-0000-0000-0000FD650000}"/>
    <cellStyle name="Output 2 4 11 4" xfId="47722" xr:uid="{00000000-0005-0000-0000-0000FE650000}"/>
    <cellStyle name="Output 2 4 12" xfId="6615" xr:uid="{00000000-0005-0000-0000-0000FF650000}"/>
    <cellStyle name="Output 2 4 12 2" xfId="23895" xr:uid="{00000000-0005-0000-0000-000000660000}"/>
    <cellStyle name="Output 2 4 12 3" xfId="27543" xr:uid="{00000000-0005-0000-0000-000001660000}"/>
    <cellStyle name="Output 2 4 12 4" xfId="48378" xr:uid="{00000000-0005-0000-0000-000002660000}"/>
    <cellStyle name="Output 2 4 13" xfId="6990" xr:uid="{00000000-0005-0000-0000-000003660000}"/>
    <cellStyle name="Output 2 4 13 2" xfId="24234" xr:uid="{00000000-0005-0000-0000-000004660000}"/>
    <cellStyle name="Output 2 4 13 3" xfId="35698" xr:uid="{00000000-0005-0000-0000-000005660000}"/>
    <cellStyle name="Output 2 4 13 4" xfId="48667" xr:uid="{00000000-0005-0000-0000-000006660000}"/>
    <cellStyle name="Output 2 4 14" xfId="7404" xr:uid="{00000000-0005-0000-0000-000007660000}"/>
    <cellStyle name="Output 2 4 14 2" xfId="24605" xr:uid="{00000000-0005-0000-0000-000008660000}"/>
    <cellStyle name="Output 2 4 14 3" xfId="35996" xr:uid="{00000000-0005-0000-0000-000009660000}"/>
    <cellStyle name="Output 2 4 14 4" xfId="48967" xr:uid="{00000000-0005-0000-0000-00000A660000}"/>
    <cellStyle name="Output 2 4 15" xfId="7712" xr:uid="{00000000-0005-0000-0000-00000B660000}"/>
    <cellStyle name="Output 2 4 15 2" xfId="24876" xr:uid="{00000000-0005-0000-0000-00000C660000}"/>
    <cellStyle name="Output 2 4 15 3" xfId="36227" xr:uid="{00000000-0005-0000-0000-00000D660000}"/>
    <cellStyle name="Output 2 4 15 4" xfId="49198" xr:uid="{00000000-0005-0000-0000-00000E660000}"/>
    <cellStyle name="Output 2 4 16" xfId="8286" xr:uid="{00000000-0005-0000-0000-00000F660000}"/>
    <cellStyle name="Output 2 4 16 2" xfId="25412" xr:uid="{00000000-0005-0000-0000-000010660000}"/>
    <cellStyle name="Output 2 4 16 3" xfId="36703" xr:uid="{00000000-0005-0000-0000-000011660000}"/>
    <cellStyle name="Output 2 4 16 4" xfId="49674" xr:uid="{00000000-0005-0000-0000-000012660000}"/>
    <cellStyle name="Output 2 4 17" xfId="8189" xr:uid="{00000000-0005-0000-0000-000013660000}"/>
    <cellStyle name="Output 2 4 17 2" xfId="25320" xr:uid="{00000000-0005-0000-0000-000014660000}"/>
    <cellStyle name="Output 2 4 17 3" xfId="36623" xr:uid="{00000000-0005-0000-0000-000015660000}"/>
    <cellStyle name="Output 2 4 17 4" xfId="49594" xr:uid="{00000000-0005-0000-0000-000016660000}"/>
    <cellStyle name="Output 2 4 18" xfId="8042" xr:uid="{00000000-0005-0000-0000-000017660000}"/>
    <cellStyle name="Output 2 4 18 2" xfId="25177" xr:uid="{00000000-0005-0000-0000-000018660000}"/>
    <cellStyle name="Output 2 4 18 3" xfId="36488" xr:uid="{00000000-0005-0000-0000-000019660000}"/>
    <cellStyle name="Output 2 4 18 4" xfId="49459" xr:uid="{00000000-0005-0000-0000-00001A660000}"/>
    <cellStyle name="Output 2 4 19" xfId="10338" xr:uid="{00000000-0005-0000-0000-00001B660000}"/>
    <cellStyle name="Output 2 4 19 2" xfId="27301" xr:uid="{00000000-0005-0000-0000-00001C660000}"/>
    <cellStyle name="Output 2 4 19 3" xfId="38360" xr:uid="{00000000-0005-0000-0000-00001D660000}"/>
    <cellStyle name="Output 2 4 19 4" xfId="51320" xr:uid="{00000000-0005-0000-0000-00001E660000}"/>
    <cellStyle name="Output 2 4 2" xfId="3229" xr:uid="{00000000-0005-0000-0000-00001F660000}"/>
    <cellStyle name="Output 2 4 2 2" xfId="20816" xr:uid="{00000000-0005-0000-0000-000020660000}"/>
    <cellStyle name="Output 2 4 2 3" xfId="34334" xr:uid="{00000000-0005-0000-0000-000021660000}"/>
    <cellStyle name="Output 2 4 2 4" xfId="45754" xr:uid="{00000000-0005-0000-0000-000022660000}"/>
    <cellStyle name="Output 2 4 20" xfId="9143" xr:uid="{00000000-0005-0000-0000-000023660000}"/>
    <cellStyle name="Output 2 4 20 2" xfId="26178" xr:uid="{00000000-0005-0000-0000-000024660000}"/>
    <cellStyle name="Output 2 4 20 3" xfId="37359" xr:uid="{00000000-0005-0000-0000-000025660000}"/>
    <cellStyle name="Output 2 4 20 4" xfId="50330" xr:uid="{00000000-0005-0000-0000-000026660000}"/>
    <cellStyle name="Output 2 4 21" xfId="10646" xr:uid="{00000000-0005-0000-0000-000027660000}"/>
    <cellStyle name="Output 2 4 21 2" xfId="27587" xr:uid="{00000000-0005-0000-0000-000028660000}"/>
    <cellStyle name="Output 2 4 21 3" xfId="38610" xr:uid="{00000000-0005-0000-0000-000029660000}"/>
    <cellStyle name="Output 2 4 21 4" xfId="51618" xr:uid="{00000000-0005-0000-0000-00002A660000}"/>
    <cellStyle name="Output 2 4 22" xfId="10277" xr:uid="{00000000-0005-0000-0000-00002B660000}"/>
    <cellStyle name="Output 2 4 22 2" xfId="27242" xr:uid="{00000000-0005-0000-0000-00002C660000}"/>
    <cellStyle name="Output 2 4 22 3" xfId="38309" xr:uid="{00000000-0005-0000-0000-00002D660000}"/>
    <cellStyle name="Output 2 4 22 4" xfId="51266" xr:uid="{00000000-0005-0000-0000-00002E660000}"/>
    <cellStyle name="Output 2 4 23" xfId="9241" xr:uid="{00000000-0005-0000-0000-00002F660000}"/>
    <cellStyle name="Output 2 4 23 2" xfId="26272" xr:uid="{00000000-0005-0000-0000-000030660000}"/>
    <cellStyle name="Output 2 4 23 3" xfId="37449" xr:uid="{00000000-0005-0000-0000-000031660000}"/>
    <cellStyle name="Output 2 4 23 4" xfId="50416" xr:uid="{00000000-0005-0000-0000-000032660000}"/>
    <cellStyle name="Output 2 4 24" xfId="9979" xr:uid="{00000000-0005-0000-0000-000033660000}"/>
    <cellStyle name="Output 2 4 24 2" xfId="26965" xr:uid="{00000000-0005-0000-0000-000034660000}"/>
    <cellStyle name="Output 2 4 24 3" xfId="38071" xr:uid="{00000000-0005-0000-0000-000035660000}"/>
    <cellStyle name="Output 2 4 24 4" xfId="51036" xr:uid="{00000000-0005-0000-0000-000036660000}"/>
    <cellStyle name="Output 2 4 25" xfId="11908" xr:uid="{00000000-0005-0000-0000-000037660000}"/>
    <cellStyle name="Output 2 4 25 2" xfId="28727" xr:uid="{00000000-0005-0000-0000-000038660000}"/>
    <cellStyle name="Output 2 4 25 3" xfId="39570" xr:uid="{00000000-0005-0000-0000-000039660000}"/>
    <cellStyle name="Output 2 4 25 4" xfId="52578" xr:uid="{00000000-0005-0000-0000-00003A660000}"/>
    <cellStyle name="Output 2 4 26" xfId="9294" xr:uid="{00000000-0005-0000-0000-00003B660000}"/>
    <cellStyle name="Output 2 4 26 2" xfId="26324" xr:uid="{00000000-0005-0000-0000-00003C660000}"/>
    <cellStyle name="Output 2 4 26 3" xfId="37496" xr:uid="{00000000-0005-0000-0000-00003D660000}"/>
    <cellStyle name="Output 2 4 26 4" xfId="50462" xr:uid="{00000000-0005-0000-0000-00003E660000}"/>
    <cellStyle name="Output 2 4 27" xfId="9775" xr:uid="{00000000-0005-0000-0000-00003F660000}"/>
    <cellStyle name="Output 2 4 27 2" xfId="26771" xr:uid="{00000000-0005-0000-0000-000040660000}"/>
    <cellStyle name="Output 2 4 27 3" xfId="37897" xr:uid="{00000000-0005-0000-0000-000041660000}"/>
    <cellStyle name="Output 2 4 27 4" xfId="50863" xr:uid="{00000000-0005-0000-0000-000042660000}"/>
    <cellStyle name="Output 2 4 28" xfId="13026" xr:uid="{00000000-0005-0000-0000-000043660000}"/>
    <cellStyle name="Output 2 4 28 2" xfId="29721" xr:uid="{00000000-0005-0000-0000-000044660000}"/>
    <cellStyle name="Output 2 4 28 3" xfId="40386" xr:uid="{00000000-0005-0000-0000-000045660000}"/>
    <cellStyle name="Output 2 4 28 4" xfId="53394" xr:uid="{00000000-0005-0000-0000-000046660000}"/>
    <cellStyle name="Output 2 4 29" xfId="13368" xr:uid="{00000000-0005-0000-0000-000047660000}"/>
    <cellStyle name="Output 2 4 29 2" xfId="30031" xr:uid="{00000000-0005-0000-0000-000048660000}"/>
    <cellStyle name="Output 2 4 29 3" xfId="40652" xr:uid="{00000000-0005-0000-0000-000049660000}"/>
    <cellStyle name="Output 2 4 29 4" xfId="53660" xr:uid="{00000000-0005-0000-0000-00004A660000}"/>
    <cellStyle name="Output 2 4 3" xfId="3525" xr:uid="{00000000-0005-0000-0000-00004B660000}"/>
    <cellStyle name="Output 2 4 3 2" xfId="21080" xr:uid="{00000000-0005-0000-0000-00004C660000}"/>
    <cellStyle name="Output 2 4 3 3" xfId="34346" xr:uid="{00000000-0005-0000-0000-00004D660000}"/>
    <cellStyle name="Output 2 4 3 4" xfId="45971" xr:uid="{00000000-0005-0000-0000-00004E660000}"/>
    <cellStyle name="Output 2 4 30" xfId="10809" xr:uid="{00000000-0005-0000-0000-00004F660000}"/>
    <cellStyle name="Output 2 4 30 2" xfId="27743" xr:uid="{00000000-0005-0000-0000-000050660000}"/>
    <cellStyle name="Output 2 4 30 3" xfId="38751" xr:uid="{00000000-0005-0000-0000-000051660000}"/>
    <cellStyle name="Output 2 4 30 4" xfId="51759" xr:uid="{00000000-0005-0000-0000-000052660000}"/>
    <cellStyle name="Output 2 4 31" xfId="12979" xr:uid="{00000000-0005-0000-0000-000053660000}"/>
    <cellStyle name="Output 2 4 31 2" xfId="29675" xr:uid="{00000000-0005-0000-0000-000054660000}"/>
    <cellStyle name="Output 2 4 31 3" xfId="40342" xr:uid="{00000000-0005-0000-0000-000055660000}"/>
    <cellStyle name="Output 2 4 31 4" xfId="53350" xr:uid="{00000000-0005-0000-0000-000056660000}"/>
    <cellStyle name="Output 2 4 32" xfId="9529" xr:uid="{00000000-0005-0000-0000-000057660000}"/>
    <cellStyle name="Output 2 4 32 2" xfId="26543" xr:uid="{00000000-0005-0000-0000-000058660000}"/>
    <cellStyle name="Output 2 4 32 3" xfId="37688" xr:uid="{00000000-0005-0000-0000-000059660000}"/>
    <cellStyle name="Output 2 4 32 4" xfId="50654" xr:uid="{00000000-0005-0000-0000-00005A660000}"/>
    <cellStyle name="Output 2 4 33" xfId="14504" xr:uid="{00000000-0005-0000-0000-00005B660000}"/>
    <cellStyle name="Output 2 4 33 2" xfId="31041" xr:uid="{00000000-0005-0000-0000-00005C660000}"/>
    <cellStyle name="Output 2 4 33 3" xfId="41509" xr:uid="{00000000-0005-0000-0000-00005D660000}"/>
    <cellStyle name="Output 2 4 33 4" xfId="54517" xr:uid="{00000000-0005-0000-0000-00005E660000}"/>
    <cellStyle name="Output 2 4 34" xfId="14820" xr:uid="{00000000-0005-0000-0000-00005F660000}"/>
    <cellStyle name="Output 2 4 34 2" xfId="31319" xr:uid="{00000000-0005-0000-0000-000060660000}"/>
    <cellStyle name="Output 2 4 34 3" xfId="41743" xr:uid="{00000000-0005-0000-0000-000061660000}"/>
    <cellStyle name="Output 2 4 34 4" xfId="54751" xr:uid="{00000000-0005-0000-0000-000062660000}"/>
    <cellStyle name="Output 2 4 35" xfId="15118" xr:uid="{00000000-0005-0000-0000-000063660000}"/>
    <cellStyle name="Output 2 4 35 2" xfId="31586" xr:uid="{00000000-0005-0000-0000-000064660000}"/>
    <cellStyle name="Output 2 4 35 3" xfId="41975" xr:uid="{00000000-0005-0000-0000-000065660000}"/>
    <cellStyle name="Output 2 4 35 4" xfId="54983" xr:uid="{00000000-0005-0000-0000-000066660000}"/>
    <cellStyle name="Output 2 4 36" xfId="15570" xr:uid="{00000000-0005-0000-0000-000067660000}"/>
    <cellStyle name="Output 2 4 36 2" xfId="31992" xr:uid="{00000000-0005-0000-0000-000068660000}"/>
    <cellStyle name="Output 2 4 36 3" xfId="42335" xr:uid="{00000000-0005-0000-0000-000069660000}"/>
    <cellStyle name="Output 2 4 36 4" xfId="55343" xr:uid="{00000000-0005-0000-0000-00006A660000}"/>
    <cellStyle name="Output 2 4 37" xfId="15495" xr:uid="{00000000-0005-0000-0000-00006B660000}"/>
    <cellStyle name="Output 2 4 37 2" xfId="31921" xr:uid="{00000000-0005-0000-0000-00006C660000}"/>
    <cellStyle name="Output 2 4 37 3" xfId="42272" xr:uid="{00000000-0005-0000-0000-00006D660000}"/>
    <cellStyle name="Output 2 4 37 4" xfId="55280" xr:uid="{00000000-0005-0000-0000-00006E660000}"/>
    <cellStyle name="Output 2 4 38" xfId="16315" xr:uid="{00000000-0005-0000-0000-00006F660000}"/>
    <cellStyle name="Output 2 4 38 2" xfId="32659" xr:uid="{00000000-0005-0000-0000-000070660000}"/>
    <cellStyle name="Output 2 4 38 3" xfId="42915" xr:uid="{00000000-0005-0000-0000-000071660000}"/>
    <cellStyle name="Output 2 4 38 4" xfId="55923" xr:uid="{00000000-0005-0000-0000-000072660000}"/>
    <cellStyle name="Output 2 4 39" xfId="16127" xr:uid="{00000000-0005-0000-0000-000073660000}"/>
    <cellStyle name="Output 2 4 39 2" xfId="32483" xr:uid="{00000000-0005-0000-0000-000074660000}"/>
    <cellStyle name="Output 2 4 39 3" xfId="42756" xr:uid="{00000000-0005-0000-0000-000075660000}"/>
    <cellStyle name="Output 2 4 39 4" xfId="55764" xr:uid="{00000000-0005-0000-0000-000076660000}"/>
    <cellStyle name="Output 2 4 4" xfId="4144" xr:uid="{00000000-0005-0000-0000-000077660000}"/>
    <cellStyle name="Output 2 4 4 2" xfId="21643" xr:uid="{00000000-0005-0000-0000-000078660000}"/>
    <cellStyle name="Output 2 4 4 3" xfId="19881" xr:uid="{00000000-0005-0000-0000-000079660000}"/>
    <cellStyle name="Output 2 4 4 4" xfId="46451" xr:uid="{00000000-0005-0000-0000-00007A660000}"/>
    <cellStyle name="Output 2 4 40" xfId="17334" xr:uid="{00000000-0005-0000-0000-00007B660000}"/>
    <cellStyle name="Output 2 4 40 2" xfId="33587" xr:uid="{00000000-0005-0000-0000-00007C660000}"/>
    <cellStyle name="Output 2 4 40 3" xfId="43725" xr:uid="{00000000-0005-0000-0000-00007D660000}"/>
    <cellStyle name="Output 2 4 40 4" xfId="56733" xr:uid="{00000000-0005-0000-0000-00007E660000}"/>
    <cellStyle name="Output 2 4 41" xfId="16835" xr:uid="{00000000-0005-0000-0000-00007F660000}"/>
    <cellStyle name="Output 2 4 41 2" xfId="33123" xr:uid="{00000000-0005-0000-0000-000080660000}"/>
    <cellStyle name="Output 2 4 41 3" xfId="43320" xr:uid="{00000000-0005-0000-0000-000081660000}"/>
    <cellStyle name="Output 2 4 41 4" xfId="56328" xr:uid="{00000000-0005-0000-0000-000082660000}"/>
    <cellStyle name="Output 2 4 42" xfId="17896" xr:uid="{00000000-0005-0000-0000-000083660000}"/>
    <cellStyle name="Output 2 4 42 2" xfId="34085" xr:uid="{00000000-0005-0000-0000-000084660000}"/>
    <cellStyle name="Output 2 4 42 3" xfId="44138" xr:uid="{00000000-0005-0000-0000-000085660000}"/>
    <cellStyle name="Output 2 4 42 4" xfId="57146" xr:uid="{00000000-0005-0000-0000-000086660000}"/>
    <cellStyle name="Output 2 4 43" xfId="18211" xr:uid="{00000000-0005-0000-0000-000087660000}"/>
    <cellStyle name="Output 2 4 43 2" xfId="34360" xr:uid="{00000000-0005-0000-0000-000088660000}"/>
    <cellStyle name="Output 2 4 43 3" xfId="44369" xr:uid="{00000000-0005-0000-0000-000089660000}"/>
    <cellStyle name="Output 2 4 43 4" xfId="57377" xr:uid="{00000000-0005-0000-0000-00008A660000}"/>
    <cellStyle name="Output 2 4 44" xfId="18531" xr:uid="{00000000-0005-0000-0000-00008B660000}"/>
    <cellStyle name="Output 2 4 44 2" xfId="34647" xr:uid="{00000000-0005-0000-0000-00008C660000}"/>
    <cellStyle name="Output 2 4 44 3" xfId="44606" xr:uid="{00000000-0005-0000-0000-00008D660000}"/>
    <cellStyle name="Output 2 4 44 4" xfId="57614" xr:uid="{00000000-0005-0000-0000-00008E660000}"/>
    <cellStyle name="Output 2 4 45" xfId="18991" xr:uid="{00000000-0005-0000-0000-00008F660000}"/>
    <cellStyle name="Output 2 4 45 2" xfId="35054" xr:uid="{00000000-0005-0000-0000-000090660000}"/>
    <cellStyle name="Output 2 4 45 3" xfId="44948" xr:uid="{00000000-0005-0000-0000-000091660000}"/>
    <cellStyle name="Output 2 4 45 4" xfId="57956" xr:uid="{00000000-0005-0000-0000-000092660000}"/>
    <cellStyle name="Output 2 4 46" xfId="19294" xr:uid="{00000000-0005-0000-0000-000093660000}"/>
    <cellStyle name="Output 2 4 46 2" xfId="35324" xr:uid="{00000000-0005-0000-0000-000094660000}"/>
    <cellStyle name="Output 2 4 46 3" xfId="45171" xr:uid="{00000000-0005-0000-0000-000095660000}"/>
    <cellStyle name="Output 2 4 46 4" xfId="58179" xr:uid="{00000000-0005-0000-0000-000096660000}"/>
    <cellStyle name="Output 2 4 47" xfId="20185" xr:uid="{00000000-0005-0000-0000-000097660000}"/>
    <cellStyle name="Output 2 4 48" xfId="45455" xr:uid="{00000000-0005-0000-0000-000098660000}"/>
    <cellStyle name="Output 2 4 5" xfId="3823" xr:uid="{00000000-0005-0000-0000-000099660000}"/>
    <cellStyle name="Output 2 4 5 2" xfId="21341" xr:uid="{00000000-0005-0000-0000-00009A660000}"/>
    <cellStyle name="Output 2 4 5 3" xfId="20125" xr:uid="{00000000-0005-0000-0000-00009B660000}"/>
    <cellStyle name="Output 2 4 5 4" xfId="46189" xr:uid="{00000000-0005-0000-0000-00009C660000}"/>
    <cellStyle name="Output 2 4 6" xfId="4777" xr:uid="{00000000-0005-0000-0000-00009D660000}"/>
    <cellStyle name="Output 2 4 6 2" xfId="22211" xr:uid="{00000000-0005-0000-0000-00009E660000}"/>
    <cellStyle name="Output 2 4 6 3" xfId="21615" xr:uid="{00000000-0005-0000-0000-00009F660000}"/>
    <cellStyle name="Output 2 4 6 4" xfId="46924" xr:uid="{00000000-0005-0000-0000-0000A0660000}"/>
    <cellStyle name="Output 2 4 7" xfId="4053" xr:uid="{00000000-0005-0000-0000-0000A1660000}"/>
    <cellStyle name="Output 2 4 7 2" xfId="21557" xr:uid="{00000000-0005-0000-0000-0000A2660000}"/>
    <cellStyle name="Output 2 4 7 3" xfId="19953" xr:uid="{00000000-0005-0000-0000-0000A3660000}"/>
    <cellStyle name="Output 2 4 7 4" xfId="46379" xr:uid="{00000000-0005-0000-0000-0000A4660000}"/>
    <cellStyle name="Output 2 4 8" xfId="3911" xr:uid="{00000000-0005-0000-0000-0000A5660000}"/>
    <cellStyle name="Output 2 4 8 2" xfId="21426" xr:uid="{00000000-0005-0000-0000-0000A6660000}"/>
    <cellStyle name="Output 2 4 8 3" xfId="20069" xr:uid="{00000000-0005-0000-0000-0000A7660000}"/>
    <cellStyle name="Output 2 4 8 4" xfId="46262" xr:uid="{00000000-0005-0000-0000-0000A8660000}"/>
    <cellStyle name="Output 2 4 9" xfId="4073" xr:uid="{00000000-0005-0000-0000-0000A9660000}"/>
    <cellStyle name="Output 2 4 9 2" xfId="21576" xr:uid="{00000000-0005-0000-0000-0000AA660000}"/>
    <cellStyle name="Output 2 4 9 3" xfId="19936" xr:uid="{00000000-0005-0000-0000-0000AB660000}"/>
    <cellStyle name="Output 2 4 9 4" xfId="46396" xr:uid="{00000000-0005-0000-0000-0000AC660000}"/>
    <cellStyle name="Output 2 5" xfId="3118" xr:uid="{00000000-0005-0000-0000-0000AD660000}"/>
    <cellStyle name="Output 2 5 2" xfId="20712" xr:uid="{00000000-0005-0000-0000-0000AE660000}"/>
    <cellStyle name="Output 2 5 3" xfId="26114" xr:uid="{00000000-0005-0000-0000-0000AF660000}"/>
    <cellStyle name="Output 2 5 4" xfId="45662" xr:uid="{00000000-0005-0000-0000-0000B0660000}"/>
    <cellStyle name="Output 2 6" xfId="4744" xr:uid="{00000000-0005-0000-0000-0000B1660000}"/>
    <cellStyle name="Output 2 6 2" xfId="22179" xr:uid="{00000000-0005-0000-0000-0000B2660000}"/>
    <cellStyle name="Output 2 6 3" xfId="23626" xr:uid="{00000000-0005-0000-0000-0000B3660000}"/>
    <cellStyle name="Output 2 6 4" xfId="46893" xr:uid="{00000000-0005-0000-0000-0000B4660000}"/>
    <cellStyle name="Output 2 7" xfId="6009" xr:uid="{00000000-0005-0000-0000-0000B5660000}"/>
    <cellStyle name="Output 2 7 2" xfId="23344" xr:uid="{00000000-0005-0000-0000-0000B6660000}"/>
    <cellStyle name="Output 2 7 3" xfId="33344" xr:uid="{00000000-0005-0000-0000-0000B7660000}"/>
    <cellStyle name="Output 2 7 4" xfId="47908" xr:uid="{00000000-0005-0000-0000-0000B8660000}"/>
    <cellStyle name="Output 2 8" xfId="6036" xr:uid="{00000000-0005-0000-0000-0000B9660000}"/>
    <cellStyle name="Output 2 8 2" xfId="23371" xr:uid="{00000000-0005-0000-0000-0000BA660000}"/>
    <cellStyle name="Output 2 8 3" xfId="30539" xr:uid="{00000000-0005-0000-0000-0000BB660000}"/>
    <cellStyle name="Output 2 8 4" xfId="47935" xr:uid="{00000000-0005-0000-0000-0000BC660000}"/>
    <cellStyle name="Output 2 9" xfId="6912" xr:uid="{00000000-0005-0000-0000-0000BD660000}"/>
    <cellStyle name="Output 2 9 2" xfId="24158" xr:uid="{00000000-0005-0000-0000-0000BE660000}"/>
    <cellStyle name="Output 2 9 3" xfId="35626" xr:uid="{00000000-0005-0000-0000-0000BF660000}"/>
    <cellStyle name="Output 2 9 4" xfId="48595" xr:uid="{00000000-0005-0000-0000-0000C0660000}"/>
    <cellStyle name="Output 3" xfId="1508" xr:uid="{00000000-0005-0000-0000-0000C1660000}"/>
    <cellStyle name="Output 3 10" xfId="7272" xr:uid="{00000000-0005-0000-0000-0000C2660000}"/>
    <cellStyle name="Output 3 10 2" xfId="24486" xr:uid="{00000000-0005-0000-0000-0000C3660000}"/>
    <cellStyle name="Output 3 10 3" xfId="35900" xr:uid="{00000000-0005-0000-0000-0000C4660000}"/>
    <cellStyle name="Output 3 10 4" xfId="48871" xr:uid="{00000000-0005-0000-0000-0000C5660000}"/>
    <cellStyle name="Output 3 11" xfId="8079" xr:uid="{00000000-0005-0000-0000-0000C6660000}"/>
    <cellStyle name="Output 3 11 2" xfId="25213" xr:uid="{00000000-0005-0000-0000-0000C7660000}"/>
    <cellStyle name="Output 3 11 3" xfId="36521" xr:uid="{00000000-0005-0000-0000-0000C8660000}"/>
    <cellStyle name="Output 3 11 4" xfId="49492" xr:uid="{00000000-0005-0000-0000-0000C9660000}"/>
    <cellStyle name="Output 3 12" xfId="8019" xr:uid="{00000000-0005-0000-0000-0000CA660000}"/>
    <cellStyle name="Output 3 12 2" xfId="25154" xr:uid="{00000000-0005-0000-0000-0000CB660000}"/>
    <cellStyle name="Output 3 12 3" xfId="36467" xr:uid="{00000000-0005-0000-0000-0000CC660000}"/>
    <cellStyle name="Output 3 12 4" xfId="49438" xr:uid="{00000000-0005-0000-0000-0000CD660000}"/>
    <cellStyle name="Output 3 13" xfId="10219" xr:uid="{00000000-0005-0000-0000-0000CE660000}"/>
    <cellStyle name="Output 3 13 2" xfId="27188" xr:uid="{00000000-0005-0000-0000-0000CF660000}"/>
    <cellStyle name="Output 3 13 3" xfId="38258" xr:uid="{00000000-0005-0000-0000-0000D0660000}"/>
    <cellStyle name="Output 3 13 4" xfId="51215" xr:uid="{00000000-0005-0000-0000-0000D1660000}"/>
    <cellStyle name="Output 3 14" xfId="10240" xr:uid="{00000000-0005-0000-0000-0000D2660000}"/>
    <cellStyle name="Output 3 14 2" xfId="27208" xr:uid="{00000000-0005-0000-0000-0000D3660000}"/>
    <cellStyle name="Output 3 14 3" xfId="38278" xr:uid="{00000000-0005-0000-0000-0000D4660000}"/>
    <cellStyle name="Output 3 14 4" xfId="51235" xr:uid="{00000000-0005-0000-0000-0000D5660000}"/>
    <cellStyle name="Output 3 15" xfId="10596" xr:uid="{00000000-0005-0000-0000-0000D6660000}"/>
    <cellStyle name="Output 3 15 2" xfId="27544" xr:uid="{00000000-0005-0000-0000-0000D7660000}"/>
    <cellStyle name="Output 3 15 3" xfId="38571" xr:uid="{00000000-0005-0000-0000-0000D8660000}"/>
    <cellStyle name="Output 3 15 4" xfId="51576" xr:uid="{00000000-0005-0000-0000-0000D9660000}"/>
    <cellStyle name="Output 3 16" xfId="9628" xr:uid="{00000000-0005-0000-0000-0000DA660000}"/>
    <cellStyle name="Output 3 16 2" xfId="26636" xr:uid="{00000000-0005-0000-0000-0000DB660000}"/>
    <cellStyle name="Output 3 16 3" xfId="37779" xr:uid="{00000000-0005-0000-0000-0000DC660000}"/>
    <cellStyle name="Output 3 16 4" xfId="50745" xr:uid="{00000000-0005-0000-0000-0000DD660000}"/>
    <cellStyle name="Output 3 17" xfId="12999" xr:uid="{00000000-0005-0000-0000-0000DE660000}"/>
    <cellStyle name="Output 3 17 2" xfId="29695" xr:uid="{00000000-0005-0000-0000-0000DF660000}"/>
    <cellStyle name="Output 3 17 3" xfId="40361" xr:uid="{00000000-0005-0000-0000-0000E0660000}"/>
    <cellStyle name="Output 3 17 4" xfId="53369" xr:uid="{00000000-0005-0000-0000-0000E1660000}"/>
    <cellStyle name="Output 3 18" xfId="10384" xr:uid="{00000000-0005-0000-0000-0000E2660000}"/>
    <cellStyle name="Output 3 18 2" xfId="27347" xr:uid="{00000000-0005-0000-0000-0000E3660000}"/>
    <cellStyle name="Output 3 18 3" xfId="38406" xr:uid="{00000000-0005-0000-0000-0000E4660000}"/>
    <cellStyle name="Output 3 18 4" xfId="51366" xr:uid="{00000000-0005-0000-0000-0000E5660000}"/>
    <cellStyle name="Output 3 19" xfId="14479" xr:uid="{00000000-0005-0000-0000-0000E6660000}"/>
    <cellStyle name="Output 3 19 2" xfId="31017" xr:uid="{00000000-0005-0000-0000-0000E7660000}"/>
    <cellStyle name="Output 3 19 3" xfId="41487" xr:uid="{00000000-0005-0000-0000-0000E8660000}"/>
    <cellStyle name="Output 3 19 4" xfId="54495" xr:uid="{00000000-0005-0000-0000-0000E9660000}"/>
    <cellStyle name="Output 3 2" xfId="2894" xr:uid="{00000000-0005-0000-0000-0000EA660000}"/>
    <cellStyle name="Output 3 2 10" xfId="6265" xr:uid="{00000000-0005-0000-0000-0000EB660000}"/>
    <cellStyle name="Output 3 2 10 2" xfId="23587" xr:uid="{00000000-0005-0000-0000-0000EC660000}"/>
    <cellStyle name="Output 3 2 10 3" xfId="22286" xr:uid="{00000000-0005-0000-0000-0000ED660000}"/>
    <cellStyle name="Output 3 2 10 4" xfId="48121" xr:uid="{00000000-0005-0000-0000-0000EE660000}"/>
    <cellStyle name="Output 3 2 11" xfId="6499" xr:uid="{00000000-0005-0000-0000-0000EF660000}"/>
    <cellStyle name="Output 3 2 11 2" xfId="23796" xr:uid="{00000000-0005-0000-0000-0000F0660000}"/>
    <cellStyle name="Output 3 2 11 3" xfId="31265" xr:uid="{00000000-0005-0000-0000-0000F1660000}"/>
    <cellStyle name="Output 3 2 11 4" xfId="48294" xr:uid="{00000000-0005-0000-0000-0000F2660000}"/>
    <cellStyle name="Output 3 2 12" xfId="6793" xr:uid="{00000000-0005-0000-0000-0000F3660000}"/>
    <cellStyle name="Output 3 2 12 2" xfId="24058" xr:uid="{00000000-0005-0000-0000-0000F4660000}"/>
    <cellStyle name="Output 3 2 12 3" xfId="24302" xr:uid="{00000000-0005-0000-0000-0000F5660000}"/>
    <cellStyle name="Output 3 2 12 4" xfId="48517" xr:uid="{00000000-0005-0000-0000-0000F6660000}"/>
    <cellStyle name="Output 3 2 13" xfId="7157" xr:uid="{00000000-0005-0000-0000-0000F7660000}"/>
    <cellStyle name="Output 3 2 13 2" xfId="24388" xr:uid="{00000000-0005-0000-0000-0000F8660000}"/>
    <cellStyle name="Output 3 2 13 3" xfId="35828" xr:uid="{00000000-0005-0000-0000-0000F9660000}"/>
    <cellStyle name="Output 3 2 13 4" xfId="48797" xr:uid="{00000000-0005-0000-0000-0000FA660000}"/>
    <cellStyle name="Output 3 2 14" xfId="7583" xr:uid="{00000000-0005-0000-0000-0000FB660000}"/>
    <cellStyle name="Output 3 2 14 2" xfId="24764" xr:uid="{00000000-0005-0000-0000-0000FC660000}"/>
    <cellStyle name="Output 3 2 14 3" xfId="36136" xr:uid="{00000000-0005-0000-0000-0000FD660000}"/>
    <cellStyle name="Output 3 2 14 4" xfId="49107" xr:uid="{00000000-0005-0000-0000-0000FE660000}"/>
    <cellStyle name="Output 3 2 15" xfId="7880" xr:uid="{00000000-0005-0000-0000-0000FF660000}"/>
    <cellStyle name="Output 3 2 15 2" xfId="25034" xr:uid="{00000000-0005-0000-0000-000000670000}"/>
    <cellStyle name="Output 3 2 15 3" xfId="36366" xr:uid="{00000000-0005-0000-0000-000001670000}"/>
    <cellStyle name="Output 3 2 15 4" xfId="49337" xr:uid="{00000000-0005-0000-0000-000002670000}"/>
    <cellStyle name="Output 3 2 16" xfId="8462" xr:uid="{00000000-0005-0000-0000-000003670000}"/>
    <cellStyle name="Output 3 2 16 2" xfId="25577" xr:uid="{00000000-0005-0000-0000-000004670000}"/>
    <cellStyle name="Output 3 2 16 3" xfId="36850" xr:uid="{00000000-0005-0000-0000-000005670000}"/>
    <cellStyle name="Output 3 2 16 4" xfId="49821" xr:uid="{00000000-0005-0000-0000-000006670000}"/>
    <cellStyle name="Output 3 2 17" xfId="8724" xr:uid="{00000000-0005-0000-0000-000007670000}"/>
    <cellStyle name="Output 3 2 17 2" xfId="25804" xr:uid="{00000000-0005-0000-0000-000008670000}"/>
    <cellStyle name="Output 3 2 17 3" xfId="37038" xr:uid="{00000000-0005-0000-0000-000009670000}"/>
    <cellStyle name="Output 3 2 17 4" xfId="50009" xr:uid="{00000000-0005-0000-0000-00000A670000}"/>
    <cellStyle name="Output 3 2 18" xfId="9001" xr:uid="{00000000-0005-0000-0000-00000B670000}"/>
    <cellStyle name="Output 3 2 18 2" xfId="26053" xr:uid="{00000000-0005-0000-0000-00000C670000}"/>
    <cellStyle name="Output 3 2 18 3" xfId="37254" xr:uid="{00000000-0005-0000-0000-00000D670000}"/>
    <cellStyle name="Output 3 2 18 4" xfId="50225" xr:uid="{00000000-0005-0000-0000-00000E670000}"/>
    <cellStyle name="Output 3 2 19" xfId="10521" xr:uid="{00000000-0005-0000-0000-00000F670000}"/>
    <cellStyle name="Output 3 2 19 2" xfId="27474" xr:uid="{00000000-0005-0000-0000-000010670000}"/>
    <cellStyle name="Output 3 2 19 3" xfId="38514" xr:uid="{00000000-0005-0000-0000-000011670000}"/>
    <cellStyle name="Output 3 2 19 4" xfId="51501" xr:uid="{00000000-0005-0000-0000-000012670000}"/>
    <cellStyle name="Output 3 2 2" xfId="3407" xr:uid="{00000000-0005-0000-0000-000013670000}"/>
    <cellStyle name="Output 3 2 2 2" xfId="20980" xr:uid="{00000000-0005-0000-0000-000014670000}"/>
    <cellStyle name="Output 3 2 2 3" xfId="29801" xr:uid="{00000000-0005-0000-0000-000015670000}"/>
    <cellStyle name="Output 3 2 2 4" xfId="45893" xr:uid="{00000000-0005-0000-0000-000016670000}"/>
    <cellStyle name="Output 3 2 20" xfId="10767" xr:uid="{00000000-0005-0000-0000-000017670000}"/>
    <cellStyle name="Output 3 2 20 2" xfId="27702" xr:uid="{00000000-0005-0000-0000-000018670000}"/>
    <cellStyle name="Output 3 2 20 3" xfId="38711" xr:uid="{00000000-0005-0000-0000-000019670000}"/>
    <cellStyle name="Output 3 2 20 4" xfId="51719" xr:uid="{00000000-0005-0000-0000-00001A670000}"/>
    <cellStyle name="Output 3 2 21" xfId="11092" xr:uid="{00000000-0005-0000-0000-00001B670000}"/>
    <cellStyle name="Output 3 2 21 2" xfId="27997" xr:uid="{00000000-0005-0000-0000-00001C670000}"/>
    <cellStyle name="Output 3 2 21 3" xfId="38950" xr:uid="{00000000-0005-0000-0000-00001D670000}"/>
    <cellStyle name="Output 3 2 21 4" xfId="51958" xr:uid="{00000000-0005-0000-0000-00001E670000}"/>
    <cellStyle name="Output 3 2 22" xfId="11431" xr:uid="{00000000-0005-0000-0000-00001F670000}"/>
    <cellStyle name="Output 3 2 22 2" xfId="28306" xr:uid="{00000000-0005-0000-0000-000020670000}"/>
    <cellStyle name="Output 3 2 22 3" xfId="39209" xr:uid="{00000000-0005-0000-0000-000021670000}"/>
    <cellStyle name="Output 3 2 22 4" xfId="52217" xr:uid="{00000000-0005-0000-0000-000022670000}"/>
    <cellStyle name="Output 3 2 23" xfId="11702" xr:uid="{00000000-0005-0000-0000-000023670000}"/>
    <cellStyle name="Output 3 2 23 2" xfId="28543" xr:uid="{00000000-0005-0000-0000-000024670000}"/>
    <cellStyle name="Output 3 2 23 3" xfId="39410" xr:uid="{00000000-0005-0000-0000-000025670000}"/>
    <cellStyle name="Output 3 2 23 4" xfId="52418" xr:uid="{00000000-0005-0000-0000-000026670000}"/>
    <cellStyle name="Output 3 2 24" xfId="12032" xr:uid="{00000000-0005-0000-0000-000027670000}"/>
    <cellStyle name="Output 3 2 24 2" xfId="28844" xr:uid="{00000000-0005-0000-0000-000028670000}"/>
    <cellStyle name="Output 3 2 24 3" xfId="39672" xr:uid="{00000000-0005-0000-0000-000029670000}"/>
    <cellStyle name="Output 3 2 24 4" xfId="52680" xr:uid="{00000000-0005-0000-0000-00002A670000}"/>
    <cellStyle name="Output 3 2 25" xfId="12318" xr:uid="{00000000-0005-0000-0000-00002B670000}"/>
    <cellStyle name="Output 3 2 25 2" xfId="29097" xr:uid="{00000000-0005-0000-0000-00002C670000}"/>
    <cellStyle name="Output 3 2 25 3" xfId="39871" xr:uid="{00000000-0005-0000-0000-00002D670000}"/>
    <cellStyle name="Output 3 2 25 4" xfId="52879" xr:uid="{00000000-0005-0000-0000-00002E670000}"/>
    <cellStyle name="Output 3 2 26" xfId="12591" xr:uid="{00000000-0005-0000-0000-00002F670000}"/>
    <cellStyle name="Output 3 2 26 2" xfId="29339" xr:uid="{00000000-0005-0000-0000-000030670000}"/>
    <cellStyle name="Output 3 2 26 3" xfId="40072" xr:uid="{00000000-0005-0000-0000-000031670000}"/>
    <cellStyle name="Output 3 2 26 4" xfId="53080" xr:uid="{00000000-0005-0000-0000-000032670000}"/>
    <cellStyle name="Output 3 2 27" xfId="12873" xr:uid="{00000000-0005-0000-0000-000033670000}"/>
    <cellStyle name="Output 3 2 27 2" xfId="29588" xr:uid="{00000000-0005-0000-0000-000034670000}"/>
    <cellStyle name="Output 3 2 27 3" xfId="40272" xr:uid="{00000000-0005-0000-0000-000035670000}"/>
    <cellStyle name="Output 3 2 27 4" xfId="53280" xr:uid="{00000000-0005-0000-0000-000036670000}"/>
    <cellStyle name="Output 3 2 28" xfId="13215" xr:uid="{00000000-0005-0000-0000-000037670000}"/>
    <cellStyle name="Output 3 2 28 2" xfId="29896" xr:uid="{00000000-0005-0000-0000-000038670000}"/>
    <cellStyle name="Output 3 2 28 3" xfId="40540" xr:uid="{00000000-0005-0000-0000-000039670000}"/>
    <cellStyle name="Output 3 2 28 4" xfId="53548" xr:uid="{00000000-0005-0000-0000-00003A670000}"/>
    <cellStyle name="Output 3 2 29" xfId="13552" xr:uid="{00000000-0005-0000-0000-00003B670000}"/>
    <cellStyle name="Output 3 2 29 2" xfId="30202" xr:uid="{00000000-0005-0000-0000-00003C670000}"/>
    <cellStyle name="Output 3 2 29 3" xfId="40806" xr:uid="{00000000-0005-0000-0000-00003D670000}"/>
    <cellStyle name="Output 3 2 29 4" xfId="53814" xr:uid="{00000000-0005-0000-0000-00003E670000}"/>
    <cellStyle name="Output 3 2 3" xfId="3703" xr:uid="{00000000-0005-0000-0000-00003F670000}"/>
    <cellStyle name="Output 3 2 3 2" xfId="21239" xr:uid="{00000000-0005-0000-0000-000040670000}"/>
    <cellStyle name="Output 3 2 3 3" xfId="20156" xr:uid="{00000000-0005-0000-0000-000041670000}"/>
    <cellStyle name="Output 3 2 3 4" xfId="46110" xr:uid="{00000000-0005-0000-0000-000042670000}"/>
    <cellStyle name="Output 3 2 30" xfId="13792" xr:uid="{00000000-0005-0000-0000-000043670000}"/>
    <cellStyle name="Output 3 2 30 2" xfId="30416" xr:uid="{00000000-0005-0000-0000-000044670000}"/>
    <cellStyle name="Output 3 2 30 3" xfId="40991" xr:uid="{00000000-0005-0000-0000-000045670000}"/>
    <cellStyle name="Output 3 2 30 4" xfId="53999" xr:uid="{00000000-0005-0000-0000-000046670000}"/>
    <cellStyle name="Output 3 2 31" xfId="14067" xr:uid="{00000000-0005-0000-0000-000047670000}"/>
    <cellStyle name="Output 3 2 31 2" xfId="30655" xr:uid="{00000000-0005-0000-0000-000048670000}"/>
    <cellStyle name="Output 3 2 31 3" xfId="41193" xr:uid="{00000000-0005-0000-0000-000049670000}"/>
    <cellStyle name="Output 3 2 31 4" xfId="54201" xr:uid="{00000000-0005-0000-0000-00004A670000}"/>
    <cellStyle name="Output 3 2 32" xfId="14364" xr:uid="{00000000-0005-0000-0000-00004B670000}"/>
    <cellStyle name="Output 3 2 32 2" xfId="30919" xr:uid="{00000000-0005-0000-0000-00004C670000}"/>
    <cellStyle name="Output 3 2 32 3" xfId="41409" xr:uid="{00000000-0005-0000-0000-00004D670000}"/>
    <cellStyle name="Output 3 2 32 4" xfId="54417" xr:uid="{00000000-0005-0000-0000-00004E670000}"/>
    <cellStyle name="Output 3 2 33" xfId="14688" xr:uid="{00000000-0005-0000-0000-00004F670000}"/>
    <cellStyle name="Output 3 2 33 2" xfId="31207" xr:uid="{00000000-0005-0000-0000-000050670000}"/>
    <cellStyle name="Output 3 2 33 3" xfId="41652" xr:uid="{00000000-0005-0000-0000-000051670000}"/>
    <cellStyle name="Output 3 2 33 4" xfId="54660" xr:uid="{00000000-0005-0000-0000-000052670000}"/>
    <cellStyle name="Output 3 2 34" xfId="14990" xr:uid="{00000000-0005-0000-0000-000053670000}"/>
    <cellStyle name="Output 3 2 34 2" xfId="31476" xr:uid="{00000000-0005-0000-0000-000054670000}"/>
    <cellStyle name="Output 3 2 34 3" xfId="41884" xr:uid="{00000000-0005-0000-0000-000055670000}"/>
    <cellStyle name="Output 3 2 34 4" xfId="54892" xr:uid="{00000000-0005-0000-0000-000056670000}"/>
    <cellStyle name="Output 3 2 35" xfId="15296" xr:uid="{00000000-0005-0000-0000-000057670000}"/>
    <cellStyle name="Output 3 2 35 2" xfId="31745" xr:uid="{00000000-0005-0000-0000-000058670000}"/>
    <cellStyle name="Output 3 2 35 3" xfId="42114" xr:uid="{00000000-0005-0000-0000-000059670000}"/>
    <cellStyle name="Output 3 2 35 4" xfId="55122" xr:uid="{00000000-0005-0000-0000-00005A670000}"/>
    <cellStyle name="Output 3 2 36" xfId="15741" xr:uid="{00000000-0005-0000-0000-00005B670000}"/>
    <cellStyle name="Output 3 2 36 2" xfId="32149" xr:uid="{00000000-0005-0000-0000-00005C670000}"/>
    <cellStyle name="Output 3 2 36 3" xfId="42476" xr:uid="{00000000-0005-0000-0000-00005D670000}"/>
    <cellStyle name="Output 3 2 36 4" xfId="55484" xr:uid="{00000000-0005-0000-0000-00005E670000}"/>
    <cellStyle name="Output 3 2 37" xfId="16005" xr:uid="{00000000-0005-0000-0000-00005F670000}"/>
    <cellStyle name="Output 3 2 37 2" xfId="32377" xr:uid="{00000000-0005-0000-0000-000060670000}"/>
    <cellStyle name="Output 3 2 37 3" xfId="42666" xr:uid="{00000000-0005-0000-0000-000061670000}"/>
    <cellStyle name="Output 3 2 37 4" xfId="55674" xr:uid="{00000000-0005-0000-0000-000062670000}"/>
    <cellStyle name="Output 3 2 38" xfId="16492" xr:uid="{00000000-0005-0000-0000-000063670000}"/>
    <cellStyle name="Output 3 2 38 2" xfId="32824" xr:uid="{00000000-0005-0000-0000-000064670000}"/>
    <cellStyle name="Output 3 2 38 3" xfId="43063" xr:uid="{00000000-0005-0000-0000-000065670000}"/>
    <cellStyle name="Output 3 2 38 4" xfId="56071" xr:uid="{00000000-0005-0000-0000-000066670000}"/>
    <cellStyle name="Output 3 2 39" xfId="16711" xr:uid="{00000000-0005-0000-0000-000067670000}"/>
    <cellStyle name="Output 3 2 39 2" xfId="33018" xr:uid="{00000000-0005-0000-0000-000068670000}"/>
    <cellStyle name="Output 3 2 39 3" xfId="43233" xr:uid="{00000000-0005-0000-0000-000069670000}"/>
    <cellStyle name="Output 3 2 39 4" xfId="56241" xr:uid="{00000000-0005-0000-0000-00006A670000}"/>
    <cellStyle name="Output 3 2 4" xfId="4320" xr:uid="{00000000-0005-0000-0000-00006B670000}"/>
    <cellStyle name="Output 3 2 4 2" xfId="21803" xr:uid="{00000000-0005-0000-0000-00006C670000}"/>
    <cellStyle name="Output 3 2 4 3" xfId="31941" xr:uid="{00000000-0005-0000-0000-00006D670000}"/>
    <cellStyle name="Output 3 2 4 4" xfId="46588" xr:uid="{00000000-0005-0000-0000-00006E670000}"/>
    <cellStyle name="Output 3 2 40" xfId="17513" xr:uid="{00000000-0005-0000-0000-00006F670000}"/>
    <cellStyle name="Output 3 2 40 2" xfId="33751" xr:uid="{00000000-0005-0000-0000-000070670000}"/>
    <cellStyle name="Output 3 2 40 3" xfId="43865" xr:uid="{00000000-0005-0000-0000-000071670000}"/>
    <cellStyle name="Output 3 2 40 4" xfId="56873" xr:uid="{00000000-0005-0000-0000-000072670000}"/>
    <cellStyle name="Output 3 2 41" xfId="17763" xr:uid="{00000000-0005-0000-0000-000073670000}"/>
    <cellStyle name="Output 3 2 41 2" xfId="33972" xr:uid="{00000000-0005-0000-0000-000074670000}"/>
    <cellStyle name="Output 3 2 41 3" xfId="44046" xr:uid="{00000000-0005-0000-0000-000075670000}"/>
    <cellStyle name="Output 3 2 41 4" xfId="57054" xr:uid="{00000000-0005-0000-0000-000076670000}"/>
    <cellStyle name="Output 3 2 42" xfId="18082" xr:uid="{00000000-0005-0000-0000-000077670000}"/>
    <cellStyle name="Output 3 2 42 2" xfId="34253" xr:uid="{00000000-0005-0000-0000-000078670000}"/>
    <cellStyle name="Output 3 2 42 3" xfId="44280" xr:uid="{00000000-0005-0000-0000-000079670000}"/>
    <cellStyle name="Output 3 2 42 4" xfId="57288" xr:uid="{00000000-0005-0000-0000-00007A670000}"/>
    <cellStyle name="Output 3 2 43" xfId="18393" xr:uid="{00000000-0005-0000-0000-00007B670000}"/>
    <cellStyle name="Output 3 2 43 2" xfId="34528" xr:uid="{00000000-0005-0000-0000-00007C670000}"/>
    <cellStyle name="Output 3 2 43 3" xfId="44510" xr:uid="{00000000-0005-0000-0000-00007D670000}"/>
    <cellStyle name="Output 3 2 43 4" xfId="57518" xr:uid="{00000000-0005-0000-0000-00007E670000}"/>
    <cellStyle name="Output 3 2 44" xfId="18709" xr:uid="{00000000-0005-0000-0000-00007F670000}"/>
    <cellStyle name="Output 3 2 44 2" xfId="34808" xr:uid="{00000000-0005-0000-0000-000080670000}"/>
    <cellStyle name="Output 3 2 44 3" xfId="44745" xr:uid="{00000000-0005-0000-0000-000081670000}"/>
    <cellStyle name="Output 3 2 44 4" xfId="57753" xr:uid="{00000000-0005-0000-0000-000082670000}"/>
    <cellStyle name="Output 3 2 45" xfId="19170" xr:uid="{00000000-0005-0000-0000-000083670000}"/>
    <cellStyle name="Output 3 2 45 2" xfId="35217" xr:uid="{00000000-0005-0000-0000-000084670000}"/>
    <cellStyle name="Output 3 2 45 3" xfId="45087" xr:uid="{00000000-0005-0000-0000-000085670000}"/>
    <cellStyle name="Output 3 2 45 4" xfId="58095" xr:uid="{00000000-0005-0000-0000-000086670000}"/>
    <cellStyle name="Output 3 2 46" xfId="19472" xr:uid="{00000000-0005-0000-0000-000087670000}"/>
    <cellStyle name="Output 3 2 46 2" xfId="35483" xr:uid="{00000000-0005-0000-0000-000088670000}"/>
    <cellStyle name="Output 3 2 46 3" xfId="45310" xr:uid="{00000000-0005-0000-0000-000089670000}"/>
    <cellStyle name="Output 3 2 46 4" xfId="58318" xr:uid="{00000000-0005-0000-0000-00008A670000}"/>
    <cellStyle name="Output 3 2 47" xfId="33871" xr:uid="{00000000-0005-0000-0000-00008B670000}"/>
    <cellStyle name="Output 3 2 48" xfId="45562" xr:uid="{00000000-0005-0000-0000-00008C670000}"/>
    <cellStyle name="Output 3 2 5" xfId="4563" xr:uid="{00000000-0005-0000-0000-00008D670000}"/>
    <cellStyle name="Output 3 2 5 2" xfId="22015" xr:uid="{00000000-0005-0000-0000-00008E670000}"/>
    <cellStyle name="Output 3 2 5 3" xfId="20410" xr:uid="{00000000-0005-0000-0000-00008F670000}"/>
    <cellStyle name="Output 3 2 5 4" xfId="46759" xr:uid="{00000000-0005-0000-0000-000090670000}"/>
    <cellStyle name="Output 3 2 6" xfId="4954" xr:uid="{00000000-0005-0000-0000-000091670000}"/>
    <cellStyle name="Output 3 2 6 2" xfId="22378" xr:uid="{00000000-0005-0000-0000-000092670000}"/>
    <cellStyle name="Output 3 2 6 3" xfId="19767" xr:uid="{00000000-0005-0000-0000-000093670000}"/>
    <cellStyle name="Output 3 2 6 4" xfId="47072" xr:uid="{00000000-0005-0000-0000-000094670000}"/>
    <cellStyle name="Output 3 2 7" xfId="5179" xr:uid="{00000000-0005-0000-0000-000095670000}"/>
    <cellStyle name="Output 3 2 7 2" xfId="22581" xr:uid="{00000000-0005-0000-0000-000096670000}"/>
    <cellStyle name="Output 3 2 7 3" xfId="19668" xr:uid="{00000000-0005-0000-0000-000097670000}"/>
    <cellStyle name="Output 3 2 7 4" xfId="47253" xr:uid="{00000000-0005-0000-0000-000098670000}"/>
    <cellStyle name="Output 3 2 8" xfId="5464" xr:uid="{00000000-0005-0000-0000-000099670000}"/>
    <cellStyle name="Output 3 2 8 2" xfId="22842" xr:uid="{00000000-0005-0000-0000-00009A670000}"/>
    <cellStyle name="Output 3 2 8 3" xfId="19588" xr:uid="{00000000-0005-0000-0000-00009B670000}"/>
    <cellStyle name="Output 3 2 8 4" xfId="47471" xr:uid="{00000000-0005-0000-0000-00009C670000}"/>
    <cellStyle name="Output 3 2 9" xfId="5672" xr:uid="{00000000-0005-0000-0000-00009D670000}"/>
    <cellStyle name="Output 3 2 9 2" xfId="23031" xr:uid="{00000000-0005-0000-0000-00009E670000}"/>
    <cellStyle name="Output 3 2 9 3" xfId="21710" xr:uid="{00000000-0005-0000-0000-00009F670000}"/>
    <cellStyle name="Output 3 2 9 4" xfId="47633" xr:uid="{00000000-0005-0000-0000-0000A0670000}"/>
    <cellStyle name="Output 3 20" xfId="12144" xr:uid="{00000000-0005-0000-0000-0000A1670000}"/>
    <cellStyle name="Output 3 20 2" xfId="28940" xr:uid="{00000000-0005-0000-0000-0000A2670000}"/>
    <cellStyle name="Output 3 20 3" xfId="39747" xr:uid="{00000000-0005-0000-0000-0000A3670000}"/>
    <cellStyle name="Output 3 20 4" xfId="52755" xr:uid="{00000000-0005-0000-0000-0000A4670000}"/>
    <cellStyle name="Output 3 21" xfId="12476" xr:uid="{00000000-0005-0000-0000-0000A5670000}"/>
    <cellStyle name="Output 3 21 2" xfId="29232" xr:uid="{00000000-0005-0000-0000-0000A6670000}"/>
    <cellStyle name="Output 3 21 3" xfId="39979" xr:uid="{00000000-0005-0000-0000-0000A7670000}"/>
    <cellStyle name="Output 3 21 4" xfId="52987" xr:uid="{00000000-0005-0000-0000-0000A8670000}"/>
    <cellStyle name="Output 3 22" xfId="15426" xr:uid="{00000000-0005-0000-0000-0000A9670000}"/>
    <cellStyle name="Output 3 22 2" xfId="31855" xr:uid="{00000000-0005-0000-0000-0000AA670000}"/>
    <cellStyle name="Output 3 22 3" xfId="42207" xr:uid="{00000000-0005-0000-0000-0000AB670000}"/>
    <cellStyle name="Output 3 22 4" xfId="55215" xr:uid="{00000000-0005-0000-0000-0000AC670000}"/>
    <cellStyle name="Output 3 23" xfId="16172" xr:uid="{00000000-0005-0000-0000-0000AD670000}"/>
    <cellStyle name="Output 3 23 2" xfId="32528" xr:uid="{00000000-0005-0000-0000-0000AE670000}"/>
    <cellStyle name="Output 3 23 3" xfId="42798" xr:uid="{00000000-0005-0000-0000-0000AF670000}"/>
    <cellStyle name="Output 3 23 4" xfId="55806" xr:uid="{00000000-0005-0000-0000-0000B0670000}"/>
    <cellStyle name="Output 3 24" xfId="16973" xr:uid="{00000000-0005-0000-0000-0000B1670000}"/>
    <cellStyle name="Output 3 24 2" xfId="33253" xr:uid="{00000000-0005-0000-0000-0000B2670000}"/>
    <cellStyle name="Output 3 24 3" xfId="43435" xr:uid="{00000000-0005-0000-0000-0000B3670000}"/>
    <cellStyle name="Output 3 24 4" xfId="56443" xr:uid="{00000000-0005-0000-0000-0000B4670000}"/>
    <cellStyle name="Output 3 25" xfId="16865" xr:uid="{00000000-0005-0000-0000-0000B5670000}"/>
    <cellStyle name="Output 3 25 2" xfId="33152" xr:uid="{00000000-0005-0000-0000-0000B6670000}"/>
    <cellStyle name="Output 3 25 3" xfId="43349" xr:uid="{00000000-0005-0000-0000-0000B7670000}"/>
    <cellStyle name="Output 3 25 4" xfId="56357" xr:uid="{00000000-0005-0000-0000-0000B8670000}"/>
    <cellStyle name="Output 3 26" xfId="16987" xr:uid="{00000000-0005-0000-0000-0000B9670000}"/>
    <cellStyle name="Output 3 26 2" xfId="33267" xr:uid="{00000000-0005-0000-0000-0000BA670000}"/>
    <cellStyle name="Output 3 26 3" xfId="43448" xr:uid="{00000000-0005-0000-0000-0000BB670000}"/>
    <cellStyle name="Output 3 26 4" xfId="56456" xr:uid="{00000000-0005-0000-0000-0000BC670000}"/>
    <cellStyle name="Output 3 27" xfId="18507" xr:uid="{00000000-0005-0000-0000-0000BD670000}"/>
    <cellStyle name="Output 3 27 2" xfId="34624" xr:uid="{00000000-0005-0000-0000-0000BE670000}"/>
    <cellStyle name="Output 3 27 3" xfId="44585" xr:uid="{00000000-0005-0000-0000-0000BF670000}"/>
    <cellStyle name="Output 3 27 4" xfId="57593" xr:uid="{00000000-0005-0000-0000-0000C0670000}"/>
    <cellStyle name="Output 3 28" xfId="18867" xr:uid="{00000000-0005-0000-0000-0000C1670000}"/>
    <cellStyle name="Output 3 28 2" xfId="34939" xr:uid="{00000000-0005-0000-0000-0000C2670000}"/>
    <cellStyle name="Output 3 28 3" xfId="44854" xr:uid="{00000000-0005-0000-0000-0000C3670000}"/>
    <cellStyle name="Output 3 28 4" xfId="57862" xr:uid="{00000000-0005-0000-0000-0000C4670000}"/>
    <cellStyle name="Output 3 29" xfId="22660" xr:uid="{00000000-0005-0000-0000-0000C5670000}"/>
    <cellStyle name="Output 3 3" xfId="2965" xr:uid="{00000000-0005-0000-0000-0000C6670000}"/>
    <cellStyle name="Output 3 3 10" xfId="6331" xr:uid="{00000000-0005-0000-0000-0000C7670000}"/>
    <cellStyle name="Output 3 3 10 2" xfId="23650" xr:uid="{00000000-0005-0000-0000-0000C8670000}"/>
    <cellStyle name="Output 3 3 10 3" xfId="21296" xr:uid="{00000000-0005-0000-0000-0000C9670000}"/>
    <cellStyle name="Output 3 3 10 4" xfId="48173" xr:uid="{00000000-0005-0000-0000-0000CA670000}"/>
    <cellStyle name="Output 3 3 11" xfId="6564" xr:uid="{00000000-0005-0000-0000-0000CB670000}"/>
    <cellStyle name="Output 3 3 11 2" xfId="23853" xr:uid="{00000000-0005-0000-0000-0000CC670000}"/>
    <cellStyle name="Output 3 3 11 3" xfId="28070" xr:uid="{00000000-0005-0000-0000-0000CD670000}"/>
    <cellStyle name="Output 3 3 11 4" xfId="48347" xr:uid="{00000000-0005-0000-0000-0000CE670000}"/>
    <cellStyle name="Output 3 3 12" xfId="6861" xr:uid="{00000000-0005-0000-0000-0000CF670000}"/>
    <cellStyle name="Output 3 3 12 2" xfId="24119" xr:uid="{00000000-0005-0000-0000-0000D0670000}"/>
    <cellStyle name="Output 3 3 12 3" xfId="35600" xr:uid="{00000000-0005-0000-0000-0000D1670000}"/>
    <cellStyle name="Output 3 3 12 4" xfId="48569" xr:uid="{00000000-0005-0000-0000-0000D2670000}"/>
    <cellStyle name="Output 3 3 13" xfId="7215" xr:uid="{00000000-0005-0000-0000-0000D3670000}"/>
    <cellStyle name="Output 3 3 13 2" xfId="24441" xr:uid="{00000000-0005-0000-0000-0000D4670000}"/>
    <cellStyle name="Output 3 3 13 3" xfId="35875" xr:uid="{00000000-0005-0000-0000-0000D5670000}"/>
    <cellStyle name="Output 3 3 13 4" xfId="48844" xr:uid="{00000000-0005-0000-0000-0000D6670000}"/>
    <cellStyle name="Output 3 3 14" xfId="7651" xr:uid="{00000000-0005-0000-0000-0000D7670000}"/>
    <cellStyle name="Output 3 3 14 2" xfId="24827" xr:uid="{00000000-0005-0000-0000-0000D8670000}"/>
    <cellStyle name="Output 3 3 14 3" xfId="36188" xr:uid="{00000000-0005-0000-0000-0000D9670000}"/>
    <cellStyle name="Output 3 3 14 4" xfId="49159" xr:uid="{00000000-0005-0000-0000-0000DA670000}"/>
    <cellStyle name="Output 3 3 15" xfId="7947" xr:uid="{00000000-0005-0000-0000-0000DB670000}"/>
    <cellStyle name="Output 3 3 15 2" xfId="25092" xr:uid="{00000000-0005-0000-0000-0000DC670000}"/>
    <cellStyle name="Output 3 3 15 3" xfId="36418" xr:uid="{00000000-0005-0000-0000-0000DD670000}"/>
    <cellStyle name="Output 3 3 15 4" xfId="49389" xr:uid="{00000000-0005-0000-0000-0000DE670000}"/>
    <cellStyle name="Output 3 3 16" xfId="8529" xr:uid="{00000000-0005-0000-0000-0000DF670000}"/>
    <cellStyle name="Output 3 3 16 2" xfId="25635" xr:uid="{00000000-0005-0000-0000-0000E0670000}"/>
    <cellStyle name="Output 3 3 16 3" xfId="36902" xr:uid="{00000000-0005-0000-0000-0000E1670000}"/>
    <cellStyle name="Output 3 3 16 4" xfId="49873" xr:uid="{00000000-0005-0000-0000-0000E2670000}"/>
    <cellStyle name="Output 3 3 17" xfId="8789" xr:uid="{00000000-0005-0000-0000-0000E3670000}"/>
    <cellStyle name="Output 3 3 17 2" xfId="25863" xr:uid="{00000000-0005-0000-0000-0000E4670000}"/>
    <cellStyle name="Output 3 3 17 3" xfId="37091" xr:uid="{00000000-0005-0000-0000-0000E5670000}"/>
    <cellStyle name="Output 3 3 17 4" xfId="50062" xr:uid="{00000000-0005-0000-0000-0000E6670000}"/>
    <cellStyle name="Output 3 3 18" xfId="9068" xr:uid="{00000000-0005-0000-0000-0000E7670000}"/>
    <cellStyle name="Output 3 3 18 2" xfId="26112" xr:uid="{00000000-0005-0000-0000-0000E8670000}"/>
    <cellStyle name="Output 3 3 18 3" xfId="37306" xr:uid="{00000000-0005-0000-0000-0000E9670000}"/>
    <cellStyle name="Output 3 3 18 4" xfId="50277" xr:uid="{00000000-0005-0000-0000-0000EA670000}"/>
    <cellStyle name="Output 3 3 19" xfId="10584" xr:uid="{00000000-0005-0000-0000-0000EB670000}"/>
    <cellStyle name="Output 3 3 19 2" xfId="27533" xr:uid="{00000000-0005-0000-0000-0000EC670000}"/>
    <cellStyle name="Output 3 3 19 3" xfId="38567" xr:uid="{00000000-0005-0000-0000-0000ED670000}"/>
    <cellStyle name="Output 3 3 19 4" xfId="51564" xr:uid="{00000000-0005-0000-0000-0000EE670000}"/>
    <cellStyle name="Output 3 3 2" xfId="3475" xr:uid="{00000000-0005-0000-0000-0000EF670000}"/>
    <cellStyle name="Output 3 3 2 2" xfId="21043" xr:uid="{00000000-0005-0000-0000-0000F0670000}"/>
    <cellStyle name="Output 3 3 2 3" xfId="33378" xr:uid="{00000000-0005-0000-0000-0000F1670000}"/>
    <cellStyle name="Output 3 3 2 4" xfId="45945" xr:uid="{00000000-0005-0000-0000-0000F2670000}"/>
    <cellStyle name="Output 3 3 20" xfId="10837" xr:uid="{00000000-0005-0000-0000-0000F3670000}"/>
    <cellStyle name="Output 3 3 20 2" xfId="27767" xr:uid="{00000000-0005-0000-0000-0000F4670000}"/>
    <cellStyle name="Output 3 3 20 3" xfId="38765" xr:uid="{00000000-0005-0000-0000-0000F5670000}"/>
    <cellStyle name="Output 3 3 20 4" xfId="51773" xr:uid="{00000000-0005-0000-0000-0000F6670000}"/>
    <cellStyle name="Output 3 3 21" xfId="11160" xr:uid="{00000000-0005-0000-0000-0000F7670000}"/>
    <cellStyle name="Output 3 3 21 2" xfId="28059" xr:uid="{00000000-0005-0000-0000-0000F8670000}"/>
    <cellStyle name="Output 3 3 21 3" xfId="39006" xr:uid="{00000000-0005-0000-0000-0000F9670000}"/>
    <cellStyle name="Output 3 3 21 4" xfId="52014" xr:uid="{00000000-0005-0000-0000-0000FA670000}"/>
    <cellStyle name="Output 3 3 22" xfId="11500" xr:uid="{00000000-0005-0000-0000-0000FB670000}"/>
    <cellStyle name="Output 3 3 22 2" xfId="28367" xr:uid="{00000000-0005-0000-0000-0000FC670000}"/>
    <cellStyle name="Output 3 3 22 3" xfId="39262" xr:uid="{00000000-0005-0000-0000-0000FD670000}"/>
    <cellStyle name="Output 3 3 22 4" xfId="52270" xr:uid="{00000000-0005-0000-0000-0000FE670000}"/>
    <cellStyle name="Output 3 3 23" xfId="11771" xr:uid="{00000000-0005-0000-0000-0000FF670000}"/>
    <cellStyle name="Output 3 3 23 2" xfId="28606" xr:uid="{00000000-0005-0000-0000-000000680000}"/>
    <cellStyle name="Output 3 3 23 3" xfId="39467" xr:uid="{00000000-0005-0000-0000-000001680000}"/>
    <cellStyle name="Output 3 3 23 4" xfId="52475" xr:uid="{00000000-0005-0000-0000-000002680000}"/>
    <cellStyle name="Output 3 3 24" xfId="12100" xr:uid="{00000000-0005-0000-0000-000003680000}"/>
    <cellStyle name="Output 3 3 24 2" xfId="28908" xr:uid="{00000000-0005-0000-0000-000004680000}"/>
    <cellStyle name="Output 3 3 24 3" xfId="39725" xr:uid="{00000000-0005-0000-0000-000005680000}"/>
    <cellStyle name="Output 3 3 24 4" xfId="52733" xr:uid="{00000000-0005-0000-0000-000006680000}"/>
    <cellStyle name="Output 3 3 25" xfId="12385" xr:uid="{00000000-0005-0000-0000-000007680000}"/>
    <cellStyle name="Output 3 3 25 2" xfId="29158" xr:uid="{00000000-0005-0000-0000-000008680000}"/>
    <cellStyle name="Output 3 3 25 3" xfId="39926" xr:uid="{00000000-0005-0000-0000-000009680000}"/>
    <cellStyle name="Output 3 3 25 4" xfId="52934" xr:uid="{00000000-0005-0000-0000-00000A680000}"/>
    <cellStyle name="Output 3 3 26" xfId="12660" xr:uid="{00000000-0005-0000-0000-00000B680000}"/>
    <cellStyle name="Output 3 3 26 2" xfId="29402" xr:uid="{00000000-0005-0000-0000-00000C680000}"/>
    <cellStyle name="Output 3 3 26 3" xfId="40124" xr:uid="{00000000-0005-0000-0000-00000D680000}"/>
    <cellStyle name="Output 3 3 26 4" xfId="53132" xr:uid="{00000000-0005-0000-0000-00000E680000}"/>
    <cellStyle name="Output 3 3 27" xfId="12943" xr:uid="{00000000-0005-0000-0000-00000F680000}"/>
    <cellStyle name="Output 3 3 27 2" xfId="29652" xr:uid="{00000000-0005-0000-0000-000010680000}"/>
    <cellStyle name="Output 3 3 27 3" xfId="40326" xr:uid="{00000000-0005-0000-0000-000011680000}"/>
    <cellStyle name="Output 3 3 27 4" xfId="53334" xr:uid="{00000000-0005-0000-0000-000012680000}"/>
    <cellStyle name="Output 3 3 28" xfId="13284" xr:uid="{00000000-0005-0000-0000-000013680000}"/>
    <cellStyle name="Output 3 3 28 2" xfId="29959" xr:uid="{00000000-0005-0000-0000-000014680000}"/>
    <cellStyle name="Output 3 3 28 3" xfId="40594" xr:uid="{00000000-0005-0000-0000-000015680000}"/>
    <cellStyle name="Output 3 3 28 4" xfId="53602" xr:uid="{00000000-0005-0000-0000-000016680000}"/>
    <cellStyle name="Output 3 3 29" xfId="13618" xr:uid="{00000000-0005-0000-0000-000017680000}"/>
    <cellStyle name="Output 3 3 29 2" xfId="30263" xr:uid="{00000000-0005-0000-0000-000018680000}"/>
    <cellStyle name="Output 3 3 29 3" xfId="40861" xr:uid="{00000000-0005-0000-0000-000019680000}"/>
    <cellStyle name="Output 3 3 29 4" xfId="53869" xr:uid="{00000000-0005-0000-0000-00001A680000}"/>
    <cellStyle name="Output 3 3 3" xfId="3771" xr:uid="{00000000-0005-0000-0000-00001B680000}"/>
    <cellStyle name="Output 3 3 3 2" xfId="21302" xr:uid="{00000000-0005-0000-0000-00001C680000}"/>
    <cellStyle name="Output 3 3 3 3" xfId="32359" xr:uid="{00000000-0005-0000-0000-00001D680000}"/>
    <cellStyle name="Output 3 3 3 4" xfId="46162" xr:uid="{00000000-0005-0000-0000-00001E680000}"/>
    <cellStyle name="Output 3 3 30" xfId="13860" xr:uid="{00000000-0005-0000-0000-00001F680000}"/>
    <cellStyle name="Output 3 3 30 2" xfId="30478" xr:uid="{00000000-0005-0000-0000-000020680000}"/>
    <cellStyle name="Output 3 3 30 3" xfId="41046" xr:uid="{00000000-0005-0000-0000-000021680000}"/>
    <cellStyle name="Output 3 3 30 4" xfId="54054" xr:uid="{00000000-0005-0000-0000-000022680000}"/>
    <cellStyle name="Output 3 3 31" xfId="14136" xr:uid="{00000000-0005-0000-0000-000023680000}"/>
    <cellStyle name="Output 3 3 31 2" xfId="30719" xr:uid="{00000000-0005-0000-0000-000024680000}"/>
    <cellStyle name="Output 3 3 31 3" xfId="41246" xr:uid="{00000000-0005-0000-0000-000025680000}"/>
    <cellStyle name="Output 3 3 31 4" xfId="54254" xr:uid="{00000000-0005-0000-0000-000026680000}"/>
    <cellStyle name="Output 3 3 32" xfId="14433" xr:uid="{00000000-0005-0000-0000-000027680000}"/>
    <cellStyle name="Output 3 3 32 2" xfId="30982" xr:uid="{00000000-0005-0000-0000-000028680000}"/>
    <cellStyle name="Output 3 3 32 3" xfId="41462" xr:uid="{00000000-0005-0000-0000-000029680000}"/>
    <cellStyle name="Output 3 3 32 4" xfId="54470" xr:uid="{00000000-0005-0000-0000-00002A680000}"/>
    <cellStyle name="Output 3 3 33" xfId="14757" xr:uid="{00000000-0005-0000-0000-00002B680000}"/>
    <cellStyle name="Output 3 3 33 2" xfId="31270" xr:uid="{00000000-0005-0000-0000-00002C680000}"/>
    <cellStyle name="Output 3 3 33 3" xfId="41705" xr:uid="{00000000-0005-0000-0000-00002D680000}"/>
    <cellStyle name="Output 3 3 33 4" xfId="54713" xr:uid="{00000000-0005-0000-0000-00002E680000}"/>
    <cellStyle name="Output 3 3 34" xfId="15058" xr:uid="{00000000-0005-0000-0000-00002F680000}"/>
    <cellStyle name="Output 3 3 34 2" xfId="31538" xr:uid="{00000000-0005-0000-0000-000030680000}"/>
    <cellStyle name="Output 3 3 34 3" xfId="41937" xr:uid="{00000000-0005-0000-0000-000031680000}"/>
    <cellStyle name="Output 3 3 34 4" xfId="54945" xr:uid="{00000000-0005-0000-0000-000032680000}"/>
    <cellStyle name="Output 3 3 35" xfId="15360" xr:uid="{00000000-0005-0000-0000-000033680000}"/>
    <cellStyle name="Output 3 3 35 2" xfId="31803" xr:uid="{00000000-0005-0000-0000-000034680000}"/>
    <cellStyle name="Output 3 3 35 3" xfId="42166" xr:uid="{00000000-0005-0000-0000-000035680000}"/>
    <cellStyle name="Output 3 3 35 4" xfId="55174" xr:uid="{00000000-0005-0000-0000-000036680000}"/>
    <cellStyle name="Output 3 3 36" xfId="15808" xr:uid="{00000000-0005-0000-0000-000037680000}"/>
    <cellStyle name="Output 3 3 36 2" xfId="32212" xr:uid="{00000000-0005-0000-0000-000038680000}"/>
    <cellStyle name="Output 3 3 36 3" xfId="42528" xr:uid="{00000000-0005-0000-0000-000039680000}"/>
    <cellStyle name="Output 3 3 36 4" xfId="55536" xr:uid="{00000000-0005-0000-0000-00003A680000}"/>
    <cellStyle name="Output 3 3 37" xfId="16069" xr:uid="{00000000-0005-0000-0000-00003B680000}"/>
    <cellStyle name="Output 3 3 37 2" xfId="32436" xr:uid="{00000000-0005-0000-0000-00003C680000}"/>
    <cellStyle name="Output 3 3 37 3" xfId="42718" xr:uid="{00000000-0005-0000-0000-00003D680000}"/>
    <cellStyle name="Output 3 3 37 4" xfId="55726" xr:uid="{00000000-0005-0000-0000-00003E680000}"/>
    <cellStyle name="Output 3 3 38" xfId="16555" xr:uid="{00000000-0005-0000-0000-00003F680000}"/>
    <cellStyle name="Output 3 3 38 2" xfId="32882" xr:uid="{00000000-0005-0000-0000-000040680000}"/>
    <cellStyle name="Output 3 3 38 3" xfId="43115" xr:uid="{00000000-0005-0000-0000-000041680000}"/>
    <cellStyle name="Output 3 3 38 4" xfId="56123" xr:uid="{00000000-0005-0000-0000-000042680000}"/>
    <cellStyle name="Output 3 3 39" xfId="16778" xr:uid="{00000000-0005-0000-0000-000043680000}"/>
    <cellStyle name="Output 3 3 39 2" xfId="33079" xr:uid="{00000000-0005-0000-0000-000044680000}"/>
    <cellStyle name="Output 3 3 39 3" xfId="43285" xr:uid="{00000000-0005-0000-0000-000045680000}"/>
    <cellStyle name="Output 3 3 39 4" xfId="56293" xr:uid="{00000000-0005-0000-0000-000046680000}"/>
    <cellStyle name="Output 3 3 4" xfId="4385" xr:uid="{00000000-0005-0000-0000-000047680000}"/>
    <cellStyle name="Output 3 3 4 2" xfId="21862" xr:uid="{00000000-0005-0000-0000-000048680000}"/>
    <cellStyle name="Output 3 3 4 3" xfId="21019" xr:uid="{00000000-0005-0000-0000-000049680000}"/>
    <cellStyle name="Output 3 3 4 4" xfId="46637" xr:uid="{00000000-0005-0000-0000-00004A680000}"/>
    <cellStyle name="Output 3 3 40" xfId="17576" xr:uid="{00000000-0005-0000-0000-00004B680000}"/>
    <cellStyle name="Output 3 3 40 2" xfId="33810" xr:uid="{00000000-0005-0000-0000-00004C680000}"/>
    <cellStyle name="Output 3 3 40 3" xfId="43913" xr:uid="{00000000-0005-0000-0000-00004D680000}"/>
    <cellStyle name="Output 3 3 40 4" xfId="56921" xr:uid="{00000000-0005-0000-0000-00004E680000}"/>
    <cellStyle name="Output 3 3 41" xfId="17832" xr:uid="{00000000-0005-0000-0000-00004F680000}"/>
    <cellStyle name="Output 3 3 41 2" xfId="34037" xr:uid="{00000000-0005-0000-0000-000050680000}"/>
    <cellStyle name="Output 3 3 41 3" xfId="44099" xr:uid="{00000000-0005-0000-0000-000051680000}"/>
    <cellStyle name="Output 3 3 41 4" xfId="57107" xr:uid="{00000000-0005-0000-0000-000052680000}"/>
    <cellStyle name="Output 3 3 42" xfId="18151" xr:uid="{00000000-0005-0000-0000-000053680000}"/>
    <cellStyle name="Output 3 3 42 2" xfId="34317" xr:uid="{00000000-0005-0000-0000-000054680000}"/>
    <cellStyle name="Output 3 3 42 3" xfId="44333" xr:uid="{00000000-0005-0000-0000-000055680000}"/>
    <cellStyle name="Output 3 3 42 4" xfId="57341" xr:uid="{00000000-0005-0000-0000-000056680000}"/>
    <cellStyle name="Output 3 3 43" xfId="18462" xr:uid="{00000000-0005-0000-0000-000057680000}"/>
    <cellStyle name="Output 3 3 43 2" xfId="34592" xr:uid="{00000000-0005-0000-0000-000058680000}"/>
    <cellStyle name="Output 3 3 43 3" xfId="44563" xr:uid="{00000000-0005-0000-0000-000059680000}"/>
    <cellStyle name="Output 3 3 43 4" xfId="57571" xr:uid="{00000000-0005-0000-0000-00005A680000}"/>
    <cellStyle name="Output 3 3 44" xfId="18777" xr:uid="{00000000-0005-0000-0000-00005B680000}"/>
    <cellStyle name="Output 3 3 44 2" xfId="34871" xr:uid="{00000000-0005-0000-0000-00005C680000}"/>
    <cellStyle name="Output 3 3 44 3" xfId="44797" xr:uid="{00000000-0005-0000-0000-00005D680000}"/>
    <cellStyle name="Output 3 3 44 4" xfId="57805" xr:uid="{00000000-0005-0000-0000-00005E680000}"/>
    <cellStyle name="Output 3 3 45" xfId="19237" xr:uid="{00000000-0005-0000-0000-00005F680000}"/>
    <cellStyle name="Output 3 3 45 2" xfId="35281" xr:uid="{00000000-0005-0000-0000-000060680000}"/>
    <cellStyle name="Output 3 3 45 3" xfId="45139" xr:uid="{00000000-0005-0000-0000-000061680000}"/>
    <cellStyle name="Output 3 3 45 4" xfId="58147" xr:uid="{00000000-0005-0000-0000-000062680000}"/>
    <cellStyle name="Output 3 3 46" xfId="19540" xr:uid="{00000000-0005-0000-0000-000063680000}"/>
    <cellStyle name="Output 3 3 46 2" xfId="35546" xr:uid="{00000000-0005-0000-0000-000064680000}"/>
    <cellStyle name="Output 3 3 46 3" xfId="45362" xr:uid="{00000000-0005-0000-0000-000065680000}"/>
    <cellStyle name="Output 3 3 46 4" xfId="58370" xr:uid="{00000000-0005-0000-0000-000066680000}"/>
    <cellStyle name="Output 3 3 47" xfId="27537" xr:uid="{00000000-0005-0000-0000-000067680000}"/>
    <cellStyle name="Output 3 3 48" xfId="45614" xr:uid="{00000000-0005-0000-0000-000068680000}"/>
    <cellStyle name="Output 3 3 5" xfId="4632" xr:uid="{00000000-0005-0000-0000-000069680000}"/>
    <cellStyle name="Output 3 3 5 2" xfId="22081" xr:uid="{00000000-0005-0000-0000-00006A680000}"/>
    <cellStyle name="Output 3 3 5 3" xfId="24137" xr:uid="{00000000-0005-0000-0000-00006B680000}"/>
    <cellStyle name="Output 3 3 5 4" xfId="46813" xr:uid="{00000000-0005-0000-0000-00006C680000}"/>
    <cellStyle name="Output 3 3 6" xfId="5017" xr:uid="{00000000-0005-0000-0000-00006D680000}"/>
    <cellStyle name="Output 3 3 6 2" xfId="22439" xr:uid="{00000000-0005-0000-0000-00006E680000}"/>
    <cellStyle name="Output 3 3 6 3" xfId="19743" xr:uid="{00000000-0005-0000-0000-00006F680000}"/>
    <cellStyle name="Output 3 3 6 4" xfId="47124" xr:uid="{00000000-0005-0000-0000-000070680000}"/>
    <cellStyle name="Output 3 3 7" xfId="5246" xr:uid="{00000000-0005-0000-0000-000071680000}"/>
    <cellStyle name="Output 3 3 7 2" xfId="22645" xr:uid="{00000000-0005-0000-0000-000072680000}"/>
    <cellStyle name="Output 3 3 7 3" xfId="20390" xr:uid="{00000000-0005-0000-0000-000073680000}"/>
    <cellStyle name="Output 3 3 7 4" xfId="47306" xr:uid="{00000000-0005-0000-0000-000074680000}"/>
    <cellStyle name="Output 3 3 8" xfId="5527" xr:uid="{00000000-0005-0000-0000-000075680000}"/>
    <cellStyle name="Output 3 3 8 2" xfId="22902" xr:uid="{00000000-0005-0000-0000-000076680000}"/>
    <cellStyle name="Output 3 3 8 3" xfId="32925" xr:uid="{00000000-0005-0000-0000-000077680000}"/>
    <cellStyle name="Output 3 3 8 4" xfId="47523" xr:uid="{00000000-0005-0000-0000-000078680000}"/>
    <cellStyle name="Output 3 3 9" xfId="5735" xr:uid="{00000000-0005-0000-0000-000079680000}"/>
    <cellStyle name="Output 3 3 9 2" xfId="23091" xr:uid="{00000000-0005-0000-0000-00007A680000}"/>
    <cellStyle name="Output 3 3 9 3" xfId="28904" xr:uid="{00000000-0005-0000-0000-00007B680000}"/>
    <cellStyle name="Output 3 3 9 4" xfId="47685" xr:uid="{00000000-0005-0000-0000-00007C680000}"/>
    <cellStyle name="Output 3 30" xfId="45395" xr:uid="{00000000-0005-0000-0000-00007D680000}"/>
    <cellStyle name="Output 3 4" xfId="2677" xr:uid="{00000000-0005-0000-0000-00007E680000}"/>
    <cellStyle name="Output 3 4 10" xfId="6092" xr:uid="{00000000-0005-0000-0000-00007F680000}"/>
    <cellStyle name="Output 3 4 10 2" xfId="23424" xr:uid="{00000000-0005-0000-0000-000080680000}"/>
    <cellStyle name="Output 3 4 10 3" xfId="28374" xr:uid="{00000000-0005-0000-0000-000081680000}"/>
    <cellStyle name="Output 3 4 10 4" xfId="47979" xr:uid="{00000000-0005-0000-0000-000082680000}"/>
    <cellStyle name="Output 3 4 11" xfId="5791" xr:uid="{00000000-0005-0000-0000-000083680000}"/>
    <cellStyle name="Output 3 4 11 2" xfId="23136" xr:uid="{00000000-0005-0000-0000-000084680000}"/>
    <cellStyle name="Output 3 4 11 3" xfId="21146" xr:uid="{00000000-0005-0000-0000-000085680000}"/>
    <cellStyle name="Output 3 4 11 4" xfId="47721" xr:uid="{00000000-0005-0000-0000-000086680000}"/>
    <cellStyle name="Output 3 4 12" xfId="6616" xr:uid="{00000000-0005-0000-0000-000087680000}"/>
    <cellStyle name="Output 3 4 12 2" xfId="23896" xr:uid="{00000000-0005-0000-0000-000088680000}"/>
    <cellStyle name="Output 3 4 12 3" xfId="26121" xr:uid="{00000000-0005-0000-0000-000089680000}"/>
    <cellStyle name="Output 3 4 12 4" xfId="48379" xr:uid="{00000000-0005-0000-0000-00008A680000}"/>
    <cellStyle name="Output 3 4 13" xfId="6991" xr:uid="{00000000-0005-0000-0000-00008B680000}"/>
    <cellStyle name="Output 3 4 13 2" xfId="24235" xr:uid="{00000000-0005-0000-0000-00008C680000}"/>
    <cellStyle name="Output 3 4 13 3" xfId="35699" xr:uid="{00000000-0005-0000-0000-00008D680000}"/>
    <cellStyle name="Output 3 4 13 4" xfId="48668" xr:uid="{00000000-0005-0000-0000-00008E680000}"/>
    <cellStyle name="Output 3 4 14" xfId="7405" xr:uid="{00000000-0005-0000-0000-00008F680000}"/>
    <cellStyle name="Output 3 4 14 2" xfId="24606" xr:uid="{00000000-0005-0000-0000-000090680000}"/>
    <cellStyle name="Output 3 4 14 3" xfId="35997" xr:uid="{00000000-0005-0000-0000-000091680000}"/>
    <cellStyle name="Output 3 4 14 4" xfId="48968" xr:uid="{00000000-0005-0000-0000-000092680000}"/>
    <cellStyle name="Output 3 4 15" xfId="7713" xr:uid="{00000000-0005-0000-0000-000093680000}"/>
    <cellStyle name="Output 3 4 15 2" xfId="24877" xr:uid="{00000000-0005-0000-0000-000094680000}"/>
    <cellStyle name="Output 3 4 15 3" xfId="36228" xr:uid="{00000000-0005-0000-0000-000095680000}"/>
    <cellStyle name="Output 3 4 15 4" xfId="49199" xr:uid="{00000000-0005-0000-0000-000096680000}"/>
    <cellStyle name="Output 3 4 16" xfId="8287" xr:uid="{00000000-0005-0000-0000-000097680000}"/>
    <cellStyle name="Output 3 4 16 2" xfId="25413" xr:uid="{00000000-0005-0000-0000-000098680000}"/>
    <cellStyle name="Output 3 4 16 3" xfId="36704" xr:uid="{00000000-0005-0000-0000-000099680000}"/>
    <cellStyle name="Output 3 4 16 4" xfId="49675" xr:uid="{00000000-0005-0000-0000-00009A680000}"/>
    <cellStyle name="Output 3 4 17" xfId="8345" xr:uid="{00000000-0005-0000-0000-00009B680000}"/>
    <cellStyle name="Output 3 4 17 2" xfId="25469" xr:uid="{00000000-0005-0000-0000-00009C680000}"/>
    <cellStyle name="Output 3 4 17 3" xfId="36754" xr:uid="{00000000-0005-0000-0000-00009D680000}"/>
    <cellStyle name="Output 3 4 17 4" xfId="49725" xr:uid="{00000000-0005-0000-0000-00009E680000}"/>
    <cellStyle name="Output 3 4 18" xfId="8043" xr:uid="{00000000-0005-0000-0000-00009F680000}"/>
    <cellStyle name="Output 3 4 18 2" xfId="25178" xr:uid="{00000000-0005-0000-0000-0000A0680000}"/>
    <cellStyle name="Output 3 4 18 3" xfId="36489" xr:uid="{00000000-0005-0000-0000-0000A1680000}"/>
    <cellStyle name="Output 3 4 18 4" xfId="49460" xr:uid="{00000000-0005-0000-0000-0000A2680000}"/>
    <cellStyle name="Output 3 4 19" xfId="10339" xr:uid="{00000000-0005-0000-0000-0000A3680000}"/>
    <cellStyle name="Output 3 4 19 2" xfId="27302" xr:uid="{00000000-0005-0000-0000-0000A4680000}"/>
    <cellStyle name="Output 3 4 19 3" xfId="38361" xr:uid="{00000000-0005-0000-0000-0000A5680000}"/>
    <cellStyle name="Output 3 4 19 4" xfId="51321" xr:uid="{00000000-0005-0000-0000-0000A6680000}"/>
    <cellStyle name="Output 3 4 2" xfId="3230" xr:uid="{00000000-0005-0000-0000-0000A7680000}"/>
    <cellStyle name="Output 3 4 2 2" xfId="20817" xr:uid="{00000000-0005-0000-0000-0000A8680000}"/>
    <cellStyle name="Output 3 4 2 3" xfId="34056" xr:uid="{00000000-0005-0000-0000-0000A9680000}"/>
    <cellStyle name="Output 3 4 2 4" xfId="45755" xr:uid="{00000000-0005-0000-0000-0000AA680000}"/>
    <cellStyle name="Output 3 4 20" xfId="9142" xr:uid="{00000000-0005-0000-0000-0000AB680000}"/>
    <cellStyle name="Output 3 4 20 2" xfId="26177" xr:uid="{00000000-0005-0000-0000-0000AC680000}"/>
    <cellStyle name="Output 3 4 20 3" xfId="37358" xr:uid="{00000000-0005-0000-0000-0000AD680000}"/>
    <cellStyle name="Output 3 4 20 4" xfId="50329" xr:uid="{00000000-0005-0000-0000-0000AE680000}"/>
    <cellStyle name="Output 3 4 21" xfId="10655" xr:uid="{00000000-0005-0000-0000-0000AF680000}"/>
    <cellStyle name="Output 3 4 21 2" xfId="27595" xr:uid="{00000000-0005-0000-0000-0000B0680000}"/>
    <cellStyle name="Output 3 4 21 3" xfId="38616" xr:uid="{00000000-0005-0000-0000-0000B1680000}"/>
    <cellStyle name="Output 3 4 21 4" xfId="51624" xr:uid="{00000000-0005-0000-0000-0000B2680000}"/>
    <cellStyle name="Output 3 4 22" xfId="9211" xr:uid="{00000000-0005-0000-0000-0000B3680000}"/>
    <cellStyle name="Output 3 4 22 2" xfId="26244" xr:uid="{00000000-0005-0000-0000-0000B4680000}"/>
    <cellStyle name="Output 3 4 22 3" xfId="37423" xr:uid="{00000000-0005-0000-0000-0000B5680000}"/>
    <cellStyle name="Output 3 4 22 4" xfId="50390" xr:uid="{00000000-0005-0000-0000-0000B6680000}"/>
    <cellStyle name="Output 3 4 23" xfId="9242" xr:uid="{00000000-0005-0000-0000-0000B7680000}"/>
    <cellStyle name="Output 3 4 23 2" xfId="26273" xr:uid="{00000000-0005-0000-0000-0000B8680000}"/>
    <cellStyle name="Output 3 4 23 3" xfId="37450" xr:uid="{00000000-0005-0000-0000-0000B9680000}"/>
    <cellStyle name="Output 3 4 23 4" xfId="50417" xr:uid="{00000000-0005-0000-0000-0000BA680000}"/>
    <cellStyle name="Output 3 4 24" xfId="10134" xr:uid="{00000000-0005-0000-0000-0000BB680000}"/>
    <cellStyle name="Output 3 4 24 2" xfId="27108" xr:uid="{00000000-0005-0000-0000-0000BC680000}"/>
    <cellStyle name="Output 3 4 24 3" xfId="38188" xr:uid="{00000000-0005-0000-0000-0000BD680000}"/>
    <cellStyle name="Output 3 4 24 4" xfId="51153" xr:uid="{00000000-0005-0000-0000-0000BE680000}"/>
    <cellStyle name="Output 3 4 25" xfId="11935" xr:uid="{00000000-0005-0000-0000-0000BF680000}"/>
    <cellStyle name="Output 3 4 25 2" xfId="28749" xr:uid="{00000000-0005-0000-0000-0000C0680000}"/>
    <cellStyle name="Output 3 4 25 3" xfId="39582" xr:uid="{00000000-0005-0000-0000-0000C1680000}"/>
    <cellStyle name="Output 3 4 25 4" xfId="52590" xr:uid="{00000000-0005-0000-0000-0000C2680000}"/>
    <cellStyle name="Output 3 4 26" xfId="9852" xr:uid="{00000000-0005-0000-0000-0000C3680000}"/>
    <cellStyle name="Output 3 4 26 2" xfId="26845" xr:uid="{00000000-0005-0000-0000-0000C4680000}"/>
    <cellStyle name="Output 3 4 26 3" xfId="37966" xr:uid="{00000000-0005-0000-0000-0000C5680000}"/>
    <cellStyle name="Output 3 4 26 4" xfId="50932" xr:uid="{00000000-0005-0000-0000-0000C6680000}"/>
    <cellStyle name="Output 3 4 27" xfId="9776" xr:uid="{00000000-0005-0000-0000-0000C7680000}"/>
    <cellStyle name="Output 3 4 27 2" xfId="26772" xr:uid="{00000000-0005-0000-0000-0000C8680000}"/>
    <cellStyle name="Output 3 4 27 3" xfId="37898" xr:uid="{00000000-0005-0000-0000-0000C9680000}"/>
    <cellStyle name="Output 3 4 27 4" xfId="50864" xr:uid="{00000000-0005-0000-0000-0000CA680000}"/>
    <cellStyle name="Output 3 4 28" xfId="13027" xr:uid="{00000000-0005-0000-0000-0000CB680000}"/>
    <cellStyle name="Output 3 4 28 2" xfId="29722" xr:uid="{00000000-0005-0000-0000-0000CC680000}"/>
    <cellStyle name="Output 3 4 28 3" xfId="40387" xr:uid="{00000000-0005-0000-0000-0000CD680000}"/>
    <cellStyle name="Output 3 4 28 4" xfId="53395" xr:uid="{00000000-0005-0000-0000-0000CE680000}"/>
    <cellStyle name="Output 3 4 29" xfId="13369" xr:uid="{00000000-0005-0000-0000-0000CF680000}"/>
    <cellStyle name="Output 3 4 29 2" xfId="30032" xr:uid="{00000000-0005-0000-0000-0000D0680000}"/>
    <cellStyle name="Output 3 4 29 3" xfId="40653" xr:uid="{00000000-0005-0000-0000-0000D1680000}"/>
    <cellStyle name="Output 3 4 29 4" xfId="53661" xr:uid="{00000000-0005-0000-0000-0000D2680000}"/>
    <cellStyle name="Output 3 4 3" xfId="3526" xr:uid="{00000000-0005-0000-0000-0000D3680000}"/>
    <cellStyle name="Output 3 4 3 2" xfId="21081" xr:uid="{00000000-0005-0000-0000-0000D4680000}"/>
    <cellStyle name="Output 3 4 3 3" xfId="34071" xr:uid="{00000000-0005-0000-0000-0000D5680000}"/>
    <cellStyle name="Output 3 4 3 4" xfId="45972" xr:uid="{00000000-0005-0000-0000-0000D6680000}"/>
    <cellStyle name="Output 3 4 30" xfId="9523" xr:uid="{00000000-0005-0000-0000-0000D7680000}"/>
    <cellStyle name="Output 3 4 30 2" xfId="26538" xr:uid="{00000000-0005-0000-0000-0000D8680000}"/>
    <cellStyle name="Output 3 4 30 3" xfId="37683" xr:uid="{00000000-0005-0000-0000-0000D9680000}"/>
    <cellStyle name="Output 3 4 30 4" xfId="50649" xr:uid="{00000000-0005-0000-0000-0000DA680000}"/>
    <cellStyle name="Output 3 4 31" xfId="9452" xr:uid="{00000000-0005-0000-0000-0000DB680000}"/>
    <cellStyle name="Output 3 4 31 2" xfId="26473" xr:uid="{00000000-0005-0000-0000-0000DC680000}"/>
    <cellStyle name="Output 3 4 31 3" xfId="37624" xr:uid="{00000000-0005-0000-0000-0000DD680000}"/>
    <cellStyle name="Output 3 4 31 4" xfId="50590" xr:uid="{00000000-0005-0000-0000-0000DE680000}"/>
    <cellStyle name="Output 3 4 32" xfId="9352" xr:uid="{00000000-0005-0000-0000-0000DF680000}"/>
    <cellStyle name="Output 3 4 32 2" xfId="26379" xr:uid="{00000000-0005-0000-0000-0000E0680000}"/>
    <cellStyle name="Output 3 4 32 3" xfId="37545" xr:uid="{00000000-0005-0000-0000-0000E1680000}"/>
    <cellStyle name="Output 3 4 32 4" xfId="50511" xr:uid="{00000000-0005-0000-0000-0000E2680000}"/>
    <cellStyle name="Output 3 4 33" xfId="14505" xr:uid="{00000000-0005-0000-0000-0000E3680000}"/>
    <cellStyle name="Output 3 4 33 2" xfId="31042" xr:uid="{00000000-0005-0000-0000-0000E4680000}"/>
    <cellStyle name="Output 3 4 33 3" xfId="41510" xr:uid="{00000000-0005-0000-0000-0000E5680000}"/>
    <cellStyle name="Output 3 4 33 4" xfId="54518" xr:uid="{00000000-0005-0000-0000-0000E6680000}"/>
    <cellStyle name="Output 3 4 34" xfId="14821" xr:uid="{00000000-0005-0000-0000-0000E7680000}"/>
    <cellStyle name="Output 3 4 34 2" xfId="31320" xr:uid="{00000000-0005-0000-0000-0000E8680000}"/>
    <cellStyle name="Output 3 4 34 3" xfId="41744" xr:uid="{00000000-0005-0000-0000-0000E9680000}"/>
    <cellStyle name="Output 3 4 34 4" xfId="54752" xr:uid="{00000000-0005-0000-0000-0000EA680000}"/>
    <cellStyle name="Output 3 4 35" xfId="15119" xr:uid="{00000000-0005-0000-0000-0000EB680000}"/>
    <cellStyle name="Output 3 4 35 2" xfId="31587" xr:uid="{00000000-0005-0000-0000-0000EC680000}"/>
    <cellStyle name="Output 3 4 35 3" xfId="41976" xr:uid="{00000000-0005-0000-0000-0000ED680000}"/>
    <cellStyle name="Output 3 4 35 4" xfId="54984" xr:uid="{00000000-0005-0000-0000-0000EE680000}"/>
    <cellStyle name="Output 3 4 36" xfId="15571" xr:uid="{00000000-0005-0000-0000-0000EF680000}"/>
    <cellStyle name="Output 3 4 36 2" xfId="31993" xr:uid="{00000000-0005-0000-0000-0000F0680000}"/>
    <cellStyle name="Output 3 4 36 3" xfId="42336" xr:uid="{00000000-0005-0000-0000-0000F1680000}"/>
    <cellStyle name="Output 3 4 36 4" xfId="55344" xr:uid="{00000000-0005-0000-0000-0000F2680000}"/>
    <cellStyle name="Output 3 4 37" xfId="15494" xr:uid="{00000000-0005-0000-0000-0000F3680000}"/>
    <cellStyle name="Output 3 4 37 2" xfId="31920" xr:uid="{00000000-0005-0000-0000-0000F4680000}"/>
    <cellStyle name="Output 3 4 37 3" xfId="42271" xr:uid="{00000000-0005-0000-0000-0000F5680000}"/>
    <cellStyle name="Output 3 4 37 4" xfId="55279" xr:uid="{00000000-0005-0000-0000-0000F6680000}"/>
    <cellStyle name="Output 3 4 38" xfId="16316" xr:uid="{00000000-0005-0000-0000-0000F7680000}"/>
    <cellStyle name="Output 3 4 38 2" xfId="32660" xr:uid="{00000000-0005-0000-0000-0000F8680000}"/>
    <cellStyle name="Output 3 4 38 3" xfId="42916" xr:uid="{00000000-0005-0000-0000-0000F9680000}"/>
    <cellStyle name="Output 3 4 38 4" xfId="55924" xr:uid="{00000000-0005-0000-0000-0000FA680000}"/>
    <cellStyle name="Output 3 4 39" xfId="16126" xr:uid="{00000000-0005-0000-0000-0000FB680000}"/>
    <cellStyle name="Output 3 4 39 2" xfId="32482" xr:uid="{00000000-0005-0000-0000-0000FC680000}"/>
    <cellStyle name="Output 3 4 39 3" xfId="42755" xr:uid="{00000000-0005-0000-0000-0000FD680000}"/>
    <cellStyle name="Output 3 4 39 4" xfId="55763" xr:uid="{00000000-0005-0000-0000-0000FE680000}"/>
    <cellStyle name="Output 3 4 4" xfId="4145" xr:uid="{00000000-0005-0000-0000-0000FF680000}"/>
    <cellStyle name="Output 3 4 4 2" xfId="21644" xr:uid="{00000000-0005-0000-0000-000000690000}"/>
    <cellStyle name="Output 3 4 4 3" xfId="19880" xr:uid="{00000000-0005-0000-0000-000001690000}"/>
    <cellStyle name="Output 3 4 4 4" xfId="46452" xr:uid="{00000000-0005-0000-0000-000002690000}"/>
    <cellStyle name="Output 3 4 40" xfId="17335" xr:uid="{00000000-0005-0000-0000-000003690000}"/>
    <cellStyle name="Output 3 4 40 2" xfId="33588" xr:uid="{00000000-0005-0000-0000-000004690000}"/>
    <cellStyle name="Output 3 4 40 3" xfId="43726" xr:uid="{00000000-0005-0000-0000-000005690000}"/>
    <cellStyle name="Output 3 4 40 4" xfId="56734" xr:uid="{00000000-0005-0000-0000-000006690000}"/>
    <cellStyle name="Output 3 4 41" xfId="16834" xr:uid="{00000000-0005-0000-0000-000007690000}"/>
    <cellStyle name="Output 3 4 41 2" xfId="33122" xr:uid="{00000000-0005-0000-0000-000008690000}"/>
    <cellStyle name="Output 3 4 41 3" xfId="43319" xr:uid="{00000000-0005-0000-0000-000009690000}"/>
    <cellStyle name="Output 3 4 41 4" xfId="56327" xr:uid="{00000000-0005-0000-0000-00000A690000}"/>
    <cellStyle name="Output 3 4 42" xfId="17897" xr:uid="{00000000-0005-0000-0000-00000B690000}"/>
    <cellStyle name="Output 3 4 42 2" xfId="34086" xr:uid="{00000000-0005-0000-0000-00000C690000}"/>
    <cellStyle name="Output 3 4 42 3" xfId="44139" xr:uid="{00000000-0005-0000-0000-00000D690000}"/>
    <cellStyle name="Output 3 4 42 4" xfId="57147" xr:uid="{00000000-0005-0000-0000-00000E690000}"/>
    <cellStyle name="Output 3 4 43" xfId="18212" xr:uid="{00000000-0005-0000-0000-00000F690000}"/>
    <cellStyle name="Output 3 4 43 2" xfId="34361" xr:uid="{00000000-0005-0000-0000-000010690000}"/>
    <cellStyle name="Output 3 4 43 3" xfId="44370" xr:uid="{00000000-0005-0000-0000-000011690000}"/>
    <cellStyle name="Output 3 4 43 4" xfId="57378" xr:uid="{00000000-0005-0000-0000-000012690000}"/>
    <cellStyle name="Output 3 4 44" xfId="18532" xr:uid="{00000000-0005-0000-0000-000013690000}"/>
    <cellStyle name="Output 3 4 44 2" xfId="34648" xr:uid="{00000000-0005-0000-0000-000014690000}"/>
    <cellStyle name="Output 3 4 44 3" xfId="44607" xr:uid="{00000000-0005-0000-0000-000015690000}"/>
    <cellStyle name="Output 3 4 44 4" xfId="57615" xr:uid="{00000000-0005-0000-0000-000016690000}"/>
    <cellStyle name="Output 3 4 45" xfId="18992" xr:uid="{00000000-0005-0000-0000-000017690000}"/>
    <cellStyle name="Output 3 4 45 2" xfId="35055" xr:uid="{00000000-0005-0000-0000-000018690000}"/>
    <cellStyle name="Output 3 4 45 3" xfId="44949" xr:uid="{00000000-0005-0000-0000-000019690000}"/>
    <cellStyle name="Output 3 4 45 4" xfId="57957" xr:uid="{00000000-0005-0000-0000-00001A690000}"/>
    <cellStyle name="Output 3 4 46" xfId="19295" xr:uid="{00000000-0005-0000-0000-00001B690000}"/>
    <cellStyle name="Output 3 4 46 2" xfId="35325" xr:uid="{00000000-0005-0000-0000-00001C690000}"/>
    <cellStyle name="Output 3 4 46 3" xfId="45172" xr:uid="{00000000-0005-0000-0000-00001D690000}"/>
    <cellStyle name="Output 3 4 46 4" xfId="58180" xr:uid="{00000000-0005-0000-0000-00001E690000}"/>
    <cellStyle name="Output 3 4 47" xfId="20184" xr:uid="{00000000-0005-0000-0000-00001F690000}"/>
    <cellStyle name="Output 3 4 48" xfId="45456" xr:uid="{00000000-0005-0000-0000-000020690000}"/>
    <cellStyle name="Output 3 4 5" xfId="3822" xr:uid="{00000000-0005-0000-0000-000021690000}"/>
    <cellStyle name="Output 3 4 5 2" xfId="21340" xr:uid="{00000000-0005-0000-0000-000022690000}"/>
    <cellStyle name="Output 3 4 5 3" xfId="20126" xr:uid="{00000000-0005-0000-0000-000023690000}"/>
    <cellStyle name="Output 3 4 5 4" xfId="46188" xr:uid="{00000000-0005-0000-0000-000024690000}"/>
    <cellStyle name="Output 3 4 6" xfId="4778" xr:uid="{00000000-0005-0000-0000-000025690000}"/>
    <cellStyle name="Output 3 4 6 2" xfId="22212" xr:uid="{00000000-0005-0000-0000-000026690000}"/>
    <cellStyle name="Output 3 4 6 3" xfId="35001" xr:uid="{00000000-0005-0000-0000-000027690000}"/>
    <cellStyle name="Output 3 4 6 4" xfId="46925" xr:uid="{00000000-0005-0000-0000-000028690000}"/>
    <cellStyle name="Output 3 4 7" xfId="3819" xr:uid="{00000000-0005-0000-0000-000029690000}"/>
    <cellStyle name="Output 3 4 7 2" xfId="21337" xr:uid="{00000000-0005-0000-0000-00002A690000}"/>
    <cellStyle name="Output 3 4 7 3" xfId="20129" xr:uid="{00000000-0005-0000-0000-00002B690000}"/>
    <cellStyle name="Output 3 4 7 4" xfId="46185" xr:uid="{00000000-0005-0000-0000-00002C690000}"/>
    <cellStyle name="Output 3 4 8" xfId="3912" xr:uid="{00000000-0005-0000-0000-00002D690000}"/>
    <cellStyle name="Output 3 4 8 2" xfId="21427" xr:uid="{00000000-0005-0000-0000-00002E690000}"/>
    <cellStyle name="Output 3 4 8 3" xfId="20068" xr:uid="{00000000-0005-0000-0000-00002F690000}"/>
    <cellStyle name="Output 3 4 8 4" xfId="46263" xr:uid="{00000000-0005-0000-0000-000030690000}"/>
    <cellStyle name="Output 3 4 9" xfId="3936" xr:uid="{00000000-0005-0000-0000-000031690000}"/>
    <cellStyle name="Output 3 4 9 2" xfId="21450" xr:uid="{00000000-0005-0000-0000-000032690000}"/>
    <cellStyle name="Output 3 4 9 3" xfId="20045" xr:uid="{00000000-0005-0000-0000-000033690000}"/>
    <cellStyle name="Output 3 4 9 4" xfId="46286" xr:uid="{00000000-0005-0000-0000-000034690000}"/>
    <cellStyle name="Output 3 5" xfId="3119" xr:uid="{00000000-0005-0000-0000-000035690000}"/>
    <cellStyle name="Output 3 5 2" xfId="20713" xr:uid="{00000000-0005-0000-0000-000036690000}"/>
    <cellStyle name="Output 3 5 3" xfId="25865" xr:uid="{00000000-0005-0000-0000-000037690000}"/>
    <cellStyle name="Output 3 5 4" xfId="45663" xr:uid="{00000000-0005-0000-0000-000038690000}"/>
    <cellStyle name="Output 3 6" xfId="3968" xr:uid="{00000000-0005-0000-0000-000039690000}"/>
    <cellStyle name="Output 3 6 2" xfId="21480" xr:uid="{00000000-0005-0000-0000-00003A690000}"/>
    <cellStyle name="Output 3 6 3" xfId="20018" xr:uid="{00000000-0005-0000-0000-00003B690000}"/>
    <cellStyle name="Output 3 6 4" xfId="46314" xr:uid="{00000000-0005-0000-0000-00003C690000}"/>
    <cellStyle name="Output 3 7" xfId="5870" xr:uid="{00000000-0005-0000-0000-00003D690000}"/>
    <cellStyle name="Output 3 7 2" xfId="23213" xr:uid="{00000000-0005-0000-0000-00003E690000}"/>
    <cellStyle name="Output 3 7 3" xfId="22730" xr:uid="{00000000-0005-0000-0000-00003F690000}"/>
    <cellStyle name="Output 3 7 4" xfId="47793" xr:uid="{00000000-0005-0000-0000-000040690000}"/>
    <cellStyle name="Output 3 8" xfId="5815" xr:uid="{00000000-0005-0000-0000-000041690000}"/>
    <cellStyle name="Output 3 8 2" xfId="23160" xr:uid="{00000000-0005-0000-0000-000042690000}"/>
    <cellStyle name="Output 3 8 3" xfId="24280" xr:uid="{00000000-0005-0000-0000-000043690000}"/>
    <cellStyle name="Output 3 8 4" xfId="47745" xr:uid="{00000000-0005-0000-0000-000044690000}"/>
    <cellStyle name="Output 3 9" xfId="6913" xr:uid="{00000000-0005-0000-0000-000045690000}"/>
    <cellStyle name="Output 3 9 2" xfId="24159" xr:uid="{00000000-0005-0000-0000-000046690000}"/>
    <cellStyle name="Output 3 9 3" xfId="35627" xr:uid="{00000000-0005-0000-0000-000047690000}"/>
    <cellStyle name="Output 3 9 4" xfId="48596" xr:uid="{00000000-0005-0000-0000-000048690000}"/>
    <cellStyle name="Output 4" xfId="1509" xr:uid="{00000000-0005-0000-0000-000049690000}"/>
    <cellStyle name="Output 4 10" xfId="7273" xr:uid="{00000000-0005-0000-0000-00004A690000}"/>
    <cellStyle name="Output 4 10 2" xfId="24487" xr:uid="{00000000-0005-0000-0000-00004B690000}"/>
    <cellStyle name="Output 4 10 3" xfId="35901" xr:uid="{00000000-0005-0000-0000-00004C690000}"/>
    <cellStyle name="Output 4 10 4" xfId="48872" xr:uid="{00000000-0005-0000-0000-00004D690000}"/>
    <cellStyle name="Output 4 11" xfId="8078" xr:uid="{00000000-0005-0000-0000-00004E690000}"/>
    <cellStyle name="Output 4 11 2" xfId="25212" xr:uid="{00000000-0005-0000-0000-00004F690000}"/>
    <cellStyle name="Output 4 11 3" xfId="36520" xr:uid="{00000000-0005-0000-0000-000050690000}"/>
    <cellStyle name="Output 4 11 4" xfId="49491" xr:uid="{00000000-0005-0000-0000-000051690000}"/>
    <cellStyle name="Output 4 12" xfId="8229" xr:uid="{00000000-0005-0000-0000-000052690000}"/>
    <cellStyle name="Output 4 12 2" xfId="25358" xr:uid="{00000000-0005-0000-0000-000053690000}"/>
    <cellStyle name="Output 4 12 3" xfId="36656" xr:uid="{00000000-0005-0000-0000-000054690000}"/>
    <cellStyle name="Output 4 12 4" xfId="49627" xr:uid="{00000000-0005-0000-0000-000055690000}"/>
    <cellStyle name="Output 4 13" xfId="10218" xr:uid="{00000000-0005-0000-0000-000056690000}"/>
    <cellStyle name="Output 4 13 2" xfId="27187" xr:uid="{00000000-0005-0000-0000-000057690000}"/>
    <cellStyle name="Output 4 13 3" xfId="38257" xr:uid="{00000000-0005-0000-0000-000058690000}"/>
    <cellStyle name="Output 4 13 4" xfId="51214" xr:uid="{00000000-0005-0000-0000-000059690000}"/>
    <cellStyle name="Output 4 14" xfId="9181" xr:uid="{00000000-0005-0000-0000-00005A690000}"/>
    <cellStyle name="Output 4 14 2" xfId="26214" xr:uid="{00000000-0005-0000-0000-00005B690000}"/>
    <cellStyle name="Output 4 14 3" xfId="37393" xr:uid="{00000000-0005-0000-0000-00005C690000}"/>
    <cellStyle name="Output 4 14 4" xfId="50360" xr:uid="{00000000-0005-0000-0000-00005D690000}"/>
    <cellStyle name="Output 4 15" xfId="9675" xr:uid="{00000000-0005-0000-0000-00005E690000}"/>
    <cellStyle name="Output 4 15 2" xfId="26677" xr:uid="{00000000-0005-0000-0000-00005F690000}"/>
    <cellStyle name="Output 4 15 3" xfId="37819" xr:uid="{00000000-0005-0000-0000-000060690000}"/>
    <cellStyle name="Output 4 15 4" xfId="50785" xr:uid="{00000000-0005-0000-0000-000061690000}"/>
    <cellStyle name="Output 4 16" xfId="9629" xr:uid="{00000000-0005-0000-0000-000062690000}"/>
    <cellStyle name="Output 4 16 2" xfId="26637" xr:uid="{00000000-0005-0000-0000-000063690000}"/>
    <cellStyle name="Output 4 16 3" xfId="37780" xr:uid="{00000000-0005-0000-0000-000064690000}"/>
    <cellStyle name="Output 4 16 4" xfId="50746" xr:uid="{00000000-0005-0000-0000-000065690000}"/>
    <cellStyle name="Output 4 17" xfId="12739" xr:uid="{00000000-0005-0000-0000-000066690000}"/>
    <cellStyle name="Output 4 17 2" xfId="29467" xr:uid="{00000000-0005-0000-0000-000067690000}"/>
    <cellStyle name="Output 4 17 3" xfId="40175" xr:uid="{00000000-0005-0000-0000-000068690000}"/>
    <cellStyle name="Output 4 17 4" xfId="53183" xr:uid="{00000000-0005-0000-0000-000069690000}"/>
    <cellStyle name="Output 4 18" xfId="10208" xr:uid="{00000000-0005-0000-0000-00006A690000}"/>
    <cellStyle name="Output 4 18 2" xfId="27177" xr:uid="{00000000-0005-0000-0000-00006B690000}"/>
    <cellStyle name="Output 4 18 3" xfId="38248" xr:uid="{00000000-0005-0000-0000-00006C690000}"/>
    <cellStyle name="Output 4 18 4" xfId="51205" xr:uid="{00000000-0005-0000-0000-00006D690000}"/>
    <cellStyle name="Output 4 19" xfId="14231" xr:uid="{00000000-0005-0000-0000-00006E690000}"/>
    <cellStyle name="Output 4 19 2" xfId="30800" xr:uid="{00000000-0005-0000-0000-00006F690000}"/>
    <cellStyle name="Output 4 19 3" xfId="41313" xr:uid="{00000000-0005-0000-0000-000070690000}"/>
    <cellStyle name="Output 4 19 4" xfId="54321" xr:uid="{00000000-0005-0000-0000-000071690000}"/>
    <cellStyle name="Output 4 2" xfId="2895" xr:uid="{00000000-0005-0000-0000-000072690000}"/>
    <cellStyle name="Output 4 2 10" xfId="6266" xr:uid="{00000000-0005-0000-0000-000073690000}"/>
    <cellStyle name="Output 4 2 10 2" xfId="23588" xr:uid="{00000000-0005-0000-0000-000074690000}"/>
    <cellStyle name="Output 4 2 10 3" xfId="21924" xr:uid="{00000000-0005-0000-0000-000075690000}"/>
    <cellStyle name="Output 4 2 10 4" xfId="48122" xr:uid="{00000000-0005-0000-0000-000076690000}"/>
    <cellStyle name="Output 4 2 11" xfId="6500" xr:uid="{00000000-0005-0000-0000-000077690000}"/>
    <cellStyle name="Output 4 2 11 2" xfId="23797" xr:uid="{00000000-0005-0000-0000-000078690000}"/>
    <cellStyle name="Output 4 2 11 3" xfId="30977" xr:uid="{00000000-0005-0000-0000-000079690000}"/>
    <cellStyle name="Output 4 2 11 4" xfId="48295" xr:uid="{00000000-0005-0000-0000-00007A690000}"/>
    <cellStyle name="Output 4 2 12" xfId="6794" xr:uid="{00000000-0005-0000-0000-00007B690000}"/>
    <cellStyle name="Output 4 2 12 2" xfId="24059" xr:uid="{00000000-0005-0000-0000-00007C690000}"/>
    <cellStyle name="Output 4 2 12 3" xfId="23970" xr:uid="{00000000-0005-0000-0000-00007D690000}"/>
    <cellStyle name="Output 4 2 12 4" xfId="48518" xr:uid="{00000000-0005-0000-0000-00007E690000}"/>
    <cellStyle name="Output 4 2 13" xfId="7158" xr:uid="{00000000-0005-0000-0000-00007F690000}"/>
    <cellStyle name="Output 4 2 13 2" xfId="24389" xr:uid="{00000000-0005-0000-0000-000080690000}"/>
    <cellStyle name="Output 4 2 13 3" xfId="35829" xr:uid="{00000000-0005-0000-0000-000081690000}"/>
    <cellStyle name="Output 4 2 13 4" xfId="48798" xr:uid="{00000000-0005-0000-0000-000082690000}"/>
    <cellStyle name="Output 4 2 14" xfId="7584" xr:uid="{00000000-0005-0000-0000-000083690000}"/>
    <cellStyle name="Output 4 2 14 2" xfId="24765" xr:uid="{00000000-0005-0000-0000-000084690000}"/>
    <cellStyle name="Output 4 2 14 3" xfId="36137" xr:uid="{00000000-0005-0000-0000-000085690000}"/>
    <cellStyle name="Output 4 2 14 4" xfId="49108" xr:uid="{00000000-0005-0000-0000-000086690000}"/>
    <cellStyle name="Output 4 2 15" xfId="7881" xr:uid="{00000000-0005-0000-0000-000087690000}"/>
    <cellStyle name="Output 4 2 15 2" xfId="25035" xr:uid="{00000000-0005-0000-0000-000088690000}"/>
    <cellStyle name="Output 4 2 15 3" xfId="36367" xr:uid="{00000000-0005-0000-0000-000089690000}"/>
    <cellStyle name="Output 4 2 15 4" xfId="49338" xr:uid="{00000000-0005-0000-0000-00008A690000}"/>
    <cellStyle name="Output 4 2 16" xfId="8463" xr:uid="{00000000-0005-0000-0000-00008B690000}"/>
    <cellStyle name="Output 4 2 16 2" xfId="25578" xr:uid="{00000000-0005-0000-0000-00008C690000}"/>
    <cellStyle name="Output 4 2 16 3" xfId="36851" xr:uid="{00000000-0005-0000-0000-00008D690000}"/>
    <cellStyle name="Output 4 2 16 4" xfId="49822" xr:uid="{00000000-0005-0000-0000-00008E690000}"/>
    <cellStyle name="Output 4 2 17" xfId="8725" xr:uid="{00000000-0005-0000-0000-00008F690000}"/>
    <cellStyle name="Output 4 2 17 2" xfId="25805" xr:uid="{00000000-0005-0000-0000-000090690000}"/>
    <cellStyle name="Output 4 2 17 3" xfId="37039" xr:uid="{00000000-0005-0000-0000-000091690000}"/>
    <cellStyle name="Output 4 2 17 4" xfId="50010" xr:uid="{00000000-0005-0000-0000-000092690000}"/>
    <cellStyle name="Output 4 2 18" xfId="9002" xr:uid="{00000000-0005-0000-0000-000093690000}"/>
    <cellStyle name="Output 4 2 18 2" xfId="26054" xr:uid="{00000000-0005-0000-0000-000094690000}"/>
    <cellStyle name="Output 4 2 18 3" xfId="37255" xr:uid="{00000000-0005-0000-0000-000095690000}"/>
    <cellStyle name="Output 4 2 18 4" xfId="50226" xr:uid="{00000000-0005-0000-0000-000096690000}"/>
    <cellStyle name="Output 4 2 19" xfId="10522" xr:uid="{00000000-0005-0000-0000-000097690000}"/>
    <cellStyle name="Output 4 2 19 2" xfId="27475" xr:uid="{00000000-0005-0000-0000-000098690000}"/>
    <cellStyle name="Output 4 2 19 3" xfId="38515" xr:uid="{00000000-0005-0000-0000-000099690000}"/>
    <cellStyle name="Output 4 2 19 4" xfId="51502" xr:uid="{00000000-0005-0000-0000-00009A690000}"/>
    <cellStyle name="Output 4 2 2" xfId="3408" xr:uid="{00000000-0005-0000-0000-00009B690000}"/>
    <cellStyle name="Output 4 2 2 2" xfId="20981" xr:uid="{00000000-0005-0000-0000-00009C690000}"/>
    <cellStyle name="Output 4 2 2 3" xfId="29488" xr:uid="{00000000-0005-0000-0000-00009D690000}"/>
    <cellStyle name="Output 4 2 2 4" xfId="45894" xr:uid="{00000000-0005-0000-0000-00009E690000}"/>
    <cellStyle name="Output 4 2 20" xfId="10768" xr:uid="{00000000-0005-0000-0000-00009F690000}"/>
    <cellStyle name="Output 4 2 20 2" xfId="27703" xr:uid="{00000000-0005-0000-0000-0000A0690000}"/>
    <cellStyle name="Output 4 2 20 3" xfId="38712" xr:uid="{00000000-0005-0000-0000-0000A1690000}"/>
    <cellStyle name="Output 4 2 20 4" xfId="51720" xr:uid="{00000000-0005-0000-0000-0000A2690000}"/>
    <cellStyle name="Output 4 2 21" xfId="11093" xr:uid="{00000000-0005-0000-0000-0000A3690000}"/>
    <cellStyle name="Output 4 2 21 2" xfId="27998" xr:uid="{00000000-0005-0000-0000-0000A4690000}"/>
    <cellStyle name="Output 4 2 21 3" xfId="38951" xr:uid="{00000000-0005-0000-0000-0000A5690000}"/>
    <cellStyle name="Output 4 2 21 4" xfId="51959" xr:uid="{00000000-0005-0000-0000-0000A6690000}"/>
    <cellStyle name="Output 4 2 22" xfId="11432" xr:uid="{00000000-0005-0000-0000-0000A7690000}"/>
    <cellStyle name="Output 4 2 22 2" xfId="28307" xr:uid="{00000000-0005-0000-0000-0000A8690000}"/>
    <cellStyle name="Output 4 2 22 3" xfId="39210" xr:uid="{00000000-0005-0000-0000-0000A9690000}"/>
    <cellStyle name="Output 4 2 22 4" xfId="52218" xr:uid="{00000000-0005-0000-0000-0000AA690000}"/>
    <cellStyle name="Output 4 2 23" xfId="11703" xr:uid="{00000000-0005-0000-0000-0000AB690000}"/>
    <cellStyle name="Output 4 2 23 2" xfId="28544" xr:uid="{00000000-0005-0000-0000-0000AC690000}"/>
    <cellStyle name="Output 4 2 23 3" xfId="39411" xr:uid="{00000000-0005-0000-0000-0000AD690000}"/>
    <cellStyle name="Output 4 2 23 4" xfId="52419" xr:uid="{00000000-0005-0000-0000-0000AE690000}"/>
    <cellStyle name="Output 4 2 24" xfId="12033" xr:uid="{00000000-0005-0000-0000-0000AF690000}"/>
    <cellStyle name="Output 4 2 24 2" xfId="28845" xr:uid="{00000000-0005-0000-0000-0000B0690000}"/>
    <cellStyle name="Output 4 2 24 3" xfId="39673" xr:uid="{00000000-0005-0000-0000-0000B1690000}"/>
    <cellStyle name="Output 4 2 24 4" xfId="52681" xr:uid="{00000000-0005-0000-0000-0000B2690000}"/>
    <cellStyle name="Output 4 2 25" xfId="12319" xr:uid="{00000000-0005-0000-0000-0000B3690000}"/>
    <cellStyle name="Output 4 2 25 2" xfId="29098" xr:uid="{00000000-0005-0000-0000-0000B4690000}"/>
    <cellStyle name="Output 4 2 25 3" xfId="39872" xr:uid="{00000000-0005-0000-0000-0000B5690000}"/>
    <cellStyle name="Output 4 2 25 4" xfId="52880" xr:uid="{00000000-0005-0000-0000-0000B6690000}"/>
    <cellStyle name="Output 4 2 26" xfId="12592" xr:uid="{00000000-0005-0000-0000-0000B7690000}"/>
    <cellStyle name="Output 4 2 26 2" xfId="29340" xr:uid="{00000000-0005-0000-0000-0000B8690000}"/>
    <cellStyle name="Output 4 2 26 3" xfId="40073" xr:uid="{00000000-0005-0000-0000-0000B9690000}"/>
    <cellStyle name="Output 4 2 26 4" xfId="53081" xr:uid="{00000000-0005-0000-0000-0000BA690000}"/>
    <cellStyle name="Output 4 2 27" xfId="12874" xr:uid="{00000000-0005-0000-0000-0000BB690000}"/>
    <cellStyle name="Output 4 2 27 2" xfId="29589" xr:uid="{00000000-0005-0000-0000-0000BC690000}"/>
    <cellStyle name="Output 4 2 27 3" xfId="40273" xr:uid="{00000000-0005-0000-0000-0000BD690000}"/>
    <cellStyle name="Output 4 2 27 4" xfId="53281" xr:uid="{00000000-0005-0000-0000-0000BE690000}"/>
    <cellStyle name="Output 4 2 28" xfId="13216" xr:uid="{00000000-0005-0000-0000-0000BF690000}"/>
    <cellStyle name="Output 4 2 28 2" xfId="29897" xr:uid="{00000000-0005-0000-0000-0000C0690000}"/>
    <cellStyle name="Output 4 2 28 3" xfId="40541" xr:uid="{00000000-0005-0000-0000-0000C1690000}"/>
    <cellStyle name="Output 4 2 28 4" xfId="53549" xr:uid="{00000000-0005-0000-0000-0000C2690000}"/>
    <cellStyle name="Output 4 2 29" xfId="13553" xr:uid="{00000000-0005-0000-0000-0000C3690000}"/>
    <cellStyle name="Output 4 2 29 2" xfId="30203" xr:uid="{00000000-0005-0000-0000-0000C4690000}"/>
    <cellStyle name="Output 4 2 29 3" xfId="40807" xr:uid="{00000000-0005-0000-0000-0000C5690000}"/>
    <cellStyle name="Output 4 2 29 4" xfId="53815" xr:uid="{00000000-0005-0000-0000-0000C6690000}"/>
    <cellStyle name="Output 4 2 3" xfId="3704" xr:uid="{00000000-0005-0000-0000-0000C7690000}"/>
    <cellStyle name="Output 4 2 3 2" xfId="21240" xr:uid="{00000000-0005-0000-0000-0000C8690000}"/>
    <cellStyle name="Output 4 2 3 3" xfId="20509" xr:uid="{00000000-0005-0000-0000-0000C9690000}"/>
    <cellStyle name="Output 4 2 3 4" xfId="46111" xr:uid="{00000000-0005-0000-0000-0000CA690000}"/>
    <cellStyle name="Output 4 2 30" xfId="13793" xr:uid="{00000000-0005-0000-0000-0000CB690000}"/>
    <cellStyle name="Output 4 2 30 2" xfId="30417" xr:uid="{00000000-0005-0000-0000-0000CC690000}"/>
    <cellStyle name="Output 4 2 30 3" xfId="40992" xr:uid="{00000000-0005-0000-0000-0000CD690000}"/>
    <cellStyle name="Output 4 2 30 4" xfId="54000" xr:uid="{00000000-0005-0000-0000-0000CE690000}"/>
    <cellStyle name="Output 4 2 31" xfId="14068" xr:uid="{00000000-0005-0000-0000-0000CF690000}"/>
    <cellStyle name="Output 4 2 31 2" xfId="30656" xr:uid="{00000000-0005-0000-0000-0000D0690000}"/>
    <cellStyle name="Output 4 2 31 3" xfId="41194" xr:uid="{00000000-0005-0000-0000-0000D1690000}"/>
    <cellStyle name="Output 4 2 31 4" xfId="54202" xr:uid="{00000000-0005-0000-0000-0000D2690000}"/>
    <cellStyle name="Output 4 2 32" xfId="14365" xr:uid="{00000000-0005-0000-0000-0000D3690000}"/>
    <cellStyle name="Output 4 2 32 2" xfId="30920" xr:uid="{00000000-0005-0000-0000-0000D4690000}"/>
    <cellStyle name="Output 4 2 32 3" xfId="41410" xr:uid="{00000000-0005-0000-0000-0000D5690000}"/>
    <cellStyle name="Output 4 2 32 4" xfId="54418" xr:uid="{00000000-0005-0000-0000-0000D6690000}"/>
    <cellStyle name="Output 4 2 33" xfId="14689" xr:uid="{00000000-0005-0000-0000-0000D7690000}"/>
    <cellStyle name="Output 4 2 33 2" xfId="31208" xr:uid="{00000000-0005-0000-0000-0000D8690000}"/>
    <cellStyle name="Output 4 2 33 3" xfId="41653" xr:uid="{00000000-0005-0000-0000-0000D9690000}"/>
    <cellStyle name="Output 4 2 33 4" xfId="54661" xr:uid="{00000000-0005-0000-0000-0000DA690000}"/>
    <cellStyle name="Output 4 2 34" xfId="14991" xr:uid="{00000000-0005-0000-0000-0000DB690000}"/>
    <cellStyle name="Output 4 2 34 2" xfId="31477" xr:uid="{00000000-0005-0000-0000-0000DC690000}"/>
    <cellStyle name="Output 4 2 34 3" xfId="41885" xr:uid="{00000000-0005-0000-0000-0000DD690000}"/>
    <cellStyle name="Output 4 2 34 4" xfId="54893" xr:uid="{00000000-0005-0000-0000-0000DE690000}"/>
    <cellStyle name="Output 4 2 35" xfId="15297" xr:uid="{00000000-0005-0000-0000-0000DF690000}"/>
    <cellStyle name="Output 4 2 35 2" xfId="31746" xr:uid="{00000000-0005-0000-0000-0000E0690000}"/>
    <cellStyle name="Output 4 2 35 3" xfId="42115" xr:uid="{00000000-0005-0000-0000-0000E1690000}"/>
    <cellStyle name="Output 4 2 35 4" xfId="55123" xr:uid="{00000000-0005-0000-0000-0000E2690000}"/>
    <cellStyle name="Output 4 2 36" xfId="15742" xr:uid="{00000000-0005-0000-0000-0000E3690000}"/>
    <cellStyle name="Output 4 2 36 2" xfId="32150" xr:uid="{00000000-0005-0000-0000-0000E4690000}"/>
    <cellStyle name="Output 4 2 36 3" xfId="42477" xr:uid="{00000000-0005-0000-0000-0000E5690000}"/>
    <cellStyle name="Output 4 2 36 4" xfId="55485" xr:uid="{00000000-0005-0000-0000-0000E6690000}"/>
    <cellStyle name="Output 4 2 37" xfId="16006" xr:uid="{00000000-0005-0000-0000-0000E7690000}"/>
    <cellStyle name="Output 4 2 37 2" xfId="32378" xr:uid="{00000000-0005-0000-0000-0000E8690000}"/>
    <cellStyle name="Output 4 2 37 3" xfId="42667" xr:uid="{00000000-0005-0000-0000-0000E9690000}"/>
    <cellStyle name="Output 4 2 37 4" xfId="55675" xr:uid="{00000000-0005-0000-0000-0000EA690000}"/>
    <cellStyle name="Output 4 2 38" xfId="16493" xr:uid="{00000000-0005-0000-0000-0000EB690000}"/>
    <cellStyle name="Output 4 2 38 2" xfId="32825" xr:uid="{00000000-0005-0000-0000-0000EC690000}"/>
    <cellStyle name="Output 4 2 38 3" xfId="43064" xr:uid="{00000000-0005-0000-0000-0000ED690000}"/>
    <cellStyle name="Output 4 2 38 4" xfId="56072" xr:uid="{00000000-0005-0000-0000-0000EE690000}"/>
    <cellStyle name="Output 4 2 39" xfId="16712" xr:uid="{00000000-0005-0000-0000-0000EF690000}"/>
    <cellStyle name="Output 4 2 39 2" xfId="33019" xr:uid="{00000000-0005-0000-0000-0000F0690000}"/>
    <cellStyle name="Output 4 2 39 3" xfId="43234" xr:uid="{00000000-0005-0000-0000-0000F1690000}"/>
    <cellStyle name="Output 4 2 39 4" xfId="56242" xr:uid="{00000000-0005-0000-0000-0000F2690000}"/>
    <cellStyle name="Output 4 2 4" xfId="4321" xr:uid="{00000000-0005-0000-0000-0000F3690000}"/>
    <cellStyle name="Output 4 2 4 2" xfId="21804" xr:uid="{00000000-0005-0000-0000-0000F4690000}"/>
    <cellStyle name="Output 4 2 4 3" xfId="31970" xr:uid="{00000000-0005-0000-0000-0000F5690000}"/>
    <cellStyle name="Output 4 2 4 4" xfId="46589" xr:uid="{00000000-0005-0000-0000-0000F6690000}"/>
    <cellStyle name="Output 4 2 40" xfId="17514" xr:uid="{00000000-0005-0000-0000-0000F7690000}"/>
    <cellStyle name="Output 4 2 40 2" xfId="33752" xr:uid="{00000000-0005-0000-0000-0000F8690000}"/>
    <cellStyle name="Output 4 2 40 3" xfId="43866" xr:uid="{00000000-0005-0000-0000-0000F9690000}"/>
    <cellStyle name="Output 4 2 40 4" xfId="56874" xr:uid="{00000000-0005-0000-0000-0000FA690000}"/>
    <cellStyle name="Output 4 2 41" xfId="17764" xr:uid="{00000000-0005-0000-0000-0000FB690000}"/>
    <cellStyle name="Output 4 2 41 2" xfId="33973" xr:uid="{00000000-0005-0000-0000-0000FC690000}"/>
    <cellStyle name="Output 4 2 41 3" xfId="44047" xr:uid="{00000000-0005-0000-0000-0000FD690000}"/>
    <cellStyle name="Output 4 2 41 4" xfId="57055" xr:uid="{00000000-0005-0000-0000-0000FE690000}"/>
    <cellStyle name="Output 4 2 42" xfId="18083" xr:uid="{00000000-0005-0000-0000-0000FF690000}"/>
    <cellStyle name="Output 4 2 42 2" xfId="34254" xr:uid="{00000000-0005-0000-0000-0000006A0000}"/>
    <cellStyle name="Output 4 2 42 3" xfId="44281" xr:uid="{00000000-0005-0000-0000-0000016A0000}"/>
    <cellStyle name="Output 4 2 42 4" xfId="57289" xr:uid="{00000000-0005-0000-0000-0000026A0000}"/>
    <cellStyle name="Output 4 2 43" xfId="18394" xr:uid="{00000000-0005-0000-0000-0000036A0000}"/>
    <cellStyle name="Output 4 2 43 2" xfId="34529" xr:uid="{00000000-0005-0000-0000-0000046A0000}"/>
    <cellStyle name="Output 4 2 43 3" xfId="44511" xr:uid="{00000000-0005-0000-0000-0000056A0000}"/>
    <cellStyle name="Output 4 2 43 4" xfId="57519" xr:uid="{00000000-0005-0000-0000-0000066A0000}"/>
    <cellStyle name="Output 4 2 44" xfId="18710" xr:uid="{00000000-0005-0000-0000-0000076A0000}"/>
    <cellStyle name="Output 4 2 44 2" xfId="34809" xr:uid="{00000000-0005-0000-0000-0000086A0000}"/>
    <cellStyle name="Output 4 2 44 3" xfId="44746" xr:uid="{00000000-0005-0000-0000-0000096A0000}"/>
    <cellStyle name="Output 4 2 44 4" xfId="57754" xr:uid="{00000000-0005-0000-0000-00000A6A0000}"/>
    <cellStyle name="Output 4 2 45" xfId="19171" xr:uid="{00000000-0005-0000-0000-00000B6A0000}"/>
    <cellStyle name="Output 4 2 45 2" xfId="35218" xr:uid="{00000000-0005-0000-0000-00000C6A0000}"/>
    <cellStyle name="Output 4 2 45 3" xfId="45088" xr:uid="{00000000-0005-0000-0000-00000D6A0000}"/>
    <cellStyle name="Output 4 2 45 4" xfId="58096" xr:uid="{00000000-0005-0000-0000-00000E6A0000}"/>
    <cellStyle name="Output 4 2 46" xfId="19473" xr:uid="{00000000-0005-0000-0000-00000F6A0000}"/>
    <cellStyle name="Output 4 2 46 2" xfId="35484" xr:uid="{00000000-0005-0000-0000-0000106A0000}"/>
    <cellStyle name="Output 4 2 46 3" xfId="45311" xr:uid="{00000000-0005-0000-0000-0000116A0000}"/>
    <cellStyle name="Output 4 2 46 4" xfId="58319" xr:uid="{00000000-0005-0000-0000-0000126A0000}"/>
    <cellStyle name="Output 4 2 47" xfId="33656" xr:uid="{00000000-0005-0000-0000-0000136A0000}"/>
    <cellStyle name="Output 4 2 48" xfId="45563" xr:uid="{00000000-0005-0000-0000-0000146A0000}"/>
    <cellStyle name="Output 4 2 5" xfId="4564" xr:uid="{00000000-0005-0000-0000-0000156A0000}"/>
    <cellStyle name="Output 4 2 5 2" xfId="22016" xr:uid="{00000000-0005-0000-0000-0000166A0000}"/>
    <cellStyle name="Output 4 2 5 3" xfId="20409" xr:uid="{00000000-0005-0000-0000-0000176A0000}"/>
    <cellStyle name="Output 4 2 5 4" xfId="46760" xr:uid="{00000000-0005-0000-0000-0000186A0000}"/>
    <cellStyle name="Output 4 2 6" xfId="4955" xr:uid="{00000000-0005-0000-0000-0000196A0000}"/>
    <cellStyle name="Output 4 2 6 2" xfId="22379" xr:uid="{00000000-0005-0000-0000-00001A6A0000}"/>
    <cellStyle name="Output 4 2 6 3" xfId="20668" xr:uid="{00000000-0005-0000-0000-00001B6A0000}"/>
    <cellStyle name="Output 4 2 6 4" xfId="47073" xr:uid="{00000000-0005-0000-0000-00001C6A0000}"/>
    <cellStyle name="Output 4 2 7" xfId="5180" xr:uid="{00000000-0005-0000-0000-00001D6A0000}"/>
    <cellStyle name="Output 4 2 7 2" xfId="22582" xr:uid="{00000000-0005-0000-0000-00001E6A0000}"/>
    <cellStyle name="Output 4 2 7 3" xfId="19667" xr:uid="{00000000-0005-0000-0000-00001F6A0000}"/>
    <cellStyle name="Output 4 2 7 4" xfId="47254" xr:uid="{00000000-0005-0000-0000-0000206A0000}"/>
    <cellStyle name="Output 4 2 8" xfId="5465" xr:uid="{00000000-0005-0000-0000-0000216A0000}"/>
    <cellStyle name="Output 4 2 8 2" xfId="22843" xr:uid="{00000000-0005-0000-0000-0000226A0000}"/>
    <cellStyle name="Output 4 2 8 3" xfId="19587" xr:uid="{00000000-0005-0000-0000-0000236A0000}"/>
    <cellStyle name="Output 4 2 8 4" xfId="47472" xr:uid="{00000000-0005-0000-0000-0000246A0000}"/>
    <cellStyle name="Output 4 2 9" xfId="5673" xr:uid="{00000000-0005-0000-0000-0000256A0000}"/>
    <cellStyle name="Output 4 2 9 2" xfId="23032" xr:uid="{00000000-0005-0000-0000-0000266A0000}"/>
    <cellStyle name="Output 4 2 9 3" xfId="32926" xr:uid="{00000000-0005-0000-0000-0000276A0000}"/>
    <cellStyle name="Output 4 2 9 4" xfId="47634" xr:uid="{00000000-0005-0000-0000-0000286A0000}"/>
    <cellStyle name="Output 4 20" xfId="9505" xr:uid="{00000000-0005-0000-0000-0000296A0000}"/>
    <cellStyle name="Output 4 20 2" xfId="26523" xr:uid="{00000000-0005-0000-0000-00002A6A0000}"/>
    <cellStyle name="Output 4 20 3" xfId="37670" xr:uid="{00000000-0005-0000-0000-00002B6A0000}"/>
    <cellStyle name="Output 4 20 4" xfId="50636" xr:uid="{00000000-0005-0000-0000-00002C6A0000}"/>
    <cellStyle name="Output 4 21" xfId="9312" xr:uid="{00000000-0005-0000-0000-00002D6A0000}"/>
    <cellStyle name="Output 4 21 2" xfId="26341" xr:uid="{00000000-0005-0000-0000-00002E6A0000}"/>
    <cellStyle name="Output 4 21 3" xfId="37509" xr:uid="{00000000-0005-0000-0000-00002F6A0000}"/>
    <cellStyle name="Output 4 21 4" xfId="50475" xr:uid="{00000000-0005-0000-0000-0000306A0000}"/>
    <cellStyle name="Output 4 22" xfId="15427" xr:uid="{00000000-0005-0000-0000-0000316A0000}"/>
    <cellStyle name="Output 4 22 2" xfId="31856" xr:uid="{00000000-0005-0000-0000-0000326A0000}"/>
    <cellStyle name="Output 4 22 3" xfId="42208" xr:uid="{00000000-0005-0000-0000-0000336A0000}"/>
    <cellStyle name="Output 4 22 4" xfId="55216" xr:uid="{00000000-0005-0000-0000-0000346A0000}"/>
    <cellStyle name="Output 4 23" xfId="16171" xr:uid="{00000000-0005-0000-0000-0000356A0000}"/>
    <cellStyle name="Output 4 23 2" xfId="32527" xr:uid="{00000000-0005-0000-0000-0000366A0000}"/>
    <cellStyle name="Output 4 23 3" xfId="42797" xr:uid="{00000000-0005-0000-0000-0000376A0000}"/>
    <cellStyle name="Output 4 23 4" xfId="55805" xr:uid="{00000000-0005-0000-0000-0000386A0000}"/>
    <cellStyle name="Output 4 24" xfId="16972" xr:uid="{00000000-0005-0000-0000-0000396A0000}"/>
    <cellStyle name="Output 4 24 2" xfId="33252" xr:uid="{00000000-0005-0000-0000-00003A6A0000}"/>
    <cellStyle name="Output 4 24 3" xfId="43434" xr:uid="{00000000-0005-0000-0000-00003B6A0000}"/>
    <cellStyle name="Output 4 24 4" xfId="56442" xr:uid="{00000000-0005-0000-0000-00003C6A0000}"/>
    <cellStyle name="Output 4 25" xfId="17029" xr:uid="{00000000-0005-0000-0000-00003D6A0000}"/>
    <cellStyle name="Output 4 25 2" xfId="33309" xr:uid="{00000000-0005-0000-0000-00003E6A0000}"/>
    <cellStyle name="Output 4 25 3" xfId="43487" xr:uid="{00000000-0005-0000-0000-00003F6A0000}"/>
    <cellStyle name="Output 4 25 4" xfId="56495" xr:uid="{00000000-0005-0000-0000-0000406A0000}"/>
    <cellStyle name="Output 4 26" xfId="16986" xr:uid="{00000000-0005-0000-0000-0000416A0000}"/>
    <cellStyle name="Output 4 26 2" xfId="33266" xr:uid="{00000000-0005-0000-0000-0000426A0000}"/>
    <cellStyle name="Output 4 26 3" xfId="43447" xr:uid="{00000000-0005-0000-0000-0000436A0000}"/>
    <cellStyle name="Output 4 26 4" xfId="56455" xr:uid="{00000000-0005-0000-0000-0000446A0000}"/>
    <cellStyle name="Output 4 27" xfId="18261" xr:uid="{00000000-0005-0000-0000-0000456A0000}"/>
    <cellStyle name="Output 4 27 2" xfId="34407" xr:uid="{00000000-0005-0000-0000-0000466A0000}"/>
    <cellStyle name="Output 4 27 3" xfId="44415" xr:uid="{00000000-0005-0000-0000-0000476A0000}"/>
    <cellStyle name="Output 4 27 4" xfId="57423" xr:uid="{00000000-0005-0000-0000-0000486A0000}"/>
    <cellStyle name="Output 4 28" xfId="18868" xr:uid="{00000000-0005-0000-0000-0000496A0000}"/>
    <cellStyle name="Output 4 28 2" xfId="34940" xr:uid="{00000000-0005-0000-0000-00004A6A0000}"/>
    <cellStyle name="Output 4 28 3" xfId="44855" xr:uid="{00000000-0005-0000-0000-00004B6A0000}"/>
    <cellStyle name="Output 4 28 4" xfId="57863" xr:uid="{00000000-0005-0000-0000-00004C6A0000}"/>
    <cellStyle name="Output 4 29" xfId="22452" xr:uid="{00000000-0005-0000-0000-00004D6A0000}"/>
    <cellStyle name="Output 4 3" xfId="2964" xr:uid="{00000000-0005-0000-0000-00004E6A0000}"/>
    <cellStyle name="Output 4 3 10" xfId="6330" xr:uid="{00000000-0005-0000-0000-00004F6A0000}"/>
    <cellStyle name="Output 4 3 10 2" xfId="23649" xr:uid="{00000000-0005-0000-0000-0000506A0000}"/>
    <cellStyle name="Output 4 3 10 3" xfId="30473" xr:uid="{00000000-0005-0000-0000-0000516A0000}"/>
    <cellStyle name="Output 4 3 10 4" xfId="48172" xr:uid="{00000000-0005-0000-0000-0000526A0000}"/>
    <cellStyle name="Output 4 3 11" xfId="6563" xr:uid="{00000000-0005-0000-0000-0000536A0000}"/>
    <cellStyle name="Output 4 3 11 2" xfId="23852" xr:uid="{00000000-0005-0000-0000-0000546A0000}"/>
    <cellStyle name="Output 4 3 11 3" xfId="28721" xr:uid="{00000000-0005-0000-0000-0000556A0000}"/>
    <cellStyle name="Output 4 3 11 4" xfId="48346" xr:uid="{00000000-0005-0000-0000-0000566A0000}"/>
    <cellStyle name="Output 4 3 12" xfId="6860" xr:uid="{00000000-0005-0000-0000-0000576A0000}"/>
    <cellStyle name="Output 4 3 12 2" xfId="24118" xr:uid="{00000000-0005-0000-0000-0000586A0000}"/>
    <cellStyle name="Output 4 3 12 3" xfId="35599" xr:uid="{00000000-0005-0000-0000-0000596A0000}"/>
    <cellStyle name="Output 4 3 12 4" xfId="48568" xr:uid="{00000000-0005-0000-0000-00005A6A0000}"/>
    <cellStyle name="Output 4 3 13" xfId="7214" xr:uid="{00000000-0005-0000-0000-00005B6A0000}"/>
    <cellStyle name="Output 4 3 13 2" xfId="24440" xr:uid="{00000000-0005-0000-0000-00005C6A0000}"/>
    <cellStyle name="Output 4 3 13 3" xfId="35874" xr:uid="{00000000-0005-0000-0000-00005D6A0000}"/>
    <cellStyle name="Output 4 3 13 4" xfId="48843" xr:uid="{00000000-0005-0000-0000-00005E6A0000}"/>
    <cellStyle name="Output 4 3 14" xfId="7650" xr:uid="{00000000-0005-0000-0000-00005F6A0000}"/>
    <cellStyle name="Output 4 3 14 2" xfId="24826" xr:uid="{00000000-0005-0000-0000-0000606A0000}"/>
    <cellStyle name="Output 4 3 14 3" xfId="36187" xr:uid="{00000000-0005-0000-0000-0000616A0000}"/>
    <cellStyle name="Output 4 3 14 4" xfId="49158" xr:uid="{00000000-0005-0000-0000-0000626A0000}"/>
    <cellStyle name="Output 4 3 15" xfId="7946" xr:uid="{00000000-0005-0000-0000-0000636A0000}"/>
    <cellStyle name="Output 4 3 15 2" xfId="25091" xr:uid="{00000000-0005-0000-0000-0000646A0000}"/>
    <cellStyle name="Output 4 3 15 3" xfId="36417" xr:uid="{00000000-0005-0000-0000-0000656A0000}"/>
    <cellStyle name="Output 4 3 15 4" xfId="49388" xr:uid="{00000000-0005-0000-0000-0000666A0000}"/>
    <cellStyle name="Output 4 3 16" xfId="8528" xr:uid="{00000000-0005-0000-0000-0000676A0000}"/>
    <cellStyle name="Output 4 3 16 2" xfId="25634" xr:uid="{00000000-0005-0000-0000-0000686A0000}"/>
    <cellStyle name="Output 4 3 16 3" xfId="36901" xr:uid="{00000000-0005-0000-0000-0000696A0000}"/>
    <cellStyle name="Output 4 3 16 4" xfId="49872" xr:uid="{00000000-0005-0000-0000-00006A6A0000}"/>
    <cellStyle name="Output 4 3 17" xfId="8788" xr:uid="{00000000-0005-0000-0000-00006B6A0000}"/>
    <cellStyle name="Output 4 3 17 2" xfId="25862" xr:uid="{00000000-0005-0000-0000-00006C6A0000}"/>
    <cellStyle name="Output 4 3 17 3" xfId="37090" xr:uid="{00000000-0005-0000-0000-00006D6A0000}"/>
    <cellStyle name="Output 4 3 17 4" xfId="50061" xr:uid="{00000000-0005-0000-0000-00006E6A0000}"/>
    <cellStyle name="Output 4 3 18" xfId="9067" xr:uid="{00000000-0005-0000-0000-00006F6A0000}"/>
    <cellStyle name="Output 4 3 18 2" xfId="26111" xr:uid="{00000000-0005-0000-0000-0000706A0000}"/>
    <cellStyle name="Output 4 3 18 3" xfId="37305" xr:uid="{00000000-0005-0000-0000-0000716A0000}"/>
    <cellStyle name="Output 4 3 18 4" xfId="50276" xr:uid="{00000000-0005-0000-0000-0000726A0000}"/>
    <cellStyle name="Output 4 3 19" xfId="10583" xr:uid="{00000000-0005-0000-0000-0000736A0000}"/>
    <cellStyle name="Output 4 3 19 2" xfId="27532" xr:uid="{00000000-0005-0000-0000-0000746A0000}"/>
    <cellStyle name="Output 4 3 19 3" xfId="38566" xr:uid="{00000000-0005-0000-0000-0000756A0000}"/>
    <cellStyle name="Output 4 3 19 4" xfId="51563" xr:uid="{00000000-0005-0000-0000-0000766A0000}"/>
    <cellStyle name="Output 4 3 2" xfId="3474" xr:uid="{00000000-0005-0000-0000-0000776A0000}"/>
    <cellStyle name="Output 4 3 2 2" xfId="21042" xr:uid="{00000000-0005-0000-0000-0000786A0000}"/>
    <cellStyle name="Output 4 3 2 3" xfId="34909" xr:uid="{00000000-0005-0000-0000-0000796A0000}"/>
    <cellStyle name="Output 4 3 2 4" xfId="45944" xr:uid="{00000000-0005-0000-0000-00007A6A0000}"/>
    <cellStyle name="Output 4 3 20" xfId="10836" xr:uid="{00000000-0005-0000-0000-00007B6A0000}"/>
    <cellStyle name="Output 4 3 20 2" xfId="27766" xr:uid="{00000000-0005-0000-0000-00007C6A0000}"/>
    <cellStyle name="Output 4 3 20 3" xfId="38764" xr:uid="{00000000-0005-0000-0000-00007D6A0000}"/>
    <cellStyle name="Output 4 3 20 4" xfId="51772" xr:uid="{00000000-0005-0000-0000-00007E6A0000}"/>
    <cellStyle name="Output 4 3 21" xfId="11159" xr:uid="{00000000-0005-0000-0000-00007F6A0000}"/>
    <cellStyle name="Output 4 3 21 2" xfId="28058" xr:uid="{00000000-0005-0000-0000-0000806A0000}"/>
    <cellStyle name="Output 4 3 21 3" xfId="39005" xr:uid="{00000000-0005-0000-0000-0000816A0000}"/>
    <cellStyle name="Output 4 3 21 4" xfId="52013" xr:uid="{00000000-0005-0000-0000-0000826A0000}"/>
    <cellStyle name="Output 4 3 22" xfId="11499" xr:uid="{00000000-0005-0000-0000-0000836A0000}"/>
    <cellStyle name="Output 4 3 22 2" xfId="28366" xr:uid="{00000000-0005-0000-0000-0000846A0000}"/>
    <cellStyle name="Output 4 3 22 3" xfId="39261" xr:uid="{00000000-0005-0000-0000-0000856A0000}"/>
    <cellStyle name="Output 4 3 22 4" xfId="52269" xr:uid="{00000000-0005-0000-0000-0000866A0000}"/>
    <cellStyle name="Output 4 3 23" xfId="11770" xr:uid="{00000000-0005-0000-0000-0000876A0000}"/>
    <cellStyle name="Output 4 3 23 2" xfId="28605" xr:uid="{00000000-0005-0000-0000-0000886A0000}"/>
    <cellStyle name="Output 4 3 23 3" xfId="39466" xr:uid="{00000000-0005-0000-0000-0000896A0000}"/>
    <cellStyle name="Output 4 3 23 4" xfId="52474" xr:uid="{00000000-0005-0000-0000-00008A6A0000}"/>
    <cellStyle name="Output 4 3 24" xfId="12099" xr:uid="{00000000-0005-0000-0000-00008B6A0000}"/>
    <cellStyle name="Output 4 3 24 2" xfId="28907" xr:uid="{00000000-0005-0000-0000-00008C6A0000}"/>
    <cellStyle name="Output 4 3 24 3" xfId="39724" xr:uid="{00000000-0005-0000-0000-00008D6A0000}"/>
    <cellStyle name="Output 4 3 24 4" xfId="52732" xr:uid="{00000000-0005-0000-0000-00008E6A0000}"/>
    <cellStyle name="Output 4 3 25" xfId="12384" xr:uid="{00000000-0005-0000-0000-00008F6A0000}"/>
    <cellStyle name="Output 4 3 25 2" xfId="29157" xr:uid="{00000000-0005-0000-0000-0000906A0000}"/>
    <cellStyle name="Output 4 3 25 3" xfId="39925" xr:uid="{00000000-0005-0000-0000-0000916A0000}"/>
    <cellStyle name="Output 4 3 25 4" xfId="52933" xr:uid="{00000000-0005-0000-0000-0000926A0000}"/>
    <cellStyle name="Output 4 3 26" xfId="12659" xr:uid="{00000000-0005-0000-0000-0000936A0000}"/>
    <cellStyle name="Output 4 3 26 2" xfId="29401" xr:uid="{00000000-0005-0000-0000-0000946A0000}"/>
    <cellStyle name="Output 4 3 26 3" xfId="40123" xr:uid="{00000000-0005-0000-0000-0000956A0000}"/>
    <cellStyle name="Output 4 3 26 4" xfId="53131" xr:uid="{00000000-0005-0000-0000-0000966A0000}"/>
    <cellStyle name="Output 4 3 27" xfId="12942" xr:uid="{00000000-0005-0000-0000-0000976A0000}"/>
    <cellStyle name="Output 4 3 27 2" xfId="29651" xr:uid="{00000000-0005-0000-0000-0000986A0000}"/>
    <cellStyle name="Output 4 3 27 3" xfId="40325" xr:uid="{00000000-0005-0000-0000-0000996A0000}"/>
    <cellStyle name="Output 4 3 27 4" xfId="53333" xr:uid="{00000000-0005-0000-0000-00009A6A0000}"/>
    <cellStyle name="Output 4 3 28" xfId="13283" xr:uid="{00000000-0005-0000-0000-00009B6A0000}"/>
    <cellStyle name="Output 4 3 28 2" xfId="29958" xr:uid="{00000000-0005-0000-0000-00009C6A0000}"/>
    <cellStyle name="Output 4 3 28 3" xfId="40593" xr:uid="{00000000-0005-0000-0000-00009D6A0000}"/>
    <cellStyle name="Output 4 3 28 4" xfId="53601" xr:uid="{00000000-0005-0000-0000-00009E6A0000}"/>
    <cellStyle name="Output 4 3 29" xfId="13617" xr:uid="{00000000-0005-0000-0000-00009F6A0000}"/>
    <cellStyle name="Output 4 3 29 2" xfId="30262" xr:uid="{00000000-0005-0000-0000-0000A06A0000}"/>
    <cellStyle name="Output 4 3 29 3" xfId="40860" xr:uid="{00000000-0005-0000-0000-0000A16A0000}"/>
    <cellStyle name="Output 4 3 29 4" xfId="53868" xr:uid="{00000000-0005-0000-0000-0000A26A0000}"/>
    <cellStyle name="Output 4 3 3" xfId="3770" xr:uid="{00000000-0005-0000-0000-0000A36A0000}"/>
    <cellStyle name="Output 4 3 3 2" xfId="21301" xr:uid="{00000000-0005-0000-0000-0000A46A0000}"/>
    <cellStyle name="Output 4 3 3 3" xfId="33733" xr:uid="{00000000-0005-0000-0000-0000A56A0000}"/>
    <cellStyle name="Output 4 3 3 4" xfId="46161" xr:uid="{00000000-0005-0000-0000-0000A66A0000}"/>
    <cellStyle name="Output 4 3 30" xfId="13859" xr:uid="{00000000-0005-0000-0000-0000A76A0000}"/>
    <cellStyle name="Output 4 3 30 2" xfId="30477" xr:uid="{00000000-0005-0000-0000-0000A86A0000}"/>
    <cellStyle name="Output 4 3 30 3" xfId="41045" xr:uid="{00000000-0005-0000-0000-0000A96A0000}"/>
    <cellStyle name="Output 4 3 30 4" xfId="54053" xr:uid="{00000000-0005-0000-0000-0000AA6A0000}"/>
    <cellStyle name="Output 4 3 31" xfId="14135" xr:uid="{00000000-0005-0000-0000-0000AB6A0000}"/>
    <cellStyle name="Output 4 3 31 2" xfId="30718" xr:uid="{00000000-0005-0000-0000-0000AC6A0000}"/>
    <cellStyle name="Output 4 3 31 3" xfId="41245" xr:uid="{00000000-0005-0000-0000-0000AD6A0000}"/>
    <cellStyle name="Output 4 3 31 4" xfId="54253" xr:uid="{00000000-0005-0000-0000-0000AE6A0000}"/>
    <cellStyle name="Output 4 3 32" xfId="14432" xr:uid="{00000000-0005-0000-0000-0000AF6A0000}"/>
    <cellStyle name="Output 4 3 32 2" xfId="30981" xr:uid="{00000000-0005-0000-0000-0000B06A0000}"/>
    <cellStyle name="Output 4 3 32 3" xfId="41461" xr:uid="{00000000-0005-0000-0000-0000B16A0000}"/>
    <cellStyle name="Output 4 3 32 4" xfId="54469" xr:uid="{00000000-0005-0000-0000-0000B26A0000}"/>
    <cellStyle name="Output 4 3 33" xfId="14756" xr:uid="{00000000-0005-0000-0000-0000B36A0000}"/>
    <cellStyle name="Output 4 3 33 2" xfId="31269" xr:uid="{00000000-0005-0000-0000-0000B46A0000}"/>
    <cellStyle name="Output 4 3 33 3" xfId="41704" xr:uid="{00000000-0005-0000-0000-0000B56A0000}"/>
    <cellStyle name="Output 4 3 33 4" xfId="54712" xr:uid="{00000000-0005-0000-0000-0000B66A0000}"/>
    <cellStyle name="Output 4 3 34" xfId="15057" xr:uid="{00000000-0005-0000-0000-0000B76A0000}"/>
    <cellStyle name="Output 4 3 34 2" xfId="31537" xr:uid="{00000000-0005-0000-0000-0000B86A0000}"/>
    <cellStyle name="Output 4 3 34 3" xfId="41936" xr:uid="{00000000-0005-0000-0000-0000B96A0000}"/>
    <cellStyle name="Output 4 3 34 4" xfId="54944" xr:uid="{00000000-0005-0000-0000-0000BA6A0000}"/>
    <cellStyle name="Output 4 3 35" xfId="15359" xr:uid="{00000000-0005-0000-0000-0000BB6A0000}"/>
    <cellStyle name="Output 4 3 35 2" xfId="31802" xr:uid="{00000000-0005-0000-0000-0000BC6A0000}"/>
    <cellStyle name="Output 4 3 35 3" xfId="42165" xr:uid="{00000000-0005-0000-0000-0000BD6A0000}"/>
    <cellStyle name="Output 4 3 35 4" xfId="55173" xr:uid="{00000000-0005-0000-0000-0000BE6A0000}"/>
    <cellStyle name="Output 4 3 36" xfId="15807" xr:uid="{00000000-0005-0000-0000-0000BF6A0000}"/>
    <cellStyle name="Output 4 3 36 2" xfId="32211" xr:uid="{00000000-0005-0000-0000-0000C06A0000}"/>
    <cellStyle name="Output 4 3 36 3" xfId="42527" xr:uid="{00000000-0005-0000-0000-0000C16A0000}"/>
    <cellStyle name="Output 4 3 36 4" xfId="55535" xr:uid="{00000000-0005-0000-0000-0000C26A0000}"/>
    <cellStyle name="Output 4 3 37" xfId="16068" xr:uid="{00000000-0005-0000-0000-0000C36A0000}"/>
    <cellStyle name="Output 4 3 37 2" xfId="32435" xr:uid="{00000000-0005-0000-0000-0000C46A0000}"/>
    <cellStyle name="Output 4 3 37 3" xfId="42717" xr:uid="{00000000-0005-0000-0000-0000C56A0000}"/>
    <cellStyle name="Output 4 3 37 4" xfId="55725" xr:uid="{00000000-0005-0000-0000-0000C66A0000}"/>
    <cellStyle name="Output 4 3 38" xfId="16554" xr:uid="{00000000-0005-0000-0000-0000C76A0000}"/>
    <cellStyle name="Output 4 3 38 2" xfId="32881" xr:uid="{00000000-0005-0000-0000-0000C86A0000}"/>
    <cellStyle name="Output 4 3 38 3" xfId="43114" xr:uid="{00000000-0005-0000-0000-0000C96A0000}"/>
    <cellStyle name="Output 4 3 38 4" xfId="56122" xr:uid="{00000000-0005-0000-0000-0000CA6A0000}"/>
    <cellStyle name="Output 4 3 39" xfId="16777" xr:uid="{00000000-0005-0000-0000-0000CB6A0000}"/>
    <cellStyle name="Output 4 3 39 2" xfId="33078" xr:uid="{00000000-0005-0000-0000-0000CC6A0000}"/>
    <cellStyle name="Output 4 3 39 3" xfId="43284" xr:uid="{00000000-0005-0000-0000-0000CD6A0000}"/>
    <cellStyle name="Output 4 3 39 4" xfId="56292" xr:uid="{00000000-0005-0000-0000-0000CE6A0000}"/>
    <cellStyle name="Output 4 3 4" xfId="4384" xr:uid="{00000000-0005-0000-0000-0000CF6A0000}"/>
    <cellStyle name="Output 4 3 4 2" xfId="21861" xr:uid="{00000000-0005-0000-0000-0000D06A0000}"/>
    <cellStyle name="Output 4 3 4 3" xfId="27741" xr:uid="{00000000-0005-0000-0000-0000D16A0000}"/>
    <cellStyle name="Output 4 3 4 4" xfId="46636" xr:uid="{00000000-0005-0000-0000-0000D26A0000}"/>
    <cellStyle name="Output 4 3 40" xfId="17575" xr:uid="{00000000-0005-0000-0000-0000D36A0000}"/>
    <cellStyle name="Output 4 3 40 2" xfId="33809" xr:uid="{00000000-0005-0000-0000-0000D46A0000}"/>
    <cellStyle name="Output 4 3 40 3" xfId="43912" xr:uid="{00000000-0005-0000-0000-0000D56A0000}"/>
    <cellStyle name="Output 4 3 40 4" xfId="56920" xr:uid="{00000000-0005-0000-0000-0000D66A0000}"/>
    <cellStyle name="Output 4 3 41" xfId="17831" xr:uid="{00000000-0005-0000-0000-0000D76A0000}"/>
    <cellStyle name="Output 4 3 41 2" xfId="34036" xr:uid="{00000000-0005-0000-0000-0000D86A0000}"/>
    <cellStyle name="Output 4 3 41 3" xfId="44098" xr:uid="{00000000-0005-0000-0000-0000D96A0000}"/>
    <cellStyle name="Output 4 3 41 4" xfId="57106" xr:uid="{00000000-0005-0000-0000-0000DA6A0000}"/>
    <cellStyle name="Output 4 3 42" xfId="18150" xr:uid="{00000000-0005-0000-0000-0000DB6A0000}"/>
    <cellStyle name="Output 4 3 42 2" xfId="34316" xr:uid="{00000000-0005-0000-0000-0000DC6A0000}"/>
    <cellStyle name="Output 4 3 42 3" xfId="44332" xr:uid="{00000000-0005-0000-0000-0000DD6A0000}"/>
    <cellStyle name="Output 4 3 42 4" xfId="57340" xr:uid="{00000000-0005-0000-0000-0000DE6A0000}"/>
    <cellStyle name="Output 4 3 43" xfId="18461" xr:uid="{00000000-0005-0000-0000-0000DF6A0000}"/>
    <cellStyle name="Output 4 3 43 2" xfId="34591" xr:uid="{00000000-0005-0000-0000-0000E06A0000}"/>
    <cellStyle name="Output 4 3 43 3" xfId="44562" xr:uid="{00000000-0005-0000-0000-0000E16A0000}"/>
    <cellStyle name="Output 4 3 43 4" xfId="57570" xr:uid="{00000000-0005-0000-0000-0000E26A0000}"/>
    <cellStyle name="Output 4 3 44" xfId="18776" xr:uid="{00000000-0005-0000-0000-0000E36A0000}"/>
    <cellStyle name="Output 4 3 44 2" xfId="34870" xr:uid="{00000000-0005-0000-0000-0000E46A0000}"/>
    <cellStyle name="Output 4 3 44 3" xfId="44796" xr:uid="{00000000-0005-0000-0000-0000E56A0000}"/>
    <cellStyle name="Output 4 3 44 4" xfId="57804" xr:uid="{00000000-0005-0000-0000-0000E66A0000}"/>
    <cellStyle name="Output 4 3 45" xfId="19236" xr:uid="{00000000-0005-0000-0000-0000E76A0000}"/>
    <cellStyle name="Output 4 3 45 2" xfId="35280" xr:uid="{00000000-0005-0000-0000-0000E86A0000}"/>
    <cellStyle name="Output 4 3 45 3" xfId="45138" xr:uid="{00000000-0005-0000-0000-0000E96A0000}"/>
    <cellStyle name="Output 4 3 45 4" xfId="58146" xr:uid="{00000000-0005-0000-0000-0000EA6A0000}"/>
    <cellStyle name="Output 4 3 46" xfId="19539" xr:uid="{00000000-0005-0000-0000-0000EB6A0000}"/>
    <cellStyle name="Output 4 3 46 2" xfId="35545" xr:uid="{00000000-0005-0000-0000-0000EC6A0000}"/>
    <cellStyle name="Output 4 3 46 3" xfId="45361" xr:uid="{00000000-0005-0000-0000-0000ED6A0000}"/>
    <cellStyle name="Output 4 3 46 4" xfId="58369" xr:uid="{00000000-0005-0000-0000-0000EE6A0000}"/>
    <cellStyle name="Output 4 3 47" xfId="21046" xr:uid="{00000000-0005-0000-0000-0000EF6A0000}"/>
    <cellStyle name="Output 4 3 48" xfId="45613" xr:uid="{00000000-0005-0000-0000-0000F06A0000}"/>
    <cellStyle name="Output 4 3 5" xfId="4631" xr:uid="{00000000-0005-0000-0000-0000F16A0000}"/>
    <cellStyle name="Output 4 3 5 2" xfId="22080" xr:uid="{00000000-0005-0000-0000-0000F26A0000}"/>
    <cellStyle name="Output 4 3 5 3" xfId="24845" xr:uid="{00000000-0005-0000-0000-0000F36A0000}"/>
    <cellStyle name="Output 4 3 5 4" xfId="46812" xr:uid="{00000000-0005-0000-0000-0000F46A0000}"/>
    <cellStyle name="Output 4 3 6" xfId="5016" xr:uid="{00000000-0005-0000-0000-0000F56A0000}"/>
    <cellStyle name="Output 4 3 6 2" xfId="22438" xr:uid="{00000000-0005-0000-0000-0000F66A0000}"/>
    <cellStyle name="Output 4 3 6 3" xfId="19744" xr:uid="{00000000-0005-0000-0000-0000F76A0000}"/>
    <cellStyle name="Output 4 3 6 4" xfId="47123" xr:uid="{00000000-0005-0000-0000-0000F86A0000}"/>
    <cellStyle name="Output 4 3 7" xfId="5245" xr:uid="{00000000-0005-0000-0000-0000F96A0000}"/>
    <cellStyle name="Output 4 3 7 2" xfId="22644" xr:uid="{00000000-0005-0000-0000-0000FA6A0000}"/>
    <cellStyle name="Output 4 3 7 3" xfId="20391" xr:uid="{00000000-0005-0000-0000-0000FB6A0000}"/>
    <cellStyle name="Output 4 3 7 4" xfId="47305" xr:uid="{00000000-0005-0000-0000-0000FC6A0000}"/>
    <cellStyle name="Output 4 3 8" xfId="5526" xr:uid="{00000000-0005-0000-0000-0000FD6A0000}"/>
    <cellStyle name="Output 4 3 8 2" xfId="22901" xr:uid="{00000000-0005-0000-0000-0000FE6A0000}"/>
    <cellStyle name="Output 4 3 8 3" xfId="21709" xr:uid="{00000000-0005-0000-0000-0000FF6A0000}"/>
    <cellStyle name="Output 4 3 8 4" xfId="47522" xr:uid="{00000000-0005-0000-0000-0000006B0000}"/>
    <cellStyle name="Output 4 3 9" xfId="5734" xr:uid="{00000000-0005-0000-0000-0000016B0000}"/>
    <cellStyle name="Output 4 3 9 2" xfId="23090" xr:uid="{00000000-0005-0000-0000-0000026B0000}"/>
    <cellStyle name="Output 4 3 9 3" xfId="29154" xr:uid="{00000000-0005-0000-0000-0000036B0000}"/>
    <cellStyle name="Output 4 3 9 4" xfId="47684" xr:uid="{00000000-0005-0000-0000-0000046B0000}"/>
    <cellStyle name="Output 4 30" xfId="45396" xr:uid="{00000000-0005-0000-0000-0000056B0000}"/>
    <cellStyle name="Output 4 4" xfId="2678" xr:uid="{00000000-0005-0000-0000-0000066B0000}"/>
    <cellStyle name="Output 4 4 10" xfId="6093" xr:uid="{00000000-0005-0000-0000-0000076B0000}"/>
    <cellStyle name="Output 4 4 10 2" xfId="23425" xr:uid="{00000000-0005-0000-0000-0000086B0000}"/>
    <cellStyle name="Output 4 4 10 3" xfId="28066" xr:uid="{00000000-0005-0000-0000-0000096B0000}"/>
    <cellStyle name="Output 4 4 10 4" xfId="47980" xr:uid="{00000000-0005-0000-0000-00000A6B0000}"/>
    <cellStyle name="Output 4 4 11" xfId="5790" xr:uid="{00000000-0005-0000-0000-00000B6B0000}"/>
    <cellStyle name="Output 4 4 11 2" xfId="23135" xr:uid="{00000000-0005-0000-0000-00000C6B0000}"/>
    <cellStyle name="Output 4 4 11 3" xfId="21711" xr:uid="{00000000-0005-0000-0000-00000D6B0000}"/>
    <cellStyle name="Output 4 4 11 4" xfId="47720" xr:uid="{00000000-0005-0000-0000-00000E6B0000}"/>
    <cellStyle name="Output 4 4 12" xfId="6617" xr:uid="{00000000-0005-0000-0000-00000F6B0000}"/>
    <cellStyle name="Output 4 4 12 2" xfId="23897" xr:uid="{00000000-0005-0000-0000-0000106B0000}"/>
    <cellStyle name="Output 4 4 12 3" xfId="25871" xr:uid="{00000000-0005-0000-0000-0000116B0000}"/>
    <cellStyle name="Output 4 4 12 4" xfId="48380" xr:uid="{00000000-0005-0000-0000-0000126B0000}"/>
    <cellStyle name="Output 4 4 13" xfId="6992" xr:uid="{00000000-0005-0000-0000-0000136B0000}"/>
    <cellStyle name="Output 4 4 13 2" xfId="24236" xr:uid="{00000000-0005-0000-0000-0000146B0000}"/>
    <cellStyle name="Output 4 4 13 3" xfId="35700" xr:uid="{00000000-0005-0000-0000-0000156B0000}"/>
    <cellStyle name="Output 4 4 13 4" xfId="48669" xr:uid="{00000000-0005-0000-0000-0000166B0000}"/>
    <cellStyle name="Output 4 4 14" xfId="7406" xr:uid="{00000000-0005-0000-0000-0000176B0000}"/>
    <cellStyle name="Output 4 4 14 2" xfId="24607" xr:uid="{00000000-0005-0000-0000-0000186B0000}"/>
    <cellStyle name="Output 4 4 14 3" xfId="35998" xr:uid="{00000000-0005-0000-0000-0000196B0000}"/>
    <cellStyle name="Output 4 4 14 4" xfId="48969" xr:uid="{00000000-0005-0000-0000-00001A6B0000}"/>
    <cellStyle name="Output 4 4 15" xfId="7714" xr:uid="{00000000-0005-0000-0000-00001B6B0000}"/>
    <cellStyle name="Output 4 4 15 2" xfId="24878" xr:uid="{00000000-0005-0000-0000-00001C6B0000}"/>
    <cellStyle name="Output 4 4 15 3" xfId="36229" xr:uid="{00000000-0005-0000-0000-00001D6B0000}"/>
    <cellStyle name="Output 4 4 15 4" xfId="49200" xr:uid="{00000000-0005-0000-0000-00001E6B0000}"/>
    <cellStyle name="Output 4 4 16" xfId="8288" xr:uid="{00000000-0005-0000-0000-00001F6B0000}"/>
    <cellStyle name="Output 4 4 16 2" xfId="25414" xr:uid="{00000000-0005-0000-0000-0000206B0000}"/>
    <cellStyle name="Output 4 4 16 3" xfId="36705" xr:uid="{00000000-0005-0000-0000-0000216B0000}"/>
    <cellStyle name="Output 4 4 16 4" xfId="49676" xr:uid="{00000000-0005-0000-0000-0000226B0000}"/>
    <cellStyle name="Output 4 4 17" xfId="8365" xr:uid="{00000000-0005-0000-0000-0000236B0000}"/>
    <cellStyle name="Output 4 4 17 2" xfId="25482" xr:uid="{00000000-0005-0000-0000-0000246B0000}"/>
    <cellStyle name="Output 4 4 17 3" xfId="36760" xr:uid="{00000000-0005-0000-0000-0000256B0000}"/>
    <cellStyle name="Output 4 4 17 4" xfId="49731" xr:uid="{00000000-0005-0000-0000-0000266B0000}"/>
    <cellStyle name="Output 4 4 18" xfId="8215" xr:uid="{00000000-0005-0000-0000-0000276B0000}"/>
    <cellStyle name="Output 4 4 18 2" xfId="25344" xr:uid="{00000000-0005-0000-0000-0000286B0000}"/>
    <cellStyle name="Output 4 4 18 3" xfId="36642" xr:uid="{00000000-0005-0000-0000-0000296B0000}"/>
    <cellStyle name="Output 4 4 18 4" xfId="49613" xr:uid="{00000000-0005-0000-0000-00002A6B0000}"/>
    <cellStyle name="Output 4 4 19" xfId="10340" xr:uid="{00000000-0005-0000-0000-00002B6B0000}"/>
    <cellStyle name="Output 4 4 19 2" xfId="27303" xr:uid="{00000000-0005-0000-0000-00002C6B0000}"/>
    <cellStyle name="Output 4 4 19 3" xfId="38362" xr:uid="{00000000-0005-0000-0000-00002D6B0000}"/>
    <cellStyle name="Output 4 4 19 4" xfId="51322" xr:uid="{00000000-0005-0000-0000-00002E6B0000}"/>
    <cellStyle name="Output 4 4 2" xfId="3231" xr:uid="{00000000-0005-0000-0000-00002F6B0000}"/>
    <cellStyle name="Output 4 4 2 2" xfId="20818" xr:uid="{00000000-0005-0000-0000-0000306B0000}"/>
    <cellStyle name="Output 4 4 2 3" xfId="33827" xr:uid="{00000000-0005-0000-0000-0000316B0000}"/>
    <cellStyle name="Output 4 4 2 4" xfId="45756" xr:uid="{00000000-0005-0000-0000-0000326B0000}"/>
    <cellStyle name="Output 4 4 20" xfId="9141" xr:uid="{00000000-0005-0000-0000-0000336B0000}"/>
    <cellStyle name="Output 4 4 20 2" xfId="26176" xr:uid="{00000000-0005-0000-0000-0000346B0000}"/>
    <cellStyle name="Output 4 4 20 3" xfId="37357" xr:uid="{00000000-0005-0000-0000-0000356B0000}"/>
    <cellStyle name="Output 4 4 20 4" xfId="50328" xr:uid="{00000000-0005-0000-0000-0000366B0000}"/>
    <cellStyle name="Output 4 4 21" xfId="9264" xr:uid="{00000000-0005-0000-0000-0000376B0000}"/>
    <cellStyle name="Output 4 4 21 2" xfId="26295" xr:uid="{00000000-0005-0000-0000-0000386B0000}"/>
    <cellStyle name="Output 4 4 21 3" xfId="37471" xr:uid="{00000000-0005-0000-0000-0000396B0000}"/>
    <cellStyle name="Output 4 4 21 4" xfId="50438" xr:uid="{00000000-0005-0000-0000-00003A6B0000}"/>
    <cellStyle name="Output 4 4 22" xfId="9210" xr:uid="{00000000-0005-0000-0000-00003B6B0000}"/>
    <cellStyle name="Output 4 4 22 2" xfId="26243" xr:uid="{00000000-0005-0000-0000-00003C6B0000}"/>
    <cellStyle name="Output 4 4 22 3" xfId="37422" xr:uid="{00000000-0005-0000-0000-00003D6B0000}"/>
    <cellStyle name="Output 4 4 22 4" xfId="50389" xr:uid="{00000000-0005-0000-0000-00003E6B0000}"/>
    <cellStyle name="Output 4 4 23" xfId="10985" xr:uid="{00000000-0005-0000-0000-00003F6B0000}"/>
    <cellStyle name="Output 4 4 23 2" xfId="27897" xr:uid="{00000000-0005-0000-0000-0000406B0000}"/>
    <cellStyle name="Output 4 4 23 3" xfId="38860" xr:uid="{00000000-0005-0000-0000-0000416B0000}"/>
    <cellStyle name="Output 4 4 23 4" xfId="51868" xr:uid="{00000000-0005-0000-0000-0000426B0000}"/>
    <cellStyle name="Output 4 4 24" xfId="9978" xr:uid="{00000000-0005-0000-0000-0000436B0000}"/>
    <cellStyle name="Output 4 4 24 2" xfId="26964" xr:uid="{00000000-0005-0000-0000-0000446B0000}"/>
    <cellStyle name="Output 4 4 24 3" xfId="38070" xr:uid="{00000000-0005-0000-0000-0000456B0000}"/>
    <cellStyle name="Output 4 4 24 4" xfId="51035" xr:uid="{00000000-0005-0000-0000-0000466B0000}"/>
    <cellStyle name="Output 4 4 25" xfId="9824" xr:uid="{00000000-0005-0000-0000-0000476B0000}"/>
    <cellStyle name="Output 4 4 25 2" xfId="26819" xr:uid="{00000000-0005-0000-0000-0000486B0000}"/>
    <cellStyle name="Output 4 4 25 3" xfId="37943" xr:uid="{00000000-0005-0000-0000-0000496B0000}"/>
    <cellStyle name="Output 4 4 25 4" xfId="50909" xr:uid="{00000000-0005-0000-0000-00004A6B0000}"/>
    <cellStyle name="Output 4 4 26" xfId="11927" xr:uid="{00000000-0005-0000-0000-00004B6B0000}"/>
    <cellStyle name="Output 4 4 26 2" xfId="28744" xr:uid="{00000000-0005-0000-0000-00004C6B0000}"/>
    <cellStyle name="Output 4 4 26 3" xfId="39580" xr:uid="{00000000-0005-0000-0000-00004D6B0000}"/>
    <cellStyle name="Output 4 4 26 4" xfId="52588" xr:uid="{00000000-0005-0000-0000-00004E6B0000}"/>
    <cellStyle name="Output 4 4 27" xfId="9839" xr:uid="{00000000-0005-0000-0000-00004F6B0000}"/>
    <cellStyle name="Output 4 4 27 2" xfId="26834" xr:uid="{00000000-0005-0000-0000-0000506B0000}"/>
    <cellStyle name="Output 4 4 27 3" xfId="37956" xr:uid="{00000000-0005-0000-0000-0000516B0000}"/>
    <cellStyle name="Output 4 4 27 4" xfId="50922" xr:uid="{00000000-0005-0000-0000-0000526B0000}"/>
    <cellStyle name="Output 4 4 28" xfId="13028" xr:uid="{00000000-0005-0000-0000-0000536B0000}"/>
    <cellStyle name="Output 4 4 28 2" xfId="29723" xr:uid="{00000000-0005-0000-0000-0000546B0000}"/>
    <cellStyle name="Output 4 4 28 3" xfId="40388" xr:uid="{00000000-0005-0000-0000-0000556B0000}"/>
    <cellStyle name="Output 4 4 28 4" xfId="53396" xr:uid="{00000000-0005-0000-0000-0000566B0000}"/>
    <cellStyle name="Output 4 4 29" xfId="13370" xr:uid="{00000000-0005-0000-0000-0000576B0000}"/>
    <cellStyle name="Output 4 4 29 2" xfId="30033" xr:uid="{00000000-0005-0000-0000-0000586B0000}"/>
    <cellStyle name="Output 4 4 29 3" xfId="40654" xr:uid="{00000000-0005-0000-0000-0000596B0000}"/>
    <cellStyle name="Output 4 4 29 4" xfId="53662" xr:uid="{00000000-0005-0000-0000-00005A6B0000}"/>
    <cellStyle name="Output 4 4 3" xfId="3527" xr:uid="{00000000-0005-0000-0000-00005B6B0000}"/>
    <cellStyle name="Output 4 4 3 2" xfId="21082" xr:uid="{00000000-0005-0000-0000-00005C6B0000}"/>
    <cellStyle name="Output 4 4 3 3" xfId="33851" xr:uid="{00000000-0005-0000-0000-00005D6B0000}"/>
    <cellStyle name="Output 4 4 3 4" xfId="45973" xr:uid="{00000000-0005-0000-0000-00005E6B0000}"/>
    <cellStyle name="Output 4 4 30" xfId="12983" xr:uid="{00000000-0005-0000-0000-00005F6B0000}"/>
    <cellStyle name="Output 4 4 30 2" xfId="29679" xr:uid="{00000000-0005-0000-0000-0000606B0000}"/>
    <cellStyle name="Output 4 4 30 3" xfId="40346" xr:uid="{00000000-0005-0000-0000-0000616B0000}"/>
    <cellStyle name="Output 4 4 30 4" xfId="53354" xr:uid="{00000000-0005-0000-0000-0000626B0000}"/>
    <cellStyle name="Output 4 4 31" xfId="13446" xr:uid="{00000000-0005-0000-0000-0000636B0000}"/>
    <cellStyle name="Output 4 4 31 2" xfId="30102" xr:uid="{00000000-0005-0000-0000-0000646B0000}"/>
    <cellStyle name="Output 4 4 31 3" xfId="40713" xr:uid="{00000000-0005-0000-0000-0000656B0000}"/>
    <cellStyle name="Output 4 4 31 4" xfId="53721" xr:uid="{00000000-0005-0000-0000-0000666B0000}"/>
    <cellStyle name="Output 4 4 32" xfId="9891" xr:uid="{00000000-0005-0000-0000-0000676B0000}"/>
    <cellStyle name="Output 4 4 32 2" xfId="26882" xr:uid="{00000000-0005-0000-0000-0000686B0000}"/>
    <cellStyle name="Output 4 4 32 3" xfId="37997" xr:uid="{00000000-0005-0000-0000-0000696B0000}"/>
    <cellStyle name="Output 4 4 32 4" xfId="50963" xr:uid="{00000000-0005-0000-0000-00006A6B0000}"/>
    <cellStyle name="Output 4 4 33" xfId="14506" xr:uid="{00000000-0005-0000-0000-00006B6B0000}"/>
    <cellStyle name="Output 4 4 33 2" xfId="31043" xr:uid="{00000000-0005-0000-0000-00006C6B0000}"/>
    <cellStyle name="Output 4 4 33 3" xfId="41511" xr:uid="{00000000-0005-0000-0000-00006D6B0000}"/>
    <cellStyle name="Output 4 4 33 4" xfId="54519" xr:uid="{00000000-0005-0000-0000-00006E6B0000}"/>
    <cellStyle name="Output 4 4 34" xfId="14822" xr:uid="{00000000-0005-0000-0000-00006F6B0000}"/>
    <cellStyle name="Output 4 4 34 2" xfId="31321" xr:uid="{00000000-0005-0000-0000-0000706B0000}"/>
    <cellStyle name="Output 4 4 34 3" xfId="41745" xr:uid="{00000000-0005-0000-0000-0000716B0000}"/>
    <cellStyle name="Output 4 4 34 4" xfId="54753" xr:uid="{00000000-0005-0000-0000-0000726B0000}"/>
    <cellStyle name="Output 4 4 35" xfId="15120" xr:uid="{00000000-0005-0000-0000-0000736B0000}"/>
    <cellStyle name="Output 4 4 35 2" xfId="31588" xr:uid="{00000000-0005-0000-0000-0000746B0000}"/>
    <cellStyle name="Output 4 4 35 3" xfId="41977" xr:uid="{00000000-0005-0000-0000-0000756B0000}"/>
    <cellStyle name="Output 4 4 35 4" xfId="54985" xr:uid="{00000000-0005-0000-0000-0000766B0000}"/>
    <cellStyle name="Output 4 4 36" xfId="15572" xr:uid="{00000000-0005-0000-0000-0000776B0000}"/>
    <cellStyle name="Output 4 4 36 2" xfId="31994" xr:uid="{00000000-0005-0000-0000-0000786B0000}"/>
    <cellStyle name="Output 4 4 36 3" xfId="42337" xr:uid="{00000000-0005-0000-0000-0000796B0000}"/>
    <cellStyle name="Output 4 4 36 4" xfId="55345" xr:uid="{00000000-0005-0000-0000-00007A6B0000}"/>
    <cellStyle name="Output 4 4 37" xfId="15493" xr:uid="{00000000-0005-0000-0000-00007B6B0000}"/>
    <cellStyle name="Output 4 4 37 2" xfId="31919" xr:uid="{00000000-0005-0000-0000-00007C6B0000}"/>
    <cellStyle name="Output 4 4 37 3" xfId="42270" xr:uid="{00000000-0005-0000-0000-00007D6B0000}"/>
    <cellStyle name="Output 4 4 37 4" xfId="55278" xr:uid="{00000000-0005-0000-0000-00007E6B0000}"/>
    <cellStyle name="Output 4 4 38" xfId="16317" xr:uid="{00000000-0005-0000-0000-00007F6B0000}"/>
    <cellStyle name="Output 4 4 38 2" xfId="32661" xr:uid="{00000000-0005-0000-0000-0000806B0000}"/>
    <cellStyle name="Output 4 4 38 3" xfId="42917" xr:uid="{00000000-0005-0000-0000-0000816B0000}"/>
    <cellStyle name="Output 4 4 38 4" xfId="55925" xr:uid="{00000000-0005-0000-0000-0000826B0000}"/>
    <cellStyle name="Output 4 4 39" xfId="16125" xr:uid="{00000000-0005-0000-0000-0000836B0000}"/>
    <cellStyle name="Output 4 4 39 2" xfId="32481" xr:uid="{00000000-0005-0000-0000-0000846B0000}"/>
    <cellStyle name="Output 4 4 39 3" xfId="42754" xr:uid="{00000000-0005-0000-0000-0000856B0000}"/>
    <cellStyle name="Output 4 4 39 4" xfId="55762" xr:uid="{00000000-0005-0000-0000-0000866B0000}"/>
    <cellStyle name="Output 4 4 4" xfId="4146" xr:uid="{00000000-0005-0000-0000-0000876B0000}"/>
    <cellStyle name="Output 4 4 4 2" xfId="21645" xr:uid="{00000000-0005-0000-0000-0000886B0000}"/>
    <cellStyle name="Output 4 4 4 3" xfId="19879" xr:uid="{00000000-0005-0000-0000-0000896B0000}"/>
    <cellStyle name="Output 4 4 4 4" xfId="46453" xr:uid="{00000000-0005-0000-0000-00008A6B0000}"/>
    <cellStyle name="Output 4 4 40" xfId="17336" xr:uid="{00000000-0005-0000-0000-00008B6B0000}"/>
    <cellStyle name="Output 4 4 40 2" xfId="33589" xr:uid="{00000000-0005-0000-0000-00008C6B0000}"/>
    <cellStyle name="Output 4 4 40 3" xfId="43727" xr:uid="{00000000-0005-0000-0000-00008D6B0000}"/>
    <cellStyle name="Output 4 4 40 4" xfId="56735" xr:uid="{00000000-0005-0000-0000-00008E6B0000}"/>
    <cellStyle name="Output 4 4 41" xfId="16833" xr:uid="{00000000-0005-0000-0000-00008F6B0000}"/>
    <cellStyle name="Output 4 4 41 2" xfId="33121" xr:uid="{00000000-0005-0000-0000-0000906B0000}"/>
    <cellStyle name="Output 4 4 41 3" xfId="43318" xr:uid="{00000000-0005-0000-0000-0000916B0000}"/>
    <cellStyle name="Output 4 4 41 4" xfId="56326" xr:uid="{00000000-0005-0000-0000-0000926B0000}"/>
    <cellStyle name="Output 4 4 42" xfId="17898" xr:uid="{00000000-0005-0000-0000-0000936B0000}"/>
    <cellStyle name="Output 4 4 42 2" xfId="34087" xr:uid="{00000000-0005-0000-0000-0000946B0000}"/>
    <cellStyle name="Output 4 4 42 3" xfId="44140" xr:uid="{00000000-0005-0000-0000-0000956B0000}"/>
    <cellStyle name="Output 4 4 42 4" xfId="57148" xr:uid="{00000000-0005-0000-0000-0000966B0000}"/>
    <cellStyle name="Output 4 4 43" xfId="18213" xr:uid="{00000000-0005-0000-0000-0000976B0000}"/>
    <cellStyle name="Output 4 4 43 2" xfId="34362" xr:uid="{00000000-0005-0000-0000-0000986B0000}"/>
    <cellStyle name="Output 4 4 43 3" xfId="44371" xr:uid="{00000000-0005-0000-0000-0000996B0000}"/>
    <cellStyle name="Output 4 4 43 4" xfId="57379" xr:uid="{00000000-0005-0000-0000-00009A6B0000}"/>
    <cellStyle name="Output 4 4 44" xfId="18533" xr:uid="{00000000-0005-0000-0000-00009B6B0000}"/>
    <cellStyle name="Output 4 4 44 2" xfId="34649" xr:uid="{00000000-0005-0000-0000-00009C6B0000}"/>
    <cellStyle name="Output 4 4 44 3" xfId="44608" xr:uid="{00000000-0005-0000-0000-00009D6B0000}"/>
    <cellStyle name="Output 4 4 44 4" xfId="57616" xr:uid="{00000000-0005-0000-0000-00009E6B0000}"/>
    <cellStyle name="Output 4 4 45" xfId="18993" xr:uid="{00000000-0005-0000-0000-00009F6B0000}"/>
    <cellStyle name="Output 4 4 45 2" xfId="35056" xr:uid="{00000000-0005-0000-0000-0000A06B0000}"/>
    <cellStyle name="Output 4 4 45 3" xfId="44950" xr:uid="{00000000-0005-0000-0000-0000A16B0000}"/>
    <cellStyle name="Output 4 4 45 4" xfId="57958" xr:uid="{00000000-0005-0000-0000-0000A26B0000}"/>
    <cellStyle name="Output 4 4 46" xfId="19296" xr:uid="{00000000-0005-0000-0000-0000A36B0000}"/>
    <cellStyle name="Output 4 4 46 2" xfId="35326" xr:uid="{00000000-0005-0000-0000-0000A46B0000}"/>
    <cellStyle name="Output 4 4 46 3" xfId="45173" xr:uid="{00000000-0005-0000-0000-0000A56B0000}"/>
    <cellStyle name="Output 4 4 46 4" xfId="58181" xr:uid="{00000000-0005-0000-0000-0000A66B0000}"/>
    <cellStyle name="Output 4 4 47" xfId="20183" xr:uid="{00000000-0005-0000-0000-0000A76B0000}"/>
    <cellStyle name="Output 4 4 48" xfId="45457" xr:uid="{00000000-0005-0000-0000-0000A86B0000}"/>
    <cellStyle name="Output 4 4 5" xfId="3821" xr:uid="{00000000-0005-0000-0000-0000A96B0000}"/>
    <cellStyle name="Output 4 4 5 2" xfId="21339" xr:uid="{00000000-0005-0000-0000-0000AA6B0000}"/>
    <cellStyle name="Output 4 4 5 3" xfId="20127" xr:uid="{00000000-0005-0000-0000-0000AB6B0000}"/>
    <cellStyle name="Output 4 4 5 4" xfId="46187" xr:uid="{00000000-0005-0000-0000-0000AC6B0000}"/>
    <cellStyle name="Output 4 4 6" xfId="4779" xr:uid="{00000000-0005-0000-0000-0000AD6B0000}"/>
    <cellStyle name="Output 4 4 6 2" xfId="22213" xr:uid="{00000000-0005-0000-0000-0000AE6B0000}"/>
    <cellStyle name="Output 4 4 6 3" xfId="20773" xr:uid="{00000000-0005-0000-0000-0000AF6B0000}"/>
    <cellStyle name="Output 4 4 6 4" xfId="46926" xr:uid="{00000000-0005-0000-0000-0000B06B0000}"/>
    <cellStyle name="Output 4 4 7" xfId="4566" xr:uid="{00000000-0005-0000-0000-0000B16B0000}"/>
    <cellStyle name="Output 4 4 7 2" xfId="22018" xr:uid="{00000000-0005-0000-0000-0000B26B0000}"/>
    <cellStyle name="Output 4 4 7 3" xfId="20407" xr:uid="{00000000-0005-0000-0000-0000B36B0000}"/>
    <cellStyle name="Output 4 4 7 4" xfId="46762" xr:uid="{00000000-0005-0000-0000-0000B46B0000}"/>
    <cellStyle name="Output 4 4 8" xfId="4712" xr:uid="{00000000-0005-0000-0000-0000B56B0000}"/>
    <cellStyle name="Output 4 4 8 2" xfId="22150" xr:uid="{00000000-0005-0000-0000-0000B66B0000}"/>
    <cellStyle name="Output 4 4 8 3" xfId="24581" xr:uid="{00000000-0005-0000-0000-0000B76B0000}"/>
    <cellStyle name="Output 4 4 8 4" xfId="46865" xr:uid="{00000000-0005-0000-0000-0000B86B0000}"/>
    <cellStyle name="Output 4 4 9" xfId="3935" xr:uid="{00000000-0005-0000-0000-0000B96B0000}"/>
    <cellStyle name="Output 4 4 9 2" xfId="21449" xr:uid="{00000000-0005-0000-0000-0000BA6B0000}"/>
    <cellStyle name="Output 4 4 9 3" xfId="20046" xr:uid="{00000000-0005-0000-0000-0000BB6B0000}"/>
    <cellStyle name="Output 4 4 9 4" xfId="46285" xr:uid="{00000000-0005-0000-0000-0000BC6B0000}"/>
    <cellStyle name="Output 4 5" xfId="3120" xr:uid="{00000000-0005-0000-0000-0000BD6B0000}"/>
    <cellStyle name="Output 4 5 2" xfId="20714" xr:uid="{00000000-0005-0000-0000-0000BE6B0000}"/>
    <cellStyle name="Output 4 5 3" xfId="25637" xr:uid="{00000000-0005-0000-0000-0000BF6B0000}"/>
    <cellStyle name="Output 4 5 4" xfId="45664" xr:uid="{00000000-0005-0000-0000-0000C06B0000}"/>
    <cellStyle name="Output 4 6" xfId="4064" xr:uid="{00000000-0005-0000-0000-0000C16B0000}"/>
    <cellStyle name="Output 4 6 2" xfId="21567" xr:uid="{00000000-0005-0000-0000-0000C26B0000}"/>
    <cellStyle name="Output 4 6 3" xfId="19945" xr:uid="{00000000-0005-0000-0000-0000C36B0000}"/>
    <cellStyle name="Output 4 6 4" xfId="46387" xr:uid="{00000000-0005-0000-0000-0000C46B0000}"/>
    <cellStyle name="Output 4 7" xfId="5869" xr:uid="{00000000-0005-0000-0000-0000C56B0000}"/>
    <cellStyle name="Output 4 7 2" xfId="23212" xr:uid="{00000000-0005-0000-0000-0000C66B0000}"/>
    <cellStyle name="Output 4 7 3" xfId="22118" xr:uid="{00000000-0005-0000-0000-0000C76B0000}"/>
    <cellStyle name="Output 4 7 4" xfId="47792" xr:uid="{00000000-0005-0000-0000-0000C86B0000}"/>
    <cellStyle name="Output 4 8" xfId="6037" xr:uid="{00000000-0005-0000-0000-0000C96B0000}"/>
    <cellStyle name="Output 4 8 2" xfId="23372" xr:uid="{00000000-0005-0000-0000-0000CA6B0000}"/>
    <cellStyle name="Output 4 8 3" xfId="26711" xr:uid="{00000000-0005-0000-0000-0000CB6B0000}"/>
    <cellStyle name="Output 4 8 4" xfId="47936" xr:uid="{00000000-0005-0000-0000-0000CC6B0000}"/>
    <cellStyle name="Output 4 9" xfId="6914" xr:uid="{00000000-0005-0000-0000-0000CD6B0000}"/>
    <cellStyle name="Output 4 9 2" xfId="24160" xr:uid="{00000000-0005-0000-0000-0000CE6B0000}"/>
    <cellStyle name="Output 4 9 3" xfId="35628" xr:uid="{00000000-0005-0000-0000-0000CF6B0000}"/>
    <cellStyle name="Output 4 9 4" xfId="48597" xr:uid="{00000000-0005-0000-0000-0000D06B0000}"/>
    <cellStyle name="Output 5" xfId="1510" xr:uid="{00000000-0005-0000-0000-0000D16B0000}"/>
    <cellStyle name="Output 5 10" xfId="7274" xr:uid="{00000000-0005-0000-0000-0000D26B0000}"/>
    <cellStyle name="Output 5 10 2" xfId="24488" xr:uid="{00000000-0005-0000-0000-0000D36B0000}"/>
    <cellStyle name="Output 5 10 3" xfId="35902" xr:uid="{00000000-0005-0000-0000-0000D46B0000}"/>
    <cellStyle name="Output 5 10 4" xfId="48873" xr:uid="{00000000-0005-0000-0000-0000D56B0000}"/>
    <cellStyle name="Output 5 11" xfId="8077" xr:uid="{00000000-0005-0000-0000-0000D66B0000}"/>
    <cellStyle name="Output 5 11 2" xfId="25211" xr:uid="{00000000-0005-0000-0000-0000D76B0000}"/>
    <cellStyle name="Output 5 11 3" xfId="36519" xr:uid="{00000000-0005-0000-0000-0000D86B0000}"/>
    <cellStyle name="Output 5 11 4" xfId="49490" xr:uid="{00000000-0005-0000-0000-0000D96B0000}"/>
    <cellStyle name="Output 5 12" xfId="8230" xr:uid="{00000000-0005-0000-0000-0000DA6B0000}"/>
    <cellStyle name="Output 5 12 2" xfId="25359" xr:uid="{00000000-0005-0000-0000-0000DB6B0000}"/>
    <cellStyle name="Output 5 12 3" xfId="36657" xr:uid="{00000000-0005-0000-0000-0000DC6B0000}"/>
    <cellStyle name="Output 5 12 4" xfId="49628" xr:uid="{00000000-0005-0000-0000-0000DD6B0000}"/>
    <cellStyle name="Output 5 13" xfId="10217" xr:uid="{00000000-0005-0000-0000-0000DE6B0000}"/>
    <cellStyle name="Output 5 13 2" xfId="27186" xr:uid="{00000000-0005-0000-0000-0000DF6B0000}"/>
    <cellStyle name="Output 5 13 3" xfId="38256" xr:uid="{00000000-0005-0000-0000-0000E06B0000}"/>
    <cellStyle name="Output 5 13 4" xfId="51213" xr:uid="{00000000-0005-0000-0000-0000E16B0000}"/>
    <cellStyle name="Output 5 14" xfId="9182" xr:uid="{00000000-0005-0000-0000-0000E26B0000}"/>
    <cellStyle name="Output 5 14 2" xfId="26215" xr:uid="{00000000-0005-0000-0000-0000E36B0000}"/>
    <cellStyle name="Output 5 14 3" xfId="37394" xr:uid="{00000000-0005-0000-0000-0000E46B0000}"/>
    <cellStyle name="Output 5 14 4" xfId="50361" xr:uid="{00000000-0005-0000-0000-0000E56B0000}"/>
    <cellStyle name="Output 5 15" xfId="10143" xr:uid="{00000000-0005-0000-0000-0000E66B0000}"/>
    <cellStyle name="Output 5 15 2" xfId="27116" xr:uid="{00000000-0005-0000-0000-0000E76B0000}"/>
    <cellStyle name="Output 5 15 3" xfId="38195" xr:uid="{00000000-0005-0000-0000-0000E86B0000}"/>
    <cellStyle name="Output 5 15 4" xfId="51160" xr:uid="{00000000-0005-0000-0000-0000E96B0000}"/>
    <cellStyle name="Output 5 16" xfId="10086" xr:uid="{00000000-0005-0000-0000-0000EA6B0000}"/>
    <cellStyle name="Output 5 16 2" xfId="27064" xr:uid="{00000000-0005-0000-0000-0000EB6B0000}"/>
    <cellStyle name="Output 5 16 3" xfId="38152" xr:uid="{00000000-0005-0000-0000-0000EC6B0000}"/>
    <cellStyle name="Output 5 16 4" xfId="51117" xr:uid="{00000000-0005-0000-0000-0000ED6B0000}"/>
    <cellStyle name="Output 5 17" xfId="10150" xr:uid="{00000000-0005-0000-0000-0000EE6B0000}"/>
    <cellStyle name="Output 5 17 2" xfId="27123" xr:uid="{00000000-0005-0000-0000-0000EF6B0000}"/>
    <cellStyle name="Output 5 17 3" xfId="38201" xr:uid="{00000000-0005-0000-0000-0000F06B0000}"/>
    <cellStyle name="Output 5 17 4" xfId="51164" xr:uid="{00000000-0005-0000-0000-0000F16B0000}"/>
    <cellStyle name="Output 5 18" xfId="9573" xr:uid="{00000000-0005-0000-0000-0000F26B0000}"/>
    <cellStyle name="Output 5 18 2" xfId="26582" xr:uid="{00000000-0005-0000-0000-0000F36B0000}"/>
    <cellStyle name="Output 5 18 3" xfId="37725" xr:uid="{00000000-0005-0000-0000-0000F46B0000}"/>
    <cellStyle name="Output 5 18 4" xfId="50691" xr:uid="{00000000-0005-0000-0000-0000F56B0000}"/>
    <cellStyle name="Output 5 19" xfId="12432" xr:uid="{00000000-0005-0000-0000-0000F66B0000}"/>
    <cellStyle name="Output 5 19 2" xfId="29193" xr:uid="{00000000-0005-0000-0000-0000F76B0000}"/>
    <cellStyle name="Output 5 19 3" xfId="39953" xr:uid="{00000000-0005-0000-0000-0000F86B0000}"/>
    <cellStyle name="Output 5 19 4" xfId="52961" xr:uid="{00000000-0005-0000-0000-0000F96B0000}"/>
    <cellStyle name="Output 5 2" xfId="2896" xr:uid="{00000000-0005-0000-0000-0000FA6B0000}"/>
    <cellStyle name="Output 5 2 10" xfId="6267" xr:uid="{00000000-0005-0000-0000-0000FB6B0000}"/>
    <cellStyle name="Output 5 2 10 2" xfId="23589" xr:uid="{00000000-0005-0000-0000-0000FC6B0000}"/>
    <cellStyle name="Output 5 2 10 3" xfId="35393" xr:uid="{00000000-0005-0000-0000-0000FD6B0000}"/>
    <cellStyle name="Output 5 2 10 4" xfId="48123" xr:uid="{00000000-0005-0000-0000-0000FE6B0000}"/>
    <cellStyle name="Output 5 2 11" xfId="6501" xr:uid="{00000000-0005-0000-0000-0000FF6B0000}"/>
    <cellStyle name="Output 5 2 11 2" xfId="23798" xr:uid="{00000000-0005-0000-0000-0000006C0000}"/>
    <cellStyle name="Output 5 2 11 3" xfId="30713" xr:uid="{00000000-0005-0000-0000-0000016C0000}"/>
    <cellStyle name="Output 5 2 11 4" xfId="48296" xr:uid="{00000000-0005-0000-0000-0000026C0000}"/>
    <cellStyle name="Output 5 2 12" xfId="6795" xr:uid="{00000000-0005-0000-0000-0000036C0000}"/>
    <cellStyle name="Output 5 2 12 2" xfId="24060" xr:uid="{00000000-0005-0000-0000-0000046C0000}"/>
    <cellStyle name="Output 5 2 12 3" xfId="23707" xr:uid="{00000000-0005-0000-0000-0000056C0000}"/>
    <cellStyle name="Output 5 2 12 4" xfId="48519" xr:uid="{00000000-0005-0000-0000-0000066C0000}"/>
    <cellStyle name="Output 5 2 13" xfId="7159" xr:uid="{00000000-0005-0000-0000-0000076C0000}"/>
    <cellStyle name="Output 5 2 13 2" xfId="24390" xr:uid="{00000000-0005-0000-0000-0000086C0000}"/>
    <cellStyle name="Output 5 2 13 3" xfId="35830" xr:uid="{00000000-0005-0000-0000-0000096C0000}"/>
    <cellStyle name="Output 5 2 13 4" xfId="48799" xr:uid="{00000000-0005-0000-0000-00000A6C0000}"/>
    <cellStyle name="Output 5 2 14" xfId="7585" xr:uid="{00000000-0005-0000-0000-00000B6C0000}"/>
    <cellStyle name="Output 5 2 14 2" xfId="24766" xr:uid="{00000000-0005-0000-0000-00000C6C0000}"/>
    <cellStyle name="Output 5 2 14 3" xfId="36138" xr:uid="{00000000-0005-0000-0000-00000D6C0000}"/>
    <cellStyle name="Output 5 2 14 4" xfId="49109" xr:uid="{00000000-0005-0000-0000-00000E6C0000}"/>
    <cellStyle name="Output 5 2 15" xfId="7882" xr:uid="{00000000-0005-0000-0000-00000F6C0000}"/>
    <cellStyle name="Output 5 2 15 2" xfId="25036" xr:uid="{00000000-0005-0000-0000-0000106C0000}"/>
    <cellStyle name="Output 5 2 15 3" xfId="36368" xr:uid="{00000000-0005-0000-0000-0000116C0000}"/>
    <cellStyle name="Output 5 2 15 4" xfId="49339" xr:uid="{00000000-0005-0000-0000-0000126C0000}"/>
    <cellStyle name="Output 5 2 16" xfId="8464" xr:uid="{00000000-0005-0000-0000-0000136C0000}"/>
    <cellStyle name="Output 5 2 16 2" xfId="25579" xr:uid="{00000000-0005-0000-0000-0000146C0000}"/>
    <cellStyle name="Output 5 2 16 3" xfId="36852" xr:uid="{00000000-0005-0000-0000-0000156C0000}"/>
    <cellStyle name="Output 5 2 16 4" xfId="49823" xr:uid="{00000000-0005-0000-0000-0000166C0000}"/>
    <cellStyle name="Output 5 2 17" xfId="8726" xr:uid="{00000000-0005-0000-0000-0000176C0000}"/>
    <cellStyle name="Output 5 2 17 2" xfId="25806" xr:uid="{00000000-0005-0000-0000-0000186C0000}"/>
    <cellStyle name="Output 5 2 17 3" xfId="37040" xr:uid="{00000000-0005-0000-0000-0000196C0000}"/>
    <cellStyle name="Output 5 2 17 4" xfId="50011" xr:uid="{00000000-0005-0000-0000-00001A6C0000}"/>
    <cellStyle name="Output 5 2 18" xfId="9003" xr:uid="{00000000-0005-0000-0000-00001B6C0000}"/>
    <cellStyle name="Output 5 2 18 2" xfId="26055" xr:uid="{00000000-0005-0000-0000-00001C6C0000}"/>
    <cellStyle name="Output 5 2 18 3" xfId="37256" xr:uid="{00000000-0005-0000-0000-00001D6C0000}"/>
    <cellStyle name="Output 5 2 18 4" xfId="50227" xr:uid="{00000000-0005-0000-0000-00001E6C0000}"/>
    <cellStyle name="Output 5 2 19" xfId="10523" xr:uid="{00000000-0005-0000-0000-00001F6C0000}"/>
    <cellStyle name="Output 5 2 19 2" xfId="27476" xr:uid="{00000000-0005-0000-0000-0000206C0000}"/>
    <cellStyle name="Output 5 2 19 3" xfId="38516" xr:uid="{00000000-0005-0000-0000-0000216C0000}"/>
    <cellStyle name="Output 5 2 19 4" xfId="51503" xr:uid="{00000000-0005-0000-0000-0000226C0000}"/>
    <cellStyle name="Output 5 2 2" xfId="3409" xr:uid="{00000000-0005-0000-0000-0000236C0000}"/>
    <cellStyle name="Output 5 2 2 2" xfId="20982" xr:uid="{00000000-0005-0000-0000-0000246C0000}"/>
    <cellStyle name="Output 5 2 2 3" xfId="29239" xr:uid="{00000000-0005-0000-0000-0000256C0000}"/>
    <cellStyle name="Output 5 2 2 4" xfId="45895" xr:uid="{00000000-0005-0000-0000-0000266C0000}"/>
    <cellStyle name="Output 5 2 20" xfId="10769" xr:uid="{00000000-0005-0000-0000-0000276C0000}"/>
    <cellStyle name="Output 5 2 20 2" xfId="27704" xr:uid="{00000000-0005-0000-0000-0000286C0000}"/>
    <cellStyle name="Output 5 2 20 3" xfId="38713" xr:uid="{00000000-0005-0000-0000-0000296C0000}"/>
    <cellStyle name="Output 5 2 20 4" xfId="51721" xr:uid="{00000000-0005-0000-0000-00002A6C0000}"/>
    <cellStyle name="Output 5 2 21" xfId="11094" xr:uid="{00000000-0005-0000-0000-00002B6C0000}"/>
    <cellStyle name="Output 5 2 21 2" xfId="27999" xr:uid="{00000000-0005-0000-0000-00002C6C0000}"/>
    <cellStyle name="Output 5 2 21 3" xfId="38952" xr:uid="{00000000-0005-0000-0000-00002D6C0000}"/>
    <cellStyle name="Output 5 2 21 4" xfId="51960" xr:uid="{00000000-0005-0000-0000-00002E6C0000}"/>
    <cellStyle name="Output 5 2 22" xfId="11433" xr:uid="{00000000-0005-0000-0000-00002F6C0000}"/>
    <cellStyle name="Output 5 2 22 2" xfId="28308" xr:uid="{00000000-0005-0000-0000-0000306C0000}"/>
    <cellStyle name="Output 5 2 22 3" xfId="39211" xr:uid="{00000000-0005-0000-0000-0000316C0000}"/>
    <cellStyle name="Output 5 2 22 4" xfId="52219" xr:uid="{00000000-0005-0000-0000-0000326C0000}"/>
    <cellStyle name="Output 5 2 23" xfId="11704" xr:uid="{00000000-0005-0000-0000-0000336C0000}"/>
    <cellStyle name="Output 5 2 23 2" xfId="28545" xr:uid="{00000000-0005-0000-0000-0000346C0000}"/>
    <cellStyle name="Output 5 2 23 3" xfId="39412" xr:uid="{00000000-0005-0000-0000-0000356C0000}"/>
    <cellStyle name="Output 5 2 23 4" xfId="52420" xr:uid="{00000000-0005-0000-0000-0000366C0000}"/>
    <cellStyle name="Output 5 2 24" xfId="12034" xr:uid="{00000000-0005-0000-0000-0000376C0000}"/>
    <cellStyle name="Output 5 2 24 2" xfId="28846" xr:uid="{00000000-0005-0000-0000-0000386C0000}"/>
    <cellStyle name="Output 5 2 24 3" xfId="39674" xr:uid="{00000000-0005-0000-0000-0000396C0000}"/>
    <cellStyle name="Output 5 2 24 4" xfId="52682" xr:uid="{00000000-0005-0000-0000-00003A6C0000}"/>
    <cellStyle name="Output 5 2 25" xfId="12320" xr:uid="{00000000-0005-0000-0000-00003B6C0000}"/>
    <cellStyle name="Output 5 2 25 2" xfId="29099" xr:uid="{00000000-0005-0000-0000-00003C6C0000}"/>
    <cellStyle name="Output 5 2 25 3" xfId="39873" xr:uid="{00000000-0005-0000-0000-00003D6C0000}"/>
    <cellStyle name="Output 5 2 25 4" xfId="52881" xr:uid="{00000000-0005-0000-0000-00003E6C0000}"/>
    <cellStyle name="Output 5 2 26" xfId="12593" xr:uid="{00000000-0005-0000-0000-00003F6C0000}"/>
    <cellStyle name="Output 5 2 26 2" xfId="29341" xr:uid="{00000000-0005-0000-0000-0000406C0000}"/>
    <cellStyle name="Output 5 2 26 3" xfId="40074" xr:uid="{00000000-0005-0000-0000-0000416C0000}"/>
    <cellStyle name="Output 5 2 26 4" xfId="53082" xr:uid="{00000000-0005-0000-0000-0000426C0000}"/>
    <cellStyle name="Output 5 2 27" xfId="12875" xr:uid="{00000000-0005-0000-0000-0000436C0000}"/>
    <cellStyle name="Output 5 2 27 2" xfId="29590" xr:uid="{00000000-0005-0000-0000-0000446C0000}"/>
    <cellStyle name="Output 5 2 27 3" xfId="40274" xr:uid="{00000000-0005-0000-0000-0000456C0000}"/>
    <cellStyle name="Output 5 2 27 4" xfId="53282" xr:uid="{00000000-0005-0000-0000-0000466C0000}"/>
    <cellStyle name="Output 5 2 28" xfId="13217" xr:uid="{00000000-0005-0000-0000-0000476C0000}"/>
    <cellStyle name="Output 5 2 28 2" xfId="29898" xr:uid="{00000000-0005-0000-0000-0000486C0000}"/>
    <cellStyle name="Output 5 2 28 3" xfId="40542" xr:uid="{00000000-0005-0000-0000-0000496C0000}"/>
    <cellStyle name="Output 5 2 28 4" xfId="53550" xr:uid="{00000000-0005-0000-0000-00004A6C0000}"/>
    <cellStyle name="Output 5 2 29" xfId="13554" xr:uid="{00000000-0005-0000-0000-00004B6C0000}"/>
    <cellStyle name="Output 5 2 29 2" xfId="30204" xr:uid="{00000000-0005-0000-0000-00004C6C0000}"/>
    <cellStyle name="Output 5 2 29 3" xfId="40808" xr:uid="{00000000-0005-0000-0000-00004D6C0000}"/>
    <cellStyle name="Output 5 2 29 4" xfId="53816" xr:uid="{00000000-0005-0000-0000-00004E6C0000}"/>
    <cellStyle name="Output 5 2 3" xfId="3705" xr:uid="{00000000-0005-0000-0000-00004F6C0000}"/>
    <cellStyle name="Output 5 2 3 2" xfId="21241" xr:uid="{00000000-0005-0000-0000-0000506C0000}"/>
    <cellStyle name="Output 5 2 3 3" xfId="20155" xr:uid="{00000000-0005-0000-0000-0000516C0000}"/>
    <cellStyle name="Output 5 2 3 4" xfId="46112" xr:uid="{00000000-0005-0000-0000-0000526C0000}"/>
    <cellStyle name="Output 5 2 30" xfId="13794" xr:uid="{00000000-0005-0000-0000-0000536C0000}"/>
    <cellStyle name="Output 5 2 30 2" xfId="30418" xr:uid="{00000000-0005-0000-0000-0000546C0000}"/>
    <cellStyle name="Output 5 2 30 3" xfId="40993" xr:uid="{00000000-0005-0000-0000-0000556C0000}"/>
    <cellStyle name="Output 5 2 30 4" xfId="54001" xr:uid="{00000000-0005-0000-0000-0000566C0000}"/>
    <cellStyle name="Output 5 2 31" xfId="14069" xr:uid="{00000000-0005-0000-0000-0000576C0000}"/>
    <cellStyle name="Output 5 2 31 2" xfId="30657" xr:uid="{00000000-0005-0000-0000-0000586C0000}"/>
    <cellStyle name="Output 5 2 31 3" xfId="41195" xr:uid="{00000000-0005-0000-0000-0000596C0000}"/>
    <cellStyle name="Output 5 2 31 4" xfId="54203" xr:uid="{00000000-0005-0000-0000-00005A6C0000}"/>
    <cellStyle name="Output 5 2 32" xfId="14366" xr:uid="{00000000-0005-0000-0000-00005B6C0000}"/>
    <cellStyle name="Output 5 2 32 2" xfId="30921" xr:uid="{00000000-0005-0000-0000-00005C6C0000}"/>
    <cellStyle name="Output 5 2 32 3" xfId="41411" xr:uid="{00000000-0005-0000-0000-00005D6C0000}"/>
    <cellStyle name="Output 5 2 32 4" xfId="54419" xr:uid="{00000000-0005-0000-0000-00005E6C0000}"/>
    <cellStyle name="Output 5 2 33" xfId="14690" xr:uid="{00000000-0005-0000-0000-00005F6C0000}"/>
    <cellStyle name="Output 5 2 33 2" xfId="31209" xr:uid="{00000000-0005-0000-0000-0000606C0000}"/>
    <cellStyle name="Output 5 2 33 3" xfId="41654" xr:uid="{00000000-0005-0000-0000-0000616C0000}"/>
    <cellStyle name="Output 5 2 33 4" xfId="54662" xr:uid="{00000000-0005-0000-0000-0000626C0000}"/>
    <cellStyle name="Output 5 2 34" xfId="14992" xr:uid="{00000000-0005-0000-0000-0000636C0000}"/>
    <cellStyle name="Output 5 2 34 2" xfId="31478" xr:uid="{00000000-0005-0000-0000-0000646C0000}"/>
    <cellStyle name="Output 5 2 34 3" xfId="41886" xr:uid="{00000000-0005-0000-0000-0000656C0000}"/>
    <cellStyle name="Output 5 2 34 4" xfId="54894" xr:uid="{00000000-0005-0000-0000-0000666C0000}"/>
    <cellStyle name="Output 5 2 35" xfId="15298" xr:uid="{00000000-0005-0000-0000-0000676C0000}"/>
    <cellStyle name="Output 5 2 35 2" xfId="31747" xr:uid="{00000000-0005-0000-0000-0000686C0000}"/>
    <cellStyle name="Output 5 2 35 3" xfId="42116" xr:uid="{00000000-0005-0000-0000-0000696C0000}"/>
    <cellStyle name="Output 5 2 35 4" xfId="55124" xr:uid="{00000000-0005-0000-0000-00006A6C0000}"/>
    <cellStyle name="Output 5 2 36" xfId="15743" xr:uid="{00000000-0005-0000-0000-00006B6C0000}"/>
    <cellStyle name="Output 5 2 36 2" xfId="32151" xr:uid="{00000000-0005-0000-0000-00006C6C0000}"/>
    <cellStyle name="Output 5 2 36 3" xfId="42478" xr:uid="{00000000-0005-0000-0000-00006D6C0000}"/>
    <cellStyle name="Output 5 2 36 4" xfId="55486" xr:uid="{00000000-0005-0000-0000-00006E6C0000}"/>
    <cellStyle name="Output 5 2 37" xfId="16007" xr:uid="{00000000-0005-0000-0000-00006F6C0000}"/>
    <cellStyle name="Output 5 2 37 2" xfId="32379" xr:uid="{00000000-0005-0000-0000-0000706C0000}"/>
    <cellStyle name="Output 5 2 37 3" xfId="42668" xr:uid="{00000000-0005-0000-0000-0000716C0000}"/>
    <cellStyle name="Output 5 2 37 4" xfId="55676" xr:uid="{00000000-0005-0000-0000-0000726C0000}"/>
    <cellStyle name="Output 5 2 38" xfId="16494" xr:uid="{00000000-0005-0000-0000-0000736C0000}"/>
    <cellStyle name="Output 5 2 38 2" xfId="32826" xr:uid="{00000000-0005-0000-0000-0000746C0000}"/>
    <cellStyle name="Output 5 2 38 3" xfId="43065" xr:uid="{00000000-0005-0000-0000-0000756C0000}"/>
    <cellStyle name="Output 5 2 38 4" xfId="56073" xr:uid="{00000000-0005-0000-0000-0000766C0000}"/>
    <cellStyle name="Output 5 2 39" xfId="16713" xr:uid="{00000000-0005-0000-0000-0000776C0000}"/>
    <cellStyle name="Output 5 2 39 2" xfId="33020" xr:uid="{00000000-0005-0000-0000-0000786C0000}"/>
    <cellStyle name="Output 5 2 39 3" xfId="43235" xr:uid="{00000000-0005-0000-0000-0000796C0000}"/>
    <cellStyle name="Output 5 2 39 4" xfId="56243" xr:uid="{00000000-0005-0000-0000-00007A6C0000}"/>
    <cellStyle name="Output 5 2 4" xfId="4322" xr:uid="{00000000-0005-0000-0000-00007B6C0000}"/>
    <cellStyle name="Output 5 2 4 2" xfId="21805" xr:uid="{00000000-0005-0000-0000-00007C6C0000}"/>
    <cellStyle name="Output 5 2 4 3" xfId="28166" xr:uid="{00000000-0005-0000-0000-00007D6C0000}"/>
    <cellStyle name="Output 5 2 4 4" xfId="46590" xr:uid="{00000000-0005-0000-0000-00007E6C0000}"/>
    <cellStyle name="Output 5 2 40" xfId="17515" xr:uid="{00000000-0005-0000-0000-00007F6C0000}"/>
    <cellStyle name="Output 5 2 40 2" xfId="33753" xr:uid="{00000000-0005-0000-0000-0000806C0000}"/>
    <cellStyle name="Output 5 2 40 3" xfId="43867" xr:uid="{00000000-0005-0000-0000-0000816C0000}"/>
    <cellStyle name="Output 5 2 40 4" xfId="56875" xr:uid="{00000000-0005-0000-0000-0000826C0000}"/>
    <cellStyle name="Output 5 2 41" xfId="17765" xr:uid="{00000000-0005-0000-0000-0000836C0000}"/>
    <cellStyle name="Output 5 2 41 2" xfId="33974" xr:uid="{00000000-0005-0000-0000-0000846C0000}"/>
    <cellStyle name="Output 5 2 41 3" xfId="44048" xr:uid="{00000000-0005-0000-0000-0000856C0000}"/>
    <cellStyle name="Output 5 2 41 4" xfId="57056" xr:uid="{00000000-0005-0000-0000-0000866C0000}"/>
    <cellStyle name="Output 5 2 42" xfId="18084" xr:uid="{00000000-0005-0000-0000-0000876C0000}"/>
    <cellStyle name="Output 5 2 42 2" xfId="34255" xr:uid="{00000000-0005-0000-0000-0000886C0000}"/>
    <cellStyle name="Output 5 2 42 3" xfId="44282" xr:uid="{00000000-0005-0000-0000-0000896C0000}"/>
    <cellStyle name="Output 5 2 42 4" xfId="57290" xr:uid="{00000000-0005-0000-0000-00008A6C0000}"/>
    <cellStyle name="Output 5 2 43" xfId="18395" xr:uid="{00000000-0005-0000-0000-00008B6C0000}"/>
    <cellStyle name="Output 5 2 43 2" xfId="34530" xr:uid="{00000000-0005-0000-0000-00008C6C0000}"/>
    <cellStyle name="Output 5 2 43 3" xfId="44512" xr:uid="{00000000-0005-0000-0000-00008D6C0000}"/>
    <cellStyle name="Output 5 2 43 4" xfId="57520" xr:uid="{00000000-0005-0000-0000-00008E6C0000}"/>
    <cellStyle name="Output 5 2 44" xfId="18711" xr:uid="{00000000-0005-0000-0000-00008F6C0000}"/>
    <cellStyle name="Output 5 2 44 2" xfId="34810" xr:uid="{00000000-0005-0000-0000-0000906C0000}"/>
    <cellStyle name="Output 5 2 44 3" xfId="44747" xr:uid="{00000000-0005-0000-0000-0000916C0000}"/>
    <cellStyle name="Output 5 2 44 4" xfId="57755" xr:uid="{00000000-0005-0000-0000-0000926C0000}"/>
    <cellStyle name="Output 5 2 45" xfId="19172" xr:uid="{00000000-0005-0000-0000-0000936C0000}"/>
    <cellStyle name="Output 5 2 45 2" xfId="35219" xr:uid="{00000000-0005-0000-0000-0000946C0000}"/>
    <cellStyle name="Output 5 2 45 3" xfId="45089" xr:uid="{00000000-0005-0000-0000-0000956C0000}"/>
    <cellStyle name="Output 5 2 45 4" xfId="58097" xr:uid="{00000000-0005-0000-0000-0000966C0000}"/>
    <cellStyle name="Output 5 2 46" xfId="19474" xr:uid="{00000000-0005-0000-0000-0000976C0000}"/>
    <cellStyle name="Output 5 2 46 2" xfId="35485" xr:uid="{00000000-0005-0000-0000-0000986C0000}"/>
    <cellStyle name="Output 5 2 46 3" xfId="45312" xr:uid="{00000000-0005-0000-0000-0000996C0000}"/>
    <cellStyle name="Output 5 2 46 4" xfId="58320" xr:uid="{00000000-0005-0000-0000-00009A6C0000}"/>
    <cellStyle name="Output 5 2 47" xfId="21707" xr:uid="{00000000-0005-0000-0000-00009B6C0000}"/>
    <cellStyle name="Output 5 2 48" xfId="45564" xr:uid="{00000000-0005-0000-0000-00009C6C0000}"/>
    <cellStyle name="Output 5 2 5" xfId="4565" xr:uid="{00000000-0005-0000-0000-00009D6C0000}"/>
    <cellStyle name="Output 5 2 5 2" xfId="22017" xr:uid="{00000000-0005-0000-0000-00009E6C0000}"/>
    <cellStyle name="Output 5 2 5 3" xfId="20408" xr:uid="{00000000-0005-0000-0000-00009F6C0000}"/>
    <cellStyle name="Output 5 2 5 4" xfId="46761" xr:uid="{00000000-0005-0000-0000-0000A06C0000}"/>
    <cellStyle name="Output 5 2 6" xfId="4956" xr:uid="{00000000-0005-0000-0000-0000A16C0000}"/>
    <cellStyle name="Output 5 2 6 2" xfId="22380" xr:uid="{00000000-0005-0000-0000-0000A26C0000}"/>
    <cellStyle name="Output 5 2 6 3" xfId="20660" xr:uid="{00000000-0005-0000-0000-0000A36C0000}"/>
    <cellStyle name="Output 5 2 6 4" xfId="47074" xr:uid="{00000000-0005-0000-0000-0000A46C0000}"/>
    <cellStyle name="Output 5 2 7" xfId="5181" xr:uid="{00000000-0005-0000-0000-0000A56C0000}"/>
    <cellStyle name="Output 5 2 7 2" xfId="22583" xr:uid="{00000000-0005-0000-0000-0000A66C0000}"/>
    <cellStyle name="Output 5 2 7 3" xfId="19666" xr:uid="{00000000-0005-0000-0000-0000A76C0000}"/>
    <cellStyle name="Output 5 2 7 4" xfId="47255" xr:uid="{00000000-0005-0000-0000-0000A86C0000}"/>
    <cellStyle name="Output 5 2 8" xfId="5466" xr:uid="{00000000-0005-0000-0000-0000A96C0000}"/>
    <cellStyle name="Output 5 2 8 2" xfId="22844" xr:uid="{00000000-0005-0000-0000-0000AA6C0000}"/>
    <cellStyle name="Output 5 2 8 3" xfId="19586" xr:uid="{00000000-0005-0000-0000-0000AB6C0000}"/>
    <cellStyle name="Output 5 2 8 4" xfId="47473" xr:uid="{00000000-0005-0000-0000-0000AC6C0000}"/>
    <cellStyle name="Output 5 2 9" xfId="5674" xr:uid="{00000000-0005-0000-0000-0000AD6C0000}"/>
    <cellStyle name="Output 5 2 9 2" xfId="23033" xr:uid="{00000000-0005-0000-0000-0000AE6C0000}"/>
    <cellStyle name="Output 5 2 9 3" xfId="32728" xr:uid="{00000000-0005-0000-0000-0000AF6C0000}"/>
    <cellStyle name="Output 5 2 9 4" xfId="47635" xr:uid="{00000000-0005-0000-0000-0000B06C0000}"/>
    <cellStyle name="Output 5 20" xfId="12153" xr:uid="{00000000-0005-0000-0000-0000B16C0000}"/>
    <cellStyle name="Output 5 20 2" xfId="28948" xr:uid="{00000000-0005-0000-0000-0000B26C0000}"/>
    <cellStyle name="Output 5 20 3" xfId="39752" xr:uid="{00000000-0005-0000-0000-0000B36C0000}"/>
    <cellStyle name="Output 5 20 4" xfId="52760" xr:uid="{00000000-0005-0000-0000-0000B46C0000}"/>
    <cellStyle name="Output 5 21" xfId="9500" xr:uid="{00000000-0005-0000-0000-0000B56C0000}"/>
    <cellStyle name="Output 5 21 2" xfId="26519" xr:uid="{00000000-0005-0000-0000-0000B66C0000}"/>
    <cellStyle name="Output 5 21 3" xfId="37666" xr:uid="{00000000-0005-0000-0000-0000B76C0000}"/>
    <cellStyle name="Output 5 21 4" xfId="50632" xr:uid="{00000000-0005-0000-0000-0000B86C0000}"/>
    <cellStyle name="Output 5 22" xfId="15428" xr:uid="{00000000-0005-0000-0000-0000B96C0000}"/>
    <cellStyle name="Output 5 22 2" xfId="31857" xr:uid="{00000000-0005-0000-0000-0000BA6C0000}"/>
    <cellStyle name="Output 5 22 3" xfId="42209" xr:uid="{00000000-0005-0000-0000-0000BB6C0000}"/>
    <cellStyle name="Output 5 22 4" xfId="55217" xr:uid="{00000000-0005-0000-0000-0000BC6C0000}"/>
    <cellStyle name="Output 5 23" xfId="16170" xr:uid="{00000000-0005-0000-0000-0000BD6C0000}"/>
    <cellStyle name="Output 5 23 2" xfId="32526" xr:uid="{00000000-0005-0000-0000-0000BE6C0000}"/>
    <cellStyle name="Output 5 23 3" xfId="42796" xr:uid="{00000000-0005-0000-0000-0000BF6C0000}"/>
    <cellStyle name="Output 5 23 4" xfId="55804" xr:uid="{00000000-0005-0000-0000-0000C06C0000}"/>
    <cellStyle name="Output 5 24" xfId="16971" xr:uid="{00000000-0005-0000-0000-0000C16C0000}"/>
    <cellStyle name="Output 5 24 2" xfId="33251" xr:uid="{00000000-0005-0000-0000-0000C26C0000}"/>
    <cellStyle name="Output 5 24 3" xfId="43433" xr:uid="{00000000-0005-0000-0000-0000C36C0000}"/>
    <cellStyle name="Output 5 24 4" xfId="56441" xr:uid="{00000000-0005-0000-0000-0000C46C0000}"/>
    <cellStyle name="Output 5 25" xfId="17030" xr:uid="{00000000-0005-0000-0000-0000C56C0000}"/>
    <cellStyle name="Output 5 25 2" xfId="33310" xr:uid="{00000000-0005-0000-0000-0000C66C0000}"/>
    <cellStyle name="Output 5 25 3" xfId="43488" xr:uid="{00000000-0005-0000-0000-0000C76C0000}"/>
    <cellStyle name="Output 5 25 4" xfId="56496" xr:uid="{00000000-0005-0000-0000-0000C86C0000}"/>
    <cellStyle name="Output 5 26" xfId="17114" xr:uid="{00000000-0005-0000-0000-0000C96C0000}"/>
    <cellStyle name="Output 5 26 2" xfId="33383" xr:uid="{00000000-0005-0000-0000-0000CA6C0000}"/>
    <cellStyle name="Output 5 26 3" xfId="43549" xr:uid="{00000000-0005-0000-0000-0000CB6C0000}"/>
    <cellStyle name="Output 5 26 4" xfId="56557" xr:uid="{00000000-0005-0000-0000-0000CC6C0000}"/>
    <cellStyle name="Output 5 27" xfId="17197" xr:uid="{00000000-0005-0000-0000-0000CD6C0000}"/>
    <cellStyle name="Output 5 27 2" xfId="33458" xr:uid="{00000000-0005-0000-0000-0000CE6C0000}"/>
    <cellStyle name="Output 5 27 3" xfId="43610" xr:uid="{00000000-0005-0000-0000-0000CF6C0000}"/>
    <cellStyle name="Output 5 27 4" xfId="56618" xr:uid="{00000000-0005-0000-0000-0000D06C0000}"/>
    <cellStyle name="Output 5 28" xfId="18869" xr:uid="{00000000-0005-0000-0000-0000D16C0000}"/>
    <cellStyle name="Output 5 28 2" xfId="34941" xr:uid="{00000000-0005-0000-0000-0000D26C0000}"/>
    <cellStyle name="Output 5 28 3" xfId="44856" xr:uid="{00000000-0005-0000-0000-0000D36C0000}"/>
    <cellStyle name="Output 5 28 4" xfId="57864" xr:uid="{00000000-0005-0000-0000-0000D46C0000}"/>
    <cellStyle name="Output 5 29" xfId="22097" xr:uid="{00000000-0005-0000-0000-0000D56C0000}"/>
    <cellStyle name="Output 5 3" xfId="2963" xr:uid="{00000000-0005-0000-0000-0000D66C0000}"/>
    <cellStyle name="Output 5 3 10" xfId="6329" xr:uid="{00000000-0005-0000-0000-0000D76C0000}"/>
    <cellStyle name="Output 5 3 10 2" xfId="23648" xr:uid="{00000000-0005-0000-0000-0000D86C0000}"/>
    <cellStyle name="Output 5 3 10 3" xfId="30714" xr:uid="{00000000-0005-0000-0000-0000D96C0000}"/>
    <cellStyle name="Output 5 3 10 4" xfId="48171" xr:uid="{00000000-0005-0000-0000-0000DA6C0000}"/>
    <cellStyle name="Output 5 3 11" xfId="6562" xr:uid="{00000000-0005-0000-0000-0000DB6C0000}"/>
    <cellStyle name="Output 5 3 11 2" xfId="23851" xr:uid="{00000000-0005-0000-0000-0000DC6C0000}"/>
    <cellStyle name="Output 5 3 11 3" xfId="28976" xr:uid="{00000000-0005-0000-0000-0000DD6C0000}"/>
    <cellStyle name="Output 5 3 11 4" xfId="48345" xr:uid="{00000000-0005-0000-0000-0000DE6C0000}"/>
    <cellStyle name="Output 5 3 12" xfId="6859" xr:uid="{00000000-0005-0000-0000-0000DF6C0000}"/>
    <cellStyle name="Output 5 3 12 2" xfId="24117" xr:uid="{00000000-0005-0000-0000-0000E06C0000}"/>
    <cellStyle name="Output 5 3 12 3" xfId="35598" xr:uid="{00000000-0005-0000-0000-0000E16C0000}"/>
    <cellStyle name="Output 5 3 12 4" xfId="48567" xr:uid="{00000000-0005-0000-0000-0000E26C0000}"/>
    <cellStyle name="Output 5 3 13" xfId="7213" xr:uid="{00000000-0005-0000-0000-0000E36C0000}"/>
    <cellStyle name="Output 5 3 13 2" xfId="24439" xr:uid="{00000000-0005-0000-0000-0000E46C0000}"/>
    <cellStyle name="Output 5 3 13 3" xfId="35873" xr:uid="{00000000-0005-0000-0000-0000E56C0000}"/>
    <cellStyle name="Output 5 3 13 4" xfId="48842" xr:uid="{00000000-0005-0000-0000-0000E66C0000}"/>
    <cellStyle name="Output 5 3 14" xfId="7649" xr:uid="{00000000-0005-0000-0000-0000E76C0000}"/>
    <cellStyle name="Output 5 3 14 2" xfId="24825" xr:uid="{00000000-0005-0000-0000-0000E86C0000}"/>
    <cellStyle name="Output 5 3 14 3" xfId="36186" xr:uid="{00000000-0005-0000-0000-0000E96C0000}"/>
    <cellStyle name="Output 5 3 14 4" xfId="49157" xr:uid="{00000000-0005-0000-0000-0000EA6C0000}"/>
    <cellStyle name="Output 5 3 15" xfId="7945" xr:uid="{00000000-0005-0000-0000-0000EB6C0000}"/>
    <cellStyle name="Output 5 3 15 2" xfId="25090" xr:uid="{00000000-0005-0000-0000-0000EC6C0000}"/>
    <cellStyle name="Output 5 3 15 3" xfId="36416" xr:uid="{00000000-0005-0000-0000-0000ED6C0000}"/>
    <cellStyle name="Output 5 3 15 4" xfId="49387" xr:uid="{00000000-0005-0000-0000-0000EE6C0000}"/>
    <cellStyle name="Output 5 3 16" xfId="8527" xr:uid="{00000000-0005-0000-0000-0000EF6C0000}"/>
    <cellStyle name="Output 5 3 16 2" xfId="25633" xr:uid="{00000000-0005-0000-0000-0000F06C0000}"/>
    <cellStyle name="Output 5 3 16 3" xfId="36900" xr:uid="{00000000-0005-0000-0000-0000F16C0000}"/>
    <cellStyle name="Output 5 3 16 4" xfId="49871" xr:uid="{00000000-0005-0000-0000-0000F26C0000}"/>
    <cellStyle name="Output 5 3 17" xfId="8787" xr:uid="{00000000-0005-0000-0000-0000F36C0000}"/>
    <cellStyle name="Output 5 3 17 2" xfId="25861" xr:uid="{00000000-0005-0000-0000-0000F46C0000}"/>
    <cellStyle name="Output 5 3 17 3" xfId="37089" xr:uid="{00000000-0005-0000-0000-0000F56C0000}"/>
    <cellStyle name="Output 5 3 17 4" xfId="50060" xr:uid="{00000000-0005-0000-0000-0000F66C0000}"/>
    <cellStyle name="Output 5 3 18" xfId="9066" xr:uid="{00000000-0005-0000-0000-0000F76C0000}"/>
    <cellStyle name="Output 5 3 18 2" xfId="26110" xr:uid="{00000000-0005-0000-0000-0000F86C0000}"/>
    <cellStyle name="Output 5 3 18 3" xfId="37304" xr:uid="{00000000-0005-0000-0000-0000F96C0000}"/>
    <cellStyle name="Output 5 3 18 4" xfId="50275" xr:uid="{00000000-0005-0000-0000-0000FA6C0000}"/>
    <cellStyle name="Output 5 3 19" xfId="10582" xr:uid="{00000000-0005-0000-0000-0000FB6C0000}"/>
    <cellStyle name="Output 5 3 19 2" xfId="27531" xr:uid="{00000000-0005-0000-0000-0000FC6C0000}"/>
    <cellStyle name="Output 5 3 19 3" xfId="38565" xr:uid="{00000000-0005-0000-0000-0000FD6C0000}"/>
    <cellStyle name="Output 5 3 19 4" xfId="51562" xr:uid="{00000000-0005-0000-0000-0000FE6C0000}"/>
    <cellStyle name="Output 5 3 2" xfId="3473" xr:uid="{00000000-0005-0000-0000-0000FF6C0000}"/>
    <cellStyle name="Output 5 3 2 2" xfId="21041" xr:uid="{00000000-0005-0000-0000-0000006D0000}"/>
    <cellStyle name="Output 5 3 2 3" xfId="20618" xr:uid="{00000000-0005-0000-0000-0000016D0000}"/>
    <cellStyle name="Output 5 3 2 4" xfId="45943" xr:uid="{00000000-0005-0000-0000-0000026D0000}"/>
    <cellStyle name="Output 5 3 20" xfId="10835" xr:uid="{00000000-0005-0000-0000-0000036D0000}"/>
    <cellStyle name="Output 5 3 20 2" xfId="27765" xr:uid="{00000000-0005-0000-0000-0000046D0000}"/>
    <cellStyle name="Output 5 3 20 3" xfId="38763" xr:uid="{00000000-0005-0000-0000-0000056D0000}"/>
    <cellStyle name="Output 5 3 20 4" xfId="51771" xr:uid="{00000000-0005-0000-0000-0000066D0000}"/>
    <cellStyle name="Output 5 3 21" xfId="11158" xr:uid="{00000000-0005-0000-0000-0000076D0000}"/>
    <cellStyle name="Output 5 3 21 2" xfId="28057" xr:uid="{00000000-0005-0000-0000-0000086D0000}"/>
    <cellStyle name="Output 5 3 21 3" xfId="39004" xr:uid="{00000000-0005-0000-0000-0000096D0000}"/>
    <cellStyle name="Output 5 3 21 4" xfId="52012" xr:uid="{00000000-0005-0000-0000-00000A6D0000}"/>
    <cellStyle name="Output 5 3 22" xfId="11498" xr:uid="{00000000-0005-0000-0000-00000B6D0000}"/>
    <cellStyle name="Output 5 3 22 2" xfId="28365" xr:uid="{00000000-0005-0000-0000-00000C6D0000}"/>
    <cellStyle name="Output 5 3 22 3" xfId="39260" xr:uid="{00000000-0005-0000-0000-00000D6D0000}"/>
    <cellStyle name="Output 5 3 22 4" xfId="52268" xr:uid="{00000000-0005-0000-0000-00000E6D0000}"/>
    <cellStyle name="Output 5 3 23" xfId="11769" xr:uid="{00000000-0005-0000-0000-00000F6D0000}"/>
    <cellStyle name="Output 5 3 23 2" xfId="28604" xr:uid="{00000000-0005-0000-0000-0000106D0000}"/>
    <cellStyle name="Output 5 3 23 3" xfId="39465" xr:uid="{00000000-0005-0000-0000-0000116D0000}"/>
    <cellStyle name="Output 5 3 23 4" xfId="52473" xr:uid="{00000000-0005-0000-0000-0000126D0000}"/>
    <cellStyle name="Output 5 3 24" xfId="12098" xr:uid="{00000000-0005-0000-0000-0000136D0000}"/>
    <cellStyle name="Output 5 3 24 2" xfId="28906" xr:uid="{00000000-0005-0000-0000-0000146D0000}"/>
    <cellStyle name="Output 5 3 24 3" xfId="39723" xr:uid="{00000000-0005-0000-0000-0000156D0000}"/>
    <cellStyle name="Output 5 3 24 4" xfId="52731" xr:uid="{00000000-0005-0000-0000-0000166D0000}"/>
    <cellStyle name="Output 5 3 25" xfId="12383" xr:uid="{00000000-0005-0000-0000-0000176D0000}"/>
    <cellStyle name="Output 5 3 25 2" xfId="29156" xr:uid="{00000000-0005-0000-0000-0000186D0000}"/>
    <cellStyle name="Output 5 3 25 3" xfId="39924" xr:uid="{00000000-0005-0000-0000-0000196D0000}"/>
    <cellStyle name="Output 5 3 25 4" xfId="52932" xr:uid="{00000000-0005-0000-0000-00001A6D0000}"/>
    <cellStyle name="Output 5 3 26" xfId="12658" xr:uid="{00000000-0005-0000-0000-00001B6D0000}"/>
    <cellStyle name="Output 5 3 26 2" xfId="29400" xr:uid="{00000000-0005-0000-0000-00001C6D0000}"/>
    <cellStyle name="Output 5 3 26 3" xfId="40122" xr:uid="{00000000-0005-0000-0000-00001D6D0000}"/>
    <cellStyle name="Output 5 3 26 4" xfId="53130" xr:uid="{00000000-0005-0000-0000-00001E6D0000}"/>
    <cellStyle name="Output 5 3 27" xfId="12941" xr:uid="{00000000-0005-0000-0000-00001F6D0000}"/>
    <cellStyle name="Output 5 3 27 2" xfId="29650" xr:uid="{00000000-0005-0000-0000-0000206D0000}"/>
    <cellStyle name="Output 5 3 27 3" xfId="40324" xr:uid="{00000000-0005-0000-0000-0000216D0000}"/>
    <cellStyle name="Output 5 3 27 4" xfId="53332" xr:uid="{00000000-0005-0000-0000-0000226D0000}"/>
    <cellStyle name="Output 5 3 28" xfId="13282" xr:uid="{00000000-0005-0000-0000-0000236D0000}"/>
    <cellStyle name="Output 5 3 28 2" xfId="29957" xr:uid="{00000000-0005-0000-0000-0000246D0000}"/>
    <cellStyle name="Output 5 3 28 3" xfId="40592" xr:uid="{00000000-0005-0000-0000-0000256D0000}"/>
    <cellStyle name="Output 5 3 28 4" xfId="53600" xr:uid="{00000000-0005-0000-0000-0000266D0000}"/>
    <cellStyle name="Output 5 3 29" xfId="13616" xr:uid="{00000000-0005-0000-0000-0000276D0000}"/>
    <cellStyle name="Output 5 3 29 2" xfId="30261" xr:uid="{00000000-0005-0000-0000-0000286D0000}"/>
    <cellStyle name="Output 5 3 29 3" xfId="40859" xr:uid="{00000000-0005-0000-0000-0000296D0000}"/>
    <cellStyle name="Output 5 3 29 4" xfId="53867" xr:uid="{00000000-0005-0000-0000-00002A6D0000}"/>
    <cellStyle name="Output 5 3 3" xfId="3769" xr:uid="{00000000-0005-0000-0000-00002B6D0000}"/>
    <cellStyle name="Output 5 3 3 2" xfId="21300" xr:uid="{00000000-0005-0000-0000-00002C6D0000}"/>
    <cellStyle name="Output 5 3 3 3" xfId="33954" xr:uid="{00000000-0005-0000-0000-00002D6D0000}"/>
    <cellStyle name="Output 5 3 3 4" xfId="46160" xr:uid="{00000000-0005-0000-0000-00002E6D0000}"/>
    <cellStyle name="Output 5 3 30" xfId="13858" xr:uid="{00000000-0005-0000-0000-00002F6D0000}"/>
    <cellStyle name="Output 5 3 30 2" xfId="30476" xr:uid="{00000000-0005-0000-0000-0000306D0000}"/>
    <cellStyle name="Output 5 3 30 3" xfId="41044" xr:uid="{00000000-0005-0000-0000-0000316D0000}"/>
    <cellStyle name="Output 5 3 30 4" xfId="54052" xr:uid="{00000000-0005-0000-0000-0000326D0000}"/>
    <cellStyle name="Output 5 3 31" xfId="14134" xr:uid="{00000000-0005-0000-0000-0000336D0000}"/>
    <cellStyle name="Output 5 3 31 2" xfId="30717" xr:uid="{00000000-0005-0000-0000-0000346D0000}"/>
    <cellStyle name="Output 5 3 31 3" xfId="41244" xr:uid="{00000000-0005-0000-0000-0000356D0000}"/>
    <cellStyle name="Output 5 3 31 4" xfId="54252" xr:uid="{00000000-0005-0000-0000-0000366D0000}"/>
    <cellStyle name="Output 5 3 32" xfId="14431" xr:uid="{00000000-0005-0000-0000-0000376D0000}"/>
    <cellStyle name="Output 5 3 32 2" xfId="30980" xr:uid="{00000000-0005-0000-0000-0000386D0000}"/>
    <cellStyle name="Output 5 3 32 3" xfId="41460" xr:uid="{00000000-0005-0000-0000-0000396D0000}"/>
    <cellStyle name="Output 5 3 32 4" xfId="54468" xr:uid="{00000000-0005-0000-0000-00003A6D0000}"/>
    <cellStyle name="Output 5 3 33" xfId="14755" xr:uid="{00000000-0005-0000-0000-00003B6D0000}"/>
    <cellStyle name="Output 5 3 33 2" xfId="31268" xr:uid="{00000000-0005-0000-0000-00003C6D0000}"/>
    <cellStyle name="Output 5 3 33 3" xfId="41703" xr:uid="{00000000-0005-0000-0000-00003D6D0000}"/>
    <cellStyle name="Output 5 3 33 4" xfId="54711" xr:uid="{00000000-0005-0000-0000-00003E6D0000}"/>
    <cellStyle name="Output 5 3 34" xfId="15056" xr:uid="{00000000-0005-0000-0000-00003F6D0000}"/>
    <cellStyle name="Output 5 3 34 2" xfId="31536" xr:uid="{00000000-0005-0000-0000-0000406D0000}"/>
    <cellStyle name="Output 5 3 34 3" xfId="41935" xr:uid="{00000000-0005-0000-0000-0000416D0000}"/>
    <cellStyle name="Output 5 3 34 4" xfId="54943" xr:uid="{00000000-0005-0000-0000-0000426D0000}"/>
    <cellStyle name="Output 5 3 35" xfId="15358" xr:uid="{00000000-0005-0000-0000-0000436D0000}"/>
    <cellStyle name="Output 5 3 35 2" xfId="31801" xr:uid="{00000000-0005-0000-0000-0000446D0000}"/>
    <cellStyle name="Output 5 3 35 3" xfId="42164" xr:uid="{00000000-0005-0000-0000-0000456D0000}"/>
    <cellStyle name="Output 5 3 35 4" xfId="55172" xr:uid="{00000000-0005-0000-0000-0000466D0000}"/>
    <cellStyle name="Output 5 3 36" xfId="15806" xr:uid="{00000000-0005-0000-0000-0000476D0000}"/>
    <cellStyle name="Output 5 3 36 2" xfId="32210" xr:uid="{00000000-0005-0000-0000-0000486D0000}"/>
    <cellStyle name="Output 5 3 36 3" xfId="42526" xr:uid="{00000000-0005-0000-0000-0000496D0000}"/>
    <cellStyle name="Output 5 3 36 4" xfId="55534" xr:uid="{00000000-0005-0000-0000-00004A6D0000}"/>
    <cellStyle name="Output 5 3 37" xfId="16067" xr:uid="{00000000-0005-0000-0000-00004B6D0000}"/>
    <cellStyle name="Output 5 3 37 2" xfId="32434" xr:uid="{00000000-0005-0000-0000-00004C6D0000}"/>
    <cellStyle name="Output 5 3 37 3" xfId="42716" xr:uid="{00000000-0005-0000-0000-00004D6D0000}"/>
    <cellStyle name="Output 5 3 37 4" xfId="55724" xr:uid="{00000000-0005-0000-0000-00004E6D0000}"/>
    <cellStyle name="Output 5 3 38" xfId="16553" xr:uid="{00000000-0005-0000-0000-00004F6D0000}"/>
    <cellStyle name="Output 5 3 38 2" xfId="32880" xr:uid="{00000000-0005-0000-0000-0000506D0000}"/>
    <cellStyle name="Output 5 3 38 3" xfId="43113" xr:uid="{00000000-0005-0000-0000-0000516D0000}"/>
    <cellStyle name="Output 5 3 38 4" xfId="56121" xr:uid="{00000000-0005-0000-0000-0000526D0000}"/>
    <cellStyle name="Output 5 3 39" xfId="16776" xr:uid="{00000000-0005-0000-0000-0000536D0000}"/>
    <cellStyle name="Output 5 3 39 2" xfId="33077" xr:uid="{00000000-0005-0000-0000-0000546D0000}"/>
    <cellStyle name="Output 5 3 39 3" xfId="43283" xr:uid="{00000000-0005-0000-0000-0000556D0000}"/>
    <cellStyle name="Output 5 3 39 4" xfId="56291" xr:uid="{00000000-0005-0000-0000-0000566D0000}"/>
    <cellStyle name="Output 5 3 4" xfId="4383" xr:uid="{00000000-0005-0000-0000-0000576D0000}"/>
    <cellStyle name="Output 5 3 4 2" xfId="21860" xr:uid="{00000000-0005-0000-0000-0000586D0000}"/>
    <cellStyle name="Output 5 3 4 3" xfId="28036" xr:uid="{00000000-0005-0000-0000-0000596D0000}"/>
    <cellStyle name="Output 5 3 4 4" xfId="46635" xr:uid="{00000000-0005-0000-0000-00005A6D0000}"/>
    <cellStyle name="Output 5 3 40" xfId="17574" xr:uid="{00000000-0005-0000-0000-00005B6D0000}"/>
    <cellStyle name="Output 5 3 40 2" xfId="33808" xr:uid="{00000000-0005-0000-0000-00005C6D0000}"/>
    <cellStyle name="Output 5 3 40 3" xfId="43911" xr:uid="{00000000-0005-0000-0000-00005D6D0000}"/>
    <cellStyle name="Output 5 3 40 4" xfId="56919" xr:uid="{00000000-0005-0000-0000-00005E6D0000}"/>
    <cellStyle name="Output 5 3 41" xfId="17830" xr:uid="{00000000-0005-0000-0000-00005F6D0000}"/>
    <cellStyle name="Output 5 3 41 2" xfId="34035" xr:uid="{00000000-0005-0000-0000-0000606D0000}"/>
    <cellStyle name="Output 5 3 41 3" xfId="44097" xr:uid="{00000000-0005-0000-0000-0000616D0000}"/>
    <cellStyle name="Output 5 3 41 4" xfId="57105" xr:uid="{00000000-0005-0000-0000-0000626D0000}"/>
    <cellStyle name="Output 5 3 42" xfId="18149" xr:uid="{00000000-0005-0000-0000-0000636D0000}"/>
    <cellStyle name="Output 5 3 42 2" xfId="34315" xr:uid="{00000000-0005-0000-0000-0000646D0000}"/>
    <cellStyle name="Output 5 3 42 3" xfId="44331" xr:uid="{00000000-0005-0000-0000-0000656D0000}"/>
    <cellStyle name="Output 5 3 42 4" xfId="57339" xr:uid="{00000000-0005-0000-0000-0000666D0000}"/>
    <cellStyle name="Output 5 3 43" xfId="18460" xr:uid="{00000000-0005-0000-0000-0000676D0000}"/>
    <cellStyle name="Output 5 3 43 2" xfId="34590" xr:uid="{00000000-0005-0000-0000-0000686D0000}"/>
    <cellStyle name="Output 5 3 43 3" xfId="44561" xr:uid="{00000000-0005-0000-0000-0000696D0000}"/>
    <cellStyle name="Output 5 3 43 4" xfId="57569" xr:uid="{00000000-0005-0000-0000-00006A6D0000}"/>
    <cellStyle name="Output 5 3 44" xfId="18775" xr:uid="{00000000-0005-0000-0000-00006B6D0000}"/>
    <cellStyle name="Output 5 3 44 2" xfId="34869" xr:uid="{00000000-0005-0000-0000-00006C6D0000}"/>
    <cellStyle name="Output 5 3 44 3" xfId="44795" xr:uid="{00000000-0005-0000-0000-00006D6D0000}"/>
    <cellStyle name="Output 5 3 44 4" xfId="57803" xr:uid="{00000000-0005-0000-0000-00006E6D0000}"/>
    <cellStyle name="Output 5 3 45" xfId="19235" xr:uid="{00000000-0005-0000-0000-00006F6D0000}"/>
    <cellStyle name="Output 5 3 45 2" xfId="35279" xr:uid="{00000000-0005-0000-0000-0000706D0000}"/>
    <cellStyle name="Output 5 3 45 3" xfId="45137" xr:uid="{00000000-0005-0000-0000-0000716D0000}"/>
    <cellStyle name="Output 5 3 45 4" xfId="58145" xr:uid="{00000000-0005-0000-0000-0000726D0000}"/>
    <cellStyle name="Output 5 3 46" xfId="19538" xr:uid="{00000000-0005-0000-0000-0000736D0000}"/>
    <cellStyle name="Output 5 3 46 2" xfId="35544" xr:uid="{00000000-0005-0000-0000-0000746D0000}"/>
    <cellStyle name="Output 5 3 46 3" xfId="45360" xr:uid="{00000000-0005-0000-0000-0000756D0000}"/>
    <cellStyle name="Output 5 3 46 4" xfId="58368" xr:uid="{00000000-0005-0000-0000-0000766D0000}"/>
    <cellStyle name="Output 5 3 47" xfId="27771" xr:uid="{00000000-0005-0000-0000-0000776D0000}"/>
    <cellStyle name="Output 5 3 48" xfId="45612" xr:uid="{00000000-0005-0000-0000-0000786D0000}"/>
    <cellStyle name="Output 5 3 5" xfId="4630" xr:uid="{00000000-0005-0000-0000-0000796D0000}"/>
    <cellStyle name="Output 5 3 5 2" xfId="22079" xr:uid="{00000000-0005-0000-0000-00007A6D0000}"/>
    <cellStyle name="Output 5 3 5 3" xfId="25110" xr:uid="{00000000-0005-0000-0000-00007B6D0000}"/>
    <cellStyle name="Output 5 3 5 4" xfId="46811" xr:uid="{00000000-0005-0000-0000-00007C6D0000}"/>
    <cellStyle name="Output 5 3 6" xfId="5015" xr:uid="{00000000-0005-0000-0000-00007D6D0000}"/>
    <cellStyle name="Output 5 3 6 2" xfId="22437" xr:uid="{00000000-0005-0000-0000-00007E6D0000}"/>
    <cellStyle name="Output 5 3 6 3" xfId="20498" xr:uid="{00000000-0005-0000-0000-00007F6D0000}"/>
    <cellStyle name="Output 5 3 6 4" xfId="47122" xr:uid="{00000000-0005-0000-0000-0000806D0000}"/>
    <cellStyle name="Output 5 3 7" xfId="5244" xr:uid="{00000000-0005-0000-0000-0000816D0000}"/>
    <cellStyle name="Output 5 3 7 2" xfId="22643" xr:uid="{00000000-0005-0000-0000-0000826D0000}"/>
    <cellStyle name="Output 5 3 7 3" xfId="20392" xr:uid="{00000000-0005-0000-0000-0000836D0000}"/>
    <cellStyle name="Output 5 3 7 4" xfId="47304" xr:uid="{00000000-0005-0000-0000-0000846D0000}"/>
    <cellStyle name="Output 5 3 8" xfId="5525" xr:uid="{00000000-0005-0000-0000-0000856D0000}"/>
    <cellStyle name="Output 5 3 8 2" xfId="22900" xr:uid="{00000000-0005-0000-0000-0000866D0000}"/>
    <cellStyle name="Output 5 3 8 3" xfId="33658" xr:uid="{00000000-0005-0000-0000-0000876D0000}"/>
    <cellStyle name="Output 5 3 8 4" xfId="47521" xr:uid="{00000000-0005-0000-0000-0000886D0000}"/>
    <cellStyle name="Output 5 3 9" xfId="5733" xr:uid="{00000000-0005-0000-0000-0000896D0000}"/>
    <cellStyle name="Output 5 3 9 2" xfId="23089" xr:uid="{00000000-0005-0000-0000-00008A6D0000}"/>
    <cellStyle name="Output 5 3 9 3" xfId="29398" xr:uid="{00000000-0005-0000-0000-00008B6D0000}"/>
    <cellStyle name="Output 5 3 9 4" xfId="47683" xr:uid="{00000000-0005-0000-0000-00008C6D0000}"/>
    <cellStyle name="Output 5 30" xfId="45397" xr:uid="{00000000-0005-0000-0000-00008D6D0000}"/>
    <cellStyle name="Output 5 4" xfId="2679" xr:uid="{00000000-0005-0000-0000-00008E6D0000}"/>
    <cellStyle name="Output 5 4 10" xfId="6094" xr:uid="{00000000-0005-0000-0000-00008F6D0000}"/>
    <cellStyle name="Output 5 4 10 2" xfId="23426" xr:uid="{00000000-0005-0000-0000-0000906D0000}"/>
    <cellStyle name="Output 5 4 10 3" xfId="27776" xr:uid="{00000000-0005-0000-0000-0000916D0000}"/>
    <cellStyle name="Output 5 4 10 4" xfId="47981" xr:uid="{00000000-0005-0000-0000-0000926D0000}"/>
    <cellStyle name="Output 5 4 11" xfId="5789" xr:uid="{00000000-0005-0000-0000-0000936D0000}"/>
    <cellStyle name="Output 5 4 11 2" xfId="23134" xr:uid="{00000000-0005-0000-0000-0000946D0000}"/>
    <cellStyle name="Output 5 4 11 3" xfId="23702" xr:uid="{00000000-0005-0000-0000-0000956D0000}"/>
    <cellStyle name="Output 5 4 11 4" xfId="47719" xr:uid="{00000000-0005-0000-0000-0000966D0000}"/>
    <cellStyle name="Output 5 4 12" xfId="6618" xr:uid="{00000000-0005-0000-0000-0000976D0000}"/>
    <cellStyle name="Output 5 4 12 2" xfId="23898" xr:uid="{00000000-0005-0000-0000-0000986D0000}"/>
    <cellStyle name="Output 5 4 12 3" xfId="25643" xr:uid="{00000000-0005-0000-0000-0000996D0000}"/>
    <cellStyle name="Output 5 4 12 4" xfId="48381" xr:uid="{00000000-0005-0000-0000-00009A6D0000}"/>
    <cellStyle name="Output 5 4 13" xfId="6993" xr:uid="{00000000-0005-0000-0000-00009B6D0000}"/>
    <cellStyle name="Output 5 4 13 2" xfId="24237" xr:uid="{00000000-0005-0000-0000-00009C6D0000}"/>
    <cellStyle name="Output 5 4 13 3" xfId="35701" xr:uid="{00000000-0005-0000-0000-00009D6D0000}"/>
    <cellStyle name="Output 5 4 13 4" xfId="48670" xr:uid="{00000000-0005-0000-0000-00009E6D0000}"/>
    <cellStyle name="Output 5 4 14" xfId="7407" xr:uid="{00000000-0005-0000-0000-00009F6D0000}"/>
    <cellStyle name="Output 5 4 14 2" xfId="24608" xr:uid="{00000000-0005-0000-0000-0000A06D0000}"/>
    <cellStyle name="Output 5 4 14 3" xfId="35999" xr:uid="{00000000-0005-0000-0000-0000A16D0000}"/>
    <cellStyle name="Output 5 4 14 4" xfId="48970" xr:uid="{00000000-0005-0000-0000-0000A26D0000}"/>
    <cellStyle name="Output 5 4 15" xfId="7715" xr:uid="{00000000-0005-0000-0000-0000A36D0000}"/>
    <cellStyle name="Output 5 4 15 2" xfId="24879" xr:uid="{00000000-0005-0000-0000-0000A46D0000}"/>
    <cellStyle name="Output 5 4 15 3" xfId="36230" xr:uid="{00000000-0005-0000-0000-0000A56D0000}"/>
    <cellStyle name="Output 5 4 15 4" xfId="49201" xr:uid="{00000000-0005-0000-0000-0000A66D0000}"/>
    <cellStyle name="Output 5 4 16" xfId="8289" xr:uid="{00000000-0005-0000-0000-0000A76D0000}"/>
    <cellStyle name="Output 5 4 16 2" xfId="25415" xr:uid="{00000000-0005-0000-0000-0000A86D0000}"/>
    <cellStyle name="Output 5 4 16 3" xfId="36706" xr:uid="{00000000-0005-0000-0000-0000A96D0000}"/>
    <cellStyle name="Output 5 4 16 4" xfId="49677" xr:uid="{00000000-0005-0000-0000-0000AA6D0000}"/>
    <cellStyle name="Output 5 4 17" xfId="8188" xr:uid="{00000000-0005-0000-0000-0000AB6D0000}"/>
    <cellStyle name="Output 5 4 17 2" xfId="25319" xr:uid="{00000000-0005-0000-0000-0000AC6D0000}"/>
    <cellStyle name="Output 5 4 17 3" xfId="36622" xr:uid="{00000000-0005-0000-0000-0000AD6D0000}"/>
    <cellStyle name="Output 5 4 17 4" xfId="49593" xr:uid="{00000000-0005-0000-0000-0000AE6D0000}"/>
    <cellStyle name="Output 5 4 18" xfId="8140" xr:uid="{00000000-0005-0000-0000-0000AF6D0000}"/>
    <cellStyle name="Output 5 4 18 2" xfId="25273" xr:uid="{00000000-0005-0000-0000-0000B06D0000}"/>
    <cellStyle name="Output 5 4 18 3" xfId="36577" xr:uid="{00000000-0005-0000-0000-0000B16D0000}"/>
    <cellStyle name="Output 5 4 18 4" xfId="49548" xr:uid="{00000000-0005-0000-0000-0000B26D0000}"/>
    <cellStyle name="Output 5 4 19" xfId="10341" xr:uid="{00000000-0005-0000-0000-0000B36D0000}"/>
    <cellStyle name="Output 5 4 19 2" xfId="27304" xr:uid="{00000000-0005-0000-0000-0000B46D0000}"/>
    <cellStyle name="Output 5 4 19 3" xfId="38363" xr:uid="{00000000-0005-0000-0000-0000B56D0000}"/>
    <cellStyle name="Output 5 4 19 4" xfId="51323" xr:uid="{00000000-0005-0000-0000-0000B66D0000}"/>
    <cellStyle name="Output 5 4 2" xfId="3232" xr:uid="{00000000-0005-0000-0000-0000B76D0000}"/>
    <cellStyle name="Output 5 4 2 2" xfId="20819" xr:uid="{00000000-0005-0000-0000-0000B86D0000}"/>
    <cellStyle name="Output 5 4 2 3" xfId="21880" xr:uid="{00000000-0005-0000-0000-0000B96D0000}"/>
    <cellStyle name="Output 5 4 2 4" xfId="45757" xr:uid="{00000000-0005-0000-0000-0000BA6D0000}"/>
    <cellStyle name="Output 5 4 20" xfId="9140" xr:uid="{00000000-0005-0000-0000-0000BB6D0000}"/>
    <cellStyle name="Output 5 4 20 2" xfId="26175" xr:uid="{00000000-0005-0000-0000-0000BC6D0000}"/>
    <cellStyle name="Output 5 4 20 3" xfId="37356" xr:uid="{00000000-0005-0000-0000-0000BD6D0000}"/>
    <cellStyle name="Output 5 4 20 4" xfId="50327" xr:uid="{00000000-0005-0000-0000-0000BE6D0000}"/>
    <cellStyle name="Output 5 4 21" xfId="9265" xr:uid="{00000000-0005-0000-0000-0000BF6D0000}"/>
    <cellStyle name="Output 5 4 21 2" xfId="26296" xr:uid="{00000000-0005-0000-0000-0000C06D0000}"/>
    <cellStyle name="Output 5 4 21 3" xfId="37472" xr:uid="{00000000-0005-0000-0000-0000C16D0000}"/>
    <cellStyle name="Output 5 4 21 4" xfId="50439" xr:uid="{00000000-0005-0000-0000-0000C26D0000}"/>
    <cellStyle name="Output 5 4 22" xfId="9284" xr:uid="{00000000-0005-0000-0000-0000C36D0000}"/>
    <cellStyle name="Output 5 4 22 2" xfId="26314" xr:uid="{00000000-0005-0000-0000-0000C46D0000}"/>
    <cellStyle name="Output 5 4 22 3" xfId="37488" xr:uid="{00000000-0005-0000-0000-0000C56D0000}"/>
    <cellStyle name="Output 5 4 22 4" xfId="50454" xr:uid="{00000000-0005-0000-0000-0000C66D0000}"/>
    <cellStyle name="Output 5 4 23" xfId="9243" xr:uid="{00000000-0005-0000-0000-0000C76D0000}"/>
    <cellStyle name="Output 5 4 23 2" xfId="26274" xr:uid="{00000000-0005-0000-0000-0000C86D0000}"/>
    <cellStyle name="Output 5 4 23 3" xfId="37451" xr:uid="{00000000-0005-0000-0000-0000C96D0000}"/>
    <cellStyle name="Output 5 4 23 4" xfId="50418" xr:uid="{00000000-0005-0000-0000-0000CA6D0000}"/>
    <cellStyle name="Output 5 4 24" xfId="9977" xr:uid="{00000000-0005-0000-0000-0000CB6D0000}"/>
    <cellStyle name="Output 5 4 24 2" xfId="26963" xr:uid="{00000000-0005-0000-0000-0000CC6D0000}"/>
    <cellStyle name="Output 5 4 24 3" xfId="38069" xr:uid="{00000000-0005-0000-0000-0000CD6D0000}"/>
    <cellStyle name="Output 5 4 24 4" xfId="51034" xr:uid="{00000000-0005-0000-0000-0000CE6D0000}"/>
    <cellStyle name="Output 5 4 25" xfId="11907" xr:uid="{00000000-0005-0000-0000-0000CF6D0000}"/>
    <cellStyle name="Output 5 4 25 2" xfId="28726" xr:uid="{00000000-0005-0000-0000-0000D06D0000}"/>
    <cellStyle name="Output 5 4 25 3" xfId="39569" xr:uid="{00000000-0005-0000-0000-0000D16D0000}"/>
    <cellStyle name="Output 5 4 25 4" xfId="52577" xr:uid="{00000000-0005-0000-0000-0000D26D0000}"/>
    <cellStyle name="Output 5 4 26" xfId="9851" xr:uid="{00000000-0005-0000-0000-0000D36D0000}"/>
    <cellStyle name="Output 5 4 26 2" xfId="26844" xr:uid="{00000000-0005-0000-0000-0000D46D0000}"/>
    <cellStyle name="Output 5 4 26 3" xfId="37965" xr:uid="{00000000-0005-0000-0000-0000D56D0000}"/>
    <cellStyle name="Output 5 4 26 4" xfId="50931" xr:uid="{00000000-0005-0000-0000-0000D66D0000}"/>
    <cellStyle name="Output 5 4 27" xfId="9194" xr:uid="{00000000-0005-0000-0000-0000D76D0000}"/>
    <cellStyle name="Output 5 4 27 2" xfId="26227" xr:uid="{00000000-0005-0000-0000-0000D86D0000}"/>
    <cellStyle name="Output 5 4 27 3" xfId="37406" xr:uid="{00000000-0005-0000-0000-0000D96D0000}"/>
    <cellStyle name="Output 5 4 27 4" xfId="50373" xr:uid="{00000000-0005-0000-0000-0000DA6D0000}"/>
    <cellStyle name="Output 5 4 28" xfId="13029" xr:uid="{00000000-0005-0000-0000-0000DB6D0000}"/>
    <cellStyle name="Output 5 4 28 2" xfId="29724" xr:uid="{00000000-0005-0000-0000-0000DC6D0000}"/>
    <cellStyle name="Output 5 4 28 3" xfId="40389" xr:uid="{00000000-0005-0000-0000-0000DD6D0000}"/>
    <cellStyle name="Output 5 4 28 4" xfId="53397" xr:uid="{00000000-0005-0000-0000-0000DE6D0000}"/>
    <cellStyle name="Output 5 4 29" xfId="13371" xr:uid="{00000000-0005-0000-0000-0000DF6D0000}"/>
    <cellStyle name="Output 5 4 29 2" xfId="30034" xr:uid="{00000000-0005-0000-0000-0000E06D0000}"/>
    <cellStyle name="Output 5 4 29 3" xfId="40655" xr:uid="{00000000-0005-0000-0000-0000E16D0000}"/>
    <cellStyle name="Output 5 4 29 4" xfId="53663" xr:uid="{00000000-0005-0000-0000-0000E26D0000}"/>
    <cellStyle name="Output 5 4 3" xfId="3528" xr:uid="{00000000-0005-0000-0000-0000E36D0000}"/>
    <cellStyle name="Output 5 4 3 2" xfId="21083" xr:uid="{00000000-0005-0000-0000-0000E46D0000}"/>
    <cellStyle name="Output 5 4 3 3" xfId="21895" xr:uid="{00000000-0005-0000-0000-0000E56D0000}"/>
    <cellStyle name="Output 5 4 3 4" xfId="45974" xr:uid="{00000000-0005-0000-0000-0000E66D0000}"/>
    <cellStyle name="Output 5 4 30" xfId="12981" xr:uid="{00000000-0005-0000-0000-0000E76D0000}"/>
    <cellStyle name="Output 5 4 30 2" xfId="29677" xr:uid="{00000000-0005-0000-0000-0000E86D0000}"/>
    <cellStyle name="Output 5 4 30 3" xfId="40344" xr:uid="{00000000-0005-0000-0000-0000E96D0000}"/>
    <cellStyle name="Output 5 4 30 4" xfId="53352" xr:uid="{00000000-0005-0000-0000-0000EA6D0000}"/>
    <cellStyle name="Output 5 4 31" xfId="9453" xr:uid="{00000000-0005-0000-0000-0000EB6D0000}"/>
    <cellStyle name="Output 5 4 31 2" xfId="26474" xr:uid="{00000000-0005-0000-0000-0000EC6D0000}"/>
    <cellStyle name="Output 5 4 31 3" xfId="37625" xr:uid="{00000000-0005-0000-0000-0000ED6D0000}"/>
    <cellStyle name="Output 5 4 31 4" xfId="50591" xr:uid="{00000000-0005-0000-0000-0000EE6D0000}"/>
    <cellStyle name="Output 5 4 32" xfId="12732" xr:uid="{00000000-0005-0000-0000-0000EF6D0000}"/>
    <cellStyle name="Output 5 4 32 2" xfId="29460" xr:uid="{00000000-0005-0000-0000-0000F06D0000}"/>
    <cellStyle name="Output 5 4 32 3" xfId="40168" xr:uid="{00000000-0005-0000-0000-0000F16D0000}"/>
    <cellStyle name="Output 5 4 32 4" xfId="53176" xr:uid="{00000000-0005-0000-0000-0000F26D0000}"/>
    <cellStyle name="Output 5 4 33" xfId="14507" xr:uid="{00000000-0005-0000-0000-0000F36D0000}"/>
    <cellStyle name="Output 5 4 33 2" xfId="31044" xr:uid="{00000000-0005-0000-0000-0000F46D0000}"/>
    <cellStyle name="Output 5 4 33 3" xfId="41512" xr:uid="{00000000-0005-0000-0000-0000F56D0000}"/>
    <cellStyle name="Output 5 4 33 4" xfId="54520" xr:uid="{00000000-0005-0000-0000-0000F66D0000}"/>
    <cellStyle name="Output 5 4 34" xfId="14823" xr:uid="{00000000-0005-0000-0000-0000F76D0000}"/>
    <cellStyle name="Output 5 4 34 2" xfId="31322" xr:uid="{00000000-0005-0000-0000-0000F86D0000}"/>
    <cellStyle name="Output 5 4 34 3" xfId="41746" xr:uid="{00000000-0005-0000-0000-0000F96D0000}"/>
    <cellStyle name="Output 5 4 34 4" xfId="54754" xr:uid="{00000000-0005-0000-0000-0000FA6D0000}"/>
    <cellStyle name="Output 5 4 35" xfId="15121" xr:uid="{00000000-0005-0000-0000-0000FB6D0000}"/>
    <cellStyle name="Output 5 4 35 2" xfId="31589" xr:uid="{00000000-0005-0000-0000-0000FC6D0000}"/>
    <cellStyle name="Output 5 4 35 3" xfId="41978" xr:uid="{00000000-0005-0000-0000-0000FD6D0000}"/>
    <cellStyle name="Output 5 4 35 4" xfId="54986" xr:uid="{00000000-0005-0000-0000-0000FE6D0000}"/>
    <cellStyle name="Output 5 4 36" xfId="15573" xr:uid="{00000000-0005-0000-0000-0000FF6D0000}"/>
    <cellStyle name="Output 5 4 36 2" xfId="31995" xr:uid="{00000000-0005-0000-0000-0000006E0000}"/>
    <cellStyle name="Output 5 4 36 3" xfId="42338" xr:uid="{00000000-0005-0000-0000-0000016E0000}"/>
    <cellStyle name="Output 5 4 36 4" xfId="55346" xr:uid="{00000000-0005-0000-0000-0000026E0000}"/>
    <cellStyle name="Output 5 4 37" xfId="15492" xr:uid="{00000000-0005-0000-0000-0000036E0000}"/>
    <cellStyle name="Output 5 4 37 2" xfId="31918" xr:uid="{00000000-0005-0000-0000-0000046E0000}"/>
    <cellStyle name="Output 5 4 37 3" xfId="42269" xr:uid="{00000000-0005-0000-0000-0000056E0000}"/>
    <cellStyle name="Output 5 4 37 4" xfId="55277" xr:uid="{00000000-0005-0000-0000-0000066E0000}"/>
    <cellStyle name="Output 5 4 38" xfId="16318" xr:uid="{00000000-0005-0000-0000-0000076E0000}"/>
    <cellStyle name="Output 5 4 38 2" xfId="32662" xr:uid="{00000000-0005-0000-0000-0000086E0000}"/>
    <cellStyle name="Output 5 4 38 3" xfId="42918" xr:uid="{00000000-0005-0000-0000-0000096E0000}"/>
    <cellStyle name="Output 5 4 38 4" xfId="55926" xr:uid="{00000000-0005-0000-0000-00000A6E0000}"/>
    <cellStyle name="Output 5 4 39" xfId="16124" xr:uid="{00000000-0005-0000-0000-00000B6E0000}"/>
    <cellStyle name="Output 5 4 39 2" xfId="32480" xr:uid="{00000000-0005-0000-0000-00000C6E0000}"/>
    <cellStyle name="Output 5 4 39 3" xfId="42753" xr:uid="{00000000-0005-0000-0000-00000D6E0000}"/>
    <cellStyle name="Output 5 4 39 4" xfId="55761" xr:uid="{00000000-0005-0000-0000-00000E6E0000}"/>
    <cellStyle name="Output 5 4 4" xfId="4147" xr:uid="{00000000-0005-0000-0000-00000F6E0000}"/>
    <cellStyle name="Output 5 4 4 2" xfId="21646" xr:uid="{00000000-0005-0000-0000-0000106E0000}"/>
    <cellStyle name="Output 5 4 4 3" xfId="19878" xr:uid="{00000000-0005-0000-0000-0000116E0000}"/>
    <cellStyle name="Output 5 4 4 4" xfId="46454" xr:uid="{00000000-0005-0000-0000-0000126E0000}"/>
    <cellStyle name="Output 5 4 40" xfId="17337" xr:uid="{00000000-0005-0000-0000-0000136E0000}"/>
    <cellStyle name="Output 5 4 40 2" xfId="33590" xr:uid="{00000000-0005-0000-0000-0000146E0000}"/>
    <cellStyle name="Output 5 4 40 3" xfId="43728" xr:uid="{00000000-0005-0000-0000-0000156E0000}"/>
    <cellStyle name="Output 5 4 40 4" xfId="56736" xr:uid="{00000000-0005-0000-0000-0000166E0000}"/>
    <cellStyle name="Output 5 4 41" xfId="16832" xr:uid="{00000000-0005-0000-0000-0000176E0000}"/>
    <cellStyle name="Output 5 4 41 2" xfId="33120" xr:uid="{00000000-0005-0000-0000-0000186E0000}"/>
    <cellStyle name="Output 5 4 41 3" xfId="43317" xr:uid="{00000000-0005-0000-0000-0000196E0000}"/>
    <cellStyle name="Output 5 4 41 4" xfId="56325" xr:uid="{00000000-0005-0000-0000-00001A6E0000}"/>
    <cellStyle name="Output 5 4 42" xfId="17899" xr:uid="{00000000-0005-0000-0000-00001B6E0000}"/>
    <cellStyle name="Output 5 4 42 2" xfId="34088" xr:uid="{00000000-0005-0000-0000-00001C6E0000}"/>
    <cellStyle name="Output 5 4 42 3" xfId="44141" xr:uid="{00000000-0005-0000-0000-00001D6E0000}"/>
    <cellStyle name="Output 5 4 42 4" xfId="57149" xr:uid="{00000000-0005-0000-0000-00001E6E0000}"/>
    <cellStyle name="Output 5 4 43" xfId="18214" xr:uid="{00000000-0005-0000-0000-00001F6E0000}"/>
    <cellStyle name="Output 5 4 43 2" xfId="34363" xr:uid="{00000000-0005-0000-0000-0000206E0000}"/>
    <cellStyle name="Output 5 4 43 3" xfId="44372" xr:uid="{00000000-0005-0000-0000-0000216E0000}"/>
    <cellStyle name="Output 5 4 43 4" xfId="57380" xr:uid="{00000000-0005-0000-0000-0000226E0000}"/>
    <cellStyle name="Output 5 4 44" xfId="18534" xr:uid="{00000000-0005-0000-0000-0000236E0000}"/>
    <cellStyle name="Output 5 4 44 2" xfId="34650" xr:uid="{00000000-0005-0000-0000-0000246E0000}"/>
    <cellStyle name="Output 5 4 44 3" xfId="44609" xr:uid="{00000000-0005-0000-0000-0000256E0000}"/>
    <cellStyle name="Output 5 4 44 4" xfId="57617" xr:uid="{00000000-0005-0000-0000-0000266E0000}"/>
    <cellStyle name="Output 5 4 45" xfId="18994" xr:uid="{00000000-0005-0000-0000-0000276E0000}"/>
    <cellStyle name="Output 5 4 45 2" xfId="35057" xr:uid="{00000000-0005-0000-0000-0000286E0000}"/>
    <cellStyle name="Output 5 4 45 3" xfId="44951" xr:uid="{00000000-0005-0000-0000-0000296E0000}"/>
    <cellStyle name="Output 5 4 45 4" xfId="57959" xr:uid="{00000000-0005-0000-0000-00002A6E0000}"/>
    <cellStyle name="Output 5 4 46" xfId="19297" xr:uid="{00000000-0005-0000-0000-00002B6E0000}"/>
    <cellStyle name="Output 5 4 46 2" xfId="35327" xr:uid="{00000000-0005-0000-0000-00002C6E0000}"/>
    <cellStyle name="Output 5 4 46 3" xfId="45174" xr:uid="{00000000-0005-0000-0000-00002D6E0000}"/>
    <cellStyle name="Output 5 4 46 4" xfId="58182" xr:uid="{00000000-0005-0000-0000-00002E6E0000}"/>
    <cellStyle name="Output 5 4 47" xfId="20182" xr:uid="{00000000-0005-0000-0000-00002F6E0000}"/>
    <cellStyle name="Output 5 4 48" xfId="45458" xr:uid="{00000000-0005-0000-0000-0000306E0000}"/>
    <cellStyle name="Output 5 4 5" xfId="3820" xr:uid="{00000000-0005-0000-0000-0000316E0000}"/>
    <cellStyle name="Output 5 4 5 2" xfId="21338" xr:uid="{00000000-0005-0000-0000-0000326E0000}"/>
    <cellStyle name="Output 5 4 5 3" xfId="20128" xr:uid="{00000000-0005-0000-0000-0000336E0000}"/>
    <cellStyle name="Output 5 4 5 4" xfId="46186" xr:uid="{00000000-0005-0000-0000-0000346E0000}"/>
    <cellStyle name="Output 5 4 6" xfId="4780" xr:uid="{00000000-0005-0000-0000-0000356E0000}"/>
    <cellStyle name="Output 5 4 6 2" xfId="22214" xr:uid="{00000000-0005-0000-0000-0000366E0000}"/>
    <cellStyle name="Output 5 4 6 3" xfId="35029" xr:uid="{00000000-0005-0000-0000-0000376E0000}"/>
    <cellStyle name="Output 5 4 6 4" xfId="46927" xr:uid="{00000000-0005-0000-0000-0000386E0000}"/>
    <cellStyle name="Output 5 4 7" xfId="4519" xr:uid="{00000000-0005-0000-0000-0000396E0000}"/>
    <cellStyle name="Output 5 4 7 2" xfId="21971" xr:uid="{00000000-0005-0000-0000-00003A6E0000}"/>
    <cellStyle name="Output 5 4 7 3" xfId="21383" xr:uid="{00000000-0005-0000-0000-00003B6E0000}"/>
    <cellStyle name="Output 5 4 7 4" xfId="46715" xr:uid="{00000000-0005-0000-0000-00003C6E0000}"/>
    <cellStyle name="Output 5 4 8" xfId="3913" xr:uid="{00000000-0005-0000-0000-00003D6E0000}"/>
    <cellStyle name="Output 5 4 8 2" xfId="21428" xr:uid="{00000000-0005-0000-0000-00003E6E0000}"/>
    <cellStyle name="Output 5 4 8 3" xfId="20067" xr:uid="{00000000-0005-0000-0000-00003F6E0000}"/>
    <cellStyle name="Output 5 4 8 4" xfId="46264" xr:uid="{00000000-0005-0000-0000-0000406E0000}"/>
    <cellStyle name="Output 5 4 9" xfId="3934" xr:uid="{00000000-0005-0000-0000-0000416E0000}"/>
    <cellStyle name="Output 5 4 9 2" xfId="21448" xr:uid="{00000000-0005-0000-0000-0000426E0000}"/>
    <cellStyle name="Output 5 4 9 3" xfId="20047" xr:uid="{00000000-0005-0000-0000-0000436E0000}"/>
    <cellStyle name="Output 5 4 9 4" xfId="46284" xr:uid="{00000000-0005-0000-0000-0000446E0000}"/>
    <cellStyle name="Output 5 5" xfId="3121" xr:uid="{00000000-0005-0000-0000-0000456E0000}"/>
    <cellStyle name="Output 5 5 2" xfId="20715" xr:uid="{00000000-0005-0000-0000-0000466E0000}"/>
    <cellStyle name="Output 5 5 3" xfId="25094" xr:uid="{00000000-0005-0000-0000-0000476E0000}"/>
    <cellStyle name="Output 5 5 4" xfId="45665" xr:uid="{00000000-0005-0000-0000-0000486E0000}"/>
    <cellStyle name="Output 5 6" xfId="3967" xr:uid="{00000000-0005-0000-0000-0000496E0000}"/>
    <cellStyle name="Output 5 6 2" xfId="21479" xr:uid="{00000000-0005-0000-0000-00004A6E0000}"/>
    <cellStyle name="Output 5 6 3" xfId="20019" xr:uid="{00000000-0005-0000-0000-00004B6E0000}"/>
    <cellStyle name="Output 5 6 4" xfId="46313" xr:uid="{00000000-0005-0000-0000-00004C6E0000}"/>
    <cellStyle name="Output 5 7" xfId="5868" xr:uid="{00000000-0005-0000-0000-00004D6E0000}"/>
    <cellStyle name="Output 5 7 2" xfId="23211" xr:uid="{00000000-0005-0000-0000-00004E6E0000}"/>
    <cellStyle name="Output 5 7 3" xfId="24548" xr:uid="{00000000-0005-0000-0000-00004F6E0000}"/>
    <cellStyle name="Output 5 7 4" xfId="47791" xr:uid="{00000000-0005-0000-0000-0000506E0000}"/>
    <cellStyle name="Output 5 8" xfId="6038" xr:uid="{00000000-0005-0000-0000-0000516E0000}"/>
    <cellStyle name="Output 5 8 2" xfId="23373" xr:uid="{00000000-0005-0000-0000-0000526E0000}"/>
    <cellStyle name="Output 5 8 3" xfId="21130" xr:uid="{00000000-0005-0000-0000-0000536E0000}"/>
    <cellStyle name="Output 5 8 4" xfId="47937" xr:uid="{00000000-0005-0000-0000-0000546E0000}"/>
    <cellStyle name="Output 5 9" xfId="6915" xr:uid="{00000000-0005-0000-0000-0000556E0000}"/>
    <cellStyle name="Output 5 9 2" xfId="24161" xr:uid="{00000000-0005-0000-0000-0000566E0000}"/>
    <cellStyle name="Output 5 9 3" xfId="35629" xr:uid="{00000000-0005-0000-0000-0000576E0000}"/>
    <cellStyle name="Output 5 9 4" xfId="48598" xr:uid="{00000000-0005-0000-0000-0000586E0000}"/>
    <cellStyle name="Output 6" xfId="2603" xr:uid="{00000000-0005-0000-0000-0000596E0000}"/>
    <cellStyle name="Output 6 10" xfId="4732" xr:uid="{00000000-0005-0000-0000-00005A6E0000}"/>
    <cellStyle name="Output 6 10 2" xfId="22169" xr:uid="{00000000-0005-0000-0000-00005B6E0000}"/>
    <cellStyle name="Output 6 10 3" xfId="26192" xr:uid="{00000000-0005-0000-0000-00005C6E0000}"/>
    <cellStyle name="Output 6 10 4" xfId="46884" xr:uid="{00000000-0005-0000-0000-00005D6E0000}"/>
    <cellStyle name="Output 6 11" xfId="4689" xr:uid="{00000000-0005-0000-0000-00005E6E0000}"/>
    <cellStyle name="Output 6 11 2" xfId="22127" xr:uid="{00000000-0005-0000-0000-00005F6E0000}"/>
    <cellStyle name="Output 6 11 3" xfId="30993" xr:uid="{00000000-0005-0000-0000-0000606E0000}"/>
    <cellStyle name="Output 6 11 4" xfId="46844" xr:uid="{00000000-0005-0000-0000-0000616E0000}"/>
    <cellStyle name="Output 6 12" xfId="6054" xr:uid="{00000000-0005-0000-0000-0000626E0000}"/>
    <cellStyle name="Output 6 12 2" xfId="23387" xr:uid="{00000000-0005-0000-0000-0000636E0000}"/>
    <cellStyle name="Output 6 12 3" xfId="24926" xr:uid="{00000000-0005-0000-0000-0000646E0000}"/>
    <cellStyle name="Output 6 12 4" xfId="47948" xr:uid="{00000000-0005-0000-0000-0000656E0000}"/>
    <cellStyle name="Output 6 13" xfId="5987" xr:uid="{00000000-0005-0000-0000-0000666E0000}"/>
    <cellStyle name="Output 6 13 2" xfId="23322" xr:uid="{00000000-0005-0000-0000-0000676E0000}"/>
    <cellStyle name="Output 6 13 3" xfId="29648" xr:uid="{00000000-0005-0000-0000-0000686E0000}"/>
    <cellStyle name="Output 6 13 4" xfId="47888" xr:uid="{00000000-0005-0000-0000-0000696E0000}"/>
    <cellStyle name="Output 6 14" xfId="5921" xr:uid="{00000000-0005-0000-0000-00006A6E0000}"/>
    <cellStyle name="Output 6 14 2" xfId="23262" xr:uid="{00000000-0005-0000-0000-00006B6E0000}"/>
    <cellStyle name="Output 6 14 3" xfId="35124" xr:uid="{00000000-0005-0000-0000-00006C6E0000}"/>
    <cellStyle name="Output 6 14 4" xfId="47839" xr:uid="{00000000-0005-0000-0000-00006D6E0000}"/>
    <cellStyle name="Output 6 15" xfId="6960" xr:uid="{00000000-0005-0000-0000-00006E6E0000}"/>
    <cellStyle name="Output 6 15 2" xfId="24205" xr:uid="{00000000-0005-0000-0000-00006F6E0000}"/>
    <cellStyle name="Output 6 15 3" xfId="35671" xr:uid="{00000000-0005-0000-0000-0000706E0000}"/>
    <cellStyle name="Output 6 15 4" xfId="48640" xr:uid="{00000000-0005-0000-0000-0000716E0000}"/>
    <cellStyle name="Output 6 16" xfId="7368" xr:uid="{00000000-0005-0000-0000-0000726E0000}"/>
    <cellStyle name="Output 6 16 2" xfId="24571" xr:uid="{00000000-0005-0000-0000-0000736E0000}"/>
    <cellStyle name="Output 6 16 3" xfId="35967" xr:uid="{00000000-0005-0000-0000-0000746E0000}"/>
    <cellStyle name="Output 6 16 4" xfId="48938" xr:uid="{00000000-0005-0000-0000-0000756E0000}"/>
    <cellStyle name="Output 6 17" xfId="7342" xr:uid="{00000000-0005-0000-0000-0000766E0000}"/>
    <cellStyle name="Output 6 17 2" xfId="24549" xr:uid="{00000000-0005-0000-0000-0000776E0000}"/>
    <cellStyle name="Output 6 17 3" xfId="35952" xr:uid="{00000000-0005-0000-0000-0000786E0000}"/>
    <cellStyle name="Output 6 17 4" xfId="48923" xr:uid="{00000000-0005-0000-0000-0000796E0000}"/>
    <cellStyle name="Output 6 18" xfId="8249" xr:uid="{00000000-0005-0000-0000-00007A6E0000}"/>
    <cellStyle name="Output 6 18 2" xfId="25377" xr:uid="{00000000-0005-0000-0000-00007B6E0000}"/>
    <cellStyle name="Output 6 18 3" xfId="36672" xr:uid="{00000000-0005-0000-0000-00007C6E0000}"/>
    <cellStyle name="Output 6 18 4" xfId="49643" xr:uid="{00000000-0005-0000-0000-00007D6E0000}"/>
    <cellStyle name="Output 6 19" xfId="8198" xr:uid="{00000000-0005-0000-0000-00007E6E0000}"/>
    <cellStyle name="Output 6 19 2" xfId="25328" xr:uid="{00000000-0005-0000-0000-00007F6E0000}"/>
    <cellStyle name="Output 6 19 3" xfId="36631" xr:uid="{00000000-0005-0000-0000-0000806E0000}"/>
    <cellStyle name="Output 6 19 4" xfId="49602" xr:uid="{00000000-0005-0000-0000-0000816E0000}"/>
    <cellStyle name="Output 6 2" xfId="2984" xr:uid="{00000000-0005-0000-0000-0000826E0000}"/>
    <cellStyle name="Output 6 2 10" xfId="6348" xr:uid="{00000000-0005-0000-0000-0000836E0000}"/>
    <cellStyle name="Output 6 2 10 2" xfId="23664" xr:uid="{00000000-0005-0000-0000-0000846E0000}"/>
    <cellStyle name="Output 6 2 10 3" xfId="24821" xr:uid="{00000000-0005-0000-0000-0000856E0000}"/>
    <cellStyle name="Output 6 2 10 4" xfId="48179" xr:uid="{00000000-0005-0000-0000-0000866E0000}"/>
    <cellStyle name="Output 6 2 11" xfId="6582" xr:uid="{00000000-0005-0000-0000-0000876E0000}"/>
    <cellStyle name="Output 6 2 11 2" xfId="23869" xr:uid="{00000000-0005-0000-0000-0000886E0000}"/>
    <cellStyle name="Output 6 2 11 3" xfId="22652" xr:uid="{00000000-0005-0000-0000-0000896E0000}"/>
    <cellStyle name="Output 6 2 11 4" xfId="48355" xr:uid="{00000000-0005-0000-0000-00008A6E0000}"/>
    <cellStyle name="Output 6 2 12" xfId="6880" xr:uid="{00000000-0005-0000-0000-00008B6E0000}"/>
    <cellStyle name="Output 6 2 12 2" xfId="24133" xr:uid="{00000000-0005-0000-0000-00008C6E0000}"/>
    <cellStyle name="Output 6 2 12 3" xfId="35608" xr:uid="{00000000-0005-0000-0000-00008D6E0000}"/>
    <cellStyle name="Output 6 2 12 4" xfId="48577" xr:uid="{00000000-0005-0000-0000-00008E6E0000}"/>
    <cellStyle name="Output 6 2 13" xfId="7232" xr:uid="{00000000-0005-0000-0000-00008F6E0000}"/>
    <cellStyle name="Output 6 2 13 2" xfId="24456" xr:uid="{00000000-0005-0000-0000-0000906E0000}"/>
    <cellStyle name="Output 6 2 13 3" xfId="35882" xr:uid="{00000000-0005-0000-0000-0000916E0000}"/>
    <cellStyle name="Output 6 2 13 4" xfId="48851" xr:uid="{00000000-0005-0000-0000-0000926E0000}"/>
    <cellStyle name="Output 6 2 14" xfId="7670" xr:uid="{00000000-0005-0000-0000-0000936E0000}"/>
    <cellStyle name="Output 6 2 14 2" xfId="24841" xr:uid="{00000000-0005-0000-0000-0000946E0000}"/>
    <cellStyle name="Output 6 2 14 3" xfId="36196" xr:uid="{00000000-0005-0000-0000-0000956E0000}"/>
    <cellStyle name="Output 6 2 14 4" xfId="49167" xr:uid="{00000000-0005-0000-0000-0000966E0000}"/>
    <cellStyle name="Output 6 2 15" xfId="7966" xr:uid="{00000000-0005-0000-0000-0000976E0000}"/>
    <cellStyle name="Output 6 2 15 2" xfId="25106" xr:uid="{00000000-0005-0000-0000-0000986E0000}"/>
    <cellStyle name="Output 6 2 15 3" xfId="36426" xr:uid="{00000000-0005-0000-0000-0000996E0000}"/>
    <cellStyle name="Output 6 2 15 4" xfId="49397" xr:uid="{00000000-0005-0000-0000-00009A6E0000}"/>
    <cellStyle name="Output 6 2 16" xfId="8548" xr:uid="{00000000-0005-0000-0000-00009B6E0000}"/>
    <cellStyle name="Output 6 2 16 2" xfId="25650" xr:uid="{00000000-0005-0000-0000-00009C6E0000}"/>
    <cellStyle name="Output 6 2 16 3" xfId="36910" xr:uid="{00000000-0005-0000-0000-00009D6E0000}"/>
    <cellStyle name="Output 6 2 16 4" xfId="49881" xr:uid="{00000000-0005-0000-0000-00009E6E0000}"/>
    <cellStyle name="Output 6 2 17" xfId="8807" xr:uid="{00000000-0005-0000-0000-00009F6E0000}"/>
    <cellStyle name="Output 6 2 17 2" xfId="25877" xr:uid="{00000000-0005-0000-0000-0000A06E0000}"/>
    <cellStyle name="Output 6 2 17 3" xfId="37099" xr:uid="{00000000-0005-0000-0000-0000A16E0000}"/>
    <cellStyle name="Output 6 2 17 4" xfId="50070" xr:uid="{00000000-0005-0000-0000-0000A26E0000}"/>
    <cellStyle name="Output 6 2 18" xfId="9087" xr:uid="{00000000-0005-0000-0000-0000A36E0000}"/>
    <cellStyle name="Output 6 2 18 2" xfId="26128" xr:uid="{00000000-0005-0000-0000-0000A46E0000}"/>
    <cellStyle name="Output 6 2 18 3" xfId="37314" xr:uid="{00000000-0005-0000-0000-0000A56E0000}"/>
    <cellStyle name="Output 6 2 18 4" xfId="50285" xr:uid="{00000000-0005-0000-0000-0000A66E0000}"/>
    <cellStyle name="Output 6 2 19" xfId="10603" xr:uid="{00000000-0005-0000-0000-0000A76E0000}"/>
    <cellStyle name="Output 6 2 19 2" xfId="27550" xr:uid="{00000000-0005-0000-0000-0000A86E0000}"/>
    <cellStyle name="Output 6 2 19 3" xfId="38576" xr:uid="{00000000-0005-0000-0000-0000A96E0000}"/>
    <cellStyle name="Output 6 2 19 4" xfId="51583" xr:uid="{00000000-0005-0000-0000-0000AA6E0000}"/>
    <cellStyle name="Output 6 2 2" xfId="3494" xr:uid="{00000000-0005-0000-0000-0000AB6E0000}"/>
    <cellStyle name="Output 6 2 2 2" xfId="21058" xr:uid="{00000000-0005-0000-0000-0000AC6E0000}"/>
    <cellStyle name="Output 6 2 2 3" xfId="20165" xr:uid="{00000000-0005-0000-0000-0000AD6E0000}"/>
    <cellStyle name="Output 6 2 2 4" xfId="45953" xr:uid="{00000000-0005-0000-0000-0000AE6E0000}"/>
    <cellStyle name="Output 6 2 20" xfId="10856" xr:uid="{00000000-0005-0000-0000-0000AF6E0000}"/>
    <cellStyle name="Output 6 2 20 2" xfId="27784" xr:uid="{00000000-0005-0000-0000-0000B06E0000}"/>
    <cellStyle name="Output 6 2 20 3" xfId="38773" xr:uid="{00000000-0005-0000-0000-0000B16E0000}"/>
    <cellStyle name="Output 6 2 20 4" xfId="51781" xr:uid="{00000000-0005-0000-0000-0000B26E0000}"/>
    <cellStyle name="Output 6 2 21" xfId="11179" xr:uid="{00000000-0005-0000-0000-0000B36E0000}"/>
    <cellStyle name="Output 6 2 21 2" xfId="28074" xr:uid="{00000000-0005-0000-0000-0000B46E0000}"/>
    <cellStyle name="Output 6 2 21 3" xfId="39014" xr:uid="{00000000-0005-0000-0000-0000B56E0000}"/>
    <cellStyle name="Output 6 2 21 4" xfId="52022" xr:uid="{00000000-0005-0000-0000-0000B66E0000}"/>
    <cellStyle name="Output 6 2 22" xfId="11519" xr:uid="{00000000-0005-0000-0000-0000B76E0000}"/>
    <cellStyle name="Output 6 2 22 2" xfId="28382" xr:uid="{00000000-0005-0000-0000-0000B86E0000}"/>
    <cellStyle name="Output 6 2 22 3" xfId="39270" xr:uid="{00000000-0005-0000-0000-0000B96E0000}"/>
    <cellStyle name="Output 6 2 22 4" xfId="52278" xr:uid="{00000000-0005-0000-0000-0000BA6E0000}"/>
    <cellStyle name="Output 6 2 23" xfId="11790" xr:uid="{00000000-0005-0000-0000-0000BB6E0000}"/>
    <cellStyle name="Output 6 2 23 2" xfId="28621" xr:uid="{00000000-0005-0000-0000-0000BC6E0000}"/>
    <cellStyle name="Output 6 2 23 3" xfId="39476" xr:uid="{00000000-0005-0000-0000-0000BD6E0000}"/>
    <cellStyle name="Output 6 2 23 4" xfId="52484" xr:uid="{00000000-0005-0000-0000-0000BE6E0000}"/>
    <cellStyle name="Output 6 2 24" xfId="12119" xr:uid="{00000000-0005-0000-0000-0000BF6E0000}"/>
    <cellStyle name="Output 6 2 24 2" xfId="28921" xr:uid="{00000000-0005-0000-0000-0000C06E0000}"/>
    <cellStyle name="Output 6 2 24 3" xfId="39733" xr:uid="{00000000-0005-0000-0000-0000C16E0000}"/>
    <cellStyle name="Output 6 2 24 4" xfId="52741" xr:uid="{00000000-0005-0000-0000-0000C26E0000}"/>
    <cellStyle name="Output 6 2 25" xfId="12403" xr:uid="{00000000-0005-0000-0000-0000C36E0000}"/>
    <cellStyle name="Output 6 2 25 2" xfId="29172" xr:uid="{00000000-0005-0000-0000-0000C46E0000}"/>
    <cellStyle name="Output 6 2 25 3" xfId="39934" xr:uid="{00000000-0005-0000-0000-0000C56E0000}"/>
    <cellStyle name="Output 6 2 25 4" xfId="52942" xr:uid="{00000000-0005-0000-0000-0000C66E0000}"/>
    <cellStyle name="Output 6 2 26" xfId="12679" xr:uid="{00000000-0005-0000-0000-0000C76E0000}"/>
    <cellStyle name="Output 6 2 26 2" xfId="29416" xr:uid="{00000000-0005-0000-0000-0000C86E0000}"/>
    <cellStyle name="Output 6 2 26 3" xfId="40132" xr:uid="{00000000-0005-0000-0000-0000C96E0000}"/>
    <cellStyle name="Output 6 2 26 4" xfId="53140" xr:uid="{00000000-0005-0000-0000-0000CA6E0000}"/>
    <cellStyle name="Output 6 2 27" xfId="12962" xr:uid="{00000000-0005-0000-0000-0000CB6E0000}"/>
    <cellStyle name="Output 6 2 27 2" xfId="29665" xr:uid="{00000000-0005-0000-0000-0000CC6E0000}"/>
    <cellStyle name="Output 6 2 27 3" xfId="40334" xr:uid="{00000000-0005-0000-0000-0000CD6E0000}"/>
    <cellStyle name="Output 6 2 27 4" xfId="53342" xr:uid="{00000000-0005-0000-0000-0000CE6E0000}"/>
    <cellStyle name="Output 6 2 28" xfId="13303" xr:uid="{00000000-0005-0000-0000-0000CF6E0000}"/>
    <cellStyle name="Output 6 2 28 2" xfId="29973" xr:uid="{00000000-0005-0000-0000-0000D06E0000}"/>
    <cellStyle name="Output 6 2 28 3" xfId="40602" xr:uid="{00000000-0005-0000-0000-0000D16E0000}"/>
    <cellStyle name="Output 6 2 28 4" xfId="53610" xr:uid="{00000000-0005-0000-0000-0000D26E0000}"/>
    <cellStyle name="Output 6 2 29" xfId="13636" xr:uid="{00000000-0005-0000-0000-0000D36E0000}"/>
    <cellStyle name="Output 6 2 29 2" xfId="30276" xr:uid="{00000000-0005-0000-0000-0000D46E0000}"/>
    <cellStyle name="Output 6 2 29 3" xfId="40869" xr:uid="{00000000-0005-0000-0000-0000D56E0000}"/>
    <cellStyle name="Output 6 2 29 4" xfId="53877" xr:uid="{00000000-0005-0000-0000-0000D66E0000}"/>
    <cellStyle name="Output 6 2 3" xfId="3790" xr:uid="{00000000-0005-0000-0000-0000D76E0000}"/>
    <cellStyle name="Output 6 2 3 2" xfId="21317" xr:uid="{00000000-0005-0000-0000-0000D86E0000}"/>
    <cellStyle name="Output 6 2 3 3" xfId="20235" xr:uid="{00000000-0005-0000-0000-0000D96E0000}"/>
    <cellStyle name="Output 6 2 3 4" xfId="46170" xr:uid="{00000000-0005-0000-0000-0000DA6E0000}"/>
    <cellStyle name="Output 6 2 30" xfId="13879" xr:uid="{00000000-0005-0000-0000-0000DB6E0000}"/>
    <cellStyle name="Output 6 2 30 2" xfId="30492" xr:uid="{00000000-0005-0000-0000-0000DC6E0000}"/>
    <cellStyle name="Output 6 2 30 3" xfId="41055" xr:uid="{00000000-0005-0000-0000-0000DD6E0000}"/>
    <cellStyle name="Output 6 2 30 4" xfId="54063" xr:uid="{00000000-0005-0000-0000-0000DE6E0000}"/>
    <cellStyle name="Output 6 2 31" xfId="14155" xr:uid="{00000000-0005-0000-0000-0000DF6E0000}"/>
    <cellStyle name="Output 6 2 31 2" xfId="30735" xr:uid="{00000000-0005-0000-0000-0000E06E0000}"/>
    <cellStyle name="Output 6 2 31 3" xfId="41254" xr:uid="{00000000-0005-0000-0000-0000E16E0000}"/>
    <cellStyle name="Output 6 2 31 4" xfId="54262" xr:uid="{00000000-0005-0000-0000-0000E26E0000}"/>
    <cellStyle name="Output 6 2 32" xfId="14452" xr:uid="{00000000-0005-0000-0000-0000E36E0000}"/>
    <cellStyle name="Output 6 2 32 2" xfId="30998" xr:uid="{00000000-0005-0000-0000-0000E46E0000}"/>
    <cellStyle name="Output 6 2 32 3" xfId="41470" xr:uid="{00000000-0005-0000-0000-0000E56E0000}"/>
    <cellStyle name="Output 6 2 32 4" xfId="54478" xr:uid="{00000000-0005-0000-0000-0000E66E0000}"/>
    <cellStyle name="Output 6 2 33" xfId="14776" xr:uid="{00000000-0005-0000-0000-0000E76E0000}"/>
    <cellStyle name="Output 6 2 33 2" xfId="31285" xr:uid="{00000000-0005-0000-0000-0000E86E0000}"/>
    <cellStyle name="Output 6 2 33 3" xfId="41713" xr:uid="{00000000-0005-0000-0000-0000E96E0000}"/>
    <cellStyle name="Output 6 2 33 4" xfId="54721" xr:uid="{00000000-0005-0000-0000-0000EA6E0000}"/>
    <cellStyle name="Output 6 2 34" xfId="15077" xr:uid="{00000000-0005-0000-0000-0000EB6E0000}"/>
    <cellStyle name="Output 6 2 34 2" xfId="31554" xr:uid="{00000000-0005-0000-0000-0000EC6E0000}"/>
    <cellStyle name="Output 6 2 34 3" xfId="41945" xr:uid="{00000000-0005-0000-0000-0000ED6E0000}"/>
    <cellStyle name="Output 6 2 34 4" xfId="54953" xr:uid="{00000000-0005-0000-0000-0000EE6E0000}"/>
    <cellStyle name="Output 6 2 35" xfId="15378" xr:uid="{00000000-0005-0000-0000-0000EF6E0000}"/>
    <cellStyle name="Output 6 2 35 2" xfId="31818" xr:uid="{00000000-0005-0000-0000-0000F06E0000}"/>
    <cellStyle name="Output 6 2 35 3" xfId="42174" xr:uid="{00000000-0005-0000-0000-0000F16E0000}"/>
    <cellStyle name="Output 6 2 35 4" xfId="55182" xr:uid="{00000000-0005-0000-0000-0000F26E0000}"/>
    <cellStyle name="Output 6 2 36" xfId="15827" xr:uid="{00000000-0005-0000-0000-0000F36E0000}"/>
    <cellStyle name="Output 6 2 36 2" xfId="32226" xr:uid="{00000000-0005-0000-0000-0000F46E0000}"/>
    <cellStyle name="Output 6 2 36 3" xfId="42536" xr:uid="{00000000-0005-0000-0000-0000F56E0000}"/>
    <cellStyle name="Output 6 2 36 4" xfId="55544" xr:uid="{00000000-0005-0000-0000-0000F66E0000}"/>
    <cellStyle name="Output 6 2 37" xfId="16087" xr:uid="{00000000-0005-0000-0000-0000F76E0000}"/>
    <cellStyle name="Output 6 2 37 2" xfId="32451" xr:uid="{00000000-0005-0000-0000-0000F86E0000}"/>
    <cellStyle name="Output 6 2 37 3" xfId="42726" xr:uid="{00000000-0005-0000-0000-0000F96E0000}"/>
    <cellStyle name="Output 6 2 37 4" xfId="55734" xr:uid="{00000000-0005-0000-0000-0000FA6E0000}"/>
    <cellStyle name="Output 6 2 38" xfId="16573" xr:uid="{00000000-0005-0000-0000-0000FB6E0000}"/>
    <cellStyle name="Output 6 2 38 2" xfId="32896" xr:uid="{00000000-0005-0000-0000-0000FC6E0000}"/>
    <cellStyle name="Output 6 2 38 3" xfId="43123" xr:uid="{00000000-0005-0000-0000-0000FD6E0000}"/>
    <cellStyle name="Output 6 2 38 4" xfId="56131" xr:uid="{00000000-0005-0000-0000-0000FE6E0000}"/>
    <cellStyle name="Output 6 2 39" xfId="16797" xr:uid="{00000000-0005-0000-0000-0000FF6E0000}"/>
    <cellStyle name="Output 6 2 39 2" xfId="33092" xr:uid="{00000000-0005-0000-0000-0000006F0000}"/>
    <cellStyle name="Output 6 2 39 3" xfId="43293" xr:uid="{00000000-0005-0000-0000-0000016F0000}"/>
    <cellStyle name="Output 6 2 39 4" xfId="56301" xr:uid="{00000000-0005-0000-0000-0000026F0000}"/>
    <cellStyle name="Output 6 2 4" xfId="4403" xr:uid="{00000000-0005-0000-0000-0000036F0000}"/>
    <cellStyle name="Output 6 2 4 2" xfId="21875" xr:uid="{00000000-0005-0000-0000-0000046F0000}"/>
    <cellStyle name="Output 6 2 4 3" xfId="35137" xr:uid="{00000000-0005-0000-0000-0000056F0000}"/>
    <cellStyle name="Output 6 2 4 4" xfId="46644" xr:uid="{00000000-0005-0000-0000-0000066F0000}"/>
    <cellStyle name="Output 6 2 40" xfId="17594" xr:uid="{00000000-0005-0000-0000-0000076F0000}"/>
    <cellStyle name="Output 6 2 40 2" xfId="33822" xr:uid="{00000000-0005-0000-0000-0000086F0000}"/>
    <cellStyle name="Output 6 2 40 3" xfId="43920" xr:uid="{00000000-0005-0000-0000-0000096F0000}"/>
    <cellStyle name="Output 6 2 40 4" xfId="56928" xr:uid="{00000000-0005-0000-0000-00000A6F0000}"/>
    <cellStyle name="Output 6 2 41" xfId="17851" xr:uid="{00000000-0005-0000-0000-00000B6F0000}"/>
    <cellStyle name="Output 6 2 41 2" xfId="34051" xr:uid="{00000000-0005-0000-0000-00000C6F0000}"/>
    <cellStyle name="Output 6 2 41 3" xfId="44107" xr:uid="{00000000-0005-0000-0000-00000D6F0000}"/>
    <cellStyle name="Output 6 2 41 4" xfId="57115" xr:uid="{00000000-0005-0000-0000-00000E6F0000}"/>
    <cellStyle name="Output 6 2 42" xfId="18170" xr:uid="{00000000-0005-0000-0000-00000F6F0000}"/>
    <cellStyle name="Output 6 2 42 2" xfId="34329" xr:uid="{00000000-0005-0000-0000-0000106F0000}"/>
    <cellStyle name="Output 6 2 42 3" xfId="44341" xr:uid="{00000000-0005-0000-0000-0000116F0000}"/>
    <cellStyle name="Output 6 2 42 4" xfId="57349" xr:uid="{00000000-0005-0000-0000-0000126F0000}"/>
    <cellStyle name="Output 6 2 43" xfId="18481" xr:uid="{00000000-0005-0000-0000-0000136F0000}"/>
    <cellStyle name="Output 6 2 43 2" xfId="34604" xr:uid="{00000000-0005-0000-0000-0000146F0000}"/>
    <cellStyle name="Output 6 2 43 3" xfId="44571" xr:uid="{00000000-0005-0000-0000-0000156F0000}"/>
    <cellStyle name="Output 6 2 43 4" xfId="57579" xr:uid="{00000000-0005-0000-0000-0000166F0000}"/>
    <cellStyle name="Output 6 2 44" xfId="18796" xr:uid="{00000000-0005-0000-0000-0000176F0000}"/>
    <cellStyle name="Output 6 2 44 2" xfId="34882" xr:uid="{00000000-0005-0000-0000-0000186F0000}"/>
    <cellStyle name="Output 6 2 44 3" xfId="44805" xr:uid="{00000000-0005-0000-0000-0000196F0000}"/>
    <cellStyle name="Output 6 2 44 4" xfId="57813" xr:uid="{00000000-0005-0000-0000-00001A6F0000}"/>
    <cellStyle name="Output 6 2 45" xfId="19256" xr:uid="{00000000-0005-0000-0000-00001B6F0000}"/>
    <cellStyle name="Output 6 2 45 2" xfId="35293" xr:uid="{00000000-0005-0000-0000-00001C6F0000}"/>
    <cellStyle name="Output 6 2 45 3" xfId="45147" xr:uid="{00000000-0005-0000-0000-00001D6F0000}"/>
    <cellStyle name="Output 6 2 45 4" xfId="58155" xr:uid="{00000000-0005-0000-0000-00001E6F0000}"/>
    <cellStyle name="Output 6 2 46" xfId="19559" xr:uid="{00000000-0005-0000-0000-00001F6F0000}"/>
    <cellStyle name="Output 6 2 46 2" xfId="35557" xr:uid="{00000000-0005-0000-0000-0000206F0000}"/>
    <cellStyle name="Output 6 2 46 3" xfId="45370" xr:uid="{00000000-0005-0000-0000-0000216F0000}"/>
    <cellStyle name="Output 6 2 46 4" xfId="58378" xr:uid="{00000000-0005-0000-0000-0000226F0000}"/>
    <cellStyle name="Output 6 2 47" xfId="20174" xr:uid="{00000000-0005-0000-0000-0000236F0000}"/>
    <cellStyle name="Output 6 2 48" xfId="45621" xr:uid="{00000000-0005-0000-0000-0000246F0000}"/>
    <cellStyle name="Output 6 2 5" xfId="4651" xr:uid="{00000000-0005-0000-0000-0000256F0000}"/>
    <cellStyle name="Output 6 2 5 2" xfId="22095" xr:uid="{00000000-0005-0000-0000-0000266F0000}"/>
    <cellStyle name="Output 6 2 5 3" xfId="29978" xr:uid="{00000000-0005-0000-0000-0000276F0000}"/>
    <cellStyle name="Output 6 2 5 4" xfId="46821" xr:uid="{00000000-0005-0000-0000-0000286F0000}"/>
    <cellStyle name="Output 6 2 6" xfId="5035" xr:uid="{00000000-0005-0000-0000-0000296F0000}"/>
    <cellStyle name="Output 6 2 6 2" xfId="22450" xr:uid="{00000000-0005-0000-0000-00002A6F0000}"/>
    <cellStyle name="Output 6 2 6 3" xfId="19740" xr:uid="{00000000-0005-0000-0000-00002B6F0000}"/>
    <cellStyle name="Output 6 2 6 4" xfId="47132" xr:uid="{00000000-0005-0000-0000-00002C6F0000}"/>
    <cellStyle name="Output 6 2 7" xfId="5264" xr:uid="{00000000-0005-0000-0000-00002D6F0000}"/>
    <cellStyle name="Output 6 2 7 2" xfId="22658" xr:uid="{00000000-0005-0000-0000-00002E6F0000}"/>
    <cellStyle name="Output 6 2 7 3" xfId="20382" xr:uid="{00000000-0005-0000-0000-00002F6F0000}"/>
    <cellStyle name="Output 6 2 7 4" xfId="47314" xr:uid="{00000000-0005-0000-0000-0000306F0000}"/>
    <cellStyle name="Output 6 2 8" xfId="5545" xr:uid="{00000000-0005-0000-0000-0000316F0000}"/>
    <cellStyle name="Output 6 2 8 2" xfId="22916" xr:uid="{00000000-0005-0000-0000-0000326F0000}"/>
    <cellStyle name="Output 6 2 8 3" xfId="28206" xr:uid="{00000000-0005-0000-0000-0000336F0000}"/>
    <cellStyle name="Output 6 2 8 4" xfId="47531" xr:uid="{00000000-0005-0000-0000-0000346F0000}"/>
    <cellStyle name="Output 6 2 9" xfId="5753" xr:uid="{00000000-0005-0000-0000-0000356F0000}"/>
    <cellStyle name="Output 6 2 9 2" xfId="23103" xr:uid="{00000000-0005-0000-0000-0000366F0000}"/>
    <cellStyle name="Output 6 2 9 3" xfId="34615" xr:uid="{00000000-0005-0000-0000-0000376F0000}"/>
    <cellStyle name="Output 6 2 9 4" xfId="47693" xr:uid="{00000000-0005-0000-0000-0000386F0000}"/>
    <cellStyle name="Output 6 20" xfId="8554" xr:uid="{00000000-0005-0000-0000-0000396F0000}"/>
    <cellStyle name="Output 6 20 2" xfId="25653" xr:uid="{00000000-0005-0000-0000-00003A6F0000}"/>
    <cellStyle name="Output 6 20 3" xfId="36913" xr:uid="{00000000-0005-0000-0000-00003B6F0000}"/>
    <cellStyle name="Output 6 20 4" xfId="49884" xr:uid="{00000000-0005-0000-0000-00003C6F0000}"/>
    <cellStyle name="Output 6 21" xfId="10294" xr:uid="{00000000-0005-0000-0000-00003D6F0000}"/>
    <cellStyle name="Output 6 21 2" xfId="27259" xr:uid="{00000000-0005-0000-0000-00003E6F0000}"/>
    <cellStyle name="Output 6 21 3" xfId="38324" xr:uid="{00000000-0005-0000-0000-00003F6F0000}"/>
    <cellStyle name="Output 6 21 4" xfId="51283" xr:uid="{00000000-0005-0000-0000-0000406F0000}"/>
    <cellStyle name="Output 6 22" xfId="10116" xr:uid="{00000000-0005-0000-0000-0000416F0000}"/>
    <cellStyle name="Output 6 22 2" xfId="27092" xr:uid="{00000000-0005-0000-0000-0000426F0000}"/>
    <cellStyle name="Output 6 22 3" xfId="38175" xr:uid="{00000000-0005-0000-0000-0000436F0000}"/>
    <cellStyle name="Output 6 22 4" xfId="51140" xr:uid="{00000000-0005-0000-0000-0000446F0000}"/>
    <cellStyle name="Output 6 23" xfId="10007" xr:uid="{00000000-0005-0000-0000-0000456F0000}"/>
    <cellStyle name="Output 6 23 2" xfId="26992" xr:uid="{00000000-0005-0000-0000-0000466F0000}"/>
    <cellStyle name="Output 6 23 3" xfId="38093" xr:uid="{00000000-0005-0000-0000-0000476F0000}"/>
    <cellStyle name="Output 6 23 4" xfId="51058" xr:uid="{00000000-0005-0000-0000-0000486F0000}"/>
    <cellStyle name="Output 6 24" xfId="9286" xr:uid="{00000000-0005-0000-0000-0000496F0000}"/>
    <cellStyle name="Output 6 24 2" xfId="26316" xr:uid="{00000000-0005-0000-0000-00004A6F0000}"/>
    <cellStyle name="Output 6 24 3" xfId="37490" xr:uid="{00000000-0005-0000-0000-00004B6F0000}"/>
    <cellStyle name="Output 6 24 4" xfId="50456" xr:uid="{00000000-0005-0000-0000-00004C6F0000}"/>
    <cellStyle name="Output 6 25" xfId="10977" xr:uid="{00000000-0005-0000-0000-00004D6F0000}"/>
    <cellStyle name="Output 6 25 2" xfId="27892" xr:uid="{00000000-0005-0000-0000-00004E6F0000}"/>
    <cellStyle name="Output 6 25 3" xfId="38856" xr:uid="{00000000-0005-0000-0000-00004F6F0000}"/>
    <cellStyle name="Output 6 25 4" xfId="51864" xr:uid="{00000000-0005-0000-0000-0000506F0000}"/>
    <cellStyle name="Output 6 26" xfId="11133" xr:uid="{00000000-0005-0000-0000-0000516F0000}"/>
    <cellStyle name="Output 6 26 2" xfId="28037" xr:uid="{00000000-0005-0000-0000-0000526F0000}"/>
    <cellStyle name="Output 6 26 3" xfId="38989" xr:uid="{00000000-0005-0000-0000-0000536F0000}"/>
    <cellStyle name="Output 6 26 4" xfId="51997" xr:uid="{00000000-0005-0000-0000-0000546F0000}"/>
    <cellStyle name="Output 6 27" xfId="11812" xr:uid="{00000000-0005-0000-0000-0000556F0000}"/>
    <cellStyle name="Output 6 27 2" xfId="28637" xr:uid="{00000000-0005-0000-0000-0000566F0000}"/>
    <cellStyle name="Output 6 27 3" xfId="39489" xr:uid="{00000000-0005-0000-0000-0000576F0000}"/>
    <cellStyle name="Output 6 27 4" xfId="52497" xr:uid="{00000000-0005-0000-0000-0000586F0000}"/>
    <cellStyle name="Output 6 28" xfId="9768" xr:uid="{00000000-0005-0000-0000-0000596F0000}"/>
    <cellStyle name="Output 6 28 2" xfId="26764" xr:uid="{00000000-0005-0000-0000-00005A6F0000}"/>
    <cellStyle name="Output 6 28 3" xfId="37890" xr:uid="{00000000-0005-0000-0000-00005B6F0000}"/>
    <cellStyle name="Output 6 28 4" xfId="50856" xr:uid="{00000000-0005-0000-0000-00005C6F0000}"/>
    <cellStyle name="Output 6 29" xfId="10153" xr:uid="{00000000-0005-0000-0000-00005D6F0000}"/>
    <cellStyle name="Output 6 29 2" xfId="27126" xr:uid="{00000000-0005-0000-0000-00005E6F0000}"/>
    <cellStyle name="Output 6 29 3" xfId="38203" xr:uid="{00000000-0005-0000-0000-00005F6F0000}"/>
    <cellStyle name="Output 6 29 4" xfId="51166" xr:uid="{00000000-0005-0000-0000-0000606F0000}"/>
    <cellStyle name="Output 6 3" xfId="2999" xr:uid="{00000000-0005-0000-0000-0000616F0000}"/>
    <cellStyle name="Output 6 3 10" xfId="6359" xr:uid="{00000000-0005-0000-0000-0000626F0000}"/>
    <cellStyle name="Output 6 3 10 2" xfId="23672" xr:uid="{00000000-0005-0000-0000-0000636F0000}"/>
    <cellStyle name="Output 6 3 10 3" xfId="26703" xr:uid="{00000000-0005-0000-0000-0000646F0000}"/>
    <cellStyle name="Output 6 3 10 4" xfId="48184" xr:uid="{00000000-0005-0000-0000-0000656F0000}"/>
    <cellStyle name="Output 6 3 11" xfId="6595" xr:uid="{00000000-0005-0000-0000-0000666F0000}"/>
    <cellStyle name="Output 6 3 11 2" xfId="23877" xr:uid="{00000000-0005-0000-0000-0000676F0000}"/>
    <cellStyle name="Output 6 3 11 3" xfId="32444" xr:uid="{00000000-0005-0000-0000-0000686F0000}"/>
    <cellStyle name="Output 6 3 11 4" xfId="48361" xr:uid="{00000000-0005-0000-0000-0000696F0000}"/>
    <cellStyle name="Output 6 3 12" xfId="6894" xr:uid="{00000000-0005-0000-0000-00006A6F0000}"/>
    <cellStyle name="Output 6 3 12 2" xfId="24142" xr:uid="{00000000-0005-0000-0000-00006B6F0000}"/>
    <cellStyle name="Output 6 3 12 3" xfId="35614" xr:uid="{00000000-0005-0000-0000-00006C6F0000}"/>
    <cellStyle name="Output 6 3 12 4" xfId="48583" xr:uid="{00000000-0005-0000-0000-00006D6F0000}"/>
    <cellStyle name="Output 6 3 13" xfId="7245" xr:uid="{00000000-0005-0000-0000-00006E6F0000}"/>
    <cellStyle name="Output 6 3 13 2" xfId="24464" xr:uid="{00000000-0005-0000-0000-00006F6F0000}"/>
    <cellStyle name="Output 6 3 13 3" xfId="35888" xr:uid="{00000000-0005-0000-0000-0000706F0000}"/>
    <cellStyle name="Output 6 3 13 4" xfId="48857" xr:uid="{00000000-0005-0000-0000-0000716F0000}"/>
    <cellStyle name="Output 6 3 14" xfId="7684" xr:uid="{00000000-0005-0000-0000-0000726F0000}"/>
    <cellStyle name="Output 6 3 14 2" xfId="24850" xr:uid="{00000000-0005-0000-0000-0000736F0000}"/>
    <cellStyle name="Output 6 3 14 3" xfId="36202" xr:uid="{00000000-0005-0000-0000-0000746F0000}"/>
    <cellStyle name="Output 6 3 14 4" xfId="49173" xr:uid="{00000000-0005-0000-0000-0000756F0000}"/>
    <cellStyle name="Output 6 3 15" xfId="7978" xr:uid="{00000000-0005-0000-0000-0000766F0000}"/>
    <cellStyle name="Output 6 3 15 2" xfId="25115" xr:uid="{00000000-0005-0000-0000-0000776F0000}"/>
    <cellStyle name="Output 6 3 15 3" xfId="36432" xr:uid="{00000000-0005-0000-0000-0000786F0000}"/>
    <cellStyle name="Output 6 3 15 4" xfId="49403" xr:uid="{00000000-0005-0000-0000-0000796F0000}"/>
    <cellStyle name="Output 6 3 16" xfId="8562" xr:uid="{00000000-0005-0000-0000-00007A6F0000}"/>
    <cellStyle name="Output 6 3 16 2" xfId="25659" xr:uid="{00000000-0005-0000-0000-00007B6F0000}"/>
    <cellStyle name="Output 6 3 16 3" xfId="36917" xr:uid="{00000000-0005-0000-0000-00007C6F0000}"/>
    <cellStyle name="Output 6 3 16 4" xfId="49888" xr:uid="{00000000-0005-0000-0000-00007D6F0000}"/>
    <cellStyle name="Output 6 3 17" xfId="8820" xr:uid="{00000000-0005-0000-0000-00007E6F0000}"/>
    <cellStyle name="Output 6 3 17 2" xfId="25885" xr:uid="{00000000-0005-0000-0000-00007F6F0000}"/>
    <cellStyle name="Output 6 3 17 3" xfId="37105" xr:uid="{00000000-0005-0000-0000-0000806F0000}"/>
    <cellStyle name="Output 6 3 17 4" xfId="50076" xr:uid="{00000000-0005-0000-0000-0000816F0000}"/>
    <cellStyle name="Output 6 3 18" xfId="9099" xr:uid="{00000000-0005-0000-0000-0000826F0000}"/>
    <cellStyle name="Output 6 3 18 2" xfId="26137" xr:uid="{00000000-0005-0000-0000-0000836F0000}"/>
    <cellStyle name="Output 6 3 18 3" xfId="37320" xr:uid="{00000000-0005-0000-0000-0000846F0000}"/>
    <cellStyle name="Output 6 3 18 4" xfId="50291" xr:uid="{00000000-0005-0000-0000-0000856F0000}"/>
    <cellStyle name="Output 6 3 19" xfId="10617" xr:uid="{00000000-0005-0000-0000-0000866F0000}"/>
    <cellStyle name="Output 6 3 19 2" xfId="27561" xr:uid="{00000000-0005-0000-0000-0000876F0000}"/>
    <cellStyle name="Output 6 3 19 3" xfId="38585" xr:uid="{00000000-0005-0000-0000-0000886F0000}"/>
    <cellStyle name="Output 6 3 19 4" xfId="51596" xr:uid="{00000000-0005-0000-0000-0000896F0000}"/>
    <cellStyle name="Output 6 3 2" xfId="3508" xr:uid="{00000000-0005-0000-0000-00008A6F0000}"/>
    <cellStyle name="Output 6 3 2 2" xfId="21066" xr:uid="{00000000-0005-0000-0000-00008B6F0000}"/>
    <cellStyle name="Output 6 3 2 3" xfId="20159" xr:uid="{00000000-0005-0000-0000-00008C6F0000}"/>
    <cellStyle name="Output 6 3 2 4" xfId="45959" xr:uid="{00000000-0005-0000-0000-00008D6F0000}"/>
    <cellStyle name="Output 6 3 20" xfId="10870" xr:uid="{00000000-0005-0000-0000-00008E6F0000}"/>
    <cellStyle name="Output 6 3 20 2" xfId="27793" xr:uid="{00000000-0005-0000-0000-00008F6F0000}"/>
    <cellStyle name="Output 6 3 20 3" xfId="38780" xr:uid="{00000000-0005-0000-0000-0000906F0000}"/>
    <cellStyle name="Output 6 3 20 4" xfId="51788" xr:uid="{00000000-0005-0000-0000-0000916F0000}"/>
    <cellStyle name="Output 6 3 21" xfId="11193" xr:uid="{00000000-0005-0000-0000-0000926F0000}"/>
    <cellStyle name="Output 6 3 21 2" xfId="28083" xr:uid="{00000000-0005-0000-0000-0000936F0000}"/>
    <cellStyle name="Output 6 3 21 3" xfId="39020" xr:uid="{00000000-0005-0000-0000-0000946F0000}"/>
    <cellStyle name="Output 6 3 21 4" xfId="52028" xr:uid="{00000000-0005-0000-0000-0000956F0000}"/>
    <cellStyle name="Output 6 3 22" xfId="11533" xr:uid="{00000000-0005-0000-0000-0000966F0000}"/>
    <cellStyle name="Output 6 3 22 2" xfId="28392" xr:uid="{00000000-0005-0000-0000-0000976F0000}"/>
    <cellStyle name="Output 6 3 22 3" xfId="39277" xr:uid="{00000000-0005-0000-0000-0000986F0000}"/>
    <cellStyle name="Output 6 3 22 4" xfId="52285" xr:uid="{00000000-0005-0000-0000-0000996F0000}"/>
    <cellStyle name="Output 6 3 23" xfId="11804" xr:uid="{00000000-0005-0000-0000-00009A6F0000}"/>
    <cellStyle name="Output 6 3 23 2" xfId="28630" xr:uid="{00000000-0005-0000-0000-00009B6F0000}"/>
    <cellStyle name="Output 6 3 23 3" xfId="39483" xr:uid="{00000000-0005-0000-0000-00009C6F0000}"/>
    <cellStyle name="Output 6 3 23 4" xfId="52491" xr:uid="{00000000-0005-0000-0000-00009D6F0000}"/>
    <cellStyle name="Output 6 3 24" xfId="12134" xr:uid="{00000000-0005-0000-0000-00009E6F0000}"/>
    <cellStyle name="Output 6 3 24 2" xfId="28932" xr:uid="{00000000-0005-0000-0000-00009F6F0000}"/>
    <cellStyle name="Output 6 3 24 3" xfId="39742" xr:uid="{00000000-0005-0000-0000-0000A06F0000}"/>
    <cellStyle name="Output 6 3 24 4" xfId="52750" xr:uid="{00000000-0005-0000-0000-0000A16F0000}"/>
    <cellStyle name="Output 6 3 25" xfId="12417" xr:uid="{00000000-0005-0000-0000-0000A26F0000}"/>
    <cellStyle name="Output 6 3 25 2" xfId="29180" xr:uid="{00000000-0005-0000-0000-0000A36F0000}"/>
    <cellStyle name="Output 6 3 25 3" xfId="39940" xr:uid="{00000000-0005-0000-0000-0000A46F0000}"/>
    <cellStyle name="Output 6 3 25 4" xfId="52948" xr:uid="{00000000-0005-0000-0000-0000A56F0000}"/>
    <cellStyle name="Output 6 3 26" xfId="12694" xr:uid="{00000000-0005-0000-0000-0000A66F0000}"/>
    <cellStyle name="Output 6 3 26 2" xfId="29426" xr:uid="{00000000-0005-0000-0000-0000A76F0000}"/>
    <cellStyle name="Output 6 3 26 3" xfId="40139" xr:uid="{00000000-0005-0000-0000-0000A86F0000}"/>
    <cellStyle name="Output 6 3 26 4" xfId="53147" xr:uid="{00000000-0005-0000-0000-0000A96F0000}"/>
    <cellStyle name="Output 6 3 27" xfId="12976" xr:uid="{00000000-0005-0000-0000-0000AA6F0000}"/>
    <cellStyle name="Output 6 3 27 2" xfId="29673" xr:uid="{00000000-0005-0000-0000-0000AB6F0000}"/>
    <cellStyle name="Output 6 3 27 3" xfId="40340" xr:uid="{00000000-0005-0000-0000-0000AC6F0000}"/>
    <cellStyle name="Output 6 3 27 4" xfId="53348" xr:uid="{00000000-0005-0000-0000-0000AD6F0000}"/>
    <cellStyle name="Output 6 3 28" xfId="13316" xr:uid="{00000000-0005-0000-0000-0000AE6F0000}"/>
    <cellStyle name="Output 6 3 28 2" xfId="29982" xr:uid="{00000000-0005-0000-0000-0000AF6F0000}"/>
    <cellStyle name="Output 6 3 28 3" xfId="40609" xr:uid="{00000000-0005-0000-0000-0000B06F0000}"/>
    <cellStyle name="Output 6 3 28 4" xfId="53617" xr:uid="{00000000-0005-0000-0000-0000B16F0000}"/>
    <cellStyle name="Output 6 3 29" xfId="13649" xr:uid="{00000000-0005-0000-0000-0000B26F0000}"/>
    <cellStyle name="Output 6 3 29 2" xfId="30285" xr:uid="{00000000-0005-0000-0000-0000B36F0000}"/>
    <cellStyle name="Output 6 3 29 3" xfId="40877" xr:uid="{00000000-0005-0000-0000-0000B46F0000}"/>
    <cellStyle name="Output 6 3 29 4" xfId="53885" xr:uid="{00000000-0005-0000-0000-0000B56F0000}"/>
    <cellStyle name="Output 6 3 3" xfId="3804" xr:uid="{00000000-0005-0000-0000-0000B66F0000}"/>
    <cellStyle name="Output 6 3 3 2" xfId="21324" xr:uid="{00000000-0005-0000-0000-0000B76F0000}"/>
    <cellStyle name="Output 6 3 3 3" xfId="20136" xr:uid="{00000000-0005-0000-0000-0000B86F0000}"/>
    <cellStyle name="Output 6 3 3 4" xfId="46176" xr:uid="{00000000-0005-0000-0000-0000B96F0000}"/>
    <cellStyle name="Output 6 3 30" xfId="13892" xr:uid="{00000000-0005-0000-0000-0000BA6F0000}"/>
    <cellStyle name="Output 6 3 30 2" xfId="30499" xr:uid="{00000000-0005-0000-0000-0000BB6F0000}"/>
    <cellStyle name="Output 6 3 30 3" xfId="41061" xr:uid="{00000000-0005-0000-0000-0000BC6F0000}"/>
    <cellStyle name="Output 6 3 30 4" xfId="54069" xr:uid="{00000000-0005-0000-0000-0000BD6F0000}"/>
    <cellStyle name="Output 6 3 31" xfId="14169" xr:uid="{00000000-0005-0000-0000-0000BE6F0000}"/>
    <cellStyle name="Output 6 3 31 2" xfId="30743" xr:uid="{00000000-0005-0000-0000-0000BF6F0000}"/>
    <cellStyle name="Output 6 3 31 3" xfId="41260" xr:uid="{00000000-0005-0000-0000-0000C06F0000}"/>
    <cellStyle name="Output 6 3 31 4" xfId="54268" xr:uid="{00000000-0005-0000-0000-0000C16F0000}"/>
    <cellStyle name="Output 6 3 32" xfId="14466" xr:uid="{00000000-0005-0000-0000-0000C26F0000}"/>
    <cellStyle name="Output 6 3 32 2" xfId="31005" xr:uid="{00000000-0005-0000-0000-0000C36F0000}"/>
    <cellStyle name="Output 6 3 32 3" xfId="41476" xr:uid="{00000000-0005-0000-0000-0000C46F0000}"/>
    <cellStyle name="Output 6 3 32 4" xfId="54484" xr:uid="{00000000-0005-0000-0000-0000C56F0000}"/>
    <cellStyle name="Output 6 3 33" xfId="14790" xr:uid="{00000000-0005-0000-0000-0000C66F0000}"/>
    <cellStyle name="Output 6 3 33 2" xfId="31292" xr:uid="{00000000-0005-0000-0000-0000C76F0000}"/>
    <cellStyle name="Output 6 3 33 3" xfId="41719" xr:uid="{00000000-0005-0000-0000-0000C86F0000}"/>
    <cellStyle name="Output 6 3 33 4" xfId="54727" xr:uid="{00000000-0005-0000-0000-0000C96F0000}"/>
    <cellStyle name="Output 6 3 34" xfId="15089" xr:uid="{00000000-0005-0000-0000-0000CA6F0000}"/>
    <cellStyle name="Output 6 3 34 2" xfId="31561" xr:uid="{00000000-0005-0000-0000-0000CB6F0000}"/>
    <cellStyle name="Output 6 3 34 3" xfId="41951" xr:uid="{00000000-0005-0000-0000-0000CC6F0000}"/>
    <cellStyle name="Output 6 3 34 4" xfId="54959" xr:uid="{00000000-0005-0000-0000-0000CD6F0000}"/>
    <cellStyle name="Output 6 3 35" xfId="15391" xr:uid="{00000000-0005-0000-0000-0000CE6F0000}"/>
    <cellStyle name="Output 6 3 35 2" xfId="31825" xr:uid="{00000000-0005-0000-0000-0000CF6F0000}"/>
    <cellStyle name="Output 6 3 35 3" xfId="42180" xr:uid="{00000000-0005-0000-0000-0000D06F0000}"/>
    <cellStyle name="Output 6 3 35 4" xfId="55188" xr:uid="{00000000-0005-0000-0000-0000D16F0000}"/>
    <cellStyle name="Output 6 3 36" xfId="15839" xr:uid="{00000000-0005-0000-0000-0000D26F0000}"/>
    <cellStyle name="Output 6 3 36 2" xfId="32234" xr:uid="{00000000-0005-0000-0000-0000D36F0000}"/>
    <cellStyle name="Output 6 3 36 3" xfId="42542" xr:uid="{00000000-0005-0000-0000-0000D46F0000}"/>
    <cellStyle name="Output 6 3 36 4" xfId="55550" xr:uid="{00000000-0005-0000-0000-0000D56F0000}"/>
    <cellStyle name="Output 6 3 37" xfId="16100" xr:uid="{00000000-0005-0000-0000-0000D66F0000}"/>
    <cellStyle name="Output 6 3 37 2" xfId="32458" xr:uid="{00000000-0005-0000-0000-0000D76F0000}"/>
    <cellStyle name="Output 6 3 37 3" xfId="42732" xr:uid="{00000000-0005-0000-0000-0000D86F0000}"/>
    <cellStyle name="Output 6 3 37 4" xfId="55740" xr:uid="{00000000-0005-0000-0000-0000D96F0000}"/>
    <cellStyle name="Output 6 3 38" xfId="16584" xr:uid="{00000000-0005-0000-0000-0000DA6F0000}"/>
    <cellStyle name="Output 6 3 38 2" xfId="32903" xr:uid="{00000000-0005-0000-0000-0000DB6F0000}"/>
    <cellStyle name="Output 6 3 38 3" xfId="43129" xr:uid="{00000000-0005-0000-0000-0000DC6F0000}"/>
    <cellStyle name="Output 6 3 38 4" xfId="56137" xr:uid="{00000000-0005-0000-0000-0000DD6F0000}"/>
    <cellStyle name="Output 6 3 39" xfId="16809" xr:uid="{00000000-0005-0000-0000-0000DE6F0000}"/>
    <cellStyle name="Output 6 3 39 2" xfId="33100" xr:uid="{00000000-0005-0000-0000-0000DF6F0000}"/>
    <cellStyle name="Output 6 3 39 3" xfId="43299" xr:uid="{00000000-0005-0000-0000-0000E06F0000}"/>
    <cellStyle name="Output 6 3 39 4" xfId="56307" xr:uid="{00000000-0005-0000-0000-0000E16F0000}"/>
    <cellStyle name="Output 6 3 4" xfId="4417" xr:uid="{00000000-0005-0000-0000-0000E26F0000}"/>
    <cellStyle name="Output 6 3 4 2" xfId="21882" xr:uid="{00000000-0005-0000-0000-0000E36F0000}"/>
    <cellStyle name="Output 6 3 4 3" xfId="30839" xr:uid="{00000000-0005-0000-0000-0000E46F0000}"/>
    <cellStyle name="Output 6 3 4 4" xfId="46650" xr:uid="{00000000-0005-0000-0000-0000E56F0000}"/>
    <cellStyle name="Output 6 3 40" xfId="17608" xr:uid="{00000000-0005-0000-0000-0000E66F0000}"/>
    <cellStyle name="Output 6 3 40 2" xfId="33829" xr:uid="{00000000-0005-0000-0000-0000E76F0000}"/>
    <cellStyle name="Output 6 3 40 3" xfId="43926" xr:uid="{00000000-0005-0000-0000-0000E86F0000}"/>
    <cellStyle name="Output 6 3 40 4" xfId="56934" xr:uid="{00000000-0005-0000-0000-0000E96F0000}"/>
    <cellStyle name="Output 6 3 41" xfId="17865" xr:uid="{00000000-0005-0000-0000-0000EA6F0000}"/>
    <cellStyle name="Output 6 3 41 2" xfId="34058" xr:uid="{00000000-0005-0000-0000-0000EB6F0000}"/>
    <cellStyle name="Output 6 3 41 3" xfId="44113" xr:uid="{00000000-0005-0000-0000-0000EC6F0000}"/>
    <cellStyle name="Output 6 3 41 4" xfId="57121" xr:uid="{00000000-0005-0000-0000-0000ED6F0000}"/>
    <cellStyle name="Output 6 3 42" xfId="18184" xr:uid="{00000000-0005-0000-0000-0000EE6F0000}"/>
    <cellStyle name="Output 6 3 42 2" xfId="34336" xr:uid="{00000000-0005-0000-0000-0000EF6F0000}"/>
    <cellStyle name="Output 6 3 42 3" xfId="44347" xr:uid="{00000000-0005-0000-0000-0000F06F0000}"/>
    <cellStyle name="Output 6 3 42 4" xfId="57355" xr:uid="{00000000-0005-0000-0000-0000F16F0000}"/>
    <cellStyle name="Output 6 3 43" xfId="18495" xr:uid="{00000000-0005-0000-0000-0000F26F0000}"/>
    <cellStyle name="Output 6 3 43 2" xfId="34613" xr:uid="{00000000-0005-0000-0000-0000F36F0000}"/>
    <cellStyle name="Output 6 3 43 3" xfId="44577" xr:uid="{00000000-0005-0000-0000-0000F46F0000}"/>
    <cellStyle name="Output 6 3 43 4" xfId="57585" xr:uid="{00000000-0005-0000-0000-0000F56F0000}"/>
    <cellStyle name="Output 6 3 44" xfId="18810" xr:uid="{00000000-0005-0000-0000-0000F66F0000}"/>
    <cellStyle name="Output 6 3 44 2" xfId="34889" xr:uid="{00000000-0005-0000-0000-0000F76F0000}"/>
    <cellStyle name="Output 6 3 44 3" xfId="44811" xr:uid="{00000000-0005-0000-0000-0000F86F0000}"/>
    <cellStyle name="Output 6 3 44 4" xfId="57819" xr:uid="{00000000-0005-0000-0000-0000F96F0000}"/>
    <cellStyle name="Output 6 3 45" xfId="19270" xr:uid="{00000000-0005-0000-0000-0000FA6F0000}"/>
    <cellStyle name="Output 6 3 45 2" xfId="35302" xr:uid="{00000000-0005-0000-0000-0000FB6F0000}"/>
    <cellStyle name="Output 6 3 45 3" xfId="45153" xr:uid="{00000000-0005-0000-0000-0000FC6F0000}"/>
    <cellStyle name="Output 6 3 45 4" xfId="58161" xr:uid="{00000000-0005-0000-0000-0000FD6F0000}"/>
    <cellStyle name="Output 6 3 46" xfId="19573" xr:uid="{00000000-0005-0000-0000-0000FE6F0000}"/>
    <cellStyle name="Output 6 3 46 2" xfId="35565" xr:uid="{00000000-0005-0000-0000-0000FF6F0000}"/>
    <cellStyle name="Output 6 3 46 3" xfId="45376" xr:uid="{00000000-0005-0000-0000-000000700000}"/>
    <cellStyle name="Output 6 3 46 4" xfId="58384" xr:uid="{00000000-0005-0000-0000-000001700000}"/>
    <cellStyle name="Output 6 3 47" xfId="34147" xr:uid="{00000000-0005-0000-0000-000002700000}"/>
    <cellStyle name="Output 6 3 48" xfId="45626" xr:uid="{00000000-0005-0000-0000-000003700000}"/>
    <cellStyle name="Output 6 3 5" xfId="4663" xr:uid="{00000000-0005-0000-0000-000004700000}"/>
    <cellStyle name="Output 6 3 5 2" xfId="22103" xr:uid="{00000000-0005-0000-0000-000005700000}"/>
    <cellStyle name="Output 6 3 5 3" xfId="33540" xr:uid="{00000000-0005-0000-0000-000006700000}"/>
    <cellStyle name="Output 6 3 5 4" xfId="46827" xr:uid="{00000000-0005-0000-0000-000007700000}"/>
    <cellStyle name="Output 6 3 6" xfId="5046" xr:uid="{00000000-0005-0000-0000-000008700000}"/>
    <cellStyle name="Output 6 3 6 2" xfId="22458" xr:uid="{00000000-0005-0000-0000-000009700000}"/>
    <cellStyle name="Output 6 3 6 3" xfId="20638" xr:uid="{00000000-0005-0000-0000-00000A700000}"/>
    <cellStyle name="Output 6 3 6 4" xfId="47138" xr:uid="{00000000-0005-0000-0000-00000B700000}"/>
    <cellStyle name="Output 6 3 7" xfId="5277" xr:uid="{00000000-0005-0000-0000-00000C700000}"/>
    <cellStyle name="Output 6 3 7 2" xfId="22668" xr:uid="{00000000-0005-0000-0000-00000D700000}"/>
    <cellStyle name="Output 6 3 7 3" xfId="20375" xr:uid="{00000000-0005-0000-0000-00000E700000}"/>
    <cellStyle name="Output 6 3 7 4" xfId="47321" xr:uid="{00000000-0005-0000-0000-00000F700000}"/>
    <cellStyle name="Output 6 3 8" xfId="5556" xr:uid="{00000000-0005-0000-0000-000010700000}"/>
    <cellStyle name="Output 6 3 8 2" xfId="22924" xr:uid="{00000000-0005-0000-0000-000011700000}"/>
    <cellStyle name="Output 6 3 8 3" xfId="23962" xr:uid="{00000000-0005-0000-0000-000012700000}"/>
    <cellStyle name="Output 6 3 8 4" xfId="47537" xr:uid="{00000000-0005-0000-0000-000013700000}"/>
    <cellStyle name="Output 6 3 9" xfId="5764" xr:uid="{00000000-0005-0000-0000-000014700000}"/>
    <cellStyle name="Output 6 3 9 2" xfId="23111" xr:uid="{00000000-0005-0000-0000-000015700000}"/>
    <cellStyle name="Output 6 3 9 3" xfId="21693" xr:uid="{00000000-0005-0000-0000-000016700000}"/>
    <cellStyle name="Output 6 3 9 4" xfId="47699" xr:uid="{00000000-0005-0000-0000-000017700000}"/>
    <cellStyle name="Output 6 30" xfId="10302" xr:uid="{00000000-0005-0000-0000-000018700000}"/>
    <cellStyle name="Output 6 30 2" xfId="27266" xr:uid="{00000000-0005-0000-0000-000019700000}"/>
    <cellStyle name="Output 6 30 3" xfId="38329" xr:uid="{00000000-0005-0000-0000-00001A700000}"/>
    <cellStyle name="Output 6 30 4" xfId="51288" xr:uid="{00000000-0005-0000-0000-00001B700000}"/>
    <cellStyle name="Output 6 31" xfId="10231" xr:uid="{00000000-0005-0000-0000-00001C700000}"/>
    <cellStyle name="Output 6 31 2" xfId="27199" xr:uid="{00000000-0005-0000-0000-00001D700000}"/>
    <cellStyle name="Output 6 31 3" xfId="38269" xr:uid="{00000000-0005-0000-0000-00001E700000}"/>
    <cellStyle name="Output 6 31 4" xfId="51226" xr:uid="{00000000-0005-0000-0000-00001F700000}"/>
    <cellStyle name="Output 6 32" xfId="10042" xr:uid="{00000000-0005-0000-0000-000020700000}"/>
    <cellStyle name="Output 6 32 2" xfId="27023" xr:uid="{00000000-0005-0000-0000-000021700000}"/>
    <cellStyle name="Output 6 32 3" xfId="38117" xr:uid="{00000000-0005-0000-0000-000022700000}"/>
    <cellStyle name="Output 6 32 4" xfId="51082" xr:uid="{00000000-0005-0000-0000-000023700000}"/>
    <cellStyle name="Output 6 33" xfId="9844" xr:uid="{00000000-0005-0000-0000-000024700000}"/>
    <cellStyle name="Output 6 33 2" xfId="26838" xr:uid="{00000000-0005-0000-0000-000025700000}"/>
    <cellStyle name="Output 6 33 3" xfId="37959" xr:uid="{00000000-0005-0000-0000-000026700000}"/>
    <cellStyle name="Output 6 33 4" xfId="50925" xr:uid="{00000000-0005-0000-0000-000027700000}"/>
    <cellStyle name="Output 6 34" xfId="13874" xr:uid="{00000000-0005-0000-0000-000028700000}"/>
    <cellStyle name="Output 6 34 2" xfId="30488" xr:uid="{00000000-0005-0000-0000-000029700000}"/>
    <cellStyle name="Output 6 34 3" xfId="41052" xr:uid="{00000000-0005-0000-0000-00002A700000}"/>
    <cellStyle name="Output 6 34 4" xfId="54060" xr:uid="{00000000-0005-0000-0000-00002B700000}"/>
    <cellStyle name="Output 6 35" xfId="9402" xr:uid="{00000000-0005-0000-0000-00002C700000}"/>
    <cellStyle name="Output 6 35 2" xfId="26427" xr:uid="{00000000-0005-0000-0000-00002D700000}"/>
    <cellStyle name="Output 6 35 3" xfId="37582" xr:uid="{00000000-0005-0000-0000-00002E700000}"/>
    <cellStyle name="Output 6 35 4" xfId="50548" xr:uid="{00000000-0005-0000-0000-00002F700000}"/>
    <cellStyle name="Output 6 36" xfId="14472" xr:uid="{00000000-0005-0000-0000-000030700000}"/>
    <cellStyle name="Output 6 36 2" xfId="31010" xr:uid="{00000000-0005-0000-0000-000031700000}"/>
    <cellStyle name="Output 6 36 3" xfId="41481" xr:uid="{00000000-0005-0000-0000-000032700000}"/>
    <cellStyle name="Output 6 36 4" xfId="54489" xr:uid="{00000000-0005-0000-0000-000033700000}"/>
    <cellStyle name="Output 6 37" xfId="10321" xr:uid="{00000000-0005-0000-0000-000034700000}"/>
    <cellStyle name="Output 6 37 2" xfId="27284" xr:uid="{00000000-0005-0000-0000-000035700000}"/>
    <cellStyle name="Output 6 37 3" xfId="38343" xr:uid="{00000000-0005-0000-0000-000036700000}"/>
    <cellStyle name="Output 6 37 4" xfId="51303" xr:uid="{00000000-0005-0000-0000-000037700000}"/>
    <cellStyle name="Output 6 38" xfId="15536" xr:uid="{00000000-0005-0000-0000-000038700000}"/>
    <cellStyle name="Output 6 38 2" xfId="31959" xr:uid="{00000000-0005-0000-0000-000039700000}"/>
    <cellStyle name="Output 6 38 3" xfId="42307" xr:uid="{00000000-0005-0000-0000-00003A700000}"/>
    <cellStyle name="Output 6 38 4" xfId="55315" xr:uid="{00000000-0005-0000-0000-00003B700000}"/>
    <cellStyle name="Output 6 39" xfId="15414" xr:uid="{00000000-0005-0000-0000-00003C700000}"/>
    <cellStyle name="Output 6 39 2" xfId="31845" xr:uid="{00000000-0005-0000-0000-00003D700000}"/>
    <cellStyle name="Output 6 39 3" xfId="42199" xr:uid="{00000000-0005-0000-0000-00003E700000}"/>
    <cellStyle name="Output 6 39 4" xfId="55207" xr:uid="{00000000-0005-0000-0000-00003F700000}"/>
    <cellStyle name="Output 6 4" xfId="3195" xr:uid="{00000000-0005-0000-0000-000040700000}"/>
    <cellStyle name="Output 6 4 2" xfId="20785" xr:uid="{00000000-0005-0000-0000-000041700000}"/>
    <cellStyle name="Output 6 4 3" xfId="22130" xr:uid="{00000000-0005-0000-0000-000042700000}"/>
    <cellStyle name="Output 6 4 4" xfId="45727" xr:uid="{00000000-0005-0000-0000-000043700000}"/>
    <cellStyle name="Output 6 40" xfId="16283" xr:uid="{00000000-0005-0000-0000-000044700000}"/>
    <cellStyle name="Output 6 40 2" xfId="32628" xr:uid="{00000000-0005-0000-0000-000045700000}"/>
    <cellStyle name="Output 6 40 3" xfId="42885" xr:uid="{00000000-0005-0000-0000-000046700000}"/>
    <cellStyle name="Output 6 40 4" xfId="55893" xr:uid="{00000000-0005-0000-0000-000047700000}"/>
    <cellStyle name="Output 6 41" xfId="16256" xr:uid="{00000000-0005-0000-0000-000048700000}"/>
    <cellStyle name="Output 6 41 2" xfId="32605" xr:uid="{00000000-0005-0000-0000-000049700000}"/>
    <cellStyle name="Output 6 41 3" xfId="42863" xr:uid="{00000000-0005-0000-0000-00004A700000}"/>
    <cellStyle name="Output 6 41 4" xfId="55871" xr:uid="{00000000-0005-0000-0000-00004B700000}"/>
    <cellStyle name="Output 6 42" xfId="17291" xr:uid="{00000000-0005-0000-0000-00004C700000}"/>
    <cellStyle name="Output 6 42 2" xfId="33548" xr:uid="{00000000-0005-0000-0000-00004D700000}"/>
    <cellStyle name="Output 6 42 3" xfId="43692" xr:uid="{00000000-0005-0000-0000-00004E700000}"/>
    <cellStyle name="Output 6 42 4" xfId="56700" xr:uid="{00000000-0005-0000-0000-00004F700000}"/>
    <cellStyle name="Output 6 43" xfId="17190" xr:uid="{00000000-0005-0000-0000-000050700000}"/>
    <cellStyle name="Output 6 43 2" xfId="33452" xr:uid="{00000000-0005-0000-0000-000051700000}"/>
    <cellStyle name="Output 6 43 3" xfId="43607" xr:uid="{00000000-0005-0000-0000-000052700000}"/>
    <cellStyle name="Output 6 43 4" xfId="56615" xr:uid="{00000000-0005-0000-0000-000053700000}"/>
    <cellStyle name="Output 6 44" xfId="17111" xr:uid="{00000000-0005-0000-0000-000054700000}"/>
    <cellStyle name="Output 6 44 2" xfId="33380" xr:uid="{00000000-0005-0000-0000-000055700000}"/>
    <cellStyle name="Output 6 44 3" xfId="43546" xr:uid="{00000000-0005-0000-0000-000056700000}"/>
    <cellStyle name="Output 6 44 4" xfId="56554" xr:uid="{00000000-0005-0000-0000-000057700000}"/>
    <cellStyle name="Output 6 45" xfId="17138" xr:uid="{00000000-0005-0000-0000-000058700000}"/>
    <cellStyle name="Output 6 45 2" xfId="33402" xr:uid="{00000000-0005-0000-0000-000059700000}"/>
    <cellStyle name="Output 6 45 3" xfId="43563" xr:uid="{00000000-0005-0000-0000-00005A700000}"/>
    <cellStyle name="Output 6 45 4" xfId="56571" xr:uid="{00000000-0005-0000-0000-00005B700000}"/>
    <cellStyle name="Output 6 46" xfId="16914" xr:uid="{00000000-0005-0000-0000-00005C700000}"/>
    <cellStyle name="Output 6 46 2" xfId="33197" xr:uid="{00000000-0005-0000-0000-00005D700000}"/>
    <cellStyle name="Output 6 46 3" xfId="43387" xr:uid="{00000000-0005-0000-0000-00005E700000}"/>
    <cellStyle name="Output 6 46 4" xfId="56395" xr:uid="{00000000-0005-0000-0000-00005F700000}"/>
    <cellStyle name="Output 6 47" xfId="18955" xr:uid="{00000000-0005-0000-0000-000060700000}"/>
    <cellStyle name="Output 6 47 2" xfId="35020" xr:uid="{00000000-0005-0000-0000-000061700000}"/>
    <cellStyle name="Output 6 47 3" xfId="44921" xr:uid="{00000000-0005-0000-0000-000062700000}"/>
    <cellStyle name="Output 6 47 4" xfId="57929" xr:uid="{00000000-0005-0000-0000-000063700000}"/>
    <cellStyle name="Output 6 48" xfId="18941" xr:uid="{00000000-0005-0000-0000-000064700000}"/>
    <cellStyle name="Output 6 48 2" xfId="35009" xr:uid="{00000000-0005-0000-0000-000065700000}"/>
    <cellStyle name="Output 6 48 3" xfId="44915" xr:uid="{00000000-0005-0000-0000-000066700000}"/>
    <cellStyle name="Output 6 48 4" xfId="57923" xr:uid="{00000000-0005-0000-0000-000067700000}"/>
    <cellStyle name="Output 6 49" xfId="20201" xr:uid="{00000000-0005-0000-0000-000068700000}"/>
    <cellStyle name="Output 6 5" xfId="3083" xr:uid="{00000000-0005-0000-0000-000069700000}"/>
    <cellStyle name="Output 6 5 2" xfId="20680" xr:uid="{00000000-0005-0000-0000-00006A700000}"/>
    <cellStyle name="Output 6 5 3" xfId="22905" xr:uid="{00000000-0005-0000-0000-00006B700000}"/>
    <cellStyle name="Output 6 5 4" xfId="45633" xr:uid="{00000000-0005-0000-0000-00006C700000}"/>
    <cellStyle name="Output 6 50" xfId="45444" xr:uid="{00000000-0005-0000-0000-00006D700000}"/>
    <cellStyle name="Output 6 6" xfId="4106" xr:uid="{00000000-0005-0000-0000-00006E700000}"/>
    <cellStyle name="Output 6 6 2" xfId="21607" xr:uid="{00000000-0005-0000-0000-00006F700000}"/>
    <cellStyle name="Output 6 6 3" xfId="19911" xr:uid="{00000000-0005-0000-0000-000070700000}"/>
    <cellStyle name="Output 6 6 4" xfId="46421" xr:uid="{00000000-0005-0000-0000-000071700000}"/>
    <cellStyle name="Output 6 7" xfId="4054" xr:uid="{00000000-0005-0000-0000-000072700000}"/>
    <cellStyle name="Output 6 7 2" xfId="21558" xr:uid="{00000000-0005-0000-0000-000073700000}"/>
    <cellStyle name="Output 6 7 3" xfId="19952" xr:uid="{00000000-0005-0000-0000-000074700000}"/>
    <cellStyle name="Output 6 7 4" xfId="46380" xr:uid="{00000000-0005-0000-0000-000075700000}"/>
    <cellStyle name="Output 6 8" xfId="4746" xr:uid="{00000000-0005-0000-0000-000076700000}"/>
    <cellStyle name="Output 6 8 2" xfId="22181" xr:uid="{00000000-0005-0000-0000-000077700000}"/>
    <cellStyle name="Output 6 8 3" xfId="21843" xr:uid="{00000000-0005-0000-0000-000078700000}"/>
    <cellStyle name="Output 6 8 4" xfId="46895" xr:uid="{00000000-0005-0000-0000-000079700000}"/>
    <cellStyle name="Output 6 9" xfId="4690" xr:uid="{00000000-0005-0000-0000-00007A700000}"/>
    <cellStyle name="Output 6 9 2" xfId="22128" xr:uid="{00000000-0005-0000-0000-00007B700000}"/>
    <cellStyle name="Output 6 9 3" xfId="30730" xr:uid="{00000000-0005-0000-0000-00007C700000}"/>
    <cellStyle name="Output 6 9 4" xfId="46845" xr:uid="{00000000-0005-0000-0000-00007D700000}"/>
    <cellStyle name="Output 7" xfId="3046" xr:uid="{00000000-0005-0000-0000-00007E700000}"/>
    <cellStyle name="Output 7 10" xfId="6374" xr:uid="{00000000-0005-0000-0000-00007F700000}"/>
    <cellStyle name="Output 7 10 2" xfId="23686" xr:uid="{00000000-0005-0000-0000-000080700000}"/>
    <cellStyle name="Output 7 10 3" xfId="20253" xr:uid="{00000000-0005-0000-0000-000081700000}"/>
    <cellStyle name="Output 7 10 4" xfId="48196" xr:uid="{00000000-0005-0000-0000-000082700000}"/>
    <cellStyle name="Output 7 11" xfId="6602" xr:uid="{00000000-0005-0000-0000-000083700000}"/>
    <cellStyle name="Output 7 11 2" xfId="23883" xr:uid="{00000000-0005-0000-0000-000084700000}"/>
    <cellStyle name="Output 7 11 3" xfId="30485" xr:uid="{00000000-0005-0000-0000-000085700000}"/>
    <cellStyle name="Output 7 11 4" xfId="48367" xr:uid="{00000000-0005-0000-0000-000086700000}"/>
    <cellStyle name="Output 7 12" xfId="6902" xr:uid="{00000000-0005-0000-0000-000087700000}"/>
    <cellStyle name="Output 7 12 2" xfId="24149" xr:uid="{00000000-0005-0000-0000-000088700000}"/>
    <cellStyle name="Output 7 12 3" xfId="35620" xr:uid="{00000000-0005-0000-0000-000089700000}"/>
    <cellStyle name="Output 7 12 4" xfId="48589" xr:uid="{00000000-0005-0000-0000-00008A700000}"/>
    <cellStyle name="Output 7 13" xfId="7253" xr:uid="{00000000-0005-0000-0000-00008B700000}"/>
    <cellStyle name="Output 7 13 2" xfId="24470" xr:uid="{00000000-0005-0000-0000-00008C700000}"/>
    <cellStyle name="Output 7 13 3" xfId="35893" xr:uid="{00000000-0005-0000-0000-00008D700000}"/>
    <cellStyle name="Output 7 13 4" xfId="48863" xr:uid="{00000000-0005-0000-0000-00008E700000}"/>
    <cellStyle name="Output 7 14" xfId="7691" xr:uid="{00000000-0005-0000-0000-00008F700000}"/>
    <cellStyle name="Output 7 14 2" xfId="24856" xr:uid="{00000000-0005-0000-0000-000090700000}"/>
    <cellStyle name="Output 7 14 3" xfId="36208" xr:uid="{00000000-0005-0000-0000-000091700000}"/>
    <cellStyle name="Output 7 14 4" xfId="49179" xr:uid="{00000000-0005-0000-0000-000092700000}"/>
    <cellStyle name="Output 7 15" xfId="7986" xr:uid="{00000000-0005-0000-0000-000093700000}"/>
    <cellStyle name="Output 7 15 2" xfId="25122" xr:uid="{00000000-0005-0000-0000-000094700000}"/>
    <cellStyle name="Output 7 15 3" xfId="36438" xr:uid="{00000000-0005-0000-0000-000095700000}"/>
    <cellStyle name="Output 7 15 4" xfId="49409" xr:uid="{00000000-0005-0000-0000-000096700000}"/>
    <cellStyle name="Output 7 16" xfId="8579" xr:uid="{00000000-0005-0000-0000-000097700000}"/>
    <cellStyle name="Output 7 16 2" xfId="25675" xr:uid="{00000000-0005-0000-0000-000098700000}"/>
    <cellStyle name="Output 7 16 3" xfId="36932" xr:uid="{00000000-0005-0000-0000-000099700000}"/>
    <cellStyle name="Output 7 16 4" xfId="49903" xr:uid="{00000000-0005-0000-0000-00009A700000}"/>
    <cellStyle name="Output 7 17" xfId="8828" xr:uid="{00000000-0005-0000-0000-00009B700000}"/>
    <cellStyle name="Output 7 17 2" xfId="25892" xr:uid="{00000000-0005-0000-0000-00009C700000}"/>
    <cellStyle name="Output 7 17 3" xfId="37112" xr:uid="{00000000-0005-0000-0000-00009D700000}"/>
    <cellStyle name="Output 7 17 4" xfId="50083" xr:uid="{00000000-0005-0000-0000-00009E700000}"/>
    <cellStyle name="Output 7 18" xfId="9107" xr:uid="{00000000-0005-0000-0000-00009F700000}"/>
    <cellStyle name="Output 7 18 2" xfId="26144" xr:uid="{00000000-0005-0000-0000-0000A0700000}"/>
    <cellStyle name="Output 7 18 3" xfId="37326" xr:uid="{00000000-0005-0000-0000-0000A1700000}"/>
    <cellStyle name="Output 7 18 4" xfId="50297" xr:uid="{00000000-0005-0000-0000-0000A2700000}"/>
    <cellStyle name="Output 7 19" xfId="10640" xr:uid="{00000000-0005-0000-0000-0000A3700000}"/>
    <cellStyle name="Output 7 19 2" xfId="27582" xr:uid="{00000000-0005-0000-0000-0000A4700000}"/>
    <cellStyle name="Output 7 19 3" xfId="38605" xr:uid="{00000000-0005-0000-0000-0000A5700000}"/>
    <cellStyle name="Output 7 19 4" xfId="51613" xr:uid="{00000000-0005-0000-0000-0000A6700000}"/>
    <cellStyle name="Output 7 2" xfId="3515" xr:uid="{00000000-0005-0000-0000-0000A7700000}"/>
    <cellStyle name="Output 7 2 2" xfId="21072" xr:uid="{00000000-0005-0000-0000-0000A8700000}"/>
    <cellStyle name="Output 7 2 3" xfId="24483" xr:uid="{00000000-0005-0000-0000-0000A9700000}"/>
    <cellStyle name="Output 7 2 4" xfId="45964" xr:uid="{00000000-0005-0000-0000-0000AA700000}"/>
    <cellStyle name="Output 7 20" xfId="10897" xr:uid="{00000000-0005-0000-0000-0000AB700000}"/>
    <cellStyle name="Output 7 20 2" xfId="27818" xr:uid="{00000000-0005-0000-0000-0000AC700000}"/>
    <cellStyle name="Output 7 20 3" xfId="38801" xr:uid="{00000000-0005-0000-0000-0000AD700000}"/>
    <cellStyle name="Output 7 20 4" xfId="51809" xr:uid="{00000000-0005-0000-0000-0000AE700000}"/>
    <cellStyle name="Output 7 21" xfId="11223" xr:uid="{00000000-0005-0000-0000-0000AF700000}"/>
    <cellStyle name="Output 7 21 2" xfId="28109" xr:uid="{00000000-0005-0000-0000-0000B0700000}"/>
    <cellStyle name="Output 7 21 3" xfId="39037" xr:uid="{00000000-0005-0000-0000-0000B1700000}"/>
    <cellStyle name="Output 7 21 4" xfId="52045" xr:uid="{00000000-0005-0000-0000-0000B2700000}"/>
    <cellStyle name="Output 7 22" xfId="11562" xr:uid="{00000000-0005-0000-0000-0000B3700000}"/>
    <cellStyle name="Output 7 22 2" xfId="28418" xr:uid="{00000000-0005-0000-0000-0000B4700000}"/>
    <cellStyle name="Output 7 22 3" xfId="39300" xr:uid="{00000000-0005-0000-0000-0000B5700000}"/>
    <cellStyle name="Output 7 22 4" xfId="52308" xr:uid="{00000000-0005-0000-0000-0000B6700000}"/>
    <cellStyle name="Output 7 23" xfId="11830" xr:uid="{00000000-0005-0000-0000-0000B7700000}"/>
    <cellStyle name="Output 7 23 2" xfId="28655" xr:uid="{00000000-0005-0000-0000-0000B8700000}"/>
    <cellStyle name="Output 7 23 3" xfId="39507" xr:uid="{00000000-0005-0000-0000-0000B9700000}"/>
    <cellStyle name="Output 7 23 4" xfId="52515" xr:uid="{00000000-0005-0000-0000-0000BA700000}"/>
    <cellStyle name="Output 7 24" xfId="12163" xr:uid="{00000000-0005-0000-0000-0000BB700000}"/>
    <cellStyle name="Output 7 24 2" xfId="28958" xr:uid="{00000000-0005-0000-0000-0000BC700000}"/>
    <cellStyle name="Output 7 24 3" xfId="39761" xr:uid="{00000000-0005-0000-0000-0000BD700000}"/>
    <cellStyle name="Output 7 24 4" xfId="52769" xr:uid="{00000000-0005-0000-0000-0000BE700000}"/>
    <cellStyle name="Output 7 25" xfId="12443" xr:uid="{00000000-0005-0000-0000-0000BF700000}"/>
    <cellStyle name="Output 7 25 2" xfId="29204" xr:uid="{00000000-0005-0000-0000-0000C0700000}"/>
    <cellStyle name="Output 7 25 3" xfId="39963" xr:uid="{00000000-0005-0000-0000-0000C1700000}"/>
    <cellStyle name="Output 7 25 4" xfId="52971" xr:uid="{00000000-0005-0000-0000-0000C2700000}"/>
    <cellStyle name="Output 7 26" xfId="12714" xr:uid="{00000000-0005-0000-0000-0000C3700000}"/>
    <cellStyle name="Output 7 26 2" xfId="29445" xr:uid="{00000000-0005-0000-0000-0000C4700000}"/>
    <cellStyle name="Output 7 26 3" xfId="40155" xr:uid="{00000000-0005-0000-0000-0000C5700000}"/>
    <cellStyle name="Output 7 26 4" xfId="53163" xr:uid="{00000000-0005-0000-0000-0000C6700000}"/>
    <cellStyle name="Output 7 27" xfId="12994" xr:uid="{00000000-0005-0000-0000-0000C7700000}"/>
    <cellStyle name="Output 7 27 2" xfId="29690" xr:uid="{00000000-0005-0000-0000-0000C8700000}"/>
    <cellStyle name="Output 7 27 3" xfId="40356" xr:uid="{00000000-0005-0000-0000-0000C9700000}"/>
    <cellStyle name="Output 7 27 4" xfId="53364" xr:uid="{00000000-0005-0000-0000-0000CA700000}"/>
    <cellStyle name="Output 7 28" xfId="13336" xr:uid="{00000000-0005-0000-0000-0000CB700000}"/>
    <cellStyle name="Output 7 28 2" xfId="30001" xr:uid="{00000000-0005-0000-0000-0000CC700000}"/>
    <cellStyle name="Output 7 28 3" xfId="40624" xr:uid="{00000000-0005-0000-0000-0000CD700000}"/>
    <cellStyle name="Output 7 28 4" xfId="53632" xr:uid="{00000000-0005-0000-0000-0000CE700000}"/>
    <cellStyle name="Output 7 29" xfId="13666" xr:uid="{00000000-0005-0000-0000-0000CF700000}"/>
    <cellStyle name="Output 7 29 2" xfId="30300" xr:uid="{00000000-0005-0000-0000-0000D0700000}"/>
    <cellStyle name="Output 7 29 3" xfId="40891" xr:uid="{00000000-0005-0000-0000-0000D1700000}"/>
    <cellStyle name="Output 7 29 4" xfId="53899" xr:uid="{00000000-0005-0000-0000-0000D2700000}"/>
    <cellStyle name="Output 7 3" xfId="3812" xr:uid="{00000000-0005-0000-0000-0000D3700000}"/>
    <cellStyle name="Output 7 3 2" xfId="21331" xr:uid="{00000000-0005-0000-0000-0000D4700000}"/>
    <cellStyle name="Output 7 3 3" xfId="20132" xr:uid="{00000000-0005-0000-0000-0000D5700000}"/>
    <cellStyle name="Output 7 3 4" xfId="46182" xr:uid="{00000000-0005-0000-0000-0000D6700000}"/>
    <cellStyle name="Output 7 30" xfId="13919" xr:uid="{00000000-0005-0000-0000-0000D7700000}"/>
    <cellStyle name="Output 7 30 2" xfId="30523" xr:uid="{00000000-0005-0000-0000-0000D8700000}"/>
    <cellStyle name="Output 7 30 3" xfId="41085" xr:uid="{00000000-0005-0000-0000-0000D9700000}"/>
    <cellStyle name="Output 7 30 4" xfId="54093" xr:uid="{00000000-0005-0000-0000-0000DA700000}"/>
    <cellStyle name="Output 7 31" xfId="14193" xr:uid="{00000000-0005-0000-0000-0000DB700000}"/>
    <cellStyle name="Output 7 31 2" xfId="30764" xr:uid="{00000000-0005-0000-0000-0000DC700000}"/>
    <cellStyle name="Output 7 31 3" xfId="41278" xr:uid="{00000000-0005-0000-0000-0000DD700000}"/>
    <cellStyle name="Output 7 31 4" xfId="54286" xr:uid="{00000000-0005-0000-0000-0000DE700000}"/>
    <cellStyle name="Output 7 32" xfId="14477" xr:uid="{00000000-0005-0000-0000-0000DF700000}"/>
    <cellStyle name="Output 7 32 2" xfId="31015" xr:uid="{00000000-0005-0000-0000-0000E0700000}"/>
    <cellStyle name="Output 7 32 3" xfId="41485" xr:uid="{00000000-0005-0000-0000-0000E1700000}"/>
    <cellStyle name="Output 7 32 4" xfId="54493" xr:uid="{00000000-0005-0000-0000-0000E2700000}"/>
    <cellStyle name="Output 7 33" xfId="14800" xr:uid="{00000000-0005-0000-0000-0000E3700000}"/>
    <cellStyle name="Output 7 33 2" xfId="31301" xr:uid="{00000000-0005-0000-0000-0000E4700000}"/>
    <cellStyle name="Output 7 33 3" xfId="41726" xr:uid="{00000000-0005-0000-0000-0000E5700000}"/>
    <cellStyle name="Output 7 33 4" xfId="54734" xr:uid="{00000000-0005-0000-0000-0000E6700000}"/>
    <cellStyle name="Output 7 34" xfId="15097" xr:uid="{00000000-0005-0000-0000-0000E7700000}"/>
    <cellStyle name="Output 7 34 2" xfId="31567" xr:uid="{00000000-0005-0000-0000-0000E8700000}"/>
    <cellStyle name="Output 7 34 3" xfId="41957" xr:uid="{00000000-0005-0000-0000-0000E9700000}"/>
    <cellStyle name="Output 7 34 4" xfId="54965" xr:uid="{00000000-0005-0000-0000-0000EA700000}"/>
    <cellStyle name="Output 7 35" xfId="15398" xr:uid="{00000000-0005-0000-0000-0000EB700000}"/>
    <cellStyle name="Output 7 35 2" xfId="31831" xr:uid="{00000000-0005-0000-0000-0000EC700000}"/>
    <cellStyle name="Output 7 35 3" xfId="42186" xr:uid="{00000000-0005-0000-0000-0000ED700000}"/>
    <cellStyle name="Output 7 35 4" xfId="55194" xr:uid="{00000000-0005-0000-0000-0000EE700000}"/>
    <cellStyle name="Output 7 36" xfId="15847" xr:uid="{00000000-0005-0000-0000-0000EF700000}"/>
    <cellStyle name="Output 7 36 2" xfId="32240" xr:uid="{00000000-0005-0000-0000-0000F0700000}"/>
    <cellStyle name="Output 7 36 3" xfId="42548" xr:uid="{00000000-0005-0000-0000-0000F1700000}"/>
    <cellStyle name="Output 7 36 4" xfId="55556" xr:uid="{00000000-0005-0000-0000-0000F2700000}"/>
    <cellStyle name="Output 7 37" xfId="16107" xr:uid="{00000000-0005-0000-0000-0000F3700000}"/>
    <cellStyle name="Output 7 37 2" xfId="32464" xr:uid="{00000000-0005-0000-0000-0000F4700000}"/>
    <cellStyle name="Output 7 37 3" xfId="42738" xr:uid="{00000000-0005-0000-0000-0000F5700000}"/>
    <cellStyle name="Output 7 37 4" xfId="55746" xr:uid="{00000000-0005-0000-0000-0000F6700000}"/>
    <cellStyle name="Output 7 38" xfId="16593" xr:uid="{00000000-0005-0000-0000-0000F7700000}"/>
    <cellStyle name="Output 7 38 2" xfId="32910" xr:uid="{00000000-0005-0000-0000-0000F8700000}"/>
    <cellStyle name="Output 7 38 3" xfId="43136" xr:uid="{00000000-0005-0000-0000-0000F9700000}"/>
    <cellStyle name="Output 7 38 4" xfId="56144" xr:uid="{00000000-0005-0000-0000-0000FA700000}"/>
    <cellStyle name="Output 7 39" xfId="16816" xr:uid="{00000000-0005-0000-0000-0000FB700000}"/>
    <cellStyle name="Output 7 39 2" xfId="33106" xr:uid="{00000000-0005-0000-0000-0000FC700000}"/>
    <cellStyle name="Output 7 39 3" xfId="43305" xr:uid="{00000000-0005-0000-0000-0000FD700000}"/>
    <cellStyle name="Output 7 39 4" xfId="56313" xr:uid="{00000000-0005-0000-0000-0000FE700000}"/>
    <cellStyle name="Output 7 4" xfId="4430" xr:uid="{00000000-0005-0000-0000-0000FF700000}"/>
    <cellStyle name="Output 7 4 2" xfId="21893" xr:uid="{00000000-0005-0000-0000-000000710000}"/>
    <cellStyle name="Output 7 4 3" xfId="27622" xr:uid="{00000000-0005-0000-0000-000001710000}"/>
    <cellStyle name="Output 7 4 4" xfId="46659" xr:uid="{00000000-0005-0000-0000-000002710000}"/>
    <cellStyle name="Output 7 40" xfId="17628" xr:uid="{00000000-0005-0000-0000-000003710000}"/>
    <cellStyle name="Output 7 40 2" xfId="33847" xr:uid="{00000000-0005-0000-0000-000004710000}"/>
    <cellStyle name="Output 7 40 3" xfId="43941" xr:uid="{00000000-0005-0000-0000-000005710000}"/>
    <cellStyle name="Output 7 40 4" xfId="56949" xr:uid="{00000000-0005-0000-0000-000006710000}"/>
    <cellStyle name="Output 7 41" xfId="17877" xr:uid="{00000000-0005-0000-0000-000007710000}"/>
    <cellStyle name="Output 7 41 2" xfId="34067" xr:uid="{00000000-0005-0000-0000-000008710000}"/>
    <cellStyle name="Output 7 41 3" xfId="44122" xr:uid="{00000000-0005-0000-0000-000009710000}"/>
    <cellStyle name="Output 7 41 4" xfId="57130" xr:uid="{00000000-0005-0000-0000-00000A710000}"/>
    <cellStyle name="Output 7 42" xfId="18193" xr:uid="{00000000-0005-0000-0000-00000B710000}"/>
    <cellStyle name="Output 7 42 2" xfId="34344" xr:uid="{00000000-0005-0000-0000-00000C710000}"/>
    <cellStyle name="Output 7 42 3" xfId="44354" xr:uid="{00000000-0005-0000-0000-00000D710000}"/>
    <cellStyle name="Output 7 42 4" xfId="57362" xr:uid="{00000000-0005-0000-0000-00000E710000}"/>
    <cellStyle name="Output 7 43" xfId="18505" xr:uid="{00000000-0005-0000-0000-00000F710000}"/>
    <cellStyle name="Output 7 43 2" xfId="34622" xr:uid="{00000000-0005-0000-0000-000010710000}"/>
    <cellStyle name="Output 7 43 3" xfId="44583" xr:uid="{00000000-0005-0000-0000-000011710000}"/>
    <cellStyle name="Output 7 43 4" xfId="57591" xr:uid="{00000000-0005-0000-0000-000012710000}"/>
    <cellStyle name="Output 7 44" xfId="18818" xr:uid="{00000000-0005-0000-0000-000013710000}"/>
    <cellStyle name="Output 7 44 2" xfId="34896" xr:uid="{00000000-0005-0000-0000-000014710000}"/>
    <cellStyle name="Output 7 44 3" xfId="44817" xr:uid="{00000000-0005-0000-0000-000015710000}"/>
    <cellStyle name="Output 7 44 4" xfId="57825" xr:uid="{00000000-0005-0000-0000-000016710000}"/>
    <cellStyle name="Output 7 45" xfId="19278" xr:uid="{00000000-0005-0000-0000-000017710000}"/>
    <cellStyle name="Output 7 45 2" xfId="35309" xr:uid="{00000000-0005-0000-0000-000018710000}"/>
    <cellStyle name="Output 7 45 3" xfId="45158" xr:uid="{00000000-0005-0000-0000-000019710000}"/>
    <cellStyle name="Output 7 45 4" xfId="58166" xr:uid="{00000000-0005-0000-0000-00001A710000}"/>
    <cellStyle name="Output 7 46" xfId="19581" xr:uid="{00000000-0005-0000-0000-00001B710000}"/>
    <cellStyle name="Output 7 46 2" xfId="35572" xr:uid="{00000000-0005-0000-0000-00001C710000}"/>
    <cellStyle name="Output 7 46 3" xfId="45382" xr:uid="{00000000-0005-0000-0000-00001D710000}"/>
    <cellStyle name="Output 7 46 4" xfId="58390" xr:uid="{00000000-0005-0000-0000-00001E710000}"/>
    <cellStyle name="Output 7 47" xfId="33872" xr:uid="{00000000-0005-0000-0000-00001F710000}"/>
    <cellStyle name="Output 7 5" xfId="4675" xr:uid="{00000000-0005-0000-0000-000020710000}"/>
    <cellStyle name="Output 7 5 2" xfId="22114" xr:uid="{00000000-0005-0000-0000-000021710000}"/>
    <cellStyle name="Output 7 5 3" xfId="21871" xr:uid="{00000000-0005-0000-0000-000022710000}"/>
    <cellStyle name="Output 7 5 4" xfId="46836" xr:uid="{00000000-0005-0000-0000-000023710000}"/>
    <cellStyle name="Output 7 6" xfId="5061" xr:uid="{00000000-0005-0000-0000-000024710000}"/>
    <cellStyle name="Output 7 6 2" xfId="22472" xr:uid="{00000000-0005-0000-0000-000025710000}"/>
    <cellStyle name="Output 7 6 3" xfId="20231" xr:uid="{00000000-0005-0000-0000-000026710000}"/>
    <cellStyle name="Output 7 6 4" xfId="47152" xr:uid="{00000000-0005-0000-0000-000027710000}"/>
    <cellStyle name="Output 7 7" xfId="5291" xr:uid="{00000000-0005-0000-0000-000028710000}"/>
    <cellStyle name="Output 7 7 2" xfId="22680" xr:uid="{00000000-0005-0000-0000-000029710000}"/>
    <cellStyle name="Output 7 7 3" xfId="20366" xr:uid="{00000000-0005-0000-0000-00002A710000}"/>
    <cellStyle name="Output 7 7 4" xfId="47330" xr:uid="{00000000-0005-0000-0000-00002B710000}"/>
    <cellStyle name="Output 7 8" xfId="5563" xr:uid="{00000000-0005-0000-0000-00002C710000}"/>
    <cellStyle name="Output 7 8 2" xfId="22929" xr:uid="{00000000-0005-0000-0000-00002D710000}"/>
    <cellStyle name="Output 7 8 3" xfId="22436" xr:uid="{00000000-0005-0000-0000-00002E710000}"/>
    <cellStyle name="Output 7 8 4" xfId="47542" xr:uid="{00000000-0005-0000-0000-00002F710000}"/>
    <cellStyle name="Output 7 9" xfId="5771" xr:uid="{00000000-0005-0000-0000-000030710000}"/>
    <cellStyle name="Output 7 9 2" xfId="23116" xr:uid="{00000000-0005-0000-0000-000031710000}"/>
    <cellStyle name="Output 7 9 3" xfId="33858" xr:uid="{00000000-0005-0000-0000-000032710000}"/>
    <cellStyle name="Output 7 9 4" xfId="47704" xr:uid="{00000000-0005-0000-0000-000033710000}"/>
    <cellStyle name="Output Amounts" xfId="1511" xr:uid="{00000000-0005-0000-0000-000034710000}"/>
    <cellStyle name="Output Line Items" xfId="1512" xr:uid="{00000000-0005-0000-0000-000035710000}"/>
    <cellStyle name="Output Line Items 2" xfId="2681" xr:uid="{00000000-0005-0000-0000-000036710000}"/>
    <cellStyle name="Page Header" xfId="2514" xr:uid="{00000000-0005-0000-0000-000037710000}"/>
    <cellStyle name="per.style" xfId="1513" xr:uid="{00000000-0005-0000-0000-000038710000}"/>
    <cellStyle name="Percent" xfId="2" builtinId="5"/>
    <cellStyle name="Percent (1)" xfId="2515" xr:uid="{00000000-0005-0000-0000-00003A710000}"/>
    <cellStyle name="Percent [0]" xfId="1515" xr:uid="{00000000-0005-0000-0000-00003B710000}"/>
    <cellStyle name="Percent [00]" xfId="1516" xr:uid="{00000000-0005-0000-0000-00003C710000}"/>
    <cellStyle name="Percent [2]" xfId="1517" xr:uid="{00000000-0005-0000-0000-00003D710000}"/>
    <cellStyle name="Percent [2] 2" xfId="2683" xr:uid="{00000000-0005-0000-0000-00003E710000}"/>
    <cellStyle name="Percent [2] 3" xfId="3067" xr:uid="{00000000-0005-0000-0000-00003F710000}"/>
    <cellStyle name="Percent 10" xfId="1518" xr:uid="{00000000-0005-0000-0000-000040710000}"/>
    <cellStyle name="Percent 10 2" xfId="1519" xr:uid="{00000000-0005-0000-0000-000041710000}"/>
    <cellStyle name="Percent 10 3" xfId="1520" xr:uid="{00000000-0005-0000-0000-000042710000}"/>
    <cellStyle name="Percent 10 4" xfId="1521" xr:uid="{00000000-0005-0000-0000-000043710000}"/>
    <cellStyle name="Percent 11" xfId="1522" xr:uid="{00000000-0005-0000-0000-000044710000}"/>
    <cellStyle name="Percent 11 2" xfId="1523" xr:uid="{00000000-0005-0000-0000-000045710000}"/>
    <cellStyle name="Percent 11 3" xfId="1524" xr:uid="{00000000-0005-0000-0000-000046710000}"/>
    <cellStyle name="Percent 11 4" xfId="1525" xr:uid="{00000000-0005-0000-0000-000047710000}"/>
    <cellStyle name="Percent 12" xfId="1526" xr:uid="{00000000-0005-0000-0000-000048710000}"/>
    <cellStyle name="Percent 12 2" xfId="1527" xr:uid="{00000000-0005-0000-0000-000049710000}"/>
    <cellStyle name="Percent 12 3" xfId="1528" xr:uid="{00000000-0005-0000-0000-00004A710000}"/>
    <cellStyle name="Percent 12 4" xfId="1529" xr:uid="{00000000-0005-0000-0000-00004B710000}"/>
    <cellStyle name="Percent 13" xfId="1530" xr:uid="{00000000-0005-0000-0000-00004C710000}"/>
    <cellStyle name="Percent 14" xfId="1531" xr:uid="{00000000-0005-0000-0000-00004D710000}"/>
    <cellStyle name="Percent 15" xfId="1532" xr:uid="{00000000-0005-0000-0000-00004E710000}"/>
    <cellStyle name="Percent 15 2" xfId="1533" xr:uid="{00000000-0005-0000-0000-00004F710000}"/>
    <cellStyle name="Percent 15 3" xfId="1534" xr:uid="{00000000-0005-0000-0000-000050710000}"/>
    <cellStyle name="Percent 15 4" xfId="1535" xr:uid="{00000000-0005-0000-0000-000051710000}"/>
    <cellStyle name="Percent 16" xfId="1536" xr:uid="{00000000-0005-0000-0000-000052710000}"/>
    <cellStyle name="Percent 17" xfId="1537" xr:uid="{00000000-0005-0000-0000-000053710000}"/>
    <cellStyle name="Percent 17 2" xfId="1538" xr:uid="{00000000-0005-0000-0000-000054710000}"/>
    <cellStyle name="Percent 17 3" xfId="1539" xr:uid="{00000000-0005-0000-0000-000055710000}"/>
    <cellStyle name="Percent 17 4" xfId="1540" xr:uid="{00000000-0005-0000-0000-000056710000}"/>
    <cellStyle name="Percent 18" xfId="1541" xr:uid="{00000000-0005-0000-0000-000057710000}"/>
    <cellStyle name="Percent 19" xfId="2557" xr:uid="{00000000-0005-0000-0000-000058710000}"/>
    <cellStyle name="Percent 2" xfId="1542" xr:uid="{00000000-0005-0000-0000-000059710000}"/>
    <cellStyle name="Percent 2 2" xfId="1543" xr:uid="{00000000-0005-0000-0000-00005A710000}"/>
    <cellStyle name="Percent 2 3" xfId="1544" xr:uid="{00000000-0005-0000-0000-00005B710000}"/>
    <cellStyle name="Percent 2 4" xfId="1545" xr:uid="{00000000-0005-0000-0000-00005C710000}"/>
    <cellStyle name="Percent 2 5" xfId="2558" xr:uid="{00000000-0005-0000-0000-00005D710000}"/>
    <cellStyle name="Percent 20" xfId="2604" xr:uid="{00000000-0005-0000-0000-00005E710000}"/>
    <cellStyle name="Percent 21" xfId="2682" xr:uid="{00000000-0005-0000-0000-00005F710000}"/>
    <cellStyle name="Percent 22" xfId="2897" xr:uid="{00000000-0005-0000-0000-000060710000}"/>
    <cellStyle name="Percent 23" xfId="2849" xr:uid="{00000000-0005-0000-0000-000061710000}"/>
    <cellStyle name="Percent 24" xfId="2618" xr:uid="{00000000-0005-0000-0000-000062710000}"/>
    <cellStyle name="Percent 25" xfId="2725" xr:uid="{00000000-0005-0000-0000-000063710000}"/>
    <cellStyle name="Percent 26" xfId="2622" xr:uid="{00000000-0005-0000-0000-000064710000}"/>
    <cellStyle name="Percent 27" xfId="2657" xr:uid="{00000000-0005-0000-0000-000065710000}"/>
    <cellStyle name="Percent 28" xfId="2596" xr:uid="{00000000-0005-0000-0000-000066710000}"/>
    <cellStyle name="Percent 29" xfId="2624" xr:uid="{00000000-0005-0000-0000-000067710000}"/>
    <cellStyle name="Percent 3" xfId="1546" xr:uid="{00000000-0005-0000-0000-000068710000}"/>
    <cellStyle name="Percent 3 2" xfId="1547" xr:uid="{00000000-0005-0000-0000-000069710000}"/>
    <cellStyle name="Percent 3 3" xfId="1548" xr:uid="{00000000-0005-0000-0000-00006A710000}"/>
    <cellStyle name="Percent 3 4" xfId="1549" xr:uid="{00000000-0005-0000-0000-00006B710000}"/>
    <cellStyle name="Percent 3 5" xfId="2559" xr:uid="{00000000-0005-0000-0000-00006C710000}"/>
    <cellStyle name="Percent 3 6" xfId="35577" xr:uid="{00000000-0005-0000-0000-00006D710000}"/>
    <cellStyle name="Percent 30" xfId="3018" xr:uid="{00000000-0005-0000-0000-00006E710000}"/>
    <cellStyle name="Percent 31" xfId="3020" xr:uid="{00000000-0005-0000-0000-00006F710000}"/>
    <cellStyle name="Percent 32" xfId="3021" xr:uid="{00000000-0005-0000-0000-000070710000}"/>
    <cellStyle name="Percent 33" xfId="3024" xr:uid="{00000000-0005-0000-0000-000071710000}"/>
    <cellStyle name="Percent 34" xfId="1550" xr:uid="{00000000-0005-0000-0000-000072710000}"/>
    <cellStyle name="Percent 34 2" xfId="1551" xr:uid="{00000000-0005-0000-0000-000073710000}"/>
    <cellStyle name="Percent 34 3" xfId="1552" xr:uid="{00000000-0005-0000-0000-000074710000}"/>
    <cellStyle name="Percent 34 4" xfId="1553" xr:uid="{00000000-0005-0000-0000-000075710000}"/>
    <cellStyle name="Percent 35" xfId="3025" xr:uid="{00000000-0005-0000-0000-000076710000}"/>
    <cellStyle name="Percent 36" xfId="3028" xr:uid="{00000000-0005-0000-0000-000077710000}"/>
    <cellStyle name="Percent 37" xfId="3032" xr:uid="{00000000-0005-0000-0000-000078710000}"/>
    <cellStyle name="Percent 38" xfId="3047" xr:uid="{00000000-0005-0000-0000-000079710000}"/>
    <cellStyle name="Percent 39" xfId="3066" xr:uid="{00000000-0005-0000-0000-00007A710000}"/>
    <cellStyle name="Percent 4" xfId="1554" xr:uid="{00000000-0005-0000-0000-00007B710000}"/>
    <cellStyle name="Percent 40" xfId="3079" xr:uid="{00000000-0005-0000-0000-00007C710000}"/>
    <cellStyle name="Percent 41" xfId="1514" xr:uid="{00000000-0005-0000-0000-00007D710000}"/>
    <cellStyle name="Percent 42" xfId="3122" xr:uid="{00000000-0005-0000-0000-00007E710000}"/>
    <cellStyle name="Percent 43" xfId="3096" xr:uid="{00000000-0005-0000-0000-00007F710000}"/>
    <cellStyle name="Percent 44" xfId="3978" xr:uid="{00000000-0005-0000-0000-000080710000}"/>
    <cellStyle name="Percent 45" xfId="4104" xr:uid="{00000000-0005-0000-0000-000081710000}"/>
    <cellStyle name="Percent 46" xfId="3984" xr:uid="{00000000-0005-0000-0000-000082710000}"/>
    <cellStyle name="Percent 47" xfId="3966" xr:uid="{00000000-0005-0000-0000-000083710000}"/>
    <cellStyle name="Percent 48" xfId="4730" xr:uid="{00000000-0005-0000-0000-000084710000}"/>
    <cellStyle name="Percent 49" xfId="3977" xr:uid="{00000000-0005-0000-0000-000085710000}"/>
    <cellStyle name="Percent 5" xfId="1555" xr:uid="{00000000-0005-0000-0000-000086710000}"/>
    <cellStyle name="Percent 5 2" xfId="2684" xr:uid="{00000000-0005-0000-0000-000087710000}"/>
    <cellStyle name="Percent 50" xfId="5884" xr:uid="{00000000-0005-0000-0000-000088710000}"/>
    <cellStyle name="Percent 51" xfId="5867" xr:uid="{00000000-0005-0000-0000-000089710000}"/>
    <cellStyle name="Percent 52" xfId="1556" xr:uid="{00000000-0005-0000-0000-00008A710000}"/>
    <cellStyle name="Percent 52 2" xfId="1557" xr:uid="{00000000-0005-0000-0000-00008B710000}"/>
    <cellStyle name="Percent 52 3" xfId="1558" xr:uid="{00000000-0005-0000-0000-00008C710000}"/>
    <cellStyle name="Percent 52 4" xfId="1559" xr:uid="{00000000-0005-0000-0000-00008D710000}"/>
    <cellStyle name="Percent 53" xfId="1560" xr:uid="{00000000-0005-0000-0000-00008E710000}"/>
    <cellStyle name="Percent 53 2" xfId="1561" xr:uid="{00000000-0005-0000-0000-00008F710000}"/>
    <cellStyle name="Percent 53 3" xfId="1562" xr:uid="{00000000-0005-0000-0000-000090710000}"/>
    <cellStyle name="Percent 53 4" xfId="1563" xr:uid="{00000000-0005-0000-0000-000091710000}"/>
    <cellStyle name="Percent 54" xfId="6039" xr:uid="{00000000-0005-0000-0000-000092710000}"/>
    <cellStyle name="Percent 55" xfId="6916" xr:uid="{00000000-0005-0000-0000-000093710000}"/>
    <cellStyle name="Percent 56" xfId="7275" xr:uid="{00000000-0005-0000-0000-000094710000}"/>
    <cellStyle name="Percent 57" xfId="7318" xr:uid="{00000000-0005-0000-0000-000095710000}"/>
    <cellStyle name="Percent 58" xfId="8122" xr:uid="{00000000-0005-0000-0000-000096710000}"/>
    <cellStyle name="Percent 59" xfId="8076" xr:uid="{00000000-0005-0000-0000-000097710000}"/>
    <cellStyle name="Percent 6" xfId="1564" xr:uid="{00000000-0005-0000-0000-000098710000}"/>
    <cellStyle name="Percent 6 2" xfId="1565" xr:uid="{00000000-0005-0000-0000-000099710000}"/>
    <cellStyle name="Percent 6 2 2" xfId="2516" xr:uid="{00000000-0005-0000-0000-00009A710000}"/>
    <cellStyle name="Percent 6 3" xfId="1566" xr:uid="{00000000-0005-0000-0000-00009B710000}"/>
    <cellStyle name="Percent 6 3 2" xfId="2517" xr:uid="{00000000-0005-0000-0000-00009C710000}"/>
    <cellStyle name="Percent 6 3 2 2" xfId="2518" xr:uid="{00000000-0005-0000-0000-00009D710000}"/>
    <cellStyle name="Percent 6 3 3" xfId="2519" xr:uid="{00000000-0005-0000-0000-00009E710000}"/>
    <cellStyle name="Percent 6 4" xfId="2520" xr:uid="{00000000-0005-0000-0000-00009F710000}"/>
    <cellStyle name="Percent 6 4 2" xfId="2521" xr:uid="{00000000-0005-0000-0000-0000A0710000}"/>
    <cellStyle name="Percent 6 5" xfId="2522" xr:uid="{00000000-0005-0000-0000-0000A1710000}"/>
    <cellStyle name="Percent 60" xfId="8231" xr:uid="{00000000-0005-0000-0000-0000A2710000}"/>
    <cellStyle name="Percent 61" xfId="9748" xr:uid="{00000000-0005-0000-0000-0000A3710000}"/>
    <cellStyle name="Percent 62" xfId="9510" xr:uid="{00000000-0005-0000-0000-0000A4710000}"/>
    <cellStyle name="Percent 63" xfId="10241" xr:uid="{00000000-0005-0000-0000-0000A5710000}"/>
    <cellStyle name="Percent 64" xfId="9527" xr:uid="{00000000-0005-0000-0000-0000A6710000}"/>
    <cellStyle name="Percent 65" xfId="9678" xr:uid="{00000000-0005-0000-0000-0000A7710000}"/>
    <cellStyle name="Percent 66" xfId="9893" xr:uid="{00000000-0005-0000-0000-0000A8710000}"/>
    <cellStyle name="Percent 67" xfId="9638" xr:uid="{00000000-0005-0000-0000-0000A9710000}"/>
    <cellStyle name="Percent 68" xfId="9557" xr:uid="{00000000-0005-0000-0000-0000AA710000}"/>
    <cellStyle name="Percent 69" xfId="9630" xr:uid="{00000000-0005-0000-0000-0000AB710000}"/>
    <cellStyle name="Percent 7" xfId="1567" xr:uid="{00000000-0005-0000-0000-0000AC710000}"/>
    <cellStyle name="Percent 7 2" xfId="2523" xr:uid="{00000000-0005-0000-0000-0000AD710000}"/>
    <cellStyle name="Percent 7 2 2" xfId="2524" xr:uid="{00000000-0005-0000-0000-0000AE710000}"/>
    <cellStyle name="Percent 7 3" xfId="2525" xr:uid="{00000000-0005-0000-0000-0000AF710000}"/>
    <cellStyle name="Percent 70" xfId="9949" xr:uid="{00000000-0005-0000-0000-0000B0710000}"/>
    <cellStyle name="Percent 71" xfId="9618" xr:uid="{00000000-0005-0000-0000-0000B1710000}"/>
    <cellStyle name="Percent 72" xfId="9569" xr:uid="{00000000-0005-0000-0000-0000B2710000}"/>
    <cellStyle name="Percent 73" xfId="10166" xr:uid="{00000000-0005-0000-0000-0000B3710000}"/>
    <cellStyle name="Percent 74" xfId="9572" xr:uid="{00000000-0005-0000-0000-0000B4710000}"/>
    <cellStyle name="Percent 75" xfId="11196" xr:uid="{00000000-0005-0000-0000-0000B5710000}"/>
    <cellStyle name="Percent 76" xfId="9659" xr:uid="{00000000-0005-0000-0000-0000B6710000}"/>
    <cellStyle name="Percent 77" xfId="15099" xr:uid="{00000000-0005-0000-0000-0000B7710000}"/>
    <cellStyle name="Percent 78" xfId="15429" xr:uid="{00000000-0005-0000-0000-0000B8710000}"/>
    <cellStyle name="Percent 79" xfId="15527" xr:uid="{00000000-0005-0000-0000-0000B9710000}"/>
    <cellStyle name="Percent 8" xfId="1568" xr:uid="{00000000-0005-0000-0000-0000BA710000}"/>
    <cellStyle name="Percent 8 2" xfId="2526" xr:uid="{00000000-0005-0000-0000-0000BB710000}"/>
    <cellStyle name="Percent 8 2 2" xfId="2527" xr:uid="{00000000-0005-0000-0000-0000BC710000}"/>
    <cellStyle name="Percent 8 3" xfId="2528" xr:uid="{00000000-0005-0000-0000-0000BD710000}"/>
    <cellStyle name="Percent 80" xfId="16187" xr:uid="{00000000-0005-0000-0000-0000BE710000}"/>
    <cellStyle name="Percent 81" xfId="16169" xr:uid="{00000000-0005-0000-0000-0000BF710000}"/>
    <cellStyle name="Percent 82" xfId="17035" xr:uid="{00000000-0005-0000-0000-0000C0710000}"/>
    <cellStyle name="Percent 83" xfId="16970" xr:uid="{00000000-0005-0000-0000-0000C1710000}"/>
    <cellStyle name="Percent 84" xfId="17270" xr:uid="{00000000-0005-0000-0000-0000C2710000}"/>
    <cellStyle name="Percent 85" xfId="16985" xr:uid="{00000000-0005-0000-0000-0000C3710000}"/>
    <cellStyle name="Percent 86" xfId="17020" xr:uid="{00000000-0005-0000-0000-0000C4710000}"/>
    <cellStyle name="Percent 87" xfId="18870" xr:uid="{00000000-0005-0000-0000-0000C5710000}"/>
    <cellStyle name="Percent 88" xfId="18844" xr:uid="{00000000-0005-0000-0000-0000C6710000}"/>
    <cellStyle name="Percent 9" xfId="1569" xr:uid="{00000000-0005-0000-0000-0000C7710000}"/>
    <cellStyle name="Percent 9 2" xfId="2529" xr:uid="{00000000-0005-0000-0000-0000C8710000}"/>
    <cellStyle name="Percent 9 2 2" xfId="2530" xr:uid="{00000000-0005-0000-0000-0000C9710000}"/>
    <cellStyle name="Percent 9 3" xfId="2531" xr:uid="{00000000-0005-0000-0000-0000CA710000}"/>
    <cellStyle name="Popis" xfId="1570" xr:uid="{00000000-0005-0000-0000-0000CB710000}"/>
    <cellStyle name="PrePop Currency (0)" xfId="1571" xr:uid="{00000000-0005-0000-0000-0000CC710000}"/>
    <cellStyle name="PrePop Currency (2)" xfId="1572" xr:uid="{00000000-0005-0000-0000-0000CD710000}"/>
    <cellStyle name="PrePop Units (0)" xfId="1573" xr:uid="{00000000-0005-0000-0000-0000CE710000}"/>
    <cellStyle name="PrePop Units (1)" xfId="1574" xr:uid="{00000000-0005-0000-0000-0000CF710000}"/>
    <cellStyle name="PrePop Units (2)" xfId="1575" xr:uid="{00000000-0005-0000-0000-0000D0710000}"/>
    <cellStyle name="pricing" xfId="1576" xr:uid="{00000000-0005-0000-0000-0000D1710000}"/>
    <cellStyle name="Pricing Border" xfId="2532" xr:uid="{00000000-0005-0000-0000-0000D2710000}"/>
    <cellStyle name="Pricing Border 10" xfId="8205" xr:uid="{00000000-0005-0000-0000-0000D3710000}"/>
    <cellStyle name="Pricing Border 10 2" xfId="25335" xr:uid="{00000000-0005-0000-0000-0000D4710000}"/>
    <cellStyle name="Pricing Border 10 3" xfId="36636" xr:uid="{00000000-0005-0000-0000-0000D5710000}"/>
    <cellStyle name="Pricing Border 10 4" xfId="49607" xr:uid="{00000000-0005-0000-0000-0000D6710000}"/>
    <cellStyle name="Pricing Border 11" xfId="8028" xr:uid="{00000000-0005-0000-0000-0000D7710000}"/>
    <cellStyle name="Pricing Border 11 2" xfId="25163" xr:uid="{00000000-0005-0000-0000-0000D8710000}"/>
    <cellStyle name="Pricing Border 11 3" xfId="36476" xr:uid="{00000000-0005-0000-0000-0000D9710000}"/>
    <cellStyle name="Pricing Border 11 4" xfId="49447" xr:uid="{00000000-0005-0000-0000-0000DA710000}"/>
    <cellStyle name="Pricing Border 12" xfId="10254" xr:uid="{00000000-0005-0000-0000-0000DB710000}"/>
    <cellStyle name="Pricing Border 12 2" xfId="27220" xr:uid="{00000000-0005-0000-0000-0000DC710000}"/>
    <cellStyle name="Pricing Border 12 3" xfId="38289" xr:uid="{00000000-0005-0000-0000-0000DD710000}"/>
    <cellStyle name="Pricing Border 12 4" xfId="51246" xr:uid="{00000000-0005-0000-0000-0000DE710000}"/>
    <cellStyle name="Pricing Border 13" xfId="10403" xr:uid="{00000000-0005-0000-0000-0000DF710000}"/>
    <cellStyle name="Pricing Border 13 2" xfId="27363" xr:uid="{00000000-0005-0000-0000-0000E0710000}"/>
    <cellStyle name="Pricing Border 13 3" xfId="38416" xr:uid="{00000000-0005-0000-0000-0000E1710000}"/>
    <cellStyle name="Pricing Border 13 4" xfId="51385" xr:uid="{00000000-0005-0000-0000-0000E2710000}"/>
    <cellStyle name="Pricing Border 14" xfId="9487" xr:uid="{00000000-0005-0000-0000-0000E3710000}"/>
    <cellStyle name="Pricing Border 14 2" xfId="26506" xr:uid="{00000000-0005-0000-0000-0000E4710000}"/>
    <cellStyle name="Pricing Border 14 3" xfId="37654" xr:uid="{00000000-0005-0000-0000-0000E5710000}"/>
    <cellStyle name="Pricing Border 14 4" xfId="50620" xr:uid="{00000000-0005-0000-0000-0000E6710000}"/>
    <cellStyle name="Pricing Border 15" xfId="9706" xr:uid="{00000000-0005-0000-0000-0000E7710000}"/>
    <cellStyle name="Pricing Border 15 2" xfId="26706" xr:uid="{00000000-0005-0000-0000-0000E8710000}"/>
    <cellStyle name="Pricing Border 15 3" xfId="37842" xr:uid="{00000000-0005-0000-0000-0000E9710000}"/>
    <cellStyle name="Pricing Border 15 4" xfId="50808" xr:uid="{00000000-0005-0000-0000-0000EA710000}"/>
    <cellStyle name="Pricing Border 16" xfId="10875" xr:uid="{00000000-0005-0000-0000-0000EB710000}"/>
    <cellStyle name="Pricing Border 16 2" xfId="27797" xr:uid="{00000000-0005-0000-0000-0000EC710000}"/>
    <cellStyle name="Pricing Border 16 3" xfId="38784" xr:uid="{00000000-0005-0000-0000-0000ED710000}"/>
    <cellStyle name="Pricing Border 16 4" xfId="51792" xr:uid="{00000000-0005-0000-0000-0000EE710000}"/>
    <cellStyle name="Pricing Border 17" xfId="9548" xr:uid="{00000000-0005-0000-0000-0000EF710000}"/>
    <cellStyle name="Pricing Border 17 2" xfId="26561" xr:uid="{00000000-0005-0000-0000-0000F0710000}"/>
    <cellStyle name="Pricing Border 17 3" xfId="37704" xr:uid="{00000000-0005-0000-0000-0000F1710000}"/>
    <cellStyle name="Pricing Border 17 4" xfId="50670" xr:uid="{00000000-0005-0000-0000-0000F2710000}"/>
    <cellStyle name="Pricing Border 18" xfId="12982" xr:uid="{00000000-0005-0000-0000-0000F3710000}"/>
    <cellStyle name="Pricing Border 18 2" xfId="29678" xr:uid="{00000000-0005-0000-0000-0000F4710000}"/>
    <cellStyle name="Pricing Border 18 3" xfId="40345" xr:uid="{00000000-0005-0000-0000-0000F5710000}"/>
    <cellStyle name="Pricing Border 18 4" xfId="53353" xr:uid="{00000000-0005-0000-0000-0000F6710000}"/>
    <cellStyle name="Pricing Border 19" xfId="14575" xr:uid="{00000000-0005-0000-0000-0000F7710000}"/>
    <cellStyle name="Pricing Border 19 2" xfId="31105" xr:uid="{00000000-0005-0000-0000-0000F8710000}"/>
    <cellStyle name="Pricing Border 19 3" xfId="41561" xr:uid="{00000000-0005-0000-0000-0000F9710000}"/>
    <cellStyle name="Pricing Border 19 4" xfId="54569" xr:uid="{00000000-0005-0000-0000-0000FA710000}"/>
    <cellStyle name="Pricing Border 2" xfId="2971" xr:uid="{00000000-0005-0000-0000-0000FB710000}"/>
    <cellStyle name="Pricing Border 2 10" xfId="6570" xr:uid="{00000000-0005-0000-0000-0000FC710000}"/>
    <cellStyle name="Pricing Border 2 10 2" xfId="23858" xr:uid="{00000000-0005-0000-0000-0000FD710000}"/>
    <cellStyle name="Pricing Border 2 10 3" xfId="25944" xr:uid="{00000000-0005-0000-0000-0000FE710000}"/>
    <cellStyle name="Pricing Border 2 10 4" xfId="48349" xr:uid="{00000000-0005-0000-0000-0000FF710000}"/>
    <cellStyle name="Pricing Border 2 11" xfId="6867" xr:uid="{00000000-0005-0000-0000-000000720000}"/>
    <cellStyle name="Pricing Border 2 11 2" xfId="24123" xr:uid="{00000000-0005-0000-0000-000001720000}"/>
    <cellStyle name="Pricing Border 2 11 3" xfId="35602" xr:uid="{00000000-0005-0000-0000-000002720000}"/>
    <cellStyle name="Pricing Border 2 11 4" xfId="48571" xr:uid="{00000000-0005-0000-0000-000003720000}"/>
    <cellStyle name="Pricing Border 2 12" xfId="7221" xr:uid="{00000000-0005-0000-0000-000004720000}"/>
    <cellStyle name="Pricing Border 2 12 2" xfId="24446" xr:uid="{00000000-0005-0000-0000-000005720000}"/>
    <cellStyle name="Pricing Border 2 12 3" xfId="35877" xr:uid="{00000000-0005-0000-0000-000006720000}"/>
    <cellStyle name="Pricing Border 2 12 4" xfId="48846" xr:uid="{00000000-0005-0000-0000-000007720000}"/>
    <cellStyle name="Pricing Border 2 13" xfId="7657" xr:uid="{00000000-0005-0000-0000-000008720000}"/>
    <cellStyle name="Pricing Border 2 13 2" xfId="24830" xr:uid="{00000000-0005-0000-0000-000009720000}"/>
    <cellStyle name="Pricing Border 2 13 3" xfId="36190" xr:uid="{00000000-0005-0000-0000-00000A720000}"/>
    <cellStyle name="Pricing Border 2 13 4" xfId="49161" xr:uid="{00000000-0005-0000-0000-00000B720000}"/>
    <cellStyle name="Pricing Border 2 14" xfId="7953" xr:uid="{00000000-0005-0000-0000-00000C720000}"/>
    <cellStyle name="Pricing Border 2 14 2" xfId="25096" xr:uid="{00000000-0005-0000-0000-00000D720000}"/>
    <cellStyle name="Pricing Border 2 14 3" xfId="36420" xr:uid="{00000000-0005-0000-0000-00000E720000}"/>
    <cellStyle name="Pricing Border 2 14 4" xfId="49391" xr:uid="{00000000-0005-0000-0000-00000F720000}"/>
    <cellStyle name="Pricing Border 2 15" xfId="8535" xr:uid="{00000000-0005-0000-0000-000010720000}"/>
    <cellStyle name="Pricing Border 2 15 2" xfId="25639" xr:uid="{00000000-0005-0000-0000-000011720000}"/>
    <cellStyle name="Pricing Border 2 15 3" xfId="36904" xr:uid="{00000000-0005-0000-0000-000012720000}"/>
    <cellStyle name="Pricing Border 2 15 4" xfId="49875" xr:uid="{00000000-0005-0000-0000-000013720000}"/>
    <cellStyle name="Pricing Border 2 16" xfId="8795" xr:uid="{00000000-0005-0000-0000-000014720000}"/>
    <cellStyle name="Pricing Border 2 16 2" xfId="25867" xr:uid="{00000000-0005-0000-0000-000015720000}"/>
    <cellStyle name="Pricing Border 2 16 3" xfId="37093" xr:uid="{00000000-0005-0000-0000-000016720000}"/>
    <cellStyle name="Pricing Border 2 16 4" xfId="50064" xr:uid="{00000000-0005-0000-0000-000017720000}"/>
    <cellStyle name="Pricing Border 2 17" xfId="9074" xr:uid="{00000000-0005-0000-0000-000018720000}"/>
    <cellStyle name="Pricing Border 2 17 2" xfId="26117" xr:uid="{00000000-0005-0000-0000-000019720000}"/>
    <cellStyle name="Pricing Border 2 17 3" xfId="37308" xr:uid="{00000000-0005-0000-0000-00001A720000}"/>
    <cellStyle name="Pricing Border 2 17 4" xfId="50279" xr:uid="{00000000-0005-0000-0000-00001B720000}"/>
    <cellStyle name="Pricing Border 2 18" xfId="10590" xr:uid="{00000000-0005-0000-0000-00001C720000}"/>
    <cellStyle name="Pricing Border 2 18 2" xfId="27539" xr:uid="{00000000-0005-0000-0000-00001D720000}"/>
    <cellStyle name="Pricing Border 2 18 3" xfId="38569" xr:uid="{00000000-0005-0000-0000-00001E720000}"/>
    <cellStyle name="Pricing Border 2 18 4" xfId="51570" xr:uid="{00000000-0005-0000-0000-00001F720000}"/>
    <cellStyle name="Pricing Border 2 19" xfId="10843" xr:uid="{00000000-0005-0000-0000-000020720000}"/>
    <cellStyle name="Pricing Border 2 19 2" xfId="27773" xr:uid="{00000000-0005-0000-0000-000021720000}"/>
    <cellStyle name="Pricing Border 2 19 3" xfId="38767" xr:uid="{00000000-0005-0000-0000-000022720000}"/>
    <cellStyle name="Pricing Border 2 19 4" xfId="51775" xr:uid="{00000000-0005-0000-0000-000023720000}"/>
    <cellStyle name="Pricing Border 2 2" xfId="3481" xr:uid="{00000000-0005-0000-0000-000024720000}"/>
    <cellStyle name="Pricing Border 2 2 2" xfId="21048" xr:uid="{00000000-0005-0000-0000-000025720000}"/>
    <cellStyle name="Pricing Border 2 2 3" xfId="20454" xr:uid="{00000000-0005-0000-0000-000026720000}"/>
    <cellStyle name="Pricing Border 2 2 4" xfId="45947" xr:uid="{00000000-0005-0000-0000-000027720000}"/>
    <cellStyle name="Pricing Border 2 20" xfId="11166" xr:uid="{00000000-0005-0000-0000-000028720000}"/>
    <cellStyle name="Pricing Border 2 20 2" xfId="28064" xr:uid="{00000000-0005-0000-0000-000029720000}"/>
    <cellStyle name="Pricing Border 2 20 3" xfId="39008" xr:uid="{00000000-0005-0000-0000-00002A720000}"/>
    <cellStyle name="Pricing Border 2 20 4" xfId="52016" xr:uid="{00000000-0005-0000-0000-00002B720000}"/>
    <cellStyle name="Pricing Border 2 21" xfId="11506" xr:uid="{00000000-0005-0000-0000-00002C720000}"/>
    <cellStyle name="Pricing Border 2 21 2" xfId="28372" xr:uid="{00000000-0005-0000-0000-00002D720000}"/>
    <cellStyle name="Pricing Border 2 21 3" xfId="39264" xr:uid="{00000000-0005-0000-0000-00002E720000}"/>
    <cellStyle name="Pricing Border 2 21 4" xfId="52272" xr:uid="{00000000-0005-0000-0000-00002F720000}"/>
    <cellStyle name="Pricing Border 2 22" xfId="11777" xr:uid="{00000000-0005-0000-0000-000030720000}"/>
    <cellStyle name="Pricing Border 2 22 2" xfId="28611" xr:uid="{00000000-0005-0000-0000-000031720000}"/>
    <cellStyle name="Pricing Border 2 22 3" xfId="39469" xr:uid="{00000000-0005-0000-0000-000032720000}"/>
    <cellStyle name="Pricing Border 2 22 4" xfId="52477" xr:uid="{00000000-0005-0000-0000-000033720000}"/>
    <cellStyle name="Pricing Border 2 23" xfId="12106" xr:uid="{00000000-0005-0000-0000-000034720000}"/>
    <cellStyle name="Pricing Border 2 23 2" xfId="28913" xr:uid="{00000000-0005-0000-0000-000035720000}"/>
    <cellStyle name="Pricing Border 2 23 3" xfId="39727" xr:uid="{00000000-0005-0000-0000-000036720000}"/>
    <cellStyle name="Pricing Border 2 23 4" xfId="52735" xr:uid="{00000000-0005-0000-0000-000037720000}"/>
    <cellStyle name="Pricing Border 2 24" xfId="12391" xr:uid="{00000000-0005-0000-0000-000038720000}"/>
    <cellStyle name="Pricing Border 2 24 2" xfId="29163" xr:uid="{00000000-0005-0000-0000-000039720000}"/>
    <cellStyle name="Pricing Border 2 24 3" xfId="39928" xr:uid="{00000000-0005-0000-0000-00003A720000}"/>
    <cellStyle name="Pricing Border 2 24 4" xfId="52936" xr:uid="{00000000-0005-0000-0000-00003B720000}"/>
    <cellStyle name="Pricing Border 2 25" xfId="12666" xr:uid="{00000000-0005-0000-0000-00003C720000}"/>
    <cellStyle name="Pricing Border 2 25 2" xfId="29406" xr:uid="{00000000-0005-0000-0000-00003D720000}"/>
    <cellStyle name="Pricing Border 2 25 3" xfId="40126" xr:uid="{00000000-0005-0000-0000-00003E720000}"/>
    <cellStyle name="Pricing Border 2 25 4" xfId="53134" xr:uid="{00000000-0005-0000-0000-00003F720000}"/>
    <cellStyle name="Pricing Border 2 26" xfId="12949" xr:uid="{00000000-0005-0000-0000-000040720000}"/>
    <cellStyle name="Pricing Border 2 26 2" xfId="29656" xr:uid="{00000000-0005-0000-0000-000041720000}"/>
    <cellStyle name="Pricing Border 2 26 3" xfId="40328" xr:uid="{00000000-0005-0000-0000-000042720000}"/>
    <cellStyle name="Pricing Border 2 26 4" xfId="53336" xr:uid="{00000000-0005-0000-0000-000043720000}"/>
    <cellStyle name="Pricing Border 2 27" xfId="13290" xr:uid="{00000000-0005-0000-0000-000044720000}"/>
    <cellStyle name="Pricing Border 2 27 2" xfId="29963" xr:uid="{00000000-0005-0000-0000-000045720000}"/>
    <cellStyle name="Pricing Border 2 27 3" xfId="40596" xr:uid="{00000000-0005-0000-0000-000046720000}"/>
    <cellStyle name="Pricing Border 2 27 4" xfId="53604" xr:uid="{00000000-0005-0000-0000-000047720000}"/>
    <cellStyle name="Pricing Border 2 28" xfId="13624" xr:uid="{00000000-0005-0000-0000-000048720000}"/>
    <cellStyle name="Pricing Border 2 28 2" xfId="30268" xr:uid="{00000000-0005-0000-0000-000049720000}"/>
    <cellStyle name="Pricing Border 2 28 3" xfId="40863" xr:uid="{00000000-0005-0000-0000-00004A720000}"/>
    <cellStyle name="Pricing Border 2 28 4" xfId="53871" xr:uid="{00000000-0005-0000-0000-00004B720000}"/>
    <cellStyle name="Pricing Border 2 29" xfId="13866" xr:uid="{00000000-0005-0000-0000-00004C720000}"/>
    <cellStyle name="Pricing Border 2 29 2" xfId="30482" xr:uid="{00000000-0005-0000-0000-00004D720000}"/>
    <cellStyle name="Pricing Border 2 29 3" xfId="41048" xr:uid="{00000000-0005-0000-0000-00004E720000}"/>
    <cellStyle name="Pricing Border 2 29 4" xfId="54056" xr:uid="{00000000-0005-0000-0000-00004F720000}"/>
    <cellStyle name="Pricing Border 2 3" xfId="3777" xr:uid="{00000000-0005-0000-0000-000050720000}"/>
    <cellStyle name="Pricing Border 2 3 2" xfId="21307" xr:uid="{00000000-0005-0000-0000-000051720000}"/>
    <cellStyle name="Pricing Border 2 3 3" xfId="30398" xr:uid="{00000000-0005-0000-0000-000052720000}"/>
    <cellStyle name="Pricing Border 2 3 4" xfId="46164" xr:uid="{00000000-0005-0000-0000-000053720000}"/>
    <cellStyle name="Pricing Border 2 30" xfId="14142" xr:uid="{00000000-0005-0000-0000-000054720000}"/>
    <cellStyle name="Pricing Border 2 30 2" xfId="30724" xr:uid="{00000000-0005-0000-0000-000055720000}"/>
    <cellStyle name="Pricing Border 2 30 3" xfId="41248" xr:uid="{00000000-0005-0000-0000-000056720000}"/>
    <cellStyle name="Pricing Border 2 30 4" xfId="54256" xr:uid="{00000000-0005-0000-0000-000057720000}"/>
    <cellStyle name="Pricing Border 2 31" xfId="14439" xr:uid="{00000000-0005-0000-0000-000058720000}"/>
    <cellStyle name="Pricing Border 2 31 2" xfId="30987" xr:uid="{00000000-0005-0000-0000-000059720000}"/>
    <cellStyle name="Pricing Border 2 31 3" xfId="41464" xr:uid="{00000000-0005-0000-0000-00005A720000}"/>
    <cellStyle name="Pricing Border 2 31 4" xfId="54472" xr:uid="{00000000-0005-0000-0000-00005B720000}"/>
    <cellStyle name="Pricing Border 2 32" xfId="14763" xr:uid="{00000000-0005-0000-0000-00005C720000}"/>
    <cellStyle name="Pricing Border 2 32 2" xfId="31275" xr:uid="{00000000-0005-0000-0000-00005D720000}"/>
    <cellStyle name="Pricing Border 2 32 3" xfId="41707" xr:uid="{00000000-0005-0000-0000-00005E720000}"/>
    <cellStyle name="Pricing Border 2 32 4" xfId="54715" xr:uid="{00000000-0005-0000-0000-00005F720000}"/>
    <cellStyle name="Pricing Border 2 33" xfId="15064" xr:uid="{00000000-0005-0000-0000-000060720000}"/>
    <cellStyle name="Pricing Border 2 33 2" xfId="31544" xr:uid="{00000000-0005-0000-0000-000061720000}"/>
    <cellStyle name="Pricing Border 2 33 3" xfId="41939" xr:uid="{00000000-0005-0000-0000-000062720000}"/>
    <cellStyle name="Pricing Border 2 33 4" xfId="54947" xr:uid="{00000000-0005-0000-0000-000063720000}"/>
    <cellStyle name="Pricing Border 2 34" xfId="15366" xr:uid="{00000000-0005-0000-0000-000064720000}"/>
    <cellStyle name="Pricing Border 2 34 2" xfId="31809" xr:uid="{00000000-0005-0000-0000-000065720000}"/>
    <cellStyle name="Pricing Border 2 34 3" xfId="42168" xr:uid="{00000000-0005-0000-0000-000066720000}"/>
    <cellStyle name="Pricing Border 2 34 4" xfId="55176" xr:uid="{00000000-0005-0000-0000-000067720000}"/>
    <cellStyle name="Pricing Border 2 35" xfId="15814" xr:uid="{00000000-0005-0000-0000-000068720000}"/>
    <cellStyle name="Pricing Border 2 35 2" xfId="32217" xr:uid="{00000000-0005-0000-0000-000069720000}"/>
    <cellStyle name="Pricing Border 2 35 3" xfId="42530" xr:uid="{00000000-0005-0000-0000-00006A720000}"/>
    <cellStyle name="Pricing Border 2 35 4" xfId="55538" xr:uid="{00000000-0005-0000-0000-00006B720000}"/>
    <cellStyle name="Pricing Border 2 36" xfId="16075" xr:uid="{00000000-0005-0000-0000-00006C720000}"/>
    <cellStyle name="Pricing Border 2 36 2" xfId="32441" xr:uid="{00000000-0005-0000-0000-00006D720000}"/>
    <cellStyle name="Pricing Border 2 36 3" xfId="42720" xr:uid="{00000000-0005-0000-0000-00006E720000}"/>
    <cellStyle name="Pricing Border 2 36 4" xfId="55728" xr:uid="{00000000-0005-0000-0000-00006F720000}"/>
    <cellStyle name="Pricing Border 2 37" xfId="16561" xr:uid="{00000000-0005-0000-0000-000070720000}"/>
    <cellStyle name="Pricing Border 2 37 2" xfId="32886" xr:uid="{00000000-0005-0000-0000-000071720000}"/>
    <cellStyle name="Pricing Border 2 37 3" xfId="43117" xr:uid="{00000000-0005-0000-0000-000072720000}"/>
    <cellStyle name="Pricing Border 2 37 4" xfId="56125" xr:uid="{00000000-0005-0000-0000-000073720000}"/>
    <cellStyle name="Pricing Border 2 38" xfId="16784" xr:uid="{00000000-0005-0000-0000-000074720000}"/>
    <cellStyle name="Pricing Border 2 38 2" xfId="33083" xr:uid="{00000000-0005-0000-0000-000075720000}"/>
    <cellStyle name="Pricing Border 2 38 3" xfId="43287" xr:uid="{00000000-0005-0000-0000-000076720000}"/>
    <cellStyle name="Pricing Border 2 38 4" xfId="56295" xr:uid="{00000000-0005-0000-0000-000077720000}"/>
    <cellStyle name="Pricing Border 2 39" xfId="17582" xr:uid="{00000000-0005-0000-0000-000078720000}"/>
    <cellStyle name="Pricing Border 2 39 2" xfId="33814" xr:uid="{00000000-0005-0000-0000-000079720000}"/>
    <cellStyle name="Pricing Border 2 39 3" xfId="43915" xr:uid="{00000000-0005-0000-0000-00007A720000}"/>
    <cellStyle name="Pricing Border 2 39 4" xfId="56923" xr:uid="{00000000-0005-0000-0000-00007B720000}"/>
    <cellStyle name="Pricing Border 2 4" xfId="4391" xr:uid="{00000000-0005-0000-0000-00007C720000}"/>
    <cellStyle name="Pricing Border 2 4 2" xfId="21866" xr:uid="{00000000-0005-0000-0000-00007D720000}"/>
    <cellStyle name="Pricing Border 2 4 3" xfId="24803" xr:uid="{00000000-0005-0000-0000-00007E720000}"/>
    <cellStyle name="Pricing Border 2 4 4" xfId="46639" xr:uid="{00000000-0005-0000-0000-00007F720000}"/>
    <cellStyle name="Pricing Border 2 40" xfId="17838" xr:uid="{00000000-0005-0000-0000-000080720000}"/>
    <cellStyle name="Pricing Border 2 40 2" xfId="34041" xr:uid="{00000000-0005-0000-0000-000081720000}"/>
    <cellStyle name="Pricing Border 2 40 3" xfId="44101" xr:uid="{00000000-0005-0000-0000-000082720000}"/>
    <cellStyle name="Pricing Border 2 40 4" xfId="57109" xr:uid="{00000000-0005-0000-0000-000083720000}"/>
    <cellStyle name="Pricing Border 2 41" xfId="18157" xr:uid="{00000000-0005-0000-0000-000084720000}"/>
    <cellStyle name="Pricing Border 2 41 2" xfId="34321" xr:uid="{00000000-0005-0000-0000-000085720000}"/>
    <cellStyle name="Pricing Border 2 41 3" xfId="44335" xr:uid="{00000000-0005-0000-0000-000086720000}"/>
    <cellStyle name="Pricing Border 2 41 4" xfId="57343" xr:uid="{00000000-0005-0000-0000-000087720000}"/>
    <cellStyle name="Pricing Border 2 42" xfId="18468" xr:uid="{00000000-0005-0000-0000-000088720000}"/>
    <cellStyle name="Pricing Border 2 42 2" xfId="34596" xr:uid="{00000000-0005-0000-0000-000089720000}"/>
    <cellStyle name="Pricing Border 2 42 3" xfId="44565" xr:uid="{00000000-0005-0000-0000-00008A720000}"/>
    <cellStyle name="Pricing Border 2 42 4" xfId="57573" xr:uid="{00000000-0005-0000-0000-00008B720000}"/>
    <cellStyle name="Pricing Border 2 43" xfId="18783" xr:uid="{00000000-0005-0000-0000-00008C720000}"/>
    <cellStyle name="Pricing Border 2 43 2" xfId="34875" xr:uid="{00000000-0005-0000-0000-00008D720000}"/>
    <cellStyle name="Pricing Border 2 43 3" xfId="44799" xr:uid="{00000000-0005-0000-0000-00008E720000}"/>
    <cellStyle name="Pricing Border 2 43 4" xfId="57807" xr:uid="{00000000-0005-0000-0000-00008F720000}"/>
    <cellStyle name="Pricing Border 2 44" xfId="19243" xr:uid="{00000000-0005-0000-0000-000090720000}"/>
    <cellStyle name="Pricing Border 2 44 2" xfId="35284" xr:uid="{00000000-0005-0000-0000-000091720000}"/>
    <cellStyle name="Pricing Border 2 44 3" xfId="45141" xr:uid="{00000000-0005-0000-0000-000092720000}"/>
    <cellStyle name="Pricing Border 2 44 4" xfId="58149" xr:uid="{00000000-0005-0000-0000-000093720000}"/>
    <cellStyle name="Pricing Border 2 45" xfId="19546" xr:uid="{00000000-0005-0000-0000-000094720000}"/>
    <cellStyle name="Pricing Border 2 45 2" xfId="35549" xr:uid="{00000000-0005-0000-0000-000095720000}"/>
    <cellStyle name="Pricing Border 2 45 3" xfId="45364" xr:uid="{00000000-0005-0000-0000-000096720000}"/>
    <cellStyle name="Pricing Border 2 45 4" xfId="58372" xr:uid="{00000000-0005-0000-0000-000097720000}"/>
    <cellStyle name="Pricing Border 2 46" xfId="20621" xr:uid="{00000000-0005-0000-0000-000098720000}"/>
    <cellStyle name="Pricing Border 2 47" xfId="24444" xr:uid="{00000000-0005-0000-0000-000099720000}"/>
    <cellStyle name="Pricing Border 2 48" xfId="45616" xr:uid="{00000000-0005-0000-0000-00009A720000}"/>
    <cellStyle name="Pricing Border 2 5" xfId="4638" xr:uid="{00000000-0005-0000-0000-00009B720000}"/>
    <cellStyle name="Pricing Border 2 5 2" xfId="22086" xr:uid="{00000000-0005-0000-0000-00009C720000}"/>
    <cellStyle name="Pricing Border 2 5 3" xfId="35297" xr:uid="{00000000-0005-0000-0000-00009D720000}"/>
    <cellStyle name="Pricing Border 2 5 4" xfId="46815" xr:uid="{00000000-0005-0000-0000-00009E720000}"/>
    <cellStyle name="Pricing Border 2 6" xfId="5023" xr:uid="{00000000-0005-0000-0000-00009F720000}"/>
    <cellStyle name="Pricing Border 2 6 2" xfId="22443" xr:uid="{00000000-0005-0000-0000-0000A0720000}"/>
    <cellStyle name="Pricing Border 2 6 3" xfId="20540" xr:uid="{00000000-0005-0000-0000-0000A1720000}"/>
    <cellStyle name="Pricing Border 2 6 4" xfId="47126" xr:uid="{00000000-0005-0000-0000-0000A2720000}"/>
    <cellStyle name="Pricing Border 2 7" xfId="5252" xr:uid="{00000000-0005-0000-0000-0000A3720000}"/>
    <cellStyle name="Pricing Border 2 7 2" xfId="22650" xr:uid="{00000000-0005-0000-0000-0000A4720000}"/>
    <cellStyle name="Pricing Border 2 7 3" xfId="20388" xr:uid="{00000000-0005-0000-0000-0000A5720000}"/>
    <cellStyle name="Pricing Border 2 7 4" xfId="47308" xr:uid="{00000000-0005-0000-0000-0000A6720000}"/>
    <cellStyle name="Pricing Border 2 8" xfId="5533" xr:uid="{00000000-0005-0000-0000-0000A7720000}"/>
    <cellStyle name="Pricing Border 2 8 2" xfId="22907" xr:uid="{00000000-0005-0000-0000-0000A8720000}"/>
    <cellStyle name="Pricing Border 2 8 3" xfId="31110" xr:uid="{00000000-0005-0000-0000-0000A9720000}"/>
    <cellStyle name="Pricing Border 2 8 4" xfId="47525" xr:uid="{00000000-0005-0000-0000-0000AA720000}"/>
    <cellStyle name="Pricing Border 2 9" xfId="5741" xr:uid="{00000000-0005-0000-0000-0000AB720000}"/>
    <cellStyle name="Pricing Border 2 9 2" xfId="23095" xr:uid="{00000000-0005-0000-0000-0000AC720000}"/>
    <cellStyle name="Pricing Border 2 9 3" xfId="27529" xr:uid="{00000000-0005-0000-0000-0000AD720000}"/>
    <cellStyle name="Pricing Border 2 9 4" xfId="47687" xr:uid="{00000000-0005-0000-0000-0000AE720000}"/>
    <cellStyle name="Pricing Border 20" xfId="15528" xr:uid="{00000000-0005-0000-0000-0000AF720000}"/>
    <cellStyle name="Pricing Border 20 2" xfId="31952" xr:uid="{00000000-0005-0000-0000-0000B0720000}"/>
    <cellStyle name="Pricing Border 20 3" xfId="42302" xr:uid="{00000000-0005-0000-0000-0000B1720000}"/>
    <cellStyle name="Pricing Border 20 4" xfId="55310" xr:uid="{00000000-0005-0000-0000-0000B2720000}"/>
    <cellStyle name="Pricing Border 21" xfId="16272" xr:uid="{00000000-0005-0000-0000-0000B3720000}"/>
    <cellStyle name="Pricing Border 21 2" xfId="32618" xr:uid="{00000000-0005-0000-0000-0000B4720000}"/>
    <cellStyle name="Pricing Border 21 3" xfId="42876" xr:uid="{00000000-0005-0000-0000-0000B5720000}"/>
    <cellStyle name="Pricing Border 21 4" xfId="55884" xr:uid="{00000000-0005-0000-0000-0000B6720000}"/>
    <cellStyle name="Pricing Border 22" xfId="16264" xr:uid="{00000000-0005-0000-0000-0000B7720000}"/>
    <cellStyle name="Pricing Border 22 2" xfId="32610" xr:uid="{00000000-0005-0000-0000-0000B8720000}"/>
    <cellStyle name="Pricing Border 22 3" xfId="42868" xr:uid="{00000000-0005-0000-0000-0000B9720000}"/>
    <cellStyle name="Pricing Border 22 4" xfId="55876" xr:uid="{00000000-0005-0000-0000-0000BA720000}"/>
    <cellStyle name="Pricing Border 23" xfId="17272" xr:uid="{00000000-0005-0000-0000-0000BB720000}"/>
    <cellStyle name="Pricing Border 23 2" xfId="33531" xr:uid="{00000000-0005-0000-0000-0000BC720000}"/>
    <cellStyle name="Pricing Border 23 3" xfId="43679" xr:uid="{00000000-0005-0000-0000-0000BD720000}"/>
    <cellStyle name="Pricing Border 23 4" xfId="56687" xr:uid="{00000000-0005-0000-0000-0000BE720000}"/>
    <cellStyle name="Pricing Border 24" xfId="17200" xr:uid="{00000000-0005-0000-0000-0000BF720000}"/>
    <cellStyle name="Pricing Border 24 2" xfId="33461" xr:uid="{00000000-0005-0000-0000-0000C0720000}"/>
    <cellStyle name="Pricing Border 24 3" xfId="43612" xr:uid="{00000000-0005-0000-0000-0000C1720000}"/>
    <cellStyle name="Pricing Border 24 4" xfId="56620" xr:uid="{00000000-0005-0000-0000-0000C2720000}"/>
    <cellStyle name="Pricing Border 25" xfId="16885" xr:uid="{00000000-0005-0000-0000-0000C3720000}"/>
    <cellStyle name="Pricing Border 25 2" xfId="33171" xr:uid="{00000000-0005-0000-0000-0000C4720000}"/>
    <cellStyle name="Pricing Border 25 3" xfId="43367" xr:uid="{00000000-0005-0000-0000-0000C5720000}"/>
    <cellStyle name="Pricing Border 25 4" xfId="56375" xr:uid="{00000000-0005-0000-0000-0000C6720000}"/>
    <cellStyle name="Pricing Border 26" xfId="17869" xr:uid="{00000000-0005-0000-0000-0000C7720000}"/>
    <cellStyle name="Pricing Border 26 2" xfId="34061" xr:uid="{00000000-0005-0000-0000-0000C8720000}"/>
    <cellStyle name="Pricing Border 26 3" xfId="44116" xr:uid="{00000000-0005-0000-0000-0000C9720000}"/>
    <cellStyle name="Pricing Border 26 4" xfId="57124" xr:uid="{00000000-0005-0000-0000-0000CA720000}"/>
    <cellStyle name="Pricing Border 27" xfId="16912" xr:uid="{00000000-0005-0000-0000-0000CB720000}"/>
    <cellStyle name="Pricing Border 27 2" xfId="33195" xr:uid="{00000000-0005-0000-0000-0000CC720000}"/>
    <cellStyle name="Pricing Border 27 3" xfId="43385" xr:uid="{00000000-0005-0000-0000-0000CD720000}"/>
    <cellStyle name="Pricing Border 27 4" xfId="56393" xr:uid="{00000000-0005-0000-0000-0000CE720000}"/>
    <cellStyle name="Pricing Border 28" xfId="18947" xr:uid="{00000000-0005-0000-0000-0000CF720000}"/>
    <cellStyle name="Pricing Border 28 2" xfId="35013" xr:uid="{00000000-0005-0000-0000-0000D0720000}"/>
    <cellStyle name="Pricing Border 28 3" xfId="44916" xr:uid="{00000000-0005-0000-0000-0000D1720000}"/>
    <cellStyle name="Pricing Border 28 4" xfId="57924" xr:uid="{00000000-0005-0000-0000-0000D2720000}"/>
    <cellStyle name="Pricing Border 29" xfId="20467" xr:uid="{00000000-0005-0000-0000-0000D3720000}"/>
    <cellStyle name="Pricing Border 3" xfId="2987" xr:uid="{00000000-0005-0000-0000-0000D4720000}"/>
    <cellStyle name="Pricing Border 3 10" xfId="6584" xr:uid="{00000000-0005-0000-0000-0000D5720000}"/>
    <cellStyle name="Pricing Border 3 10 2" xfId="23870" xr:uid="{00000000-0005-0000-0000-0000D6720000}"/>
    <cellStyle name="Pricing Border 3 10 3" xfId="22088" xr:uid="{00000000-0005-0000-0000-0000D7720000}"/>
    <cellStyle name="Pricing Border 3 10 4" xfId="48356" xr:uid="{00000000-0005-0000-0000-0000D8720000}"/>
    <cellStyle name="Pricing Border 3 11" xfId="6882" xr:uid="{00000000-0005-0000-0000-0000D9720000}"/>
    <cellStyle name="Pricing Border 3 11 2" xfId="24134" xr:uid="{00000000-0005-0000-0000-0000DA720000}"/>
    <cellStyle name="Pricing Border 3 11 3" xfId="35609" xr:uid="{00000000-0005-0000-0000-0000DB720000}"/>
    <cellStyle name="Pricing Border 3 11 4" xfId="48578" xr:uid="{00000000-0005-0000-0000-0000DC720000}"/>
    <cellStyle name="Pricing Border 3 12" xfId="7234" xr:uid="{00000000-0005-0000-0000-0000DD720000}"/>
    <cellStyle name="Pricing Border 3 12 2" xfId="24457" xr:uid="{00000000-0005-0000-0000-0000DE720000}"/>
    <cellStyle name="Pricing Border 3 12 3" xfId="35883" xr:uid="{00000000-0005-0000-0000-0000DF720000}"/>
    <cellStyle name="Pricing Border 3 12 4" xfId="48852" xr:uid="{00000000-0005-0000-0000-0000E0720000}"/>
    <cellStyle name="Pricing Border 3 13" xfId="7672" xr:uid="{00000000-0005-0000-0000-0000E1720000}"/>
    <cellStyle name="Pricing Border 3 13 2" xfId="24842" xr:uid="{00000000-0005-0000-0000-0000E2720000}"/>
    <cellStyle name="Pricing Border 3 13 3" xfId="36197" xr:uid="{00000000-0005-0000-0000-0000E3720000}"/>
    <cellStyle name="Pricing Border 3 13 4" xfId="49168" xr:uid="{00000000-0005-0000-0000-0000E4720000}"/>
    <cellStyle name="Pricing Border 3 14" xfId="7968" xr:uid="{00000000-0005-0000-0000-0000E5720000}"/>
    <cellStyle name="Pricing Border 3 14 2" xfId="25107" xr:uid="{00000000-0005-0000-0000-0000E6720000}"/>
    <cellStyle name="Pricing Border 3 14 3" xfId="36427" xr:uid="{00000000-0005-0000-0000-0000E7720000}"/>
    <cellStyle name="Pricing Border 3 14 4" xfId="49398" xr:uid="{00000000-0005-0000-0000-0000E8720000}"/>
    <cellStyle name="Pricing Border 3 15" xfId="8550" xr:uid="{00000000-0005-0000-0000-0000E9720000}"/>
    <cellStyle name="Pricing Border 3 15 2" xfId="25651" xr:uid="{00000000-0005-0000-0000-0000EA720000}"/>
    <cellStyle name="Pricing Border 3 15 3" xfId="36911" xr:uid="{00000000-0005-0000-0000-0000EB720000}"/>
    <cellStyle name="Pricing Border 3 15 4" xfId="49882" xr:uid="{00000000-0005-0000-0000-0000EC720000}"/>
    <cellStyle name="Pricing Border 3 16" xfId="8809" xr:uid="{00000000-0005-0000-0000-0000ED720000}"/>
    <cellStyle name="Pricing Border 3 16 2" xfId="25878" xr:uid="{00000000-0005-0000-0000-0000EE720000}"/>
    <cellStyle name="Pricing Border 3 16 3" xfId="37100" xr:uid="{00000000-0005-0000-0000-0000EF720000}"/>
    <cellStyle name="Pricing Border 3 16 4" xfId="50071" xr:uid="{00000000-0005-0000-0000-0000F0720000}"/>
    <cellStyle name="Pricing Border 3 17" xfId="9089" xr:uid="{00000000-0005-0000-0000-0000F1720000}"/>
    <cellStyle name="Pricing Border 3 17 2" xfId="26129" xr:uid="{00000000-0005-0000-0000-0000F2720000}"/>
    <cellStyle name="Pricing Border 3 17 3" xfId="37315" xr:uid="{00000000-0005-0000-0000-0000F3720000}"/>
    <cellStyle name="Pricing Border 3 17 4" xfId="50286" xr:uid="{00000000-0005-0000-0000-0000F4720000}"/>
    <cellStyle name="Pricing Border 3 18" xfId="10605" xr:uid="{00000000-0005-0000-0000-0000F5720000}"/>
    <cellStyle name="Pricing Border 3 18 2" xfId="27551" xr:uid="{00000000-0005-0000-0000-0000F6720000}"/>
    <cellStyle name="Pricing Border 3 18 3" xfId="38577" xr:uid="{00000000-0005-0000-0000-0000F7720000}"/>
    <cellStyle name="Pricing Border 3 18 4" xfId="51584" xr:uid="{00000000-0005-0000-0000-0000F8720000}"/>
    <cellStyle name="Pricing Border 3 19" xfId="10858" xr:uid="{00000000-0005-0000-0000-0000F9720000}"/>
    <cellStyle name="Pricing Border 3 19 2" xfId="27785" xr:uid="{00000000-0005-0000-0000-0000FA720000}"/>
    <cellStyle name="Pricing Border 3 19 3" xfId="38774" xr:uid="{00000000-0005-0000-0000-0000FB720000}"/>
    <cellStyle name="Pricing Border 3 19 4" xfId="51782" xr:uid="{00000000-0005-0000-0000-0000FC720000}"/>
    <cellStyle name="Pricing Border 3 2" xfId="3496" xr:uid="{00000000-0005-0000-0000-0000FD720000}"/>
    <cellStyle name="Pricing Border 3 2 2" xfId="21059" xr:uid="{00000000-0005-0000-0000-0000FE720000}"/>
    <cellStyle name="Pricing Border 3 2 3" xfId="20164" xr:uid="{00000000-0005-0000-0000-0000FF720000}"/>
    <cellStyle name="Pricing Border 3 2 4" xfId="45954" xr:uid="{00000000-0005-0000-0000-000000730000}"/>
    <cellStyle name="Pricing Border 3 20" xfId="11181" xr:uid="{00000000-0005-0000-0000-000001730000}"/>
    <cellStyle name="Pricing Border 3 20 2" xfId="28075" xr:uid="{00000000-0005-0000-0000-000002730000}"/>
    <cellStyle name="Pricing Border 3 20 3" xfId="39015" xr:uid="{00000000-0005-0000-0000-000003730000}"/>
    <cellStyle name="Pricing Border 3 20 4" xfId="52023" xr:uid="{00000000-0005-0000-0000-000004730000}"/>
    <cellStyle name="Pricing Border 3 21" xfId="11522" xr:uid="{00000000-0005-0000-0000-000005730000}"/>
    <cellStyle name="Pricing Border 3 21 2" xfId="28384" xr:uid="{00000000-0005-0000-0000-000006730000}"/>
    <cellStyle name="Pricing Border 3 21 3" xfId="39272" xr:uid="{00000000-0005-0000-0000-000007730000}"/>
    <cellStyle name="Pricing Border 3 21 4" xfId="52280" xr:uid="{00000000-0005-0000-0000-000008730000}"/>
    <cellStyle name="Pricing Border 3 22" xfId="11793" xr:uid="{00000000-0005-0000-0000-000009730000}"/>
    <cellStyle name="Pricing Border 3 22 2" xfId="28623" xr:uid="{00000000-0005-0000-0000-00000A730000}"/>
    <cellStyle name="Pricing Border 3 22 3" xfId="39478" xr:uid="{00000000-0005-0000-0000-00000B730000}"/>
    <cellStyle name="Pricing Border 3 22 4" xfId="52486" xr:uid="{00000000-0005-0000-0000-00000C730000}"/>
    <cellStyle name="Pricing Border 3 23" xfId="12122" xr:uid="{00000000-0005-0000-0000-00000D730000}"/>
    <cellStyle name="Pricing Border 3 23 2" xfId="28923" xr:uid="{00000000-0005-0000-0000-00000E730000}"/>
    <cellStyle name="Pricing Border 3 23 3" xfId="39735" xr:uid="{00000000-0005-0000-0000-00000F730000}"/>
    <cellStyle name="Pricing Border 3 23 4" xfId="52743" xr:uid="{00000000-0005-0000-0000-000010730000}"/>
    <cellStyle name="Pricing Border 3 24" xfId="12405" xr:uid="{00000000-0005-0000-0000-000011730000}"/>
    <cellStyle name="Pricing Border 3 24 2" xfId="29173" xr:uid="{00000000-0005-0000-0000-000012730000}"/>
    <cellStyle name="Pricing Border 3 24 3" xfId="39935" xr:uid="{00000000-0005-0000-0000-000013730000}"/>
    <cellStyle name="Pricing Border 3 24 4" xfId="52943" xr:uid="{00000000-0005-0000-0000-000014730000}"/>
    <cellStyle name="Pricing Border 3 25" xfId="12682" xr:uid="{00000000-0005-0000-0000-000015730000}"/>
    <cellStyle name="Pricing Border 3 25 2" xfId="29418" xr:uid="{00000000-0005-0000-0000-000016730000}"/>
    <cellStyle name="Pricing Border 3 25 3" xfId="40134" xr:uid="{00000000-0005-0000-0000-000017730000}"/>
    <cellStyle name="Pricing Border 3 25 4" xfId="53142" xr:uid="{00000000-0005-0000-0000-000018730000}"/>
    <cellStyle name="Pricing Border 3 26" xfId="12964" xr:uid="{00000000-0005-0000-0000-000019730000}"/>
    <cellStyle name="Pricing Border 3 26 2" xfId="29666" xr:uid="{00000000-0005-0000-0000-00001A730000}"/>
    <cellStyle name="Pricing Border 3 26 3" xfId="40335" xr:uid="{00000000-0005-0000-0000-00001B730000}"/>
    <cellStyle name="Pricing Border 3 26 4" xfId="53343" xr:uid="{00000000-0005-0000-0000-00001C730000}"/>
    <cellStyle name="Pricing Border 3 27" xfId="13306" xr:uid="{00000000-0005-0000-0000-00001D730000}"/>
    <cellStyle name="Pricing Border 3 27 2" xfId="29975" xr:uid="{00000000-0005-0000-0000-00001E730000}"/>
    <cellStyle name="Pricing Border 3 27 3" xfId="40604" xr:uid="{00000000-0005-0000-0000-00001F730000}"/>
    <cellStyle name="Pricing Border 3 27 4" xfId="53612" xr:uid="{00000000-0005-0000-0000-000020730000}"/>
    <cellStyle name="Pricing Border 3 28" xfId="13638" xr:uid="{00000000-0005-0000-0000-000021730000}"/>
    <cellStyle name="Pricing Border 3 28 2" xfId="30277" xr:uid="{00000000-0005-0000-0000-000022730000}"/>
    <cellStyle name="Pricing Border 3 28 3" xfId="40870" xr:uid="{00000000-0005-0000-0000-000023730000}"/>
    <cellStyle name="Pricing Border 3 28 4" xfId="53878" xr:uid="{00000000-0005-0000-0000-000024730000}"/>
    <cellStyle name="Pricing Border 3 29" xfId="13881" xr:uid="{00000000-0005-0000-0000-000025730000}"/>
    <cellStyle name="Pricing Border 3 29 2" xfId="30493" xr:uid="{00000000-0005-0000-0000-000026730000}"/>
    <cellStyle name="Pricing Border 3 29 3" xfId="41056" xr:uid="{00000000-0005-0000-0000-000027730000}"/>
    <cellStyle name="Pricing Border 3 29 4" xfId="54064" xr:uid="{00000000-0005-0000-0000-000028730000}"/>
    <cellStyle name="Pricing Border 3 3" xfId="3792" xr:uid="{00000000-0005-0000-0000-000029730000}"/>
    <cellStyle name="Pricing Border 3 3 2" xfId="21318" xr:uid="{00000000-0005-0000-0000-00002A730000}"/>
    <cellStyle name="Pricing Border 3 3 3" xfId="21496" xr:uid="{00000000-0005-0000-0000-00002B730000}"/>
    <cellStyle name="Pricing Border 3 3 4" xfId="46171" xr:uid="{00000000-0005-0000-0000-00002C730000}"/>
    <cellStyle name="Pricing Border 3 30" xfId="14157" xr:uid="{00000000-0005-0000-0000-00002D730000}"/>
    <cellStyle name="Pricing Border 3 30 2" xfId="30736" xr:uid="{00000000-0005-0000-0000-00002E730000}"/>
    <cellStyle name="Pricing Border 3 30 3" xfId="41255" xr:uid="{00000000-0005-0000-0000-00002F730000}"/>
    <cellStyle name="Pricing Border 3 30 4" xfId="54263" xr:uid="{00000000-0005-0000-0000-000030730000}"/>
    <cellStyle name="Pricing Border 3 31" xfId="14454" xr:uid="{00000000-0005-0000-0000-000031730000}"/>
    <cellStyle name="Pricing Border 3 31 2" xfId="30999" xr:uid="{00000000-0005-0000-0000-000032730000}"/>
    <cellStyle name="Pricing Border 3 31 3" xfId="41471" xr:uid="{00000000-0005-0000-0000-000033730000}"/>
    <cellStyle name="Pricing Border 3 31 4" xfId="54479" xr:uid="{00000000-0005-0000-0000-000034730000}"/>
    <cellStyle name="Pricing Border 3 32" xfId="14778" xr:uid="{00000000-0005-0000-0000-000035730000}"/>
    <cellStyle name="Pricing Border 3 32 2" xfId="31286" xr:uid="{00000000-0005-0000-0000-000036730000}"/>
    <cellStyle name="Pricing Border 3 32 3" xfId="41714" xr:uid="{00000000-0005-0000-0000-000037730000}"/>
    <cellStyle name="Pricing Border 3 32 4" xfId="54722" xr:uid="{00000000-0005-0000-0000-000038730000}"/>
    <cellStyle name="Pricing Border 3 33" xfId="15079" xr:uid="{00000000-0005-0000-0000-000039730000}"/>
    <cellStyle name="Pricing Border 3 33 2" xfId="31555" xr:uid="{00000000-0005-0000-0000-00003A730000}"/>
    <cellStyle name="Pricing Border 3 33 3" xfId="41946" xr:uid="{00000000-0005-0000-0000-00003B730000}"/>
    <cellStyle name="Pricing Border 3 33 4" xfId="54954" xr:uid="{00000000-0005-0000-0000-00003C730000}"/>
    <cellStyle name="Pricing Border 3 34" xfId="15380" xr:uid="{00000000-0005-0000-0000-00003D730000}"/>
    <cellStyle name="Pricing Border 3 34 2" xfId="31819" xr:uid="{00000000-0005-0000-0000-00003E730000}"/>
    <cellStyle name="Pricing Border 3 34 3" xfId="42175" xr:uid="{00000000-0005-0000-0000-00003F730000}"/>
    <cellStyle name="Pricing Border 3 34 4" xfId="55183" xr:uid="{00000000-0005-0000-0000-000040730000}"/>
    <cellStyle name="Pricing Border 3 35" xfId="15829" xr:uid="{00000000-0005-0000-0000-000041730000}"/>
    <cellStyle name="Pricing Border 3 35 2" xfId="32227" xr:uid="{00000000-0005-0000-0000-000042730000}"/>
    <cellStyle name="Pricing Border 3 35 3" xfId="42537" xr:uid="{00000000-0005-0000-0000-000043730000}"/>
    <cellStyle name="Pricing Border 3 35 4" xfId="55545" xr:uid="{00000000-0005-0000-0000-000044730000}"/>
    <cellStyle name="Pricing Border 3 36" xfId="16089" xr:uid="{00000000-0005-0000-0000-000045730000}"/>
    <cellStyle name="Pricing Border 3 36 2" xfId="32452" xr:uid="{00000000-0005-0000-0000-000046730000}"/>
    <cellStyle name="Pricing Border 3 36 3" xfId="42727" xr:uid="{00000000-0005-0000-0000-000047730000}"/>
    <cellStyle name="Pricing Border 3 36 4" xfId="55735" xr:uid="{00000000-0005-0000-0000-000048730000}"/>
    <cellStyle name="Pricing Border 3 37" xfId="16575" xr:uid="{00000000-0005-0000-0000-000049730000}"/>
    <cellStyle name="Pricing Border 3 37 2" xfId="32897" xr:uid="{00000000-0005-0000-0000-00004A730000}"/>
    <cellStyle name="Pricing Border 3 37 3" xfId="43124" xr:uid="{00000000-0005-0000-0000-00004B730000}"/>
    <cellStyle name="Pricing Border 3 37 4" xfId="56132" xr:uid="{00000000-0005-0000-0000-00004C730000}"/>
    <cellStyle name="Pricing Border 3 38" xfId="16799" xr:uid="{00000000-0005-0000-0000-00004D730000}"/>
    <cellStyle name="Pricing Border 3 38 2" xfId="33093" xr:uid="{00000000-0005-0000-0000-00004E730000}"/>
    <cellStyle name="Pricing Border 3 38 3" xfId="43294" xr:uid="{00000000-0005-0000-0000-00004F730000}"/>
    <cellStyle name="Pricing Border 3 38 4" xfId="56302" xr:uid="{00000000-0005-0000-0000-000050730000}"/>
    <cellStyle name="Pricing Border 3 39" xfId="17596" xr:uid="{00000000-0005-0000-0000-000051730000}"/>
    <cellStyle name="Pricing Border 3 39 2" xfId="33823" xr:uid="{00000000-0005-0000-0000-000052730000}"/>
    <cellStyle name="Pricing Border 3 39 3" xfId="43921" xr:uid="{00000000-0005-0000-0000-000053730000}"/>
    <cellStyle name="Pricing Border 3 39 4" xfId="56929" xr:uid="{00000000-0005-0000-0000-000054730000}"/>
    <cellStyle name="Pricing Border 3 4" xfId="4405" xr:uid="{00000000-0005-0000-0000-000055730000}"/>
    <cellStyle name="Pricing Border 3 4 2" xfId="21876" xr:uid="{00000000-0005-0000-0000-000056730000}"/>
    <cellStyle name="Pricing Border 3 4 3" xfId="34448" xr:uid="{00000000-0005-0000-0000-000057730000}"/>
    <cellStyle name="Pricing Border 3 4 4" xfId="46645" xr:uid="{00000000-0005-0000-0000-000058730000}"/>
    <cellStyle name="Pricing Border 3 40" xfId="17853" xr:uid="{00000000-0005-0000-0000-000059730000}"/>
    <cellStyle name="Pricing Border 3 40 2" xfId="34052" xr:uid="{00000000-0005-0000-0000-00005A730000}"/>
    <cellStyle name="Pricing Border 3 40 3" xfId="44108" xr:uid="{00000000-0005-0000-0000-00005B730000}"/>
    <cellStyle name="Pricing Border 3 40 4" xfId="57116" xr:uid="{00000000-0005-0000-0000-00005C730000}"/>
    <cellStyle name="Pricing Border 3 41" xfId="18172" xr:uid="{00000000-0005-0000-0000-00005D730000}"/>
    <cellStyle name="Pricing Border 3 41 2" xfId="34330" xr:uid="{00000000-0005-0000-0000-00005E730000}"/>
    <cellStyle name="Pricing Border 3 41 3" xfId="44342" xr:uid="{00000000-0005-0000-0000-00005F730000}"/>
    <cellStyle name="Pricing Border 3 41 4" xfId="57350" xr:uid="{00000000-0005-0000-0000-000060730000}"/>
    <cellStyle name="Pricing Border 3 42" xfId="18483" xr:uid="{00000000-0005-0000-0000-000061730000}"/>
    <cellStyle name="Pricing Border 3 42 2" xfId="34605" xr:uid="{00000000-0005-0000-0000-000062730000}"/>
    <cellStyle name="Pricing Border 3 42 3" xfId="44572" xr:uid="{00000000-0005-0000-0000-000063730000}"/>
    <cellStyle name="Pricing Border 3 42 4" xfId="57580" xr:uid="{00000000-0005-0000-0000-000064730000}"/>
    <cellStyle name="Pricing Border 3 43" xfId="18798" xr:uid="{00000000-0005-0000-0000-000065730000}"/>
    <cellStyle name="Pricing Border 3 43 2" xfId="34883" xr:uid="{00000000-0005-0000-0000-000066730000}"/>
    <cellStyle name="Pricing Border 3 43 3" xfId="44806" xr:uid="{00000000-0005-0000-0000-000067730000}"/>
    <cellStyle name="Pricing Border 3 43 4" xfId="57814" xr:uid="{00000000-0005-0000-0000-000068730000}"/>
    <cellStyle name="Pricing Border 3 44" xfId="19258" xr:uid="{00000000-0005-0000-0000-000069730000}"/>
    <cellStyle name="Pricing Border 3 44 2" xfId="35294" xr:uid="{00000000-0005-0000-0000-00006A730000}"/>
    <cellStyle name="Pricing Border 3 44 3" xfId="45148" xr:uid="{00000000-0005-0000-0000-00006B730000}"/>
    <cellStyle name="Pricing Border 3 44 4" xfId="58156" xr:uid="{00000000-0005-0000-0000-00006C730000}"/>
    <cellStyle name="Pricing Border 3 45" xfId="19561" xr:uid="{00000000-0005-0000-0000-00006D730000}"/>
    <cellStyle name="Pricing Border 3 45 2" xfId="35558" xr:uid="{00000000-0005-0000-0000-00006E730000}"/>
    <cellStyle name="Pricing Border 3 45 3" xfId="45371" xr:uid="{00000000-0005-0000-0000-00006F730000}"/>
    <cellStyle name="Pricing Border 3 45 4" xfId="58379" xr:uid="{00000000-0005-0000-0000-000070730000}"/>
    <cellStyle name="Pricing Border 3 46" xfId="20631" xr:uid="{00000000-0005-0000-0000-000071730000}"/>
    <cellStyle name="Pricing Border 3 47" xfId="20173" xr:uid="{00000000-0005-0000-0000-000072730000}"/>
    <cellStyle name="Pricing Border 3 48" xfId="45622" xr:uid="{00000000-0005-0000-0000-000073730000}"/>
    <cellStyle name="Pricing Border 3 5" xfId="4653" xr:uid="{00000000-0005-0000-0000-000074730000}"/>
    <cellStyle name="Pricing Border 3 5 2" xfId="22096" xr:uid="{00000000-0005-0000-0000-000075730000}"/>
    <cellStyle name="Pricing Border 3 5 3" xfId="29421" xr:uid="{00000000-0005-0000-0000-000076730000}"/>
    <cellStyle name="Pricing Border 3 5 4" xfId="46822" xr:uid="{00000000-0005-0000-0000-000077730000}"/>
    <cellStyle name="Pricing Border 3 6" xfId="5037" xr:uid="{00000000-0005-0000-0000-000078730000}"/>
    <cellStyle name="Pricing Border 3 6 2" xfId="22451" xr:uid="{00000000-0005-0000-0000-000079730000}"/>
    <cellStyle name="Pricing Border 3 6 3" xfId="20675" xr:uid="{00000000-0005-0000-0000-00007A730000}"/>
    <cellStyle name="Pricing Border 3 6 4" xfId="47133" xr:uid="{00000000-0005-0000-0000-00007B730000}"/>
    <cellStyle name="Pricing Border 3 7" xfId="5266" xr:uid="{00000000-0005-0000-0000-00007C730000}"/>
    <cellStyle name="Pricing Border 3 7 2" xfId="22659" xr:uid="{00000000-0005-0000-0000-00007D730000}"/>
    <cellStyle name="Pricing Border 3 7 3" xfId="20381" xr:uid="{00000000-0005-0000-0000-00007E730000}"/>
    <cellStyle name="Pricing Border 3 7 4" xfId="47315" xr:uid="{00000000-0005-0000-0000-00007F730000}"/>
    <cellStyle name="Pricing Border 3 8" xfId="5547" xr:uid="{00000000-0005-0000-0000-000080730000}"/>
    <cellStyle name="Pricing Border 3 8 2" xfId="22917" xr:uid="{00000000-0005-0000-0000-000081730000}"/>
    <cellStyle name="Pricing Border 3 8 3" xfId="27603" xr:uid="{00000000-0005-0000-0000-000082730000}"/>
    <cellStyle name="Pricing Border 3 8 4" xfId="47532" xr:uid="{00000000-0005-0000-0000-000083730000}"/>
    <cellStyle name="Pricing Border 3 9" xfId="5755" xr:uid="{00000000-0005-0000-0000-000084730000}"/>
    <cellStyle name="Pricing Border 3 9 2" xfId="23104" xr:uid="{00000000-0005-0000-0000-000085730000}"/>
    <cellStyle name="Pricing Border 3 9 3" xfId="28943" xr:uid="{00000000-0005-0000-0000-000086730000}"/>
    <cellStyle name="Pricing Border 3 9 4" xfId="47694" xr:uid="{00000000-0005-0000-0000-000087730000}"/>
    <cellStyle name="Pricing Border 30" xfId="20206" xr:uid="{00000000-0005-0000-0000-000088730000}"/>
    <cellStyle name="Pricing Border 31" xfId="45440" xr:uid="{00000000-0005-0000-0000-000089730000}"/>
    <cellStyle name="Pricing Border 4" xfId="2777" xr:uid="{00000000-0005-0000-0000-00008A730000}"/>
    <cellStyle name="Pricing Border 4 10" xfId="6388" xr:uid="{00000000-0005-0000-0000-00008B730000}"/>
    <cellStyle name="Pricing Border 4 10 2" xfId="23697" xr:uid="{00000000-0005-0000-0000-00008C730000}"/>
    <cellStyle name="Pricing Border 4 10 3" xfId="22622" xr:uid="{00000000-0005-0000-0000-00008D730000}"/>
    <cellStyle name="Pricing Border 4 10 4" xfId="48204" xr:uid="{00000000-0005-0000-0000-00008E730000}"/>
    <cellStyle name="Pricing Border 4 11" xfId="6683" xr:uid="{00000000-0005-0000-0000-00008F730000}"/>
    <cellStyle name="Pricing Border 4 11 2" xfId="23956" xr:uid="{00000000-0005-0000-0000-000090730000}"/>
    <cellStyle name="Pricing Border 4 11 3" xfId="20244" xr:uid="{00000000-0005-0000-0000-000091730000}"/>
    <cellStyle name="Pricing Border 4 11 4" xfId="48428" xr:uid="{00000000-0005-0000-0000-000092730000}"/>
    <cellStyle name="Pricing Border 4 12" xfId="7052" xr:uid="{00000000-0005-0000-0000-000093730000}"/>
    <cellStyle name="Pricing Border 4 12 2" xfId="24289" xr:uid="{00000000-0005-0000-0000-000094730000}"/>
    <cellStyle name="Pricing Border 4 12 3" xfId="35743" xr:uid="{00000000-0005-0000-0000-000095730000}"/>
    <cellStyle name="Pricing Border 4 12 4" xfId="48712" xr:uid="{00000000-0005-0000-0000-000096730000}"/>
    <cellStyle name="Pricing Border 4 13" xfId="7473" xr:uid="{00000000-0005-0000-0000-000097730000}"/>
    <cellStyle name="Pricing Border 4 13 2" xfId="24665" xr:uid="{00000000-0005-0000-0000-000098730000}"/>
    <cellStyle name="Pricing Border 4 13 3" xfId="36047" xr:uid="{00000000-0005-0000-0000-000099730000}"/>
    <cellStyle name="Pricing Border 4 13 4" xfId="49018" xr:uid="{00000000-0005-0000-0000-00009A730000}"/>
    <cellStyle name="Pricing Border 4 14" xfId="7776" xr:uid="{00000000-0005-0000-0000-00009B730000}"/>
    <cellStyle name="Pricing Border 4 14 2" xfId="24935" xr:uid="{00000000-0005-0000-0000-00009C730000}"/>
    <cellStyle name="Pricing Border 4 14 3" xfId="36277" xr:uid="{00000000-0005-0000-0000-00009D730000}"/>
    <cellStyle name="Pricing Border 4 14 4" xfId="49248" xr:uid="{00000000-0005-0000-0000-00009E730000}"/>
    <cellStyle name="Pricing Border 4 15" xfId="8355" xr:uid="{00000000-0005-0000-0000-00009F730000}"/>
    <cellStyle name="Pricing Border 4 15 2" xfId="25476" xr:uid="{00000000-0005-0000-0000-0000A0730000}"/>
    <cellStyle name="Pricing Border 4 15 3" xfId="36758" xr:uid="{00000000-0005-0000-0000-0000A1730000}"/>
    <cellStyle name="Pricing Border 4 15 4" xfId="49729" xr:uid="{00000000-0005-0000-0000-0000A2730000}"/>
    <cellStyle name="Pricing Border 4 16" xfId="8613" xr:uid="{00000000-0005-0000-0000-0000A3730000}"/>
    <cellStyle name="Pricing Border 4 16 2" xfId="25702" xr:uid="{00000000-0005-0000-0000-0000A4730000}"/>
    <cellStyle name="Pricing Border 4 16 3" xfId="36948" xr:uid="{00000000-0005-0000-0000-0000A5730000}"/>
    <cellStyle name="Pricing Border 4 16 4" xfId="49919" xr:uid="{00000000-0005-0000-0000-0000A6730000}"/>
    <cellStyle name="Pricing Border 4 17" xfId="8897" xr:uid="{00000000-0005-0000-0000-0000A7730000}"/>
    <cellStyle name="Pricing Border 4 17 2" xfId="25955" xr:uid="{00000000-0005-0000-0000-0000A8730000}"/>
    <cellStyle name="Pricing Border 4 17 3" xfId="37165" xr:uid="{00000000-0005-0000-0000-0000A9730000}"/>
    <cellStyle name="Pricing Border 4 17 4" xfId="50136" xr:uid="{00000000-0005-0000-0000-0000AA730000}"/>
    <cellStyle name="Pricing Border 4 18" xfId="10411" xr:uid="{00000000-0005-0000-0000-0000AB730000}"/>
    <cellStyle name="Pricing Border 4 18 2" xfId="27369" xr:uid="{00000000-0005-0000-0000-0000AC730000}"/>
    <cellStyle name="Pricing Border 4 18 3" xfId="38420" xr:uid="{00000000-0005-0000-0000-0000AD730000}"/>
    <cellStyle name="Pricing Border 4 18 4" xfId="51393" xr:uid="{00000000-0005-0000-0000-0000AE730000}"/>
    <cellStyle name="Pricing Border 4 19" xfId="9115" xr:uid="{00000000-0005-0000-0000-0000AF730000}"/>
    <cellStyle name="Pricing Border 4 19 2" xfId="26151" xr:uid="{00000000-0005-0000-0000-0000B0730000}"/>
    <cellStyle name="Pricing Border 4 19 3" xfId="37332" xr:uid="{00000000-0005-0000-0000-0000B1730000}"/>
    <cellStyle name="Pricing Border 4 19 4" xfId="50303" xr:uid="{00000000-0005-0000-0000-0000B2730000}"/>
    <cellStyle name="Pricing Border 4 2" xfId="3297" xr:uid="{00000000-0005-0000-0000-0000B3730000}"/>
    <cellStyle name="Pricing Border 4 2 2" xfId="20878" xr:uid="{00000000-0005-0000-0000-0000B4730000}"/>
    <cellStyle name="Pricing Border 4 2 3" xfId="30733" xr:uid="{00000000-0005-0000-0000-0000B5730000}"/>
    <cellStyle name="Pricing Border 4 2 4" xfId="45804" xr:uid="{00000000-0005-0000-0000-0000B6730000}"/>
    <cellStyle name="Pricing Border 4 20" xfId="10979" xr:uid="{00000000-0005-0000-0000-0000B7730000}"/>
    <cellStyle name="Pricing Border 4 20 2" xfId="27894" xr:uid="{00000000-0005-0000-0000-0000B8730000}"/>
    <cellStyle name="Pricing Border 4 20 3" xfId="38858" xr:uid="{00000000-0005-0000-0000-0000B9730000}"/>
    <cellStyle name="Pricing Border 4 20 4" xfId="51866" xr:uid="{00000000-0005-0000-0000-0000BA730000}"/>
    <cellStyle name="Pricing Border 4 21" xfId="11319" xr:uid="{00000000-0005-0000-0000-0000BB730000}"/>
    <cellStyle name="Pricing Border 4 21 2" xfId="28198" xr:uid="{00000000-0005-0000-0000-0000BC730000}"/>
    <cellStyle name="Pricing Border 4 21 3" xfId="39112" xr:uid="{00000000-0005-0000-0000-0000BD730000}"/>
    <cellStyle name="Pricing Border 4 21 4" xfId="52120" xr:uid="{00000000-0005-0000-0000-0000BE730000}"/>
    <cellStyle name="Pricing Border 4 22" xfId="11588" xr:uid="{00000000-0005-0000-0000-0000BF730000}"/>
    <cellStyle name="Pricing Border 4 22 2" xfId="28440" xr:uid="{00000000-0005-0000-0000-0000C0730000}"/>
    <cellStyle name="Pricing Border 4 22 3" xfId="39318" xr:uid="{00000000-0005-0000-0000-0000C1730000}"/>
    <cellStyle name="Pricing Border 4 22 4" xfId="52326" xr:uid="{00000000-0005-0000-0000-0000C2730000}"/>
    <cellStyle name="Pricing Border 4 23" xfId="11921" xr:uid="{00000000-0005-0000-0000-0000C3730000}"/>
    <cellStyle name="Pricing Border 4 23 2" xfId="28739" xr:uid="{00000000-0005-0000-0000-0000C4730000}"/>
    <cellStyle name="Pricing Border 4 23 3" xfId="39576" xr:uid="{00000000-0005-0000-0000-0000C5730000}"/>
    <cellStyle name="Pricing Border 4 23 4" xfId="52584" xr:uid="{00000000-0005-0000-0000-0000C6730000}"/>
    <cellStyle name="Pricing Border 4 24" xfId="12203" xr:uid="{00000000-0005-0000-0000-0000C7730000}"/>
    <cellStyle name="Pricing Border 4 24 2" xfId="28991" xr:uid="{00000000-0005-0000-0000-0000C8730000}"/>
    <cellStyle name="Pricing Border 4 24 3" xfId="39777" xr:uid="{00000000-0005-0000-0000-0000C9730000}"/>
    <cellStyle name="Pricing Border 4 24 4" xfId="52785" xr:uid="{00000000-0005-0000-0000-0000CA730000}"/>
    <cellStyle name="Pricing Border 4 25" xfId="12477" xr:uid="{00000000-0005-0000-0000-0000CB730000}"/>
    <cellStyle name="Pricing Border 4 25 2" xfId="29233" xr:uid="{00000000-0005-0000-0000-0000CC730000}"/>
    <cellStyle name="Pricing Border 4 25 3" xfId="39980" xr:uid="{00000000-0005-0000-0000-0000CD730000}"/>
    <cellStyle name="Pricing Border 4 25 4" xfId="52988" xr:uid="{00000000-0005-0000-0000-0000CE730000}"/>
    <cellStyle name="Pricing Border 4 26" xfId="12761" xr:uid="{00000000-0005-0000-0000-0000CF730000}"/>
    <cellStyle name="Pricing Border 4 26 2" xfId="29485" xr:uid="{00000000-0005-0000-0000-0000D0730000}"/>
    <cellStyle name="Pricing Border 4 26 3" xfId="40181" xr:uid="{00000000-0005-0000-0000-0000D1730000}"/>
    <cellStyle name="Pricing Border 4 26 4" xfId="53189" xr:uid="{00000000-0005-0000-0000-0000D2730000}"/>
    <cellStyle name="Pricing Border 4 27" xfId="13108" xr:uid="{00000000-0005-0000-0000-0000D3730000}"/>
    <cellStyle name="Pricing Border 4 27 2" xfId="29797" xr:uid="{00000000-0005-0000-0000-0000D4730000}"/>
    <cellStyle name="Pricing Border 4 27 3" xfId="40449" xr:uid="{00000000-0005-0000-0000-0000D5730000}"/>
    <cellStyle name="Pricing Border 4 27 4" xfId="53457" xr:uid="{00000000-0005-0000-0000-0000D6730000}"/>
    <cellStyle name="Pricing Border 4 28" xfId="13440" xr:uid="{00000000-0005-0000-0000-0000D7730000}"/>
    <cellStyle name="Pricing Border 4 28 2" xfId="30098" xr:uid="{00000000-0005-0000-0000-0000D8730000}"/>
    <cellStyle name="Pricing Border 4 28 3" xfId="40709" xr:uid="{00000000-0005-0000-0000-0000D9730000}"/>
    <cellStyle name="Pricing Border 4 28 4" xfId="53717" xr:uid="{00000000-0005-0000-0000-0000DA730000}"/>
    <cellStyle name="Pricing Border 4 29" xfId="13680" xr:uid="{00000000-0005-0000-0000-0000DB730000}"/>
    <cellStyle name="Pricing Border 4 29 2" xfId="30313" xr:uid="{00000000-0005-0000-0000-0000DC730000}"/>
    <cellStyle name="Pricing Border 4 29 3" xfId="40900" xr:uid="{00000000-0005-0000-0000-0000DD730000}"/>
    <cellStyle name="Pricing Border 4 29 4" xfId="53908" xr:uid="{00000000-0005-0000-0000-0000DE730000}"/>
    <cellStyle name="Pricing Border 4 3" xfId="3593" xr:uid="{00000000-0005-0000-0000-0000DF730000}"/>
    <cellStyle name="Pricing Border 4 3 2" xfId="21141" xr:uid="{00000000-0005-0000-0000-0000E0730000}"/>
    <cellStyle name="Pricing Border 4 3 3" xfId="35298" xr:uid="{00000000-0005-0000-0000-0000E1730000}"/>
    <cellStyle name="Pricing Border 4 3 4" xfId="46021" xr:uid="{00000000-0005-0000-0000-0000E2730000}"/>
    <cellStyle name="Pricing Border 4 30" xfId="13954" xr:uid="{00000000-0005-0000-0000-0000E3730000}"/>
    <cellStyle name="Pricing Border 4 30 2" xfId="30554" xr:uid="{00000000-0005-0000-0000-0000E4730000}"/>
    <cellStyle name="Pricing Border 4 30 3" xfId="41102" xr:uid="{00000000-0005-0000-0000-0000E5730000}"/>
    <cellStyle name="Pricing Border 4 30 4" xfId="54110" xr:uid="{00000000-0005-0000-0000-0000E6730000}"/>
    <cellStyle name="Pricing Border 4 31" xfId="14253" xr:uid="{00000000-0005-0000-0000-0000E7730000}"/>
    <cellStyle name="Pricing Border 4 31 2" xfId="30818" xr:uid="{00000000-0005-0000-0000-0000E8730000}"/>
    <cellStyle name="Pricing Border 4 31 3" xfId="41319" xr:uid="{00000000-0005-0000-0000-0000E9730000}"/>
    <cellStyle name="Pricing Border 4 31 4" xfId="54327" xr:uid="{00000000-0005-0000-0000-0000EA730000}"/>
    <cellStyle name="Pricing Border 4 32" xfId="14576" xr:uid="{00000000-0005-0000-0000-0000EB730000}"/>
    <cellStyle name="Pricing Border 4 32 2" xfId="31106" xr:uid="{00000000-0005-0000-0000-0000EC730000}"/>
    <cellStyle name="Pricing Border 4 32 3" xfId="41562" xr:uid="{00000000-0005-0000-0000-0000ED730000}"/>
    <cellStyle name="Pricing Border 4 32 4" xfId="54570" xr:uid="{00000000-0005-0000-0000-0000EE730000}"/>
    <cellStyle name="Pricing Border 4 33" xfId="14884" xr:uid="{00000000-0005-0000-0000-0000EF730000}"/>
    <cellStyle name="Pricing Border 4 33 2" xfId="31379" xr:uid="{00000000-0005-0000-0000-0000F0730000}"/>
    <cellStyle name="Pricing Border 4 33 3" xfId="41793" xr:uid="{00000000-0005-0000-0000-0000F1730000}"/>
    <cellStyle name="Pricing Border 4 33 4" xfId="54801" xr:uid="{00000000-0005-0000-0000-0000F2730000}"/>
    <cellStyle name="Pricing Border 4 34" xfId="15186" xr:uid="{00000000-0005-0000-0000-0000F3730000}"/>
    <cellStyle name="Pricing Border 4 34 2" xfId="31646" xr:uid="{00000000-0005-0000-0000-0000F4730000}"/>
    <cellStyle name="Pricing Border 4 34 3" xfId="42025" xr:uid="{00000000-0005-0000-0000-0000F5730000}"/>
    <cellStyle name="Pricing Border 4 34 4" xfId="55033" xr:uid="{00000000-0005-0000-0000-0000F6730000}"/>
    <cellStyle name="Pricing Border 4 35" xfId="15635" xr:uid="{00000000-0005-0000-0000-0000F7730000}"/>
    <cellStyle name="Pricing Border 4 35 2" xfId="32053" xr:uid="{00000000-0005-0000-0000-0000F8730000}"/>
    <cellStyle name="Pricing Border 4 35 3" xfId="42386" xr:uid="{00000000-0005-0000-0000-0000F9730000}"/>
    <cellStyle name="Pricing Border 4 35 4" xfId="55394" xr:uid="{00000000-0005-0000-0000-0000FA730000}"/>
    <cellStyle name="Pricing Border 4 36" xfId="15895" xr:uid="{00000000-0005-0000-0000-0000FB730000}"/>
    <cellStyle name="Pricing Border 4 36 2" xfId="32279" xr:uid="{00000000-0005-0000-0000-0000FC730000}"/>
    <cellStyle name="Pricing Border 4 36 3" xfId="42577" xr:uid="{00000000-0005-0000-0000-0000FD730000}"/>
    <cellStyle name="Pricing Border 4 36 4" xfId="55585" xr:uid="{00000000-0005-0000-0000-0000FE730000}"/>
    <cellStyle name="Pricing Border 4 37" xfId="16384" xr:uid="{00000000-0005-0000-0000-0000FF730000}"/>
    <cellStyle name="Pricing Border 4 37 2" xfId="32723" xr:uid="{00000000-0005-0000-0000-000000740000}"/>
    <cellStyle name="Pricing Border 4 37 3" xfId="42970" xr:uid="{00000000-0005-0000-0000-000001740000}"/>
    <cellStyle name="Pricing Border 4 37 4" xfId="55978" xr:uid="{00000000-0005-0000-0000-000002740000}"/>
    <cellStyle name="Pricing Border 4 38" xfId="16607" xr:uid="{00000000-0005-0000-0000-000003740000}"/>
    <cellStyle name="Pricing Border 4 38 2" xfId="32922" xr:uid="{00000000-0005-0000-0000-000004740000}"/>
    <cellStyle name="Pricing Border 4 38 3" xfId="43144" xr:uid="{00000000-0005-0000-0000-000005740000}"/>
    <cellStyle name="Pricing Border 4 38 4" xfId="56152" xr:uid="{00000000-0005-0000-0000-000006740000}"/>
    <cellStyle name="Pricing Border 4 39" xfId="17407" xr:uid="{00000000-0005-0000-0000-000007740000}"/>
    <cellStyle name="Pricing Border 4 39 2" xfId="33654" xr:uid="{00000000-0005-0000-0000-000008740000}"/>
    <cellStyle name="Pricing Border 4 39 3" xfId="43780" xr:uid="{00000000-0005-0000-0000-000009740000}"/>
    <cellStyle name="Pricing Border 4 39 4" xfId="56788" xr:uid="{00000000-0005-0000-0000-00000A740000}"/>
    <cellStyle name="Pricing Border 4 4" xfId="4211" xr:uid="{00000000-0005-0000-0000-00000B740000}"/>
    <cellStyle name="Pricing Border 4 4 2" xfId="21704" xr:uid="{00000000-0005-0000-0000-00000C740000}"/>
    <cellStyle name="Pricing Border 4 4 3" xfId="19833" xr:uid="{00000000-0005-0000-0000-00000D740000}"/>
    <cellStyle name="Pricing Border 4 4 4" xfId="46500" xr:uid="{00000000-0005-0000-0000-00000E740000}"/>
    <cellStyle name="Pricing Border 4 40" xfId="17651" xr:uid="{00000000-0005-0000-0000-00000F740000}"/>
    <cellStyle name="Pricing Border 4 40 2" xfId="33868" xr:uid="{00000000-0005-0000-0000-000010740000}"/>
    <cellStyle name="Pricing Border 4 40 3" xfId="43955" xr:uid="{00000000-0005-0000-0000-000011740000}"/>
    <cellStyle name="Pricing Border 4 40 4" xfId="56963" xr:uid="{00000000-0005-0000-0000-000012740000}"/>
    <cellStyle name="Pricing Border 4 41" xfId="17971" xr:uid="{00000000-0005-0000-0000-000013740000}"/>
    <cellStyle name="Pricing Border 4 41 2" xfId="34152" xr:uid="{00000000-0005-0000-0000-000014740000}"/>
    <cellStyle name="Pricing Border 4 41 3" xfId="44190" xr:uid="{00000000-0005-0000-0000-000015740000}"/>
    <cellStyle name="Pricing Border 4 41 4" xfId="57198" xr:uid="{00000000-0005-0000-0000-000016740000}"/>
    <cellStyle name="Pricing Border 4 42" xfId="18282" xr:uid="{00000000-0005-0000-0000-000017740000}"/>
    <cellStyle name="Pricing Border 4 42 2" xfId="34425" xr:uid="{00000000-0005-0000-0000-000018740000}"/>
    <cellStyle name="Pricing Border 4 42 3" xfId="44420" xr:uid="{00000000-0005-0000-0000-000019740000}"/>
    <cellStyle name="Pricing Border 4 42 4" xfId="57428" xr:uid="{00000000-0005-0000-0000-00001A740000}"/>
    <cellStyle name="Pricing Border 4 43" xfId="18599" xr:uid="{00000000-0005-0000-0000-00001B740000}"/>
    <cellStyle name="Pricing Border 4 43 2" xfId="34710" xr:uid="{00000000-0005-0000-0000-00001C740000}"/>
    <cellStyle name="Pricing Border 4 43 3" xfId="44656" xr:uid="{00000000-0005-0000-0000-00001D740000}"/>
    <cellStyle name="Pricing Border 4 43 4" xfId="57664" xr:uid="{00000000-0005-0000-0000-00001E740000}"/>
    <cellStyle name="Pricing Border 4 44" xfId="19061" xr:uid="{00000000-0005-0000-0000-00001F740000}"/>
    <cellStyle name="Pricing Border 4 44 2" xfId="35117" xr:uid="{00000000-0005-0000-0000-000020740000}"/>
    <cellStyle name="Pricing Border 4 44 3" xfId="44998" xr:uid="{00000000-0005-0000-0000-000021740000}"/>
    <cellStyle name="Pricing Border 4 44 4" xfId="58006" xr:uid="{00000000-0005-0000-0000-000022740000}"/>
    <cellStyle name="Pricing Border 4 45" xfId="19362" xr:uid="{00000000-0005-0000-0000-000023740000}"/>
    <cellStyle name="Pricing Border 4 45 2" xfId="35384" xr:uid="{00000000-0005-0000-0000-000024740000}"/>
    <cellStyle name="Pricing Border 4 45 3" xfId="45221" xr:uid="{00000000-0005-0000-0000-000025740000}"/>
    <cellStyle name="Pricing Border 4 45 4" xfId="58229" xr:uid="{00000000-0005-0000-0000-000026740000}"/>
    <cellStyle name="Pricing Border 4 46" xfId="20573" xr:uid="{00000000-0005-0000-0000-000027740000}"/>
    <cellStyle name="Pricing Border 4 47" xfId="24938" xr:uid="{00000000-0005-0000-0000-000028740000}"/>
    <cellStyle name="Pricing Border 4 48" xfId="45505" xr:uid="{00000000-0005-0000-0000-000029740000}"/>
    <cellStyle name="Pricing Border 4 5" xfId="4455" xr:uid="{00000000-0005-0000-0000-00002A740000}"/>
    <cellStyle name="Pricing Border 4 5 2" xfId="21915" xr:uid="{00000000-0005-0000-0000-00002B740000}"/>
    <cellStyle name="Pricing Border 4 5 3" xfId="20433" xr:uid="{00000000-0005-0000-0000-00002C740000}"/>
    <cellStyle name="Pricing Border 4 5 4" xfId="46668" xr:uid="{00000000-0005-0000-0000-00002D740000}"/>
    <cellStyle name="Pricing Border 4 6" xfId="4846" xr:uid="{00000000-0005-0000-0000-00002E740000}"/>
    <cellStyle name="Pricing Border 4 6 2" xfId="22277" xr:uid="{00000000-0005-0000-0000-00002F740000}"/>
    <cellStyle name="Pricing Border 4 6 3" xfId="33558" xr:uid="{00000000-0005-0000-0000-000030740000}"/>
    <cellStyle name="Pricing Border 4 6 4" xfId="46979" xr:uid="{00000000-0005-0000-0000-000031740000}"/>
    <cellStyle name="Pricing Border 4 7" xfId="5071" xr:uid="{00000000-0005-0000-0000-000032740000}"/>
    <cellStyle name="Pricing Border 4 7 2" xfId="22480" xr:uid="{00000000-0005-0000-0000-000033740000}"/>
    <cellStyle name="Pricing Border 4 7 3" xfId="20673" xr:uid="{00000000-0005-0000-0000-000034740000}"/>
    <cellStyle name="Pricing Border 4 7 4" xfId="47160" xr:uid="{00000000-0005-0000-0000-000035740000}"/>
    <cellStyle name="Pricing Border 4 8" xfId="5357" xr:uid="{00000000-0005-0000-0000-000036740000}"/>
    <cellStyle name="Pricing Border 4 8 2" xfId="22741" xr:uid="{00000000-0005-0000-0000-000037740000}"/>
    <cellStyle name="Pricing Border 4 8 3" xfId="20320" xr:uid="{00000000-0005-0000-0000-000038740000}"/>
    <cellStyle name="Pricing Border 4 8 4" xfId="47379" xr:uid="{00000000-0005-0000-0000-000039740000}"/>
    <cellStyle name="Pricing Border 4 9" xfId="5568" xr:uid="{00000000-0005-0000-0000-00003A740000}"/>
    <cellStyle name="Pricing Border 4 9 2" xfId="22932" xr:uid="{00000000-0005-0000-0000-00003B740000}"/>
    <cellStyle name="Pricing Border 4 9 3" xfId="34589" xr:uid="{00000000-0005-0000-0000-00003C740000}"/>
    <cellStyle name="Pricing Border 4 9 4" xfId="47544" xr:uid="{00000000-0005-0000-0000-00003D740000}"/>
    <cellStyle name="Pricing Border 5" xfId="4085" xr:uid="{00000000-0005-0000-0000-00003E740000}"/>
    <cellStyle name="Pricing Border 5 2" xfId="21588" xr:uid="{00000000-0005-0000-0000-00003F740000}"/>
    <cellStyle name="Pricing Border 5 3" xfId="19925" xr:uid="{00000000-0005-0000-0000-000040740000}"/>
    <cellStyle name="Pricing Border 5 4" xfId="46407" xr:uid="{00000000-0005-0000-0000-000041740000}"/>
    <cellStyle name="Pricing Border 6" xfId="4705" xr:uid="{00000000-0005-0000-0000-000042740000}"/>
    <cellStyle name="Pricing Border 6 2" xfId="22143" xr:uid="{00000000-0005-0000-0000-000043740000}"/>
    <cellStyle name="Pricing Border 6 3" xfId="27099" xr:uid="{00000000-0005-0000-0000-000044740000}"/>
    <cellStyle name="Pricing Border 6 4" xfId="46858" xr:uid="{00000000-0005-0000-0000-000045740000}"/>
    <cellStyle name="Pricing Border 7" xfId="5823" xr:uid="{00000000-0005-0000-0000-000046740000}"/>
    <cellStyle name="Pricing Border 7 2" xfId="23168" xr:uid="{00000000-0005-0000-0000-000047740000}"/>
    <cellStyle name="Pricing Border 7 3" xfId="34415" xr:uid="{00000000-0005-0000-0000-000048740000}"/>
    <cellStyle name="Pricing Border 7 4" xfId="47753" xr:uid="{00000000-0005-0000-0000-000049740000}"/>
    <cellStyle name="Pricing Border 8" xfId="6953" xr:uid="{00000000-0005-0000-0000-00004A740000}"/>
    <cellStyle name="Pricing Border 8 2" xfId="24198" xr:uid="{00000000-0005-0000-0000-00004B740000}"/>
    <cellStyle name="Pricing Border 8 3" xfId="35666" xr:uid="{00000000-0005-0000-0000-00004C740000}"/>
    <cellStyle name="Pricing Border 8 4" xfId="48635" xr:uid="{00000000-0005-0000-0000-00004D740000}"/>
    <cellStyle name="Pricing Border 9" xfId="7356" xr:uid="{00000000-0005-0000-0000-00004E740000}"/>
    <cellStyle name="Pricing Border 9 2" xfId="24562" xr:uid="{00000000-0005-0000-0000-00004F740000}"/>
    <cellStyle name="Pricing Border 9 3" xfId="35960" xr:uid="{00000000-0005-0000-0000-000050740000}"/>
    <cellStyle name="Pricing Border 9 4" xfId="48931" xr:uid="{00000000-0005-0000-0000-000051740000}"/>
    <cellStyle name="Pricing Header 2" xfId="2533" xr:uid="{00000000-0005-0000-0000-000052740000}"/>
    <cellStyle name="Pricing Header 2 10" xfId="9935" xr:uid="{00000000-0005-0000-0000-000053740000}"/>
    <cellStyle name="Pricing Header 2 10 2" xfId="26925" xr:uid="{00000000-0005-0000-0000-000054740000}"/>
    <cellStyle name="Pricing Header 2 10 3" xfId="38036" xr:uid="{00000000-0005-0000-0000-000055740000}"/>
    <cellStyle name="Pricing Header 2 10 4" xfId="51001" xr:uid="{00000000-0005-0000-0000-000056740000}"/>
    <cellStyle name="Pricing Header 2 11" xfId="9488" xr:uid="{00000000-0005-0000-0000-000057740000}"/>
    <cellStyle name="Pricing Header 2 12" xfId="13439" xr:uid="{00000000-0005-0000-0000-000058740000}"/>
    <cellStyle name="Pricing Header 2 12 2" xfId="30097" xr:uid="{00000000-0005-0000-0000-000059740000}"/>
    <cellStyle name="Pricing Header 2 12 3" xfId="40708" xr:uid="{00000000-0005-0000-0000-00005A740000}"/>
    <cellStyle name="Pricing Header 2 12 4" xfId="53716" xr:uid="{00000000-0005-0000-0000-00005B740000}"/>
    <cellStyle name="Pricing Header 2 13" xfId="9894" xr:uid="{00000000-0005-0000-0000-00005C740000}"/>
    <cellStyle name="Pricing Header 2 14" xfId="13031" xr:uid="{00000000-0005-0000-0000-00005D740000}"/>
    <cellStyle name="Pricing Header 2 15" xfId="15519" xr:uid="{00000000-0005-0000-0000-00005E740000}"/>
    <cellStyle name="Pricing Header 2 15 2" xfId="31944" xr:uid="{00000000-0005-0000-0000-00005F740000}"/>
    <cellStyle name="Pricing Header 2 15 3" xfId="42294" xr:uid="{00000000-0005-0000-0000-000060740000}"/>
    <cellStyle name="Pricing Header 2 15 4" xfId="55302" xr:uid="{00000000-0005-0000-0000-000061740000}"/>
    <cellStyle name="Pricing Header 2 16" xfId="17870" xr:uid="{00000000-0005-0000-0000-000062740000}"/>
    <cellStyle name="Pricing Header 2 17" xfId="17383" xr:uid="{00000000-0005-0000-0000-000063740000}"/>
    <cellStyle name="Pricing Header 2 18" xfId="18943" xr:uid="{00000000-0005-0000-0000-000064740000}"/>
    <cellStyle name="Pricing Header 2 2" xfId="2972" xr:uid="{00000000-0005-0000-0000-000065740000}"/>
    <cellStyle name="Pricing Header 2 2 10" xfId="6337" xr:uid="{00000000-0005-0000-0000-000066740000}"/>
    <cellStyle name="Pricing Header 2 2 11" xfId="6571" xr:uid="{00000000-0005-0000-0000-000067740000}"/>
    <cellStyle name="Pricing Header 2 2 12" xfId="6868" xr:uid="{00000000-0005-0000-0000-000068740000}"/>
    <cellStyle name="Pricing Header 2 2 13" xfId="7222" xr:uid="{00000000-0005-0000-0000-000069740000}"/>
    <cellStyle name="Pricing Header 2 2 14" xfId="7658" xr:uid="{00000000-0005-0000-0000-00006A740000}"/>
    <cellStyle name="Pricing Header 2 2 15" xfId="7954" xr:uid="{00000000-0005-0000-0000-00006B740000}"/>
    <cellStyle name="Pricing Header 2 2 16" xfId="8536" xr:uid="{00000000-0005-0000-0000-00006C740000}"/>
    <cellStyle name="Pricing Header 2 2 17" xfId="8796" xr:uid="{00000000-0005-0000-0000-00006D740000}"/>
    <cellStyle name="Pricing Header 2 2 18" xfId="9075" xr:uid="{00000000-0005-0000-0000-00006E740000}"/>
    <cellStyle name="Pricing Header 2 2 19" xfId="10591" xr:uid="{00000000-0005-0000-0000-00006F740000}"/>
    <cellStyle name="Pricing Header 2 2 19 2" xfId="51571" xr:uid="{00000000-0005-0000-0000-000070740000}"/>
    <cellStyle name="Pricing Header 2 2 2" xfId="3482" xr:uid="{00000000-0005-0000-0000-000071740000}"/>
    <cellStyle name="Pricing Header 2 2 20" xfId="10844" xr:uid="{00000000-0005-0000-0000-000072740000}"/>
    <cellStyle name="Pricing Header 2 2 21" xfId="11167" xr:uid="{00000000-0005-0000-0000-000073740000}"/>
    <cellStyle name="Pricing Header 2 2 22" xfId="11507" xr:uid="{00000000-0005-0000-0000-000074740000}"/>
    <cellStyle name="Pricing Header 2 2 23" xfId="11778" xr:uid="{00000000-0005-0000-0000-000075740000}"/>
    <cellStyle name="Pricing Header 2 2 24" xfId="12107" xr:uid="{00000000-0005-0000-0000-000076740000}"/>
    <cellStyle name="Pricing Header 2 2 25" xfId="12392" xr:uid="{00000000-0005-0000-0000-000077740000}"/>
    <cellStyle name="Pricing Header 2 2 26" xfId="12667" xr:uid="{00000000-0005-0000-0000-000078740000}"/>
    <cellStyle name="Pricing Header 2 2 27" xfId="12950" xr:uid="{00000000-0005-0000-0000-000079740000}"/>
    <cellStyle name="Pricing Header 2 2 28" xfId="13291" xr:uid="{00000000-0005-0000-0000-00007A740000}"/>
    <cellStyle name="Pricing Header 2 2 29" xfId="13625" xr:uid="{00000000-0005-0000-0000-00007B740000}"/>
    <cellStyle name="Pricing Header 2 2 3" xfId="3778" xr:uid="{00000000-0005-0000-0000-00007C740000}"/>
    <cellStyle name="Pricing Header 2 2 30" xfId="13867" xr:uid="{00000000-0005-0000-0000-00007D740000}"/>
    <cellStyle name="Pricing Header 2 2 31" xfId="14143" xr:uid="{00000000-0005-0000-0000-00007E740000}"/>
    <cellStyle name="Pricing Header 2 2 32" xfId="14440" xr:uid="{00000000-0005-0000-0000-00007F740000}"/>
    <cellStyle name="Pricing Header 2 2 33" xfId="14764" xr:uid="{00000000-0005-0000-0000-000080740000}"/>
    <cellStyle name="Pricing Header 2 2 34" xfId="15065" xr:uid="{00000000-0005-0000-0000-000081740000}"/>
    <cellStyle name="Pricing Header 2 2 35" xfId="15367" xr:uid="{00000000-0005-0000-0000-000082740000}"/>
    <cellStyle name="Pricing Header 2 2 36" xfId="15815" xr:uid="{00000000-0005-0000-0000-000083740000}"/>
    <cellStyle name="Pricing Header 2 2 37" xfId="16076" xr:uid="{00000000-0005-0000-0000-000084740000}"/>
    <cellStyle name="Pricing Header 2 2 38" xfId="16562" xr:uid="{00000000-0005-0000-0000-000085740000}"/>
    <cellStyle name="Pricing Header 2 2 39" xfId="16785" xr:uid="{00000000-0005-0000-0000-000086740000}"/>
    <cellStyle name="Pricing Header 2 2 4" xfId="4392" xr:uid="{00000000-0005-0000-0000-000087740000}"/>
    <cellStyle name="Pricing Header 2 2 40" xfId="17583" xr:uid="{00000000-0005-0000-0000-000088740000}"/>
    <cellStyle name="Pricing Header 2 2 41" xfId="17839" xr:uid="{00000000-0005-0000-0000-000089740000}"/>
    <cellStyle name="Pricing Header 2 2 42" xfId="18158" xr:uid="{00000000-0005-0000-0000-00008A740000}"/>
    <cellStyle name="Pricing Header 2 2 43" xfId="18469" xr:uid="{00000000-0005-0000-0000-00008B740000}"/>
    <cellStyle name="Pricing Header 2 2 44" xfId="18784" xr:uid="{00000000-0005-0000-0000-00008C740000}"/>
    <cellStyle name="Pricing Header 2 2 45" xfId="19244" xr:uid="{00000000-0005-0000-0000-00008D740000}"/>
    <cellStyle name="Pricing Header 2 2 46" xfId="19547" xr:uid="{00000000-0005-0000-0000-00008E740000}"/>
    <cellStyle name="Pricing Header 2 2 5" xfId="4639" xr:uid="{00000000-0005-0000-0000-00008F740000}"/>
    <cellStyle name="Pricing Header 2 2 6" xfId="5024" xr:uid="{00000000-0005-0000-0000-000090740000}"/>
    <cellStyle name="Pricing Header 2 2 7" xfId="5253" xr:uid="{00000000-0005-0000-0000-000091740000}"/>
    <cellStyle name="Pricing Header 2 2 8" xfId="5534" xr:uid="{00000000-0005-0000-0000-000092740000}"/>
    <cellStyle name="Pricing Header 2 2 9" xfId="5742" xr:uid="{00000000-0005-0000-0000-000093740000}"/>
    <cellStyle name="Pricing Header 2 3" xfId="2988" xr:uid="{00000000-0005-0000-0000-000094740000}"/>
    <cellStyle name="Pricing Header 2 3 10" xfId="6350" xr:uid="{00000000-0005-0000-0000-000095740000}"/>
    <cellStyle name="Pricing Header 2 3 11" xfId="6585" xr:uid="{00000000-0005-0000-0000-000096740000}"/>
    <cellStyle name="Pricing Header 2 3 12" xfId="6883" xr:uid="{00000000-0005-0000-0000-000097740000}"/>
    <cellStyle name="Pricing Header 2 3 13" xfId="7235" xr:uid="{00000000-0005-0000-0000-000098740000}"/>
    <cellStyle name="Pricing Header 2 3 14" xfId="7673" xr:uid="{00000000-0005-0000-0000-000099740000}"/>
    <cellStyle name="Pricing Header 2 3 15" xfId="7969" xr:uid="{00000000-0005-0000-0000-00009A740000}"/>
    <cellStyle name="Pricing Header 2 3 16" xfId="8551" xr:uid="{00000000-0005-0000-0000-00009B740000}"/>
    <cellStyle name="Pricing Header 2 3 17" xfId="8810" xr:uid="{00000000-0005-0000-0000-00009C740000}"/>
    <cellStyle name="Pricing Header 2 3 18" xfId="9090" xr:uid="{00000000-0005-0000-0000-00009D740000}"/>
    <cellStyle name="Pricing Header 2 3 19" xfId="10606" xr:uid="{00000000-0005-0000-0000-00009E740000}"/>
    <cellStyle name="Pricing Header 2 3 19 2" xfId="51585" xr:uid="{00000000-0005-0000-0000-00009F740000}"/>
    <cellStyle name="Pricing Header 2 3 2" xfId="3497" xr:uid="{00000000-0005-0000-0000-0000A0740000}"/>
    <cellStyle name="Pricing Header 2 3 20" xfId="10859" xr:uid="{00000000-0005-0000-0000-0000A1740000}"/>
    <cellStyle name="Pricing Header 2 3 21" xfId="11182" xr:uid="{00000000-0005-0000-0000-0000A2740000}"/>
    <cellStyle name="Pricing Header 2 3 22" xfId="11523" xr:uid="{00000000-0005-0000-0000-0000A3740000}"/>
    <cellStyle name="Pricing Header 2 3 23" xfId="11794" xr:uid="{00000000-0005-0000-0000-0000A4740000}"/>
    <cellStyle name="Pricing Header 2 3 24" xfId="12123" xr:uid="{00000000-0005-0000-0000-0000A5740000}"/>
    <cellStyle name="Pricing Header 2 3 25" xfId="12406" xr:uid="{00000000-0005-0000-0000-0000A6740000}"/>
    <cellStyle name="Pricing Header 2 3 26" xfId="12683" xr:uid="{00000000-0005-0000-0000-0000A7740000}"/>
    <cellStyle name="Pricing Header 2 3 27" xfId="12965" xr:uid="{00000000-0005-0000-0000-0000A8740000}"/>
    <cellStyle name="Pricing Header 2 3 28" xfId="13307" xr:uid="{00000000-0005-0000-0000-0000A9740000}"/>
    <cellStyle name="Pricing Header 2 3 29" xfId="13639" xr:uid="{00000000-0005-0000-0000-0000AA740000}"/>
    <cellStyle name="Pricing Header 2 3 3" xfId="3793" xr:uid="{00000000-0005-0000-0000-0000AB740000}"/>
    <cellStyle name="Pricing Header 2 3 30" xfId="13882" xr:uid="{00000000-0005-0000-0000-0000AC740000}"/>
    <cellStyle name="Pricing Header 2 3 31" xfId="14158" xr:uid="{00000000-0005-0000-0000-0000AD740000}"/>
    <cellStyle name="Pricing Header 2 3 32" xfId="14455" xr:uid="{00000000-0005-0000-0000-0000AE740000}"/>
    <cellStyle name="Pricing Header 2 3 33" xfId="14779" xr:uid="{00000000-0005-0000-0000-0000AF740000}"/>
    <cellStyle name="Pricing Header 2 3 34" xfId="15080" xr:uid="{00000000-0005-0000-0000-0000B0740000}"/>
    <cellStyle name="Pricing Header 2 3 35" xfId="15381" xr:uid="{00000000-0005-0000-0000-0000B1740000}"/>
    <cellStyle name="Pricing Header 2 3 36" xfId="15830" xr:uid="{00000000-0005-0000-0000-0000B2740000}"/>
    <cellStyle name="Pricing Header 2 3 37" xfId="16090" xr:uid="{00000000-0005-0000-0000-0000B3740000}"/>
    <cellStyle name="Pricing Header 2 3 38" xfId="16576" xr:uid="{00000000-0005-0000-0000-0000B4740000}"/>
    <cellStyle name="Pricing Header 2 3 39" xfId="16800" xr:uid="{00000000-0005-0000-0000-0000B5740000}"/>
    <cellStyle name="Pricing Header 2 3 4" xfId="4406" xr:uid="{00000000-0005-0000-0000-0000B6740000}"/>
    <cellStyle name="Pricing Header 2 3 40" xfId="17597" xr:uid="{00000000-0005-0000-0000-0000B7740000}"/>
    <cellStyle name="Pricing Header 2 3 41" xfId="17854" xr:uid="{00000000-0005-0000-0000-0000B8740000}"/>
    <cellStyle name="Pricing Header 2 3 42" xfId="18173" xr:uid="{00000000-0005-0000-0000-0000B9740000}"/>
    <cellStyle name="Pricing Header 2 3 43" xfId="18484" xr:uid="{00000000-0005-0000-0000-0000BA740000}"/>
    <cellStyle name="Pricing Header 2 3 44" xfId="18799" xr:uid="{00000000-0005-0000-0000-0000BB740000}"/>
    <cellStyle name="Pricing Header 2 3 45" xfId="19259" xr:uid="{00000000-0005-0000-0000-0000BC740000}"/>
    <cellStyle name="Pricing Header 2 3 46" xfId="19562" xr:uid="{00000000-0005-0000-0000-0000BD740000}"/>
    <cellStyle name="Pricing Header 2 3 5" xfId="4654" xr:uid="{00000000-0005-0000-0000-0000BE740000}"/>
    <cellStyle name="Pricing Header 2 3 6" xfId="5038" xr:uid="{00000000-0005-0000-0000-0000BF740000}"/>
    <cellStyle name="Pricing Header 2 3 7" xfId="5267" xr:uid="{00000000-0005-0000-0000-0000C0740000}"/>
    <cellStyle name="Pricing Header 2 3 8" xfId="5548" xr:uid="{00000000-0005-0000-0000-0000C1740000}"/>
    <cellStyle name="Pricing Header 2 3 9" xfId="5756" xr:uid="{00000000-0005-0000-0000-0000C2740000}"/>
    <cellStyle name="Pricing Header 2 4" xfId="2778" xr:uid="{00000000-0005-0000-0000-0000C3740000}"/>
    <cellStyle name="Pricing Header 2 4 10" xfId="6159" xr:uid="{00000000-0005-0000-0000-0000C4740000}"/>
    <cellStyle name="Pricing Header 2 4 11" xfId="6389" xr:uid="{00000000-0005-0000-0000-0000C5740000}"/>
    <cellStyle name="Pricing Header 2 4 12" xfId="6684" xr:uid="{00000000-0005-0000-0000-0000C6740000}"/>
    <cellStyle name="Pricing Header 2 4 13" xfId="7053" xr:uid="{00000000-0005-0000-0000-0000C7740000}"/>
    <cellStyle name="Pricing Header 2 4 14" xfId="7474" xr:uid="{00000000-0005-0000-0000-0000C8740000}"/>
    <cellStyle name="Pricing Header 2 4 15" xfId="7777" xr:uid="{00000000-0005-0000-0000-0000C9740000}"/>
    <cellStyle name="Pricing Header 2 4 16" xfId="8356" xr:uid="{00000000-0005-0000-0000-0000CA740000}"/>
    <cellStyle name="Pricing Header 2 4 17" xfId="8614" xr:uid="{00000000-0005-0000-0000-0000CB740000}"/>
    <cellStyle name="Pricing Header 2 4 18" xfId="8898" xr:uid="{00000000-0005-0000-0000-0000CC740000}"/>
    <cellStyle name="Pricing Header 2 4 19" xfId="10412" xr:uid="{00000000-0005-0000-0000-0000CD740000}"/>
    <cellStyle name="Pricing Header 2 4 19 2" xfId="51394" xr:uid="{00000000-0005-0000-0000-0000CE740000}"/>
    <cellStyle name="Pricing Header 2 4 2" xfId="3298" xr:uid="{00000000-0005-0000-0000-0000CF740000}"/>
    <cellStyle name="Pricing Header 2 4 20" xfId="10657" xr:uid="{00000000-0005-0000-0000-0000D0740000}"/>
    <cellStyle name="Pricing Header 2 4 21" xfId="10980" xr:uid="{00000000-0005-0000-0000-0000D1740000}"/>
    <cellStyle name="Pricing Header 2 4 22" xfId="11320" xr:uid="{00000000-0005-0000-0000-0000D2740000}"/>
    <cellStyle name="Pricing Header 2 4 23" xfId="11589" xr:uid="{00000000-0005-0000-0000-0000D3740000}"/>
    <cellStyle name="Pricing Header 2 4 24" xfId="11922" xr:uid="{00000000-0005-0000-0000-0000D4740000}"/>
    <cellStyle name="Pricing Header 2 4 25" xfId="12204" xr:uid="{00000000-0005-0000-0000-0000D5740000}"/>
    <cellStyle name="Pricing Header 2 4 26" xfId="12478" xr:uid="{00000000-0005-0000-0000-0000D6740000}"/>
    <cellStyle name="Pricing Header 2 4 27" xfId="12762" xr:uid="{00000000-0005-0000-0000-0000D7740000}"/>
    <cellStyle name="Pricing Header 2 4 28" xfId="13109" xr:uid="{00000000-0005-0000-0000-0000D8740000}"/>
    <cellStyle name="Pricing Header 2 4 29" xfId="13441" xr:uid="{00000000-0005-0000-0000-0000D9740000}"/>
    <cellStyle name="Pricing Header 2 4 3" xfId="3594" xr:uid="{00000000-0005-0000-0000-0000DA740000}"/>
    <cellStyle name="Pricing Header 2 4 30" xfId="13681" xr:uid="{00000000-0005-0000-0000-0000DB740000}"/>
    <cellStyle name="Pricing Header 2 4 31" xfId="13955" xr:uid="{00000000-0005-0000-0000-0000DC740000}"/>
    <cellStyle name="Pricing Header 2 4 32" xfId="14254" xr:uid="{00000000-0005-0000-0000-0000DD740000}"/>
    <cellStyle name="Pricing Header 2 4 33" xfId="14577" xr:uid="{00000000-0005-0000-0000-0000DE740000}"/>
    <cellStyle name="Pricing Header 2 4 34" xfId="14885" xr:uid="{00000000-0005-0000-0000-0000DF740000}"/>
    <cellStyle name="Pricing Header 2 4 35" xfId="15187" xr:uid="{00000000-0005-0000-0000-0000E0740000}"/>
    <cellStyle name="Pricing Header 2 4 36" xfId="15636" xr:uid="{00000000-0005-0000-0000-0000E1740000}"/>
    <cellStyle name="Pricing Header 2 4 37" xfId="15896" xr:uid="{00000000-0005-0000-0000-0000E2740000}"/>
    <cellStyle name="Pricing Header 2 4 38" xfId="16385" xr:uid="{00000000-0005-0000-0000-0000E3740000}"/>
    <cellStyle name="Pricing Header 2 4 39" xfId="16608" xr:uid="{00000000-0005-0000-0000-0000E4740000}"/>
    <cellStyle name="Pricing Header 2 4 4" xfId="4212" xr:uid="{00000000-0005-0000-0000-0000E5740000}"/>
    <cellStyle name="Pricing Header 2 4 40" xfId="17408" xr:uid="{00000000-0005-0000-0000-0000E6740000}"/>
    <cellStyle name="Pricing Header 2 4 41" xfId="17652" xr:uid="{00000000-0005-0000-0000-0000E7740000}"/>
    <cellStyle name="Pricing Header 2 4 42" xfId="17972" xr:uid="{00000000-0005-0000-0000-0000E8740000}"/>
    <cellStyle name="Pricing Header 2 4 43" xfId="18283" xr:uid="{00000000-0005-0000-0000-0000E9740000}"/>
    <cellStyle name="Pricing Header 2 4 44" xfId="18600" xr:uid="{00000000-0005-0000-0000-0000EA740000}"/>
    <cellStyle name="Pricing Header 2 4 45" xfId="19062" xr:uid="{00000000-0005-0000-0000-0000EB740000}"/>
    <cellStyle name="Pricing Header 2 4 46" xfId="19363" xr:uid="{00000000-0005-0000-0000-0000EC740000}"/>
    <cellStyle name="Pricing Header 2 4 5" xfId="4456" xr:uid="{00000000-0005-0000-0000-0000ED740000}"/>
    <cellStyle name="Pricing Header 2 4 6" xfId="4847" xr:uid="{00000000-0005-0000-0000-0000EE740000}"/>
    <cellStyle name="Pricing Header 2 4 7" xfId="5072" xr:uid="{00000000-0005-0000-0000-0000EF740000}"/>
    <cellStyle name="Pricing Header 2 4 8" xfId="5358" xr:uid="{00000000-0005-0000-0000-0000F0740000}"/>
    <cellStyle name="Pricing Header 2 4 9" xfId="5569" xr:uid="{00000000-0005-0000-0000-0000F1740000}"/>
    <cellStyle name="Pricing Header 2 5" xfId="5995" xr:uid="{00000000-0005-0000-0000-0000F2740000}"/>
    <cellStyle name="Pricing Header 2 5 2" xfId="23330" xr:uid="{00000000-0005-0000-0000-0000F3740000}"/>
    <cellStyle name="Pricing Header 2 5 3" xfId="21039" xr:uid="{00000000-0005-0000-0000-0000F4740000}"/>
    <cellStyle name="Pricing Header 2 5 4" xfId="47894" xr:uid="{00000000-0005-0000-0000-0000F5740000}"/>
    <cellStyle name="Pricing Header 2 6" xfId="7357" xr:uid="{00000000-0005-0000-0000-0000F6740000}"/>
    <cellStyle name="Pricing Header 2 7" xfId="7347" xr:uid="{00000000-0005-0000-0000-0000F7740000}"/>
    <cellStyle name="Pricing Header 2 7 2" xfId="24553" xr:uid="{00000000-0005-0000-0000-0000F8740000}"/>
    <cellStyle name="Pricing Header 2 7 3" xfId="35955" xr:uid="{00000000-0005-0000-0000-0000F9740000}"/>
    <cellStyle name="Pricing Header 2 7 4" xfId="48926" xr:uid="{00000000-0005-0000-0000-0000FA740000}"/>
    <cellStyle name="Pricing Header 2 8" xfId="10146" xr:uid="{00000000-0005-0000-0000-0000FB740000}"/>
    <cellStyle name="Pricing Header 2 8 2" xfId="27119" xr:uid="{00000000-0005-0000-0000-0000FC740000}"/>
    <cellStyle name="Pricing Header 2 8 3" xfId="38198" xr:uid="{00000000-0005-0000-0000-0000FD740000}"/>
    <cellStyle name="Pricing Header 2 9" xfId="9993" xr:uid="{00000000-0005-0000-0000-0000FE740000}"/>
    <cellStyle name="Pricing Header 2 9 2" xfId="26978" xr:uid="{00000000-0005-0000-0000-0000FF740000}"/>
    <cellStyle name="Pricing Header 2 9 3" xfId="38080" xr:uid="{00000000-0005-0000-0000-000000750000}"/>
    <cellStyle name="Pricing Header 2 9 4" xfId="51045" xr:uid="{00000000-0005-0000-0000-000001750000}"/>
    <cellStyle name="ProjectSchedule" xfId="1577" xr:uid="{00000000-0005-0000-0000-000002750000}"/>
    <cellStyle name="PSChar" xfId="1578" xr:uid="{00000000-0005-0000-0000-000003750000}"/>
    <cellStyle name="PSDate" xfId="1579" xr:uid="{00000000-0005-0000-0000-000004750000}"/>
    <cellStyle name="PSDec" xfId="1580" xr:uid="{00000000-0005-0000-0000-000005750000}"/>
    <cellStyle name="PSHeading" xfId="1581" xr:uid="{00000000-0005-0000-0000-000006750000}"/>
    <cellStyle name="PSHeading 2" xfId="2534" xr:uid="{00000000-0005-0000-0000-000007750000}"/>
    <cellStyle name="PSHeading_PROD-Pricing" xfId="2535" xr:uid="{00000000-0005-0000-0000-000008750000}"/>
    <cellStyle name="PSInt" xfId="1582" xr:uid="{00000000-0005-0000-0000-000009750000}"/>
    <cellStyle name="PSSpacer" xfId="1583" xr:uid="{00000000-0005-0000-0000-00000A750000}"/>
    <cellStyle name="RevList" xfId="1584" xr:uid="{00000000-0005-0000-0000-00000B750000}"/>
    <cellStyle name="SAPBEXaggData" xfId="1585" xr:uid="{00000000-0005-0000-0000-00000C750000}"/>
    <cellStyle name="SAPBEXaggData 10" xfId="7276" xr:uid="{00000000-0005-0000-0000-00000D750000}"/>
    <cellStyle name="SAPBEXaggData 10 2" xfId="24489" xr:uid="{00000000-0005-0000-0000-00000E750000}"/>
    <cellStyle name="SAPBEXaggData 10 3" xfId="35903" xr:uid="{00000000-0005-0000-0000-00000F750000}"/>
    <cellStyle name="SAPBEXaggData 10 4" xfId="48874" xr:uid="{00000000-0005-0000-0000-000010750000}"/>
    <cellStyle name="SAPBEXaggData 11" xfId="8242" xr:uid="{00000000-0005-0000-0000-000011750000}"/>
    <cellStyle name="SAPBEXaggData 11 2" xfId="25370" xr:uid="{00000000-0005-0000-0000-000012750000}"/>
    <cellStyle name="SAPBEXaggData 11 3" xfId="36667" xr:uid="{00000000-0005-0000-0000-000013750000}"/>
    <cellStyle name="SAPBEXaggData 11 4" xfId="49638" xr:uid="{00000000-0005-0000-0000-000014750000}"/>
    <cellStyle name="SAPBEXaggData 12" xfId="8020" xr:uid="{00000000-0005-0000-0000-000015750000}"/>
    <cellStyle name="SAPBEXaggData 12 2" xfId="25155" xr:uid="{00000000-0005-0000-0000-000016750000}"/>
    <cellStyle name="SAPBEXaggData 12 3" xfId="36468" xr:uid="{00000000-0005-0000-0000-000017750000}"/>
    <cellStyle name="SAPBEXaggData 12 4" xfId="49439" xr:uid="{00000000-0005-0000-0000-000018750000}"/>
    <cellStyle name="SAPBEXaggData 13" xfId="9486" xr:uid="{00000000-0005-0000-0000-000019750000}"/>
    <cellStyle name="SAPBEXaggData 13 2" xfId="26505" xr:uid="{00000000-0005-0000-0000-00001A750000}"/>
    <cellStyle name="SAPBEXaggData 13 3" xfId="37653" xr:uid="{00000000-0005-0000-0000-00001B750000}"/>
    <cellStyle name="SAPBEXaggData 13 4" xfId="50619" xr:uid="{00000000-0005-0000-0000-00001C750000}"/>
    <cellStyle name="SAPBEXaggData 14" xfId="9184" xr:uid="{00000000-0005-0000-0000-00001D750000}"/>
    <cellStyle name="SAPBEXaggData 14 2" xfId="26217" xr:uid="{00000000-0005-0000-0000-00001E750000}"/>
    <cellStyle name="SAPBEXaggData 14 3" xfId="37396" xr:uid="{00000000-0005-0000-0000-00001F750000}"/>
    <cellStyle name="SAPBEXaggData 14 4" xfId="50363" xr:uid="{00000000-0005-0000-0000-000020750000}"/>
    <cellStyle name="SAPBEXaggData 15" xfId="9694" xr:uid="{00000000-0005-0000-0000-000021750000}"/>
    <cellStyle name="SAPBEXaggData 15 2" xfId="26695" xr:uid="{00000000-0005-0000-0000-000022750000}"/>
    <cellStyle name="SAPBEXaggData 15 3" xfId="37834" xr:uid="{00000000-0005-0000-0000-000023750000}"/>
    <cellStyle name="SAPBEXaggData 15 4" xfId="50800" xr:uid="{00000000-0005-0000-0000-000024750000}"/>
    <cellStyle name="SAPBEXaggData 16" xfId="9390" xr:uid="{00000000-0005-0000-0000-000025750000}"/>
    <cellStyle name="SAPBEXaggData 16 2" xfId="26415" xr:uid="{00000000-0005-0000-0000-000026750000}"/>
    <cellStyle name="SAPBEXaggData 16 3" xfId="37571" xr:uid="{00000000-0005-0000-0000-000027750000}"/>
    <cellStyle name="SAPBEXaggData 16 4" xfId="50537" xr:uid="{00000000-0005-0000-0000-000028750000}"/>
    <cellStyle name="SAPBEXaggData 17" xfId="10438" xr:uid="{00000000-0005-0000-0000-000029750000}"/>
    <cellStyle name="SAPBEXaggData 17 2" xfId="27392" xr:uid="{00000000-0005-0000-0000-00002A750000}"/>
    <cellStyle name="SAPBEXaggData 17 3" xfId="38433" xr:uid="{00000000-0005-0000-0000-00002B750000}"/>
    <cellStyle name="SAPBEXaggData 17 4" xfId="51419" xr:uid="{00000000-0005-0000-0000-00002C750000}"/>
    <cellStyle name="SAPBEXaggData 18" xfId="9252" xr:uid="{00000000-0005-0000-0000-00002D750000}"/>
    <cellStyle name="SAPBEXaggData 18 2" xfId="26283" xr:uid="{00000000-0005-0000-0000-00002E750000}"/>
    <cellStyle name="SAPBEXaggData 18 3" xfId="37459" xr:uid="{00000000-0005-0000-0000-00002F750000}"/>
    <cellStyle name="SAPBEXaggData 18 4" xfId="50426" xr:uid="{00000000-0005-0000-0000-000030750000}"/>
    <cellStyle name="SAPBEXaggData 19" xfId="9676" xr:uid="{00000000-0005-0000-0000-000031750000}"/>
    <cellStyle name="SAPBEXaggData 19 2" xfId="26678" xr:uid="{00000000-0005-0000-0000-000032750000}"/>
    <cellStyle name="SAPBEXaggData 19 3" xfId="37820" xr:uid="{00000000-0005-0000-0000-000033750000}"/>
    <cellStyle name="SAPBEXaggData 19 4" xfId="50786" xr:uid="{00000000-0005-0000-0000-000034750000}"/>
    <cellStyle name="SAPBEXaggData 2" xfId="2898" xr:uid="{00000000-0005-0000-0000-000035750000}"/>
    <cellStyle name="SAPBEXaggData 2 10" xfId="6268" xr:uid="{00000000-0005-0000-0000-000036750000}"/>
    <cellStyle name="SAPBEXaggData 2 10 2" xfId="23590" xr:uid="{00000000-0005-0000-0000-000037750000}"/>
    <cellStyle name="SAPBEXaggData 2 10 3" xfId="35126" xr:uid="{00000000-0005-0000-0000-000038750000}"/>
    <cellStyle name="SAPBEXaggData 2 10 4" xfId="48124" xr:uid="{00000000-0005-0000-0000-000039750000}"/>
    <cellStyle name="SAPBEXaggData 2 11" xfId="6502" xr:uid="{00000000-0005-0000-0000-00003A750000}"/>
    <cellStyle name="SAPBEXaggData 2 11 2" xfId="23799" xr:uid="{00000000-0005-0000-0000-00003B750000}"/>
    <cellStyle name="SAPBEXaggData 2 11 3" xfId="30472" xr:uid="{00000000-0005-0000-0000-00003C750000}"/>
    <cellStyle name="SAPBEXaggData 2 11 4" xfId="48297" xr:uid="{00000000-0005-0000-0000-00003D750000}"/>
    <cellStyle name="SAPBEXaggData 2 12" xfId="6796" xr:uid="{00000000-0005-0000-0000-00003E750000}"/>
    <cellStyle name="SAPBEXaggData 2 12 2" xfId="24061" xr:uid="{00000000-0005-0000-0000-00003F750000}"/>
    <cellStyle name="SAPBEXaggData 2 12 3" xfId="23498" xr:uid="{00000000-0005-0000-0000-000040750000}"/>
    <cellStyle name="SAPBEXaggData 2 12 4" xfId="48520" xr:uid="{00000000-0005-0000-0000-000041750000}"/>
    <cellStyle name="SAPBEXaggData 2 13" xfId="7160" xr:uid="{00000000-0005-0000-0000-000042750000}"/>
    <cellStyle name="SAPBEXaggData 2 13 2" xfId="24391" xr:uid="{00000000-0005-0000-0000-000043750000}"/>
    <cellStyle name="SAPBEXaggData 2 13 3" xfId="35831" xr:uid="{00000000-0005-0000-0000-000044750000}"/>
    <cellStyle name="SAPBEXaggData 2 13 4" xfId="48800" xr:uid="{00000000-0005-0000-0000-000045750000}"/>
    <cellStyle name="SAPBEXaggData 2 14" xfId="7586" xr:uid="{00000000-0005-0000-0000-000046750000}"/>
    <cellStyle name="SAPBEXaggData 2 14 2" xfId="24767" xr:uid="{00000000-0005-0000-0000-000047750000}"/>
    <cellStyle name="SAPBEXaggData 2 14 3" xfId="36139" xr:uid="{00000000-0005-0000-0000-000048750000}"/>
    <cellStyle name="SAPBEXaggData 2 14 4" xfId="49110" xr:uid="{00000000-0005-0000-0000-000049750000}"/>
    <cellStyle name="SAPBEXaggData 2 15" xfId="7883" xr:uid="{00000000-0005-0000-0000-00004A750000}"/>
    <cellStyle name="SAPBEXaggData 2 15 2" xfId="25037" xr:uid="{00000000-0005-0000-0000-00004B750000}"/>
    <cellStyle name="SAPBEXaggData 2 15 3" xfId="36369" xr:uid="{00000000-0005-0000-0000-00004C750000}"/>
    <cellStyle name="SAPBEXaggData 2 15 4" xfId="49340" xr:uid="{00000000-0005-0000-0000-00004D750000}"/>
    <cellStyle name="SAPBEXaggData 2 16" xfId="8465" xr:uid="{00000000-0005-0000-0000-00004E750000}"/>
    <cellStyle name="SAPBEXaggData 2 16 2" xfId="25580" xr:uid="{00000000-0005-0000-0000-00004F750000}"/>
    <cellStyle name="SAPBEXaggData 2 16 3" xfId="36853" xr:uid="{00000000-0005-0000-0000-000050750000}"/>
    <cellStyle name="SAPBEXaggData 2 16 4" xfId="49824" xr:uid="{00000000-0005-0000-0000-000051750000}"/>
    <cellStyle name="SAPBEXaggData 2 17" xfId="8727" xr:uid="{00000000-0005-0000-0000-000052750000}"/>
    <cellStyle name="SAPBEXaggData 2 17 2" xfId="25807" xr:uid="{00000000-0005-0000-0000-000053750000}"/>
    <cellStyle name="SAPBEXaggData 2 17 3" xfId="37041" xr:uid="{00000000-0005-0000-0000-000054750000}"/>
    <cellStyle name="SAPBEXaggData 2 17 4" xfId="50012" xr:uid="{00000000-0005-0000-0000-000055750000}"/>
    <cellStyle name="SAPBEXaggData 2 18" xfId="9004" xr:uid="{00000000-0005-0000-0000-000056750000}"/>
    <cellStyle name="SAPBEXaggData 2 18 2" xfId="26056" xr:uid="{00000000-0005-0000-0000-000057750000}"/>
    <cellStyle name="SAPBEXaggData 2 18 3" xfId="37257" xr:uid="{00000000-0005-0000-0000-000058750000}"/>
    <cellStyle name="SAPBEXaggData 2 18 4" xfId="50228" xr:uid="{00000000-0005-0000-0000-000059750000}"/>
    <cellStyle name="SAPBEXaggData 2 19" xfId="10525" xr:uid="{00000000-0005-0000-0000-00005A750000}"/>
    <cellStyle name="SAPBEXaggData 2 19 2" xfId="27478" xr:uid="{00000000-0005-0000-0000-00005B750000}"/>
    <cellStyle name="SAPBEXaggData 2 19 3" xfId="38518" xr:uid="{00000000-0005-0000-0000-00005C750000}"/>
    <cellStyle name="SAPBEXaggData 2 19 4" xfId="51505" xr:uid="{00000000-0005-0000-0000-00005D750000}"/>
    <cellStyle name="SAPBEXaggData 2 2" xfId="3410" xr:uid="{00000000-0005-0000-0000-00005E750000}"/>
    <cellStyle name="SAPBEXaggData 2 2 2" xfId="20983" xr:uid="{00000000-0005-0000-0000-00005F750000}"/>
    <cellStyle name="SAPBEXaggData 2 2 3" xfId="28997" xr:uid="{00000000-0005-0000-0000-000060750000}"/>
    <cellStyle name="SAPBEXaggData 2 2 4" xfId="45896" xr:uid="{00000000-0005-0000-0000-000061750000}"/>
    <cellStyle name="SAPBEXaggData 2 20" xfId="10770" xr:uid="{00000000-0005-0000-0000-000062750000}"/>
    <cellStyle name="SAPBEXaggData 2 20 2" xfId="27705" xr:uid="{00000000-0005-0000-0000-000063750000}"/>
    <cellStyle name="SAPBEXaggData 2 20 3" xfId="38714" xr:uid="{00000000-0005-0000-0000-000064750000}"/>
    <cellStyle name="SAPBEXaggData 2 20 4" xfId="51722" xr:uid="{00000000-0005-0000-0000-000065750000}"/>
    <cellStyle name="SAPBEXaggData 2 21" xfId="11095" xr:uid="{00000000-0005-0000-0000-000066750000}"/>
    <cellStyle name="SAPBEXaggData 2 21 2" xfId="28000" xr:uid="{00000000-0005-0000-0000-000067750000}"/>
    <cellStyle name="SAPBEXaggData 2 21 3" xfId="38953" xr:uid="{00000000-0005-0000-0000-000068750000}"/>
    <cellStyle name="SAPBEXaggData 2 21 4" xfId="51961" xr:uid="{00000000-0005-0000-0000-000069750000}"/>
    <cellStyle name="SAPBEXaggData 2 22" xfId="11435" xr:uid="{00000000-0005-0000-0000-00006A750000}"/>
    <cellStyle name="SAPBEXaggData 2 22 2" xfId="28310" xr:uid="{00000000-0005-0000-0000-00006B750000}"/>
    <cellStyle name="SAPBEXaggData 2 22 3" xfId="39212" xr:uid="{00000000-0005-0000-0000-00006C750000}"/>
    <cellStyle name="SAPBEXaggData 2 22 4" xfId="52220" xr:uid="{00000000-0005-0000-0000-00006D750000}"/>
    <cellStyle name="SAPBEXaggData 2 23" xfId="11706" xr:uid="{00000000-0005-0000-0000-00006E750000}"/>
    <cellStyle name="SAPBEXaggData 2 23 2" xfId="28547" xr:uid="{00000000-0005-0000-0000-00006F750000}"/>
    <cellStyle name="SAPBEXaggData 2 23 3" xfId="39414" xr:uid="{00000000-0005-0000-0000-000070750000}"/>
    <cellStyle name="SAPBEXaggData 2 23 4" xfId="52422" xr:uid="{00000000-0005-0000-0000-000071750000}"/>
    <cellStyle name="SAPBEXaggData 2 24" xfId="12035" xr:uid="{00000000-0005-0000-0000-000072750000}"/>
    <cellStyle name="SAPBEXaggData 2 24 2" xfId="28847" xr:uid="{00000000-0005-0000-0000-000073750000}"/>
    <cellStyle name="SAPBEXaggData 2 24 3" xfId="39675" xr:uid="{00000000-0005-0000-0000-000074750000}"/>
    <cellStyle name="SAPBEXaggData 2 24 4" xfId="52683" xr:uid="{00000000-0005-0000-0000-000075750000}"/>
    <cellStyle name="SAPBEXaggData 2 25" xfId="12322" xr:uid="{00000000-0005-0000-0000-000076750000}"/>
    <cellStyle name="SAPBEXaggData 2 25 2" xfId="29101" xr:uid="{00000000-0005-0000-0000-000077750000}"/>
    <cellStyle name="SAPBEXaggData 2 25 3" xfId="39875" xr:uid="{00000000-0005-0000-0000-000078750000}"/>
    <cellStyle name="SAPBEXaggData 2 25 4" xfId="52883" xr:uid="{00000000-0005-0000-0000-000079750000}"/>
    <cellStyle name="SAPBEXaggData 2 26" xfId="12594" xr:uid="{00000000-0005-0000-0000-00007A750000}"/>
    <cellStyle name="SAPBEXaggData 2 26 2" xfId="29342" xr:uid="{00000000-0005-0000-0000-00007B750000}"/>
    <cellStyle name="SAPBEXaggData 2 26 3" xfId="40075" xr:uid="{00000000-0005-0000-0000-00007C750000}"/>
    <cellStyle name="SAPBEXaggData 2 26 4" xfId="53083" xr:uid="{00000000-0005-0000-0000-00007D750000}"/>
    <cellStyle name="SAPBEXaggData 2 27" xfId="12876" xr:uid="{00000000-0005-0000-0000-00007E750000}"/>
    <cellStyle name="SAPBEXaggData 2 27 2" xfId="29591" xr:uid="{00000000-0005-0000-0000-00007F750000}"/>
    <cellStyle name="SAPBEXaggData 2 27 3" xfId="40275" xr:uid="{00000000-0005-0000-0000-000080750000}"/>
    <cellStyle name="SAPBEXaggData 2 27 4" xfId="53283" xr:uid="{00000000-0005-0000-0000-000081750000}"/>
    <cellStyle name="SAPBEXaggData 2 28" xfId="13218" xr:uid="{00000000-0005-0000-0000-000082750000}"/>
    <cellStyle name="SAPBEXaggData 2 28 2" xfId="29899" xr:uid="{00000000-0005-0000-0000-000083750000}"/>
    <cellStyle name="SAPBEXaggData 2 28 3" xfId="40543" xr:uid="{00000000-0005-0000-0000-000084750000}"/>
    <cellStyle name="SAPBEXaggData 2 28 4" xfId="53551" xr:uid="{00000000-0005-0000-0000-000085750000}"/>
    <cellStyle name="SAPBEXaggData 2 29" xfId="13555" xr:uid="{00000000-0005-0000-0000-000086750000}"/>
    <cellStyle name="SAPBEXaggData 2 29 2" xfId="30205" xr:uid="{00000000-0005-0000-0000-000087750000}"/>
    <cellStyle name="SAPBEXaggData 2 29 3" xfId="40809" xr:uid="{00000000-0005-0000-0000-000088750000}"/>
    <cellStyle name="SAPBEXaggData 2 29 4" xfId="53817" xr:uid="{00000000-0005-0000-0000-000089750000}"/>
    <cellStyle name="SAPBEXaggData 2 3" xfId="3706" xr:uid="{00000000-0005-0000-0000-00008A750000}"/>
    <cellStyle name="SAPBEXaggData 2 3 2" xfId="21242" xr:uid="{00000000-0005-0000-0000-00008B750000}"/>
    <cellStyle name="SAPBEXaggData 2 3 3" xfId="20154" xr:uid="{00000000-0005-0000-0000-00008C750000}"/>
    <cellStyle name="SAPBEXaggData 2 3 4" xfId="46113" xr:uid="{00000000-0005-0000-0000-00008D750000}"/>
    <cellStyle name="SAPBEXaggData 2 30" xfId="13795" xr:uid="{00000000-0005-0000-0000-00008E750000}"/>
    <cellStyle name="SAPBEXaggData 2 30 2" xfId="30419" xr:uid="{00000000-0005-0000-0000-00008F750000}"/>
    <cellStyle name="SAPBEXaggData 2 30 3" xfId="40994" xr:uid="{00000000-0005-0000-0000-000090750000}"/>
    <cellStyle name="SAPBEXaggData 2 30 4" xfId="54002" xr:uid="{00000000-0005-0000-0000-000091750000}"/>
    <cellStyle name="SAPBEXaggData 2 31" xfId="14070" xr:uid="{00000000-0005-0000-0000-000092750000}"/>
    <cellStyle name="SAPBEXaggData 2 31 2" xfId="30658" xr:uid="{00000000-0005-0000-0000-000093750000}"/>
    <cellStyle name="SAPBEXaggData 2 31 3" xfId="41196" xr:uid="{00000000-0005-0000-0000-000094750000}"/>
    <cellStyle name="SAPBEXaggData 2 31 4" xfId="54204" xr:uid="{00000000-0005-0000-0000-000095750000}"/>
    <cellStyle name="SAPBEXaggData 2 32" xfId="14367" xr:uid="{00000000-0005-0000-0000-000096750000}"/>
    <cellStyle name="SAPBEXaggData 2 32 2" xfId="30922" xr:uid="{00000000-0005-0000-0000-000097750000}"/>
    <cellStyle name="SAPBEXaggData 2 32 3" xfId="41412" xr:uid="{00000000-0005-0000-0000-000098750000}"/>
    <cellStyle name="SAPBEXaggData 2 32 4" xfId="54420" xr:uid="{00000000-0005-0000-0000-000099750000}"/>
    <cellStyle name="SAPBEXaggData 2 33" xfId="14691" xr:uid="{00000000-0005-0000-0000-00009A750000}"/>
    <cellStyle name="SAPBEXaggData 2 33 2" xfId="31210" xr:uid="{00000000-0005-0000-0000-00009B750000}"/>
    <cellStyle name="SAPBEXaggData 2 33 3" xfId="41655" xr:uid="{00000000-0005-0000-0000-00009C750000}"/>
    <cellStyle name="SAPBEXaggData 2 33 4" xfId="54663" xr:uid="{00000000-0005-0000-0000-00009D750000}"/>
    <cellStyle name="SAPBEXaggData 2 34" xfId="14993" xr:uid="{00000000-0005-0000-0000-00009E750000}"/>
    <cellStyle name="SAPBEXaggData 2 34 2" xfId="31479" xr:uid="{00000000-0005-0000-0000-00009F750000}"/>
    <cellStyle name="SAPBEXaggData 2 34 3" xfId="41887" xr:uid="{00000000-0005-0000-0000-0000A0750000}"/>
    <cellStyle name="SAPBEXaggData 2 34 4" xfId="54895" xr:uid="{00000000-0005-0000-0000-0000A1750000}"/>
    <cellStyle name="SAPBEXaggData 2 35" xfId="15299" xr:uid="{00000000-0005-0000-0000-0000A2750000}"/>
    <cellStyle name="SAPBEXaggData 2 35 2" xfId="31748" xr:uid="{00000000-0005-0000-0000-0000A3750000}"/>
    <cellStyle name="SAPBEXaggData 2 35 3" xfId="42117" xr:uid="{00000000-0005-0000-0000-0000A4750000}"/>
    <cellStyle name="SAPBEXaggData 2 35 4" xfId="55125" xr:uid="{00000000-0005-0000-0000-0000A5750000}"/>
    <cellStyle name="SAPBEXaggData 2 36" xfId="15744" xr:uid="{00000000-0005-0000-0000-0000A6750000}"/>
    <cellStyle name="SAPBEXaggData 2 36 2" xfId="32152" xr:uid="{00000000-0005-0000-0000-0000A7750000}"/>
    <cellStyle name="SAPBEXaggData 2 36 3" xfId="42479" xr:uid="{00000000-0005-0000-0000-0000A8750000}"/>
    <cellStyle name="SAPBEXaggData 2 36 4" xfId="55487" xr:uid="{00000000-0005-0000-0000-0000A9750000}"/>
    <cellStyle name="SAPBEXaggData 2 37" xfId="16008" xr:uid="{00000000-0005-0000-0000-0000AA750000}"/>
    <cellStyle name="SAPBEXaggData 2 37 2" xfId="32380" xr:uid="{00000000-0005-0000-0000-0000AB750000}"/>
    <cellStyle name="SAPBEXaggData 2 37 3" xfId="42669" xr:uid="{00000000-0005-0000-0000-0000AC750000}"/>
    <cellStyle name="SAPBEXaggData 2 37 4" xfId="55677" xr:uid="{00000000-0005-0000-0000-0000AD750000}"/>
    <cellStyle name="SAPBEXaggData 2 38" xfId="16495" xr:uid="{00000000-0005-0000-0000-0000AE750000}"/>
    <cellStyle name="SAPBEXaggData 2 38 2" xfId="32827" xr:uid="{00000000-0005-0000-0000-0000AF750000}"/>
    <cellStyle name="SAPBEXaggData 2 38 3" xfId="43066" xr:uid="{00000000-0005-0000-0000-0000B0750000}"/>
    <cellStyle name="SAPBEXaggData 2 38 4" xfId="56074" xr:uid="{00000000-0005-0000-0000-0000B1750000}"/>
    <cellStyle name="SAPBEXaggData 2 39" xfId="16714" xr:uid="{00000000-0005-0000-0000-0000B2750000}"/>
    <cellStyle name="SAPBEXaggData 2 39 2" xfId="33021" xr:uid="{00000000-0005-0000-0000-0000B3750000}"/>
    <cellStyle name="SAPBEXaggData 2 39 3" xfId="43236" xr:uid="{00000000-0005-0000-0000-0000B4750000}"/>
    <cellStyle name="SAPBEXaggData 2 39 4" xfId="56244" xr:uid="{00000000-0005-0000-0000-0000B5750000}"/>
    <cellStyle name="SAPBEXaggData 2 4" xfId="4323" xr:uid="{00000000-0005-0000-0000-0000B6750000}"/>
    <cellStyle name="SAPBEXaggData 2 4 2" xfId="21806" xr:uid="{00000000-0005-0000-0000-0000B7750000}"/>
    <cellStyle name="SAPBEXaggData 2 4 3" xfId="31022" xr:uid="{00000000-0005-0000-0000-0000B8750000}"/>
    <cellStyle name="SAPBEXaggData 2 4 4" xfId="46591" xr:uid="{00000000-0005-0000-0000-0000B9750000}"/>
    <cellStyle name="SAPBEXaggData 2 40" xfId="17516" xr:uid="{00000000-0005-0000-0000-0000BA750000}"/>
    <cellStyle name="SAPBEXaggData 2 40 2" xfId="33754" xr:uid="{00000000-0005-0000-0000-0000BB750000}"/>
    <cellStyle name="SAPBEXaggData 2 40 3" xfId="43868" xr:uid="{00000000-0005-0000-0000-0000BC750000}"/>
    <cellStyle name="SAPBEXaggData 2 40 4" xfId="56876" xr:uid="{00000000-0005-0000-0000-0000BD750000}"/>
    <cellStyle name="SAPBEXaggData 2 41" xfId="17766" xr:uid="{00000000-0005-0000-0000-0000BE750000}"/>
    <cellStyle name="SAPBEXaggData 2 41 2" xfId="33975" xr:uid="{00000000-0005-0000-0000-0000BF750000}"/>
    <cellStyle name="SAPBEXaggData 2 41 3" xfId="44049" xr:uid="{00000000-0005-0000-0000-0000C0750000}"/>
    <cellStyle name="SAPBEXaggData 2 41 4" xfId="57057" xr:uid="{00000000-0005-0000-0000-0000C1750000}"/>
    <cellStyle name="SAPBEXaggData 2 42" xfId="18085" xr:uid="{00000000-0005-0000-0000-0000C2750000}"/>
    <cellStyle name="SAPBEXaggData 2 42 2" xfId="34256" xr:uid="{00000000-0005-0000-0000-0000C3750000}"/>
    <cellStyle name="SAPBEXaggData 2 42 3" xfId="44283" xr:uid="{00000000-0005-0000-0000-0000C4750000}"/>
    <cellStyle name="SAPBEXaggData 2 42 4" xfId="57291" xr:uid="{00000000-0005-0000-0000-0000C5750000}"/>
    <cellStyle name="SAPBEXaggData 2 43" xfId="18396" xr:uid="{00000000-0005-0000-0000-0000C6750000}"/>
    <cellStyle name="SAPBEXaggData 2 43 2" xfId="34531" xr:uid="{00000000-0005-0000-0000-0000C7750000}"/>
    <cellStyle name="SAPBEXaggData 2 43 3" xfId="44513" xr:uid="{00000000-0005-0000-0000-0000C8750000}"/>
    <cellStyle name="SAPBEXaggData 2 43 4" xfId="57521" xr:uid="{00000000-0005-0000-0000-0000C9750000}"/>
    <cellStyle name="SAPBEXaggData 2 44" xfId="18712" xr:uid="{00000000-0005-0000-0000-0000CA750000}"/>
    <cellStyle name="SAPBEXaggData 2 44 2" xfId="34811" xr:uid="{00000000-0005-0000-0000-0000CB750000}"/>
    <cellStyle name="SAPBEXaggData 2 44 3" xfId="44748" xr:uid="{00000000-0005-0000-0000-0000CC750000}"/>
    <cellStyle name="SAPBEXaggData 2 44 4" xfId="57756" xr:uid="{00000000-0005-0000-0000-0000CD750000}"/>
    <cellStyle name="SAPBEXaggData 2 45" xfId="19173" xr:uid="{00000000-0005-0000-0000-0000CE750000}"/>
    <cellStyle name="SAPBEXaggData 2 45 2" xfId="35220" xr:uid="{00000000-0005-0000-0000-0000CF750000}"/>
    <cellStyle name="SAPBEXaggData 2 45 3" xfId="45090" xr:uid="{00000000-0005-0000-0000-0000D0750000}"/>
    <cellStyle name="SAPBEXaggData 2 45 4" xfId="58098" xr:uid="{00000000-0005-0000-0000-0000D1750000}"/>
    <cellStyle name="SAPBEXaggData 2 46" xfId="19475" xr:uid="{00000000-0005-0000-0000-0000D2750000}"/>
    <cellStyle name="SAPBEXaggData 2 46 2" xfId="35486" xr:uid="{00000000-0005-0000-0000-0000D3750000}"/>
    <cellStyle name="SAPBEXaggData 2 46 3" xfId="45313" xr:uid="{00000000-0005-0000-0000-0000D4750000}"/>
    <cellStyle name="SAPBEXaggData 2 46 4" xfId="58321" xr:uid="{00000000-0005-0000-0000-0000D5750000}"/>
    <cellStyle name="SAPBEXaggData 2 47" xfId="32725" xr:uid="{00000000-0005-0000-0000-0000D6750000}"/>
    <cellStyle name="SAPBEXaggData 2 48" xfId="45565" xr:uid="{00000000-0005-0000-0000-0000D7750000}"/>
    <cellStyle name="SAPBEXaggData 2 5" xfId="4567" xr:uid="{00000000-0005-0000-0000-0000D8750000}"/>
    <cellStyle name="SAPBEXaggData 2 5 2" xfId="22019" xr:uid="{00000000-0005-0000-0000-0000D9750000}"/>
    <cellStyle name="SAPBEXaggData 2 5 3" xfId="20406" xr:uid="{00000000-0005-0000-0000-0000DA750000}"/>
    <cellStyle name="SAPBEXaggData 2 5 4" xfId="46763" xr:uid="{00000000-0005-0000-0000-0000DB750000}"/>
    <cellStyle name="SAPBEXaggData 2 6" xfId="4957" xr:uid="{00000000-0005-0000-0000-0000DC750000}"/>
    <cellStyle name="SAPBEXaggData 2 6 2" xfId="22381" xr:uid="{00000000-0005-0000-0000-0000DD750000}"/>
    <cellStyle name="SAPBEXaggData 2 6 3" xfId="20633" xr:uid="{00000000-0005-0000-0000-0000DE750000}"/>
    <cellStyle name="SAPBEXaggData 2 6 4" xfId="47075" xr:uid="{00000000-0005-0000-0000-0000DF750000}"/>
    <cellStyle name="SAPBEXaggData 2 7" xfId="5182" xr:uid="{00000000-0005-0000-0000-0000E0750000}"/>
    <cellStyle name="SAPBEXaggData 2 7 2" xfId="22584" xr:uid="{00000000-0005-0000-0000-0000E1750000}"/>
    <cellStyle name="SAPBEXaggData 2 7 3" xfId="20477" xr:uid="{00000000-0005-0000-0000-0000E2750000}"/>
    <cellStyle name="SAPBEXaggData 2 7 4" xfId="47256" xr:uid="{00000000-0005-0000-0000-0000E3750000}"/>
    <cellStyle name="SAPBEXaggData 2 8" xfId="5467" xr:uid="{00000000-0005-0000-0000-0000E4750000}"/>
    <cellStyle name="SAPBEXaggData 2 8 2" xfId="22845" xr:uid="{00000000-0005-0000-0000-0000E5750000}"/>
    <cellStyle name="SAPBEXaggData 2 8 3" xfId="24551" xr:uid="{00000000-0005-0000-0000-0000E6750000}"/>
    <cellStyle name="SAPBEXaggData 2 8 4" xfId="47474" xr:uid="{00000000-0005-0000-0000-0000E7750000}"/>
    <cellStyle name="SAPBEXaggData 2 9" xfId="5675" xr:uid="{00000000-0005-0000-0000-0000E8750000}"/>
    <cellStyle name="SAPBEXaggData 2 9 2" xfId="23034" xr:uid="{00000000-0005-0000-0000-0000E9750000}"/>
    <cellStyle name="SAPBEXaggData 2 9 3" xfId="32283" xr:uid="{00000000-0005-0000-0000-0000EA750000}"/>
    <cellStyle name="SAPBEXaggData 2 9 4" xfId="47636" xr:uid="{00000000-0005-0000-0000-0000EB750000}"/>
    <cellStyle name="SAPBEXaggData 20" xfId="9450" xr:uid="{00000000-0005-0000-0000-0000EC750000}"/>
    <cellStyle name="SAPBEXaggData 20 2" xfId="26471" xr:uid="{00000000-0005-0000-0000-0000ED750000}"/>
    <cellStyle name="SAPBEXaggData 20 3" xfId="37622" xr:uid="{00000000-0005-0000-0000-0000EE750000}"/>
    <cellStyle name="SAPBEXaggData 20 4" xfId="50588" xr:uid="{00000000-0005-0000-0000-0000EF750000}"/>
    <cellStyle name="SAPBEXaggData 21" xfId="10908" xr:uid="{00000000-0005-0000-0000-0000F0750000}"/>
    <cellStyle name="SAPBEXaggData 21 2" xfId="27829" xr:uid="{00000000-0005-0000-0000-0000F1750000}"/>
    <cellStyle name="SAPBEXaggData 21 3" xfId="38808" xr:uid="{00000000-0005-0000-0000-0000F2750000}"/>
    <cellStyle name="SAPBEXaggData 21 4" xfId="51816" xr:uid="{00000000-0005-0000-0000-0000F3750000}"/>
    <cellStyle name="SAPBEXaggData 22" xfId="15430" xr:uid="{00000000-0005-0000-0000-0000F4750000}"/>
    <cellStyle name="SAPBEXaggData 22 2" xfId="31858" xr:uid="{00000000-0005-0000-0000-0000F5750000}"/>
    <cellStyle name="SAPBEXaggData 22 3" xfId="42210" xr:uid="{00000000-0005-0000-0000-0000F6750000}"/>
    <cellStyle name="SAPBEXaggData 22 4" xfId="55218" xr:uid="{00000000-0005-0000-0000-0000F7750000}"/>
    <cellStyle name="SAPBEXaggData 23" xfId="16168" xr:uid="{00000000-0005-0000-0000-0000F8750000}"/>
    <cellStyle name="SAPBEXaggData 23 2" xfId="32524" xr:uid="{00000000-0005-0000-0000-0000F9750000}"/>
    <cellStyle name="SAPBEXaggData 23 3" xfId="42795" xr:uid="{00000000-0005-0000-0000-0000FA750000}"/>
    <cellStyle name="SAPBEXaggData 23 4" xfId="55803" xr:uid="{00000000-0005-0000-0000-0000FB750000}"/>
    <cellStyle name="SAPBEXaggData 24" xfId="16969" xr:uid="{00000000-0005-0000-0000-0000FC750000}"/>
    <cellStyle name="SAPBEXaggData 24 2" xfId="33250" xr:uid="{00000000-0005-0000-0000-0000FD750000}"/>
    <cellStyle name="SAPBEXaggData 24 3" xfId="43432" xr:uid="{00000000-0005-0000-0000-0000FE750000}"/>
    <cellStyle name="SAPBEXaggData 24 4" xfId="56440" xr:uid="{00000000-0005-0000-0000-0000FF750000}"/>
    <cellStyle name="SAPBEXaggData 25" xfId="16866" xr:uid="{00000000-0005-0000-0000-000000760000}"/>
    <cellStyle name="SAPBEXaggData 25 2" xfId="33153" xr:uid="{00000000-0005-0000-0000-000001760000}"/>
    <cellStyle name="SAPBEXaggData 25 3" xfId="43350" xr:uid="{00000000-0005-0000-0000-000002760000}"/>
    <cellStyle name="SAPBEXaggData 25 4" xfId="56358" xr:uid="{00000000-0005-0000-0000-000003760000}"/>
    <cellStyle name="SAPBEXaggData 26" xfId="16877" xr:uid="{00000000-0005-0000-0000-000004760000}"/>
    <cellStyle name="SAPBEXaggData 26 2" xfId="33163" xr:uid="{00000000-0005-0000-0000-000005760000}"/>
    <cellStyle name="SAPBEXaggData 26 3" xfId="43359" xr:uid="{00000000-0005-0000-0000-000006760000}"/>
    <cellStyle name="SAPBEXaggData 26 4" xfId="56367" xr:uid="{00000000-0005-0000-0000-000007760000}"/>
    <cellStyle name="SAPBEXaggData 27" xfId="17103" xr:uid="{00000000-0005-0000-0000-000008760000}"/>
    <cellStyle name="SAPBEXaggData 27 2" xfId="33373" xr:uid="{00000000-0005-0000-0000-000009760000}"/>
    <cellStyle name="SAPBEXaggData 27 3" xfId="43540" xr:uid="{00000000-0005-0000-0000-00000A760000}"/>
    <cellStyle name="SAPBEXaggData 27 4" xfId="56548" xr:uid="{00000000-0005-0000-0000-00000B760000}"/>
    <cellStyle name="SAPBEXaggData 28" xfId="18871" xr:uid="{00000000-0005-0000-0000-00000C760000}"/>
    <cellStyle name="SAPBEXaggData 28 2" xfId="34943" xr:uid="{00000000-0005-0000-0000-00000D760000}"/>
    <cellStyle name="SAPBEXaggData 28 3" xfId="44857" xr:uid="{00000000-0005-0000-0000-00000E760000}"/>
    <cellStyle name="SAPBEXaggData 28 4" xfId="57865" xr:uid="{00000000-0005-0000-0000-00000F760000}"/>
    <cellStyle name="SAPBEXaggData 29" xfId="27774" xr:uid="{00000000-0005-0000-0000-000010760000}"/>
    <cellStyle name="SAPBEXaggData 3" xfId="2848" xr:uid="{00000000-0005-0000-0000-000011760000}"/>
    <cellStyle name="SAPBEXaggData 3 10" xfId="6221" xr:uid="{00000000-0005-0000-0000-000012760000}"/>
    <cellStyle name="SAPBEXaggData 3 10 2" xfId="23543" xr:uid="{00000000-0005-0000-0000-000013760000}"/>
    <cellStyle name="SAPBEXaggData 3 10 3" xfId="35371" xr:uid="{00000000-0005-0000-0000-000014760000}"/>
    <cellStyle name="SAPBEXaggData 3 10 4" xfId="48077" xr:uid="{00000000-0005-0000-0000-000015760000}"/>
    <cellStyle name="SAPBEXaggData 3 11" xfId="6454" xr:uid="{00000000-0005-0000-0000-000016760000}"/>
    <cellStyle name="SAPBEXaggData 3 11 2" xfId="23752" xr:uid="{00000000-0005-0000-0000-000017760000}"/>
    <cellStyle name="SAPBEXaggData 3 11 3" xfId="30828" xr:uid="{00000000-0005-0000-0000-000018760000}"/>
    <cellStyle name="SAPBEXaggData 3 11 4" xfId="48250" xr:uid="{00000000-0005-0000-0000-000019760000}"/>
    <cellStyle name="SAPBEXaggData 3 12" xfId="6748" xr:uid="{00000000-0005-0000-0000-00001A760000}"/>
    <cellStyle name="SAPBEXaggData 3 12 2" xfId="24014" xr:uid="{00000000-0005-0000-0000-00001B760000}"/>
    <cellStyle name="SAPBEXaggData 3 12 3" xfId="23942" xr:uid="{00000000-0005-0000-0000-00001C760000}"/>
    <cellStyle name="SAPBEXaggData 3 12 4" xfId="48473" xr:uid="{00000000-0005-0000-0000-00001D760000}"/>
    <cellStyle name="SAPBEXaggData 3 13" xfId="7112" xr:uid="{00000000-0005-0000-0000-00001E760000}"/>
    <cellStyle name="SAPBEXaggData 3 13 2" xfId="24343" xr:uid="{00000000-0005-0000-0000-00001F760000}"/>
    <cellStyle name="SAPBEXaggData 3 13 3" xfId="35784" xr:uid="{00000000-0005-0000-0000-000020760000}"/>
    <cellStyle name="SAPBEXaggData 3 13 4" xfId="48753" xr:uid="{00000000-0005-0000-0000-000021760000}"/>
    <cellStyle name="SAPBEXaggData 3 14" xfId="7538" xr:uid="{00000000-0005-0000-0000-000022760000}"/>
    <cellStyle name="SAPBEXaggData 3 14 2" xfId="24720" xr:uid="{00000000-0005-0000-0000-000023760000}"/>
    <cellStyle name="SAPBEXaggData 3 14 3" xfId="36092" xr:uid="{00000000-0005-0000-0000-000024760000}"/>
    <cellStyle name="SAPBEXaggData 3 14 4" xfId="49063" xr:uid="{00000000-0005-0000-0000-000025760000}"/>
    <cellStyle name="SAPBEXaggData 3 15" xfId="7836" xr:uid="{00000000-0005-0000-0000-000026760000}"/>
    <cellStyle name="SAPBEXaggData 3 15 2" xfId="24990" xr:uid="{00000000-0005-0000-0000-000027760000}"/>
    <cellStyle name="SAPBEXaggData 3 15 3" xfId="36322" xr:uid="{00000000-0005-0000-0000-000028760000}"/>
    <cellStyle name="SAPBEXaggData 3 15 4" xfId="49293" xr:uid="{00000000-0005-0000-0000-000029760000}"/>
    <cellStyle name="SAPBEXaggData 3 16" xfId="8417" xr:uid="{00000000-0005-0000-0000-00002A760000}"/>
    <cellStyle name="SAPBEXaggData 3 16 2" xfId="25532" xr:uid="{00000000-0005-0000-0000-00002B760000}"/>
    <cellStyle name="SAPBEXaggData 3 16 3" xfId="36805" xr:uid="{00000000-0005-0000-0000-00002C760000}"/>
    <cellStyle name="SAPBEXaggData 3 16 4" xfId="49776" xr:uid="{00000000-0005-0000-0000-00002D760000}"/>
    <cellStyle name="SAPBEXaggData 3 17" xfId="8679" xr:uid="{00000000-0005-0000-0000-00002E760000}"/>
    <cellStyle name="SAPBEXaggData 3 17 2" xfId="25759" xr:uid="{00000000-0005-0000-0000-00002F760000}"/>
    <cellStyle name="SAPBEXaggData 3 17 3" xfId="36994" xr:uid="{00000000-0005-0000-0000-000030760000}"/>
    <cellStyle name="SAPBEXaggData 3 17 4" xfId="49965" xr:uid="{00000000-0005-0000-0000-000031760000}"/>
    <cellStyle name="SAPBEXaggData 3 18" xfId="8957" xr:uid="{00000000-0005-0000-0000-000032760000}"/>
    <cellStyle name="SAPBEXaggData 3 18 2" xfId="26009" xr:uid="{00000000-0005-0000-0000-000033760000}"/>
    <cellStyle name="SAPBEXaggData 3 18 3" xfId="37210" xr:uid="{00000000-0005-0000-0000-000034760000}"/>
    <cellStyle name="SAPBEXaggData 3 18 4" xfId="50181" xr:uid="{00000000-0005-0000-0000-000035760000}"/>
    <cellStyle name="SAPBEXaggData 3 19" xfId="10476" xr:uid="{00000000-0005-0000-0000-000036760000}"/>
    <cellStyle name="SAPBEXaggData 3 19 2" xfId="27429" xr:uid="{00000000-0005-0000-0000-000037760000}"/>
    <cellStyle name="SAPBEXaggData 3 19 3" xfId="38470" xr:uid="{00000000-0005-0000-0000-000038760000}"/>
    <cellStyle name="SAPBEXaggData 3 19 4" xfId="51457" xr:uid="{00000000-0005-0000-0000-000039760000}"/>
    <cellStyle name="SAPBEXaggData 3 2" xfId="3362" xr:uid="{00000000-0005-0000-0000-00003A760000}"/>
    <cellStyle name="SAPBEXaggData 3 2 2" xfId="20935" xr:uid="{00000000-0005-0000-0000-00003B760000}"/>
    <cellStyle name="SAPBEXaggData 3 2 3" xfId="29481" xr:uid="{00000000-0005-0000-0000-00003C760000}"/>
    <cellStyle name="SAPBEXaggData 3 2 4" xfId="45849" xr:uid="{00000000-0005-0000-0000-00003D760000}"/>
    <cellStyle name="SAPBEXaggData 3 20" xfId="10723" xr:uid="{00000000-0005-0000-0000-00003E760000}"/>
    <cellStyle name="SAPBEXaggData 3 20 2" xfId="27658" xr:uid="{00000000-0005-0000-0000-00003F760000}"/>
    <cellStyle name="SAPBEXaggData 3 20 3" xfId="38667" xr:uid="{00000000-0005-0000-0000-000040760000}"/>
    <cellStyle name="SAPBEXaggData 3 20 4" xfId="51675" xr:uid="{00000000-0005-0000-0000-000041760000}"/>
    <cellStyle name="SAPBEXaggData 3 21" xfId="11047" xr:uid="{00000000-0005-0000-0000-000042760000}"/>
    <cellStyle name="SAPBEXaggData 3 21 2" xfId="27953" xr:uid="{00000000-0005-0000-0000-000043760000}"/>
    <cellStyle name="SAPBEXaggData 3 21 3" xfId="38906" xr:uid="{00000000-0005-0000-0000-000044760000}"/>
    <cellStyle name="SAPBEXaggData 3 21 4" xfId="51914" xr:uid="{00000000-0005-0000-0000-000045760000}"/>
    <cellStyle name="SAPBEXaggData 3 22" xfId="11385" xr:uid="{00000000-0005-0000-0000-000046760000}"/>
    <cellStyle name="SAPBEXaggData 3 22 2" xfId="28260" xr:uid="{00000000-0005-0000-0000-000047760000}"/>
    <cellStyle name="SAPBEXaggData 3 22 3" xfId="39163" xr:uid="{00000000-0005-0000-0000-000048760000}"/>
    <cellStyle name="SAPBEXaggData 3 22 4" xfId="52171" xr:uid="{00000000-0005-0000-0000-000049760000}"/>
    <cellStyle name="SAPBEXaggData 3 23" xfId="11656" xr:uid="{00000000-0005-0000-0000-00004A760000}"/>
    <cellStyle name="SAPBEXaggData 3 23 2" xfId="28499" xr:uid="{00000000-0005-0000-0000-00004B760000}"/>
    <cellStyle name="SAPBEXaggData 3 23 3" xfId="39366" xr:uid="{00000000-0005-0000-0000-00004C760000}"/>
    <cellStyle name="SAPBEXaggData 3 23 4" xfId="52374" xr:uid="{00000000-0005-0000-0000-00004D760000}"/>
    <cellStyle name="SAPBEXaggData 3 24" xfId="11987" xr:uid="{00000000-0005-0000-0000-00004E760000}"/>
    <cellStyle name="SAPBEXaggData 3 24 2" xfId="28799" xr:uid="{00000000-0005-0000-0000-00004F760000}"/>
    <cellStyle name="SAPBEXaggData 3 24 3" xfId="39627" xr:uid="{00000000-0005-0000-0000-000050760000}"/>
    <cellStyle name="SAPBEXaggData 3 24 4" xfId="52635" xr:uid="{00000000-0005-0000-0000-000051760000}"/>
    <cellStyle name="SAPBEXaggData 3 25" xfId="12272" xr:uid="{00000000-0005-0000-0000-000052760000}"/>
    <cellStyle name="SAPBEXaggData 3 25 2" xfId="29052" xr:uid="{00000000-0005-0000-0000-000053760000}"/>
    <cellStyle name="SAPBEXaggData 3 25 3" xfId="39826" xr:uid="{00000000-0005-0000-0000-000054760000}"/>
    <cellStyle name="SAPBEXaggData 3 25 4" xfId="52834" xr:uid="{00000000-0005-0000-0000-000055760000}"/>
    <cellStyle name="SAPBEXaggData 3 26" xfId="12545" xr:uid="{00000000-0005-0000-0000-000056760000}"/>
    <cellStyle name="SAPBEXaggData 3 26 2" xfId="29293" xr:uid="{00000000-0005-0000-0000-000057760000}"/>
    <cellStyle name="SAPBEXaggData 3 26 3" xfId="40027" xr:uid="{00000000-0005-0000-0000-000058760000}"/>
    <cellStyle name="SAPBEXaggData 3 26 4" xfId="53035" xr:uid="{00000000-0005-0000-0000-000059760000}"/>
    <cellStyle name="SAPBEXaggData 3 27" xfId="12828" xr:uid="{00000000-0005-0000-0000-00005A760000}"/>
    <cellStyle name="SAPBEXaggData 3 27 2" xfId="29544" xr:uid="{00000000-0005-0000-0000-00005B760000}"/>
    <cellStyle name="SAPBEXaggData 3 27 3" xfId="40228" xr:uid="{00000000-0005-0000-0000-00005C760000}"/>
    <cellStyle name="SAPBEXaggData 3 27 4" xfId="53236" xr:uid="{00000000-0005-0000-0000-00005D760000}"/>
    <cellStyle name="SAPBEXaggData 3 28" xfId="13171" xr:uid="{00000000-0005-0000-0000-00005E760000}"/>
    <cellStyle name="SAPBEXaggData 3 28 2" xfId="29852" xr:uid="{00000000-0005-0000-0000-00005F760000}"/>
    <cellStyle name="SAPBEXaggData 3 28 3" xfId="40496" xr:uid="{00000000-0005-0000-0000-000060760000}"/>
    <cellStyle name="SAPBEXaggData 3 28 4" xfId="53504" xr:uid="{00000000-0005-0000-0000-000061760000}"/>
    <cellStyle name="SAPBEXaggData 3 29" xfId="13508" xr:uid="{00000000-0005-0000-0000-000062760000}"/>
    <cellStyle name="SAPBEXaggData 3 29 2" xfId="30158" xr:uid="{00000000-0005-0000-0000-000063760000}"/>
    <cellStyle name="SAPBEXaggData 3 29 3" xfId="40762" xr:uid="{00000000-0005-0000-0000-000064760000}"/>
    <cellStyle name="SAPBEXaggData 3 29 4" xfId="53770" xr:uid="{00000000-0005-0000-0000-000065760000}"/>
    <cellStyle name="SAPBEXaggData 3 3" xfId="3658" xr:uid="{00000000-0005-0000-0000-000066760000}"/>
    <cellStyle name="SAPBEXaggData 3 3 2" xfId="21195" xr:uid="{00000000-0005-0000-0000-000067760000}"/>
    <cellStyle name="SAPBEXaggData 3 3 3" xfId="32447" xr:uid="{00000000-0005-0000-0000-000068760000}"/>
    <cellStyle name="SAPBEXaggData 3 3 4" xfId="46066" xr:uid="{00000000-0005-0000-0000-000069760000}"/>
    <cellStyle name="SAPBEXaggData 3 30" xfId="13747" xr:uid="{00000000-0005-0000-0000-00006A760000}"/>
    <cellStyle name="SAPBEXaggData 3 30 2" xfId="30371" xr:uid="{00000000-0005-0000-0000-00006B760000}"/>
    <cellStyle name="SAPBEXaggData 3 30 3" xfId="40947" xr:uid="{00000000-0005-0000-0000-00006C760000}"/>
    <cellStyle name="SAPBEXaggData 3 30 4" xfId="53955" xr:uid="{00000000-0005-0000-0000-00006D760000}"/>
    <cellStyle name="SAPBEXaggData 3 31" xfId="14022" xr:uid="{00000000-0005-0000-0000-00006E760000}"/>
    <cellStyle name="SAPBEXaggData 3 31 2" xfId="30611" xr:uid="{00000000-0005-0000-0000-00006F760000}"/>
    <cellStyle name="SAPBEXaggData 3 31 3" xfId="41149" xr:uid="{00000000-0005-0000-0000-000070760000}"/>
    <cellStyle name="SAPBEXaggData 3 31 4" xfId="54157" xr:uid="{00000000-0005-0000-0000-000071760000}"/>
    <cellStyle name="SAPBEXaggData 3 32" xfId="14319" xr:uid="{00000000-0005-0000-0000-000072760000}"/>
    <cellStyle name="SAPBEXaggData 3 32 2" xfId="30875" xr:uid="{00000000-0005-0000-0000-000073760000}"/>
    <cellStyle name="SAPBEXaggData 3 32 3" xfId="41365" xr:uid="{00000000-0005-0000-0000-000074760000}"/>
    <cellStyle name="SAPBEXaggData 3 32 4" xfId="54373" xr:uid="{00000000-0005-0000-0000-000075760000}"/>
    <cellStyle name="SAPBEXaggData 3 33" xfId="14643" xr:uid="{00000000-0005-0000-0000-000076760000}"/>
    <cellStyle name="SAPBEXaggData 3 33 2" xfId="31163" xr:uid="{00000000-0005-0000-0000-000077760000}"/>
    <cellStyle name="SAPBEXaggData 3 33 3" xfId="41608" xr:uid="{00000000-0005-0000-0000-000078760000}"/>
    <cellStyle name="SAPBEXaggData 3 33 4" xfId="54616" xr:uid="{00000000-0005-0000-0000-000079760000}"/>
    <cellStyle name="SAPBEXaggData 3 34" xfId="14946" xr:uid="{00000000-0005-0000-0000-00007A760000}"/>
    <cellStyle name="SAPBEXaggData 3 34 2" xfId="31432" xr:uid="{00000000-0005-0000-0000-00007B760000}"/>
    <cellStyle name="SAPBEXaggData 3 34 3" xfId="41840" xr:uid="{00000000-0005-0000-0000-00007C760000}"/>
    <cellStyle name="SAPBEXaggData 3 34 4" xfId="54848" xr:uid="{00000000-0005-0000-0000-00007D760000}"/>
    <cellStyle name="SAPBEXaggData 3 35" xfId="15251" xr:uid="{00000000-0005-0000-0000-00007E760000}"/>
    <cellStyle name="SAPBEXaggData 3 35 2" xfId="31701" xr:uid="{00000000-0005-0000-0000-00007F760000}"/>
    <cellStyle name="SAPBEXaggData 3 35 3" xfId="42070" xr:uid="{00000000-0005-0000-0000-000080760000}"/>
    <cellStyle name="SAPBEXaggData 3 35 4" xfId="55078" xr:uid="{00000000-0005-0000-0000-000081760000}"/>
    <cellStyle name="SAPBEXaggData 3 36" xfId="15697" xr:uid="{00000000-0005-0000-0000-000082760000}"/>
    <cellStyle name="SAPBEXaggData 3 36 2" xfId="32105" xr:uid="{00000000-0005-0000-0000-000083760000}"/>
    <cellStyle name="SAPBEXaggData 3 36 3" xfId="42432" xr:uid="{00000000-0005-0000-0000-000084760000}"/>
    <cellStyle name="SAPBEXaggData 3 36 4" xfId="55440" xr:uid="{00000000-0005-0000-0000-000085760000}"/>
    <cellStyle name="SAPBEXaggData 3 37" xfId="15960" xr:uid="{00000000-0005-0000-0000-000086760000}"/>
    <cellStyle name="SAPBEXaggData 3 37 2" xfId="32332" xr:uid="{00000000-0005-0000-0000-000087760000}"/>
    <cellStyle name="SAPBEXaggData 3 37 3" xfId="42622" xr:uid="{00000000-0005-0000-0000-000088760000}"/>
    <cellStyle name="SAPBEXaggData 3 37 4" xfId="55630" xr:uid="{00000000-0005-0000-0000-000089760000}"/>
    <cellStyle name="SAPBEXaggData 3 38" xfId="16447" xr:uid="{00000000-0005-0000-0000-00008A760000}"/>
    <cellStyle name="SAPBEXaggData 3 38 2" xfId="32779" xr:uid="{00000000-0005-0000-0000-00008B760000}"/>
    <cellStyle name="SAPBEXaggData 3 38 3" xfId="43018" xr:uid="{00000000-0005-0000-0000-00008C760000}"/>
    <cellStyle name="SAPBEXaggData 3 38 4" xfId="56026" xr:uid="{00000000-0005-0000-0000-00008D760000}"/>
    <cellStyle name="SAPBEXaggData 3 39" xfId="16667" xr:uid="{00000000-0005-0000-0000-00008E760000}"/>
    <cellStyle name="SAPBEXaggData 3 39 2" xfId="32974" xr:uid="{00000000-0005-0000-0000-00008F760000}"/>
    <cellStyle name="SAPBEXaggData 3 39 3" xfId="43189" xr:uid="{00000000-0005-0000-0000-000090760000}"/>
    <cellStyle name="SAPBEXaggData 3 39 4" xfId="56197" xr:uid="{00000000-0005-0000-0000-000091760000}"/>
    <cellStyle name="SAPBEXaggData 3 4" xfId="4275" xr:uid="{00000000-0005-0000-0000-000092760000}"/>
    <cellStyle name="SAPBEXaggData 3 4 2" xfId="21759" xr:uid="{00000000-0005-0000-0000-000093760000}"/>
    <cellStyle name="SAPBEXaggData 3 4 3" xfId="27145" xr:uid="{00000000-0005-0000-0000-000094760000}"/>
    <cellStyle name="SAPBEXaggData 3 4 4" xfId="46544" xr:uid="{00000000-0005-0000-0000-000095760000}"/>
    <cellStyle name="SAPBEXaggData 3 40" xfId="17468" xr:uid="{00000000-0005-0000-0000-000096760000}"/>
    <cellStyle name="SAPBEXaggData 3 40 2" xfId="33706" xr:uid="{00000000-0005-0000-0000-000097760000}"/>
    <cellStyle name="SAPBEXaggData 3 40 3" xfId="43821" xr:uid="{00000000-0005-0000-0000-000098760000}"/>
    <cellStyle name="SAPBEXaggData 3 40 4" xfId="56829" xr:uid="{00000000-0005-0000-0000-000099760000}"/>
    <cellStyle name="SAPBEXaggData 3 41" xfId="17718" xr:uid="{00000000-0005-0000-0000-00009A760000}"/>
    <cellStyle name="SAPBEXaggData 3 41 2" xfId="33927" xr:uid="{00000000-0005-0000-0000-00009B760000}"/>
    <cellStyle name="SAPBEXaggData 3 41 3" xfId="44002" xr:uid="{00000000-0005-0000-0000-00009C760000}"/>
    <cellStyle name="SAPBEXaggData 3 41 4" xfId="57010" xr:uid="{00000000-0005-0000-0000-00009D760000}"/>
    <cellStyle name="SAPBEXaggData 3 42" xfId="18037" xr:uid="{00000000-0005-0000-0000-00009E760000}"/>
    <cellStyle name="SAPBEXaggData 3 42 2" xfId="34209" xr:uid="{00000000-0005-0000-0000-00009F760000}"/>
    <cellStyle name="SAPBEXaggData 3 42 3" xfId="44236" xr:uid="{00000000-0005-0000-0000-0000A0760000}"/>
    <cellStyle name="SAPBEXaggData 3 42 4" xfId="57244" xr:uid="{00000000-0005-0000-0000-0000A1760000}"/>
    <cellStyle name="SAPBEXaggData 3 43" xfId="18348" xr:uid="{00000000-0005-0000-0000-0000A2760000}"/>
    <cellStyle name="SAPBEXaggData 3 43 2" xfId="34484" xr:uid="{00000000-0005-0000-0000-0000A3760000}"/>
    <cellStyle name="SAPBEXaggData 3 43 3" xfId="44466" xr:uid="{00000000-0005-0000-0000-0000A4760000}"/>
    <cellStyle name="SAPBEXaggData 3 43 4" xfId="57474" xr:uid="{00000000-0005-0000-0000-0000A5760000}"/>
    <cellStyle name="SAPBEXaggData 3 44" xfId="18664" xr:uid="{00000000-0005-0000-0000-0000A6760000}"/>
    <cellStyle name="SAPBEXaggData 3 44 2" xfId="34764" xr:uid="{00000000-0005-0000-0000-0000A7760000}"/>
    <cellStyle name="SAPBEXaggData 3 44 3" xfId="44701" xr:uid="{00000000-0005-0000-0000-0000A8760000}"/>
    <cellStyle name="SAPBEXaggData 3 44 4" xfId="57709" xr:uid="{00000000-0005-0000-0000-0000A9760000}"/>
    <cellStyle name="SAPBEXaggData 3 45" xfId="19125" xr:uid="{00000000-0005-0000-0000-0000AA760000}"/>
    <cellStyle name="SAPBEXaggData 3 45 2" xfId="35173" xr:uid="{00000000-0005-0000-0000-0000AB760000}"/>
    <cellStyle name="SAPBEXaggData 3 45 3" xfId="45043" xr:uid="{00000000-0005-0000-0000-0000AC760000}"/>
    <cellStyle name="SAPBEXaggData 3 45 4" xfId="58051" xr:uid="{00000000-0005-0000-0000-0000AD760000}"/>
    <cellStyle name="SAPBEXaggData 3 46" xfId="19427" xr:uid="{00000000-0005-0000-0000-0000AE760000}"/>
    <cellStyle name="SAPBEXaggData 3 46 2" xfId="35439" xr:uid="{00000000-0005-0000-0000-0000AF760000}"/>
    <cellStyle name="SAPBEXaggData 3 46 3" xfId="45266" xr:uid="{00000000-0005-0000-0000-0000B0760000}"/>
    <cellStyle name="SAPBEXaggData 3 46 4" xfId="58274" xr:uid="{00000000-0005-0000-0000-0000B1760000}"/>
    <cellStyle name="SAPBEXaggData 3 47" xfId="33865" xr:uid="{00000000-0005-0000-0000-0000B2760000}"/>
    <cellStyle name="SAPBEXaggData 3 48" xfId="45550" xr:uid="{00000000-0005-0000-0000-0000B3760000}"/>
    <cellStyle name="SAPBEXaggData 3 5" xfId="4518" xr:uid="{00000000-0005-0000-0000-0000B4760000}"/>
    <cellStyle name="SAPBEXaggData 3 5 2" xfId="21970" xr:uid="{00000000-0005-0000-0000-0000B5760000}"/>
    <cellStyle name="SAPBEXaggData 3 5 3" xfId="21495" xr:uid="{00000000-0005-0000-0000-0000B6760000}"/>
    <cellStyle name="SAPBEXaggData 3 5 4" xfId="46714" xr:uid="{00000000-0005-0000-0000-0000B7760000}"/>
    <cellStyle name="SAPBEXaggData 3 6" xfId="4909" xr:uid="{00000000-0005-0000-0000-0000B8760000}"/>
    <cellStyle name="SAPBEXaggData 3 6 2" xfId="22333" xr:uid="{00000000-0005-0000-0000-0000B9760000}"/>
    <cellStyle name="SAPBEXaggData 3 6 3" xfId="31966" xr:uid="{00000000-0005-0000-0000-0000BA760000}"/>
    <cellStyle name="SAPBEXaggData 3 6 4" xfId="47027" xr:uid="{00000000-0005-0000-0000-0000BB760000}"/>
    <cellStyle name="SAPBEXaggData 3 7" xfId="5135" xr:uid="{00000000-0005-0000-0000-0000BC760000}"/>
    <cellStyle name="SAPBEXaggData 3 7 2" xfId="22537" xr:uid="{00000000-0005-0000-0000-0000BD760000}"/>
    <cellStyle name="SAPBEXaggData 3 7 3" xfId="19703" xr:uid="{00000000-0005-0000-0000-0000BE760000}"/>
    <cellStyle name="SAPBEXaggData 3 7 4" xfId="47209" xr:uid="{00000000-0005-0000-0000-0000BF760000}"/>
    <cellStyle name="SAPBEXaggData 3 8" xfId="5420" xr:uid="{00000000-0005-0000-0000-0000C0760000}"/>
    <cellStyle name="SAPBEXaggData 3 8 2" xfId="22798" xr:uid="{00000000-0005-0000-0000-0000C1760000}"/>
    <cellStyle name="SAPBEXaggData 3 8 3" xfId="20273" xr:uid="{00000000-0005-0000-0000-0000C2760000}"/>
    <cellStyle name="SAPBEXaggData 3 8 4" xfId="47427" xr:uid="{00000000-0005-0000-0000-0000C3760000}"/>
    <cellStyle name="SAPBEXaggData 3 9" xfId="5628" xr:uid="{00000000-0005-0000-0000-0000C4760000}"/>
    <cellStyle name="SAPBEXaggData 3 9 2" xfId="22987" xr:uid="{00000000-0005-0000-0000-0000C5760000}"/>
    <cellStyle name="SAPBEXaggData 3 9 3" xfId="32716" xr:uid="{00000000-0005-0000-0000-0000C6760000}"/>
    <cellStyle name="SAPBEXaggData 3 9 4" xfId="47589" xr:uid="{00000000-0005-0000-0000-0000C7760000}"/>
    <cellStyle name="SAPBEXaggData 30" xfId="45398" xr:uid="{00000000-0005-0000-0000-0000C8760000}"/>
    <cellStyle name="SAPBEXaggData 31" xfId="58737" xr:uid="{00000000-0005-0000-0000-0000C9760000}"/>
    <cellStyle name="SAPBEXaggData 32" xfId="58738" xr:uid="{00000000-0005-0000-0000-0000CA760000}"/>
    <cellStyle name="SAPBEXaggData 4" xfId="2685" xr:uid="{00000000-0005-0000-0000-0000CB760000}"/>
    <cellStyle name="SAPBEXaggData 4 10" xfId="6095" xr:uid="{00000000-0005-0000-0000-0000CC760000}"/>
    <cellStyle name="SAPBEXaggData 4 10 2" xfId="23427" xr:uid="{00000000-0005-0000-0000-0000CD760000}"/>
    <cellStyle name="SAPBEXaggData 4 10 3" xfId="21051" xr:uid="{00000000-0005-0000-0000-0000CE760000}"/>
    <cellStyle name="SAPBEXaggData 4 10 4" xfId="47982" xr:uid="{00000000-0005-0000-0000-0000CF760000}"/>
    <cellStyle name="SAPBEXaggData 4 11" xfId="5788" xr:uid="{00000000-0005-0000-0000-0000D0760000}"/>
    <cellStyle name="SAPBEXaggData 4 11 2" xfId="23133" xr:uid="{00000000-0005-0000-0000-0000D1760000}"/>
    <cellStyle name="SAPBEXaggData 4 11 3" xfId="23964" xr:uid="{00000000-0005-0000-0000-0000D2760000}"/>
    <cellStyle name="SAPBEXaggData 4 11 4" xfId="47718" xr:uid="{00000000-0005-0000-0000-0000D3760000}"/>
    <cellStyle name="SAPBEXaggData 4 12" xfId="6619" xr:uid="{00000000-0005-0000-0000-0000D4760000}"/>
    <cellStyle name="SAPBEXaggData 4 12 2" xfId="23899" xr:uid="{00000000-0005-0000-0000-0000D5760000}"/>
    <cellStyle name="SAPBEXaggData 4 12 3" xfId="25100" xr:uid="{00000000-0005-0000-0000-0000D6760000}"/>
    <cellStyle name="SAPBEXaggData 4 12 4" xfId="48382" xr:uid="{00000000-0005-0000-0000-0000D7760000}"/>
    <cellStyle name="SAPBEXaggData 4 13" xfId="6994" xr:uid="{00000000-0005-0000-0000-0000D8760000}"/>
    <cellStyle name="SAPBEXaggData 4 13 2" xfId="24238" xr:uid="{00000000-0005-0000-0000-0000D9760000}"/>
    <cellStyle name="SAPBEXaggData 4 13 3" xfId="35702" xr:uid="{00000000-0005-0000-0000-0000DA760000}"/>
    <cellStyle name="SAPBEXaggData 4 13 4" xfId="48671" xr:uid="{00000000-0005-0000-0000-0000DB760000}"/>
    <cellStyle name="SAPBEXaggData 4 14" xfId="7408" xr:uid="{00000000-0005-0000-0000-0000DC760000}"/>
    <cellStyle name="SAPBEXaggData 4 14 2" xfId="24609" xr:uid="{00000000-0005-0000-0000-0000DD760000}"/>
    <cellStyle name="SAPBEXaggData 4 14 3" xfId="36000" xr:uid="{00000000-0005-0000-0000-0000DE760000}"/>
    <cellStyle name="SAPBEXaggData 4 14 4" xfId="48971" xr:uid="{00000000-0005-0000-0000-0000DF760000}"/>
    <cellStyle name="SAPBEXaggData 4 15" xfId="7716" xr:uid="{00000000-0005-0000-0000-0000E0760000}"/>
    <cellStyle name="SAPBEXaggData 4 15 2" xfId="24880" xr:uid="{00000000-0005-0000-0000-0000E1760000}"/>
    <cellStyle name="SAPBEXaggData 4 15 3" xfId="36231" xr:uid="{00000000-0005-0000-0000-0000E2760000}"/>
    <cellStyle name="SAPBEXaggData 4 15 4" xfId="49202" xr:uid="{00000000-0005-0000-0000-0000E3760000}"/>
    <cellStyle name="SAPBEXaggData 4 16" xfId="8292" xr:uid="{00000000-0005-0000-0000-0000E4760000}"/>
    <cellStyle name="SAPBEXaggData 4 16 2" xfId="25418" xr:uid="{00000000-0005-0000-0000-0000E5760000}"/>
    <cellStyle name="SAPBEXaggData 4 16 3" xfId="36709" xr:uid="{00000000-0005-0000-0000-0000E6760000}"/>
    <cellStyle name="SAPBEXaggData 4 16 4" xfId="49680" xr:uid="{00000000-0005-0000-0000-0000E7760000}"/>
    <cellStyle name="SAPBEXaggData 4 17" xfId="8342" xr:uid="{00000000-0005-0000-0000-0000E8760000}"/>
    <cellStyle name="SAPBEXaggData 4 17 2" xfId="25466" xr:uid="{00000000-0005-0000-0000-0000E9760000}"/>
    <cellStyle name="SAPBEXaggData 4 17 3" xfId="36753" xr:uid="{00000000-0005-0000-0000-0000EA760000}"/>
    <cellStyle name="SAPBEXaggData 4 17 4" xfId="49724" xr:uid="{00000000-0005-0000-0000-0000EB760000}"/>
    <cellStyle name="SAPBEXaggData 4 18" xfId="8837" xr:uid="{00000000-0005-0000-0000-0000EC760000}"/>
    <cellStyle name="SAPBEXaggData 4 18 2" xfId="25900" xr:uid="{00000000-0005-0000-0000-0000ED760000}"/>
    <cellStyle name="SAPBEXaggData 4 18 3" xfId="37119" xr:uid="{00000000-0005-0000-0000-0000EE760000}"/>
    <cellStyle name="SAPBEXaggData 4 18 4" xfId="50090" xr:uid="{00000000-0005-0000-0000-0000EF760000}"/>
    <cellStyle name="SAPBEXaggData 4 19" xfId="10343" xr:uid="{00000000-0005-0000-0000-0000F0760000}"/>
    <cellStyle name="SAPBEXaggData 4 19 2" xfId="27306" xr:uid="{00000000-0005-0000-0000-0000F1760000}"/>
    <cellStyle name="SAPBEXaggData 4 19 3" xfId="38365" xr:uid="{00000000-0005-0000-0000-0000F2760000}"/>
    <cellStyle name="SAPBEXaggData 4 19 4" xfId="51325" xr:uid="{00000000-0005-0000-0000-0000F3760000}"/>
    <cellStyle name="SAPBEXaggData 4 2" xfId="3233" xr:uid="{00000000-0005-0000-0000-0000F4760000}"/>
    <cellStyle name="SAPBEXaggData 4 2 2" xfId="20820" xr:uid="{00000000-0005-0000-0000-0000F5760000}"/>
    <cellStyle name="SAPBEXaggData 4 2 3" xfId="33098" xr:uid="{00000000-0005-0000-0000-0000F6760000}"/>
    <cellStyle name="SAPBEXaggData 4 2 4" xfId="45758" xr:uid="{00000000-0005-0000-0000-0000F7760000}"/>
    <cellStyle name="SAPBEXaggData 4 20" xfId="9137" xr:uid="{00000000-0005-0000-0000-0000F8760000}"/>
    <cellStyle name="SAPBEXaggData 4 20 2" xfId="26172" xr:uid="{00000000-0005-0000-0000-0000F9760000}"/>
    <cellStyle name="SAPBEXaggData 4 20 3" xfId="37353" xr:uid="{00000000-0005-0000-0000-0000FA760000}"/>
    <cellStyle name="SAPBEXaggData 4 20 4" xfId="50324" xr:uid="{00000000-0005-0000-0000-0000FB760000}"/>
    <cellStyle name="SAPBEXaggData 4 21" xfId="10188" xr:uid="{00000000-0005-0000-0000-0000FC760000}"/>
    <cellStyle name="SAPBEXaggData 4 21 2" xfId="27158" xr:uid="{00000000-0005-0000-0000-0000FD760000}"/>
    <cellStyle name="SAPBEXaggData 4 21 3" xfId="38230" xr:uid="{00000000-0005-0000-0000-0000FE760000}"/>
    <cellStyle name="SAPBEXaggData 4 21 4" xfId="51188" xr:uid="{00000000-0005-0000-0000-0000FF760000}"/>
    <cellStyle name="SAPBEXaggData 4 22" xfId="11245" xr:uid="{00000000-0005-0000-0000-000000770000}"/>
    <cellStyle name="SAPBEXaggData 4 22 2" xfId="28129" xr:uid="{00000000-0005-0000-0000-000001770000}"/>
    <cellStyle name="SAPBEXaggData 4 22 3" xfId="39055" xr:uid="{00000000-0005-0000-0000-000002770000}"/>
    <cellStyle name="SAPBEXaggData 4 22 4" xfId="52063" xr:uid="{00000000-0005-0000-0000-000003770000}"/>
    <cellStyle name="SAPBEXaggData 4 23" xfId="9911" xr:uid="{00000000-0005-0000-0000-000004770000}"/>
    <cellStyle name="SAPBEXaggData 4 23 2" xfId="26901" xr:uid="{00000000-0005-0000-0000-000005770000}"/>
    <cellStyle name="SAPBEXaggData 4 23 3" xfId="38014" xr:uid="{00000000-0005-0000-0000-000006770000}"/>
    <cellStyle name="SAPBEXaggData 4 23 4" xfId="50979" xr:uid="{00000000-0005-0000-0000-000007770000}"/>
    <cellStyle name="SAPBEXaggData 4 24" xfId="10133" xr:uid="{00000000-0005-0000-0000-000008770000}"/>
    <cellStyle name="SAPBEXaggData 4 24 2" xfId="27107" xr:uid="{00000000-0005-0000-0000-000009770000}"/>
    <cellStyle name="SAPBEXaggData 4 24 3" xfId="38187" xr:uid="{00000000-0005-0000-0000-00000A770000}"/>
    <cellStyle name="SAPBEXaggData 4 24 4" xfId="51152" xr:uid="{00000000-0005-0000-0000-00000B770000}"/>
    <cellStyle name="SAPBEXaggData 4 25" xfId="11847" xr:uid="{00000000-0005-0000-0000-00000C770000}"/>
    <cellStyle name="SAPBEXaggData 4 25 2" xfId="28670" xr:uid="{00000000-0005-0000-0000-00000D770000}"/>
    <cellStyle name="SAPBEXaggData 4 25 3" xfId="39520" xr:uid="{00000000-0005-0000-0000-00000E770000}"/>
    <cellStyle name="SAPBEXaggData 4 25 4" xfId="52528" xr:uid="{00000000-0005-0000-0000-00000F770000}"/>
    <cellStyle name="SAPBEXaggData 4 26" xfId="9885" xr:uid="{00000000-0005-0000-0000-000010770000}"/>
    <cellStyle name="SAPBEXaggData 4 26 2" xfId="26876" xr:uid="{00000000-0005-0000-0000-000011770000}"/>
    <cellStyle name="SAPBEXaggData 4 26 3" xfId="37991" xr:uid="{00000000-0005-0000-0000-000012770000}"/>
    <cellStyle name="SAPBEXaggData 4 26 4" xfId="50957" xr:uid="{00000000-0005-0000-0000-000013770000}"/>
    <cellStyle name="SAPBEXaggData 4 27" xfId="10255" xr:uid="{00000000-0005-0000-0000-000014770000}"/>
    <cellStyle name="SAPBEXaggData 4 27 2" xfId="27221" xr:uid="{00000000-0005-0000-0000-000015770000}"/>
    <cellStyle name="SAPBEXaggData 4 27 3" xfId="38290" xr:uid="{00000000-0005-0000-0000-000016770000}"/>
    <cellStyle name="SAPBEXaggData 4 27 4" xfId="51247" xr:uid="{00000000-0005-0000-0000-000017770000}"/>
    <cellStyle name="SAPBEXaggData 4 28" xfId="13032" xr:uid="{00000000-0005-0000-0000-000018770000}"/>
    <cellStyle name="SAPBEXaggData 4 28 2" xfId="29726" xr:uid="{00000000-0005-0000-0000-000019770000}"/>
    <cellStyle name="SAPBEXaggData 4 28 3" xfId="40391" xr:uid="{00000000-0005-0000-0000-00001A770000}"/>
    <cellStyle name="SAPBEXaggData 4 28 4" xfId="53399" xr:uid="{00000000-0005-0000-0000-00001B770000}"/>
    <cellStyle name="SAPBEXaggData 4 29" xfId="13372" xr:uid="{00000000-0005-0000-0000-00001C770000}"/>
    <cellStyle name="SAPBEXaggData 4 29 2" xfId="30035" xr:uid="{00000000-0005-0000-0000-00001D770000}"/>
    <cellStyle name="SAPBEXaggData 4 29 3" xfId="40656" xr:uid="{00000000-0005-0000-0000-00001E770000}"/>
    <cellStyle name="SAPBEXaggData 4 29 4" xfId="53664" xr:uid="{00000000-0005-0000-0000-00001F770000}"/>
    <cellStyle name="SAPBEXaggData 4 3" xfId="3529" xr:uid="{00000000-0005-0000-0000-000020770000}"/>
    <cellStyle name="SAPBEXaggData 4 3 2" xfId="21084" xr:uid="{00000000-0005-0000-0000-000021770000}"/>
    <cellStyle name="SAPBEXaggData 4 3 3" xfId="33108" xr:uid="{00000000-0005-0000-0000-000022770000}"/>
    <cellStyle name="SAPBEXaggData 4 3 4" xfId="45975" xr:uid="{00000000-0005-0000-0000-000023770000}"/>
    <cellStyle name="SAPBEXaggData 4 30" xfId="12728" xr:uid="{00000000-0005-0000-0000-000024770000}"/>
    <cellStyle name="SAPBEXaggData 4 30 2" xfId="29457" xr:uid="{00000000-0005-0000-0000-000025770000}"/>
    <cellStyle name="SAPBEXaggData 4 30 3" xfId="40166" xr:uid="{00000000-0005-0000-0000-000026770000}"/>
    <cellStyle name="SAPBEXaggData 4 30 4" xfId="53174" xr:uid="{00000000-0005-0000-0000-000027770000}"/>
    <cellStyle name="SAPBEXaggData 4 31" xfId="10975" xr:uid="{00000000-0005-0000-0000-000028770000}"/>
    <cellStyle name="SAPBEXaggData 4 31 2" xfId="27890" xr:uid="{00000000-0005-0000-0000-000029770000}"/>
    <cellStyle name="SAPBEXaggData 4 31 3" xfId="38854" xr:uid="{00000000-0005-0000-0000-00002A770000}"/>
    <cellStyle name="SAPBEXaggData 4 31 4" xfId="51862" xr:uid="{00000000-0005-0000-0000-00002B770000}"/>
    <cellStyle name="SAPBEXaggData 4 32" xfId="13709" xr:uid="{00000000-0005-0000-0000-00002C770000}"/>
    <cellStyle name="SAPBEXaggData 4 32 2" xfId="30334" xr:uid="{00000000-0005-0000-0000-00002D770000}"/>
    <cellStyle name="SAPBEXaggData 4 32 3" xfId="40911" xr:uid="{00000000-0005-0000-0000-00002E770000}"/>
    <cellStyle name="SAPBEXaggData 4 32 4" xfId="53919" xr:uid="{00000000-0005-0000-0000-00002F770000}"/>
    <cellStyle name="SAPBEXaggData 4 33" xfId="14508" xr:uid="{00000000-0005-0000-0000-000030770000}"/>
    <cellStyle name="SAPBEXaggData 4 33 2" xfId="31045" xr:uid="{00000000-0005-0000-0000-000031770000}"/>
    <cellStyle name="SAPBEXaggData 4 33 3" xfId="41513" xr:uid="{00000000-0005-0000-0000-000032770000}"/>
    <cellStyle name="SAPBEXaggData 4 33 4" xfId="54521" xr:uid="{00000000-0005-0000-0000-000033770000}"/>
    <cellStyle name="SAPBEXaggData 4 34" xfId="14824" xr:uid="{00000000-0005-0000-0000-000034770000}"/>
    <cellStyle name="SAPBEXaggData 4 34 2" xfId="31323" xr:uid="{00000000-0005-0000-0000-000035770000}"/>
    <cellStyle name="SAPBEXaggData 4 34 3" xfId="41747" xr:uid="{00000000-0005-0000-0000-000036770000}"/>
    <cellStyle name="SAPBEXaggData 4 34 4" xfId="54755" xr:uid="{00000000-0005-0000-0000-000037770000}"/>
    <cellStyle name="SAPBEXaggData 4 35" xfId="15122" xr:uid="{00000000-0005-0000-0000-000038770000}"/>
    <cellStyle name="SAPBEXaggData 4 35 2" xfId="31590" xr:uid="{00000000-0005-0000-0000-000039770000}"/>
    <cellStyle name="SAPBEXaggData 4 35 3" xfId="41979" xr:uid="{00000000-0005-0000-0000-00003A770000}"/>
    <cellStyle name="SAPBEXaggData 4 35 4" xfId="54987" xr:uid="{00000000-0005-0000-0000-00003B770000}"/>
    <cellStyle name="SAPBEXaggData 4 36" xfId="15574" xr:uid="{00000000-0005-0000-0000-00003C770000}"/>
    <cellStyle name="SAPBEXaggData 4 36 2" xfId="31996" xr:uid="{00000000-0005-0000-0000-00003D770000}"/>
    <cellStyle name="SAPBEXaggData 4 36 3" xfId="42339" xr:uid="{00000000-0005-0000-0000-00003E770000}"/>
    <cellStyle name="SAPBEXaggData 4 36 4" xfId="55347" xr:uid="{00000000-0005-0000-0000-00003F770000}"/>
    <cellStyle name="SAPBEXaggData 4 37" xfId="15491" xr:uid="{00000000-0005-0000-0000-000040770000}"/>
    <cellStyle name="SAPBEXaggData 4 37 2" xfId="31917" xr:uid="{00000000-0005-0000-0000-000041770000}"/>
    <cellStyle name="SAPBEXaggData 4 37 3" xfId="42268" xr:uid="{00000000-0005-0000-0000-000042770000}"/>
    <cellStyle name="SAPBEXaggData 4 37 4" xfId="55276" xr:uid="{00000000-0005-0000-0000-000043770000}"/>
    <cellStyle name="SAPBEXaggData 4 38" xfId="16319" xr:uid="{00000000-0005-0000-0000-000044770000}"/>
    <cellStyle name="SAPBEXaggData 4 38 2" xfId="32663" xr:uid="{00000000-0005-0000-0000-000045770000}"/>
    <cellStyle name="SAPBEXaggData 4 38 3" xfId="42919" xr:uid="{00000000-0005-0000-0000-000046770000}"/>
    <cellStyle name="SAPBEXaggData 4 38 4" xfId="55927" xr:uid="{00000000-0005-0000-0000-000047770000}"/>
    <cellStyle name="SAPBEXaggData 4 39" xfId="16123" xr:uid="{00000000-0005-0000-0000-000048770000}"/>
    <cellStyle name="SAPBEXaggData 4 39 2" xfId="32479" xr:uid="{00000000-0005-0000-0000-000049770000}"/>
    <cellStyle name="SAPBEXaggData 4 39 3" xfId="42752" xr:uid="{00000000-0005-0000-0000-00004A770000}"/>
    <cellStyle name="SAPBEXaggData 4 39 4" xfId="55760" xr:uid="{00000000-0005-0000-0000-00004B770000}"/>
    <cellStyle name="SAPBEXaggData 4 4" xfId="4148" xr:uid="{00000000-0005-0000-0000-00004C770000}"/>
    <cellStyle name="SAPBEXaggData 4 4 2" xfId="21647" xr:uid="{00000000-0005-0000-0000-00004D770000}"/>
    <cellStyle name="SAPBEXaggData 4 4 3" xfId="19877" xr:uid="{00000000-0005-0000-0000-00004E770000}"/>
    <cellStyle name="SAPBEXaggData 4 4 4" xfId="46455" xr:uid="{00000000-0005-0000-0000-00004F770000}"/>
    <cellStyle name="SAPBEXaggData 4 40" xfId="17340" xr:uid="{00000000-0005-0000-0000-000050770000}"/>
    <cellStyle name="SAPBEXaggData 4 40 2" xfId="33593" xr:uid="{00000000-0005-0000-0000-000051770000}"/>
    <cellStyle name="SAPBEXaggData 4 40 3" xfId="43731" xr:uid="{00000000-0005-0000-0000-000052770000}"/>
    <cellStyle name="SAPBEXaggData 4 40 4" xfId="56739" xr:uid="{00000000-0005-0000-0000-000053770000}"/>
    <cellStyle name="SAPBEXaggData 4 41" xfId="16831" xr:uid="{00000000-0005-0000-0000-000054770000}"/>
    <cellStyle name="SAPBEXaggData 4 41 2" xfId="33119" xr:uid="{00000000-0005-0000-0000-000055770000}"/>
    <cellStyle name="SAPBEXaggData 4 41 3" xfId="43316" xr:uid="{00000000-0005-0000-0000-000056770000}"/>
    <cellStyle name="SAPBEXaggData 4 41 4" xfId="56324" xr:uid="{00000000-0005-0000-0000-000057770000}"/>
    <cellStyle name="SAPBEXaggData 4 42" xfId="17900" xr:uid="{00000000-0005-0000-0000-000058770000}"/>
    <cellStyle name="SAPBEXaggData 4 42 2" xfId="34089" xr:uid="{00000000-0005-0000-0000-000059770000}"/>
    <cellStyle name="SAPBEXaggData 4 42 3" xfId="44142" xr:uid="{00000000-0005-0000-0000-00005A770000}"/>
    <cellStyle name="SAPBEXaggData 4 42 4" xfId="57150" xr:uid="{00000000-0005-0000-0000-00005B770000}"/>
    <cellStyle name="SAPBEXaggData 4 43" xfId="18215" xr:uid="{00000000-0005-0000-0000-00005C770000}"/>
    <cellStyle name="SAPBEXaggData 4 43 2" xfId="34364" xr:uid="{00000000-0005-0000-0000-00005D770000}"/>
    <cellStyle name="SAPBEXaggData 4 43 3" xfId="44373" xr:uid="{00000000-0005-0000-0000-00005E770000}"/>
    <cellStyle name="SAPBEXaggData 4 43 4" xfId="57381" xr:uid="{00000000-0005-0000-0000-00005F770000}"/>
    <cellStyle name="SAPBEXaggData 4 44" xfId="18535" xr:uid="{00000000-0005-0000-0000-000060770000}"/>
    <cellStyle name="SAPBEXaggData 4 44 2" xfId="34651" xr:uid="{00000000-0005-0000-0000-000061770000}"/>
    <cellStyle name="SAPBEXaggData 4 44 3" xfId="44610" xr:uid="{00000000-0005-0000-0000-000062770000}"/>
    <cellStyle name="SAPBEXaggData 4 44 4" xfId="57618" xr:uid="{00000000-0005-0000-0000-000063770000}"/>
    <cellStyle name="SAPBEXaggData 4 45" xfId="18995" xr:uid="{00000000-0005-0000-0000-000064770000}"/>
    <cellStyle name="SAPBEXaggData 4 45 2" xfId="35058" xr:uid="{00000000-0005-0000-0000-000065770000}"/>
    <cellStyle name="SAPBEXaggData 4 45 3" xfId="44952" xr:uid="{00000000-0005-0000-0000-000066770000}"/>
    <cellStyle name="SAPBEXaggData 4 45 4" xfId="57960" xr:uid="{00000000-0005-0000-0000-000067770000}"/>
    <cellStyle name="SAPBEXaggData 4 46" xfId="19298" xr:uid="{00000000-0005-0000-0000-000068770000}"/>
    <cellStyle name="SAPBEXaggData 4 46 2" xfId="35328" xr:uid="{00000000-0005-0000-0000-000069770000}"/>
    <cellStyle name="SAPBEXaggData 4 46 3" xfId="45175" xr:uid="{00000000-0005-0000-0000-00006A770000}"/>
    <cellStyle name="SAPBEXaggData 4 46 4" xfId="58183" xr:uid="{00000000-0005-0000-0000-00006B770000}"/>
    <cellStyle name="SAPBEXaggData 4 47" xfId="20181" xr:uid="{00000000-0005-0000-0000-00006C770000}"/>
    <cellStyle name="SAPBEXaggData 4 48" xfId="45459" xr:uid="{00000000-0005-0000-0000-00006D770000}"/>
    <cellStyle name="SAPBEXaggData 4 5" xfId="4041" xr:uid="{00000000-0005-0000-0000-00006E770000}"/>
    <cellStyle name="SAPBEXaggData 4 5 2" xfId="21547" xr:uid="{00000000-0005-0000-0000-00006F770000}"/>
    <cellStyle name="SAPBEXaggData 4 5 3" xfId="19959" xr:uid="{00000000-0005-0000-0000-000070770000}"/>
    <cellStyle name="SAPBEXaggData 4 5 4" xfId="46373" xr:uid="{00000000-0005-0000-0000-000071770000}"/>
    <cellStyle name="SAPBEXaggData 4 6" xfId="4781" xr:uid="{00000000-0005-0000-0000-000072770000}"/>
    <cellStyle name="SAPBEXaggData 4 6 2" xfId="22215" xr:uid="{00000000-0005-0000-0000-000073770000}"/>
    <cellStyle name="SAPBEXaggData 4 6 3" xfId="33204" xr:uid="{00000000-0005-0000-0000-000074770000}"/>
    <cellStyle name="SAPBEXaggData 4 6 4" xfId="46928" xr:uid="{00000000-0005-0000-0000-000075770000}"/>
    <cellStyle name="SAPBEXaggData 4 7" xfId="4051" xr:uid="{00000000-0005-0000-0000-000076770000}"/>
    <cellStyle name="SAPBEXaggData 4 7 2" xfId="21556" xr:uid="{00000000-0005-0000-0000-000077770000}"/>
    <cellStyle name="SAPBEXaggData 4 7 3" xfId="19954" xr:uid="{00000000-0005-0000-0000-000078770000}"/>
    <cellStyle name="SAPBEXaggData 4 7 4" xfId="46378" xr:uid="{00000000-0005-0000-0000-000079770000}"/>
    <cellStyle name="SAPBEXaggData 4 8" xfId="4713" xr:uid="{00000000-0005-0000-0000-00007A770000}"/>
    <cellStyle name="SAPBEXaggData 4 8 2" xfId="22151" xr:uid="{00000000-0005-0000-0000-00007B770000}"/>
    <cellStyle name="SAPBEXaggData 4 8 3" xfId="23399" xr:uid="{00000000-0005-0000-0000-00007C770000}"/>
    <cellStyle name="SAPBEXaggData 4 8 4" xfId="46866" xr:uid="{00000000-0005-0000-0000-00007D770000}"/>
    <cellStyle name="SAPBEXaggData 4 9" xfId="5075" xr:uid="{00000000-0005-0000-0000-00007E770000}"/>
    <cellStyle name="SAPBEXaggData 4 9 2" xfId="22482" xr:uid="{00000000-0005-0000-0000-00007F770000}"/>
    <cellStyle name="SAPBEXaggData 4 9 3" xfId="20521" xr:uid="{00000000-0005-0000-0000-000080770000}"/>
    <cellStyle name="SAPBEXaggData 4 9 4" xfId="47162" xr:uid="{00000000-0005-0000-0000-000081770000}"/>
    <cellStyle name="SAPBEXaggData 5" xfId="3123" xr:uid="{00000000-0005-0000-0000-000082770000}"/>
    <cellStyle name="SAPBEXaggData 5 2" xfId="20716" xr:uid="{00000000-0005-0000-0000-000083770000}"/>
    <cellStyle name="SAPBEXaggData 5 3" xfId="24443" xr:uid="{00000000-0005-0000-0000-000084770000}"/>
    <cellStyle name="SAPBEXaggData 5 4" xfId="45666" xr:uid="{00000000-0005-0000-0000-000085770000}"/>
    <cellStyle name="SAPBEXaggData 6" xfId="4720" xr:uid="{00000000-0005-0000-0000-000086770000}"/>
    <cellStyle name="SAPBEXaggData 6 2" xfId="22158" xr:uid="{00000000-0005-0000-0000-000087770000}"/>
    <cellStyle name="SAPBEXaggData 6 3" xfId="33205" xr:uid="{00000000-0005-0000-0000-000088770000}"/>
    <cellStyle name="SAPBEXaggData 6 4" xfId="46873" xr:uid="{00000000-0005-0000-0000-000089770000}"/>
    <cellStyle name="SAPBEXaggData 7" xfId="5866" xr:uid="{00000000-0005-0000-0000-00008A770000}"/>
    <cellStyle name="SAPBEXaggData 7 2" xfId="23210" xr:uid="{00000000-0005-0000-0000-00008B770000}"/>
    <cellStyle name="SAPBEXaggData 7 3" xfId="20580" xr:uid="{00000000-0005-0000-0000-00008C770000}"/>
    <cellStyle name="SAPBEXaggData 7 4" xfId="47790" xr:uid="{00000000-0005-0000-0000-00008D770000}"/>
    <cellStyle name="SAPBEXaggData 8" xfId="5816" xr:uid="{00000000-0005-0000-0000-00008E770000}"/>
    <cellStyle name="SAPBEXaggData 8 2" xfId="23161" xr:uid="{00000000-0005-0000-0000-00008F770000}"/>
    <cellStyle name="SAPBEXaggData 8 3" xfId="23948" xr:uid="{00000000-0005-0000-0000-000090770000}"/>
    <cellStyle name="SAPBEXaggData 8 4" xfId="47746" xr:uid="{00000000-0005-0000-0000-000091770000}"/>
    <cellStyle name="SAPBEXaggData 9" xfId="6917" xr:uid="{00000000-0005-0000-0000-000092770000}"/>
    <cellStyle name="SAPBEXaggData 9 2" xfId="24162" xr:uid="{00000000-0005-0000-0000-000093770000}"/>
    <cellStyle name="SAPBEXaggData 9 3" xfId="35630" xr:uid="{00000000-0005-0000-0000-000094770000}"/>
    <cellStyle name="SAPBEXaggData 9 4" xfId="48599" xr:uid="{00000000-0005-0000-0000-000095770000}"/>
    <cellStyle name="SAPBEXaggDataEmph" xfId="1586" xr:uid="{00000000-0005-0000-0000-000096770000}"/>
    <cellStyle name="SAPBEXaggDataEmph 10" xfId="7277" xr:uid="{00000000-0005-0000-0000-000097770000}"/>
    <cellStyle name="SAPBEXaggDataEmph 10 2" xfId="24490" xr:uid="{00000000-0005-0000-0000-000098770000}"/>
    <cellStyle name="SAPBEXaggDataEmph 10 3" xfId="35904" xr:uid="{00000000-0005-0000-0000-000099770000}"/>
    <cellStyle name="SAPBEXaggDataEmph 10 4" xfId="48875" xr:uid="{00000000-0005-0000-0000-00009A770000}"/>
    <cellStyle name="SAPBEXaggDataEmph 11" xfId="8143" xr:uid="{00000000-0005-0000-0000-00009B770000}"/>
    <cellStyle name="SAPBEXaggDataEmph 11 2" xfId="25276" xr:uid="{00000000-0005-0000-0000-00009C770000}"/>
    <cellStyle name="SAPBEXaggDataEmph 11 3" xfId="36580" xr:uid="{00000000-0005-0000-0000-00009D770000}"/>
    <cellStyle name="SAPBEXaggDataEmph 11 4" xfId="49551" xr:uid="{00000000-0005-0000-0000-00009E770000}"/>
    <cellStyle name="SAPBEXaggDataEmph 12" xfId="8021" xr:uid="{00000000-0005-0000-0000-00009F770000}"/>
    <cellStyle name="SAPBEXaggDataEmph 12 2" xfId="25156" xr:uid="{00000000-0005-0000-0000-0000A0770000}"/>
    <cellStyle name="SAPBEXaggDataEmph 12 3" xfId="36469" xr:uid="{00000000-0005-0000-0000-0000A1770000}"/>
    <cellStyle name="SAPBEXaggDataEmph 12 4" xfId="49440" xr:uid="{00000000-0005-0000-0000-0000A2770000}"/>
    <cellStyle name="SAPBEXaggDataEmph 13" xfId="9485" xr:uid="{00000000-0005-0000-0000-0000A3770000}"/>
    <cellStyle name="SAPBEXaggDataEmph 13 2" xfId="26504" xr:uid="{00000000-0005-0000-0000-0000A4770000}"/>
    <cellStyle name="SAPBEXaggDataEmph 13 3" xfId="37652" xr:uid="{00000000-0005-0000-0000-0000A5770000}"/>
    <cellStyle name="SAPBEXaggDataEmph 13 4" xfId="50618" xr:uid="{00000000-0005-0000-0000-0000A6770000}"/>
    <cellStyle name="SAPBEXaggDataEmph 14" xfId="9731" xr:uid="{00000000-0005-0000-0000-0000A7770000}"/>
    <cellStyle name="SAPBEXaggDataEmph 14 2" xfId="26729" xr:uid="{00000000-0005-0000-0000-0000A8770000}"/>
    <cellStyle name="SAPBEXaggDataEmph 14 3" xfId="37862" xr:uid="{00000000-0005-0000-0000-0000A9770000}"/>
    <cellStyle name="SAPBEXaggDataEmph 14 4" xfId="50828" xr:uid="{00000000-0005-0000-0000-0000AA770000}"/>
    <cellStyle name="SAPBEXaggDataEmph 15" xfId="9695" xr:uid="{00000000-0005-0000-0000-0000AB770000}"/>
    <cellStyle name="SAPBEXaggDataEmph 15 2" xfId="26696" xr:uid="{00000000-0005-0000-0000-0000AC770000}"/>
    <cellStyle name="SAPBEXaggDataEmph 15 3" xfId="37835" xr:uid="{00000000-0005-0000-0000-0000AD770000}"/>
    <cellStyle name="SAPBEXaggDataEmph 15 4" xfId="50801" xr:uid="{00000000-0005-0000-0000-0000AE770000}"/>
    <cellStyle name="SAPBEXaggDataEmph 16" xfId="9391" xr:uid="{00000000-0005-0000-0000-0000AF770000}"/>
    <cellStyle name="SAPBEXaggDataEmph 16 2" xfId="26416" xr:uid="{00000000-0005-0000-0000-0000B0770000}"/>
    <cellStyle name="SAPBEXaggDataEmph 16 3" xfId="37572" xr:uid="{00000000-0005-0000-0000-0000B1770000}"/>
    <cellStyle name="SAPBEXaggDataEmph 16 4" xfId="50538" xr:uid="{00000000-0005-0000-0000-0000B2770000}"/>
    <cellStyle name="SAPBEXaggDataEmph 17" xfId="12704" xr:uid="{00000000-0005-0000-0000-0000B3770000}"/>
    <cellStyle name="SAPBEXaggDataEmph 17 2" xfId="29435" xr:uid="{00000000-0005-0000-0000-0000B4770000}"/>
    <cellStyle name="SAPBEXaggDataEmph 17 3" xfId="40146" xr:uid="{00000000-0005-0000-0000-0000B5770000}"/>
    <cellStyle name="SAPBEXaggDataEmph 17 4" xfId="53154" xr:uid="{00000000-0005-0000-0000-0000B6770000}"/>
    <cellStyle name="SAPBEXaggDataEmph 18" xfId="13320" xr:uid="{00000000-0005-0000-0000-0000B7770000}"/>
    <cellStyle name="SAPBEXaggDataEmph 18 2" xfId="29985" xr:uid="{00000000-0005-0000-0000-0000B8770000}"/>
    <cellStyle name="SAPBEXaggDataEmph 18 3" xfId="40612" xr:uid="{00000000-0005-0000-0000-0000B9770000}"/>
    <cellStyle name="SAPBEXaggDataEmph 18 4" xfId="53620" xr:uid="{00000000-0005-0000-0000-0000BA770000}"/>
    <cellStyle name="SAPBEXaggDataEmph 19" xfId="14174" xr:uid="{00000000-0005-0000-0000-0000BB770000}"/>
    <cellStyle name="SAPBEXaggDataEmph 19 2" xfId="30747" xr:uid="{00000000-0005-0000-0000-0000BC770000}"/>
    <cellStyle name="SAPBEXaggDataEmph 19 3" xfId="41264" xr:uid="{00000000-0005-0000-0000-0000BD770000}"/>
    <cellStyle name="SAPBEXaggDataEmph 19 4" xfId="54272" xr:uid="{00000000-0005-0000-0000-0000BE770000}"/>
    <cellStyle name="SAPBEXaggDataEmph 2" xfId="2899" xr:uid="{00000000-0005-0000-0000-0000BF770000}"/>
    <cellStyle name="SAPBEXaggDataEmph 2 10" xfId="6269" xr:uid="{00000000-0005-0000-0000-0000C0770000}"/>
    <cellStyle name="SAPBEXaggDataEmph 2 10 2" xfId="23591" xr:uid="{00000000-0005-0000-0000-0000C1770000}"/>
    <cellStyle name="SAPBEXaggDataEmph 2 10 3" xfId="34718" xr:uid="{00000000-0005-0000-0000-0000C2770000}"/>
    <cellStyle name="SAPBEXaggDataEmph 2 10 4" xfId="48125" xr:uid="{00000000-0005-0000-0000-0000C3770000}"/>
    <cellStyle name="SAPBEXaggDataEmph 2 11" xfId="6503" xr:uid="{00000000-0005-0000-0000-0000C4770000}"/>
    <cellStyle name="SAPBEXaggDataEmph 2 11 2" xfId="23800" xr:uid="{00000000-0005-0000-0000-0000C5770000}"/>
    <cellStyle name="SAPBEXaggDataEmph 2 11 3" xfId="21295" xr:uid="{00000000-0005-0000-0000-0000C6770000}"/>
    <cellStyle name="SAPBEXaggDataEmph 2 11 4" xfId="48298" xr:uid="{00000000-0005-0000-0000-0000C7770000}"/>
    <cellStyle name="SAPBEXaggDataEmph 2 12" xfId="6797" xr:uid="{00000000-0005-0000-0000-0000C8770000}"/>
    <cellStyle name="SAPBEXaggDataEmph 2 12 2" xfId="24062" xr:uid="{00000000-0005-0000-0000-0000C9770000}"/>
    <cellStyle name="SAPBEXaggDataEmph 2 12 3" xfId="20584" xr:uid="{00000000-0005-0000-0000-0000CA770000}"/>
    <cellStyle name="SAPBEXaggDataEmph 2 12 4" xfId="48521" xr:uid="{00000000-0005-0000-0000-0000CB770000}"/>
    <cellStyle name="SAPBEXaggDataEmph 2 13" xfId="7161" xr:uid="{00000000-0005-0000-0000-0000CC770000}"/>
    <cellStyle name="SAPBEXaggDataEmph 2 13 2" xfId="24392" xr:uid="{00000000-0005-0000-0000-0000CD770000}"/>
    <cellStyle name="SAPBEXaggDataEmph 2 13 3" xfId="35832" xr:uid="{00000000-0005-0000-0000-0000CE770000}"/>
    <cellStyle name="SAPBEXaggDataEmph 2 13 4" xfId="48801" xr:uid="{00000000-0005-0000-0000-0000CF770000}"/>
    <cellStyle name="SAPBEXaggDataEmph 2 14" xfId="7587" xr:uid="{00000000-0005-0000-0000-0000D0770000}"/>
    <cellStyle name="SAPBEXaggDataEmph 2 14 2" xfId="24768" xr:uid="{00000000-0005-0000-0000-0000D1770000}"/>
    <cellStyle name="SAPBEXaggDataEmph 2 14 3" xfId="36140" xr:uid="{00000000-0005-0000-0000-0000D2770000}"/>
    <cellStyle name="SAPBEXaggDataEmph 2 14 4" xfId="49111" xr:uid="{00000000-0005-0000-0000-0000D3770000}"/>
    <cellStyle name="SAPBEXaggDataEmph 2 15" xfId="7884" xr:uid="{00000000-0005-0000-0000-0000D4770000}"/>
    <cellStyle name="SAPBEXaggDataEmph 2 15 2" xfId="25038" xr:uid="{00000000-0005-0000-0000-0000D5770000}"/>
    <cellStyle name="SAPBEXaggDataEmph 2 15 3" xfId="36370" xr:uid="{00000000-0005-0000-0000-0000D6770000}"/>
    <cellStyle name="SAPBEXaggDataEmph 2 15 4" xfId="49341" xr:uid="{00000000-0005-0000-0000-0000D7770000}"/>
    <cellStyle name="SAPBEXaggDataEmph 2 16" xfId="8466" xr:uid="{00000000-0005-0000-0000-0000D8770000}"/>
    <cellStyle name="SAPBEXaggDataEmph 2 16 2" xfId="25581" xr:uid="{00000000-0005-0000-0000-0000D9770000}"/>
    <cellStyle name="SAPBEXaggDataEmph 2 16 3" xfId="36854" xr:uid="{00000000-0005-0000-0000-0000DA770000}"/>
    <cellStyle name="SAPBEXaggDataEmph 2 16 4" xfId="49825" xr:uid="{00000000-0005-0000-0000-0000DB770000}"/>
    <cellStyle name="SAPBEXaggDataEmph 2 17" xfId="8728" xr:uid="{00000000-0005-0000-0000-0000DC770000}"/>
    <cellStyle name="SAPBEXaggDataEmph 2 17 2" xfId="25808" xr:uid="{00000000-0005-0000-0000-0000DD770000}"/>
    <cellStyle name="SAPBEXaggDataEmph 2 17 3" xfId="37042" xr:uid="{00000000-0005-0000-0000-0000DE770000}"/>
    <cellStyle name="SAPBEXaggDataEmph 2 17 4" xfId="50013" xr:uid="{00000000-0005-0000-0000-0000DF770000}"/>
    <cellStyle name="SAPBEXaggDataEmph 2 18" xfId="9005" xr:uid="{00000000-0005-0000-0000-0000E0770000}"/>
    <cellStyle name="SAPBEXaggDataEmph 2 18 2" xfId="26057" xr:uid="{00000000-0005-0000-0000-0000E1770000}"/>
    <cellStyle name="SAPBEXaggDataEmph 2 18 3" xfId="37258" xr:uid="{00000000-0005-0000-0000-0000E2770000}"/>
    <cellStyle name="SAPBEXaggDataEmph 2 18 4" xfId="50229" xr:uid="{00000000-0005-0000-0000-0000E3770000}"/>
    <cellStyle name="SAPBEXaggDataEmph 2 19" xfId="10526" xr:uid="{00000000-0005-0000-0000-0000E4770000}"/>
    <cellStyle name="SAPBEXaggDataEmph 2 19 2" xfId="27479" xr:uid="{00000000-0005-0000-0000-0000E5770000}"/>
    <cellStyle name="SAPBEXaggDataEmph 2 19 3" xfId="38519" xr:uid="{00000000-0005-0000-0000-0000E6770000}"/>
    <cellStyle name="SAPBEXaggDataEmph 2 19 4" xfId="51506" xr:uid="{00000000-0005-0000-0000-0000E7770000}"/>
    <cellStyle name="SAPBEXaggDataEmph 2 2" xfId="3411" xr:uid="{00000000-0005-0000-0000-0000E8770000}"/>
    <cellStyle name="SAPBEXaggDataEmph 2 2 2" xfId="20984" xr:uid="{00000000-0005-0000-0000-0000E9770000}"/>
    <cellStyle name="SAPBEXaggDataEmph 2 2 3" xfId="28747" xr:uid="{00000000-0005-0000-0000-0000EA770000}"/>
    <cellStyle name="SAPBEXaggDataEmph 2 2 4" xfId="45897" xr:uid="{00000000-0005-0000-0000-0000EB770000}"/>
    <cellStyle name="SAPBEXaggDataEmph 2 20" xfId="10771" xr:uid="{00000000-0005-0000-0000-0000EC770000}"/>
    <cellStyle name="SAPBEXaggDataEmph 2 20 2" xfId="27706" xr:uid="{00000000-0005-0000-0000-0000ED770000}"/>
    <cellStyle name="SAPBEXaggDataEmph 2 20 3" xfId="38715" xr:uid="{00000000-0005-0000-0000-0000EE770000}"/>
    <cellStyle name="SAPBEXaggDataEmph 2 20 4" xfId="51723" xr:uid="{00000000-0005-0000-0000-0000EF770000}"/>
    <cellStyle name="SAPBEXaggDataEmph 2 21" xfId="11096" xr:uid="{00000000-0005-0000-0000-0000F0770000}"/>
    <cellStyle name="SAPBEXaggDataEmph 2 21 2" xfId="28001" xr:uid="{00000000-0005-0000-0000-0000F1770000}"/>
    <cellStyle name="SAPBEXaggDataEmph 2 21 3" xfId="38954" xr:uid="{00000000-0005-0000-0000-0000F2770000}"/>
    <cellStyle name="SAPBEXaggDataEmph 2 21 4" xfId="51962" xr:uid="{00000000-0005-0000-0000-0000F3770000}"/>
    <cellStyle name="SAPBEXaggDataEmph 2 22" xfId="11436" xr:uid="{00000000-0005-0000-0000-0000F4770000}"/>
    <cellStyle name="SAPBEXaggDataEmph 2 22 2" xfId="28311" xr:uid="{00000000-0005-0000-0000-0000F5770000}"/>
    <cellStyle name="SAPBEXaggDataEmph 2 22 3" xfId="39213" xr:uid="{00000000-0005-0000-0000-0000F6770000}"/>
    <cellStyle name="SAPBEXaggDataEmph 2 22 4" xfId="52221" xr:uid="{00000000-0005-0000-0000-0000F7770000}"/>
    <cellStyle name="SAPBEXaggDataEmph 2 23" xfId="11707" xr:uid="{00000000-0005-0000-0000-0000F8770000}"/>
    <cellStyle name="SAPBEXaggDataEmph 2 23 2" xfId="28548" xr:uid="{00000000-0005-0000-0000-0000F9770000}"/>
    <cellStyle name="SAPBEXaggDataEmph 2 23 3" xfId="39415" xr:uid="{00000000-0005-0000-0000-0000FA770000}"/>
    <cellStyle name="SAPBEXaggDataEmph 2 23 4" xfId="52423" xr:uid="{00000000-0005-0000-0000-0000FB770000}"/>
    <cellStyle name="SAPBEXaggDataEmph 2 24" xfId="12036" xr:uid="{00000000-0005-0000-0000-0000FC770000}"/>
    <cellStyle name="SAPBEXaggDataEmph 2 24 2" xfId="28848" xr:uid="{00000000-0005-0000-0000-0000FD770000}"/>
    <cellStyle name="SAPBEXaggDataEmph 2 24 3" xfId="39676" xr:uid="{00000000-0005-0000-0000-0000FE770000}"/>
    <cellStyle name="SAPBEXaggDataEmph 2 24 4" xfId="52684" xr:uid="{00000000-0005-0000-0000-0000FF770000}"/>
    <cellStyle name="SAPBEXaggDataEmph 2 25" xfId="12323" xr:uid="{00000000-0005-0000-0000-000000780000}"/>
    <cellStyle name="SAPBEXaggDataEmph 2 25 2" xfId="29102" xr:uid="{00000000-0005-0000-0000-000001780000}"/>
    <cellStyle name="SAPBEXaggDataEmph 2 25 3" xfId="39876" xr:uid="{00000000-0005-0000-0000-000002780000}"/>
    <cellStyle name="SAPBEXaggDataEmph 2 25 4" xfId="52884" xr:uid="{00000000-0005-0000-0000-000003780000}"/>
    <cellStyle name="SAPBEXaggDataEmph 2 26" xfId="12595" xr:uid="{00000000-0005-0000-0000-000004780000}"/>
    <cellStyle name="SAPBEXaggDataEmph 2 26 2" xfId="29343" xr:uid="{00000000-0005-0000-0000-000005780000}"/>
    <cellStyle name="SAPBEXaggDataEmph 2 26 3" xfId="40076" xr:uid="{00000000-0005-0000-0000-000006780000}"/>
    <cellStyle name="SAPBEXaggDataEmph 2 26 4" xfId="53084" xr:uid="{00000000-0005-0000-0000-000007780000}"/>
    <cellStyle name="SAPBEXaggDataEmph 2 27" xfId="12877" xr:uid="{00000000-0005-0000-0000-000008780000}"/>
    <cellStyle name="SAPBEXaggDataEmph 2 27 2" xfId="29592" xr:uid="{00000000-0005-0000-0000-000009780000}"/>
    <cellStyle name="SAPBEXaggDataEmph 2 27 3" xfId="40276" xr:uid="{00000000-0005-0000-0000-00000A780000}"/>
    <cellStyle name="SAPBEXaggDataEmph 2 27 4" xfId="53284" xr:uid="{00000000-0005-0000-0000-00000B780000}"/>
    <cellStyle name="SAPBEXaggDataEmph 2 28" xfId="13219" xr:uid="{00000000-0005-0000-0000-00000C780000}"/>
    <cellStyle name="SAPBEXaggDataEmph 2 28 2" xfId="29900" xr:uid="{00000000-0005-0000-0000-00000D780000}"/>
    <cellStyle name="SAPBEXaggDataEmph 2 28 3" xfId="40544" xr:uid="{00000000-0005-0000-0000-00000E780000}"/>
    <cellStyle name="SAPBEXaggDataEmph 2 28 4" xfId="53552" xr:uid="{00000000-0005-0000-0000-00000F780000}"/>
    <cellStyle name="SAPBEXaggDataEmph 2 29" xfId="13556" xr:uid="{00000000-0005-0000-0000-000010780000}"/>
    <cellStyle name="SAPBEXaggDataEmph 2 29 2" xfId="30206" xr:uid="{00000000-0005-0000-0000-000011780000}"/>
    <cellStyle name="SAPBEXaggDataEmph 2 29 3" xfId="40810" xr:uid="{00000000-0005-0000-0000-000012780000}"/>
    <cellStyle name="SAPBEXaggDataEmph 2 29 4" xfId="53818" xr:uid="{00000000-0005-0000-0000-000013780000}"/>
    <cellStyle name="SAPBEXaggDataEmph 2 3" xfId="3707" xr:uid="{00000000-0005-0000-0000-000014780000}"/>
    <cellStyle name="SAPBEXaggDataEmph 2 3 2" xfId="21243" xr:uid="{00000000-0005-0000-0000-000015780000}"/>
    <cellStyle name="SAPBEXaggDataEmph 2 3 3" xfId="20153" xr:uid="{00000000-0005-0000-0000-000016780000}"/>
    <cellStyle name="SAPBEXaggDataEmph 2 3 4" xfId="46114" xr:uid="{00000000-0005-0000-0000-000017780000}"/>
    <cellStyle name="SAPBEXaggDataEmph 2 30" xfId="13796" xr:uid="{00000000-0005-0000-0000-000018780000}"/>
    <cellStyle name="SAPBEXaggDataEmph 2 30 2" xfId="30420" xr:uid="{00000000-0005-0000-0000-000019780000}"/>
    <cellStyle name="SAPBEXaggDataEmph 2 30 3" xfId="40995" xr:uid="{00000000-0005-0000-0000-00001A780000}"/>
    <cellStyle name="SAPBEXaggDataEmph 2 30 4" xfId="54003" xr:uid="{00000000-0005-0000-0000-00001B780000}"/>
    <cellStyle name="SAPBEXaggDataEmph 2 31" xfId="14071" xr:uid="{00000000-0005-0000-0000-00001C780000}"/>
    <cellStyle name="SAPBEXaggDataEmph 2 31 2" xfId="30659" xr:uid="{00000000-0005-0000-0000-00001D780000}"/>
    <cellStyle name="SAPBEXaggDataEmph 2 31 3" xfId="41197" xr:uid="{00000000-0005-0000-0000-00001E780000}"/>
    <cellStyle name="SAPBEXaggDataEmph 2 31 4" xfId="54205" xr:uid="{00000000-0005-0000-0000-00001F780000}"/>
    <cellStyle name="SAPBEXaggDataEmph 2 32" xfId="14368" xr:uid="{00000000-0005-0000-0000-000020780000}"/>
    <cellStyle name="SAPBEXaggDataEmph 2 32 2" xfId="30923" xr:uid="{00000000-0005-0000-0000-000021780000}"/>
    <cellStyle name="SAPBEXaggDataEmph 2 32 3" xfId="41413" xr:uid="{00000000-0005-0000-0000-000022780000}"/>
    <cellStyle name="SAPBEXaggDataEmph 2 32 4" xfId="54421" xr:uid="{00000000-0005-0000-0000-000023780000}"/>
    <cellStyle name="SAPBEXaggDataEmph 2 33" xfId="14692" xr:uid="{00000000-0005-0000-0000-000024780000}"/>
    <cellStyle name="SAPBEXaggDataEmph 2 33 2" xfId="31211" xr:uid="{00000000-0005-0000-0000-000025780000}"/>
    <cellStyle name="SAPBEXaggDataEmph 2 33 3" xfId="41656" xr:uid="{00000000-0005-0000-0000-000026780000}"/>
    <cellStyle name="SAPBEXaggDataEmph 2 33 4" xfId="54664" xr:uid="{00000000-0005-0000-0000-000027780000}"/>
    <cellStyle name="SAPBEXaggDataEmph 2 34" xfId="14994" xr:uid="{00000000-0005-0000-0000-000028780000}"/>
    <cellStyle name="SAPBEXaggDataEmph 2 34 2" xfId="31480" xr:uid="{00000000-0005-0000-0000-000029780000}"/>
    <cellStyle name="SAPBEXaggDataEmph 2 34 3" xfId="41888" xr:uid="{00000000-0005-0000-0000-00002A780000}"/>
    <cellStyle name="SAPBEXaggDataEmph 2 34 4" xfId="54896" xr:uid="{00000000-0005-0000-0000-00002B780000}"/>
    <cellStyle name="SAPBEXaggDataEmph 2 35" xfId="15300" xr:uid="{00000000-0005-0000-0000-00002C780000}"/>
    <cellStyle name="SAPBEXaggDataEmph 2 35 2" xfId="31749" xr:uid="{00000000-0005-0000-0000-00002D780000}"/>
    <cellStyle name="SAPBEXaggDataEmph 2 35 3" xfId="42118" xr:uid="{00000000-0005-0000-0000-00002E780000}"/>
    <cellStyle name="SAPBEXaggDataEmph 2 35 4" xfId="55126" xr:uid="{00000000-0005-0000-0000-00002F780000}"/>
    <cellStyle name="SAPBEXaggDataEmph 2 36" xfId="15745" xr:uid="{00000000-0005-0000-0000-000030780000}"/>
    <cellStyle name="SAPBEXaggDataEmph 2 36 2" xfId="32153" xr:uid="{00000000-0005-0000-0000-000031780000}"/>
    <cellStyle name="SAPBEXaggDataEmph 2 36 3" xfId="42480" xr:uid="{00000000-0005-0000-0000-000032780000}"/>
    <cellStyle name="SAPBEXaggDataEmph 2 36 4" xfId="55488" xr:uid="{00000000-0005-0000-0000-000033780000}"/>
    <cellStyle name="SAPBEXaggDataEmph 2 37" xfId="16009" xr:uid="{00000000-0005-0000-0000-000034780000}"/>
    <cellStyle name="SAPBEXaggDataEmph 2 37 2" xfId="32381" xr:uid="{00000000-0005-0000-0000-000035780000}"/>
    <cellStyle name="SAPBEXaggDataEmph 2 37 3" xfId="42670" xr:uid="{00000000-0005-0000-0000-000036780000}"/>
    <cellStyle name="SAPBEXaggDataEmph 2 37 4" xfId="55678" xr:uid="{00000000-0005-0000-0000-000037780000}"/>
    <cellStyle name="SAPBEXaggDataEmph 2 38" xfId="16496" xr:uid="{00000000-0005-0000-0000-000038780000}"/>
    <cellStyle name="SAPBEXaggDataEmph 2 38 2" xfId="32828" xr:uid="{00000000-0005-0000-0000-000039780000}"/>
    <cellStyle name="SAPBEXaggDataEmph 2 38 3" xfId="43067" xr:uid="{00000000-0005-0000-0000-00003A780000}"/>
    <cellStyle name="SAPBEXaggDataEmph 2 38 4" xfId="56075" xr:uid="{00000000-0005-0000-0000-00003B780000}"/>
    <cellStyle name="SAPBEXaggDataEmph 2 39" xfId="16715" xr:uid="{00000000-0005-0000-0000-00003C780000}"/>
    <cellStyle name="SAPBEXaggDataEmph 2 39 2" xfId="33022" xr:uid="{00000000-0005-0000-0000-00003D780000}"/>
    <cellStyle name="SAPBEXaggDataEmph 2 39 3" xfId="43237" xr:uid="{00000000-0005-0000-0000-00003E780000}"/>
    <cellStyle name="SAPBEXaggDataEmph 2 39 4" xfId="56245" xr:uid="{00000000-0005-0000-0000-00003F780000}"/>
    <cellStyle name="SAPBEXaggDataEmph 2 4" xfId="4324" xr:uid="{00000000-0005-0000-0000-000040780000}"/>
    <cellStyle name="SAPBEXaggDataEmph 2 4 2" xfId="21807" xr:uid="{00000000-0005-0000-0000-000041780000}"/>
    <cellStyle name="SAPBEXaggDataEmph 2 4 3" xfId="27271" xr:uid="{00000000-0005-0000-0000-000042780000}"/>
    <cellStyle name="SAPBEXaggDataEmph 2 4 4" xfId="46592" xr:uid="{00000000-0005-0000-0000-000043780000}"/>
    <cellStyle name="SAPBEXaggDataEmph 2 40" xfId="17517" xr:uid="{00000000-0005-0000-0000-000044780000}"/>
    <cellStyle name="SAPBEXaggDataEmph 2 40 2" xfId="33755" xr:uid="{00000000-0005-0000-0000-000045780000}"/>
    <cellStyle name="SAPBEXaggDataEmph 2 40 3" xfId="43869" xr:uid="{00000000-0005-0000-0000-000046780000}"/>
    <cellStyle name="SAPBEXaggDataEmph 2 40 4" xfId="56877" xr:uid="{00000000-0005-0000-0000-000047780000}"/>
    <cellStyle name="SAPBEXaggDataEmph 2 41" xfId="17767" xr:uid="{00000000-0005-0000-0000-000048780000}"/>
    <cellStyle name="SAPBEXaggDataEmph 2 41 2" xfId="33976" xr:uid="{00000000-0005-0000-0000-000049780000}"/>
    <cellStyle name="SAPBEXaggDataEmph 2 41 3" xfId="44050" xr:uid="{00000000-0005-0000-0000-00004A780000}"/>
    <cellStyle name="SAPBEXaggDataEmph 2 41 4" xfId="57058" xr:uid="{00000000-0005-0000-0000-00004B780000}"/>
    <cellStyle name="SAPBEXaggDataEmph 2 42" xfId="18086" xr:uid="{00000000-0005-0000-0000-00004C780000}"/>
    <cellStyle name="SAPBEXaggDataEmph 2 42 2" xfId="34257" xr:uid="{00000000-0005-0000-0000-00004D780000}"/>
    <cellStyle name="SAPBEXaggDataEmph 2 42 3" xfId="44284" xr:uid="{00000000-0005-0000-0000-00004E780000}"/>
    <cellStyle name="SAPBEXaggDataEmph 2 42 4" xfId="57292" xr:uid="{00000000-0005-0000-0000-00004F780000}"/>
    <cellStyle name="SAPBEXaggDataEmph 2 43" xfId="18397" xr:uid="{00000000-0005-0000-0000-000050780000}"/>
    <cellStyle name="SAPBEXaggDataEmph 2 43 2" xfId="34532" xr:uid="{00000000-0005-0000-0000-000051780000}"/>
    <cellStyle name="SAPBEXaggDataEmph 2 43 3" xfId="44514" xr:uid="{00000000-0005-0000-0000-000052780000}"/>
    <cellStyle name="SAPBEXaggDataEmph 2 43 4" xfId="57522" xr:uid="{00000000-0005-0000-0000-000053780000}"/>
    <cellStyle name="SAPBEXaggDataEmph 2 44" xfId="18713" xr:uid="{00000000-0005-0000-0000-000054780000}"/>
    <cellStyle name="SAPBEXaggDataEmph 2 44 2" xfId="34812" xr:uid="{00000000-0005-0000-0000-000055780000}"/>
    <cellStyle name="SAPBEXaggDataEmph 2 44 3" xfId="44749" xr:uid="{00000000-0005-0000-0000-000056780000}"/>
    <cellStyle name="SAPBEXaggDataEmph 2 44 4" xfId="57757" xr:uid="{00000000-0005-0000-0000-000057780000}"/>
    <cellStyle name="SAPBEXaggDataEmph 2 45" xfId="19174" xr:uid="{00000000-0005-0000-0000-000058780000}"/>
    <cellStyle name="SAPBEXaggDataEmph 2 45 2" xfId="35221" xr:uid="{00000000-0005-0000-0000-000059780000}"/>
    <cellStyle name="SAPBEXaggDataEmph 2 45 3" xfId="45091" xr:uid="{00000000-0005-0000-0000-00005A780000}"/>
    <cellStyle name="SAPBEXaggDataEmph 2 45 4" xfId="58099" xr:uid="{00000000-0005-0000-0000-00005B780000}"/>
    <cellStyle name="SAPBEXaggDataEmph 2 46" xfId="19476" xr:uid="{00000000-0005-0000-0000-00005C780000}"/>
    <cellStyle name="SAPBEXaggDataEmph 2 46 2" xfId="35487" xr:uid="{00000000-0005-0000-0000-00005D780000}"/>
    <cellStyle name="SAPBEXaggDataEmph 2 46 3" xfId="45314" xr:uid="{00000000-0005-0000-0000-00005E780000}"/>
    <cellStyle name="SAPBEXaggDataEmph 2 46 4" xfId="58322" xr:uid="{00000000-0005-0000-0000-00005F780000}"/>
    <cellStyle name="SAPBEXaggDataEmph 2 47" xfId="32281" xr:uid="{00000000-0005-0000-0000-000060780000}"/>
    <cellStyle name="SAPBEXaggDataEmph 2 48" xfId="45566" xr:uid="{00000000-0005-0000-0000-000061780000}"/>
    <cellStyle name="SAPBEXaggDataEmph 2 5" xfId="4568" xr:uid="{00000000-0005-0000-0000-000062780000}"/>
    <cellStyle name="SAPBEXaggDataEmph 2 5 2" xfId="22020" xr:uid="{00000000-0005-0000-0000-000063780000}"/>
    <cellStyle name="SAPBEXaggDataEmph 2 5 3" xfId="19788" xr:uid="{00000000-0005-0000-0000-000064780000}"/>
    <cellStyle name="SAPBEXaggDataEmph 2 5 4" xfId="46764" xr:uid="{00000000-0005-0000-0000-000065780000}"/>
    <cellStyle name="SAPBEXaggDataEmph 2 6" xfId="4958" xr:uid="{00000000-0005-0000-0000-000066780000}"/>
    <cellStyle name="SAPBEXaggDataEmph 2 6 2" xfId="22382" xr:uid="{00000000-0005-0000-0000-000067780000}"/>
    <cellStyle name="SAPBEXaggDataEmph 2 6 3" xfId="20626" xr:uid="{00000000-0005-0000-0000-000068780000}"/>
    <cellStyle name="SAPBEXaggDataEmph 2 6 4" xfId="47076" xr:uid="{00000000-0005-0000-0000-000069780000}"/>
    <cellStyle name="SAPBEXaggDataEmph 2 7" xfId="5183" xr:uid="{00000000-0005-0000-0000-00006A780000}"/>
    <cellStyle name="SAPBEXaggDataEmph 2 7 2" xfId="22585" xr:uid="{00000000-0005-0000-0000-00006B780000}"/>
    <cellStyle name="SAPBEXaggDataEmph 2 7 3" xfId="19665" xr:uid="{00000000-0005-0000-0000-00006C780000}"/>
    <cellStyle name="SAPBEXaggDataEmph 2 7 4" xfId="47257" xr:uid="{00000000-0005-0000-0000-00006D780000}"/>
    <cellStyle name="SAPBEXaggDataEmph 2 8" xfId="5468" xr:uid="{00000000-0005-0000-0000-00006E780000}"/>
    <cellStyle name="SAPBEXaggDataEmph 2 8 2" xfId="22846" xr:uid="{00000000-0005-0000-0000-00006F780000}"/>
    <cellStyle name="SAPBEXaggDataEmph 2 8 3" xfId="22677" xr:uid="{00000000-0005-0000-0000-000070780000}"/>
    <cellStyle name="SAPBEXaggDataEmph 2 8 4" xfId="47475" xr:uid="{00000000-0005-0000-0000-000071780000}"/>
    <cellStyle name="SAPBEXaggDataEmph 2 9" xfId="5676" xr:uid="{00000000-0005-0000-0000-000072780000}"/>
    <cellStyle name="SAPBEXaggDataEmph 2 9 2" xfId="23035" xr:uid="{00000000-0005-0000-0000-000073780000}"/>
    <cellStyle name="SAPBEXaggDataEmph 2 9 3" xfId="32057" xr:uid="{00000000-0005-0000-0000-000074780000}"/>
    <cellStyle name="SAPBEXaggDataEmph 2 9 4" xfId="47637" xr:uid="{00000000-0005-0000-0000-000075780000}"/>
    <cellStyle name="SAPBEXaggDataEmph 20" xfId="10021" xr:uid="{00000000-0005-0000-0000-000076780000}"/>
    <cellStyle name="SAPBEXaggDataEmph 20 2" xfId="27005" xr:uid="{00000000-0005-0000-0000-000077780000}"/>
    <cellStyle name="SAPBEXaggDataEmph 20 3" xfId="38104" xr:uid="{00000000-0005-0000-0000-000078780000}"/>
    <cellStyle name="SAPBEXaggDataEmph 20 4" xfId="51069" xr:uid="{00000000-0005-0000-0000-000079780000}"/>
    <cellStyle name="SAPBEXaggDataEmph 21" xfId="10067" xr:uid="{00000000-0005-0000-0000-00007A780000}"/>
    <cellStyle name="SAPBEXaggDataEmph 21 2" xfId="27045" xr:uid="{00000000-0005-0000-0000-00007B780000}"/>
    <cellStyle name="SAPBEXaggDataEmph 21 3" xfId="38133" xr:uid="{00000000-0005-0000-0000-00007C780000}"/>
    <cellStyle name="SAPBEXaggDataEmph 21 4" xfId="51098" xr:uid="{00000000-0005-0000-0000-00007D780000}"/>
    <cellStyle name="SAPBEXaggDataEmph 22" xfId="15431" xr:uid="{00000000-0005-0000-0000-00007E780000}"/>
    <cellStyle name="SAPBEXaggDataEmph 22 2" xfId="31859" xr:uid="{00000000-0005-0000-0000-00007F780000}"/>
    <cellStyle name="SAPBEXaggDataEmph 22 3" xfId="42211" xr:uid="{00000000-0005-0000-0000-000080780000}"/>
    <cellStyle name="SAPBEXaggDataEmph 22 4" xfId="55219" xr:uid="{00000000-0005-0000-0000-000081780000}"/>
    <cellStyle name="SAPBEXaggDataEmph 23" xfId="16167" xr:uid="{00000000-0005-0000-0000-000082780000}"/>
    <cellStyle name="SAPBEXaggDataEmph 23 2" xfId="32523" xr:uid="{00000000-0005-0000-0000-000083780000}"/>
    <cellStyle name="SAPBEXaggDataEmph 23 3" xfId="42794" xr:uid="{00000000-0005-0000-0000-000084780000}"/>
    <cellStyle name="SAPBEXaggDataEmph 23 4" xfId="55802" xr:uid="{00000000-0005-0000-0000-000085780000}"/>
    <cellStyle name="SAPBEXaggDataEmph 24" xfId="16968" xr:uid="{00000000-0005-0000-0000-000086780000}"/>
    <cellStyle name="SAPBEXaggDataEmph 24 2" xfId="33249" xr:uid="{00000000-0005-0000-0000-000087780000}"/>
    <cellStyle name="SAPBEXaggDataEmph 24 3" xfId="43431" xr:uid="{00000000-0005-0000-0000-000088780000}"/>
    <cellStyle name="SAPBEXaggDataEmph 24 4" xfId="56439" xr:uid="{00000000-0005-0000-0000-000089780000}"/>
    <cellStyle name="SAPBEXaggDataEmph 25" xfId="16867" xr:uid="{00000000-0005-0000-0000-00008A780000}"/>
    <cellStyle name="SAPBEXaggDataEmph 25 2" xfId="33154" xr:uid="{00000000-0005-0000-0000-00008B780000}"/>
    <cellStyle name="SAPBEXaggDataEmph 25 3" xfId="43351" xr:uid="{00000000-0005-0000-0000-00008C780000}"/>
    <cellStyle name="SAPBEXaggDataEmph 25 4" xfId="56359" xr:uid="{00000000-0005-0000-0000-00008D780000}"/>
    <cellStyle name="SAPBEXaggDataEmph 26" xfId="17251" xr:uid="{00000000-0005-0000-0000-00008E780000}"/>
    <cellStyle name="SAPBEXaggDataEmph 26 2" xfId="33510" xr:uid="{00000000-0005-0000-0000-00008F780000}"/>
    <cellStyle name="SAPBEXaggDataEmph 26 3" xfId="43659" xr:uid="{00000000-0005-0000-0000-000090780000}"/>
    <cellStyle name="SAPBEXaggDataEmph 26 4" xfId="56667" xr:uid="{00000000-0005-0000-0000-000091780000}"/>
    <cellStyle name="SAPBEXaggDataEmph 27" xfId="16936" xr:uid="{00000000-0005-0000-0000-000092780000}"/>
    <cellStyle name="SAPBEXaggDataEmph 27 2" xfId="33218" xr:uid="{00000000-0005-0000-0000-000093780000}"/>
    <cellStyle name="SAPBEXaggDataEmph 27 3" xfId="43402" xr:uid="{00000000-0005-0000-0000-000094780000}"/>
    <cellStyle name="SAPBEXaggDataEmph 27 4" xfId="56410" xr:uid="{00000000-0005-0000-0000-000095780000}"/>
    <cellStyle name="SAPBEXaggDataEmph 28" xfId="18872" xr:uid="{00000000-0005-0000-0000-000096780000}"/>
    <cellStyle name="SAPBEXaggDataEmph 28 2" xfId="34944" xr:uid="{00000000-0005-0000-0000-000097780000}"/>
    <cellStyle name="SAPBEXaggDataEmph 28 3" xfId="44858" xr:uid="{00000000-0005-0000-0000-000098780000}"/>
    <cellStyle name="SAPBEXaggDataEmph 28 4" xfId="57866" xr:uid="{00000000-0005-0000-0000-000099780000}"/>
    <cellStyle name="SAPBEXaggDataEmph 29" xfId="21049" xr:uid="{00000000-0005-0000-0000-00009A780000}"/>
    <cellStyle name="SAPBEXaggDataEmph 3" xfId="2847" xr:uid="{00000000-0005-0000-0000-00009B780000}"/>
    <cellStyle name="SAPBEXaggDataEmph 3 10" xfId="6220" xr:uid="{00000000-0005-0000-0000-00009C780000}"/>
    <cellStyle name="SAPBEXaggDataEmph 3 10 2" xfId="23542" xr:uid="{00000000-0005-0000-0000-00009D780000}"/>
    <cellStyle name="SAPBEXaggDataEmph 3 10 3" xfId="21901" xr:uid="{00000000-0005-0000-0000-00009E780000}"/>
    <cellStyle name="SAPBEXaggDataEmph 3 10 4" xfId="48076" xr:uid="{00000000-0005-0000-0000-00009F780000}"/>
    <cellStyle name="SAPBEXaggDataEmph 3 11" xfId="6453" xr:uid="{00000000-0005-0000-0000-0000A0780000}"/>
    <cellStyle name="SAPBEXaggDataEmph 3 11 2" xfId="23751" xr:uid="{00000000-0005-0000-0000-0000A1780000}"/>
    <cellStyle name="SAPBEXaggDataEmph 3 11 3" xfId="31116" xr:uid="{00000000-0005-0000-0000-0000A2780000}"/>
    <cellStyle name="SAPBEXaggDataEmph 3 11 4" xfId="48249" xr:uid="{00000000-0005-0000-0000-0000A3780000}"/>
    <cellStyle name="SAPBEXaggDataEmph 3 12" xfId="6747" xr:uid="{00000000-0005-0000-0000-0000A4780000}"/>
    <cellStyle name="SAPBEXaggDataEmph 3 12 2" xfId="24013" xr:uid="{00000000-0005-0000-0000-0000A5780000}"/>
    <cellStyle name="SAPBEXaggDataEmph 3 12 3" xfId="24276" xr:uid="{00000000-0005-0000-0000-0000A6780000}"/>
    <cellStyle name="SAPBEXaggDataEmph 3 12 4" xfId="48472" xr:uid="{00000000-0005-0000-0000-0000A7780000}"/>
    <cellStyle name="SAPBEXaggDataEmph 3 13" xfId="7111" xr:uid="{00000000-0005-0000-0000-0000A8780000}"/>
    <cellStyle name="SAPBEXaggDataEmph 3 13 2" xfId="24342" xr:uid="{00000000-0005-0000-0000-0000A9780000}"/>
    <cellStyle name="SAPBEXaggDataEmph 3 13 3" xfId="35783" xr:uid="{00000000-0005-0000-0000-0000AA780000}"/>
    <cellStyle name="SAPBEXaggDataEmph 3 13 4" xfId="48752" xr:uid="{00000000-0005-0000-0000-0000AB780000}"/>
    <cellStyle name="SAPBEXaggDataEmph 3 14" xfId="7537" xr:uid="{00000000-0005-0000-0000-0000AC780000}"/>
    <cellStyle name="SAPBEXaggDataEmph 3 14 2" xfId="24719" xr:uid="{00000000-0005-0000-0000-0000AD780000}"/>
    <cellStyle name="SAPBEXaggDataEmph 3 14 3" xfId="36091" xr:uid="{00000000-0005-0000-0000-0000AE780000}"/>
    <cellStyle name="SAPBEXaggDataEmph 3 14 4" xfId="49062" xr:uid="{00000000-0005-0000-0000-0000AF780000}"/>
    <cellStyle name="SAPBEXaggDataEmph 3 15" xfId="7835" xr:uid="{00000000-0005-0000-0000-0000B0780000}"/>
    <cellStyle name="SAPBEXaggDataEmph 3 15 2" xfId="24989" xr:uid="{00000000-0005-0000-0000-0000B1780000}"/>
    <cellStyle name="SAPBEXaggDataEmph 3 15 3" xfId="36321" xr:uid="{00000000-0005-0000-0000-0000B2780000}"/>
    <cellStyle name="SAPBEXaggDataEmph 3 15 4" xfId="49292" xr:uid="{00000000-0005-0000-0000-0000B3780000}"/>
    <cellStyle name="SAPBEXaggDataEmph 3 16" xfId="8416" xr:uid="{00000000-0005-0000-0000-0000B4780000}"/>
    <cellStyle name="SAPBEXaggDataEmph 3 16 2" xfId="25531" xr:uid="{00000000-0005-0000-0000-0000B5780000}"/>
    <cellStyle name="SAPBEXaggDataEmph 3 16 3" xfId="36804" xr:uid="{00000000-0005-0000-0000-0000B6780000}"/>
    <cellStyle name="SAPBEXaggDataEmph 3 16 4" xfId="49775" xr:uid="{00000000-0005-0000-0000-0000B7780000}"/>
    <cellStyle name="SAPBEXaggDataEmph 3 17" xfId="8678" xr:uid="{00000000-0005-0000-0000-0000B8780000}"/>
    <cellStyle name="SAPBEXaggDataEmph 3 17 2" xfId="25758" xr:uid="{00000000-0005-0000-0000-0000B9780000}"/>
    <cellStyle name="SAPBEXaggDataEmph 3 17 3" xfId="36993" xr:uid="{00000000-0005-0000-0000-0000BA780000}"/>
    <cellStyle name="SAPBEXaggDataEmph 3 17 4" xfId="49964" xr:uid="{00000000-0005-0000-0000-0000BB780000}"/>
    <cellStyle name="SAPBEXaggDataEmph 3 18" xfId="8956" xr:uid="{00000000-0005-0000-0000-0000BC780000}"/>
    <cellStyle name="SAPBEXaggDataEmph 3 18 2" xfId="26008" xr:uid="{00000000-0005-0000-0000-0000BD780000}"/>
    <cellStyle name="SAPBEXaggDataEmph 3 18 3" xfId="37209" xr:uid="{00000000-0005-0000-0000-0000BE780000}"/>
    <cellStyle name="SAPBEXaggDataEmph 3 18 4" xfId="50180" xr:uid="{00000000-0005-0000-0000-0000BF780000}"/>
    <cellStyle name="SAPBEXaggDataEmph 3 19" xfId="10475" xr:uid="{00000000-0005-0000-0000-0000C0780000}"/>
    <cellStyle name="SAPBEXaggDataEmph 3 19 2" xfId="27428" xr:uid="{00000000-0005-0000-0000-0000C1780000}"/>
    <cellStyle name="SAPBEXaggDataEmph 3 19 3" xfId="38469" xr:uid="{00000000-0005-0000-0000-0000C2780000}"/>
    <cellStyle name="SAPBEXaggDataEmph 3 19 4" xfId="51456" xr:uid="{00000000-0005-0000-0000-0000C3780000}"/>
    <cellStyle name="SAPBEXaggDataEmph 3 2" xfId="3361" xr:uid="{00000000-0005-0000-0000-0000C4780000}"/>
    <cellStyle name="SAPBEXaggDataEmph 3 2 2" xfId="20934" xr:uid="{00000000-0005-0000-0000-0000C5780000}"/>
    <cellStyle name="SAPBEXaggDataEmph 3 2 3" xfId="29790" xr:uid="{00000000-0005-0000-0000-0000C6780000}"/>
    <cellStyle name="SAPBEXaggDataEmph 3 2 4" xfId="45848" xr:uid="{00000000-0005-0000-0000-0000C7780000}"/>
    <cellStyle name="SAPBEXaggDataEmph 3 20" xfId="10722" xr:uid="{00000000-0005-0000-0000-0000C8780000}"/>
    <cellStyle name="SAPBEXaggDataEmph 3 20 2" xfId="27657" xr:uid="{00000000-0005-0000-0000-0000C9780000}"/>
    <cellStyle name="SAPBEXaggDataEmph 3 20 3" xfId="38666" xr:uid="{00000000-0005-0000-0000-0000CA780000}"/>
    <cellStyle name="SAPBEXaggDataEmph 3 20 4" xfId="51674" xr:uid="{00000000-0005-0000-0000-0000CB780000}"/>
    <cellStyle name="SAPBEXaggDataEmph 3 21" xfId="11046" xr:uid="{00000000-0005-0000-0000-0000CC780000}"/>
    <cellStyle name="SAPBEXaggDataEmph 3 21 2" xfId="27952" xr:uid="{00000000-0005-0000-0000-0000CD780000}"/>
    <cellStyle name="SAPBEXaggDataEmph 3 21 3" xfId="38905" xr:uid="{00000000-0005-0000-0000-0000CE780000}"/>
    <cellStyle name="SAPBEXaggDataEmph 3 21 4" xfId="51913" xr:uid="{00000000-0005-0000-0000-0000CF780000}"/>
    <cellStyle name="SAPBEXaggDataEmph 3 22" xfId="11384" xr:uid="{00000000-0005-0000-0000-0000D0780000}"/>
    <cellStyle name="SAPBEXaggDataEmph 3 22 2" xfId="28259" xr:uid="{00000000-0005-0000-0000-0000D1780000}"/>
    <cellStyle name="SAPBEXaggDataEmph 3 22 3" xfId="39162" xr:uid="{00000000-0005-0000-0000-0000D2780000}"/>
    <cellStyle name="SAPBEXaggDataEmph 3 22 4" xfId="52170" xr:uid="{00000000-0005-0000-0000-0000D3780000}"/>
    <cellStyle name="SAPBEXaggDataEmph 3 23" xfId="11655" xr:uid="{00000000-0005-0000-0000-0000D4780000}"/>
    <cellStyle name="SAPBEXaggDataEmph 3 23 2" xfId="28498" xr:uid="{00000000-0005-0000-0000-0000D5780000}"/>
    <cellStyle name="SAPBEXaggDataEmph 3 23 3" xfId="39365" xr:uid="{00000000-0005-0000-0000-0000D6780000}"/>
    <cellStyle name="SAPBEXaggDataEmph 3 23 4" xfId="52373" xr:uid="{00000000-0005-0000-0000-0000D7780000}"/>
    <cellStyle name="SAPBEXaggDataEmph 3 24" xfId="11986" xr:uid="{00000000-0005-0000-0000-0000D8780000}"/>
    <cellStyle name="SAPBEXaggDataEmph 3 24 2" xfId="28798" xr:uid="{00000000-0005-0000-0000-0000D9780000}"/>
    <cellStyle name="SAPBEXaggDataEmph 3 24 3" xfId="39626" xr:uid="{00000000-0005-0000-0000-0000DA780000}"/>
    <cellStyle name="SAPBEXaggDataEmph 3 24 4" xfId="52634" xr:uid="{00000000-0005-0000-0000-0000DB780000}"/>
    <cellStyle name="SAPBEXaggDataEmph 3 25" xfId="12271" xr:uid="{00000000-0005-0000-0000-0000DC780000}"/>
    <cellStyle name="SAPBEXaggDataEmph 3 25 2" xfId="29051" xr:uid="{00000000-0005-0000-0000-0000DD780000}"/>
    <cellStyle name="SAPBEXaggDataEmph 3 25 3" xfId="39825" xr:uid="{00000000-0005-0000-0000-0000DE780000}"/>
    <cellStyle name="SAPBEXaggDataEmph 3 25 4" xfId="52833" xr:uid="{00000000-0005-0000-0000-0000DF780000}"/>
    <cellStyle name="SAPBEXaggDataEmph 3 26" xfId="12544" xr:uid="{00000000-0005-0000-0000-0000E0780000}"/>
    <cellStyle name="SAPBEXaggDataEmph 3 26 2" xfId="29292" xr:uid="{00000000-0005-0000-0000-0000E1780000}"/>
    <cellStyle name="SAPBEXaggDataEmph 3 26 3" xfId="40026" xr:uid="{00000000-0005-0000-0000-0000E2780000}"/>
    <cellStyle name="SAPBEXaggDataEmph 3 26 4" xfId="53034" xr:uid="{00000000-0005-0000-0000-0000E3780000}"/>
    <cellStyle name="SAPBEXaggDataEmph 3 27" xfId="12827" xr:uid="{00000000-0005-0000-0000-0000E4780000}"/>
    <cellStyle name="SAPBEXaggDataEmph 3 27 2" xfId="29543" xr:uid="{00000000-0005-0000-0000-0000E5780000}"/>
    <cellStyle name="SAPBEXaggDataEmph 3 27 3" xfId="40227" xr:uid="{00000000-0005-0000-0000-0000E6780000}"/>
    <cellStyle name="SAPBEXaggDataEmph 3 27 4" xfId="53235" xr:uid="{00000000-0005-0000-0000-0000E7780000}"/>
    <cellStyle name="SAPBEXaggDataEmph 3 28" xfId="13170" xr:uid="{00000000-0005-0000-0000-0000E8780000}"/>
    <cellStyle name="SAPBEXaggDataEmph 3 28 2" xfId="29851" xr:uid="{00000000-0005-0000-0000-0000E9780000}"/>
    <cellStyle name="SAPBEXaggDataEmph 3 28 3" xfId="40495" xr:uid="{00000000-0005-0000-0000-0000EA780000}"/>
    <cellStyle name="SAPBEXaggDataEmph 3 28 4" xfId="53503" xr:uid="{00000000-0005-0000-0000-0000EB780000}"/>
    <cellStyle name="SAPBEXaggDataEmph 3 29" xfId="13507" xr:uid="{00000000-0005-0000-0000-0000EC780000}"/>
    <cellStyle name="SAPBEXaggDataEmph 3 29 2" xfId="30157" xr:uid="{00000000-0005-0000-0000-0000ED780000}"/>
    <cellStyle name="SAPBEXaggDataEmph 3 29 3" xfId="40761" xr:uid="{00000000-0005-0000-0000-0000EE780000}"/>
    <cellStyle name="SAPBEXaggDataEmph 3 29 4" xfId="53769" xr:uid="{00000000-0005-0000-0000-0000EF780000}"/>
    <cellStyle name="SAPBEXaggDataEmph 3 3" xfId="3657" xr:uid="{00000000-0005-0000-0000-0000F0780000}"/>
    <cellStyle name="SAPBEXaggDataEmph 3 3 2" xfId="21194" xr:uid="{00000000-0005-0000-0000-0000F1780000}"/>
    <cellStyle name="SAPBEXaggDataEmph 3 3 3" xfId="32892" xr:uid="{00000000-0005-0000-0000-0000F2780000}"/>
    <cellStyle name="SAPBEXaggDataEmph 3 3 4" xfId="46065" xr:uid="{00000000-0005-0000-0000-0000F3780000}"/>
    <cellStyle name="SAPBEXaggDataEmph 3 30" xfId="13746" xr:uid="{00000000-0005-0000-0000-0000F4780000}"/>
    <cellStyle name="SAPBEXaggDataEmph 3 30 2" xfId="30370" xr:uid="{00000000-0005-0000-0000-0000F5780000}"/>
    <cellStyle name="SAPBEXaggDataEmph 3 30 3" xfId="40946" xr:uid="{00000000-0005-0000-0000-0000F6780000}"/>
    <cellStyle name="SAPBEXaggDataEmph 3 30 4" xfId="53954" xr:uid="{00000000-0005-0000-0000-0000F7780000}"/>
    <cellStyle name="SAPBEXaggDataEmph 3 31" xfId="14021" xr:uid="{00000000-0005-0000-0000-0000F8780000}"/>
    <cellStyle name="SAPBEXaggDataEmph 3 31 2" xfId="30610" xr:uid="{00000000-0005-0000-0000-0000F9780000}"/>
    <cellStyle name="SAPBEXaggDataEmph 3 31 3" xfId="41148" xr:uid="{00000000-0005-0000-0000-0000FA780000}"/>
    <cellStyle name="SAPBEXaggDataEmph 3 31 4" xfId="54156" xr:uid="{00000000-0005-0000-0000-0000FB780000}"/>
    <cellStyle name="SAPBEXaggDataEmph 3 32" xfId="14318" xr:uid="{00000000-0005-0000-0000-0000FC780000}"/>
    <cellStyle name="SAPBEXaggDataEmph 3 32 2" xfId="30874" xr:uid="{00000000-0005-0000-0000-0000FD780000}"/>
    <cellStyle name="SAPBEXaggDataEmph 3 32 3" xfId="41364" xr:uid="{00000000-0005-0000-0000-0000FE780000}"/>
    <cellStyle name="SAPBEXaggDataEmph 3 32 4" xfId="54372" xr:uid="{00000000-0005-0000-0000-0000FF780000}"/>
    <cellStyle name="SAPBEXaggDataEmph 3 33" xfId="14642" xr:uid="{00000000-0005-0000-0000-000000790000}"/>
    <cellStyle name="SAPBEXaggDataEmph 3 33 2" xfId="31162" xr:uid="{00000000-0005-0000-0000-000001790000}"/>
    <cellStyle name="SAPBEXaggDataEmph 3 33 3" xfId="41607" xr:uid="{00000000-0005-0000-0000-000002790000}"/>
    <cellStyle name="SAPBEXaggDataEmph 3 33 4" xfId="54615" xr:uid="{00000000-0005-0000-0000-000003790000}"/>
    <cellStyle name="SAPBEXaggDataEmph 3 34" xfId="14945" xr:uid="{00000000-0005-0000-0000-000004790000}"/>
    <cellStyle name="SAPBEXaggDataEmph 3 34 2" xfId="31431" xr:uid="{00000000-0005-0000-0000-000005790000}"/>
    <cellStyle name="SAPBEXaggDataEmph 3 34 3" xfId="41839" xr:uid="{00000000-0005-0000-0000-000006790000}"/>
    <cellStyle name="SAPBEXaggDataEmph 3 34 4" xfId="54847" xr:uid="{00000000-0005-0000-0000-000007790000}"/>
    <cellStyle name="SAPBEXaggDataEmph 3 35" xfId="15250" xr:uid="{00000000-0005-0000-0000-000008790000}"/>
    <cellStyle name="SAPBEXaggDataEmph 3 35 2" xfId="31700" xr:uid="{00000000-0005-0000-0000-000009790000}"/>
    <cellStyle name="SAPBEXaggDataEmph 3 35 3" xfId="42069" xr:uid="{00000000-0005-0000-0000-00000A790000}"/>
    <cellStyle name="SAPBEXaggDataEmph 3 35 4" xfId="55077" xr:uid="{00000000-0005-0000-0000-00000B790000}"/>
    <cellStyle name="SAPBEXaggDataEmph 3 36" xfId="15696" xr:uid="{00000000-0005-0000-0000-00000C790000}"/>
    <cellStyle name="SAPBEXaggDataEmph 3 36 2" xfId="32104" xr:uid="{00000000-0005-0000-0000-00000D790000}"/>
    <cellStyle name="SAPBEXaggDataEmph 3 36 3" xfId="42431" xr:uid="{00000000-0005-0000-0000-00000E790000}"/>
    <cellStyle name="SAPBEXaggDataEmph 3 36 4" xfId="55439" xr:uid="{00000000-0005-0000-0000-00000F790000}"/>
    <cellStyle name="SAPBEXaggDataEmph 3 37" xfId="15959" xr:uid="{00000000-0005-0000-0000-000010790000}"/>
    <cellStyle name="SAPBEXaggDataEmph 3 37 2" xfId="32331" xr:uid="{00000000-0005-0000-0000-000011790000}"/>
    <cellStyle name="SAPBEXaggDataEmph 3 37 3" xfId="42621" xr:uid="{00000000-0005-0000-0000-000012790000}"/>
    <cellStyle name="SAPBEXaggDataEmph 3 37 4" xfId="55629" xr:uid="{00000000-0005-0000-0000-000013790000}"/>
    <cellStyle name="SAPBEXaggDataEmph 3 38" xfId="16446" xr:uid="{00000000-0005-0000-0000-000014790000}"/>
    <cellStyle name="SAPBEXaggDataEmph 3 38 2" xfId="32778" xr:uid="{00000000-0005-0000-0000-000015790000}"/>
    <cellStyle name="SAPBEXaggDataEmph 3 38 3" xfId="43017" xr:uid="{00000000-0005-0000-0000-000016790000}"/>
    <cellStyle name="SAPBEXaggDataEmph 3 38 4" xfId="56025" xr:uid="{00000000-0005-0000-0000-000017790000}"/>
    <cellStyle name="SAPBEXaggDataEmph 3 39" xfId="16666" xr:uid="{00000000-0005-0000-0000-000018790000}"/>
    <cellStyle name="SAPBEXaggDataEmph 3 39 2" xfId="32973" xr:uid="{00000000-0005-0000-0000-000019790000}"/>
    <cellStyle name="SAPBEXaggDataEmph 3 39 3" xfId="43188" xr:uid="{00000000-0005-0000-0000-00001A790000}"/>
    <cellStyle name="SAPBEXaggDataEmph 3 39 4" xfId="56196" xr:uid="{00000000-0005-0000-0000-00001B790000}"/>
    <cellStyle name="SAPBEXaggDataEmph 3 4" xfId="4274" xr:uid="{00000000-0005-0000-0000-00001C790000}"/>
    <cellStyle name="SAPBEXaggDataEmph 3 4 2" xfId="21758" xr:uid="{00000000-0005-0000-0000-00001D790000}"/>
    <cellStyle name="SAPBEXaggDataEmph 3 4 3" xfId="27083" xr:uid="{00000000-0005-0000-0000-00001E790000}"/>
    <cellStyle name="SAPBEXaggDataEmph 3 4 4" xfId="46543" xr:uid="{00000000-0005-0000-0000-00001F790000}"/>
    <cellStyle name="SAPBEXaggDataEmph 3 40" xfId="17467" xr:uid="{00000000-0005-0000-0000-000020790000}"/>
    <cellStyle name="SAPBEXaggDataEmph 3 40 2" xfId="33705" xr:uid="{00000000-0005-0000-0000-000021790000}"/>
    <cellStyle name="SAPBEXaggDataEmph 3 40 3" xfId="43820" xr:uid="{00000000-0005-0000-0000-000022790000}"/>
    <cellStyle name="SAPBEXaggDataEmph 3 40 4" xfId="56828" xr:uid="{00000000-0005-0000-0000-000023790000}"/>
    <cellStyle name="SAPBEXaggDataEmph 3 41" xfId="17717" xr:uid="{00000000-0005-0000-0000-000024790000}"/>
    <cellStyle name="SAPBEXaggDataEmph 3 41 2" xfId="33926" xr:uid="{00000000-0005-0000-0000-000025790000}"/>
    <cellStyle name="SAPBEXaggDataEmph 3 41 3" xfId="44001" xr:uid="{00000000-0005-0000-0000-000026790000}"/>
    <cellStyle name="SAPBEXaggDataEmph 3 41 4" xfId="57009" xr:uid="{00000000-0005-0000-0000-000027790000}"/>
    <cellStyle name="SAPBEXaggDataEmph 3 42" xfId="18036" xr:uid="{00000000-0005-0000-0000-000028790000}"/>
    <cellStyle name="SAPBEXaggDataEmph 3 42 2" xfId="34208" xr:uid="{00000000-0005-0000-0000-000029790000}"/>
    <cellStyle name="SAPBEXaggDataEmph 3 42 3" xfId="44235" xr:uid="{00000000-0005-0000-0000-00002A790000}"/>
    <cellStyle name="SAPBEXaggDataEmph 3 42 4" xfId="57243" xr:uid="{00000000-0005-0000-0000-00002B790000}"/>
    <cellStyle name="SAPBEXaggDataEmph 3 43" xfId="18347" xr:uid="{00000000-0005-0000-0000-00002C790000}"/>
    <cellStyle name="SAPBEXaggDataEmph 3 43 2" xfId="34483" xr:uid="{00000000-0005-0000-0000-00002D790000}"/>
    <cellStyle name="SAPBEXaggDataEmph 3 43 3" xfId="44465" xr:uid="{00000000-0005-0000-0000-00002E790000}"/>
    <cellStyle name="SAPBEXaggDataEmph 3 43 4" xfId="57473" xr:uid="{00000000-0005-0000-0000-00002F790000}"/>
    <cellStyle name="SAPBEXaggDataEmph 3 44" xfId="18663" xr:uid="{00000000-0005-0000-0000-000030790000}"/>
    <cellStyle name="SAPBEXaggDataEmph 3 44 2" xfId="34763" xr:uid="{00000000-0005-0000-0000-000031790000}"/>
    <cellStyle name="SAPBEXaggDataEmph 3 44 3" xfId="44700" xr:uid="{00000000-0005-0000-0000-000032790000}"/>
    <cellStyle name="SAPBEXaggDataEmph 3 44 4" xfId="57708" xr:uid="{00000000-0005-0000-0000-000033790000}"/>
    <cellStyle name="SAPBEXaggDataEmph 3 45" xfId="19124" xr:uid="{00000000-0005-0000-0000-000034790000}"/>
    <cellStyle name="SAPBEXaggDataEmph 3 45 2" xfId="35172" xr:uid="{00000000-0005-0000-0000-000035790000}"/>
    <cellStyle name="SAPBEXaggDataEmph 3 45 3" xfId="45042" xr:uid="{00000000-0005-0000-0000-000036790000}"/>
    <cellStyle name="SAPBEXaggDataEmph 3 45 4" xfId="58050" xr:uid="{00000000-0005-0000-0000-000037790000}"/>
    <cellStyle name="SAPBEXaggDataEmph 3 46" xfId="19426" xr:uid="{00000000-0005-0000-0000-000038790000}"/>
    <cellStyle name="SAPBEXaggDataEmph 3 46 2" xfId="35438" xr:uid="{00000000-0005-0000-0000-000039790000}"/>
    <cellStyle name="SAPBEXaggDataEmph 3 46 3" xfId="45265" xr:uid="{00000000-0005-0000-0000-00003A790000}"/>
    <cellStyle name="SAPBEXaggDataEmph 3 46 4" xfId="58273" xr:uid="{00000000-0005-0000-0000-00003B790000}"/>
    <cellStyle name="SAPBEXaggDataEmph 3 47" xfId="34148" xr:uid="{00000000-0005-0000-0000-00003C790000}"/>
    <cellStyle name="SAPBEXaggDataEmph 3 48" xfId="45549" xr:uid="{00000000-0005-0000-0000-00003D790000}"/>
    <cellStyle name="SAPBEXaggDataEmph 3 5" xfId="4517" xr:uid="{00000000-0005-0000-0000-00003E790000}"/>
    <cellStyle name="SAPBEXaggDataEmph 3 5 2" xfId="21969" xr:uid="{00000000-0005-0000-0000-00003F790000}"/>
    <cellStyle name="SAPBEXaggDataEmph 3 5 3" xfId="21418" xr:uid="{00000000-0005-0000-0000-000040790000}"/>
    <cellStyle name="SAPBEXaggDataEmph 3 5 4" xfId="46713" xr:uid="{00000000-0005-0000-0000-000041790000}"/>
    <cellStyle name="SAPBEXaggDataEmph 3 6" xfId="4908" xr:uid="{00000000-0005-0000-0000-000042790000}"/>
    <cellStyle name="SAPBEXaggDataEmph 3 6 2" xfId="22332" xr:uid="{00000000-0005-0000-0000-000043790000}"/>
    <cellStyle name="SAPBEXaggDataEmph 3 6 3" xfId="32599" xr:uid="{00000000-0005-0000-0000-000044790000}"/>
    <cellStyle name="SAPBEXaggDataEmph 3 6 4" xfId="47026" xr:uid="{00000000-0005-0000-0000-000045790000}"/>
    <cellStyle name="SAPBEXaggDataEmph 3 7" xfId="5134" xr:uid="{00000000-0005-0000-0000-000046790000}"/>
    <cellStyle name="SAPBEXaggDataEmph 3 7 2" xfId="22536" xr:uid="{00000000-0005-0000-0000-000047790000}"/>
    <cellStyle name="SAPBEXaggDataEmph 3 7 3" xfId="19704" xr:uid="{00000000-0005-0000-0000-000048790000}"/>
    <cellStyle name="SAPBEXaggDataEmph 3 7 4" xfId="47208" xr:uid="{00000000-0005-0000-0000-000049790000}"/>
    <cellStyle name="SAPBEXaggDataEmph 3 8" xfId="5419" xr:uid="{00000000-0005-0000-0000-00004A790000}"/>
    <cellStyle name="SAPBEXaggDataEmph 3 8 2" xfId="22797" xr:uid="{00000000-0005-0000-0000-00004B790000}"/>
    <cellStyle name="SAPBEXaggDataEmph 3 8 3" xfId="20274" xr:uid="{00000000-0005-0000-0000-00004C790000}"/>
    <cellStyle name="SAPBEXaggDataEmph 3 8 4" xfId="47426" xr:uid="{00000000-0005-0000-0000-00004D790000}"/>
    <cellStyle name="SAPBEXaggDataEmph 3 9" xfId="5627" xr:uid="{00000000-0005-0000-0000-00004E790000}"/>
    <cellStyle name="SAPBEXaggDataEmph 3 9 2" xfId="22986" xr:uid="{00000000-0005-0000-0000-00004F790000}"/>
    <cellStyle name="SAPBEXaggDataEmph 3 9 3" xfId="32556" xr:uid="{00000000-0005-0000-0000-000050790000}"/>
    <cellStyle name="SAPBEXaggDataEmph 3 9 4" xfId="47588" xr:uid="{00000000-0005-0000-0000-000051790000}"/>
    <cellStyle name="SAPBEXaggDataEmph 30" xfId="45399" xr:uid="{00000000-0005-0000-0000-000052790000}"/>
    <cellStyle name="SAPBEXaggDataEmph 4" xfId="2686" xr:uid="{00000000-0005-0000-0000-000053790000}"/>
    <cellStyle name="SAPBEXaggDataEmph 4 10" xfId="6096" xr:uid="{00000000-0005-0000-0000-000054790000}"/>
    <cellStyle name="SAPBEXaggDataEmph 4 10 2" xfId="23428" xr:uid="{00000000-0005-0000-0000-000055790000}"/>
    <cellStyle name="SAPBEXaggDataEmph 4 10 3" xfId="27542" xr:uid="{00000000-0005-0000-0000-000056790000}"/>
    <cellStyle name="SAPBEXaggDataEmph 4 10 4" xfId="47983" xr:uid="{00000000-0005-0000-0000-000057790000}"/>
    <cellStyle name="SAPBEXaggDataEmph 4 11" xfId="5787" xr:uid="{00000000-0005-0000-0000-000058790000}"/>
    <cellStyle name="SAPBEXaggDataEmph 4 11 2" xfId="23132" xr:uid="{00000000-0005-0000-0000-000059790000}"/>
    <cellStyle name="SAPBEXaggDataEmph 4 11 3" xfId="24297" xr:uid="{00000000-0005-0000-0000-00005A790000}"/>
    <cellStyle name="SAPBEXaggDataEmph 4 11 4" xfId="47717" xr:uid="{00000000-0005-0000-0000-00005B790000}"/>
    <cellStyle name="SAPBEXaggDataEmph 4 12" xfId="6620" xr:uid="{00000000-0005-0000-0000-00005C790000}"/>
    <cellStyle name="SAPBEXaggDataEmph 4 12 2" xfId="23900" xr:uid="{00000000-0005-0000-0000-00005D790000}"/>
    <cellStyle name="SAPBEXaggDataEmph 4 12 3" xfId="24834" xr:uid="{00000000-0005-0000-0000-00005E790000}"/>
    <cellStyle name="SAPBEXaggDataEmph 4 12 4" xfId="48383" xr:uid="{00000000-0005-0000-0000-00005F790000}"/>
    <cellStyle name="SAPBEXaggDataEmph 4 13" xfId="6995" xr:uid="{00000000-0005-0000-0000-000060790000}"/>
    <cellStyle name="SAPBEXaggDataEmph 4 13 2" xfId="24239" xr:uid="{00000000-0005-0000-0000-000061790000}"/>
    <cellStyle name="SAPBEXaggDataEmph 4 13 3" xfId="35703" xr:uid="{00000000-0005-0000-0000-000062790000}"/>
    <cellStyle name="SAPBEXaggDataEmph 4 13 4" xfId="48672" xr:uid="{00000000-0005-0000-0000-000063790000}"/>
    <cellStyle name="SAPBEXaggDataEmph 4 14" xfId="7409" xr:uid="{00000000-0005-0000-0000-000064790000}"/>
    <cellStyle name="SAPBEXaggDataEmph 4 14 2" xfId="24610" xr:uid="{00000000-0005-0000-0000-000065790000}"/>
    <cellStyle name="SAPBEXaggDataEmph 4 14 3" xfId="36001" xr:uid="{00000000-0005-0000-0000-000066790000}"/>
    <cellStyle name="SAPBEXaggDataEmph 4 14 4" xfId="48972" xr:uid="{00000000-0005-0000-0000-000067790000}"/>
    <cellStyle name="SAPBEXaggDataEmph 4 15" xfId="7717" xr:uid="{00000000-0005-0000-0000-000068790000}"/>
    <cellStyle name="SAPBEXaggDataEmph 4 15 2" xfId="24881" xr:uid="{00000000-0005-0000-0000-000069790000}"/>
    <cellStyle name="SAPBEXaggDataEmph 4 15 3" xfId="36232" xr:uid="{00000000-0005-0000-0000-00006A790000}"/>
    <cellStyle name="SAPBEXaggDataEmph 4 15 4" xfId="49203" xr:uid="{00000000-0005-0000-0000-00006B790000}"/>
    <cellStyle name="SAPBEXaggDataEmph 4 16" xfId="8293" xr:uid="{00000000-0005-0000-0000-00006C790000}"/>
    <cellStyle name="SAPBEXaggDataEmph 4 16 2" xfId="25419" xr:uid="{00000000-0005-0000-0000-00006D790000}"/>
    <cellStyle name="SAPBEXaggDataEmph 4 16 3" xfId="36710" xr:uid="{00000000-0005-0000-0000-00006E790000}"/>
    <cellStyle name="SAPBEXaggDataEmph 4 16 4" xfId="49681" xr:uid="{00000000-0005-0000-0000-00006F790000}"/>
    <cellStyle name="SAPBEXaggDataEmph 4 17" xfId="8367" xr:uid="{00000000-0005-0000-0000-000070790000}"/>
    <cellStyle name="SAPBEXaggDataEmph 4 17 2" xfId="25484" xr:uid="{00000000-0005-0000-0000-000071790000}"/>
    <cellStyle name="SAPBEXaggDataEmph 4 17 3" xfId="36761" xr:uid="{00000000-0005-0000-0000-000072790000}"/>
    <cellStyle name="SAPBEXaggDataEmph 4 17 4" xfId="49732" xr:uid="{00000000-0005-0000-0000-000073790000}"/>
    <cellStyle name="SAPBEXaggDataEmph 4 18" xfId="8838" xr:uid="{00000000-0005-0000-0000-000074790000}"/>
    <cellStyle name="SAPBEXaggDataEmph 4 18 2" xfId="25901" xr:uid="{00000000-0005-0000-0000-000075790000}"/>
    <cellStyle name="SAPBEXaggDataEmph 4 18 3" xfId="37120" xr:uid="{00000000-0005-0000-0000-000076790000}"/>
    <cellStyle name="SAPBEXaggDataEmph 4 18 4" xfId="50091" xr:uid="{00000000-0005-0000-0000-000077790000}"/>
    <cellStyle name="SAPBEXaggDataEmph 4 19" xfId="10344" xr:uid="{00000000-0005-0000-0000-000078790000}"/>
    <cellStyle name="SAPBEXaggDataEmph 4 19 2" xfId="27307" xr:uid="{00000000-0005-0000-0000-000079790000}"/>
    <cellStyle name="SAPBEXaggDataEmph 4 19 3" xfId="38366" xr:uid="{00000000-0005-0000-0000-00007A790000}"/>
    <cellStyle name="SAPBEXaggDataEmph 4 19 4" xfId="51326" xr:uid="{00000000-0005-0000-0000-00007B790000}"/>
    <cellStyle name="SAPBEXaggDataEmph 4 2" xfId="3234" xr:uid="{00000000-0005-0000-0000-00007C790000}"/>
    <cellStyle name="SAPBEXaggDataEmph 4 2 2" xfId="20821" xr:uid="{00000000-0005-0000-0000-00007D790000}"/>
    <cellStyle name="SAPBEXaggDataEmph 4 2 3" xfId="32901" xr:uid="{00000000-0005-0000-0000-00007E790000}"/>
    <cellStyle name="SAPBEXaggDataEmph 4 2 4" xfId="45759" xr:uid="{00000000-0005-0000-0000-00007F790000}"/>
    <cellStyle name="SAPBEXaggDataEmph 4 20" xfId="9136" xr:uid="{00000000-0005-0000-0000-000080790000}"/>
    <cellStyle name="SAPBEXaggDataEmph 4 20 2" xfId="26171" xr:uid="{00000000-0005-0000-0000-000081790000}"/>
    <cellStyle name="SAPBEXaggDataEmph 4 20 3" xfId="37352" xr:uid="{00000000-0005-0000-0000-000082790000}"/>
    <cellStyle name="SAPBEXaggDataEmph 4 20 4" xfId="50323" xr:uid="{00000000-0005-0000-0000-000083790000}"/>
    <cellStyle name="SAPBEXaggDataEmph 4 21" xfId="10189" xr:uid="{00000000-0005-0000-0000-000084790000}"/>
    <cellStyle name="SAPBEXaggDataEmph 4 21 2" xfId="27159" xr:uid="{00000000-0005-0000-0000-000085790000}"/>
    <cellStyle name="SAPBEXaggDataEmph 4 21 3" xfId="38231" xr:uid="{00000000-0005-0000-0000-000086790000}"/>
    <cellStyle name="SAPBEXaggDataEmph 4 21 4" xfId="51189" xr:uid="{00000000-0005-0000-0000-000087790000}"/>
    <cellStyle name="SAPBEXaggDataEmph 4 22" xfId="11246" xr:uid="{00000000-0005-0000-0000-000088790000}"/>
    <cellStyle name="SAPBEXaggDataEmph 4 22 2" xfId="28130" xr:uid="{00000000-0005-0000-0000-000089790000}"/>
    <cellStyle name="SAPBEXaggDataEmph 4 22 3" xfId="39056" xr:uid="{00000000-0005-0000-0000-00008A790000}"/>
    <cellStyle name="SAPBEXaggDataEmph 4 22 4" xfId="52064" xr:uid="{00000000-0005-0000-0000-00008B790000}"/>
    <cellStyle name="SAPBEXaggDataEmph 4 23" xfId="9912" xr:uid="{00000000-0005-0000-0000-00008C790000}"/>
    <cellStyle name="SAPBEXaggDataEmph 4 23 2" xfId="26902" xr:uid="{00000000-0005-0000-0000-00008D790000}"/>
    <cellStyle name="SAPBEXaggDataEmph 4 23 3" xfId="38015" xr:uid="{00000000-0005-0000-0000-00008E790000}"/>
    <cellStyle name="SAPBEXaggDataEmph 4 23 4" xfId="50980" xr:uid="{00000000-0005-0000-0000-00008F790000}"/>
    <cellStyle name="SAPBEXaggDataEmph 4 24" xfId="10000" xr:uid="{00000000-0005-0000-0000-000090790000}"/>
    <cellStyle name="SAPBEXaggDataEmph 4 24 2" xfId="26985" xr:uid="{00000000-0005-0000-0000-000091790000}"/>
    <cellStyle name="SAPBEXaggDataEmph 4 24 3" xfId="38087" xr:uid="{00000000-0005-0000-0000-000092790000}"/>
    <cellStyle name="SAPBEXaggDataEmph 4 24 4" xfId="51052" xr:uid="{00000000-0005-0000-0000-000093790000}"/>
    <cellStyle name="SAPBEXaggDataEmph 4 25" xfId="9410" xr:uid="{00000000-0005-0000-0000-000094790000}"/>
    <cellStyle name="SAPBEXaggDataEmph 4 25 2" xfId="26434" xr:uid="{00000000-0005-0000-0000-000095790000}"/>
    <cellStyle name="SAPBEXaggDataEmph 4 25 3" xfId="37588" xr:uid="{00000000-0005-0000-0000-000096790000}"/>
    <cellStyle name="SAPBEXaggDataEmph 4 25 4" xfId="50554" xr:uid="{00000000-0005-0000-0000-000097790000}"/>
    <cellStyle name="SAPBEXaggDataEmph 4 26" xfId="9884" xr:uid="{00000000-0005-0000-0000-000098790000}"/>
    <cellStyle name="SAPBEXaggDataEmph 4 26 2" xfId="26875" xr:uid="{00000000-0005-0000-0000-000099790000}"/>
    <cellStyle name="SAPBEXaggDataEmph 4 26 3" xfId="37990" xr:uid="{00000000-0005-0000-0000-00009A790000}"/>
    <cellStyle name="SAPBEXaggDataEmph 4 26 4" xfId="50956" xr:uid="{00000000-0005-0000-0000-00009B790000}"/>
    <cellStyle name="SAPBEXaggDataEmph 4 27" xfId="9777" xr:uid="{00000000-0005-0000-0000-00009C790000}"/>
    <cellStyle name="SAPBEXaggDataEmph 4 27 2" xfId="26773" xr:uid="{00000000-0005-0000-0000-00009D790000}"/>
    <cellStyle name="SAPBEXaggDataEmph 4 27 3" xfId="37899" xr:uid="{00000000-0005-0000-0000-00009E790000}"/>
    <cellStyle name="SAPBEXaggDataEmph 4 27 4" xfId="50865" xr:uid="{00000000-0005-0000-0000-00009F790000}"/>
    <cellStyle name="SAPBEXaggDataEmph 4 28" xfId="13033" xr:uid="{00000000-0005-0000-0000-0000A0790000}"/>
    <cellStyle name="SAPBEXaggDataEmph 4 28 2" xfId="29727" xr:uid="{00000000-0005-0000-0000-0000A1790000}"/>
    <cellStyle name="SAPBEXaggDataEmph 4 28 3" xfId="40392" xr:uid="{00000000-0005-0000-0000-0000A2790000}"/>
    <cellStyle name="SAPBEXaggDataEmph 4 28 4" xfId="53400" xr:uid="{00000000-0005-0000-0000-0000A3790000}"/>
    <cellStyle name="SAPBEXaggDataEmph 4 29" xfId="13373" xr:uid="{00000000-0005-0000-0000-0000A4790000}"/>
    <cellStyle name="SAPBEXaggDataEmph 4 29 2" xfId="30036" xr:uid="{00000000-0005-0000-0000-0000A5790000}"/>
    <cellStyle name="SAPBEXaggDataEmph 4 29 3" xfId="40657" xr:uid="{00000000-0005-0000-0000-0000A6790000}"/>
    <cellStyle name="SAPBEXaggDataEmph 4 29 4" xfId="53665" xr:uid="{00000000-0005-0000-0000-0000A7790000}"/>
    <cellStyle name="SAPBEXaggDataEmph 4 3" xfId="3530" xr:uid="{00000000-0005-0000-0000-0000A8790000}"/>
    <cellStyle name="SAPBEXaggDataEmph 4 3 2" xfId="21085" xr:uid="{00000000-0005-0000-0000-0000A9790000}"/>
    <cellStyle name="SAPBEXaggDataEmph 4 3 3" xfId="32913" xr:uid="{00000000-0005-0000-0000-0000AA790000}"/>
    <cellStyle name="SAPBEXaggDataEmph 4 3 4" xfId="45976" xr:uid="{00000000-0005-0000-0000-0000AB790000}"/>
    <cellStyle name="SAPBEXaggDataEmph 4 30" xfId="13271" xr:uid="{00000000-0005-0000-0000-0000AC790000}"/>
    <cellStyle name="SAPBEXaggDataEmph 4 30 2" xfId="29950" xr:uid="{00000000-0005-0000-0000-0000AD790000}"/>
    <cellStyle name="SAPBEXaggDataEmph 4 30 3" xfId="40590" xr:uid="{00000000-0005-0000-0000-0000AE790000}"/>
    <cellStyle name="SAPBEXaggDataEmph 4 30 4" xfId="53598" xr:uid="{00000000-0005-0000-0000-0000AF790000}"/>
    <cellStyle name="SAPBEXaggDataEmph 4 31" xfId="10643" xr:uid="{00000000-0005-0000-0000-0000B0790000}"/>
    <cellStyle name="SAPBEXaggDataEmph 4 31 2" xfId="27585" xr:uid="{00000000-0005-0000-0000-0000B1790000}"/>
    <cellStyle name="SAPBEXaggDataEmph 4 31 3" xfId="38608" xr:uid="{00000000-0005-0000-0000-0000B2790000}"/>
    <cellStyle name="SAPBEXaggDataEmph 4 31 4" xfId="51616" xr:uid="{00000000-0005-0000-0000-0000B3790000}"/>
    <cellStyle name="SAPBEXaggDataEmph 4 32" xfId="13834" xr:uid="{00000000-0005-0000-0000-0000B4790000}"/>
    <cellStyle name="SAPBEXaggDataEmph 4 32 2" xfId="30456" xr:uid="{00000000-0005-0000-0000-0000B5790000}"/>
    <cellStyle name="SAPBEXaggDataEmph 4 32 3" xfId="41030" xr:uid="{00000000-0005-0000-0000-0000B6790000}"/>
    <cellStyle name="SAPBEXaggDataEmph 4 32 4" xfId="54038" xr:uid="{00000000-0005-0000-0000-0000B7790000}"/>
    <cellStyle name="SAPBEXaggDataEmph 4 33" xfId="14509" xr:uid="{00000000-0005-0000-0000-0000B8790000}"/>
    <cellStyle name="SAPBEXaggDataEmph 4 33 2" xfId="31046" xr:uid="{00000000-0005-0000-0000-0000B9790000}"/>
    <cellStyle name="SAPBEXaggDataEmph 4 33 3" xfId="41514" xr:uid="{00000000-0005-0000-0000-0000BA790000}"/>
    <cellStyle name="SAPBEXaggDataEmph 4 33 4" xfId="54522" xr:uid="{00000000-0005-0000-0000-0000BB790000}"/>
    <cellStyle name="SAPBEXaggDataEmph 4 34" xfId="14825" xr:uid="{00000000-0005-0000-0000-0000BC790000}"/>
    <cellStyle name="SAPBEXaggDataEmph 4 34 2" xfId="31324" xr:uid="{00000000-0005-0000-0000-0000BD790000}"/>
    <cellStyle name="SAPBEXaggDataEmph 4 34 3" xfId="41748" xr:uid="{00000000-0005-0000-0000-0000BE790000}"/>
    <cellStyle name="SAPBEXaggDataEmph 4 34 4" xfId="54756" xr:uid="{00000000-0005-0000-0000-0000BF790000}"/>
    <cellStyle name="SAPBEXaggDataEmph 4 35" xfId="15123" xr:uid="{00000000-0005-0000-0000-0000C0790000}"/>
    <cellStyle name="SAPBEXaggDataEmph 4 35 2" xfId="31591" xr:uid="{00000000-0005-0000-0000-0000C1790000}"/>
    <cellStyle name="SAPBEXaggDataEmph 4 35 3" xfId="41980" xr:uid="{00000000-0005-0000-0000-0000C2790000}"/>
    <cellStyle name="SAPBEXaggDataEmph 4 35 4" xfId="54988" xr:uid="{00000000-0005-0000-0000-0000C3790000}"/>
    <cellStyle name="SAPBEXaggDataEmph 4 36" xfId="15575" xr:uid="{00000000-0005-0000-0000-0000C4790000}"/>
    <cellStyle name="SAPBEXaggDataEmph 4 36 2" xfId="31997" xr:uid="{00000000-0005-0000-0000-0000C5790000}"/>
    <cellStyle name="SAPBEXaggDataEmph 4 36 3" xfId="42340" xr:uid="{00000000-0005-0000-0000-0000C6790000}"/>
    <cellStyle name="SAPBEXaggDataEmph 4 36 4" xfId="55348" xr:uid="{00000000-0005-0000-0000-0000C7790000}"/>
    <cellStyle name="SAPBEXaggDataEmph 4 37" xfId="15490" xr:uid="{00000000-0005-0000-0000-0000C8790000}"/>
    <cellStyle name="SAPBEXaggDataEmph 4 37 2" xfId="31916" xr:uid="{00000000-0005-0000-0000-0000C9790000}"/>
    <cellStyle name="SAPBEXaggDataEmph 4 37 3" xfId="42267" xr:uid="{00000000-0005-0000-0000-0000CA790000}"/>
    <cellStyle name="SAPBEXaggDataEmph 4 37 4" xfId="55275" xr:uid="{00000000-0005-0000-0000-0000CB790000}"/>
    <cellStyle name="SAPBEXaggDataEmph 4 38" xfId="16320" xr:uid="{00000000-0005-0000-0000-0000CC790000}"/>
    <cellStyle name="SAPBEXaggDataEmph 4 38 2" xfId="32664" xr:uid="{00000000-0005-0000-0000-0000CD790000}"/>
    <cellStyle name="SAPBEXaggDataEmph 4 38 3" xfId="42920" xr:uid="{00000000-0005-0000-0000-0000CE790000}"/>
    <cellStyle name="SAPBEXaggDataEmph 4 38 4" xfId="55928" xr:uid="{00000000-0005-0000-0000-0000CF790000}"/>
    <cellStyle name="SAPBEXaggDataEmph 4 39" xfId="16122" xr:uid="{00000000-0005-0000-0000-0000D0790000}"/>
    <cellStyle name="SAPBEXaggDataEmph 4 39 2" xfId="32478" xr:uid="{00000000-0005-0000-0000-0000D1790000}"/>
    <cellStyle name="SAPBEXaggDataEmph 4 39 3" xfId="42751" xr:uid="{00000000-0005-0000-0000-0000D2790000}"/>
    <cellStyle name="SAPBEXaggDataEmph 4 39 4" xfId="55759" xr:uid="{00000000-0005-0000-0000-0000D3790000}"/>
    <cellStyle name="SAPBEXaggDataEmph 4 4" xfId="4149" xr:uid="{00000000-0005-0000-0000-0000D4790000}"/>
    <cellStyle name="SAPBEXaggDataEmph 4 4 2" xfId="21648" xr:uid="{00000000-0005-0000-0000-0000D5790000}"/>
    <cellStyle name="SAPBEXaggDataEmph 4 4 3" xfId="19876" xr:uid="{00000000-0005-0000-0000-0000D6790000}"/>
    <cellStyle name="SAPBEXaggDataEmph 4 4 4" xfId="46456" xr:uid="{00000000-0005-0000-0000-0000D7790000}"/>
    <cellStyle name="SAPBEXaggDataEmph 4 40" xfId="17341" xr:uid="{00000000-0005-0000-0000-0000D8790000}"/>
    <cellStyle name="SAPBEXaggDataEmph 4 40 2" xfId="33594" xr:uid="{00000000-0005-0000-0000-0000D9790000}"/>
    <cellStyle name="SAPBEXaggDataEmph 4 40 3" xfId="43732" xr:uid="{00000000-0005-0000-0000-0000DA790000}"/>
    <cellStyle name="SAPBEXaggDataEmph 4 40 4" xfId="56740" xr:uid="{00000000-0005-0000-0000-0000DB790000}"/>
    <cellStyle name="SAPBEXaggDataEmph 4 41" xfId="16830" xr:uid="{00000000-0005-0000-0000-0000DC790000}"/>
    <cellStyle name="SAPBEXaggDataEmph 4 41 2" xfId="33118" xr:uid="{00000000-0005-0000-0000-0000DD790000}"/>
    <cellStyle name="SAPBEXaggDataEmph 4 41 3" xfId="43315" xr:uid="{00000000-0005-0000-0000-0000DE790000}"/>
    <cellStyle name="SAPBEXaggDataEmph 4 41 4" xfId="56323" xr:uid="{00000000-0005-0000-0000-0000DF790000}"/>
    <cellStyle name="SAPBEXaggDataEmph 4 42" xfId="17901" xr:uid="{00000000-0005-0000-0000-0000E0790000}"/>
    <cellStyle name="SAPBEXaggDataEmph 4 42 2" xfId="34090" xr:uid="{00000000-0005-0000-0000-0000E1790000}"/>
    <cellStyle name="SAPBEXaggDataEmph 4 42 3" xfId="44143" xr:uid="{00000000-0005-0000-0000-0000E2790000}"/>
    <cellStyle name="SAPBEXaggDataEmph 4 42 4" xfId="57151" xr:uid="{00000000-0005-0000-0000-0000E3790000}"/>
    <cellStyle name="SAPBEXaggDataEmph 4 43" xfId="18216" xr:uid="{00000000-0005-0000-0000-0000E4790000}"/>
    <cellStyle name="SAPBEXaggDataEmph 4 43 2" xfId="34365" xr:uid="{00000000-0005-0000-0000-0000E5790000}"/>
    <cellStyle name="SAPBEXaggDataEmph 4 43 3" xfId="44374" xr:uid="{00000000-0005-0000-0000-0000E6790000}"/>
    <cellStyle name="SAPBEXaggDataEmph 4 43 4" xfId="57382" xr:uid="{00000000-0005-0000-0000-0000E7790000}"/>
    <cellStyle name="SAPBEXaggDataEmph 4 44" xfId="18536" xr:uid="{00000000-0005-0000-0000-0000E8790000}"/>
    <cellStyle name="SAPBEXaggDataEmph 4 44 2" xfId="34652" xr:uid="{00000000-0005-0000-0000-0000E9790000}"/>
    <cellStyle name="SAPBEXaggDataEmph 4 44 3" xfId="44611" xr:uid="{00000000-0005-0000-0000-0000EA790000}"/>
    <cellStyle name="SAPBEXaggDataEmph 4 44 4" xfId="57619" xr:uid="{00000000-0005-0000-0000-0000EB790000}"/>
    <cellStyle name="SAPBEXaggDataEmph 4 45" xfId="18996" xr:uid="{00000000-0005-0000-0000-0000EC790000}"/>
    <cellStyle name="SAPBEXaggDataEmph 4 45 2" xfId="35059" xr:uid="{00000000-0005-0000-0000-0000ED790000}"/>
    <cellStyle name="SAPBEXaggDataEmph 4 45 3" xfId="44953" xr:uid="{00000000-0005-0000-0000-0000EE790000}"/>
    <cellStyle name="SAPBEXaggDataEmph 4 45 4" xfId="57961" xr:uid="{00000000-0005-0000-0000-0000EF790000}"/>
    <cellStyle name="SAPBEXaggDataEmph 4 46" xfId="19299" xr:uid="{00000000-0005-0000-0000-0000F0790000}"/>
    <cellStyle name="SAPBEXaggDataEmph 4 46 2" xfId="35329" xr:uid="{00000000-0005-0000-0000-0000F1790000}"/>
    <cellStyle name="SAPBEXaggDataEmph 4 46 3" xfId="45176" xr:uid="{00000000-0005-0000-0000-0000F2790000}"/>
    <cellStyle name="SAPBEXaggDataEmph 4 46 4" xfId="58184" xr:uid="{00000000-0005-0000-0000-0000F3790000}"/>
    <cellStyle name="SAPBEXaggDataEmph 4 47" xfId="20180" xr:uid="{00000000-0005-0000-0000-0000F4790000}"/>
    <cellStyle name="SAPBEXaggDataEmph 4 48" xfId="45460" xr:uid="{00000000-0005-0000-0000-0000F5790000}"/>
    <cellStyle name="SAPBEXaggDataEmph 4 5" xfId="4040" xr:uid="{00000000-0005-0000-0000-0000F6790000}"/>
    <cellStyle name="SAPBEXaggDataEmph 4 5 2" xfId="21546" xr:uid="{00000000-0005-0000-0000-0000F7790000}"/>
    <cellStyle name="SAPBEXaggDataEmph 4 5 3" xfId="19960" xr:uid="{00000000-0005-0000-0000-0000F8790000}"/>
    <cellStyle name="SAPBEXaggDataEmph 4 5 4" xfId="46372" xr:uid="{00000000-0005-0000-0000-0000F9790000}"/>
    <cellStyle name="SAPBEXaggDataEmph 4 6" xfId="4782" xr:uid="{00000000-0005-0000-0000-0000FA790000}"/>
    <cellStyle name="SAPBEXaggDataEmph 4 6 2" xfId="22216" xr:uid="{00000000-0005-0000-0000-0000FB790000}"/>
    <cellStyle name="SAPBEXaggDataEmph 4 6 3" xfId="33363" xr:uid="{00000000-0005-0000-0000-0000FC790000}"/>
    <cellStyle name="SAPBEXaggDataEmph 4 6 4" xfId="46929" xr:uid="{00000000-0005-0000-0000-0000FD790000}"/>
    <cellStyle name="SAPBEXaggDataEmph 4 7" xfId="3887" xr:uid="{00000000-0005-0000-0000-0000FE790000}"/>
    <cellStyle name="SAPBEXaggDataEmph 4 7 2" xfId="21403" xr:uid="{00000000-0005-0000-0000-0000FF790000}"/>
    <cellStyle name="SAPBEXaggDataEmph 4 7 3" xfId="20087" xr:uid="{00000000-0005-0000-0000-0000007A0000}"/>
    <cellStyle name="SAPBEXaggDataEmph 4 7 4" xfId="46242" xr:uid="{00000000-0005-0000-0000-0000017A0000}"/>
    <cellStyle name="SAPBEXaggDataEmph 4 8" xfId="3914" xr:uid="{00000000-0005-0000-0000-0000027A0000}"/>
    <cellStyle name="SAPBEXaggDataEmph 4 8 2" xfId="21429" xr:uid="{00000000-0005-0000-0000-0000037A0000}"/>
    <cellStyle name="SAPBEXaggDataEmph 4 8 3" xfId="20066" xr:uid="{00000000-0005-0000-0000-0000047A0000}"/>
    <cellStyle name="SAPBEXaggDataEmph 4 8 4" xfId="46265" xr:uid="{00000000-0005-0000-0000-0000057A0000}"/>
    <cellStyle name="SAPBEXaggDataEmph 4 9" xfId="4701" xr:uid="{00000000-0005-0000-0000-0000067A0000}"/>
    <cellStyle name="SAPBEXaggDataEmph 4 9 2" xfId="22139" xr:uid="{00000000-0005-0000-0000-0000077A0000}"/>
    <cellStyle name="SAPBEXaggDataEmph 4 9 3" xfId="27122" xr:uid="{00000000-0005-0000-0000-0000087A0000}"/>
    <cellStyle name="SAPBEXaggDataEmph 4 9 4" xfId="46854" xr:uid="{00000000-0005-0000-0000-0000097A0000}"/>
    <cellStyle name="SAPBEXaggDataEmph 5" xfId="3124" xr:uid="{00000000-0005-0000-0000-00000A7A0000}"/>
    <cellStyle name="SAPBEXaggDataEmph 5 2" xfId="20717" xr:uid="{00000000-0005-0000-0000-00000B7A0000}"/>
    <cellStyle name="SAPBEXaggDataEmph 5 3" xfId="24121" xr:uid="{00000000-0005-0000-0000-00000C7A0000}"/>
    <cellStyle name="SAPBEXaggDataEmph 5 4" xfId="45667" xr:uid="{00000000-0005-0000-0000-00000D7A0000}"/>
    <cellStyle name="SAPBEXaggDataEmph 6" xfId="3965" xr:uid="{00000000-0005-0000-0000-00000E7A0000}"/>
    <cellStyle name="SAPBEXaggDataEmph 6 2" xfId="21478" xr:uid="{00000000-0005-0000-0000-00000F7A0000}"/>
    <cellStyle name="SAPBEXaggDataEmph 6 3" xfId="20020" xr:uid="{00000000-0005-0000-0000-0000107A0000}"/>
    <cellStyle name="SAPBEXaggDataEmph 6 4" xfId="46312" xr:uid="{00000000-0005-0000-0000-0000117A0000}"/>
    <cellStyle name="SAPBEXaggDataEmph 7" xfId="5865" xr:uid="{00000000-0005-0000-0000-0000127A0000}"/>
    <cellStyle name="SAPBEXaggDataEmph 7 2" xfId="23209" xr:uid="{00000000-0005-0000-0000-0000137A0000}"/>
    <cellStyle name="SAPBEXaggDataEmph 7 3" xfId="27902" xr:uid="{00000000-0005-0000-0000-0000147A0000}"/>
    <cellStyle name="SAPBEXaggDataEmph 7 4" xfId="47789" xr:uid="{00000000-0005-0000-0000-0000157A0000}"/>
    <cellStyle name="SAPBEXaggDataEmph 8" xfId="5817" xr:uid="{00000000-0005-0000-0000-0000167A0000}"/>
    <cellStyle name="SAPBEXaggDataEmph 8 2" xfId="23162" xr:uid="{00000000-0005-0000-0000-0000177A0000}"/>
    <cellStyle name="SAPBEXaggDataEmph 8 3" xfId="23273" xr:uid="{00000000-0005-0000-0000-0000187A0000}"/>
    <cellStyle name="SAPBEXaggDataEmph 8 4" xfId="47747" xr:uid="{00000000-0005-0000-0000-0000197A0000}"/>
    <cellStyle name="SAPBEXaggDataEmph 9" xfId="6918" xr:uid="{00000000-0005-0000-0000-00001A7A0000}"/>
    <cellStyle name="SAPBEXaggDataEmph 9 2" xfId="24163" xr:uid="{00000000-0005-0000-0000-00001B7A0000}"/>
    <cellStyle name="SAPBEXaggDataEmph 9 3" xfId="35631" xr:uid="{00000000-0005-0000-0000-00001C7A0000}"/>
    <cellStyle name="SAPBEXaggDataEmph 9 4" xfId="48600" xr:uid="{00000000-0005-0000-0000-00001D7A0000}"/>
    <cellStyle name="SAPBEXaggItem" xfId="1587" xr:uid="{00000000-0005-0000-0000-00001E7A0000}"/>
    <cellStyle name="SAPBEXaggItem 10" xfId="7278" xr:uid="{00000000-0005-0000-0000-00001F7A0000}"/>
    <cellStyle name="SAPBEXaggItem 10 2" xfId="24491" xr:uid="{00000000-0005-0000-0000-0000207A0000}"/>
    <cellStyle name="SAPBEXaggItem 10 3" xfId="35905" xr:uid="{00000000-0005-0000-0000-0000217A0000}"/>
    <cellStyle name="SAPBEXaggItem 10 4" xfId="48876" xr:uid="{00000000-0005-0000-0000-0000227A0000}"/>
    <cellStyle name="SAPBEXaggItem 11" xfId="8241" xr:uid="{00000000-0005-0000-0000-0000237A0000}"/>
    <cellStyle name="SAPBEXaggItem 11 2" xfId="25369" xr:uid="{00000000-0005-0000-0000-0000247A0000}"/>
    <cellStyle name="SAPBEXaggItem 11 3" xfId="36666" xr:uid="{00000000-0005-0000-0000-0000257A0000}"/>
    <cellStyle name="SAPBEXaggItem 11 4" xfId="49637" xr:uid="{00000000-0005-0000-0000-0000267A0000}"/>
    <cellStyle name="SAPBEXaggItem 12" xfId="8107" xr:uid="{00000000-0005-0000-0000-0000277A0000}"/>
    <cellStyle name="SAPBEXaggItem 12 2" xfId="25241" xr:uid="{00000000-0005-0000-0000-0000287A0000}"/>
    <cellStyle name="SAPBEXaggItem 12 3" xfId="36549" xr:uid="{00000000-0005-0000-0000-0000297A0000}"/>
    <cellStyle name="SAPBEXaggItem 12 4" xfId="49520" xr:uid="{00000000-0005-0000-0000-00002A7A0000}"/>
    <cellStyle name="SAPBEXaggItem 13" xfId="9484" xr:uid="{00000000-0005-0000-0000-00002B7A0000}"/>
    <cellStyle name="SAPBEXaggItem 13 2" xfId="26503" xr:uid="{00000000-0005-0000-0000-00002C7A0000}"/>
    <cellStyle name="SAPBEXaggItem 13 3" xfId="37651" xr:uid="{00000000-0005-0000-0000-00002D7A0000}"/>
    <cellStyle name="SAPBEXaggItem 13 4" xfId="50617" xr:uid="{00000000-0005-0000-0000-00002E7A0000}"/>
    <cellStyle name="SAPBEXaggItem 14" xfId="9732" xr:uid="{00000000-0005-0000-0000-00002F7A0000}"/>
    <cellStyle name="SAPBEXaggItem 14 2" xfId="26730" xr:uid="{00000000-0005-0000-0000-0000307A0000}"/>
    <cellStyle name="SAPBEXaggItem 14 3" xfId="37863" xr:uid="{00000000-0005-0000-0000-0000317A0000}"/>
    <cellStyle name="SAPBEXaggItem 14 4" xfId="50829" xr:uid="{00000000-0005-0000-0000-0000327A0000}"/>
    <cellStyle name="SAPBEXaggItem 15" xfId="9966" xr:uid="{00000000-0005-0000-0000-0000337A0000}"/>
    <cellStyle name="SAPBEXaggItem 15 2" xfId="26953" xr:uid="{00000000-0005-0000-0000-0000347A0000}"/>
    <cellStyle name="SAPBEXaggItem 15 3" xfId="38059" xr:uid="{00000000-0005-0000-0000-0000357A0000}"/>
    <cellStyle name="SAPBEXaggItem 15 4" xfId="51024" xr:uid="{00000000-0005-0000-0000-0000367A0000}"/>
    <cellStyle name="SAPBEXaggItem 16" xfId="11204" xr:uid="{00000000-0005-0000-0000-0000377A0000}"/>
    <cellStyle name="SAPBEXaggItem 16 2" xfId="28092" xr:uid="{00000000-0005-0000-0000-0000387A0000}"/>
    <cellStyle name="SAPBEXaggItem 16 3" xfId="39027" xr:uid="{00000000-0005-0000-0000-0000397A0000}"/>
    <cellStyle name="SAPBEXaggItem 16 4" xfId="52035" xr:uid="{00000000-0005-0000-0000-00003A7A0000}"/>
    <cellStyle name="SAPBEXaggItem 17" xfId="9565" xr:uid="{00000000-0005-0000-0000-00003B7A0000}"/>
    <cellStyle name="SAPBEXaggItem 17 2" xfId="26577" xr:uid="{00000000-0005-0000-0000-00003C7A0000}"/>
    <cellStyle name="SAPBEXaggItem 17 3" xfId="37720" xr:uid="{00000000-0005-0000-0000-00003D7A0000}"/>
    <cellStyle name="SAPBEXaggItem 17 4" xfId="50686" xr:uid="{00000000-0005-0000-0000-00003E7A0000}"/>
    <cellStyle name="SAPBEXaggItem 18" xfId="9196" xr:uid="{00000000-0005-0000-0000-00003F7A0000}"/>
    <cellStyle name="SAPBEXaggItem 18 2" xfId="26229" xr:uid="{00000000-0005-0000-0000-0000407A0000}"/>
    <cellStyle name="SAPBEXaggItem 18 3" xfId="37408" xr:uid="{00000000-0005-0000-0000-0000417A0000}"/>
    <cellStyle name="SAPBEXaggItem 18 4" xfId="50375" xr:uid="{00000000-0005-0000-0000-0000427A0000}"/>
    <cellStyle name="SAPBEXaggItem 19" xfId="9526" xr:uid="{00000000-0005-0000-0000-0000437A0000}"/>
    <cellStyle name="SAPBEXaggItem 19 2" xfId="26541" xr:uid="{00000000-0005-0000-0000-0000447A0000}"/>
    <cellStyle name="SAPBEXaggItem 19 3" xfId="37686" xr:uid="{00000000-0005-0000-0000-0000457A0000}"/>
    <cellStyle name="SAPBEXaggItem 19 4" xfId="50652" xr:uid="{00000000-0005-0000-0000-0000467A0000}"/>
    <cellStyle name="SAPBEXaggItem 2" xfId="2900" xr:uid="{00000000-0005-0000-0000-0000477A0000}"/>
    <cellStyle name="SAPBEXaggItem 2 10" xfId="6270" xr:uid="{00000000-0005-0000-0000-0000487A0000}"/>
    <cellStyle name="SAPBEXaggItem 2 10 2" xfId="23592" xr:uid="{00000000-0005-0000-0000-0000497A0000}"/>
    <cellStyle name="SAPBEXaggItem 2 10 3" xfId="34436" xr:uid="{00000000-0005-0000-0000-00004A7A0000}"/>
    <cellStyle name="SAPBEXaggItem 2 10 4" xfId="48126" xr:uid="{00000000-0005-0000-0000-00004B7A0000}"/>
    <cellStyle name="SAPBEXaggItem 2 11" xfId="6504" xr:uid="{00000000-0005-0000-0000-00004C7A0000}"/>
    <cellStyle name="SAPBEXaggItem 2 11 2" xfId="23801" xr:uid="{00000000-0005-0000-0000-00004D7A0000}"/>
    <cellStyle name="SAPBEXaggItem 2 11 3" xfId="30257" xr:uid="{00000000-0005-0000-0000-00004E7A0000}"/>
    <cellStyle name="SAPBEXaggItem 2 11 4" xfId="48299" xr:uid="{00000000-0005-0000-0000-00004F7A0000}"/>
    <cellStyle name="SAPBEXaggItem 2 12" xfId="6798" xr:uid="{00000000-0005-0000-0000-0000507A0000}"/>
    <cellStyle name="SAPBEXaggItem 2 12 2" xfId="24063" xr:uid="{00000000-0005-0000-0000-0000517A0000}"/>
    <cellStyle name="SAPBEXaggItem 2 12 3" xfId="23082" xr:uid="{00000000-0005-0000-0000-0000527A0000}"/>
    <cellStyle name="SAPBEXaggItem 2 12 4" xfId="48522" xr:uid="{00000000-0005-0000-0000-0000537A0000}"/>
    <cellStyle name="SAPBEXaggItem 2 13" xfId="7162" xr:uid="{00000000-0005-0000-0000-0000547A0000}"/>
    <cellStyle name="SAPBEXaggItem 2 13 2" xfId="24393" xr:uid="{00000000-0005-0000-0000-0000557A0000}"/>
    <cellStyle name="SAPBEXaggItem 2 13 3" xfId="35833" xr:uid="{00000000-0005-0000-0000-0000567A0000}"/>
    <cellStyle name="SAPBEXaggItem 2 13 4" xfId="48802" xr:uid="{00000000-0005-0000-0000-0000577A0000}"/>
    <cellStyle name="SAPBEXaggItem 2 14" xfId="7588" xr:uid="{00000000-0005-0000-0000-0000587A0000}"/>
    <cellStyle name="SAPBEXaggItem 2 14 2" xfId="24769" xr:uid="{00000000-0005-0000-0000-0000597A0000}"/>
    <cellStyle name="SAPBEXaggItem 2 14 3" xfId="36141" xr:uid="{00000000-0005-0000-0000-00005A7A0000}"/>
    <cellStyle name="SAPBEXaggItem 2 14 4" xfId="49112" xr:uid="{00000000-0005-0000-0000-00005B7A0000}"/>
    <cellStyle name="SAPBEXaggItem 2 15" xfId="7885" xr:uid="{00000000-0005-0000-0000-00005C7A0000}"/>
    <cellStyle name="SAPBEXaggItem 2 15 2" xfId="25039" xr:uid="{00000000-0005-0000-0000-00005D7A0000}"/>
    <cellStyle name="SAPBEXaggItem 2 15 3" xfId="36371" xr:uid="{00000000-0005-0000-0000-00005E7A0000}"/>
    <cellStyle name="SAPBEXaggItem 2 15 4" xfId="49342" xr:uid="{00000000-0005-0000-0000-00005F7A0000}"/>
    <cellStyle name="SAPBEXaggItem 2 16" xfId="8467" xr:uid="{00000000-0005-0000-0000-0000607A0000}"/>
    <cellStyle name="SAPBEXaggItem 2 16 2" xfId="25582" xr:uid="{00000000-0005-0000-0000-0000617A0000}"/>
    <cellStyle name="SAPBEXaggItem 2 16 3" xfId="36855" xr:uid="{00000000-0005-0000-0000-0000627A0000}"/>
    <cellStyle name="SAPBEXaggItem 2 16 4" xfId="49826" xr:uid="{00000000-0005-0000-0000-0000637A0000}"/>
    <cellStyle name="SAPBEXaggItem 2 17" xfId="8729" xr:uid="{00000000-0005-0000-0000-0000647A0000}"/>
    <cellStyle name="SAPBEXaggItem 2 17 2" xfId="25809" xr:uid="{00000000-0005-0000-0000-0000657A0000}"/>
    <cellStyle name="SAPBEXaggItem 2 17 3" xfId="37043" xr:uid="{00000000-0005-0000-0000-0000667A0000}"/>
    <cellStyle name="SAPBEXaggItem 2 17 4" xfId="50014" xr:uid="{00000000-0005-0000-0000-0000677A0000}"/>
    <cellStyle name="SAPBEXaggItem 2 18" xfId="9006" xr:uid="{00000000-0005-0000-0000-0000687A0000}"/>
    <cellStyle name="SAPBEXaggItem 2 18 2" xfId="26058" xr:uid="{00000000-0005-0000-0000-0000697A0000}"/>
    <cellStyle name="SAPBEXaggItem 2 18 3" xfId="37259" xr:uid="{00000000-0005-0000-0000-00006A7A0000}"/>
    <cellStyle name="SAPBEXaggItem 2 18 4" xfId="50230" xr:uid="{00000000-0005-0000-0000-00006B7A0000}"/>
    <cellStyle name="SAPBEXaggItem 2 19" xfId="10527" xr:uid="{00000000-0005-0000-0000-00006C7A0000}"/>
    <cellStyle name="SAPBEXaggItem 2 19 2" xfId="27480" xr:uid="{00000000-0005-0000-0000-00006D7A0000}"/>
    <cellStyle name="SAPBEXaggItem 2 19 3" xfId="38520" xr:uid="{00000000-0005-0000-0000-00006E7A0000}"/>
    <cellStyle name="SAPBEXaggItem 2 19 4" xfId="51507" xr:uid="{00000000-0005-0000-0000-00006F7A0000}"/>
    <cellStyle name="SAPBEXaggItem 2 2" xfId="3412" xr:uid="{00000000-0005-0000-0000-0000707A0000}"/>
    <cellStyle name="SAPBEXaggItem 2 2 2" xfId="20985" xr:uid="{00000000-0005-0000-0000-0000717A0000}"/>
    <cellStyle name="SAPBEXaggItem 2 2 3" xfId="28445" xr:uid="{00000000-0005-0000-0000-0000727A0000}"/>
    <cellStyle name="SAPBEXaggItem 2 2 4" xfId="45898" xr:uid="{00000000-0005-0000-0000-0000737A0000}"/>
    <cellStyle name="SAPBEXaggItem 2 20" xfId="10772" xr:uid="{00000000-0005-0000-0000-0000747A0000}"/>
    <cellStyle name="SAPBEXaggItem 2 20 2" xfId="27707" xr:uid="{00000000-0005-0000-0000-0000757A0000}"/>
    <cellStyle name="SAPBEXaggItem 2 20 3" xfId="38716" xr:uid="{00000000-0005-0000-0000-0000767A0000}"/>
    <cellStyle name="SAPBEXaggItem 2 20 4" xfId="51724" xr:uid="{00000000-0005-0000-0000-0000777A0000}"/>
    <cellStyle name="SAPBEXaggItem 2 21" xfId="11097" xr:uid="{00000000-0005-0000-0000-0000787A0000}"/>
    <cellStyle name="SAPBEXaggItem 2 21 2" xfId="28002" xr:uid="{00000000-0005-0000-0000-0000797A0000}"/>
    <cellStyle name="SAPBEXaggItem 2 21 3" xfId="38955" xr:uid="{00000000-0005-0000-0000-00007A7A0000}"/>
    <cellStyle name="SAPBEXaggItem 2 21 4" xfId="51963" xr:uid="{00000000-0005-0000-0000-00007B7A0000}"/>
    <cellStyle name="SAPBEXaggItem 2 22" xfId="11437" xr:uid="{00000000-0005-0000-0000-00007C7A0000}"/>
    <cellStyle name="SAPBEXaggItem 2 22 2" xfId="28312" xr:uid="{00000000-0005-0000-0000-00007D7A0000}"/>
    <cellStyle name="SAPBEXaggItem 2 22 3" xfId="39214" xr:uid="{00000000-0005-0000-0000-00007E7A0000}"/>
    <cellStyle name="SAPBEXaggItem 2 22 4" xfId="52222" xr:uid="{00000000-0005-0000-0000-00007F7A0000}"/>
    <cellStyle name="SAPBEXaggItem 2 23" xfId="11708" xr:uid="{00000000-0005-0000-0000-0000807A0000}"/>
    <cellStyle name="SAPBEXaggItem 2 23 2" xfId="28549" xr:uid="{00000000-0005-0000-0000-0000817A0000}"/>
    <cellStyle name="SAPBEXaggItem 2 23 3" xfId="39416" xr:uid="{00000000-0005-0000-0000-0000827A0000}"/>
    <cellStyle name="SAPBEXaggItem 2 23 4" xfId="52424" xr:uid="{00000000-0005-0000-0000-0000837A0000}"/>
    <cellStyle name="SAPBEXaggItem 2 24" xfId="12037" xr:uid="{00000000-0005-0000-0000-0000847A0000}"/>
    <cellStyle name="SAPBEXaggItem 2 24 2" xfId="28849" xr:uid="{00000000-0005-0000-0000-0000857A0000}"/>
    <cellStyle name="SAPBEXaggItem 2 24 3" xfId="39677" xr:uid="{00000000-0005-0000-0000-0000867A0000}"/>
    <cellStyle name="SAPBEXaggItem 2 24 4" xfId="52685" xr:uid="{00000000-0005-0000-0000-0000877A0000}"/>
    <cellStyle name="SAPBEXaggItem 2 25" xfId="12324" xr:uid="{00000000-0005-0000-0000-0000887A0000}"/>
    <cellStyle name="SAPBEXaggItem 2 25 2" xfId="29103" xr:uid="{00000000-0005-0000-0000-0000897A0000}"/>
    <cellStyle name="SAPBEXaggItem 2 25 3" xfId="39877" xr:uid="{00000000-0005-0000-0000-00008A7A0000}"/>
    <cellStyle name="SAPBEXaggItem 2 25 4" xfId="52885" xr:uid="{00000000-0005-0000-0000-00008B7A0000}"/>
    <cellStyle name="SAPBEXaggItem 2 26" xfId="12596" xr:uid="{00000000-0005-0000-0000-00008C7A0000}"/>
    <cellStyle name="SAPBEXaggItem 2 26 2" xfId="29344" xr:uid="{00000000-0005-0000-0000-00008D7A0000}"/>
    <cellStyle name="SAPBEXaggItem 2 26 3" xfId="40077" xr:uid="{00000000-0005-0000-0000-00008E7A0000}"/>
    <cellStyle name="SAPBEXaggItem 2 26 4" xfId="53085" xr:uid="{00000000-0005-0000-0000-00008F7A0000}"/>
    <cellStyle name="SAPBEXaggItem 2 27" xfId="12878" xr:uid="{00000000-0005-0000-0000-0000907A0000}"/>
    <cellStyle name="SAPBEXaggItem 2 27 2" xfId="29593" xr:uid="{00000000-0005-0000-0000-0000917A0000}"/>
    <cellStyle name="SAPBEXaggItem 2 27 3" xfId="40277" xr:uid="{00000000-0005-0000-0000-0000927A0000}"/>
    <cellStyle name="SAPBEXaggItem 2 27 4" xfId="53285" xr:uid="{00000000-0005-0000-0000-0000937A0000}"/>
    <cellStyle name="SAPBEXaggItem 2 28" xfId="13220" xr:uid="{00000000-0005-0000-0000-0000947A0000}"/>
    <cellStyle name="SAPBEXaggItem 2 28 2" xfId="29901" xr:uid="{00000000-0005-0000-0000-0000957A0000}"/>
    <cellStyle name="SAPBEXaggItem 2 28 3" xfId="40545" xr:uid="{00000000-0005-0000-0000-0000967A0000}"/>
    <cellStyle name="SAPBEXaggItem 2 28 4" xfId="53553" xr:uid="{00000000-0005-0000-0000-0000977A0000}"/>
    <cellStyle name="SAPBEXaggItem 2 29" xfId="13557" xr:uid="{00000000-0005-0000-0000-0000987A0000}"/>
    <cellStyle name="SAPBEXaggItem 2 29 2" xfId="30207" xr:uid="{00000000-0005-0000-0000-0000997A0000}"/>
    <cellStyle name="SAPBEXaggItem 2 29 3" xfId="40811" xr:uid="{00000000-0005-0000-0000-00009A7A0000}"/>
    <cellStyle name="SAPBEXaggItem 2 29 4" xfId="53819" xr:uid="{00000000-0005-0000-0000-00009B7A0000}"/>
    <cellStyle name="SAPBEXaggItem 2 3" xfId="3708" xr:uid="{00000000-0005-0000-0000-00009C7A0000}"/>
    <cellStyle name="SAPBEXaggItem 2 3 2" xfId="21244" xr:uid="{00000000-0005-0000-0000-00009D7A0000}"/>
    <cellStyle name="SAPBEXaggItem 2 3 3" xfId="20152" xr:uid="{00000000-0005-0000-0000-00009E7A0000}"/>
    <cellStyle name="SAPBEXaggItem 2 3 4" xfId="46115" xr:uid="{00000000-0005-0000-0000-00009F7A0000}"/>
    <cellStyle name="SAPBEXaggItem 2 30" xfId="13797" xr:uid="{00000000-0005-0000-0000-0000A07A0000}"/>
    <cellStyle name="SAPBEXaggItem 2 30 2" xfId="30421" xr:uid="{00000000-0005-0000-0000-0000A17A0000}"/>
    <cellStyle name="SAPBEXaggItem 2 30 3" xfId="40996" xr:uid="{00000000-0005-0000-0000-0000A27A0000}"/>
    <cellStyle name="SAPBEXaggItem 2 30 4" xfId="54004" xr:uid="{00000000-0005-0000-0000-0000A37A0000}"/>
    <cellStyle name="SAPBEXaggItem 2 31" xfId="14072" xr:uid="{00000000-0005-0000-0000-0000A47A0000}"/>
    <cellStyle name="SAPBEXaggItem 2 31 2" xfId="30660" xr:uid="{00000000-0005-0000-0000-0000A57A0000}"/>
    <cellStyle name="SAPBEXaggItem 2 31 3" xfId="41198" xr:uid="{00000000-0005-0000-0000-0000A67A0000}"/>
    <cellStyle name="SAPBEXaggItem 2 31 4" xfId="54206" xr:uid="{00000000-0005-0000-0000-0000A77A0000}"/>
    <cellStyle name="SAPBEXaggItem 2 32" xfId="14369" xr:uid="{00000000-0005-0000-0000-0000A87A0000}"/>
    <cellStyle name="SAPBEXaggItem 2 32 2" xfId="30924" xr:uid="{00000000-0005-0000-0000-0000A97A0000}"/>
    <cellStyle name="SAPBEXaggItem 2 32 3" xfId="41414" xr:uid="{00000000-0005-0000-0000-0000AA7A0000}"/>
    <cellStyle name="SAPBEXaggItem 2 32 4" xfId="54422" xr:uid="{00000000-0005-0000-0000-0000AB7A0000}"/>
    <cellStyle name="SAPBEXaggItem 2 33" xfId="14693" xr:uid="{00000000-0005-0000-0000-0000AC7A0000}"/>
    <cellStyle name="SAPBEXaggItem 2 33 2" xfId="31212" xr:uid="{00000000-0005-0000-0000-0000AD7A0000}"/>
    <cellStyle name="SAPBEXaggItem 2 33 3" xfId="41657" xr:uid="{00000000-0005-0000-0000-0000AE7A0000}"/>
    <cellStyle name="SAPBEXaggItem 2 33 4" xfId="54665" xr:uid="{00000000-0005-0000-0000-0000AF7A0000}"/>
    <cellStyle name="SAPBEXaggItem 2 34" xfId="14995" xr:uid="{00000000-0005-0000-0000-0000B07A0000}"/>
    <cellStyle name="SAPBEXaggItem 2 34 2" xfId="31481" xr:uid="{00000000-0005-0000-0000-0000B17A0000}"/>
    <cellStyle name="SAPBEXaggItem 2 34 3" xfId="41889" xr:uid="{00000000-0005-0000-0000-0000B27A0000}"/>
    <cellStyle name="SAPBEXaggItem 2 34 4" xfId="54897" xr:uid="{00000000-0005-0000-0000-0000B37A0000}"/>
    <cellStyle name="SAPBEXaggItem 2 35" xfId="15301" xr:uid="{00000000-0005-0000-0000-0000B47A0000}"/>
    <cellStyle name="SAPBEXaggItem 2 35 2" xfId="31750" xr:uid="{00000000-0005-0000-0000-0000B57A0000}"/>
    <cellStyle name="SAPBEXaggItem 2 35 3" xfId="42119" xr:uid="{00000000-0005-0000-0000-0000B67A0000}"/>
    <cellStyle name="SAPBEXaggItem 2 35 4" xfId="55127" xr:uid="{00000000-0005-0000-0000-0000B77A0000}"/>
    <cellStyle name="SAPBEXaggItem 2 36" xfId="15746" xr:uid="{00000000-0005-0000-0000-0000B87A0000}"/>
    <cellStyle name="SAPBEXaggItem 2 36 2" xfId="32154" xr:uid="{00000000-0005-0000-0000-0000B97A0000}"/>
    <cellStyle name="SAPBEXaggItem 2 36 3" xfId="42481" xr:uid="{00000000-0005-0000-0000-0000BA7A0000}"/>
    <cellStyle name="SAPBEXaggItem 2 36 4" xfId="55489" xr:uid="{00000000-0005-0000-0000-0000BB7A0000}"/>
    <cellStyle name="SAPBEXaggItem 2 37" xfId="16010" xr:uid="{00000000-0005-0000-0000-0000BC7A0000}"/>
    <cellStyle name="SAPBEXaggItem 2 37 2" xfId="32382" xr:uid="{00000000-0005-0000-0000-0000BD7A0000}"/>
    <cellStyle name="SAPBEXaggItem 2 37 3" xfId="42671" xr:uid="{00000000-0005-0000-0000-0000BE7A0000}"/>
    <cellStyle name="SAPBEXaggItem 2 37 4" xfId="55679" xr:uid="{00000000-0005-0000-0000-0000BF7A0000}"/>
    <cellStyle name="SAPBEXaggItem 2 38" xfId="16497" xr:uid="{00000000-0005-0000-0000-0000C07A0000}"/>
    <cellStyle name="SAPBEXaggItem 2 38 2" xfId="32829" xr:uid="{00000000-0005-0000-0000-0000C17A0000}"/>
    <cellStyle name="SAPBEXaggItem 2 38 3" xfId="43068" xr:uid="{00000000-0005-0000-0000-0000C27A0000}"/>
    <cellStyle name="SAPBEXaggItem 2 38 4" xfId="56076" xr:uid="{00000000-0005-0000-0000-0000C37A0000}"/>
    <cellStyle name="SAPBEXaggItem 2 39" xfId="16716" xr:uid="{00000000-0005-0000-0000-0000C47A0000}"/>
    <cellStyle name="SAPBEXaggItem 2 39 2" xfId="33023" xr:uid="{00000000-0005-0000-0000-0000C57A0000}"/>
    <cellStyle name="SAPBEXaggItem 2 39 3" xfId="43238" xr:uid="{00000000-0005-0000-0000-0000C67A0000}"/>
    <cellStyle name="SAPBEXaggItem 2 39 4" xfId="56246" xr:uid="{00000000-0005-0000-0000-0000C77A0000}"/>
    <cellStyle name="SAPBEXaggItem 2 4" xfId="4325" xr:uid="{00000000-0005-0000-0000-0000C87A0000}"/>
    <cellStyle name="SAPBEXaggItem 2 4 2" xfId="21808" xr:uid="{00000000-0005-0000-0000-0000C97A0000}"/>
    <cellStyle name="SAPBEXaggItem 2 4 3" xfId="26785" xr:uid="{00000000-0005-0000-0000-0000CA7A0000}"/>
    <cellStyle name="SAPBEXaggItem 2 4 4" xfId="46593" xr:uid="{00000000-0005-0000-0000-0000CB7A0000}"/>
    <cellStyle name="SAPBEXaggItem 2 40" xfId="17518" xr:uid="{00000000-0005-0000-0000-0000CC7A0000}"/>
    <cellStyle name="SAPBEXaggItem 2 40 2" xfId="33756" xr:uid="{00000000-0005-0000-0000-0000CD7A0000}"/>
    <cellStyle name="SAPBEXaggItem 2 40 3" xfId="43870" xr:uid="{00000000-0005-0000-0000-0000CE7A0000}"/>
    <cellStyle name="SAPBEXaggItem 2 40 4" xfId="56878" xr:uid="{00000000-0005-0000-0000-0000CF7A0000}"/>
    <cellStyle name="SAPBEXaggItem 2 41" xfId="17768" xr:uid="{00000000-0005-0000-0000-0000D07A0000}"/>
    <cellStyle name="SAPBEXaggItem 2 41 2" xfId="33977" xr:uid="{00000000-0005-0000-0000-0000D17A0000}"/>
    <cellStyle name="SAPBEXaggItem 2 41 3" xfId="44051" xr:uid="{00000000-0005-0000-0000-0000D27A0000}"/>
    <cellStyle name="SAPBEXaggItem 2 41 4" xfId="57059" xr:uid="{00000000-0005-0000-0000-0000D37A0000}"/>
    <cellStyle name="SAPBEXaggItem 2 42" xfId="18087" xr:uid="{00000000-0005-0000-0000-0000D47A0000}"/>
    <cellStyle name="SAPBEXaggItem 2 42 2" xfId="34258" xr:uid="{00000000-0005-0000-0000-0000D57A0000}"/>
    <cellStyle name="SAPBEXaggItem 2 42 3" xfId="44285" xr:uid="{00000000-0005-0000-0000-0000D67A0000}"/>
    <cellStyle name="SAPBEXaggItem 2 42 4" xfId="57293" xr:uid="{00000000-0005-0000-0000-0000D77A0000}"/>
    <cellStyle name="SAPBEXaggItem 2 43" xfId="18398" xr:uid="{00000000-0005-0000-0000-0000D87A0000}"/>
    <cellStyle name="SAPBEXaggItem 2 43 2" xfId="34533" xr:uid="{00000000-0005-0000-0000-0000D97A0000}"/>
    <cellStyle name="SAPBEXaggItem 2 43 3" xfId="44515" xr:uid="{00000000-0005-0000-0000-0000DA7A0000}"/>
    <cellStyle name="SAPBEXaggItem 2 43 4" xfId="57523" xr:uid="{00000000-0005-0000-0000-0000DB7A0000}"/>
    <cellStyle name="SAPBEXaggItem 2 44" xfId="18714" xr:uid="{00000000-0005-0000-0000-0000DC7A0000}"/>
    <cellStyle name="SAPBEXaggItem 2 44 2" xfId="34813" xr:uid="{00000000-0005-0000-0000-0000DD7A0000}"/>
    <cellStyle name="SAPBEXaggItem 2 44 3" xfId="44750" xr:uid="{00000000-0005-0000-0000-0000DE7A0000}"/>
    <cellStyle name="SAPBEXaggItem 2 44 4" xfId="57758" xr:uid="{00000000-0005-0000-0000-0000DF7A0000}"/>
    <cellStyle name="SAPBEXaggItem 2 45" xfId="19175" xr:uid="{00000000-0005-0000-0000-0000E07A0000}"/>
    <cellStyle name="SAPBEXaggItem 2 45 2" xfId="35222" xr:uid="{00000000-0005-0000-0000-0000E17A0000}"/>
    <cellStyle name="SAPBEXaggItem 2 45 3" xfId="45092" xr:uid="{00000000-0005-0000-0000-0000E27A0000}"/>
    <cellStyle name="SAPBEXaggItem 2 45 4" xfId="58100" xr:uid="{00000000-0005-0000-0000-0000E37A0000}"/>
    <cellStyle name="SAPBEXaggItem 2 46" xfId="19477" xr:uid="{00000000-0005-0000-0000-0000E47A0000}"/>
    <cellStyle name="SAPBEXaggItem 2 46 2" xfId="35488" xr:uid="{00000000-0005-0000-0000-0000E57A0000}"/>
    <cellStyle name="SAPBEXaggItem 2 46 3" xfId="45315" xr:uid="{00000000-0005-0000-0000-0000E67A0000}"/>
    <cellStyle name="SAPBEXaggItem 2 46 4" xfId="58323" xr:uid="{00000000-0005-0000-0000-0000E77A0000}"/>
    <cellStyle name="SAPBEXaggItem 2 47" xfId="32055" xr:uid="{00000000-0005-0000-0000-0000E87A0000}"/>
    <cellStyle name="SAPBEXaggItem 2 48" xfId="45567" xr:uid="{00000000-0005-0000-0000-0000E97A0000}"/>
    <cellStyle name="SAPBEXaggItem 2 5" xfId="4569" xr:uid="{00000000-0005-0000-0000-0000EA7A0000}"/>
    <cellStyle name="SAPBEXaggItem 2 5 2" xfId="22021" xr:uid="{00000000-0005-0000-0000-0000EB7A0000}"/>
    <cellStyle name="SAPBEXaggItem 2 5 3" xfId="19787" xr:uid="{00000000-0005-0000-0000-0000EC7A0000}"/>
    <cellStyle name="SAPBEXaggItem 2 5 4" xfId="46765" xr:uid="{00000000-0005-0000-0000-0000ED7A0000}"/>
    <cellStyle name="SAPBEXaggItem 2 6" xfId="4959" xr:uid="{00000000-0005-0000-0000-0000EE7A0000}"/>
    <cellStyle name="SAPBEXaggItem 2 6 2" xfId="22383" xr:uid="{00000000-0005-0000-0000-0000EF7A0000}"/>
    <cellStyle name="SAPBEXaggItem 2 6 3" xfId="20502" xr:uid="{00000000-0005-0000-0000-0000F07A0000}"/>
    <cellStyle name="SAPBEXaggItem 2 6 4" xfId="47077" xr:uid="{00000000-0005-0000-0000-0000F17A0000}"/>
    <cellStyle name="SAPBEXaggItem 2 7" xfId="5184" xr:uid="{00000000-0005-0000-0000-0000F27A0000}"/>
    <cellStyle name="SAPBEXaggItem 2 7 2" xfId="22586" xr:uid="{00000000-0005-0000-0000-0000F37A0000}"/>
    <cellStyle name="SAPBEXaggItem 2 7 3" xfId="19664" xr:uid="{00000000-0005-0000-0000-0000F47A0000}"/>
    <cellStyle name="SAPBEXaggItem 2 7 4" xfId="47258" xr:uid="{00000000-0005-0000-0000-0000F57A0000}"/>
    <cellStyle name="SAPBEXaggItem 2 8" xfId="5469" xr:uid="{00000000-0005-0000-0000-0000F67A0000}"/>
    <cellStyle name="SAPBEXaggItem 2 8 2" xfId="22847" xr:uid="{00000000-0005-0000-0000-0000F77A0000}"/>
    <cellStyle name="SAPBEXaggItem 2 8 3" xfId="22734" xr:uid="{00000000-0005-0000-0000-0000F87A0000}"/>
    <cellStyle name="SAPBEXaggItem 2 8 4" xfId="47476" xr:uid="{00000000-0005-0000-0000-0000F97A0000}"/>
    <cellStyle name="SAPBEXaggItem 2 9" xfId="5677" xr:uid="{00000000-0005-0000-0000-0000FA7A0000}"/>
    <cellStyle name="SAPBEXaggItem 2 9 2" xfId="23036" xr:uid="{00000000-0005-0000-0000-0000FB7A0000}"/>
    <cellStyle name="SAPBEXaggItem 2 9 3" xfId="31650" xr:uid="{00000000-0005-0000-0000-0000FC7A0000}"/>
    <cellStyle name="SAPBEXaggItem 2 9 4" xfId="47638" xr:uid="{00000000-0005-0000-0000-0000FD7A0000}"/>
    <cellStyle name="SAPBEXaggItem 20" xfId="9539" xr:uid="{00000000-0005-0000-0000-0000FE7A0000}"/>
    <cellStyle name="SAPBEXaggItem 20 2" xfId="26552" xr:uid="{00000000-0005-0000-0000-0000FF7A0000}"/>
    <cellStyle name="SAPBEXaggItem 20 3" xfId="37697" xr:uid="{00000000-0005-0000-0000-0000007B0000}"/>
    <cellStyle name="SAPBEXaggItem 20 4" xfId="50663" xr:uid="{00000000-0005-0000-0000-0000017B0000}"/>
    <cellStyle name="SAPBEXaggItem 21" xfId="10060" xr:uid="{00000000-0005-0000-0000-0000027B0000}"/>
    <cellStyle name="SAPBEXaggItem 21 2" xfId="27038" xr:uid="{00000000-0005-0000-0000-0000037B0000}"/>
    <cellStyle name="SAPBEXaggItem 21 3" xfId="38127" xr:uid="{00000000-0005-0000-0000-0000047B0000}"/>
    <cellStyle name="SAPBEXaggItem 21 4" xfId="51092" xr:uid="{00000000-0005-0000-0000-0000057B0000}"/>
    <cellStyle name="SAPBEXaggItem 22" xfId="15432" xr:uid="{00000000-0005-0000-0000-0000067B0000}"/>
    <cellStyle name="SAPBEXaggItem 22 2" xfId="31860" xr:uid="{00000000-0005-0000-0000-0000077B0000}"/>
    <cellStyle name="SAPBEXaggItem 22 3" xfId="42212" xr:uid="{00000000-0005-0000-0000-0000087B0000}"/>
    <cellStyle name="SAPBEXaggItem 22 4" xfId="55220" xr:uid="{00000000-0005-0000-0000-0000097B0000}"/>
    <cellStyle name="SAPBEXaggItem 23" xfId="16166" xr:uid="{00000000-0005-0000-0000-00000A7B0000}"/>
    <cellStyle name="SAPBEXaggItem 23 2" xfId="32522" xr:uid="{00000000-0005-0000-0000-00000B7B0000}"/>
    <cellStyle name="SAPBEXaggItem 23 3" xfId="42793" xr:uid="{00000000-0005-0000-0000-00000C7B0000}"/>
    <cellStyle name="SAPBEXaggItem 23 4" xfId="55801" xr:uid="{00000000-0005-0000-0000-00000D7B0000}"/>
    <cellStyle name="SAPBEXaggItem 24" xfId="16967" xr:uid="{00000000-0005-0000-0000-00000E7B0000}"/>
    <cellStyle name="SAPBEXaggItem 24 2" xfId="33248" xr:uid="{00000000-0005-0000-0000-00000F7B0000}"/>
    <cellStyle name="SAPBEXaggItem 24 3" xfId="43430" xr:uid="{00000000-0005-0000-0000-0000107B0000}"/>
    <cellStyle name="SAPBEXaggItem 24 4" xfId="56438" xr:uid="{00000000-0005-0000-0000-0000117B0000}"/>
    <cellStyle name="SAPBEXaggItem 25" xfId="17031" xr:uid="{00000000-0005-0000-0000-0000127B0000}"/>
    <cellStyle name="SAPBEXaggItem 25 2" xfId="33311" xr:uid="{00000000-0005-0000-0000-0000137B0000}"/>
    <cellStyle name="SAPBEXaggItem 25 3" xfId="43489" xr:uid="{00000000-0005-0000-0000-0000147B0000}"/>
    <cellStyle name="SAPBEXaggItem 25 4" xfId="56497" xr:uid="{00000000-0005-0000-0000-0000157B0000}"/>
    <cellStyle name="SAPBEXaggItem 26" xfId="17250" xr:uid="{00000000-0005-0000-0000-0000167B0000}"/>
    <cellStyle name="SAPBEXaggItem 26 2" xfId="33509" xr:uid="{00000000-0005-0000-0000-0000177B0000}"/>
    <cellStyle name="SAPBEXaggItem 26 3" xfId="43658" xr:uid="{00000000-0005-0000-0000-0000187B0000}"/>
    <cellStyle name="SAPBEXaggItem 26 4" xfId="56666" xr:uid="{00000000-0005-0000-0000-0000197B0000}"/>
    <cellStyle name="SAPBEXaggItem 27" xfId="17022" xr:uid="{00000000-0005-0000-0000-00001A7B0000}"/>
    <cellStyle name="SAPBEXaggItem 27 2" xfId="33302" xr:uid="{00000000-0005-0000-0000-00001B7B0000}"/>
    <cellStyle name="SAPBEXaggItem 27 3" xfId="43480" xr:uid="{00000000-0005-0000-0000-00001C7B0000}"/>
    <cellStyle name="SAPBEXaggItem 27 4" xfId="56488" xr:uid="{00000000-0005-0000-0000-00001D7B0000}"/>
    <cellStyle name="SAPBEXaggItem 28" xfId="18873" xr:uid="{00000000-0005-0000-0000-00001E7B0000}"/>
    <cellStyle name="SAPBEXaggItem 28 2" xfId="34945" xr:uid="{00000000-0005-0000-0000-00001F7B0000}"/>
    <cellStyle name="SAPBEXaggItem 28 3" xfId="44859" xr:uid="{00000000-0005-0000-0000-0000207B0000}"/>
    <cellStyle name="SAPBEXaggItem 28 4" xfId="57867" xr:uid="{00000000-0005-0000-0000-0000217B0000}"/>
    <cellStyle name="SAPBEXaggItem 29" xfId="27540" xr:uid="{00000000-0005-0000-0000-0000227B0000}"/>
    <cellStyle name="SAPBEXaggItem 3" xfId="2846" xr:uid="{00000000-0005-0000-0000-0000237B0000}"/>
    <cellStyle name="SAPBEXaggItem 3 10" xfId="6219" xr:uid="{00000000-0005-0000-0000-0000247B0000}"/>
    <cellStyle name="SAPBEXaggItem 3 10 2" xfId="23541" xr:uid="{00000000-0005-0000-0000-0000257B0000}"/>
    <cellStyle name="SAPBEXaggItem 3 10 3" xfId="22262" xr:uid="{00000000-0005-0000-0000-0000267B0000}"/>
    <cellStyle name="SAPBEXaggItem 3 10 4" xfId="48075" xr:uid="{00000000-0005-0000-0000-0000277B0000}"/>
    <cellStyle name="SAPBEXaggItem 3 11" xfId="6452" xr:uid="{00000000-0005-0000-0000-0000287B0000}"/>
    <cellStyle name="SAPBEXaggItem 3 11 2" xfId="23750" xr:uid="{00000000-0005-0000-0000-0000297B0000}"/>
    <cellStyle name="SAPBEXaggItem 3 11 3" xfId="31386" xr:uid="{00000000-0005-0000-0000-00002A7B0000}"/>
    <cellStyle name="SAPBEXaggItem 3 11 4" xfId="48248" xr:uid="{00000000-0005-0000-0000-00002B7B0000}"/>
    <cellStyle name="SAPBEXaggItem 3 12" xfId="6746" xr:uid="{00000000-0005-0000-0000-00002C7B0000}"/>
    <cellStyle name="SAPBEXaggItem 3 12 2" xfId="24012" xr:uid="{00000000-0005-0000-0000-00002D7B0000}"/>
    <cellStyle name="SAPBEXaggItem 3 12 3" xfId="24652" xr:uid="{00000000-0005-0000-0000-00002E7B0000}"/>
    <cellStyle name="SAPBEXaggItem 3 12 4" xfId="48471" xr:uid="{00000000-0005-0000-0000-00002F7B0000}"/>
    <cellStyle name="SAPBEXaggItem 3 13" xfId="7110" xr:uid="{00000000-0005-0000-0000-0000307B0000}"/>
    <cellStyle name="SAPBEXaggItem 3 13 2" xfId="24341" xr:uid="{00000000-0005-0000-0000-0000317B0000}"/>
    <cellStyle name="SAPBEXaggItem 3 13 3" xfId="35782" xr:uid="{00000000-0005-0000-0000-0000327B0000}"/>
    <cellStyle name="SAPBEXaggItem 3 13 4" xfId="48751" xr:uid="{00000000-0005-0000-0000-0000337B0000}"/>
    <cellStyle name="SAPBEXaggItem 3 14" xfId="7536" xr:uid="{00000000-0005-0000-0000-0000347B0000}"/>
    <cellStyle name="SAPBEXaggItem 3 14 2" xfId="24718" xr:uid="{00000000-0005-0000-0000-0000357B0000}"/>
    <cellStyle name="SAPBEXaggItem 3 14 3" xfId="36090" xr:uid="{00000000-0005-0000-0000-0000367B0000}"/>
    <cellStyle name="SAPBEXaggItem 3 14 4" xfId="49061" xr:uid="{00000000-0005-0000-0000-0000377B0000}"/>
    <cellStyle name="SAPBEXaggItem 3 15" xfId="7834" xr:uid="{00000000-0005-0000-0000-0000387B0000}"/>
    <cellStyle name="SAPBEXaggItem 3 15 2" xfId="24988" xr:uid="{00000000-0005-0000-0000-0000397B0000}"/>
    <cellStyle name="SAPBEXaggItem 3 15 3" xfId="36320" xr:uid="{00000000-0005-0000-0000-00003A7B0000}"/>
    <cellStyle name="SAPBEXaggItem 3 15 4" xfId="49291" xr:uid="{00000000-0005-0000-0000-00003B7B0000}"/>
    <cellStyle name="SAPBEXaggItem 3 16" xfId="8415" xr:uid="{00000000-0005-0000-0000-00003C7B0000}"/>
    <cellStyle name="SAPBEXaggItem 3 16 2" xfId="25530" xr:uid="{00000000-0005-0000-0000-00003D7B0000}"/>
    <cellStyle name="SAPBEXaggItem 3 16 3" xfId="36803" xr:uid="{00000000-0005-0000-0000-00003E7B0000}"/>
    <cellStyle name="SAPBEXaggItem 3 16 4" xfId="49774" xr:uid="{00000000-0005-0000-0000-00003F7B0000}"/>
    <cellStyle name="SAPBEXaggItem 3 17" xfId="8677" xr:uid="{00000000-0005-0000-0000-0000407B0000}"/>
    <cellStyle name="SAPBEXaggItem 3 17 2" xfId="25757" xr:uid="{00000000-0005-0000-0000-0000417B0000}"/>
    <cellStyle name="SAPBEXaggItem 3 17 3" xfId="36992" xr:uid="{00000000-0005-0000-0000-0000427B0000}"/>
    <cellStyle name="SAPBEXaggItem 3 17 4" xfId="49963" xr:uid="{00000000-0005-0000-0000-0000437B0000}"/>
    <cellStyle name="SAPBEXaggItem 3 18" xfId="8955" xr:uid="{00000000-0005-0000-0000-0000447B0000}"/>
    <cellStyle name="SAPBEXaggItem 3 18 2" xfId="26007" xr:uid="{00000000-0005-0000-0000-0000457B0000}"/>
    <cellStyle name="SAPBEXaggItem 3 18 3" xfId="37208" xr:uid="{00000000-0005-0000-0000-0000467B0000}"/>
    <cellStyle name="SAPBEXaggItem 3 18 4" xfId="50179" xr:uid="{00000000-0005-0000-0000-0000477B0000}"/>
    <cellStyle name="SAPBEXaggItem 3 19" xfId="10474" xr:uid="{00000000-0005-0000-0000-0000487B0000}"/>
    <cellStyle name="SAPBEXaggItem 3 19 2" xfId="27427" xr:uid="{00000000-0005-0000-0000-0000497B0000}"/>
    <cellStyle name="SAPBEXaggItem 3 19 3" xfId="38468" xr:uid="{00000000-0005-0000-0000-00004A7B0000}"/>
    <cellStyle name="SAPBEXaggItem 3 19 4" xfId="51455" xr:uid="{00000000-0005-0000-0000-00004B7B0000}"/>
    <cellStyle name="SAPBEXaggItem 3 2" xfId="3360" xr:uid="{00000000-0005-0000-0000-00004C7B0000}"/>
    <cellStyle name="SAPBEXaggItem 3 2 2" xfId="20933" xr:uid="{00000000-0005-0000-0000-00004D7B0000}"/>
    <cellStyle name="SAPBEXaggItem 3 2 3" xfId="30091" xr:uid="{00000000-0005-0000-0000-00004E7B0000}"/>
    <cellStyle name="SAPBEXaggItem 3 2 4" xfId="45847" xr:uid="{00000000-0005-0000-0000-00004F7B0000}"/>
    <cellStyle name="SAPBEXaggItem 3 20" xfId="10721" xr:uid="{00000000-0005-0000-0000-0000507B0000}"/>
    <cellStyle name="SAPBEXaggItem 3 20 2" xfId="27656" xr:uid="{00000000-0005-0000-0000-0000517B0000}"/>
    <cellStyle name="SAPBEXaggItem 3 20 3" xfId="38665" xr:uid="{00000000-0005-0000-0000-0000527B0000}"/>
    <cellStyle name="SAPBEXaggItem 3 20 4" xfId="51673" xr:uid="{00000000-0005-0000-0000-0000537B0000}"/>
    <cellStyle name="SAPBEXaggItem 3 21" xfId="11045" xr:uid="{00000000-0005-0000-0000-0000547B0000}"/>
    <cellStyle name="SAPBEXaggItem 3 21 2" xfId="27951" xr:uid="{00000000-0005-0000-0000-0000557B0000}"/>
    <cellStyle name="SAPBEXaggItem 3 21 3" xfId="38904" xr:uid="{00000000-0005-0000-0000-0000567B0000}"/>
    <cellStyle name="SAPBEXaggItem 3 21 4" xfId="51912" xr:uid="{00000000-0005-0000-0000-0000577B0000}"/>
    <cellStyle name="SAPBEXaggItem 3 22" xfId="11383" xr:uid="{00000000-0005-0000-0000-0000587B0000}"/>
    <cellStyle name="SAPBEXaggItem 3 22 2" xfId="28258" xr:uid="{00000000-0005-0000-0000-0000597B0000}"/>
    <cellStyle name="SAPBEXaggItem 3 22 3" xfId="39161" xr:uid="{00000000-0005-0000-0000-00005A7B0000}"/>
    <cellStyle name="SAPBEXaggItem 3 22 4" xfId="52169" xr:uid="{00000000-0005-0000-0000-00005B7B0000}"/>
    <cellStyle name="SAPBEXaggItem 3 23" xfId="11654" xr:uid="{00000000-0005-0000-0000-00005C7B0000}"/>
    <cellStyle name="SAPBEXaggItem 3 23 2" xfId="28497" xr:uid="{00000000-0005-0000-0000-00005D7B0000}"/>
    <cellStyle name="SAPBEXaggItem 3 23 3" xfId="39364" xr:uid="{00000000-0005-0000-0000-00005E7B0000}"/>
    <cellStyle name="SAPBEXaggItem 3 23 4" xfId="52372" xr:uid="{00000000-0005-0000-0000-00005F7B0000}"/>
    <cellStyle name="SAPBEXaggItem 3 24" xfId="11985" xr:uid="{00000000-0005-0000-0000-0000607B0000}"/>
    <cellStyle name="SAPBEXaggItem 3 24 2" xfId="28797" xr:uid="{00000000-0005-0000-0000-0000617B0000}"/>
    <cellStyle name="SAPBEXaggItem 3 24 3" xfId="39625" xr:uid="{00000000-0005-0000-0000-0000627B0000}"/>
    <cellStyle name="SAPBEXaggItem 3 24 4" xfId="52633" xr:uid="{00000000-0005-0000-0000-0000637B0000}"/>
    <cellStyle name="SAPBEXaggItem 3 25" xfId="12270" xr:uid="{00000000-0005-0000-0000-0000647B0000}"/>
    <cellStyle name="SAPBEXaggItem 3 25 2" xfId="29050" xr:uid="{00000000-0005-0000-0000-0000657B0000}"/>
    <cellStyle name="SAPBEXaggItem 3 25 3" xfId="39824" xr:uid="{00000000-0005-0000-0000-0000667B0000}"/>
    <cellStyle name="SAPBEXaggItem 3 25 4" xfId="52832" xr:uid="{00000000-0005-0000-0000-0000677B0000}"/>
    <cellStyle name="SAPBEXaggItem 3 26" xfId="12543" xr:uid="{00000000-0005-0000-0000-0000687B0000}"/>
    <cellStyle name="SAPBEXaggItem 3 26 2" xfId="29291" xr:uid="{00000000-0005-0000-0000-0000697B0000}"/>
    <cellStyle name="SAPBEXaggItem 3 26 3" xfId="40025" xr:uid="{00000000-0005-0000-0000-00006A7B0000}"/>
    <cellStyle name="SAPBEXaggItem 3 26 4" xfId="53033" xr:uid="{00000000-0005-0000-0000-00006B7B0000}"/>
    <cellStyle name="SAPBEXaggItem 3 27" xfId="12826" xr:uid="{00000000-0005-0000-0000-00006C7B0000}"/>
    <cellStyle name="SAPBEXaggItem 3 27 2" xfId="29542" xr:uid="{00000000-0005-0000-0000-00006D7B0000}"/>
    <cellStyle name="SAPBEXaggItem 3 27 3" xfId="40226" xr:uid="{00000000-0005-0000-0000-00006E7B0000}"/>
    <cellStyle name="SAPBEXaggItem 3 27 4" xfId="53234" xr:uid="{00000000-0005-0000-0000-00006F7B0000}"/>
    <cellStyle name="SAPBEXaggItem 3 28" xfId="13169" xr:uid="{00000000-0005-0000-0000-0000707B0000}"/>
    <cellStyle name="SAPBEXaggItem 3 28 2" xfId="29850" xr:uid="{00000000-0005-0000-0000-0000717B0000}"/>
    <cellStyle name="SAPBEXaggItem 3 28 3" xfId="40494" xr:uid="{00000000-0005-0000-0000-0000727B0000}"/>
    <cellStyle name="SAPBEXaggItem 3 28 4" xfId="53502" xr:uid="{00000000-0005-0000-0000-0000737B0000}"/>
    <cellStyle name="SAPBEXaggItem 3 29" xfId="13506" xr:uid="{00000000-0005-0000-0000-0000747B0000}"/>
    <cellStyle name="SAPBEXaggItem 3 29 2" xfId="30156" xr:uid="{00000000-0005-0000-0000-0000757B0000}"/>
    <cellStyle name="SAPBEXaggItem 3 29 3" xfId="40760" xr:uid="{00000000-0005-0000-0000-0000767B0000}"/>
    <cellStyle name="SAPBEXaggItem 3 29 4" xfId="53768" xr:uid="{00000000-0005-0000-0000-0000777B0000}"/>
    <cellStyle name="SAPBEXaggItem 3 3" xfId="3656" xr:uid="{00000000-0005-0000-0000-0000787B0000}"/>
    <cellStyle name="SAPBEXaggItem 3 3 2" xfId="21193" xr:uid="{00000000-0005-0000-0000-0000797B0000}"/>
    <cellStyle name="SAPBEXaggItem 3 3 3" xfId="33089" xr:uid="{00000000-0005-0000-0000-00007A7B0000}"/>
    <cellStyle name="SAPBEXaggItem 3 3 4" xfId="46064" xr:uid="{00000000-0005-0000-0000-00007B7B0000}"/>
    <cellStyle name="SAPBEXaggItem 3 30" xfId="13745" xr:uid="{00000000-0005-0000-0000-00007C7B0000}"/>
    <cellStyle name="SAPBEXaggItem 3 30 2" xfId="30369" xr:uid="{00000000-0005-0000-0000-00007D7B0000}"/>
    <cellStyle name="SAPBEXaggItem 3 30 3" xfId="40945" xr:uid="{00000000-0005-0000-0000-00007E7B0000}"/>
    <cellStyle name="SAPBEXaggItem 3 30 4" xfId="53953" xr:uid="{00000000-0005-0000-0000-00007F7B0000}"/>
    <cellStyle name="SAPBEXaggItem 3 31" xfId="14020" xr:uid="{00000000-0005-0000-0000-0000807B0000}"/>
    <cellStyle name="SAPBEXaggItem 3 31 2" xfId="30609" xr:uid="{00000000-0005-0000-0000-0000817B0000}"/>
    <cellStyle name="SAPBEXaggItem 3 31 3" xfId="41147" xr:uid="{00000000-0005-0000-0000-0000827B0000}"/>
    <cellStyle name="SAPBEXaggItem 3 31 4" xfId="54155" xr:uid="{00000000-0005-0000-0000-0000837B0000}"/>
    <cellStyle name="SAPBEXaggItem 3 32" xfId="14317" xr:uid="{00000000-0005-0000-0000-0000847B0000}"/>
    <cellStyle name="SAPBEXaggItem 3 32 2" xfId="30873" xr:uid="{00000000-0005-0000-0000-0000857B0000}"/>
    <cellStyle name="SAPBEXaggItem 3 32 3" xfId="41363" xr:uid="{00000000-0005-0000-0000-0000867B0000}"/>
    <cellStyle name="SAPBEXaggItem 3 32 4" xfId="54371" xr:uid="{00000000-0005-0000-0000-0000877B0000}"/>
    <cellStyle name="SAPBEXaggItem 3 33" xfId="14641" xr:uid="{00000000-0005-0000-0000-0000887B0000}"/>
    <cellStyle name="SAPBEXaggItem 3 33 2" xfId="31161" xr:uid="{00000000-0005-0000-0000-0000897B0000}"/>
    <cellStyle name="SAPBEXaggItem 3 33 3" xfId="41606" xr:uid="{00000000-0005-0000-0000-00008A7B0000}"/>
    <cellStyle name="SAPBEXaggItem 3 33 4" xfId="54614" xr:uid="{00000000-0005-0000-0000-00008B7B0000}"/>
    <cellStyle name="SAPBEXaggItem 3 34" xfId="14944" xr:uid="{00000000-0005-0000-0000-00008C7B0000}"/>
    <cellStyle name="SAPBEXaggItem 3 34 2" xfId="31430" xr:uid="{00000000-0005-0000-0000-00008D7B0000}"/>
    <cellStyle name="SAPBEXaggItem 3 34 3" xfId="41838" xr:uid="{00000000-0005-0000-0000-00008E7B0000}"/>
    <cellStyle name="SAPBEXaggItem 3 34 4" xfId="54846" xr:uid="{00000000-0005-0000-0000-00008F7B0000}"/>
    <cellStyle name="SAPBEXaggItem 3 35" xfId="15249" xr:uid="{00000000-0005-0000-0000-0000907B0000}"/>
    <cellStyle name="SAPBEXaggItem 3 35 2" xfId="31699" xr:uid="{00000000-0005-0000-0000-0000917B0000}"/>
    <cellStyle name="SAPBEXaggItem 3 35 3" xfId="42068" xr:uid="{00000000-0005-0000-0000-0000927B0000}"/>
    <cellStyle name="SAPBEXaggItem 3 35 4" xfId="55076" xr:uid="{00000000-0005-0000-0000-0000937B0000}"/>
    <cellStyle name="SAPBEXaggItem 3 36" xfId="15695" xr:uid="{00000000-0005-0000-0000-0000947B0000}"/>
    <cellStyle name="SAPBEXaggItem 3 36 2" xfId="32103" xr:uid="{00000000-0005-0000-0000-0000957B0000}"/>
    <cellStyle name="SAPBEXaggItem 3 36 3" xfId="42430" xr:uid="{00000000-0005-0000-0000-0000967B0000}"/>
    <cellStyle name="SAPBEXaggItem 3 36 4" xfId="55438" xr:uid="{00000000-0005-0000-0000-0000977B0000}"/>
    <cellStyle name="SAPBEXaggItem 3 37" xfId="15958" xr:uid="{00000000-0005-0000-0000-0000987B0000}"/>
    <cellStyle name="SAPBEXaggItem 3 37 2" xfId="32330" xr:uid="{00000000-0005-0000-0000-0000997B0000}"/>
    <cellStyle name="SAPBEXaggItem 3 37 3" xfId="42620" xr:uid="{00000000-0005-0000-0000-00009A7B0000}"/>
    <cellStyle name="SAPBEXaggItem 3 37 4" xfId="55628" xr:uid="{00000000-0005-0000-0000-00009B7B0000}"/>
    <cellStyle name="SAPBEXaggItem 3 38" xfId="16445" xr:uid="{00000000-0005-0000-0000-00009C7B0000}"/>
    <cellStyle name="SAPBEXaggItem 3 38 2" xfId="32777" xr:uid="{00000000-0005-0000-0000-00009D7B0000}"/>
    <cellStyle name="SAPBEXaggItem 3 38 3" xfId="43016" xr:uid="{00000000-0005-0000-0000-00009E7B0000}"/>
    <cellStyle name="SAPBEXaggItem 3 38 4" xfId="56024" xr:uid="{00000000-0005-0000-0000-00009F7B0000}"/>
    <cellStyle name="SAPBEXaggItem 3 39" xfId="16665" xr:uid="{00000000-0005-0000-0000-0000A07B0000}"/>
    <cellStyle name="SAPBEXaggItem 3 39 2" xfId="32972" xr:uid="{00000000-0005-0000-0000-0000A17B0000}"/>
    <cellStyle name="SAPBEXaggItem 3 39 3" xfId="43187" xr:uid="{00000000-0005-0000-0000-0000A27B0000}"/>
    <cellStyle name="SAPBEXaggItem 3 39 4" xfId="56195" xr:uid="{00000000-0005-0000-0000-0000A37B0000}"/>
    <cellStyle name="SAPBEXaggItem 3 4" xfId="4273" xr:uid="{00000000-0005-0000-0000-0000A47B0000}"/>
    <cellStyle name="SAPBEXaggItem 3 4 2" xfId="21757" xr:uid="{00000000-0005-0000-0000-0000A57B0000}"/>
    <cellStyle name="SAPBEXaggItem 3 4 3" xfId="26694" xr:uid="{00000000-0005-0000-0000-0000A67B0000}"/>
    <cellStyle name="SAPBEXaggItem 3 4 4" xfId="46542" xr:uid="{00000000-0005-0000-0000-0000A77B0000}"/>
    <cellStyle name="SAPBEXaggItem 3 40" xfId="17466" xr:uid="{00000000-0005-0000-0000-0000A87B0000}"/>
    <cellStyle name="SAPBEXaggItem 3 40 2" xfId="33704" xr:uid="{00000000-0005-0000-0000-0000A97B0000}"/>
    <cellStyle name="SAPBEXaggItem 3 40 3" xfId="43819" xr:uid="{00000000-0005-0000-0000-0000AA7B0000}"/>
    <cellStyle name="SAPBEXaggItem 3 40 4" xfId="56827" xr:uid="{00000000-0005-0000-0000-0000AB7B0000}"/>
    <cellStyle name="SAPBEXaggItem 3 41" xfId="17716" xr:uid="{00000000-0005-0000-0000-0000AC7B0000}"/>
    <cellStyle name="SAPBEXaggItem 3 41 2" xfId="33925" xr:uid="{00000000-0005-0000-0000-0000AD7B0000}"/>
    <cellStyle name="SAPBEXaggItem 3 41 3" xfId="44000" xr:uid="{00000000-0005-0000-0000-0000AE7B0000}"/>
    <cellStyle name="SAPBEXaggItem 3 41 4" xfId="57008" xr:uid="{00000000-0005-0000-0000-0000AF7B0000}"/>
    <cellStyle name="SAPBEXaggItem 3 42" xfId="18035" xr:uid="{00000000-0005-0000-0000-0000B07B0000}"/>
    <cellStyle name="SAPBEXaggItem 3 42 2" xfId="34207" xr:uid="{00000000-0005-0000-0000-0000B17B0000}"/>
    <cellStyle name="SAPBEXaggItem 3 42 3" xfId="44234" xr:uid="{00000000-0005-0000-0000-0000B27B0000}"/>
    <cellStyle name="SAPBEXaggItem 3 42 4" xfId="57242" xr:uid="{00000000-0005-0000-0000-0000B37B0000}"/>
    <cellStyle name="SAPBEXaggItem 3 43" xfId="18346" xr:uid="{00000000-0005-0000-0000-0000B47B0000}"/>
    <cellStyle name="SAPBEXaggItem 3 43 2" xfId="34482" xr:uid="{00000000-0005-0000-0000-0000B57B0000}"/>
    <cellStyle name="SAPBEXaggItem 3 43 3" xfId="44464" xr:uid="{00000000-0005-0000-0000-0000B67B0000}"/>
    <cellStyle name="SAPBEXaggItem 3 43 4" xfId="57472" xr:uid="{00000000-0005-0000-0000-0000B77B0000}"/>
    <cellStyle name="SAPBEXaggItem 3 44" xfId="18662" xr:uid="{00000000-0005-0000-0000-0000B87B0000}"/>
    <cellStyle name="SAPBEXaggItem 3 44 2" xfId="34762" xr:uid="{00000000-0005-0000-0000-0000B97B0000}"/>
    <cellStyle name="SAPBEXaggItem 3 44 3" xfId="44699" xr:uid="{00000000-0005-0000-0000-0000BA7B0000}"/>
    <cellStyle name="SAPBEXaggItem 3 44 4" xfId="57707" xr:uid="{00000000-0005-0000-0000-0000BB7B0000}"/>
    <cellStyle name="SAPBEXaggItem 3 45" xfId="19123" xr:uid="{00000000-0005-0000-0000-0000BC7B0000}"/>
    <cellStyle name="SAPBEXaggItem 3 45 2" xfId="35171" xr:uid="{00000000-0005-0000-0000-0000BD7B0000}"/>
    <cellStyle name="SAPBEXaggItem 3 45 3" xfId="45041" xr:uid="{00000000-0005-0000-0000-0000BE7B0000}"/>
    <cellStyle name="SAPBEXaggItem 3 45 4" xfId="58049" xr:uid="{00000000-0005-0000-0000-0000BF7B0000}"/>
    <cellStyle name="SAPBEXaggItem 3 46" xfId="19425" xr:uid="{00000000-0005-0000-0000-0000C07B0000}"/>
    <cellStyle name="SAPBEXaggItem 3 46 2" xfId="35437" xr:uid="{00000000-0005-0000-0000-0000C17B0000}"/>
    <cellStyle name="SAPBEXaggItem 3 46 3" xfId="45264" xr:uid="{00000000-0005-0000-0000-0000C27B0000}"/>
    <cellStyle name="SAPBEXaggItem 3 46 4" xfId="58272" xr:uid="{00000000-0005-0000-0000-0000C37B0000}"/>
    <cellStyle name="SAPBEXaggItem 3 47" xfId="34423" xr:uid="{00000000-0005-0000-0000-0000C47B0000}"/>
    <cellStyle name="SAPBEXaggItem 3 48" xfId="45548" xr:uid="{00000000-0005-0000-0000-0000C57B0000}"/>
    <cellStyle name="SAPBEXaggItem 3 5" xfId="4516" xr:uid="{00000000-0005-0000-0000-0000C67B0000}"/>
    <cellStyle name="SAPBEXaggItem 3 5 2" xfId="21968" xr:uid="{00000000-0005-0000-0000-0000C77B0000}"/>
    <cellStyle name="SAPBEXaggItem 3 5 3" xfId="21367" xr:uid="{00000000-0005-0000-0000-0000C87B0000}"/>
    <cellStyle name="SAPBEXaggItem 3 5 4" xfId="46712" xr:uid="{00000000-0005-0000-0000-0000C97B0000}"/>
    <cellStyle name="SAPBEXaggItem 3 6" xfId="4907" xr:uid="{00000000-0005-0000-0000-0000CA7B0000}"/>
    <cellStyle name="SAPBEXaggItem 3 6 2" xfId="22331" xr:uid="{00000000-0005-0000-0000-0000CB7B0000}"/>
    <cellStyle name="SAPBEXaggItem 3 6 3" xfId="33557" xr:uid="{00000000-0005-0000-0000-0000CC7B0000}"/>
    <cellStyle name="SAPBEXaggItem 3 6 4" xfId="47025" xr:uid="{00000000-0005-0000-0000-0000CD7B0000}"/>
    <cellStyle name="SAPBEXaggItem 3 7" xfId="5133" xr:uid="{00000000-0005-0000-0000-0000CE7B0000}"/>
    <cellStyle name="SAPBEXaggItem 3 7 2" xfId="22535" xr:uid="{00000000-0005-0000-0000-0000CF7B0000}"/>
    <cellStyle name="SAPBEXaggItem 3 7 3" xfId="19705" xr:uid="{00000000-0005-0000-0000-0000D07B0000}"/>
    <cellStyle name="SAPBEXaggItem 3 7 4" xfId="47207" xr:uid="{00000000-0005-0000-0000-0000D17B0000}"/>
    <cellStyle name="SAPBEXaggItem 3 8" xfId="5418" xr:uid="{00000000-0005-0000-0000-0000D27B0000}"/>
    <cellStyle name="SAPBEXaggItem 3 8 2" xfId="22796" xr:uid="{00000000-0005-0000-0000-0000D37B0000}"/>
    <cellStyle name="SAPBEXaggItem 3 8 3" xfId="20275" xr:uid="{00000000-0005-0000-0000-0000D47B0000}"/>
    <cellStyle name="SAPBEXaggItem 3 8 4" xfId="47425" xr:uid="{00000000-0005-0000-0000-0000D57B0000}"/>
    <cellStyle name="SAPBEXaggItem 3 9" xfId="5626" xr:uid="{00000000-0005-0000-0000-0000D67B0000}"/>
    <cellStyle name="SAPBEXaggItem 3 9 2" xfId="22985" xr:uid="{00000000-0005-0000-0000-0000D77B0000}"/>
    <cellStyle name="SAPBEXaggItem 3 9 3" xfId="21694" xr:uid="{00000000-0005-0000-0000-0000D87B0000}"/>
    <cellStyle name="SAPBEXaggItem 3 9 4" xfId="47587" xr:uid="{00000000-0005-0000-0000-0000D97B0000}"/>
    <cellStyle name="SAPBEXaggItem 30" xfId="45400" xr:uid="{00000000-0005-0000-0000-0000DA7B0000}"/>
    <cellStyle name="SAPBEXaggItem 31" xfId="58739" xr:uid="{00000000-0005-0000-0000-0000DB7B0000}"/>
    <cellStyle name="SAPBEXaggItem 4" xfId="2687" xr:uid="{00000000-0005-0000-0000-0000DC7B0000}"/>
    <cellStyle name="SAPBEXaggItem 4 10" xfId="6097" xr:uid="{00000000-0005-0000-0000-0000DD7B0000}"/>
    <cellStyle name="SAPBEXaggItem 4 10 2" xfId="23429" xr:uid="{00000000-0005-0000-0000-0000DE7B0000}"/>
    <cellStyle name="SAPBEXaggItem 4 10 3" xfId="26120" xr:uid="{00000000-0005-0000-0000-0000DF7B0000}"/>
    <cellStyle name="SAPBEXaggItem 4 10 4" xfId="47984" xr:uid="{00000000-0005-0000-0000-0000E07B0000}"/>
    <cellStyle name="SAPBEXaggItem 4 11" xfId="5786" xr:uid="{00000000-0005-0000-0000-0000E17B0000}"/>
    <cellStyle name="SAPBEXaggItem 4 11 2" xfId="23131" xr:uid="{00000000-0005-0000-0000-0000E27B0000}"/>
    <cellStyle name="SAPBEXaggItem 4 11 3" xfId="24671" xr:uid="{00000000-0005-0000-0000-0000E37B0000}"/>
    <cellStyle name="SAPBEXaggItem 4 11 4" xfId="47716" xr:uid="{00000000-0005-0000-0000-0000E47B0000}"/>
    <cellStyle name="SAPBEXaggItem 4 12" xfId="6621" xr:uid="{00000000-0005-0000-0000-0000E57B0000}"/>
    <cellStyle name="SAPBEXaggItem 4 12 2" xfId="23901" xr:uid="{00000000-0005-0000-0000-0000E67B0000}"/>
    <cellStyle name="SAPBEXaggItem 4 12 3" xfId="24450" xr:uid="{00000000-0005-0000-0000-0000E77B0000}"/>
    <cellStyle name="SAPBEXaggItem 4 12 4" xfId="48384" xr:uid="{00000000-0005-0000-0000-0000E87B0000}"/>
    <cellStyle name="SAPBEXaggItem 4 13" xfId="6996" xr:uid="{00000000-0005-0000-0000-0000E97B0000}"/>
    <cellStyle name="SAPBEXaggItem 4 13 2" xfId="24240" xr:uid="{00000000-0005-0000-0000-0000EA7B0000}"/>
    <cellStyle name="SAPBEXaggItem 4 13 3" xfId="35704" xr:uid="{00000000-0005-0000-0000-0000EB7B0000}"/>
    <cellStyle name="SAPBEXaggItem 4 13 4" xfId="48673" xr:uid="{00000000-0005-0000-0000-0000EC7B0000}"/>
    <cellStyle name="SAPBEXaggItem 4 14" xfId="7410" xr:uid="{00000000-0005-0000-0000-0000ED7B0000}"/>
    <cellStyle name="SAPBEXaggItem 4 14 2" xfId="24611" xr:uid="{00000000-0005-0000-0000-0000EE7B0000}"/>
    <cellStyle name="SAPBEXaggItem 4 14 3" xfId="36002" xr:uid="{00000000-0005-0000-0000-0000EF7B0000}"/>
    <cellStyle name="SAPBEXaggItem 4 14 4" xfId="48973" xr:uid="{00000000-0005-0000-0000-0000F07B0000}"/>
    <cellStyle name="SAPBEXaggItem 4 15" xfId="7718" xr:uid="{00000000-0005-0000-0000-0000F17B0000}"/>
    <cellStyle name="SAPBEXaggItem 4 15 2" xfId="24882" xr:uid="{00000000-0005-0000-0000-0000F27B0000}"/>
    <cellStyle name="SAPBEXaggItem 4 15 3" xfId="36233" xr:uid="{00000000-0005-0000-0000-0000F37B0000}"/>
    <cellStyle name="SAPBEXaggItem 4 15 4" xfId="49204" xr:uid="{00000000-0005-0000-0000-0000F47B0000}"/>
    <cellStyle name="SAPBEXaggItem 4 16" xfId="8294" xr:uid="{00000000-0005-0000-0000-0000F57B0000}"/>
    <cellStyle name="SAPBEXaggItem 4 16 2" xfId="25420" xr:uid="{00000000-0005-0000-0000-0000F67B0000}"/>
    <cellStyle name="SAPBEXaggItem 4 16 3" xfId="36711" xr:uid="{00000000-0005-0000-0000-0000F77B0000}"/>
    <cellStyle name="SAPBEXaggItem 4 16 4" xfId="49682" xr:uid="{00000000-0005-0000-0000-0000F87B0000}"/>
    <cellStyle name="SAPBEXaggItem 4 17" xfId="8187" xr:uid="{00000000-0005-0000-0000-0000F97B0000}"/>
    <cellStyle name="SAPBEXaggItem 4 17 2" xfId="25318" xr:uid="{00000000-0005-0000-0000-0000FA7B0000}"/>
    <cellStyle name="SAPBEXaggItem 4 17 3" xfId="36621" xr:uid="{00000000-0005-0000-0000-0000FB7B0000}"/>
    <cellStyle name="SAPBEXaggItem 4 17 4" xfId="49592" xr:uid="{00000000-0005-0000-0000-0000FC7B0000}"/>
    <cellStyle name="SAPBEXaggItem 4 18" xfId="8839" xr:uid="{00000000-0005-0000-0000-0000FD7B0000}"/>
    <cellStyle name="SAPBEXaggItem 4 18 2" xfId="25902" xr:uid="{00000000-0005-0000-0000-0000FE7B0000}"/>
    <cellStyle name="SAPBEXaggItem 4 18 3" xfId="37121" xr:uid="{00000000-0005-0000-0000-0000FF7B0000}"/>
    <cellStyle name="SAPBEXaggItem 4 18 4" xfId="50092" xr:uid="{00000000-0005-0000-0000-0000007C0000}"/>
    <cellStyle name="SAPBEXaggItem 4 19" xfId="10345" xr:uid="{00000000-0005-0000-0000-0000017C0000}"/>
    <cellStyle name="SAPBEXaggItem 4 19 2" xfId="27308" xr:uid="{00000000-0005-0000-0000-0000027C0000}"/>
    <cellStyle name="SAPBEXaggItem 4 19 3" xfId="38367" xr:uid="{00000000-0005-0000-0000-0000037C0000}"/>
    <cellStyle name="SAPBEXaggItem 4 19 4" xfId="51327" xr:uid="{00000000-0005-0000-0000-0000047C0000}"/>
    <cellStyle name="SAPBEXaggItem 4 2" xfId="3235" xr:uid="{00000000-0005-0000-0000-0000057C0000}"/>
    <cellStyle name="SAPBEXaggItem 4 2 2" xfId="20822" xr:uid="{00000000-0005-0000-0000-0000067C0000}"/>
    <cellStyle name="SAPBEXaggItem 4 2 3" xfId="32456" xr:uid="{00000000-0005-0000-0000-0000077C0000}"/>
    <cellStyle name="SAPBEXaggItem 4 2 4" xfId="45760" xr:uid="{00000000-0005-0000-0000-0000087C0000}"/>
    <cellStyle name="SAPBEXaggItem 4 20" xfId="9135" xr:uid="{00000000-0005-0000-0000-0000097C0000}"/>
    <cellStyle name="SAPBEXaggItem 4 20 2" xfId="26170" xr:uid="{00000000-0005-0000-0000-00000A7C0000}"/>
    <cellStyle name="SAPBEXaggItem 4 20 3" xfId="37351" xr:uid="{00000000-0005-0000-0000-00000B7C0000}"/>
    <cellStyle name="SAPBEXaggItem 4 20 4" xfId="50322" xr:uid="{00000000-0005-0000-0000-00000C7C0000}"/>
    <cellStyle name="SAPBEXaggItem 4 21" xfId="10190" xr:uid="{00000000-0005-0000-0000-00000D7C0000}"/>
    <cellStyle name="SAPBEXaggItem 4 21 2" xfId="27160" xr:uid="{00000000-0005-0000-0000-00000E7C0000}"/>
    <cellStyle name="SAPBEXaggItem 4 21 3" xfId="38232" xr:uid="{00000000-0005-0000-0000-00000F7C0000}"/>
    <cellStyle name="SAPBEXaggItem 4 21 4" xfId="51190" xr:uid="{00000000-0005-0000-0000-0000107C0000}"/>
    <cellStyle name="SAPBEXaggItem 4 22" xfId="11247" xr:uid="{00000000-0005-0000-0000-0000117C0000}"/>
    <cellStyle name="SAPBEXaggItem 4 22 2" xfId="28131" xr:uid="{00000000-0005-0000-0000-0000127C0000}"/>
    <cellStyle name="SAPBEXaggItem 4 22 3" xfId="39057" xr:uid="{00000000-0005-0000-0000-0000137C0000}"/>
    <cellStyle name="SAPBEXaggItem 4 22 4" xfId="52065" xr:uid="{00000000-0005-0000-0000-0000147C0000}"/>
    <cellStyle name="SAPBEXaggItem 4 23" xfId="9340" xr:uid="{00000000-0005-0000-0000-0000157C0000}"/>
    <cellStyle name="SAPBEXaggItem 4 23 2" xfId="26367" xr:uid="{00000000-0005-0000-0000-0000167C0000}"/>
    <cellStyle name="SAPBEXaggItem 4 23 3" xfId="37533" xr:uid="{00000000-0005-0000-0000-0000177C0000}"/>
    <cellStyle name="SAPBEXaggItem 4 23 4" xfId="50499" xr:uid="{00000000-0005-0000-0000-0000187C0000}"/>
    <cellStyle name="SAPBEXaggItem 4 24" xfId="9999" xr:uid="{00000000-0005-0000-0000-0000197C0000}"/>
    <cellStyle name="SAPBEXaggItem 4 24 2" xfId="26984" xr:uid="{00000000-0005-0000-0000-00001A7C0000}"/>
    <cellStyle name="SAPBEXaggItem 4 24 3" xfId="38086" xr:uid="{00000000-0005-0000-0000-00001B7C0000}"/>
    <cellStyle name="SAPBEXaggItem 4 24 4" xfId="51051" xr:uid="{00000000-0005-0000-0000-00001C7C0000}"/>
    <cellStyle name="SAPBEXaggItem 4 25" xfId="9411" xr:uid="{00000000-0005-0000-0000-00001D7C0000}"/>
    <cellStyle name="SAPBEXaggItem 4 25 2" xfId="26435" xr:uid="{00000000-0005-0000-0000-00001E7C0000}"/>
    <cellStyle name="SAPBEXaggItem 4 25 3" xfId="37589" xr:uid="{00000000-0005-0000-0000-00001F7C0000}"/>
    <cellStyle name="SAPBEXaggItem 4 25 4" xfId="50555" xr:uid="{00000000-0005-0000-0000-0000207C0000}"/>
    <cellStyle name="SAPBEXaggItem 4 26" xfId="9917" xr:uid="{00000000-0005-0000-0000-0000217C0000}"/>
    <cellStyle name="SAPBEXaggItem 4 26 2" xfId="26907" xr:uid="{00000000-0005-0000-0000-0000227C0000}"/>
    <cellStyle name="SAPBEXaggItem 4 26 3" xfId="38020" xr:uid="{00000000-0005-0000-0000-0000237C0000}"/>
    <cellStyle name="SAPBEXaggItem 4 26 4" xfId="50985" xr:uid="{00000000-0005-0000-0000-0000247C0000}"/>
    <cellStyle name="SAPBEXaggItem 4 27" xfId="9778" xr:uid="{00000000-0005-0000-0000-0000257C0000}"/>
    <cellStyle name="SAPBEXaggItem 4 27 2" xfId="26774" xr:uid="{00000000-0005-0000-0000-0000267C0000}"/>
    <cellStyle name="SAPBEXaggItem 4 27 3" xfId="37900" xr:uid="{00000000-0005-0000-0000-0000277C0000}"/>
    <cellStyle name="SAPBEXaggItem 4 27 4" xfId="50866" xr:uid="{00000000-0005-0000-0000-0000287C0000}"/>
    <cellStyle name="SAPBEXaggItem 4 28" xfId="13034" xr:uid="{00000000-0005-0000-0000-0000297C0000}"/>
    <cellStyle name="SAPBEXaggItem 4 28 2" xfId="29728" xr:uid="{00000000-0005-0000-0000-00002A7C0000}"/>
    <cellStyle name="SAPBEXaggItem 4 28 3" xfId="40393" xr:uid="{00000000-0005-0000-0000-00002B7C0000}"/>
    <cellStyle name="SAPBEXaggItem 4 28 4" xfId="53401" xr:uid="{00000000-0005-0000-0000-00002C7C0000}"/>
    <cellStyle name="SAPBEXaggItem 4 29" xfId="13374" xr:uid="{00000000-0005-0000-0000-00002D7C0000}"/>
    <cellStyle name="SAPBEXaggItem 4 29 2" xfId="30037" xr:uid="{00000000-0005-0000-0000-00002E7C0000}"/>
    <cellStyle name="SAPBEXaggItem 4 29 3" xfId="40658" xr:uid="{00000000-0005-0000-0000-00002F7C0000}"/>
    <cellStyle name="SAPBEXaggItem 4 29 4" xfId="53666" xr:uid="{00000000-0005-0000-0000-0000307C0000}"/>
    <cellStyle name="SAPBEXaggItem 4 3" xfId="3531" xr:uid="{00000000-0005-0000-0000-0000317C0000}"/>
    <cellStyle name="SAPBEXaggItem 4 3 2" xfId="21086" xr:uid="{00000000-0005-0000-0000-0000327C0000}"/>
    <cellStyle name="SAPBEXaggItem 4 3 3" xfId="32466" xr:uid="{00000000-0005-0000-0000-0000337C0000}"/>
    <cellStyle name="SAPBEXaggItem 4 3 4" xfId="45977" xr:uid="{00000000-0005-0000-0000-0000347C0000}"/>
    <cellStyle name="SAPBEXaggItem 4 30" xfId="13078" xr:uid="{00000000-0005-0000-0000-0000357C0000}"/>
    <cellStyle name="SAPBEXaggItem 4 30 2" xfId="29771" xr:uid="{00000000-0005-0000-0000-0000367C0000}"/>
    <cellStyle name="SAPBEXaggItem 4 30 3" xfId="40434" xr:uid="{00000000-0005-0000-0000-0000377C0000}"/>
    <cellStyle name="SAPBEXaggItem 4 30 4" xfId="53442" xr:uid="{00000000-0005-0000-0000-0000387C0000}"/>
    <cellStyle name="SAPBEXaggItem 4 31" xfId="12234" xr:uid="{00000000-0005-0000-0000-0000397C0000}"/>
    <cellStyle name="SAPBEXaggItem 4 31 2" xfId="29016" xr:uid="{00000000-0005-0000-0000-00003A7C0000}"/>
    <cellStyle name="SAPBEXaggItem 4 31 3" xfId="39790" xr:uid="{00000000-0005-0000-0000-00003B7C0000}"/>
    <cellStyle name="SAPBEXaggItem 4 31 4" xfId="52798" xr:uid="{00000000-0005-0000-0000-00003C7C0000}"/>
    <cellStyle name="SAPBEXaggItem 4 32" xfId="9501" xr:uid="{00000000-0005-0000-0000-00003D7C0000}"/>
    <cellStyle name="SAPBEXaggItem 4 32 2" xfId="26520" xr:uid="{00000000-0005-0000-0000-00003E7C0000}"/>
    <cellStyle name="SAPBEXaggItem 4 32 3" xfId="37667" xr:uid="{00000000-0005-0000-0000-00003F7C0000}"/>
    <cellStyle name="SAPBEXaggItem 4 32 4" xfId="50633" xr:uid="{00000000-0005-0000-0000-0000407C0000}"/>
    <cellStyle name="SAPBEXaggItem 4 33" xfId="14510" xr:uid="{00000000-0005-0000-0000-0000417C0000}"/>
    <cellStyle name="SAPBEXaggItem 4 33 2" xfId="31047" xr:uid="{00000000-0005-0000-0000-0000427C0000}"/>
    <cellStyle name="SAPBEXaggItem 4 33 3" xfId="41515" xr:uid="{00000000-0005-0000-0000-0000437C0000}"/>
    <cellStyle name="SAPBEXaggItem 4 33 4" xfId="54523" xr:uid="{00000000-0005-0000-0000-0000447C0000}"/>
    <cellStyle name="SAPBEXaggItem 4 34" xfId="14826" xr:uid="{00000000-0005-0000-0000-0000457C0000}"/>
    <cellStyle name="SAPBEXaggItem 4 34 2" xfId="31325" xr:uid="{00000000-0005-0000-0000-0000467C0000}"/>
    <cellStyle name="SAPBEXaggItem 4 34 3" xfId="41749" xr:uid="{00000000-0005-0000-0000-0000477C0000}"/>
    <cellStyle name="SAPBEXaggItem 4 34 4" xfId="54757" xr:uid="{00000000-0005-0000-0000-0000487C0000}"/>
    <cellStyle name="SAPBEXaggItem 4 35" xfId="15124" xr:uid="{00000000-0005-0000-0000-0000497C0000}"/>
    <cellStyle name="SAPBEXaggItem 4 35 2" xfId="31592" xr:uid="{00000000-0005-0000-0000-00004A7C0000}"/>
    <cellStyle name="SAPBEXaggItem 4 35 3" xfId="41981" xr:uid="{00000000-0005-0000-0000-00004B7C0000}"/>
    <cellStyle name="SAPBEXaggItem 4 35 4" xfId="54989" xr:uid="{00000000-0005-0000-0000-00004C7C0000}"/>
    <cellStyle name="SAPBEXaggItem 4 36" xfId="15576" xr:uid="{00000000-0005-0000-0000-00004D7C0000}"/>
    <cellStyle name="SAPBEXaggItem 4 36 2" xfId="31998" xr:uid="{00000000-0005-0000-0000-00004E7C0000}"/>
    <cellStyle name="SAPBEXaggItem 4 36 3" xfId="42341" xr:uid="{00000000-0005-0000-0000-00004F7C0000}"/>
    <cellStyle name="SAPBEXaggItem 4 36 4" xfId="55349" xr:uid="{00000000-0005-0000-0000-0000507C0000}"/>
    <cellStyle name="SAPBEXaggItem 4 37" xfId="15489" xr:uid="{00000000-0005-0000-0000-0000517C0000}"/>
    <cellStyle name="SAPBEXaggItem 4 37 2" xfId="31915" xr:uid="{00000000-0005-0000-0000-0000527C0000}"/>
    <cellStyle name="SAPBEXaggItem 4 37 3" xfId="42266" xr:uid="{00000000-0005-0000-0000-0000537C0000}"/>
    <cellStyle name="SAPBEXaggItem 4 37 4" xfId="55274" xr:uid="{00000000-0005-0000-0000-0000547C0000}"/>
    <cellStyle name="SAPBEXaggItem 4 38" xfId="16321" xr:uid="{00000000-0005-0000-0000-0000557C0000}"/>
    <cellStyle name="SAPBEXaggItem 4 38 2" xfId="32665" xr:uid="{00000000-0005-0000-0000-0000567C0000}"/>
    <cellStyle name="SAPBEXaggItem 4 38 3" xfId="42921" xr:uid="{00000000-0005-0000-0000-0000577C0000}"/>
    <cellStyle name="SAPBEXaggItem 4 38 4" xfId="55929" xr:uid="{00000000-0005-0000-0000-0000587C0000}"/>
    <cellStyle name="SAPBEXaggItem 4 39" xfId="16121" xr:uid="{00000000-0005-0000-0000-0000597C0000}"/>
    <cellStyle name="SAPBEXaggItem 4 39 2" xfId="32477" xr:uid="{00000000-0005-0000-0000-00005A7C0000}"/>
    <cellStyle name="SAPBEXaggItem 4 39 3" xfId="42750" xr:uid="{00000000-0005-0000-0000-00005B7C0000}"/>
    <cellStyle name="SAPBEXaggItem 4 39 4" xfId="55758" xr:uid="{00000000-0005-0000-0000-00005C7C0000}"/>
    <cellStyle name="SAPBEXaggItem 4 4" xfId="4150" xr:uid="{00000000-0005-0000-0000-00005D7C0000}"/>
    <cellStyle name="SAPBEXaggItem 4 4 2" xfId="21649" xr:uid="{00000000-0005-0000-0000-00005E7C0000}"/>
    <cellStyle name="SAPBEXaggItem 4 4 3" xfId="19875" xr:uid="{00000000-0005-0000-0000-00005F7C0000}"/>
    <cellStyle name="SAPBEXaggItem 4 4 4" xfId="46457" xr:uid="{00000000-0005-0000-0000-0000607C0000}"/>
    <cellStyle name="SAPBEXaggItem 4 40" xfId="17342" xr:uid="{00000000-0005-0000-0000-0000617C0000}"/>
    <cellStyle name="SAPBEXaggItem 4 40 2" xfId="33595" xr:uid="{00000000-0005-0000-0000-0000627C0000}"/>
    <cellStyle name="SAPBEXaggItem 4 40 3" xfId="43733" xr:uid="{00000000-0005-0000-0000-0000637C0000}"/>
    <cellStyle name="SAPBEXaggItem 4 40 4" xfId="56741" xr:uid="{00000000-0005-0000-0000-0000647C0000}"/>
    <cellStyle name="SAPBEXaggItem 4 41" xfId="16829" xr:uid="{00000000-0005-0000-0000-0000657C0000}"/>
    <cellStyle name="SAPBEXaggItem 4 41 2" xfId="33117" xr:uid="{00000000-0005-0000-0000-0000667C0000}"/>
    <cellStyle name="SAPBEXaggItem 4 41 3" xfId="43314" xr:uid="{00000000-0005-0000-0000-0000677C0000}"/>
    <cellStyle name="SAPBEXaggItem 4 41 4" xfId="56322" xr:uid="{00000000-0005-0000-0000-0000687C0000}"/>
    <cellStyle name="SAPBEXaggItem 4 42" xfId="17902" xr:uid="{00000000-0005-0000-0000-0000697C0000}"/>
    <cellStyle name="SAPBEXaggItem 4 42 2" xfId="34091" xr:uid="{00000000-0005-0000-0000-00006A7C0000}"/>
    <cellStyle name="SAPBEXaggItem 4 42 3" xfId="44144" xr:uid="{00000000-0005-0000-0000-00006B7C0000}"/>
    <cellStyle name="SAPBEXaggItem 4 42 4" xfId="57152" xr:uid="{00000000-0005-0000-0000-00006C7C0000}"/>
    <cellStyle name="SAPBEXaggItem 4 43" xfId="18217" xr:uid="{00000000-0005-0000-0000-00006D7C0000}"/>
    <cellStyle name="SAPBEXaggItem 4 43 2" xfId="34366" xr:uid="{00000000-0005-0000-0000-00006E7C0000}"/>
    <cellStyle name="SAPBEXaggItem 4 43 3" xfId="44375" xr:uid="{00000000-0005-0000-0000-00006F7C0000}"/>
    <cellStyle name="SAPBEXaggItem 4 43 4" xfId="57383" xr:uid="{00000000-0005-0000-0000-0000707C0000}"/>
    <cellStyle name="SAPBEXaggItem 4 44" xfId="18537" xr:uid="{00000000-0005-0000-0000-0000717C0000}"/>
    <cellStyle name="SAPBEXaggItem 4 44 2" xfId="34653" xr:uid="{00000000-0005-0000-0000-0000727C0000}"/>
    <cellStyle name="SAPBEXaggItem 4 44 3" xfId="44612" xr:uid="{00000000-0005-0000-0000-0000737C0000}"/>
    <cellStyle name="SAPBEXaggItem 4 44 4" xfId="57620" xr:uid="{00000000-0005-0000-0000-0000747C0000}"/>
    <cellStyle name="SAPBEXaggItem 4 45" xfId="18997" xr:uid="{00000000-0005-0000-0000-0000757C0000}"/>
    <cellStyle name="SAPBEXaggItem 4 45 2" xfId="35060" xr:uid="{00000000-0005-0000-0000-0000767C0000}"/>
    <cellStyle name="SAPBEXaggItem 4 45 3" xfId="44954" xr:uid="{00000000-0005-0000-0000-0000777C0000}"/>
    <cellStyle name="SAPBEXaggItem 4 45 4" xfId="57962" xr:uid="{00000000-0005-0000-0000-0000787C0000}"/>
    <cellStyle name="SAPBEXaggItem 4 46" xfId="19300" xr:uid="{00000000-0005-0000-0000-0000797C0000}"/>
    <cellStyle name="SAPBEXaggItem 4 46 2" xfId="35330" xr:uid="{00000000-0005-0000-0000-00007A7C0000}"/>
    <cellStyle name="SAPBEXaggItem 4 46 3" xfId="45177" xr:uid="{00000000-0005-0000-0000-00007B7C0000}"/>
    <cellStyle name="SAPBEXaggItem 4 46 4" xfId="58185" xr:uid="{00000000-0005-0000-0000-00007C7C0000}"/>
    <cellStyle name="SAPBEXaggItem 4 47" xfId="20179" xr:uid="{00000000-0005-0000-0000-00007D7C0000}"/>
    <cellStyle name="SAPBEXaggItem 4 48" xfId="45461" xr:uid="{00000000-0005-0000-0000-00007E7C0000}"/>
    <cellStyle name="SAPBEXaggItem 4 5" xfId="4039" xr:uid="{00000000-0005-0000-0000-00007F7C0000}"/>
    <cellStyle name="SAPBEXaggItem 4 5 2" xfId="21545" xr:uid="{00000000-0005-0000-0000-0000807C0000}"/>
    <cellStyle name="SAPBEXaggItem 4 5 3" xfId="19961" xr:uid="{00000000-0005-0000-0000-0000817C0000}"/>
    <cellStyle name="SAPBEXaggItem 4 5 4" xfId="46371" xr:uid="{00000000-0005-0000-0000-0000827C0000}"/>
    <cellStyle name="SAPBEXaggItem 4 6" xfId="4783" xr:uid="{00000000-0005-0000-0000-0000837C0000}"/>
    <cellStyle name="SAPBEXaggItem 4 6 2" xfId="22217" xr:uid="{00000000-0005-0000-0000-0000847C0000}"/>
    <cellStyle name="SAPBEXaggItem 4 6 3" xfId="33835" xr:uid="{00000000-0005-0000-0000-0000857C0000}"/>
    <cellStyle name="SAPBEXaggItem 4 6 4" xfId="46930" xr:uid="{00000000-0005-0000-0000-0000867C0000}"/>
    <cellStyle name="SAPBEXaggItem 4 7" xfId="3886" xr:uid="{00000000-0005-0000-0000-0000877C0000}"/>
    <cellStyle name="SAPBEXaggItem 4 7 2" xfId="21402" xr:uid="{00000000-0005-0000-0000-0000887C0000}"/>
    <cellStyle name="SAPBEXaggItem 4 7 3" xfId="20088" xr:uid="{00000000-0005-0000-0000-0000897C0000}"/>
    <cellStyle name="SAPBEXaggItem 4 7 4" xfId="46241" xr:uid="{00000000-0005-0000-0000-00008A7C0000}"/>
    <cellStyle name="SAPBEXaggItem 4 8" xfId="3915" xr:uid="{00000000-0005-0000-0000-00008B7C0000}"/>
    <cellStyle name="SAPBEXaggItem 4 8 2" xfId="21430" xr:uid="{00000000-0005-0000-0000-00008C7C0000}"/>
    <cellStyle name="SAPBEXaggItem 4 8 3" xfId="20065" xr:uid="{00000000-0005-0000-0000-00008D7C0000}"/>
    <cellStyle name="SAPBEXaggItem 4 8 4" xfId="46266" xr:uid="{00000000-0005-0000-0000-00008E7C0000}"/>
    <cellStyle name="SAPBEXaggItem 4 9" xfId="5270" xr:uid="{00000000-0005-0000-0000-00008F7C0000}"/>
    <cellStyle name="SAPBEXaggItem 4 9 2" xfId="22662" xr:uid="{00000000-0005-0000-0000-0000907C0000}"/>
    <cellStyle name="SAPBEXaggItem 4 9 3" xfId="20379" xr:uid="{00000000-0005-0000-0000-0000917C0000}"/>
    <cellStyle name="SAPBEXaggItem 4 9 4" xfId="47317" xr:uid="{00000000-0005-0000-0000-0000927C0000}"/>
    <cellStyle name="SAPBEXaggItem 5" xfId="3125" xr:uid="{00000000-0005-0000-0000-0000937C0000}"/>
    <cellStyle name="SAPBEXaggItem 5 2" xfId="20718" xr:uid="{00000000-0005-0000-0000-0000947C0000}"/>
    <cellStyle name="SAPBEXaggItem 5 3" xfId="23855" xr:uid="{00000000-0005-0000-0000-0000957C0000}"/>
    <cellStyle name="SAPBEXaggItem 5 4" xfId="45668" xr:uid="{00000000-0005-0000-0000-0000967C0000}"/>
    <cellStyle name="SAPBEXaggItem 6" xfId="3964" xr:uid="{00000000-0005-0000-0000-0000977C0000}"/>
    <cellStyle name="SAPBEXaggItem 6 2" xfId="21477" xr:uid="{00000000-0005-0000-0000-0000987C0000}"/>
    <cellStyle name="SAPBEXaggItem 6 3" xfId="20021" xr:uid="{00000000-0005-0000-0000-0000997C0000}"/>
    <cellStyle name="SAPBEXaggItem 6 4" xfId="46311" xr:uid="{00000000-0005-0000-0000-00009A7C0000}"/>
    <cellStyle name="SAPBEXaggItem 7" xfId="5864" xr:uid="{00000000-0005-0000-0000-00009B7C0000}"/>
    <cellStyle name="SAPBEXaggItem 7 2" xfId="23208" xr:uid="{00000000-0005-0000-0000-00009C7C0000}"/>
    <cellStyle name="SAPBEXaggItem 7 3" xfId="28448" xr:uid="{00000000-0005-0000-0000-00009D7C0000}"/>
    <cellStyle name="SAPBEXaggItem 7 4" xfId="47788" xr:uid="{00000000-0005-0000-0000-00009E7C0000}"/>
    <cellStyle name="SAPBEXaggItem 8" xfId="6040" xr:uid="{00000000-0005-0000-0000-00009F7C0000}"/>
    <cellStyle name="SAPBEXaggItem 8 2" xfId="23374" xr:uid="{00000000-0005-0000-0000-0000A07C0000}"/>
    <cellStyle name="SAPBEXaggItem 8 3" xfId="29783" xr:uid="{00000000-0005-0000-0000-0000A17C0000}"/>
    <cellStyle name="SAPBEXaggItem 8 4" xfId="47938" xr:uid="{00000000-0005-0000-0000-0000A27C0000}"/>
    <cellStyle name="SAPBEXaggItem 9" xfId="6919" xr:uid="{00000000-0005-0000-0000-0000A37C0000}"/>
    <cellStyle name="SAPBEXaggItem 9 2" xfId="24164" xr:uid="{00000000-0005-0000-0000-0000A47C0000}"/>
    <cellStyle name="SAPBEXaggItem 9 3" xfId="35632" xr:uid="{00000000-0005-0000-0000-0000A57C0000}"/>
    <cellStyle name="SAPBEXaggItem 9 4" xfId="48601" xr:uid="{00000000-0005-0000-0000-0000A67C0000}"/>
    <cellStyle name="SAPBEXaggItemX" xfId="1588" xr:uid="{00000000-0005-0000-0000-0000A77C0000}"/>
    <cellStyle name="SAPBEXaggItemX 10" xfId="7279" xr:uid="{00000000-0005-0000-0000-0000A87C0000}"/>
    <cellStyle name="SAPBEXaggItemX 10 2" xfId="24492" xr:uid="{00000000-0005-0000-0000-0000A97C0000}"/>
    <cellStyle name="SAPBEXaggItemX 10 3" xfId="35906" xr:uid="{00000000-0005-0000-0000-0000AA7C0000}"/>
    <cellStyle name="SAPBEXaggItemX 10 4" xfId="48877" xr:uid="{00000000-0005-0000-0000-0000AB7C0000}"/>
    <cellStyle name="SAPBEXaggItemX 11" xfId="8075" xr:uid="{00000000-0005-0000-0000-0000AC7C0000}"/>
    <cellStyle name="SAPBEXaggItemX 11 2" xfId="25210" xr:uid="{00000000-0005-0000-0000-0000AD7C0000}"/>
    <cellStyle name="SAPBEXaggItemX 11 3" xfId="36518" xr:uid="{00000000-0005-0000-0000-0000AE7C0000}"/>
    <cellStyle name="SAPBEXaggItemX 11 4" xfId="49489" xr:uid="{00000000-0005-0000-0000-0000AF7C0000}"/>
    <cellStyle name="SAPBEXaggItemX 12" xfId="8108" xr:uid="{00000000-0005-0000-0000-0000B07C0000}"/>
    <cellStyle name="SAPBEXaggItemX 12 2" xfId="25242" xr:uid="{00000000-0005-0000-0000-0000B17C0000}"/>
    <cellStyle name="SAPBEXaggItemX 12 3" xfId="36550" xr:uid="{00000000-0005-0000-0000-0000B27C0000}"/>
    <cellStyle name="SAPBEXaggItemX 12 4" xfId="49521" xr:uid="{00000000-0005-0000-0000-0000B37C0000}"/>
    <cellStyle name="SAPBEXaggItemX 13" xfId="9483" xr:uid="{00000000-0005-0000-0000-0000B47C0000}"/>
    <cellStyle name="SAPBEXaggItemX 13 2" xfId="26502" xr:uid="{00000000-0005-0000-0000-0000B57C0000}"/>
    <cellStyle name="SAPBEXaggItemX 13 3" xfId="37650" xr:uid="{00000000-0005-0000-0000-0000B67C0000}"/>
    <cellStyle name="SAPBEXaggItemX 13 4" xfId="50616" xr:uid="{00000000-0005-0000-0000-0000B77C0000}"/>
    <cellStyle name="SAPBEXaggItemX 14" xfId="10103" xr:uid="{00000000-0005-0000-0000-0000B87C0000}"/>
    <cellStyle name="SAPBEXaggItemX 14 2" xfId="27081" xr:uid="{00000000-0005-0000-0000-0000B97C0000}"/>
    <cellStyle name="SAPBEXaggItemX 14 3" xfId="38165" xr:uid="{00000000-0005-0000-0000-0000BA7C0000}"/>
    <cellStyle name="SAPBEXaggItemX 14 4" xfId="51130" xr:uid="{00000000-0005-0000-0000-0000BB7C0000}"/>
    <cellStyle name="SAPBEXaggItemX 15" xfId="9696" xr:uid="{00000000-0005-0000-0000-0000BC7C0000}"/>
    <cellStyle name="SAPBEXaggItemX 15 2" xfId="26697" xr:uid="{00000000-0005-0000-0000-0000BD7C0000}"/>
    <cellStyle name="SAPBEXaggItemX 15 3" xfId="37836" xr:uid="{00000000-0005-0000-0000-0000BE7C0000}"/>
    <cellStyle name="SAPBEXaggItemX 15 4" xfId="50802" xr:uid="{00000000-0005-0000-0000-0000BF7C0000}"/>
    <cellStyle name="SAPBEXaggItemX 16" xfId="9944" xr:uid="{00000000-0005-0000-0000-0000C07C0000}"/>
    <cellStyle name="SAPBEXaggItemX 16 2" xfId="26933" xr:uid="{00000000-0005-0000-0000-0000C17C0000}"/>
    <cellStyle name="SAPBEXaggItemX 16 3" xfId="38041" xr:uid="{00000000-0005-0000-0000-0000C27C0000}"/>
    <cellStyle name="SAPBEXaggItemX 16 4" xfId="51006" xr:uid="{00000000-0005-0000-0000-0000C37C0000}"/>
    <cellStyle name="SAPBEXaggItemX 17" xfId="10273" xr:uid="{00000000-0005-0000-0000-0000C47C0000}"/>
    <cellStyle name="SAPBEXaggItemX 17 2" xfId="27238" xr:uid="{00000000-0005-0000-0000-0000C57C0000}"/>
    <cellStyle name="SAPBEXaggItemX 17 3" xfId="38305" xr:uid="{00000000-0005-0000-0000-0000C67C0000}"/>
    <cellStyle name="SAPBEXaggItemX 17 4" xfId="51262" xr:uid="{00000000-0005-0000-0000-0000C77C0000}"/>
    <cellStyle name="SAPBEXaggItemX 18" xfId="11009" xr:uid="{00000000-0005-0000-0000-0000C87C0000}"/>
    <cellStyle name="SAPBEXaggItemX 18 2" xfId="27916" xr:uid="{00000000-0005-0000-0000-0000C97C0000}"/>
    <cellStyle name="SAPBEXaggItemX 18 3" xfId="38870" xr:uid="{00000000-0005-0000-0000-0000CA7C0000}"/>
    <cellStyle name="SAPBEXaggItemX 18 4" xfId="51878" xr:uid="{00000000-0005-0000-0000-0000CB7C0000}"/>
    <cellStyle name="SAPBEXaggItemX 19" xfId="9600" xr:uid="{00000000-0005-0000-0000-0000CC7C0000}"/>
    <cellStyle name="SAPBEXaggItemX 19 2" xfId="26609" xr:uid="{00000000-0005-0000-0000-0000CD7C0000}"/>
    <cellStyle name="SAPBEXaggItemX 19 3" xfId="37752" xr:uid="{00000000-0005-0000-0000-0000CE7C0000}"/>
    <cellStyle name="SAPBEXaggItemX 19 4" xfId="50718" xr:uid="{00000000-0005-0000-0000-0000CF7C0000}"/>
    <cellStyle name="SAPBEXaggItemX 2" xfId="2901" xr:uid="{00000000-0005-0000-0000-0000D07C0000}"/>
    <cellStyle name="SAPBEXaggItemX 2 10" xfId="6271" xr:uid="{00000000-0005-0000-0000-0000D17C0000}"/>
    <cellStyle name="SAPBEXaggItemX 2 10 2" xfId="23593" xr:uid="{00000000-0005-0000-0000-0000D27C0000}"/>
    <cellStyle name="SAPBEXaggItemX 2 10 3" xfId="34162" xr:uid="{00000000-0005-0000-0000-0000D37C0000}"/>
    <cellStyle name="SAPBEXaggItemX 2 10 4" xfId="48127" xr:uid="{00000000-0005-0000-0000-0000D47C0000}"/>
    <cellStyle name="SAPBEXaggItemX 2 11" xfId="6505" xr:uid="{00000000-0005-0000-0000-0000D57C0000}"/>
    <cellStyle name="SAPBEXaggItemX 2 11 2" xfId="23802" xr:uid="{00000000-0005-0000-0000-0000D67C0000}"/>
    <cellStyle name="SAPBEXaggItemX 2 11 3" xfId="29954" xr:uid="{00000000-0005-0000-0000-0000D77C0000}"/>
    <cellStyle name="SAPBEXaggItemX 2 11 4" xfId="48300" xr:uid="{00000000-0005-0000-0000-0000D87C0000}"/>
    <cellStyle name="SAPBEXaggItemX 2 12" xfId="6799" xr:uid="{00000000-0005-0000-0000-0000D97C0000}"/>
    <cellStyle name="SAPBEXaggItemX 2 12 2" xfId="24064" xr:uid="{00000000-0005-0000-0000-0000DA7C0000}"/>
    <cellStyle name="SAPBEXaggItemX 2 12 3" xfId="22893" xr:uid="{00000000-0005-0000-0000-0000DB7C0000}"/>
    <cellStyle name="SAPBEXaggItemX 2 12 4" xfId="48523" xr:uid="{00000000-0005-0000-0000-0000DC7C0000}"/>
    <cellStyle name="SAPBEXaggItemX 2 13" xfId="7163" xr:uid="{00000000-0005-0000-0000-0000DD7C0000}"/>
    <cellStyle name="SAPBEXaggItemX 2 13 2" xfId="24394" xr:uid="{00000000-0005-0000-0000-0000DE7C0000}"/>
    <cellStyle name="SAPBEXaggItemX 2 13 3" xfId="35834" xr:uid="{00000000-0005-0000-0000-0000DF7C0000}"/>
    <cellStyle name="SAPBEXaggItemX 2 13 4" xfId="48803" xr:uid="{00000000-0005-0000-0000-0000E07C0000}"/>
    <cellStyle name="SAPBEXaggItemX 2 14" xfId="7589" xr:uid="{00000000-0005-0000-0000-0000E17C0000}"/>
    <cellStyle name="SAPBEXaggItemX 2 14 2" xfId="24770" xr:uid="{00000000-0005-0000-0000-0000E27C0000}"/>
    <cellStyle name="SAPBEXaggItemX 2 14 3" xfId="36142" xr:uid="{00000000-0005-0000-0000-0000E37C0000}"/>
    <cellStyle name="SAPBEXaggItemX 2 14 4" xfId="49113" xr:uid="{00000000-0005-0000-0000-0000E47C0000}"/>
    <cellStyle name="SAPBEXaggItemX 2 15" xfId="7886" xr:uid="{00000000-0005-0000-0000-0000E57C0000}"/>
    <cellStyle name="SAPBEXaggItemX 2 15 2" xfId="25040" xr:uid="{00000000-0005-0000-0000-0000E67C0000}"/>
    <cellStyle name="SAPBEXaggItemX 2 15 3" xfId="36372" xr:uid="{00000000-0005-0000-0000-0000E77C0000}"/>
    <cellStyle name="SAPBEXaggItemX 2 15 4" xfId="49343" xr:uid="{00000000-0005-0000-0000-0000E87C0000}"/>
    <cellStyle name="SAPBEXaggItemX 2 16" xfId="8468" xr:uid="{00000000-0005-0000-0000-0000E97C0000}"/>
    <cellStyle name="SAPBEXaggItemX 2 16 2" xfId="25583" xr:uid="{00000000-0005-0000-0000-0000EA7C0000}"/>
    <cellStyle name="SAPBEXaggItemX 2 16 3" xfId="36856" xr:uid="{00000000-0005-0000-0000-0000EB7C0000}"/>
    <cellStyle name="SAPBEXaggItemX 2 16 4" xfId="49827" xr:uid="{00000000-0005-0000-0000-0000EC7C0000}"/>
    <cellStyle name="SAPBEXaggItemX 2 17" xfId="8730" xr:uid="{00000000-0005-0000-0000-0000ED7C0000}"/>
    <cellStyle name="SAPBEXaggItemX 2 17 2" xfId="25810" xr:uid="{00000000-0005-0000-0000-0000EE7C0000}"/>
    <cellStyle name="SAPBEXaggItemX 2 17 3" xfId="37044" xr:uid="{00000000-0005-0000-0000-0000EF7C0000}"/>
    <cellStyle name="SAPBEXaggItemX 2 17 4" xfId="50015" xr:uid="{00000000-0005-0000-0000-0000F07C0000}"/>
    <cellStyle name="SAPBEXaggItemX 2 18" xfId="9007" xr:uid="{00000000-0005-0000-0000-0000F17C0000}"/>
    <cellStyle name="SAPBEXaggItemX 2 18 2" xfId="26059" xr:uid="{00000000-0005-0000-0000-0000F27C0000}"/>
    <cellStyle name="SAPBEXaggItemX 2 18 3" xfId="37260" xr:uid="{00000000-0005-0000-0000-0000F37C0000}"/>
    <cellStyle name="SAPBEXaggItemX 2 18 4" xfId="50231" xr:uid="{00000000-0005-0000-0000-0000F47C0000}"/>
    <cellStyle name="SAPBEXaggItemX 2 19" xfId="10528" xr:uid="{00000000-0005-0000-0000-0000F57C0000}"/>
    <cellStyle name="SAPBEXaggItemX 2 19 2" xfId="27481" xr:uid="{00000000-0005-0000-0000-0000F67C0000}"/>
    <cellStyle name="SAPBEXaggItemX 2 19 3" xfId="38521" xr:uid="{00000000-0005-0000-0000-0000F77C0000}"/>
    <cellStyle name="SAPBEXaggItemX 2 19 4" xfId="51508" xr:uid="{00000000-0005-0000-0000-0000F87C0000}"/>
    <cellStyle name="SAPBEXaggItemX 2 2" xfId="3413" xr:uid="{00000000-0005-0000-0000-0000F97C0000}"/>
    <cellStyle name="SAPBEXaggItemX 2 2 2" xfId="20986" xr:uid="{00000000-0005-0000-0000-0000FA7C0000}"/>
    <cellStyle name="SAPBEXaggItemX 2 2 3" xfId="28205" xr:uid="{00000000-0005-0000-0000-0000FB7C0000}"/>
    <cellStyle name="SAPBEXaggItemX 2 2 4" xfId="45899" xr:uid="{00000000-0005-0000-0000-0000FC7C0000}"/>
    <cellStyle name="SAPBEXaggItemX 2 20" xfId="10773" xr:uid="{00000000-0005-0000-0000-0000FD7C0000}"/>
    <cellStyle name="SAPBEXaggItemX 2 20 2" xfId="27708" xr:uid="{00000000-0005-0000-0000-0000FE7C0000}"/>
    <cellStyle name="SAPBEXaggItemX 2 20 3" xfId="38717" xr:uid="{00000000-0005-0000-0000-0000FF7C0000}"/>
    <cellStyle name="SAPBEXaggItemX 2 20 4" xfId="51725" xr:uid="{00000000-0005-0000-0000-0000007D0000}"/>
    <cellStyle name="SAPBEXaggItemX 2 21" xfId="11098" xr:uid="{00000000-0005-0000-0000-0000017D0000}"/>
    <cellStyle name="SAPBEXaggItemX 2 21 2" xfId="28003" xr:uid="{00000000-0005-0000-0000-0000027D0000}"/>
    <cellStyle name="SAPBEXaggItemX 2 21 3" xfId="38956" xr:uid="{00000000-0005-0000-0000-0000037D0000}"/>
    <cellStyle name="SAPBEXaggItemX 2 21 4" xfId="51964" xr:uid="{00000000-0005-0000-0000-0000047D0000}"/>
    <cellStyle name="SAPBEXaggItemX 2 22" xfId="11438" xr:uid="{00000000-0005-0000-0000-0000057D0000}"/>
    <cellStyle name="SAPBEXaggItemX 2 22 2" xfId="28313" xr:uid="{00000000-0005-0000-0000-0000067D0000}"/>
    <cellStyle name="SAPBEXaggItemX 2 22 3" xfId="39215" xr:uid="{00000000-0005-0000-0000-0000077D0000}"/>
    <cellStyle name="SAPBEXaggItemX 2 22 4" xfId="52223" xr:uid="{00000000-0005-0000-0000-0000087D0000}"/>
    <cellStyle name="SAPBEXaggItemX 2 23" xfId="11709" xr:uid="{00000000-0005-0000-0000-0000097D0000}"/>
    <cellStyle name="SAPBEXaggItemX 2 23 2" xfId="28550" xr:uid="{00000000-0005-0000-0000-00000A7D0000}"/>
    <cellStyle name="SAPBEXaggItemX 2 23 3" xfId="39417" xr:uid="{00000000-0005-0000-0000-00000B7D0000}"/>
    <cellStyle name="SAPBEXaggItemX 2 23 4" xfId="52425" xr:uid="{00000000-0005-0000-0000-00000C7D0000}"/>
    <cellStyle name="SAPBEXaggItemX 2 24" xfId="12038" xr:uid="{00000000-0005-0000-0000-00000D7D0000}"/>
    <cellStyle name="SAPBEXaggItemX 2 24 2" xfId="28850" xr:uid="{00000000-0005-0000-0000-00000E7D0000}"/>
    <cellStyle name="SAPBEXaggItemX 2 24 3" xfId="39678" xr:uid="{00000000-0005-0000-0000-00000F7D0000}"/>
    <cellStyle name="SAPBEXaggItemX 2 24 4" xfId="52686" xr:uid="{00000000-0005-0000-0000-0000107D0000}"/>
    <cellStyle name="SAPBEXaggItemX 2 25" xfId="12325" xr:uid="{00000000-0005-0000-0000-0000117D0000}"/>
    <cellStyle name="SAPBEXaggItemX 2 25 2" xfId="29104" xr:uid="{00000000-0005-0000-0000-0000127D0000}"/>
    <cellStyle name="SAPBEXaggItemX 2 25 3" xfId="39878" xr:uid="{00000000-0005-0000-0000-0000137D0000}"/>
    <cellStyle name="SAPBEXaggItemX 2 25 4" xfId="52886" xr:uid="{00000000-0005-0000-0000-0000147D0000}"/>
    <cellStyle name="SAPBEXaggItemX 2 26" xfId="12597" xr:uid="{00000000-0005-0000-0000-0000157D0000}"/>
    <cellStyle name="SAPBEXaggItemX 2 26 2" xfId="29345" xr:uid="{00000000-0005-0000-0000-0000167D0000}"/>
    <cellStyle name="SAPBEXaggItemX 2 26 3" xfId="40078" xr:uid="{00000000-0005-0000-0000-0000177D0000}"/>
    <cellStyle name="SAPBEXaggItemX 2 26 4" xfId="53086" xr:uid="{00000000-0005-0000-0000-0000187D0000}"/>
    <cellStyle name="SAPBEXaggItemX 2 27" xfId="12879" xr:uid="{00000000-0005-0000-0000-0000197D0000}"/>
    <cellStyle name="SAPBEXaggItemX 2 27 2" xfId="29594" xr:uid="{00000000-0005-0000-0000-00001A7D0000}"/>
    <cellStyle name="SAPBEXaggItemX 2 27 3" xfId="40278" xr:uid="{00000000-0005-0000-0000-00001B7D0000}"/>
    <cellStyle name="SAPBEXaggItemX 2 27 4" xfId="53286" xr:uid="{00000000-0005-0000-0000-00001C7D0000}"/>
    <cellStyle name="SAPBEXaggItemX 2 28" xfId="13221" xr:uid="{00000000-0005-0000-0000-00001D7D0000}"/>
    <cellStyle name="SAPBEXaggItemX 2 28 2" xfId="29902" xr:uid="{00000000-0005-0000-0000-00001E7D0000}"/>
    <cellStyle name="SAPBEXaggItemX 2 28 3" xfId="40546" xr:uid="{00000000-0005-0000-0000-00001F7D0000}"/>
    <cellStyle name="SAPBEXaggItemX 2 28 4" xfId="53554" xr:uid="{00000000-0005-0000-0000-0000207D0000}"/>
    <cellStyle name="SAPBEXaggItemX 2 29" xfId="13558" xr:uid="{00000000-0005-0000-0000-0000217D0000}"/>
    <cellStyle name="SAPBEXaggItemX 2 29 2" xfId="30208" xr:uid="{00000000-0005-0000-0000-0000227D0000}"/>
    <cellStyle name="SAPBEXaggItemX 2 29 3" xfId="40812" xr:uid="{00000000-0005-0000-0000-0000237D0000}"/>
    <cellStyle name="SAPBEXaggItemX 2 29 4" xfId="53820" xr:uid="{00000000-0005-0000-0000-0000247D0000}"/>
    <cellStyle name="SAPBEXaggItemX 2 3" xfId="3709" xr:uid="{00000000-0005-0000-0000-0000257D0000}"/>
    <cellStyle name="SAPBEXaggItemX 2 3 2" xfId="21245" xr:uid="{00000000-0005-0000-0000-0000267D0000}"/>
    <cellStyle name="SAPBEXaggItemX 2 3 3" xfId="20670" xr:uid="{00000000-0005-0000-0000-0000277D0000}"/>
    <cellStyle name="SAPBEXaggItemX 2 3 4" xfId="46116" xr:uid="{00000000-0005-0000-0000-0000287D0000}"/>
    <cellStyle name="SAPBEXaggItemX 2 30" xfId="13798" xr:uid="{00000000-0005-0000-0000-0000297D0000}"/>
    <cellStyle name="SAPBEXaggItemX 2 30 2" xfId="30422" xr:uid="{00000000-0005-0000-0000-00002A7D0000}"/>
    <cellStyle name="SAPBEXaggItemX 2 30 3" xfId="40997" xr:uid="{00000000-0005-0000-0000-00002B7D0000}"/>
    <cellStyle name="SAPBEXaggItemX 2 30 4" xfId="54005" xr:uid="{00000000-0005-0000-0000-00002C7D0000}"/>
    <cellStyle name="SAPBEXaggItemX 2 31" xfId="14073" xr:uid="{00000000-0005-0000-0000-00002D7D0000}"/>
    <cellStyle name="SAPBEXaggItemX 2 31 2" xfId="30661" xr:uid="{00000000-0005-0000-0000-00002E7D0000}"/>
    <cellStyle name="SAPBEXaggItemX 2 31 3" xfId="41199" xr:uid="{00000000-0005-0000-0000-00002F7D0000}"/>
    <cellStyle name="SAPBEXaggItemX 2 31 4" xfId="54207" xr:uid="{00000000-0005-0000-0000-0000307D0000}"/>
    <cellStyle name="SAPBEXaggItemX 2 32" xfId="14370" xr:uid="{00000000-0005-0000-0000-0000317D0000}"/>
    <cellStyle name="SAPBEXaggItemX 2 32 2" xfId="30925" xr:uid="{00000000-0005-0000-0000-0000327D0000}"/>
    <cellStyle name="SAPBEXaggItemX 2 32 3" xfId="41415" xr:uid="{00000000-0005-0000-0000-0000337D0000}"/>
    <cellStyle name="SAPBEXaggItemX 2 32 4" xfId="54423" xr:uid="{00000000-0005-0000-0000-0000347D0000}"/>
    <cellStyle name="SAPBEXaggItemX 2 33" xfId="14694" xr:uid="{00000000-0005-0000-0000-0000357D0000}"/>
    <cellStyle name="SAPBEXaggItemX 2 33 2" xfId="31213" xr:uid="{00000000-0005-0000-0000-0000367D0000}"/>
    <cellStyle name="SAPBEXaggItemX 2 33 3" xfId="41658" xr:uid="{00000000-0005-0000-0000-0000377D0000}"/>
    <cellStyle name="SAPBEXaggItemX 2 33 4" xfId="54666" xr:uid="{00000000-0005-0000-0000-0000387D0000}"/>
    <cellStyle name="SAPBEXaggItemX 2 34" xfId="14996" xr:uid="{00000000-0005-0000-0000-0000397D0000}"/>
    <cellStyle name="SAPBEXaggItemX 2 34 2" xfId="31482" xr:uid="{00000000-0005-0000-0000-00003A7D0000}"/>
    <cellStyle name="SAPBEXaggItemX 2 34 3" xfId="41890" xr:uid="{00000000-0005-0000-0000-00003B7D0000}"/>
    <cellStyle name="SAPBEXaggItemX 2 34 4" xfId="54898" xr:uid="{00000000-0005-0000-0000-00003C7D0000}"/>
    <cellStyle name="SAPBEXaggItemX 2 35" xfId="15302" xr:uid="{00000000-0005-0000-0000-00003D7D0000}"/>
    <cellStyle name="SAPBEXaggItemX 2 35 2" xfId="31751" xr:uid="{00000000-0005-0000-0000-00003E7D0000}"/>
    <cellStyle name="SAPBEXaggItemX 2 35 3" xfId="42120" xr:uid="{00000000-0005-0000-0000-00003F7D0000}"/>
    <cellStyle name="SAPBEXaggItemX 2 35 4" xfId="55128" xr:uid="{00000000-0005-0000-0000-0000407D0000}"/>
    <cellStyle name="SAPBEXaggItemX 2 36" xfId="15747" xr:uid="{00000000-0005-0000-0000-0000417D0000}"/>
    <cellStyle name="SAPBEXaggItemX 2 36 2" xfId="32155" xr:uid="{00000000-0005-0000-0000-0000427D0000}"/>
    <cellStyle name="SAPBEXaggItemX 2 36 3" xfId="42482" xr:uid="{00000000-0005-0000-0000-0000437D0000}"/>
    <cellStyle name="SAPBEXaggItemX 2 36 4" xfId="55490" xr:uid="{00000000-0005-0000-0000-0000447D0000}"/>
    <cellStyle name="SAPBEXaggItemX 2 37" xfId="16011" xr:uid="{00000000-0005-0000-0000-0000457D0000}"/>
    <cellStyle name="SAPBEXaggItemX 2 37 2" xfId="32383" xr:uid="{00000000-0005-0000-0000-0000467D0000}"/>
    <cellStyle name="SAPBEXaggItemX 2 37 3" xfId="42672" xr:uid="{00000000-0005-0000-0000-0000477D0000}"/>
    <cellStyle name="SAPBEXaggItemX 2 37 4" xfId="55680" xr:uid="{00000000-0005-0000-0000-0000487D0000}"/>
    <cellStyle name="SAPBEXaggItemX 2 38" xfId="16498" xr:uid="{00000000-0005-0000-0000-0000497D0000}"/>
    <cellStyle name="SAPBEXaggItemX 2 38 2" xfId="32830" xr:uid="{00000000-0005-0000-0000-00004A7D0000}"/>
    <cellStyle name="SAPBEXaggItemX 2 38 3" xfId="43069" xr:uid="{00000000-0005-0000-0000-00004B7D0000}"/>
    <cellStyle name="SAPBEXaggItemX 2 38 4" xfId="56077" xr:uid="{00000000-0005-0000-0000-00004C7D0000}"/>
    <cellStyle name="SAPBEXaggItemX 2 39" xfId="16717" xr:uid="{00000000-0005-0000-0000-00004D7D0000}"/>
    <cellStyle name="SAPBEXaggItemX 2 39 2" xfId="33024" xr:uid="{00000000-0005-0000-0000-00004E7D0000}"/>
    <cellStyle name="SAPBEXaggItemX 2 39 3" xfId="43239" xr:uid="{00000000-0005-0000-0000-00004F7D0000}"/>
    <cellStyle name="SAPBEXaggItemX 2 39 4" xfId="56247" xr:uid="{00000000-0005-0000-0000-0000507D0000}"/>
    <cellStyle name="SAPBEXaggItemX 2 4" xfId="4326" xr:uid="{00000000-0005-0000-0000-0000517D0000}"/>
    <cellStyle name="SAPBEXaggItemX 2 4 2" xfId="21809" xr:uid="{00000000-0005-0000-0000-0000527D0000}"/>
    <cellStyle name="SAPBEXaggItemX 2 4 3" xfId="28191" xr:uid="{00000000-0005-0000-0000-0000537D0000}"/>
    <cellStyle name="SAPBEXaggItemX 2 4 4" xfId="46594" xr:uid="{00000000-0005-0000-0000-0000547D0000}"/>
    <cellStyle name="SAPBEXaggItemX 2 40" xfId="17519" xr:uid="{00000000-0005-0000-0000-0000557D0000}"/>
    <cellStyle name="SAPBEXaggItemX 2 40 2" xfId="33757" xr:uid="{00000000-0005-0000-0000-0000567D0000}"/>
    <cellStyle name="SAPBEXaggItemX 2 40 3" xfId="43871" xr:uid="{00000000-0005-0000-0000-0000577D0000}"/>
    <cellStyle name="SAPBEXaggItemX 2 40 4" xfId="56879" xr:uid="{00000000-0005-0000-0000-0000587D0000}"/>
    <cellStyle name="SAPBEXaggItemX 2 41" xfId="17769" xr:uid="{00000000-0005-0000-0000-0000597D0000}"/>
    <cellStyle name="SAPBEXaggItemX 2 41 2" xfId="33978" xr:uid="{00000000-0005-0000-0000-00005A7D0000}"/>
    <cellStyle name="SAPBEXaggItemX 2 41 3" xfId="44052" xr:uid="{00000000-0005-0000-0000-00005B7D0000}"/>
    <cellStyle name="SAPBEXaggItemX 2 41 4" xfId="57060" xr:uid="{00000000-0005-0000-0000-00005C7D0000}"/>
    <cellStyle name="SAPBEXaggItemX 2 42" xfId="18088" xr:uid="{00000000-0005-0000-0000-00005D7D0000}"/>
    <cellStyle name="SAPBEXaggItemX 2 42 2" xfId="34259" xr:uid="{00000000-0005-0000-0000-00005E7D0000}"/>
    <cellStyle name="SAPBEXaggItemX 2 42 3" xfId="44286" xr:uid="{00000000-0005-0000-0000-00005F7D0000}"/>
    <cellStyle name="SAPBEXaggItemX 2 42 4" xfId="57294" xr:uid="{00000000-0005-0000-0000-0000607D0000}"/>
    <cellStyle name="SAPBEXaggItemX 2 43" xfId="18399" xr:uid="{00000000-0005-0000-0000-0000617D0000}"/>
    <cellStyle name="SAPBEXaggItemX 2 43 2" xfId="34534" xr:uid="{00000000-0005-0000-0000-0000627D0000}"/>
    <cellStyle name="SAPBEXaggItemX 2 43 3" xfId="44516" xr:uid="{00000000-0005-0000-0000-0000637D0000}"/>
    <cellStyle name="SAPBEXaggItemX 2 43 4" xfId="57524" xr:uid="{00000000-0005-0000-0000-0000647D0000}"/>
    <cellStyle name="SAPBEXaggItemX 2 44" xfId="18715" xr:uid="{00000000-0005-0000-0000-0000657D0000}"/>
    <cellStyle name="SAPBEXaggItemX 2 44 2" xfId="34814" xr:uid="{00000000-0005-0000-0000-0000667D0000}"/>
    <cellStyle name="SAPBEXaggItemX 2 44 3" xfId="44751" xr:uid="{00000000-0005-0000-0000-0000677D0000}"/>
    <cellStyle name="SAPBEXaggItemX 2 44 4" xfId="57759" xr:uid="{00000000-0005-0000-0000-0000687D0000}"/>
    <cellStyle name="SAPBEXaggItemX 2 45" xfId="19176" xr:uid="{00000000-0005-0000-0000-0000697D0000}"/>
    <cellStyle name="SAPBEXaggItemX 2 45 2" xfId="35223" xr:uid="{00000000-0005-0000-0000-00006A7D0000}"/>
    <cellStyle name="SAPBEXaggItemX 2 45 3" xfId="45093" xr:uid="{00000000-0005-0000-0000-00006B7D0000}"/>
    <cellStyle name="SAPBEXaggItemX 2 45 4" xfId="58101" xr:uid="{00000000-0005-0000-0000-00006C7D0000}"/>
    <cellStyle name="SAPBEXaggItemX 2 46" xfId="19478" xr:uid="{00000000-0005-0000-0000-00006D7D0000}"/>
    <cellStyle name="SAPBEXaggItemX 2 46 2" xfId="35489" xr:uid="{00000000-0005-0000-0000-00006E7D0000}"/>
    <cellStyle name="SAPBEXaggItemX 2 46 3" xfId="45316" xr:uid="{00000000-0005-0000-0000-00006F7D0000}"/>
    <cellStyle name="SAPBEXaggItemX 2 46 4" xfId="58324" xr:uid="{00000000-0005-0000-0000-0000707D0000}"/>
    <cellStyle name="SAPBEXaggItemX 2 47" xfId="31648" xr:uid="{00000000-0005-0000-0000-0000717D0000}"/>
    <cellStyle name="SAPBEXaggItemX 2 48" xfId="45568" xr:uid="{00000000-0005-0000-0000-0000727D0000}"/>
    <cellStyle name="SAPBEXaggItemX 2 5" xfId="4570" xr:uid="{00000000-0005-0000-0000-0000737D0000}"/>
    <cellStyle name="SAPBEXaggItemX 2 5 2" xfId="22022" xr:uid="{00000000-0005-0000-0000-0000747D0000}"/>
    <cellStyle name="SAPBEXaggItemX 2 5 3" xfId="19786" xr:uid="{00000000-0005-0000-0000-0000757D0000}"/>
    <cellStyle name="SAPBEXaggItemX 2 5 4" xfId="46766" xr:uid="{00000000-0005-0000-0000-0000767D0000}"/>
    <cellStyle name="SAPBEXaggItemX 2 6" xfId="4960" xr:uid="{00000000-0005-0000-0000-0000777D0000}"/>
    <cellStyle name="SAPBEXaggItemX 2 6 2" xfId="22384" xr:uid="{00000000-0005-0000-0000-0000787D0000}"/>
    <cellStyle name="SAPBEXaggItemX 2 6 3" xfId="20525" xr:uid="{00000000-0005-0000-0000-0000797D0000}"/>
    <cellStyle name="SAPBEXaggItemX 2 6 4" xfId="47078" xr:uid="{00000000-0005-0000-0000-00007A7D0000}"/>
    <cellStyle name="SAPBEXaggItemX 2 7" xfId="5185" xr:uid="{00000000-0005-0000-0000-00007B7D0000}"/>
    <cellStyle name="SAPBEXaggItemX 2 7 2" xfId="22587" xr:uid="{00000000-0005-0000-0000-00007C7D0000}"/>
    <cellStyle name="SAPBEXaggItemX 2 7 3" xfId="19663" xr:uid="{00000000-0005-0000-0000-00007D7D0000}"/>
    <cellStyle name="SAPBEXaggItemX 2 7 4" xfId="47259" xr:uid="{00000000-0005-0000-0000-00007E7D0000}"/>
    <cellStyle name="SAPBEXaggItemX 2 8" xfId="5470" xr:uid="{00000000-0005-0000-0000-00007F7D0000}"/>
    <cellStyle name="SAPBEXaggItemX 2 8 2" xfId="22848" xr:uid="{00000000-0005-0000-0000-0000807D0000}"/>
    <cellStyle name="SAPBEXaggItemX 2 8 3" xfId="21499" xr:uid="{00000000-0005-0000-0000-0000817D0000}"/>
    <cellStyle name="SAPBEXaggItemX 2 8 4" xfId="47477" xr:uid="{00000000-0005-0000-0000-0000827D0000}"/>
    <cellStyle name="SAPBEXaggItemX 2 9" xfId="5678" xr:uid="{00000000-0005-0000-0000-0000837D0000}"/>
    <cellStyle name="SAPBEXaggItemX 2 9 2" xfId="23037" xr:uid="{00000000-0005-0000-0000-0000847D0000}"/>
    <cellStyle name="SAPBEXaggItemX 2 9 3" xfId="31383" xr:uid="{00000000-0005-0000-0000-0000857D0000}"/>
    <cellStyle name="SAPBEXaggItemX 2 9 4" xfId="47639" xr:uid="{00000000-0005-0000-0000-0000867D0000}"/>
    <cellStyle name="SAPBEXaggItemX 20" xfId="13674" xr:uid="{00000000-0005-0000-0000-0000877D0000}"/>
    <cellStyle name="SAPBEXaggItemX 20 2" xfId="30307" xr:uid="{00000000-0005-0000-0000-0000887D0000}"/>
    <cellStyle name="SAPBEXaggItemX 20 3" xfId="40896" xr:uid="{00000000-0005-0000-0000-0000897D0000}"/>
    <cellStyle name="SAPBEXaggItemX 20 4" xfId="53904" xr:uid="{00000000-0005-0000-0000-00008A7D0000}"/>
    <cellStyle name="SAPBEXaggItemX 21" xfId="12697" xr:uid="{00000000-0005-0000-0000-00008B7D0000}"/>
    <cellStyle name="SAPBEXaggItemX 21 2" xfId="29428" xr:uid="{00000000-0005-0000-0000-00008C7D0000}"/>
    <cellStyle name="SAPBEXaggItemX 21 3" xfId="40141" xr:uid="{00000000-0005-0000-0000-00008D7D0000}"/>
    <cellStyle name="SAPBEXaggItemX 21 4" xfId="53149" xr:uid="{00000000-0005-0000-0000-00008E7D0000}"/>
    <cellStyle name="SAPBEXaggItemX 22" xfId="15433" xr:uid="{00000000-0005-0000-0000-00008F7D0000}"/>
    <cellStyle name="SAPBEXaggItemX 22 2" xfId="31861" xr:uid="{00000000-0005-0000-0000-0000907D0000}"/>
    <cellStyle name="SAPBEXaggItemX 22 3" xfId="42213" xr:uid="{00000000-0005-0000-0000-0000917D0000}"/>
    <cellStyle name="SAPBEXaggItemX 22 4" xfId="55221" xr:uid="{00000000-0005-0000-0000-0000927D0000}"/>
    <cellStyle name="SAPBEXaggItemX 23" xfId="16165" xr:uid="{00000000-0005-0000-0000-0000937D0000}"/>
    <cellStyle name="SAPBEXaggItemX 23 2" xfId="32521" xr:uid="{00000000-0005-0000-0000-0000947D0000}"/>
    <cellStyle name="SAPBEXaggItemX 23 3" xfId="42792" xr:uid="{00000000-0005-0000-0000-0000957D0000}"/>
    <cellStyle name="SAPBEXaggItemX 23 4" xfId="55800" xr:uid="{00000000-0005-0000-0000-0000967D0000}"/>
    <cellStyle name="SAPBEXaggItemX 24" xfId="16966" xr:uid="{00000000-0005-0000-0000-0000977D0000}"/>
    <cellStyle name="SAPBEXaggItemX 24 2" xfId="33247" xr:uid="{00000000-0005-0000-0000-0000987D0000}"/>
    <cellStyle name="SAPBEXaggItemX 24 3" xfId="43429" xr:uid="{00000000-0005-0000-0000-0000997D0000}"/>
    <cellStyle name="SAPBEXaggItemX 24 4" xfId="56437" xr:uid="{00000000-0005-0000-0000-00009A7D0000}"/>
    <cellStyle name="SAPBEXaggItemX 25" xfId="17032" xr:uid="{00000000-0005-0000-0000-00009B7D0000}"/>
    <cellStyle name="SAPBEXaggItemX 25 2" xfId="33312" xr:uid="{00000000-0005-0000-0000-00009C7D0000}"/>
    <cellStyle name="SAPBEXaggItemX 25 3" xfId="43490" xr:uid="{00000000-0005-0000-0000-00009D7D0000}"/>
    <cellStyle name="SAPBEXaggItemX 25 4" xfId="56498" xr:uid="{00000000-0005-0000-0000-00009E7D0000}"/>
    <cellStyle name="SAPBEXaggItemX 26" xfId="17637" xr:uid="{00000000-0005-0000-0000-00009F7D0000}"/>
    <cellStyle name="SAPBEXaggItemX 26 2" xfId="33855" xr:uid="{00000000-0005-0000-0000-0000A07D0000}"/>
    <cellStyle name="SAPBEXaggItemX 26 3" xfId="43948" xr:uid="{00000000-0005-0000-0000-0000A17D0000}"/>
    <cellStyle name="SAPBEXaggItemX 26 4" xfId="56956" xr:uid="{00000000-0005-0000-0000-0000A27D0000}"/>
    <cellStyle name="SAPBEXaggItemX 27" xfId="17273" xr:uid="{00000000-0005-0000-0000-0000A37D0000}"/>
    <cellStyle name="SAPBEXaggItemX 27 2" xfId="33532" xr:uid="{00000000-0005-0000-0000-0000A47D0000}"/>
    <cellStyle name="SAPBEXaggItemX 27 3" xfId="43680" xr:uid="{00000000-0005-0000-0000-0000A57D0000}"/>
    <cellStyle name="SAPBEXaggItemX 27 4" xfId="56688" xr:uid="{00000000-0005-0000-0000-0000A67D0000}"/>
    <cellStyle name="SAPBEXaggItemX 28" xfId="18874" xr:uid="{00000000-0005-0000-0000-0000A77D0000}"/>
    <cellStyle name="SAPBEXaggItemX 28 2" xfId="34946" xr:uid="{00000000-0005-0000-0000-0000A87D0000}"/>
    <cellStyle name="SAPBEXaggItemX 28 3" xfId="44860" xr:uid="{00000000-0005-0000-0000-0000A97D0000}"/>
    <cellStyle name="SAPBEXaggItemX 28 4" xfId="57868" xr:uid="{00000000-0005-0000-0000-0000AA7D0000}"/>
    <cellStyle name="SAPBEXaggItemX 29" xfId="26118" xr:uid="{00000000-0005-0000-0000-0000AB7D0000}"/>
    <cellStyle name="SAPBEXaggItemX 3" xfId="2845" xr:uid="{00000000-0005-0000-0000-0000AC7D0000}"/>
    <cellStyle name="SAPBEXaggItemX 3 10" xfId="6218" xr:uid="{00000000-0005-0000-0000-0000AD7D0000}"/>
    <cellStyle name="SAPBEXaggItemX 3 10 2" xfId="23540" xr:uid="{00000000-0005-0000-0000-0000AE7D0000}"/>
    <cellStyle name="SAPBEXaggItemX 3 10 3" xfId="21906" xr:uid="{00000000-0005-0000-0000-0000AF7D0000}"/>
    <cellStyle name="SAPBEXaggItemX 3 10 4" xfId="48074" xr:uid="{00000000-0005-0000-0000-0000B07D0000}"/>
    <cellStyle name="SAPBEXaggItemX 3 11" xfId="6451" xr:uid="{00000000-0005-0000-0000-0000B17D0000}"/>
    <cellStyle name="SAPBEXaggItemX 3 11 2" xfId="23749" xr:uid="{00000000-0005-0000-0000-0000B27D0000}"/>
    <cellStyle name="SAPBEXaggItemX 3 11 3" xfId="31655" xr:uid="{00000000-0005-0000-0000-0000B37D0000}"/>
    <cellStyle name="SAPBEXaggItemX 3 11 4" xfId="48247" xr:uid="{00000000-0005-0000-0000-0000B47D0000}"/>
    <cellStyle name="SAPBEXaggItemX 3 12" xfId="6745" xr:uid="{00000000-0005-0000-0000-0000B57D0000}"/>
    <cellStyle name="SAPBEXaggItemX 3 12 2" xfId="24011" xr:uid="{00000000-0005-0000-0000-0000B67D0000}"/>
    <cellStyle name="SAPBEXaggItemX 3 12 3" xfId="24923" xr:uid="{00000000-0005-0000-0000-0000B77D0000}"/>
    <cellStyle name="SAPBEXaggItemX 3 12 4" xfId="48470" xr:uid="{00000000-0005-0000-0000-0000B87D0000}"/>
    <cellStyle name="SAPBEXaggItemX 3 13" xfId="7109" xr:uid="{00000000-0005-0000-0000-0000B97D0000}"/>
    <cellStyle name="SAPBEXaggItemX 3 13 2" xfId="24340" xr:uid="{00000000-0005-0000-0000-0000BA7D0000}"/>
    <cellStyle name="SAPBEXaggItemX 3 13 3" xfId="35781" xr:uid="{00000000-0005-0000-0000-0000BB7D0000}"/>
    <cellStyle name="SAPBEXaggItemX 3 13 4" xfId="48750" xr:uid="{00000000-0005-0000-0000-0000BC7D0000}"/>
    <cellStyle name="SAPBEXaggItemX 3 14" xfId="7535" xr:uid="{00000000-0005-0000-0000-0000BD7D0000}"/>
    <cellStyle name="SAPBEXaggItemX 3 14 2" xfId="24717" xr:uid="{00000000-0005-0000-0000-0000BE7D0000}"/>
    <cellStyle name="SAPBEXaggItemX 3 14 3" xfId="36089" xr:uid="{00000000-0005-0000-0000-0000BF7D0000}"/>
    <cellStyle name="SAPBEXaggItemX 3 14 4" xfId="49060" xr:uid="{00000000-0005-0000-0000-0000C07D0000}"/>
    <cellStyle name="SAPBEXaggItemX 3 15" xfId="7833" xr:uid="{00000000-0005-0000-0000-0000C17D0000}"/>
    <cellStyle name="SAPBEXaggItemX 3 15 2" xfId="24987" xr:uid="{00000000-0005-0000-0000-0000C27D0000}"/>
    <cellStyle name="SAPBEXaggItemX 3 15 3" xfId="36319" xr:uid="{00000000-0005-0000-0000-0000C37D0000}"/>
    <cellStyle name="SAPBEXaggItemX 3 15 4" xfId="49290" xr:uid="{00000000-0005-0000-0000-0000C47D0000}"/>
    <cellStyle name="SAPBEXaggItemX 3 16" xfId="8414" xr:uid="{00000000-0005-0000-0000-0000C57D0000}"/>
    <cellStyle name="SAPBEXaggItemX 3 16 2" xfId="25529" xr:uid="{00000000-0005-0000-0000-0000C67D0000}"/>
    <cellStyle name="SAPBEXaggItemX 3 16 3" xfId="36802" xr:uid="{00000000-0005-0000-0000-0000C77D0000}"/>
    <cellStyle name="SAPBEXaggItemX 3 16 4" xfId="49773" xr:uid="{00000000-0005-0000-0000-0000C87D0000}"/>
    <cellStyle name="SAPBEXaggItemX 3 17" xfId="8676" xr:uid="{00000000-0005-0000-0000-0000C97D0000}"/>
    <cellStyle name="SAPBEXaggItemX 3 17 2" xfId="25756" xr:uid="{00000000-0005-0000-0000-0000CA7D0000}"/>
    <cellStyle name="SAPBEXaggItemX 3 17 3" xfId="36991" xr:uid="{00000000-0005-0000-0000-0000CB7D0000}"/>
    <cellStyle name="SAPBEXaggItemX 3 17 4" xfId="49962" xr:uid="{00000000-0005-0000-0000-0000CC7D0000}"/>
    <cellStyle name="SAPBEXaggItemX 3 18" xfId="8954" xr:uid="{00000000-0005-0000-0000-0000CD7D0000}"/>
    <cellStyle name="SAPBEXaggItemX 3 18 2" xfId="26006" xr:uid="{00000000-0005-0000-0000-0000CE7D0000}"/>
    <cellStyle name="SAPBEXaggItemX 3 18 3" xfId="37207" xr:uid="{00000000-0005-0000-0000-0000CF7D0000}"/>
    <cellStyle name="SAPBEXaggItemX 3 18 4" xfId="50178" xr:uid="{00000000-0005-0000-0000-0000D07D0000}"/>
    <cellStyle name="SAPBEXaggItemX 3 19" xfId="10473" xr:uid="{00000000-0005-0000-0000-0000D17D0000}"/>
    <cellStyle name="SAPBEXaggItemX 3 19 2" xfId="27426" xr:uid="{00000000-0005-0000-0000-0000D27D0000}"/>
    <cellStyle name="SAPBEXaggItemX 3 19 3" xfId="38467" xr:uid="{00000000-0005-0000-0000-0000D37D0000}"/>
    <cellStyle name="SAPBEXaggItemX 3 19 4" xfId="51454" xr:uid="{00000000-0005-0000-0000-0000D47D0000}"/>
    <cellStyle name="SAPBEXaggItemX 3 2" xfId="3359" xr:uid="{00000000-0005-0000-0000-0000D57D0000}"/>
    <cellStyle name="SAPBEXaggItemX 3 2 2" xfId="20932" xr:uid="{00000000-0005-0000-0000-0000D67D0000}"/>
    <cellStyle name="SAPBEXaggItemX 3 2 3" xfId="21137" xr:uid="{00000000-0005-0000-0000-0000D77D0000}"/>
    <cellStyle name="SAPBEXaggItemX 3 2 4" xfId="45846" xr:uid="{00000000-0005-0000-0000-0000D87D0000}"/>
    <cellStyle name="SAPBEXaggItemX 3 20" xfId="10720" xr:uid="{00000000-0005-0000-0000-0000D97D0000}"/>
    <cellStyle name="SAPBEXaggItemX 3 20 2" xfId="27655" xr:uid="{00000000-0005-0000-0000-0000DA7D0000}"/>
    <cellStyle name="SAPBEXaggItemX 3 20 3" xfId="38664" xr:uid="{00000000-0005-0000-0000-0000DB7D0000}"/>
    <cellStyle name="SAPBEXaggItemX 3 20 4" xfId="51672" xr:uid="{00000000-0005-0000-0000-0000DC7D0000}"/>
    <cellStyle name="SAPBEXaggItemX 3 21" xfId="11044" xr:uid="{00000000-0005-0000-0000-0000DD7D0000}"/>
    <cellStyle name="SAPBEXaggItemX 3 21 2" xfId="27950" xr:uid="{00000000-0005-0000-0000-0000DE7D0000}"/>
    <cellStyle name="SAPBEXaggItemX 3 21 3" xfId="38903" xr:uid="{00000000-0005-0000-0000-0000DF7D0000}"/>
    <cellStyle name="SAPBEXaggItemX 3 21 4" xfId="51911" xr:uid="{00000000-0005-0000-0000-0000E07D0000}"/>
    <cellStyle name="SAPBEXaggItemX 3 22" xfId="11382" xr:uid="{00000000-0005-0000-0000-0000E17D0000}"/>
    <cellStyle name="SAPBEXaggItemX 3 22 2" xfId="28257" xr:uid="{00000000-0005-0000-0000-0000E27D0000}"/>
    <cellStyle name="SAPBEXaggItemX 3 22 3" xfId="39160" xr:uid="{00000000-0005-0000-0000-0000E37D0000}"/>
    <cellStyle name="SAPBEXaggItemX 3 22 4" xfId="52168" xr:uid="{00000000-0005-0000-0000-0000E47D0000}"/>
    <cellStyle name="SAPBEXaggItemX 3 23" xfId="11653" xr:uid="{00000000-0005-0000-0000-0000E57D0000}"/>
    <cellStyle name="SAPBEXaggItemX 3 23 2" xfId="28496" xr:uid="{00000000-0005-0000-0000-0000E67D0000}"/>
    <cellStyle name="SAPBEXaggItemX 3 23 3" xfId="39363" xr:uid="{00000000-0005-0000-0000-0000E77D0000}"/>
    <cellStyle name="SAPBEXaggItemX 3 23 4" xfId="52371" xr:uid="{00000000-0005-0000-0000-0000E87D0000}"/>
    <cellStyle name="SAPBEXaggItemX 3 24" xfId="11984" xr:uid="{00000000-0005-0000-0000-0000E97D0000}"/>
    <cellStyle name="SAPBEXaggItemX 3 24 2" xfId="28796" xr:uid="{00000000-0005-0000-0000-0000EA7D0000}"/>
    <cellStyle name="SAPBEXaggItemX 3 24 3" xfId="39624" xr:uid="{00000000-0005-0000-0000-0000EB7D0000}"/>
    <cellStyle name="SAPBEXaggItemX 3 24 4" xfId="52632" xr:uid="{00000000-0005-0000-0000-0000EC7D0000}"/>
    <cellStyle name="SAPBEXaggItemX 3 25" xfId="12269" xr:uid="{00000000-0005-0000-0000-0000ED7D0000}"/>
    <cellStyle name="SAPBEXaggItemX 3 25 2" xfId="29049" xr:uid="{00000000-0005-0000-0000-0000EE7D0000}"/>
    <cellStyle name="SAPBEXaggItemX 3 25 3" xfId="39823" xr:uid="{00000000-0005-0000-0000-0000EF7D0000}"/>
    <cellStyle name="SAPBEXaggItemX 3 25 4" xfId="52831" xr:uid="{00000000-0005-0000-0000-0000F07D0000}"/>
    <cellStyle name="SAPBEXaggItemX 3 26" xfId="12542" xr:uid="{00000000-0005-0000-0000-0000F17D0000}"/>
    <cellStyle name="SAPBEXaggItemX 3 26 2" xfId="29290" xr:uid="{00000000-0005-0000-0000-0000F27D0000}"/>
    <cellStyle name="SAPBEXaggItemX 3 26 3" xfId="40024" xr:uid="{00000000-0005-0000-0000-0000F37D0000}"/>
    <cellStyle name="SAPBEXaggItemX 3 26 4" xfId="53032" xr:uid="{00000000-0005-0000-0000-0000F47D0000}"/>
    <cellStyle name="SAPBEXaggItemX 3 27" xfId="12825" xr:uid="{00000000-0005-0000-0000-0000F57D0000}"/>
    <cellStyle name="SAPBEXaggItemX 3 27 2" xfId="29541" xr:uid="{00000000-0005-0000-0000-0000F67D0000}"/>
    <cellStyle name="SAPBEXaggItemX 3 27 3" xfId="40225" xr:uid="{00000000-0005-0000-0000-0000F77D0000}"/>
    <cellStyle name="SAPBEXaggItemX 3 27 4" xfId="53233" xr:uid="{00000000-0005-0000-0000-0000F87D0000}"/>
    <cellStyle name="SAPBEXaggItemX 3 28" xfId="13168" xr:uid="{00000000-0005-0000-0000-0000F97D0000}"/>
    <cellStyle name="SAPBEXaggItemX 3 28 2" xfId="29849" xr:uid="{00000000-0005-0000-0000-0000FA7D0000}"/>
    <cellStyle name="SAPBEXaggItemX 3 28 3" xfId="40493" xr:uid="{00000000-0005-0000-0000-0000FB7D0000}"/>
    <cellStyle name="SAPBEXaggItemX 3 28 4" xfId="53501" xr:uid="{00000000-0005-0000-0000-0000FC7D0000}"/>
    <cellStyle name="SAPBEXaggItemX 3 29" xfId="13505" xr:uid="{00000000-0005-0000-0000-0000FD7D0000}"/>
    <cellStyle name="SAPBEXaggItemX 3 29 2" xfId="30155" xr:uid="{00000000-0005-0000-0000-0000FE7D0000}"/>
    <cellStyle name="SAPBEXaggItemX 3 29 3" xfId="40759" xr:uid="{00000000-0005-0000-0000-0000FF7D0000}"/>
    <cellStyle name="SAPBEXaggItemX 3 29 4" xfId="53767" xr:uid="{00000000-0005-0000-0000-0000007E0000}"/>
    <cellStyle name="SAPBEXaggItemX 3 3" xfId="3655" xr:uid="{00000000-0005-0000-0000-0000017E0000}"/>
    <cellStyle name="SAPBEXaggItemX 3 3 2" xfId="21192" xr:uid="{00000000-0005-0000-0000-0000027E0000}"/>
    <cellStyle name="SAPBEXaggItemX 3 3 3" xfId="21872" xr:uid="{00000000-0005-0000-0000-0000037E0000}"/>
    <cellStyle name="SAPBEXaggItemX 3 3 4" xfId="46063" xr:uid="{00000000-0005-0000-0000-0000047E0000}"/>
    <cellStyle name="SAPBEXaggItemX 3 30" xfId="13744" xr:uid="{00000000-0005-0000-0000-0000057E0000}"/>
    <cellStyle name="SAPBEXaggItemX 3 30 2" xfId="30368" xr:uid="{00000000-0005-0000-0000-0000067E0000}"/>
    <cellStyle name="SAPBEXaggItemX 3 30 3" xfId="40944" xr:uid="{00000000-0005-0000-0000-0000077E0000}"/>
    <cellStyle name="SAPBEXaggItemX 3 30 4" xfId="53952" xr:uid="{00000000-0005-0000-0000-0000087E0000}"/>
    <cellStyle name="SAPBEXaggItemX 3 31" xfId="14019" xr:uid="{00000000-0005-0000-0000-0000097E0000}"/>
    <cellStyle name="SAPBEXaggItemX 3 31 2" xfId="30608" xr:uid="{00000000-0005-0000-0000-00000A7E0000}"/>
    <cellStyle name="SAPBEXaggItemX 3 31 3" xfId="41146" xr:uid="{00000000-0005-0000-0000-00000B7E0000}"/>
    <cellStyle name="SAPBEXaggItemX 3 31 4" xfId="54154" xr:uid="{00000000-0005-0000-0000-00000C7E0000}"/>
    <cellStyle name="SAPBEXaggItemX 3 32" xfId="14316" xr:uid="{00000000-0005-0000-0000-00000D7E0000}"/>
    <cellStyle name="SAPBEXaggItemX 3 32 2" xfId="30872" xr:uid="{00000000-0005-0000-0000-00000E7E0000}"/>
    <cellStyle name="SAPBEXaggItemX 3 32 3" xfId="41362" xr:uid="{00000000-0005-0000-0000-00000F7E0000}"/>
    <cellStyle name="SAPBEXaggItemX 3 32 4" xfId="54370" xr:uid="{00000000-0005-0000-0000-0000107E0000}"/>
    <cellStyle name="SAPBEXaggItemX 3 33" xfId="14640" xr:uid="{00000000-0005-0000-0000-0000117E0000}"/>
    <cellStyle name="SAPBEXaggItemX 3 33 2" xfId="31160" xr:uid="{00000000-0005-0000-0000-0000127E0000}"/>
    <cellStyle name="SAPBEXaggItemX 3 33 3" xfId="41605" xr:uid="{00000000-0005-0000-0000-0000137E0000}"/>
    <cellStyle name="SAPBEXaggItemX 3 33 4" xfId="54613" xr:uid="{00000000-0005-0000-0000-0000147E0000}"/>
    <cellStyle name="SAPBEXaggItemX 3 34" xfId="14943" xr:uid="{00000000-0005-0000-0000-0000157E0000}"/>
    <cellStyle name="SAPBEXaggItemX 3 34 2" xfId="31429" xr:uid="{00000000-0005-0000-0000-0000167E0000}"/>
    <cellStyle name="SAPBEXaggItemX 3 34 3" xfId="41837" xr:uid="{00000000-0005-0000-0000-0000177E0000}"/>
    <cellStyle name="SAPBEXaggItemX 3 34 4" xfId="54845" xr:uid="{00000000-0005-0000-0000-0000187E0000}"/>
    <cellStyle name="SAPBEXaggItemX 3 35" xfId="15248" xr:uid="{00000000-0005-0000-0000-0000197E0000}"/>
    <cellStyle name="SAPBEXaggItemX 3 35 2" xfId="31698" xr:uid="{00000000-0005-0000-0000-00001A7E0000}"/>
    <cellStyle name="SAPBEXaggItemX 3 35 3" xfId="42067" xr:uid="{00000000-0005-0000-0000-00001B7E0000}"/>
    <cellStyle name="SAPBEXaggItemX 3 35 4" xfId="55075" xr:uid="{00000000-0005-0000-0000-00001C7E0000}"/>
    <cellStyle name="SAPBEXaggItemX 3 36" xfId="15694" xr:uid="{00000000-0005-0000-0000-00001D7E0000}"/>
    <cellStyle name="SAPBEXaggItemX 3 36 2" xfId="32102" xr:uid="{00000000-0005-0000-0000-00001E7E0000}"/>
    <cellStyle name="SAPBEXaggItemX 3 36 3" xfId="42429" xr:uid="{00000000-0005-0000-0000-00001F7E0000}"/>
    <cellStyle name="SAPBEXaggItemX 3 36 4" xfId="55437" xr:uid="{00000000-0005-0000-0000-0000207E0000}"/>
    <cellStyle name="SAPBEXaggItemX 3 37" xfId="15957" xr:uid="{00000000-0005-0000-0000-0000217E0000}"/>
    <cellStyle name="SAPBEXaggItemX 3 37 2" xfId="32329" xr:uid="{00000000-0005-0000-0000-0000227E0000}"/>
    <cellStyle name="SAPBEXaggItemX 3 37 3" xfId="42619" xr:uid="{00000000-0005-0000-0000-0000237E0000}"/>
    <cellStyle name="SAPBEXaggItemX 3 37 4" xfId="55627" xr:uid="{00000000-0005-0000-0000-0000247E0000}"/>
    <cellStyle name="SAPBEXaggItemX 3 38" xfId="16444" xr:uid="{00000000-0005-0000-0000-0000257E0000}"/>
    <cellStyle name="SAPBEXaggItemX 3 38 2" xfId="32776" xr:uid="{00000000-0005-0000-0000-0000267E0000}"/>
    <cellStyle name="SAPBEXaggItemX 3 38 3" xfId="43015" xr:uid="{00000000-0005-0000-0000-0000277E0000}"/>
    <cellStyle name="SAPBEXaggItemX 3 38 4" xfId="56023" xr:uid="{00000000-0005-0000-0000-0000287E0000}"/>
    <cellStyle name="SAPBEXaggItemX 3 39" xfId="16664" xr:uid="{00000000-0005-0000-0000-0000297E0000}"/>
    <cellStyle name="SAPBEXaggItemX 3 39 2" xfId="32971" xr:uid="{00000000-0005-0000-0000-00002A7E0000}"/>
    <cellStyle name="SAPBEXaggItemX 3 39 3" xfId="43186" xr:uid="{00000000-0005-0000-0000-00002B7E0000}"/>
    <cellStyle name="SAPBEXaggItemX 3 39 4" xfId="56194" xr:uid="{00000000-0005-0000-0000-00002C7E0000}"/>
    <cellStyle name="SAPBEXaggItemX 3 4" xfId="4272" xr:uid="{00000000-0005-0000-0000-00002D7E0000}"/>
    <cellStyle name="SAPBEXaggItemX 3 4 2" xfId="21756" xr:uid="{00000000-0005-0000-0000-00002E7E0000}"/>
    <cellStyle name="SAPBEXaggItemX 3 4 3" xfId="27811" xr:uid="{00000000-0005-0000-0000-00002F7E0000}"/>
    <cellStyle name="SAPBEXaggItemX 3 4 4" xfId="46541" xr:uid="{00000000-0005-0000-0000-0000307E0000}"/>
    <cellStyle name="SAPBEXaggItemX 3 40" xfId="17465" xr:uid="{00000000-0005-0000-0000-0000317E0000}"/>
    <cellStyle name="SAPBEXaggItemX 3 40 2" xfId="33703" xr:uid="{00000000-0005-0000-0000-0000327E0000}"/>
    <cellStyle name="SAPBEXaggItemX 3 40 3" xfId="43818" xr:uid="{00000000-0005-0000-0000-0000337E0000}"/>
    <cellStyle name="SAPBEXaggItemX 3 40 4" xfId="56826" xr:uid="{00000000-0005-0000-0000-0000347E0000}"/>
    <cellStyle name="SAPBEXaggItemX 3 41" xfId="17715" xr:uid="{00000000-0005-0000-0000-0000357E0000}"/>
    <cellStyle name="SAPBEXaggItemX 3 41 2" xfId="33924" xr:uid="{00000000-0005-0000-0000-0000367E0000}"/>
    <cellStyle name="SAPBEXaggItemX 3 41 3" xfId="43999" xr:uid="{00000000-0005-0000-0000-0000377E0000}"/>
    <cellStyle name="SAPBEXaggItemX 3 41 4" xfId="57007" xr:uid="{00000000-0005-0000-0000-0000387E0000}"/>
    <cellStyle name="SAPBEXaggItemX 3 42" xfId="18034" xr:uid="{00000000-0005-0000-0000-0000397E0000}"/>
    <cellStyle name="SAPBEXaggItemX 3 42 2" xfId="34206" xr:uid="{00000000-0005-0000-0000-00003A7E0000}"/>
    <cellStyle name="SAPBEXaggItemX 3 42 3" xfId="44233" xr:uid="{00000000-0005-0000-0000-00003B7E0000}"/>
    <cellStyle name="SAPBEXaggItemX 3 42 4" xfId="57241" xr:uid="{00000000-0005-0000-0000-00003C7E0000}"/>
    <cellStyle name="SAPBEXaggItemX 3 43" xfId="18345" xr:uid="{00000000-0005-0000-0000-00003D7E0000}"/>
    <cellStyle name="SAPBEXaggItemX 3 43 2" xfId="34481" xr:uid="{00000000-0005-0000-0000-00003E7E0000}"/>
    <cellStyle name="SAPBEXaggItemX 3 43 3" xfId="44463" xr:uid="{00000000-0005-0000-0000-00003F7E0000}"/>
    <cellStyle name="SAPBEXaggItemX 3 43 4" xfId="57471" xr:uid="{00000000-0005-0000-0000-0000407E0000}"/>
    <cellStyle name="SAPBEXaggItemX 3 44" xfId="18661" xr:uid="{00000000-0005-0000-0000-0000417E0000}"/>
    <cellStyle name="SAPBEXaggItemX 3 44 2" xfId="34761" xr:uid="{00000000-0005-0000-0000-0000427E0000}"/>
    <cellStyle name="SAPBEXaggItemX 3 44 3" xfId="44698" xr:uid="{00000000-0005-0000-0000-0000437E0000}"/>
    <cellStyle name="SAPBEXaggItemX 3 44 4" xfId="57706" xr:uid="{00000000-0005-0000-0000-0000447E0000}"/>
    <cellStyle name="SAPBEXaggItemX 3 45" xfId="19122" xr:uid="{00000000-0005-0000-0000-0000457E0000}"/>
    <cellStyle name="SAPBEXaggItemX 3 45 2" xfId="35170" xr:uid="{00000000-0005-0000-0000-0000467E0000}"/>
    <cellStyle name="SAPBEXaggItemX 3 45 3" xfId="45040" xr:uid="{00000000-0005-0000-0000-0000477E0000}"/>
    <cellStyle name="SAPBEXaggItemX 3 45 4" xfId="58048" xr:uid="{00000000-0005-0000-0000-0000487E0000}"/>
    <cellStyle name="SAPBEXaggItemX 3 46" xfId="19424" xr:uid="{00000000-0005-0000-0000-0000497E0000}"/>
    <cellStyle name="SAPBEXaggItemX 3 46 2" xfId="35436" xr:uid="{00000000-0005-0000-0000-00004A7E0000}"/>
    <cellStyle name="SAPBEXaggItemX 3 46 3" xfId="45263" xr:uid="{00000000-0005-0000-0000-00004B7E0000}"/>
    <cellStyle name="SAPBEXaggItemX 3 46 4" xfId="58271" xr:uid="{00000000-0005-0000-0000-00004C7E0000}"/>
    <cellStyle name="SAPBEXaggItemX 3 47" xfId="34707" xr:uid="{00000000-0005-0000-0000-00004D7E0000}"/>
    <cellStyle name="SAPBEXaggItemX 3 48" xfId="45547" xr:uid="{00000000-0005-0000-0000-00004E7E0000}"/>
    <cellStyle name="SAPBEXaggItemX 3 5" xfId="4515" xr:uid="{00000000-0005-0000-0000-00004F7E0000}"/>
    <cellStyle name="SAPBEXaggItemX 3 5 2" xfId="21967" xr:uid="{00000000-0005-0000-0000-0000507E0000}"/>
    <cellStyle name="SAPBEXaggItemX 3 5 3" xfId="21461" xr:uid="{00000000-0005-0000-0000-0000517E0000}"/>
    <cellStyle name="SAPBEXaggItemX 3 5 4" xfId="46711" xr:uid="{00000000-0005-0000-0000-0000527E0000}"/>
    <cellStyle name="SAPBEXaggItemX 3 6" xfId="4906" xr:uid="{00000000-0005-0000-0000-0000537E0000}"/>
    <cellStyle name="SAPBEXaggItemX 3 6 2" xfId="22330" xr:uid="{00000000-0005-0000-0000-0000547E0000}"/>
    <cellStyle name="SAPBEXaggItemX 3 6 3" xfId="33445" xr:uid="{00000000-0005-0000-0000-0000557E0000}"/>
    <cellStyle name="SAPBEXaggItemX 3 6 4" xfId="47024" xr:uid="{00000000-0005-0000-0000-0000567E0000}"/>
    <cellStyle name="SAPBEXaggItemX 3 7" xfId="5132" xr:uid="{00000000-0005-0000-0000-0000577E0000}"/>
    <cellStyle name="SAPBEXaggItemX 3 7 2" xfId="22534" xr:uid="{00000000-0005-0000-0000-0000587E0000}"/>
    <cellStyle name="SAPBEXaggItemX 3 7 3" xfId="20487" xr:uid="{00000000-0005-0000-0000-0000597E0000}"/>
    <cellStyle name="SAPBEXaggItemX 3 7 4" xfId="47206" xr:uid="{00000000-0005-0000-0000-00005A7E0000}"/>
    <cellStyle name="SAPBEXaggItemX 3 8" xfId="5417" xr:uid="{00000000-0005-0000-0000-00005B7E0000}"/>
    <cellStyle name="SAPBEXaggItemX 3 8 2" xfId="22795" xr:uid="{00000000-0005-0000-0000-00005C7E0000}"/>
    <cellStyle name="SAPBEXaggItemX 3 8 3" xfId="20276" xr:uid="{00000000-0005-0000-0000-00005D7E0000}"/>
    <cellStyle name="SAPBEXaggItemX 3 8 4" xfId="47424" xr:uid="{00000000-0005-0000-0000-00005E7E0000}"/>
    <cellStyle name="SAPBEXaggItemX 3 9" xfId="5625" xr:uid="{00000000-0005-0000-0000-00005F7E0000}"/>
    <cellStyle name="SAPBEXaggItemX 3 9 2" xfId="22984" xr:uid="{00000000-0005-0000-0000-0000607E0000}"/>
    <cellStyle name="SAPBEXaggItemX 3 9 3" xfId="33644" xr:uid="{00000000-0005-0000-0000-0000617E0000}"/>
    <cellStyle name="SAPBEXaggItemX 3 9 4" xfId="47586" xr:uid="{00000000-0005-0000-0000-0000627E0000}"/>
    <cellStyle name="SAPBEXaggItemX 30" xfId="45401" xr:uid="{00000000-0005-0000-0000-0000637E0000}"/>
    <cellStyle name="SAPBEXaggItemX 4" xfId="2688" xr:uid="{00000000-0005-0000-0000-0000647E0000}"/>
    <cellStyle name="SAPBEXaggItemX 4 10" xfId="6098" xr:uid="{00000000-0005-0000-0000-0000657E0000}"/>
    <cellStyle name="SAPBEXaggItemX 4 10 2" xfId="23430" xr:uid="{00000000-0005-0000-0000-0000667E0000}"/>
    <cellStyle name="SAPBEXaggItemX 4 10 3" xfId="25870" xr:uid="{00000000-0005-0000-0000-0000677E0000}"/>
    <cellStyle name="SAPBEXaggItemX 4 10 4" xfId="47985" xr:uid="{00000000-0005-0000-0000-0000687E0000}"/>
    <cellStyle name="SAPBEXaggItemX 4 11" xfId="5785" xr:uid="{00000000-0005-0000-0000-0000697E0000}"/>
    <cellStyle name="SAPBEXaggItemX 4 11 2" xfId="23130" xr:uid="{00000000-0005-0000-0000-00006A7E0000}"/>
    <cellStyle name="SAPBEXaggItemX 4 11 3" xfId="25709" xr:uid="{00000000-0005-0000-0000-00006B7E0000}"/>
    <cellStyle name="SAPBEXaggItemX 4 11 4" xfId="47715" xr:uid="{00000000-0005-0000-0000-00006C7E0000}"/>
    <cellStyle name="SAPBEXaggItemX 4 12" xfId="6622" xr:uid="{00000000-0005-0000-0000-00006D7E0000}"/>
    <cellStyle name="SAPBEXaggItemX 4 12 2" xfId="23902" xr:uid="{00000000-0005-0000-0000-00006E7E0000}"/>
    <cellStyle name="SAPBEXaggItemX 4 12 3" xfId="24127" xr:uid="{00000000-0005-0000-0000-00006F7E0000}"/>
    <cellStyle name="SAPBEXaggItemX 4 12 4" xfId="48385" xr:uid="{00000000-0005-0000-0000-0000707E0000}"/>
    <cellStyle name="SAPBEXaggItemX 4 13" xfId="6997" xr:uid="{00000000-0005-0000-0000-0000717E0000}"/>
    <cellStyle name="SAPBEXaggItemX 4 13 2" xfId="24241" xr:uid="{00000000-0005-0000-0000-0000727E0000}"/>
    <cellStyle name="SAPBEXaggItemX 4 13 3" xfId="35705" xr:uid="{00000000-0005-0000-0000-0000737E0000}"/>
    <cellStyle name="SAPBEXaggItemX 4 13 4" xfId="48674" xr:uid="{00000000-0005-0000-0000-0000747E0000}"/>
    <cellStyle name="SAPBEXaggItemX 4 14" xfId="7411" xr:uid="{00000000-0005-0000-0000-0000757E0000}"/>
    <cellStyle name="SAPBEXaggItemX 4 14 2" xfId="24612" xr:uid="{00000000-0005-0000-0000-0000767E0000}"/>
    <cellStyle name="SAPBEXaggItemX 4 14 3" xfId="36003" xr:uid="{00000000-0005-0000-0000-0000777E0000}"/>
    <cellStyle name="SAPBEXaggItemX 4 14 4" xfId="48974" xr:uid="{00000000-0005-0000-0000-0000787E0000}"/>
    <cellStyle name="SAPBEXaggItemX 4 15" xfId="7719" xr:uid="{00000000-0005-0000-0000-0000797E0000}"/>
    <cellStyle name="SAPBEXaggItemX 4 15 2" xfId="24883" xr:uid="{00000000-0005-0000-0000-00007A7E0000}"/>
    <cellStyle name="SAPBEXaggItemX 4 15 3" xfId="36234" xr:uid="{00000000-0005-0000-0000-00007B7E0000}"/>
    <cellStyle name="SAPBEXaggItemX 4 15 4" xfId="49205" xr:uid="{00000000-0005-0000-0000-00007C7E0000}"/>
    <cellStyle name="SAPBEXaggItemX 4 16" xfId="8295" xr:uid="{00000000-0005-0000-0000-00007D7E0000}"/>
    <cellStyle name="SAPBEXaggItemX 4 16 2" xfId="25421" xr:uid="{00000000-0005-0000-0000-00007E7E0000}"/>
    <cellStyle name="SAPBEXaggItemX 4 16 3" xfId="36712" xr:uid="{00000000-0005-0000-0000-00007F7E0000}"/>
    <cellStyle name="SAPBEXaggItemX 4 16 4" xfId="49683" xr:uid="{00000000-0005-0000-0000-0000807E0000}"/>
    <cellStyle name="SAPBEXaggItemX 4 17" xfId="8186" xr:uid="{00000000-0005-0000-0000-0000817E0000}"/>
    <cellStyle name="SAPBEXaggItemX 4 17 2" xfId="25317" xr:uid="{00000000-0005-0000-0000-0000827E0000}"/>
    <cellStyle name="SAPBEXaggItemX 4 17 3" xfId="36620" xr:uid="{00000000-0005-0000-0000-0000837E0000}"/>
    <cellStyle name="SAPBEXaggItemX 4 17 4" xfId="49591" xr:uid="{00000000-0005-0000-0000-0000847E0000}"/>
    <cellStyle name="SAPBEXaggItemX 4 18" xfId="8840" xr:uid="{00000000-0005-0000-0000-0000857E0000}"/>
    <cellStyle name="SAPBEXaggItemX 4 18 2" xfId="25903" xr:uid="{00000000-0005-0000-0000-0000867E0000}"/>
    <cellStyle name="SAPBEXaggItemX 4 18 3" xfId="37122" xr:uid="{00000000-0005-0000-0000-0000877E0000}"/>
    <cellStyle name="SAPBEXaggItemX 4 18 4" xfId="50093" xr:uid="{00000000-0005-0000-0000-0000887E0000}"/>
    <cellStyle name="SAPBEXaggItemX 4 19" xfId="10346" xr:uid="{00000000-0005-0000-0000-0000897E0000}"/>
    <cellStyle name="SAPBEXaggItemX 4 19 2" xfId="27309" xr:uid="{00000000-0005-0000-0000-00008A7E0000}"/>
    <cellStyle name="SAPBEXaggItemX 4 19 3" xfId="38368" xr:uid="{00000000-0005-0000-0000-00008B7E0000}"/>
    <cellStyle name="SAPBEXaggItemX 4 19 4" xfId="51328" xr:uid="{00000000-0005-0000-0000-00008C7E0000}"/>
    <cellStyle name="SAPBEXaggItemX 4 2" xfId="3236" xr:uid="{00000000-0005-0000-0000-00008D7E0000}"/>
    <cellStyle name="SAPBEXaggItemX 4 2 2" xfId="20823" xr:uid="{00000000-0005-0000-0000-00008E7E0000}"/>
    <cellStyle name="SAPBEXaggItemX 4 2 3" xfId="32232" xr:uid="{00000000-0005-0000-0000-00008F7E0000}"/>
    <cellStyle name="SAPBEXaggItemX 4 2 4" xfId="45761" xr:uid="{00000000-0005-0000-0000-0000907E0000}"/>
    <cellStyle name="SAPBEXaggItemX 4 20" xfId="9134" xr:uid="{00000000-0005-0000-0000-0000917E0000}"/>
    <cellStyle name="SAPBEXaggItemX 4 20 2" xfId="26169" xr:uid="{00000000-0005-0000-0000-0000927E0000}"/>
    <cellStyle name="SAPBEXaggItemX 4 20 3" xfId="37350" xr:uid="{00000000-0005-0000-0000-0000937E0000}"/>
    <cellStyle name="SAPBEXaggItemX 4 20 4" xfId="50321" xr:uid="{00000000-0005-0000-0000-0000947E0000}"/>
    <cellStyle name="SAPBEXaggItemX 4 21" xfId="10191" xr:uid="{00000000-0005-0000-0000-0000957E0000}"/>
    <cellStyle name="SAPBEXaggItemX 4 21 2" xfId="27161" xr:uid="{00000000-0005-0000-0000-0000967E0000}"/>
    <cellStyle name="SAPBEXaggItemX 4 21 3" xfId="38233" xr:uid="{00000000-0005-0000-0000-0000977E0000}"/>
    <cellStyle name="SAPBEXaggItemX 4 21 4" xfId="51191" xr:uid="{00000000-0005-0000-0000-0000987E0000}"/>
    <cellStyle name="SAPBEXaggItemX 4 22" xfId="11248" xr:uid="{00000000-0005-0000-0000-0000997E0000}"/>
    <cellStyle name="SAPBEXaggItemX 4 22 2" xfId="28132" xr:uid="{00000000-0005-0000-0000-00009A7E0000}"/>
    <cellStyle name="SAPBEXaggItemX 4 22 3" xfId="39058" xr:uid="{00000000-0005-0000-0000-00009B7E0000}"/>
    <cellStyle name="SAPBEXaggItemX 4 22 4" xfId="52066" xr:uid="{00000000-0005-0000-0000-00009C7E0000}"/>
    <cellStyle name="SAPBEXaggItemX 4 23" xfId="9341" xr:uid="{00000000-0005-0000-0000-00009D7E0000}"/>
    <cellStyle name="SAPBEXaggItemX 4 23 2" xfId="26368" xr:uid="{00000000-0005-0000-0000-00009E7E0000}"/>
    <cellStyle name="SAPBEXaggItemX 4 23 3" xfId="37534" xr:uid="{00000000-0005-0000-0000-00009F7E0000}"/>
    <cellStyle name="SAPBEXaggItemX 4 23 4" xfId="50500" xr:uid="{00000000-0005-0000-0000-0000A07E0000}"/>
    <cellStyle name="SAPBEXaggItemX 4 24" xfId="11849" xr:uid="{00000000-0005-0000-0000-0000A17E0000}"/>
    <cellStyle name="SAPBEXaggItemX 4 24 2" xfId="28672" xr:uid="{00000000-0005-0000-0000-0000A27E0000}"/>
    <cellStyle name="SAPBEXaggItemX 4 24 3" xfId="39522" xr:uid="{00000000-0005-0000-0000-0000A37E0000}"/>
    <cellStyle name="SAPBEXaggItemX 4 24 4" xfId="52530" xr:uid="{00000000-0005-0000-0000-0000A47E0000}"/>
    <cellStyle name="SAPBEXaggItemX 4 25" xfId="9412" xr:uid="{00000000-0005-0000-0000-0000A57E0000}"/>
    <cellStyle name="SAPBEXaggItemX 4 25 2" xfId="26436" xr:uid="{00000000-0005-0000-0000-0000A67E0000}"/>
    <cellStyle name="SAPBEXaggItemX 4 25 3" xfId="37590" xr:uid="{00000000-0005-0000-0000-0000A77E0000}"/>
    <cellStyle name="SAPBEXaggItemX 4 25 4" xfId="50556" xr:uid="{00000000-0005-0000-0000-0000A87E0000}"/>
    <cellStyle name="SAPBEXaggItemX 4 26" xfId="9191" xr:uid="{00000000-0005-0000-0000-0000A97E0000}"/>
    <cellStyle name="SAPBEXaggItemX 4 26 2" xfId="26224" xr:uid="{00000000-0005-0000-0000-0000AA7E0000}"/>
    <cellStyle name="SAPBEXaggItemX 4 26 3" xfId="37403" xr:uid="{00000000-0005-0000-0000-0000AB7E0000}"/>
    <cellStyle name="SAPBEXaggItemX 4 26 4" xfId="50370" xr:uid="{00000000-0005-0000-0000-0000AC7E0000}"/>
    <cellStyle name="SAPBEXaggItemX 4 27" xfId="9779" xr:uid="{00000000-0005-0000-0000-0000AD7E0000}"/>
    <cellStyle name="SAPBEXaggItemX 4 27 2" xfId="26775" xr:uid="{00000000-0005-0000-0000-0000AE7E0000}"/>
    <cellStyle name="SAPBEXaggItemX 4 27 3" xfId="37901" xr:uid="{00000000-0005-0000-0000-0000AF7E0000}"/>
    <cellStyle name="SAPBEXaggItemX 4 27 4" xfId="50867" xr:uid="{00000000-0005-0000-0000-0000B07E0000}"/>
    <cellStyle name="SAPBEXaggItemX 4 28" xfId="13035" xr:uid="{00000000-0005-0000-0000-0000B17E0000}"/>
    <cellStyle name="SAPBEXaggItemX 4 28 2" xfId="29729" xr:uid="{00000000-0005-0000-0000-0000B27E0000}"/>
    <cellStyle name="SAPBEXaggItemX 4 28 3" xfId="40394" xr:uid="{00000000-0005-0000-0000-0000B37E0000}"/>
    <cellStyle name="SAPBEXaggItemX 4 28 4" xfId="53402" xr:uid="{00000000-0005-0000-0000-0000B47E0000}"/>
    <cellStyle name="SAPBEXaggItemX 4 29" xfId="13375" xr:uid="{00000000-0005-0000-0000-0000B57E0000}"/>
    <cellStyle name="SAPBEXaggItemX 4 29 2" xfId="30038" xr:uid="{00000000-0005-0000-0000-0000B67E0000}"/>
    <cellStyle name="SAPBEXaggItemX 4 29 3" xfId="40659" xr:uid="{00000000-0005-0000-0000-0000B77E0000}"/>
    <cellStyle name="SAPBEXaggItemX 4 29 4" xfId="53667" xr:uid="{00000000-0005-0000-0000-0000B87E0000}"/>
    <cellStyle name="SAPBEXaggItemX 4 3" xfId="3532" xr:uid="{00000000-0005-0000-0000-0000B97E0000}"/>
    <cellStyle name="SAPBEXaggItemX 4 3 2" xfId="21087" xr:uid="{00000000-0005-0000-0000-0000BA7E0000}"/>
    <cellStyle name="SAPBEXaggItemX 4 3 3" xfId="32243" xr:uid="{00000000-0005-0000-0000-0000BB7E0000}"/>
    <cellStyle name="SAPBEXaggItemX 4 3 4" xfId="45978" xr:uid="{00000000-0005-0000-0000-0000BC7E0000}"/>
    <cellStyle name="SAPBEXaggItemX 4 30" xfId="12439" xr:uid="{00000000-0005-0000-0000-0000BD7E0000}"/>
    <cellStyle name="SAPBEXaggItemX 4 30 2" xfId="29200" xr:uid="{00000000-0005-0000-0000-0000BE7E0000}"/>
    <cellStyle name="SAPBEXaggItemX 4 30 3" xfId="39959" xr:uid="{00000000-0005-0000-0000-0000BF7E0000}"/>
    <cellStyle name="SAPBEXaggItemX 4 30 4" xfId="52967" xr:uid="{00000000-0005-0000-0000-0000C07E0000}"/>
    <cellStyle name="SAPBEXaggItemX 4 31" xfId="12360" xr:uid="{00000000-0005-0000-0000-0000C17E0000}"/>
    <cellStyle name="SAPBEXaggItemX 4 31 2" xfId="29137" xr:uid="{00000000-0005-0000-0000-0000C27E0000}"/>
    <cellStyle name="SAPBEXaggItemX 4 31 3" xfId="39911" xr:uid="{00000000-0005-0000-0000-0000C37E0000}"/>
    <cellStyle name="SAPBEXaggItemX 4 31 4" xfId="52919" xr:uid="{00000000-0005-0000-0000-0000C47E0000}"/>
    <cellStyle name="SAPBEXaggItemX 4 32" xfId="10282" xr:uid="{00000000-0005-0000-0000-0000C57E0000}"/>
    <cellStyle name="SAPBEXaggItemX 4 32 2" xfId="27247" xr:uid="{00000000-0005-0000-0000-0000C67E0000}"/>
    <cellStyle name="SAPBEXaggItemX 4 32 3" xfId="38314" xr:uid="{00000000-0005-0000-0000-0000C77E0000}"/>
    <cellStyle name="SAPBEXaggItemX 4 32 4" xfId="51271" xr:uid="{00000000-0005-0000-0000-0000C87E0000}"/>
    <cellStyle name="SAPBEXaggItemX 4 33" xfId="14511" xr:uid="{00000000-0005-0000-0000-0000C97E0000}"/>
    <cellStyle name="SAPBEXaggItemX 4 33 2" xfId="31048" xr:uid="{00000000-0005-0000-0000-0000CA7E0000}"/>
    <cellStyle name="SAPBEXaggItemX 4 33 3" xfId="41516" xr:uid="{00000000-0005-0000-0000-0000CB7E0000}"/>
    <cellStyle name="SAPBEXaggItemX 4 33 4" xfId="54524" xr:uid="{00000000-0005-0000-0000-0000CC7E0000}"/>
    <cellStyle name="SAPBEXaggItemX 4 34" xfId="14827" xr:uid="{00000000-0005-0000-0000-0000CD7E0000}"/>
    <cellStyle name="SAPBEXaggItemX 4 34 2" xfId="31326" xr:uid="{00000000-0005-0000-0000-0000CE7E0000}"/>
    <cellStyle name="SAPBEXaggItemX 4 34 3" xfId="41750" xr:uid="{00000000-0005-0000-0000-0000CF7E0000}"/>
    <cellStyle name="SAPBEXaggItemX 4 34 4" xfId="54758" xr:uid="{00000000-0005-0000-0000-0000D07E0000}"/>
    <cellStyle name="SAPBEXaggItemX 4 35" xfId="15125" xr:uid="{00000000-0005-0000-0000-0000D17E0000}"/>
    <cellStyle name="SAPBEXaggItemX 4 35 2" xfId="31593" xr:uid="{00000000-0005-0000-0000-0000D27E0000}"/>
    <cellStyle name="SAPBEXaggItemX 4 35 3" xfId="41982" xr:uid="{00000000-0005-0000-0000-0000D37E0000}"/>
    <cellStyle name="SAPBEXaggItemX 4 35 4" xfId="54990" xr:uid="{00000000-0005-0000-0000-0000D47E0000}"/>
    <cellStyle name="SAPBEXaggItemX 4 36" xfId="15577" xr:uid="{00000000-0005-0000-0000-0000D57E0000}"/>
    <cellStyle name="SAPBEXaggItemX 4 36 2" xfId="31999" xr:uid="{00000000-0005-0000-0000-0000D67E0000}"/>
    <cellStyle name="SAPBEXaggItemX 4 36 3" xfId="42342" xr:uid="{00000000-0005-0000-0000-0000D77E0000}"/>
    <cellStyle name="SAPBEXaggItemX 4 36 4" xfId="55350" xr:uid="{00000000-0005-0000-0000-0000D87E0000}"/>
    <cellStyle name="SAPBEXaggItemX 4 37" xfId="15488" xr:uid="{00000000-0005-0000-0000-0000D97E0000}"/>
    <cellStyle name="SAPBEXaggItemX 4 37 2" xfId="31914" xr:uid="{00000000-0005-0000-0000-0000DA7E0000}"/>
    <cellStyle name="SAPBEXaggItemX 4 37 3" xfId="42265" xr:uid="{00000000-0005-0000-0000-0000DB7E0000}"/>
    <cellStyle name="SAPBEXaggItemX 4 37 4" xfId="55273" xr:uid="{00000000-0005-0000-0000-0000DC7E0000}"/>
    <cellStyle name="SAPBEXaggItemX 4 38" xfId="16322" xr:uid="{00000000-0005-0000-0000-0000DD7E0000}"/>
    <cellStyle name="SAPBEXaggItemX 4 38 2" xfId="32666" xr:uid="{00000000-0005-0000-0000-0000DE7E0000}"/>
    <cellStyle name="SAPBEXaggItemX 4 38 3" xfId="42922" xr:uid="{00000000-0005-0000-0000-0000DF7E0000}"/>
    <cellStyle name="SAPBEXaggItemX 4 38 4" xfId="55930" xr:uid="{00000000-0005-0000-0000-0000E07E0000}"/>
    <cellStyle name="SAPBEXaggItemX 4 39" xfId="16120" xr:uid="{00000000-0005-0000-0000-0000E17E0000}"/>
    <cellStyle name="SAPBEXaggItemX 4 39 2" xfId="32476" xr:uid="{00000000-0005-0000-0000-0000E27E0000}"/>
    <cellStyle name="SAPBEXaggItemX 4 39 3" xfId="42749" xr:uid="{00000000-0005-0000-0000-0000E37E0000}"/>
    <cellStyle name="SAPBEXaggItemX 4 39 4" xfId="55757" xr:uid="{00000000-0005-0000-0000-0000E47E0000}"/>
    <cellStyle name="SAPBEXaggItemX 4 4" xfId="4151" xr:uid="{00000000-0005-0000-0000-0000E57E0000}"/>
    <cellStyle name="SAPBEXaggItemX 4 4 2" xfId="21650" xr:uid="{00000000-0005-0000-0000-0000E67E0000}"/>
    <cellStyle name="SAPBEXaggItemX 4 4 3" xfId="19874" xr:uid="{00000000-0005-0000-0000-0000E77E0000}"/>
    <cellStyle name="SAPBEXaggItemX 4 4 4" xfId="46458" xr:uid="{00000000-0005-0000-0000-0000E87E0000}"/>
    <cellStyle name="SAPBEXaggItemX 4 40" xfId="17343" xr:uid="{00000000-0005-0000-0000-0000E97E0000}"/>
    <cellStyle name="SAPBEXaggItemX 4 40 2" xfId="33596" xr:uid="{00000000-0005-0000-0000-0000EA7E0000}"/>
    <cellStyle name="SAPBEXaggItemX 4 40 3" xfId="43734" xr:uid="{00000000-0005-0000-0000-0000EB7E0000}"/>
    <cellStyle name="SAPBEXaggItemX 4 40 4" xfId="56742" xr:uid="{00000000-0005-0000-0000-0000EC7E0000}"/>
    <cellStyle name="SAPBEXaggItemX 4 41" xfId="16828" xr:uid="{00000000-0005-0000-0000-0000ED7E0000}"/>
    <cellStyle name="SAPBEXaggItemX 4 41 2" xfId="33116" xr:uid="{00000000-0005-0000-0000-0000EE7E0000}"/>
    <cellStyle name="SAPBEXaggItemX 4 41 3" xfId="43313" xr:uid="{00000000-0005-0000-0000-0000EF7E0000}"/>
    <cellStyle name="SAPBEXaggItemX 4 41 4" xfId="56321" xr:uid="{00000000-0005-0000-0000-0000F07E0000}"/>
    <cellStyle name="SAPBEXaggItemX 4 42" xfId="17903" xr:uid="{00000000-0005-0000-0000-0000F17E0000}"/>
    <cellStyle name="SAPBEXaggItemX 4 42 2" xfId="34092" xr:uid="{00000000-0005-0000-0000-0000F27E0000}"/>
    <cellStyle name="SAPBEXaggItemX 4 42 3" xfId="44145" xr:uid="{00000000-0005-0000-0000-0000F37E0000}"/>
    <cellStyle name="SAPBEXaggItemX 4 42 4" xfId="57153" xr:uid="{00000000-0005-0000-0000-0000F47E0000}"/>
    <cellStyle name="SAPBEXaggItemX 4 43" xfId="18218" xr:uid="{00000000-0005-0000-0000-0000F57E0000}"/>
    <cellStyle name="SAPBEXaggItemX 4 43 2" xfId="34367" xr:uid="{00000000-0005-0000-0000-0000F67E0000}"/>
    <cellStyle name="SAPBEXaggItemX 4 43 3" xfId="44376" xr:uid="{00000000-0005-0000-0000-0000F77E0000}"/>
    <cellStyle name="SAPBEXaggItemX 4 43 4" xfId="57384" xr:uid="{00000000-0005-0000-0000-0000F87E0000}"/>
    <cellStyle name="SAPBEXaggItemX 4 44" xfId="18538" xr:uid="{00000000-0005-0000-0000-0000F97E0000}"/>
    <cellStyle name="SAPBEXaggItemX 4 44 2" xfId="34654" xr:uid="{00000000-0005-0000-0000-0000FA7E0000}"/>
    <cellStyle name="SAPBEXaggItemX 4 44 3" xfId="44613" xr:uid="{00000000-0005-0000-0000-0000FB7E0000}"/>
    <cellStyle name="SAPBEXaggItemX 4 44 4" xfId="57621" xr:uid="{00000000-0005-0000-0000-0000FC7E0000}"/>
    <cellStyle name="SAPBEXaggItemX 4 45" xfId="18998" xr:uid="{00000000-0005-0000-0000-0000FD7E0000}"/>
    <cellStyle name="SAPBEXaggItemX 4 45 2" xfId="35061" xr:uid="{00000000-0005-0000-0000-0000FE7E0000}"/>
    <cellStyle name="SAPBEXaggItemX 4 45 3" xfId="44955" xr:uid="{00000000-0005-0000-0000-0000FF7E0000}"/>
    <cellStyle name="SAPBEXaggItemX 4 45 4" xfId="57963" xr:uid="{00000000-0005-0000-0000-0000007F0000}"/>
    <cellStyle name="SAPBEXaggItemX 4 46" xfId="19301" xr:uid="{00000000-0005-0000-0000-0000017F0000}"/>
    <cellStyle name="SAPBEXaggItemX 4 46 2" xfId="35331" xr:uid="{00000000-0005-0000-0000-0000027F0000}"/>
    <cellStyle name="SAPBEXaggItemX 4 46 3" xfId="45178" xr:uid="{00000000-0005-0000-0000-0000037F0000}"/>
    <cellStyle name="SAPBEXaggItemX 4 46 4" xfId="58186" xr:uid="{00000000-0005-0000-0000-0000047F0000}"/>
    <cellStyle name="SAPBEXaggItemX 4 47" xfId="20178" xr:uid="{00000000-0005-0000-0000-0000057F0000}"/>
    <cellStyle name="SAPBEXaggItemX 4 48" xfId="45462" xr:uid="{00000000-0005-0000-0000-0000067F0000}"/>
    <cellStyle name="SAPBEXaggItemX 4 5" xfId="4038" xr:uid="{00000000-0005-0000-0000-0000077F0000}"/>
    <cellStyle name="SAPBEXaggItemX 4 5 2" xfId="21544" xr:uid="{00000000-0005-0000-0000-0000087F0000}"/>
    <cellStyle name="SAPBEXaggItemX 4 5 3" xfId="19962" xr:uid="{00000000-0005-0000-0000-0000097F0000}"/>
    <cellStyle name="SAPBEXaggItemX 4 5 4" xfId="46370" xr:uid="{00000000-0005-0000-0000-00000A7F0000}"/>
    <cellStyle name="SAPBEXaggItemX 4 6" xfId="4784" xr:uid="{00000000-0005-0000-0000-00000B7F0000}"/>
    <cellStyle name="SAPBEXaggItemX 4 6 2" xfId="22218" xr:uid="{00000000-0005-0000-0000-00000C7F0000}"/>
    <cellStyle name="SAPBEXaggItemX 4 6 3" xfId="33443" xr:uid="{00000000-0005-0000-0000-00000D7F0000}"/>
    <cellStyle name="SAPBEXaggItemX 4 6 4" xfId="46931" xr:uid="{00000000-0005-0000-0000-00000E7F0000}"/>
    <cellStyle name="SAPBEXaggItemX 4 7" xfId="3885" xr:uid="{00000000-0005-0000-0000-00000F7F0000}"/>
    <cellStyle name="SAPBEXaggItemX 4 7 2" xfId="21401" xr:uid="{00000000-0005-0000-0000-0000107F0000}"/>
    <cellStyle name="SAPBEXaggItemX 4 7 3" xfId="20531" xr:uid="{00000000-0005-0000-0000-0000117F0000}"/>
    <cellStyle name="SAPBEXaggItemX 4 7 4" xfId="46240" xr:uid="{00000000-0005-0000-0000-0000127F0000}"/>
    <cellStyle name="SAPBEXaggItemX 4 8" xfId="4714" xr:uid="{00000000-0005-0000-0000-0000137F0000}"/>
    <cellStyle name="SAPBEXaggItemX 4 8 2" xfId="22152" xr:uid="{00000000-0005-0000-0000-0000147F0000}"/>
    <cellStyle name="SAPBEXaggItemX 4 8 3" xfId="23397" xr:uid="{00000000-0005-0000-0000-0000157F0000}"/>
    <cellStyle name="SAPBEXaggItemX 4 8 4" xfId="46867" xr:uid="{00000000-0005-0000-0000-0000167F0000}"/>
    <cellStyle name="SAPBEXaggItemX 4 9" xfId="5076" xr:uid="{00000000-0005-0000-0000-0000177F0000}"/>
    <cellStyle name="SAPBEXaggItemX 4 9 2" xfId="22483" xr:uid="{00000000-0005-0000-0000-0000187F0000}"/>
    <cellStyle name="SAPBEXaggItemX 4 9 3" xfId="20571" xr:uid="{00000000-0005-0000-0000-0000197F0000}"/>
    <cellStyle name="SAPBEXaggItemX 4 9 4" xfId="47163" xr:uid="{00000000-0005-0000-0000-00001A7F0000}"/>
    <cellStyle name="SAPBEXaggItemX 5" xfId="3126" xr:uid="{00000000-0005-0000-0000-00001B7F0000}"/>
    <cellStyle name="SAPBEXaggItemX 5 2" xfId="20719" xr:uid="{00000000-0005-0000-0000-00001C7F0000}"/>
    <cellStyle name="SAPBEXaggItemX 5 3" xfId="23652" xr:uid="{00000000-0005-0000-0000-00001D7F0000}"/>
    <cellStyle name="SAPBEXaggItemX 5 4" xfId="45669" xr:uid="{00000000-0005-0000-0000-00001E7F0000}"/>
    <cellStyle name="SAPBEXaggItemX 6" xfId="4719" xr:uid="{00000000-0005-0000-0000-00001F7F0000}"/>
    <cellStyle name="SAPBEXaggItemX 6 2" xfId="22157" xr:uid="{00000000-0005-0000-0000-0000207F0000}"/>
    <cellStyle name="SAPBEXaggItemX 6 3" xfId="35030" xr:uid="{00000000-0005-0000-0000-0000217F0000}"/>
    <cellStyle name="SAPBEXaggItemX 6 4" xfId="46872" xr:uid="{00000000-0005-0000-0000-0000227F0000}"/>
    <cellStyle name="SAPBEXaggItemX 7" xfId="5863" xr:uid="{00000000-0005-0000-0000-0000237F0000}"/>
    <cellStyle name="SAPBEXaggItemX 7 2" xfId="23207" xr:uid="{00000000-0005-0000-0000-0000247F0000}"/>
    <cellStyle name="SAPBEXaggItemX 7 3" xfId="29001" xr:uid="{00000000-0005-0000-0000-0000257F0000}"/>
    <cellStyle name="SAPBEXaggItemX 7 4" xfId="47787" xr:uid="{00000000-0005-0000-0000-0000267F0000}"/>
    <cellStyle name="SAPBEXaggItemX 8" xfId="5883" xr:uid="{00000000-0005-0000-0000-0000277F0000}"/>
    <cellStyle name="SAPBEXaggItemX 8 2" xfId="23226" xr:uid="{00000000-0005-0000-0000-0000287F0000}"/>
    <cellStyle name="SAPBEXaggItemX 8 3" xfId="32713" xr:uid="{00000000-0005-0000-0000-0000297F0000}"/>
    <cellStyle name="SAPBEXaggItemX 8 4" xfId="47806" xr:uid="{00000000-0005-0000-0000-00002A7F0000}"/>
    <cellStyle name="SAPBEXaggItemX 9" xfId="6920" xr:uid="{00000000-0005-0000-0000-00002B7F0000}"/>
    <cellStyle name="SAPBEXaggItemX 9 2" xfId="24165" xr:uid="{00000000-0005-0000-0000-00002C7F0000}"/>
    <cellStyle name="SAPBEXaggItemX 9 3" xfId="35633" xr:uid="{00000000-0005-0000-0000-00002D7F0000}"/>
    <cellStyle name="SAPBEXaggItemX 9 4" xfId="48602" xr:uid="{00000000-0005-0000-0000-00002E7F0000}"/>
    <cellStyle name="SAPBEXchaText" xfId="1589" xr:uid="{00000000-0005-0000-0000-00002F7F0000}"/>
    <cellStyle name="SAPBEXchaText 10" xfId="7280" xr:uid="{00000000-0005-0000-0000-0000307F0000}"/>
    <cellStyle name="SAPBEXchaText 10 2" xfId="24493" xr:uid="{00000000-0005-0000-0000-0000317F0000}"/>
    <cellStyle name="SAPBEXchaText 10 3" xfId="35907" xr:uid="{00000000-0005-0000-0000-0000327F0000}"/>
    <cellStyle name="SAPBEXchaText 10 4" xfId="48878" xr:uid="{00000000-0005-0000-0000-0000337F0000}"/>
    <cellStyle name="SAPBEXchaText 11" xfId="8074" xr:uid="{00000000-0005-0000-0000-0000347F0000}"/>
    <cellStyle name="SAPBEXchaText 11 2" xfId="25209" xr:uid="{00000000-0005-0000-0000-0000357F0000}"/>
    <cellStyle name="SAPBEXchaText 11 3" xfId="36517" xr:uid="{00000000-0005-0000-0000-0000367F0000}"/>
    <cellStyle name="SAPBEXchaText 11 4" xfId="49488" xr:uid="{00000000-0005-0000-0000-0000377F0000}"/>
    <cellStyle name="SAPBEXchaText 12" xfId="8022" xr:uid="{00000000-0005-0000-0000-0000387F0000}"/>
    <cellStyle name="SAPBEXchaText 12 2" xfId="25157" xr:uid="{00000000-0005-0000-0000-0000397F0000}"/>
    <cellStyle name="SAPBEXchaText 12 3" xfId="36470" xr:uid="{00000000-0005-0000-0000-00003A7F0000}"/>
    <cellStyle name="SAPBEXchaText 12 4" xfId="49441" xr:uid="{00000000-0005-0000-0000-00003B7F0000}"/>
    <cellStyle name="SAPBEXchaText 13" xfId="9482" xr:uid="{00000000-0005-0000-0000-00003C7F0000}"/>
    <cellStyle name="SAPBEXchaText 13 2" xfId="26501" xr:uid="{00000000-0005-0000-0000-00003D7F0000}"/>
    <cellStyle name="SAPBEXchaText 13 3" xfId="37649" xr:uid="{00000000-0005-0000-0000-00003E7F0000}"/>
    <cellStyle name="SAPBEXchaText 13 4" xfId="50615" xr:uid="{00000000-0005-0000-0000-00003F7F0000}"/>
    <cellStyle name="SAPBEXchaText 14" xfId="10039" xr:uid="{00000000-0005-0000-0000-0000407F0000}"/>
    <cellStyle name="SAPBEXchaText 14 2" xfId="27020" xr:uid="{00000000-0005-0000-0000-0000417F0000}"/>
    <cellStyle name="SAPBEXchaText 14 3" xfId="38116" xr:uid="{00000000-0005-0000-0000-0000427F0000}"/>
    <cellStyle name="SAPBEXchaText 14 4" xfId="51081" xr:uid="{00000000-0005-0000-0000-0000437F0000}"/>
    <cellStyle name="SAPBEXchaText 15" xfId="9288" xr:uid="{00000000-0005-0000-0000-0000447F0000}"/>
    <cellStyle name="SAPBEXchaText 15 2" xfId="26318" xr:uid="{00000000-0005-0000-0000-0000457F0000}"/>
    <cellStyle name="SAPBEXchaText 15 3" xfId="37491" xr:uid="{00000000-0005-0000-0000-0000467F0000}"/>
    <cellStyle name="SAPBEXchaText 15 4" xfId="50457" xr:uid="{00000000-0005-0000-0000-0000477F0000}"/>
    <cellStyle name="SAPBEXchaText 16" xfId="9945" xr:uid="{00000000-0005-0000-0000-0000487F0000}"/>
    <cellStyle name="SAPBEXchaText 16 2" xfId="26934" xr:uid="{00000000-0005-0000-0000-0000497F0000}"/>
    <cellStyle name="SAPBEXchaText 16 3" xfId="38042" xr:uid="{00000000-0005-0000-0000-00004A7F0000}"/>
    <cellStyle name="SAPBEXchaText 16 4" xfId="51007" xr:uid="{00000000-0005-0000-0000-00004B7F0000}"/>
    <cellStyle name="SAPBEXchaText 17" xfId="9913" xr:uid="{00000000-0005-0000-0000-00004C7F0000}"/>
    <cellStyle name="SAPBEXchaText 17 2" xfId="26903" xr:uid="{00000000-0005-0000-0000-00004D7F0000}"/>
    <cellStyle name="SAPBEXchaText 17 3" xfId="38016" xr:uid="{00000000-0005-0000-0000-00004E7F0000}"/>
    <cellStyle name="SAPBEXchaText 17 4" xfId="50981" xr:uid="{00000000-0005-0000-0000-00004F7F0000}"/>
    <cellStyle name="SAPBEXchaText 18" xfId="10263" xr:uid="{00000000-0005-0000-0000-0000507F0000}"/>
    <cellStyle name="SAPBEXchaText 18 2" xfId="27229" xr:uid="{00000000-0005-0000-0000-0000517F0000}"/>
    <cellStyle name="SAPBEXchaText 18 3" xfId="38297" xr:uid="{00000000-0005-0000-0000-0000527F0000}"/>
    <cellStyle name="SAPBEXchaText 18 4" xfId="51254" xr:uid="{00000000-0005-0000-0000-0000537F0000}"/>
    <cellStyle name="SAPBEXchaText 19" xfId="10184" xr:uid="{00000000-0005-0000-0000-0000547F0000}"/>
    <cellStyle name="SAPBEXchaText 19 2" xfId="27155" xr:uid="{00000000-0005-0000-0000-0000557F0000}"/>
    <cellStyle name="SAPBEXchaText 19 3" xfId="38227" xr:uid="{00000000-0005-0000-0000-0000567F0000}"/>
    <cellStyle name="SAPBEXchaText 19 4" xfId="51185" xr:uid="{00000000-0005-0000-0000-0000577F0000}"/>
    <cellStyle name="SAPBEXchaText 2" xfId="2902" xr:uid="{00000000-0005-0000-0000-0000587F0000}"/>
    <cellStyle name="SAPBEXchaText 2 10" xfId="6272" xr:uid="{00000000-0005-0000-0000-0000597F0000}"/>
    <cellStyle name="SAPBEXchaText 2 10 2" xfId="23594" xr:uid="{00000000-0005-0000-0000-00005A7F0000}"/>
    <cellStyle name="SAPBEXchaText 2 10 3" xfId="33879" xr:uid="{00000000-0005-0000-0000-00005B7F0000}"/>
    <cellStyle name="SAPBEXchaText 2 10 4" xfId="48128" xr:uid="{00000000-0005-0000-0000-00005C7F0000}"/>
    <cellStyle name="SAPBEXchaText 2 11" xfId="6506" xr:uid="{00000000-0005-0000-0000-00005D7F0000}"/>
    <cellStyle name="SAPBEXchaText 2 11 2" xfId="23803" xr:uid="{00000000-0005-0000-0000-00005E7F0000}"/>
    <cellStyle name="SAPBEXchaText 2 11 3" xfId="29646" xr:uid="{00000000-0005-0000-0000-00005F7F0000}"/>
    <cellStyle name="SAPBEXchaText 2 11 4" xfId="48301" xr:uid="{00000000-0005-0000-0000-0000607F0000}"/>
    <cellStyle name="SAPBEXchaText 2 12" xfId="6800" xr:uid="{00000000-0005-0000-0000-0000617F0000}"/>
    <cellStyle name="SAPBEXchaText 2 12 2" xfId="24065" xr:uid="{00000000-0005-0000-0000-0000627F0000}"/>
    <cellStyle name="SAPBEXchaText 2 12 3" xfId="22635" xr:uid="{00000000-0005-0000-0000-0000637F0000}"/>
    <cellStyle name="SAPBEXchaText 2 12 4" xfId="48524" xr:uid="{00000000-0005-0000-0000-0000647F0000}"/>
    <cellStyle name="SAPBEXchaText 2 13" xfId="7164" xr:uid="{00000000-0005-0000-0000-0000657F0000}"/>
    <cellStyle name="SAPBEXchaText 2 13 2" xfId="24395" xr:uid="{00000000-0005-0000-0000-0000667F0000}"/>
    <cellStyle name="SAPBEXchaText 2 13 3" xfId="35835" xr:uid="{00000000-0005-0000-0000-0000677F0000}"/>
    <cellStyle name="SAPBEXchaText 2 13 4" xfId="48804" xr:uid="{00000000-0005-0000-0000-0000687F0000}"/>
    <cellStyle name="SAPBEXchaText 2 14" xfId="7590" xr:uid="{00000000-0005-0000-0000-0000697F0000}"/>
    <cellStyle name="SAPBEXchaText 2 14 2" xfId="24771" xr:uid="{00000000-0005-0000-0000-00006A7F0000}"/>
    <cellStyle name="SAPBEXchaText 2 14 3" xfId="36143" xr:uid="{00000000-0005-0000-0000-00006B7F0000}"/>
    <cellStyle name="SAPBEXchaText 2 14 4" xfId="49114" xr:uid="{00000000-0005-0000-0000-00006C7F0000}"/>
    <cellStyle name="SAPBEXchaText 2 15" xfId="7887" xr:uid="{00000000-0005-0000-0000-00006D7F0000}"/>
    <cellStyle name="SAPBEXchaText 2 15 2" xfId="25041" xr:uid="{00000000-0005-0000-0000-00006E7F0000}"/>
    <cellStyle name="SAPBEXchaText 2 15 3" xfId="36373" xr:uid="{00000000-0005-0000-0000-00006F7F0000}"/>
    <cellStyle name="SAPBEXchaText 2 15 4" xfId="49344" xr:uid="{00000000-0005-0000-0000-0000707F0000}"/>
    <cellStyle name="SAPBEXchaText 2 16" xfId="8469" xr:uid="{00000000-0005-0000-0000-0000717F0000}"/>
    <cellStyle name="SAPBEXchaText 2 16 2" xfId="25584" xr:uid="{00000000-0005-0000-0000-0000727F0000}"/>
    <cellStyle name="SAPBEXchaText 2 16 3" xfId="36857" xr:uid="{00000000-0005-0000-0000-0000737F0000}"/>
    <cellStyle name="SAPBEXchaText 2 16 4" xfId="49828" xr:uid="{00000000-0005-0000-0000-0000747F0000}"/>
    <cellStyle name="SAPBEXchaText 2 17" xfId="8731" xr:uid="{00000000-0005-0000-0000-0000757F0000}"/>
    <cellStyle name="SAPBEXchaText 2 17 2" xfId="25811" xr:uid="{00000000-0005-0000-0000-0000767F0000}"/>
    <cellStyle name="SAPBEXchaText 2 17 3" xfId="37045" xr:uid="{00000000-0005-0000-0000-0000777F0000}"/>
    <cellStyle name="SAPBEXchaText 2 17 4" xfId="50016" xr:uid="{00000000-0005-0000-0000-0000787F0000}"/>
    <cellStyle name="SAPBEXchaText 2 18" xfId="9008" xr:uid="{00000000-0005-0000-0000-0000797F0000}"/>
    <cellStyle name="SAPBEXchaText 2 18 2" xfId="26060" xr:uid="{00000000-0005-0000-0000-00007A7F0000}"/>
    <cellStyle name="SAPBEXchaText 2 18 3" xfId="37261" xr:uid="{00000000-0005-0000-0000-00007B7F0000}"/>
    <cellStyle name="SAPBEXchaText 2 18 4" xfId="50232" xr:uid="{00000000-0005-0000-0000-00007C7F0000}"/>
    <cellStyle name="SAPBEXchaText 2 19" xfId="10529" xr:uid="{00000000-0005-0000-0000-00007D7F0000}"/>
    <cellStyle name="SAPBEXchaText 2 19 2" xfId="27482" xr:uid="{00000000-0005-0000-0000-00007E7F0000}"/>
    <cellStyle name="SAPBEXchaText 2 19 3" xfId="38522" xr:uid="{00000000-0005-0000-0000-00007F7F0000}"/>
    <cellStyle name="SAPBEXchaText 2 19 4" xfId="51509" xr:uid="{00000000-0005-0000-0000-0000807F0000}"/>
    <cellStyle name="SAPBEXchaText 2 2" xfId="3414" xr:uid="{00000000-0005-0000-0000-0000817F0000}"/>
    <cellStyle name="SAPBEXchaText 2 2 2" xfId="20987" xr:uid="{00000000-0005-0000-0000-0000827F0000}"/>
    <cellStyle name="SAPBEXchaText 2 2 3" xfId="27899" xr:uid="{00000000-0005-0000-0000-0000837F0000}"/>
    <cellStyle name="SAPBEXchaText 2 2 4" xfId="45900" xr:uid="{00000000-0005-0000-0000-0000847F0000}"/>
    <cellStyle name="SAPBEXchaText 2 20" xfId="10774" xr:uid="{00000000-0005-0000-0000-0000857F0000}"/>
    <cellStyle name="SAPBEXchaText 2 20 2" xfId="27709" xr:uid="{00000000-0005-0000-0000-0000867F0000}"/>
    <cellStyle name="SAPBEXchaText 2 20 3" xfId="38718" xr:uid="{00000000-0005-0000-0000-0000877F0000}"/>
    <cellStyle name="SAPBEXchaText 2 20 4" xfId="51726" xr:uid="{00000000-0005-0000-0000-0000887F0000}"/>
    <cellStyle name="SAPBEXchaText 2 21" xfId="11099" xr:uid="{00000000-0005-0000-0000-0000897F0000}"/>
    <cellStyle name="SAPBEXchaText 2 21 2" xfId="28004" xr:uid="{00000000-0005-0000-0000-00008A7F0000}"/>
    <cellStyle name="SAPBEXchaText 2 21 3" xfId="38957" xr:uid="{00000000-0005-0000-0000-00008B7F0000}"/>
    <cellStyle name="SAPBEXchaText 2 21 4" xfId="51965" xr:uid="{00000000-0005-0000-0000-00008C7F0000}"/>
    <cellStyle name="SAPBEXchaText 2 22" xfId="11439" xr:uid="{00000000-0005-0000-0000-00008D7F0000}"/>
    <cellStyle name="SAPBEXchaText 2 22 2" xfId="28314" xr:uid="{00000000-0005-0000-0000-00008E7F0000}"/>
    <cellStyle name="SAPBEXchaText 2 22 3" xfId="39216" xr:uid="{00000000-0005-0000-0000-00008F7F0000}"/>
    <cellStyle name="SAPBEXchaText 2 22 4" xfId="52224" xr:uid="{00000000-0005-0000-0000-0000907F0000}"/>
    <cellStyle name="SAPBEXchaText 2 23" xfId="11710" xr:uid="{00000000-0005-0000-0000-0000917F0000}"/>
    <cellStyle name="SAPBEXchaText 2 23 2" xfId="28551" xr:uid="{00000000-0005-0000-0000-0000927F0000}"/>
    <cellStyle name="SAPBEXchaText 2 23 3" xfId="39418" xr:uid="{00000000-0005-0000-0000-0000937F0000}"/>
    <cellStyle name="SAPBEXchaText 2 23 4" xfId="52426" xr:uid="{00000000-0005-0000-0000-0000947F0000}"/>
    <cellStyle name="SAPBEXchaText 2 24" xfId="12039" xr:uid="{00000000-0005-0000-0000-0000957F0000}"/>
    <cellStyle name="SAPBEXchaText 2 24 2" xfId="28851" xr:uid="{00000000-0005-0000-0000-0000967F0000}"/>
    <cellStyle name="SAPBEXchaText 2 24 3" xfId="39679" xr:uid="{00000000-0005-0000-0000-0000977F0000}"/>
    <cellStyle name="SAPBEXchaText 2 24 4" xfId="52687" xr:uid="{00000000-0005-0000-0000-0000987F0000}"/>
    <cellStyle name="SAPBEXchaText 2 25" xfId="12326" xr:uid="{00000000-0005-0000-0000-0000997F0000}"/>
    <cellStyle name="SAPBEXchaText 2 25 2" xfId="29105" xr:uid="{00000000-0005-0000-0000-00009A7F0000}"/>
    <cellStyle name="SAPBEXchaText 2 25 3" xfId="39879" xr:uid="{00000000-0005-0000-0000-00009B7F0000}"/>
    <cellStyle name="SAPBEXchaText 2 25 4" xfId="52887" xr:uid="{00000000-0005-0000-0000-00009C7F0000}"/>
    <cellStyle name="SAPBEXchaText 2 26" xfId="12598" xr:uid="{00000000-0005-0000-0000-00009D7F0000}"/>
    <cellStyle name="SAPBEXchaText 2 26 2" xfId="29346" xr:uid="{00000000-0005-0000-0000-00009E7F0000}"/>
    <cellStyle name="SAPBEXchaText 2 26 3" xfId="40079" xr:uid="{00000000-0005-0000-0000-00009F7F0000}"/>
    <cellStyle name="SAPBEXchaText 2 26 4" xfId="53087" xr:uid="{00000000-0005-0000-0000-0000A07F0000}"/>
    <cellStyle name="SAPBEXchaText 2 27" xfId="12880" xr:uid="{00000000-0005-0000-0000-0000A17F0000}"/>
    <cellStyle name="SAPBEXchaText 2 27 2" xfId="29595" xr:uid="{00000000-0005-0000-0000-0000A27F0000}"/>
    <cellStyle name="SAPBEXchaText 2 27 3" xfId="40279" xr:uid="{00000000-0005-0000-0000-0000A37F0000}"/>
    <cellStyle name="SAPBEXchaText 2 27 4" xfId="53287" xr:uid="{00000000-0005-0000-0000-0000A47F0000}"/>
    <cellStyle name="SAPBEXchaText 2 28" xfId="13222" xr:uid="{00000000-0005-0000-0000-0000A57F0000}"/>
    <cellStyle name="SAPBEXchaText 2 28 2" xfId="29903" xr:uid="{00000000-0005-0000-0000-0000A67F0000}"/>
    <cellStyle name="SAPBEXchaText 2 28 3" xfId="40547" xr:uid="{00000000-0005-0000-0000-0000A77F0000}"/>
    <cellStyle name="SAPBEXchaText 2 28 4" xfId="53555" xr:uid="{00000000-0005-0000-0000-0000A87F0000}"/>
    <cellStyle name="SAPBEXchaText 2 29" xfId="13559" xr:uid="{00000000-0005-0000-0000-0000A97F0000}"/>
    <cellStyle name="SAPBEXchaText 2 29 2" xfId="30209" xr:uid="{00000000-0005-0000-0000-0000AA7F0000}"/>
    <cellStyle name="SAPBEXchaText 2 29 3" xfId="40813" xr:uid="{00000000-0005-0000-0000-0000AB7F0000}"/>
    <cellStyle name="SAPBEXchaText 2 29 4" xfId="53821" xr:uid="{00000000-0005-0000-0000-0000AC7F0000}"/>
    <cellStyle name="SAPBEXchaText 2 3" xfId="3710" xr:uid="{00000000-0005-0000-0000-0000AD7F0000}"/>
    <cellStyle name="SAPBEXchaText 2 3 2" xfId="21246" xr:uid="{00000000-0005-0000-0000-0000AE7F0000}"/>
    <cellStyle name="SAPBEXchaText 2 3 3" xfId="20548" xr:uid="{00000000-0005-0000-0000-0000AF7F0000}"/>
    <cellStyle name="SAPBEXchaText 2 3 4" xfId="46117" xr:uid="{00000000-0005-0000-0000-0000B07F0000}"/>
    <cellStyle name="SAPBEXchaText 2 30" xfId="13799" xr:uid="{00000000-0005-0000-0000-0000B17F0000}"/>
    <cellStyle name="SAPBEXchaText 2 30 2" xfId="30423" xr:uid="{00000000-0005-0000-0000-0000B27F0000}"/>
    <cellStyle name="SAPBEXchaText 2 30 3" xfId="40998" xr:uid="{00000000-0005-0000-0000-0000B37F0000}"/>
    <cellStyle name="SAPBEXchaText 2 30 4" xfId="54006" xr:uid="{00000000-0005-0000-0000-0000B47F0000}"/>
    <cellStyle name="SAPBEXchaText 2 31" xfId="14074" xr:uid="{00000000-0005-0000-0000-0000B57F0000}"/>
    <cellStyle name="SAPBEXchaText 2 31 2" xfId="30662" xr:uid="{00000000-0005-0000-0000-0000B67F0000}"/>
    <cellStyle name="SAPBEXchaText 2 31 3" xfId="41200" xr:uid="{00000000-0005-0000-0000-0000B77F0000}"/>
    <cellStyle name="SAPBEXchaText 2 31 4" xfId="54208" xr:uid="{00000000-0005-0000-0000-0000B87F0000}"/>
    <cellStyle name="SAPBEXchaText 2 32" xfId="14371" xr:uid="{00000000-0005-0000-0000-0000B97F0000}"/>
    <cellStyle name="SAPBEXchaText 2 32 2" xfId="30926" xr:uid="{00000000-0005-0000-0000-0000BA7F0000}"/>
    <cellStyle name="SAPBEXchaText 2 32 3" xfId="41416" xr:uid="{00000000-0005-0000-0000-0000BB7F0000}"/>
    <cellStyle name="SAPBEXchaText 2 32 4" xfId="54424" xr:uid="{00000000-0005-0000-0000-0000BC7F0000}"/>
    <cellStyle name="SAPBEXchaText 2 33" xfId="14695" xr:uid="{00000000-0005-0000-0000-0000BD7F0000}"/>
    <cellStyle name="SAPBEXchaText 2 33 2" xfId="31214" xr:uid="{00000000-0005-0000-0000-0000BE7F0000}"/>
    <cellStyle name="SAPBEXchaText 2 33 3" xfId="41659" xr:uid="{00000000-0005-0000-0000-0000BF7F0000}"/>
    <cellStyle name="SAPBEXchaText 2 33 4" xfId="54667" xr:uid="{00000000-0005-0000-0000-0000C07F0000}"/>
    <cellStyle name="SAPBEXchaText 2 34" xfId="14997" xr:uid="{00000000-0005-0000-0000-0000C17F0000}"/>
    <cellStyle name="SAPBEXchaText 2 34 2" xfId="31483" xr:uid="{00000000-0005-0000-0000-0000C27F0000}"/>
    <cellStyle name="SAPBEXchaText 2 34 3" xfId="41891" xr:uid="{00000000-0005-0000-0000-0000C37F0000}"/>
    <cellStyle name="SAPBEXchaText 2 34 4" xfId="54899" xr:uid="{00000000-0005-0000-0000-0000C47F0000}"/>
    <cellStyle name="SAPBEXchaText 2 35" xfId="15303" xr:uid="{00000000-0005-0000-0000-0000C57F0000}"/>
    <cellStyle name="SAPBEXchaText 2 35 2" xfId="31752" xr:uid="{00000000-0005-0000-0000-0000C67F0000}"/>
    <cellStyle name="SAPBEXchaText 2 35 3" xfId="42121" xr:uid="{00000000-0005-0000-0000-0000C77F0000}"/>
    <cellStyle name="SAPBEXchaText 2 35 4" xfId="55129" xr:uid="{00000000-0005-0000-0000-0000C87F0000}"/>
    <cellStyle name="SAPBEXchaText 2 36" xfId="15748" xr:uid="{00000000-0005-0000-0000-0000C97F0000}"/>
    <cellStyle name="SAPBEXchaText 2 36 2" xfId="32156" xr:uid="{00000000-0005-0000-0000-0000CA7F0000}"/>
    <cellStyle name="SAPBEXchaText 2 36 3" xfId="42483" xr:uid="{00000000-0005-0000-0000-0000CB7F0000}"/>
    <cellStyle name="SAPBEXchaText 2 36 4" xfId="55491" xr:uid="{00000000-0005-0000-0000-0000CC7F0000}"/>
    <cellStyle name="SAPBEXchaText 2 37" xfId="16012" xr:uid="{00000000-0005-0000-0000-0000CD7F0000}"/>
    <cellStyle name="SAPBEXchaText 2 37 2" xfId="32384" xr:uid="{00000000-0005-0000-0000-0000CE7F0000}"/>
    <cellStyle name="SAPBEXchaText 2 37 3" xfId="42673" xr:uid="{00000000-0005-0000-0000-0000CF7F0000}"/>
    <cellStyle name="SAPBEXchaText 2 37 4" xfId="55681" xr:uid="{00000000-0005-0000-0000-0000D07F0000}"/>
    <cellStyle name="SAPBEXchaText 2 38" xfId="16499" xr:uid="{00000000-0005-0000-0000-0000D17F0000}"/>
    <cellStyle name="SAPBEXchaText 2 38 2" xfId="32831" xr:uid="{00000000-0005-0000-0000-0000D27F0000}"/>
    <cellStyle name="SAPBEXchaText 2 38 3" xfId="43070" xr:uid="{00000000-0005-0000-0000-0000D37F0000}"/>
    <cellStyle name="SAPBEXchaText 2 38 4" xfId="56078" xr:uid="{00000000-0005-0000-0000-0000D47F0000}"/>
    <cellStyle name="SAPBEXchaText 2 39" xfId="16718" xr:uid="{00000000-0005-0000-0000-0000D57F0000}"/>
    <cellStyle name="SAPBEXchaText 2 39 2" xfId="33025" xr:uid="{00000000-0005-0000-0000-0000D67F0000}"/>
    <cellStyle name="SAPBEXchaText 2 39 3" xfId="43240" xr:uid="{00000000-0005-0000-0000-0000D77F0000}"/>
    <cellStyle name="SAPBEXchaText 2 39 4" xfId="56248" xr:uid="{00000000-0005-0000-0000-0000D87F0000}"/>
    <cellStyle name="SAPBEXchaText 2 4" xfId="4327" xr:uid="{00000000-0005-0000-0000-0000D97F0000}"/>
    <cellStyle name="SAPBEXchaText 2 4 2" xfId="21810" xr:uid="{00000000-0005-0000-0000-0000DA7F0000}"/>
    <cellStyle name="SAPBEXchaText 2 4 3" xfId="29198" xr:uid="{00000000-0005-0000-0000-0000DB7F0000}"/>
    <cellStyle name="SAPBEXchaText 2 4 4" xfId="46595" xr:uid="{00000000-0005-0000-0000-0000DC7F0000}"/>
    <cellStyle name="SAPBEXchaText 2 40" xfId="17520" xr:uid="{00000000-0005-0000-0000-0000DD7F0000}"/>
    <cellStyle name="SAPBEXchaText 2 40 2" xfId="33758" xr:uid="{00000000-0005-0000-0000-0000DE7F0000}"/>
    <cellStyle name="SAPBEXchaText 2 40 3" xfId="43872" xr:uid="{00000000-0005-0000-0000-0000DF7F0000}"/>
    <cellStyle name="SAPBEXchaText 2 40 4" xfId="56880" xr:uid="{00000000-0005-0000-0000-0000E07F0000}"/>
    <cellStyle name="SAPBEXchaText 2 41" xfId="17770" xr:uid="{00000000-0005-0000-0000-0000E17F0000}"/>
    <cellStyle name="SAPBEXchaText 2 41 2" xfId="33979" xr:uid="{00000000-0005-0000-0000-0000E27F0000}"/>
    <cellStyle name="SAPBEXchaText 2 41 3" xfId="44053" xr:uid="{00000000-0005-0000-0000-0000E37F0000}"/>
    <cellStyle name="SAPBEXchaText 2 41 4" xfId="57061" xr:uid="{00000000-0005-0000-0000-0000E47F0000}"/>
    <cellStyle name="SAPBEXchaText 2 42" xfId="18089" xr:uid="{00000000-0005-0000-0000-0000E57F0000}"/>
    <cellStyle name="SAPBEXchaText 2 42 2" xfId="34260" xr:uid="{00000000-0005-0000-0000-0000E67F0000}"/>
    <cellStyle name="SAPBEXchaText 2 42 3" xfId="44287" xr:uid="{00000000-0005-0000-0000-0000E77F0000}"/>
    <cellStyle name="SAPBEXchaText 2 42 4" xfId="57295" xr:uid="{00000000-0005-0000-0000-0000E87F0000}"/>
    <cellStyle name="SAPBEXchaText 2 43" xfId="18400" xr:uid="{00000000-0005-0000-0000-0000E97F0000}"/>
    <cellStyle name="SAPBEXchaText 2 43 2" xfId="34535" xr:uid="{00000000-0005-0000-0000-0000EA7F0000}"/>
    <cellStyle name="SAPBEXchaText 2 43 3" xfId="44517" xr:uid="{00000000-0005-0000-0000-0000EB7F0000}"/>
    <cellStyle name="SAPBEXchaText 2 43 4" xfId="57525" xr:uid="{00000000-0005-0000-0000-0000EC7F0000}"/>
    <cellStyle name="SAPBEXchaText 2 44" xfId="18716" xr:uid="{00000000-0005-0000-0000-0000ED7F0000}"/>
    <cellStyle name="SAPBEXchaText 2 44 2" xfId="34815" xr:uid="{00000000-0005-0000-0000-0000EE7F0000}"/>
    <cellStyle name="SAPBEXchaText 2 44 3" xfId="44752" xr:uid="{00000000-0005-0000-0000-0000EF7F0000}"/>
    <cellStyle name="SAPBEXchaText 2 44 4" xfId="57760" xr:uid="{00000000-0005-0000-0000-0000F07F0000}"/>
    <cellStyle name="SAPBEXchaText 2 45" xfId="19177" xr:uid="{00000000-0005-0000-0000-0000F17F0000}"/>
    <cellStyle name="SAPBEXchaText 2 45 2" xfId="35224" xr:uid="{00000000-0005-0000-0000-0000F27F0000}"/>
    <cellStyle name="SAPBEXchaText 2 45 3" xfId="45094" xr:uid="{00000000-0005-0000-0000-0000F37F0000}"/>
    <cellStyle name="SAPBEXchaText 2 45 4" xfId="58102" xr:uid="{00000000-0005-0000-0000-0000F47F0000}"/>
    <cellStyle name="SAPBEXchaText 2 46" xfId="19479" xr:uid="{00000000-0005-0000-0000-0000F57F0000}"/>
    <cellStyle name="SAPBEXchaText 2 46 2" xfId="35490" xr:uid="{00000000-0005-0000-0000-0000F67F0000}"/>
    <cellStyle name="SAPBEXchaText 2 46 3" xfId="45317" xr:uid="{00000000-0005-0000-0000-0000F77F0000}"/>
    <cellStyle name="SAPBEXchaText 2 46 4" xfId="58325" xr:uid="{00000000-0005-0000-0000-0000F87F0000}"/>
    <cellStyle name="SAPBEXchaText 2 47" xfId="31381" xr:uid="{00000000-0005-0000-0000-0000F97F0000}"/>
    <cellStyle name="SAPBEXchaText 2 48" xfId="45569" xr:uid="{00000000-0005-0000-0000-0000FA7F0000}"/>
    <cellStyle name="SAPBEXchaText 2 49" xfId="58740" xr:uid="{00000000-0005-0000-0000-0000FB7F0000}"/>
    <cellStyle name="SAPBEXchaText 2 5" xfId="4571" xr:uid="{00000000-0005-0000-0000-0000FC7F0000}"/>
    <cellStyle name="SAPBEXchaText 2 5 2" xfId="22023" xr:uid="{00000000-0005-0000-0000-0000FD7F0000}"/>
    <cellStyle name="SAPBEXchaText 2 5 3" xfId="19785" xr:uid="{00000000-0005-0000-0000-0000FE7F0000}"/>
    <cellStyle name="SAPBEXchaText 2 5 4" xfId="46767" xr:uid="{00000000-0005-0000-0000-0000FF7F0000}"/>
    <cellStyle name="SAPBEXchaText 2 6" xfId="4961" xr:uid="{00000000-0005-0000-0000-000000800000}"/>
    <cellStyle name="SAPBEXchaText 2 6 2" xfId="22385" xr:uid="{00000000-0005-0000-0000-000001800000}"/>
    <cellStyle name="SAPBEXchaText 2 6 3" xfId="20608" xr:uid="{00000000-0005-0000-0000-000002800000}"/>
    <cellStyle name="SAPBEXchaText 2 6 4" xfId="47079" xr:uid="{00000000-0005-0000-0000-000003800000}"/>
    <cellStyle name="SAPBEXchaText 2 7" xfId="5186" xr:uid="{00000000-0005-0000-0000-000004800000}"/>
    <cellStyle name="SAPBEXchaText 2 7 2" xfId="22588" xr:uid="{00000000-0005-0000-0000-000005800000}"/>
    <cellStyle name="SAPBEXchaText 2 7 3" xfId="19662" xr:uid="{00000000-0005-0000-0000-000006800000}"/>
    <cellStyle name="SAPBEXchaText 2 7 4" xfId="47260" xr:uid="{00000000-0005-0000-0000-000007800000}"/>
    <cellStyle name="SAPBEXchaText 2 8" xfId="5471" xr:uid="{00000000-0005-0000-0000-000008800000}"/>
    <cellStyle name="SAPBEXchaText 2 8 2" xfId="22849" xr:uid="{00000000-0005-0000-0000-000009800000}"/>
    <cellStyle name="SAPBEXchaText 2 8 3" xfId="22269" xr:uid="{00000000-0005-0000-0000-00000A800000}"/>
    <cellStyle name="SAPBEXchaText 2 8 4" xfId="47478" xr:uid="{00000000-0005-0000-0000-00000B800000}"/>
    <cellStyle name="SAPBEXchaText 2 9" xfId="5679" xr:uid="{00000000-0005-0000-0000-00000C800000}"/>
    <cellStyle name="SAPBEXchaText 2 9 2" xfId="23038" xr:uid="{00000000-0005-0000-0000-00000D800000}"/>
    <cellStyle name="SAPBEXchaText 2 9 3" xfId="31111" xr:uid="{00000000-0005-0000-0000-00000E800000}"/>
    <cellStyle name="SAPBEXchaText 2 9 4" xfId="47640" xr:uid="{00000000-0005-0000-0000-00000F800000}"/>
    <cellStyle name="SAPBEXchaText 20" xfId="11538" xr:uid="{00000000-0005-0000-0000-000010800000}"/>
    <cellStyle name="SAPBEXchaText 20 2" xfId="28396" xr:uid="{00000000-0005-0000-0000-000011800000}"/>
    <cellStyle name="SAPBEXchaText 20 3" xfId="39280" xr:uid="{00000000-0005-0000-0000-000012800000}"/>
    <cellStyle name="SAPBEXchaText 20 4" xfId="52288" xr:uid="{00000000-0005-0000-0000-000013800000}"/>
    <cellStyle name="SAPBEXchaText 21" xfId="9862" xr:uid="{00000000-0005-0000-0000-000014800000}"/>
    <cellStyle name="SAPBEXchaText 21 2" xfId="26854" xr:uid="{00000000-0005-0000-0000-000015800000}"/>
    <cellStyle name="SAPBEXchaText 21 3" xfId="37973" xr:uid="{00000000-0005-0000-0000-000016800000}"/>
    <cellStyle name="SAPBEXchaText 21 4" xfId="50939" xr:uid="{00000000-0005-0000-0000-000017800000}"/>
    <cellStyle name="SAPBEXchaText 22" xfId="15434" xr:uid="{00000000-0005-0000-0000-000018800000}"/>
    <cellStyle name="SAPBEXchaText 22 2" xfId="31862" xr:uid="{00000000-0005-0000-0000-000019800000}"/>
    <cellStyle name="SAPBEXchaText 22 3" xfId="42214" xr:uid="{00000000-0005-0000-0000-00001A800000}"/>
    <cellStyle name="SAPBEXchaText 22 4" xfId="55222" xr:uid="{00000000-0005-0000-0000-00001B800000}"/>
    <cellStyle name="SAPBEXchaText 23" xfId="16595" xr:uid="{00000000-0005-0000-0000-00001C800000}"/>
    <cellStyle name="SAPBEXchaText 23 2" xfId="32912" xr:uid="{00000000-0005-0000-0000-00001D800000}"/>
    <cellStyle name="SAPBEXchaText 23 3" xfId="43138" xr:uid="{00000000-0005-0000-0000-00001E800000}"/>
    <cellStyle name="SAPBEXchaText 23 4" xfId="56146" xr:uid="{00000000-0005-0000-0000-00001F800000}"/>
    <cellStyle name="SAPBEXchaText 24" xfId="16965" xr:uid="{00000000-0005-0000-0000-000020800000}"/>
    <cellStyle name="SAPBEXchaText 24 2" xfId="33246" xr:uid="{00000000-0005-0000-0000-000021800000}"/>
    <cellStyle name="SAPBEXchaText 24 3" xfId="43428" xr:uid="{00000000-0005-0000-0000-000022800000}"/>
    <cellStyle name="SAPBEXchaText 24 4" xfId="56436" xr:uid="{00000000-0005-0000-0000-000023800000}"/>
    <cellStyle name="SAPBEXchaText 25" xfId="16868" xr:uid="{00000000-0005-0000-0000-000024800000}"/>
    <cellStyle name="SAPBEXchaText 25 2" xfId="33155" xr:uid="{00000000-0005-0000-0000-000025800000}"/>
    <cellStyle name="SAPBEXchaText 25 3" xfId="43352" xr:uid="{00000000-0005-0000-0000-000026800000}"/>
    <cellStyle name="SAPBEXchaText 25 4" xfId="56360" xr:uid="{00000000-0005-0000-0000-000027800000}"/>
    <cellStyle name="SAPBEXchaText 26" xfId="16984" xr:uid="{00000000-0005-0000-0000-000028800000}"/>
    <cellStyle name="SAPBEXchaText 26 2" xfId="33264" xr:uid="{00000000-0005-0000-0000-000029800000}"/>
    <cellStyle name="SAPBEXchaText 26 3" xfId="43446" xr:uid="{00000000-0005-0000-0000-00002A800000}"/>
    <cellStyle name="SAPBEXchaText 26 4" xfId="56454" xr:uid="{00000000-0005-0000-0000-00002B800000}"/>
    <cellStyle name="SAPBEXchaText 27" xfId="16878" xr:uid="{00000000-0005-0000-0000-00002C800000}"/>
    <cellStyle name="SAPBEXchaText 27 2" xfId="33164" xr:uid="{00000000-0005-0000-0000-00002D800000}"/>
    <cellStyle name="SAPBEXchaText 27 3" xfId="43360" xr:uid="{00000000-0005-0000-0000-00002E800000}"/>
    <cellStyle name="SAPBEXchaText 27 4" xfId="56368" xr:uid="{00000000-0005-0000-0000-00002F800000}"/>
    <cellStyle name="SAPBEXchaText 28" xfId="18875" xr:uid="{00000000-0005-0000-0000-000030800000}"/>
    <cellStyle name="SAPBEXchaText 28 2" xfId="34947" xr:uid="{00000000-0005-0000-0000-000031800000}"/>
    <cellStyle name="SAPBEXchaText 28 3" xfId="44861" xr:uid="{00000000-0005-0000-0000-000032800000}"/>
    <cellStyle name="SAPBEXchaText 28 4" xfId="57869" xr:uid="{00000000-0005-0000-0000-000033800000}"/>
    <cellStyle name="SAPBEXchaText 29" xfId="25868" xr:uid="{00000000-0005-0000-0000-000034800000}"/>
    <cellStyle name="SAPBEXchaText 3" xfId="2844" xr:uid="{00000000-0005-0000-0000-000035800000}"/>
    <cellStyle name="SAPBEXchaText 3 10" xfId="6217" xr:uid="{00000000-0005-0000-0000-000036800000}"/>
    <cellStyle name="SAPBEXchaText 3 10 2" xfId="23539" xr:uid="{00000000-0005-0000-0000-000037800000}"/>
    <cellStyle name="SAPBEXchaText 3 10 3" xfId="22727" xr:uid="{00000000-0005-0000-0000-000038800000}"/>
    <cellStyle name="SAPBEXchaText 3 10 4" xfId="48073" xr:uid="{00000000-0005-0000-0000-000039800000}"/>
    <cellStyle name="SAPBEXchaText 3 11" xfId="6450" xr:uid="{00000000-0005-0000-0000-00003A800000}"/>
    <cellStyle name="SAPBEXchaText 3 11 2" xfId="23748" xr:uid="{00000000-0005-0000-0000-00003B800000}"/>
    <cellStyle name="SAPBEXchaText 3 11 3" xfId="32060" xr:uid="{00000000-0005-0000-0000-00003C800000}"/>
    <cellStyle name="SAPBEXchaText 3 11 4" xfId="48246" xr:uid="{00000000-0005-0000-0000-00003D800000}"/>
    <cellStyle name="SAPBEXchaText 3 12" xfId="6744" xr:uid="{00000000-0005-0000-0000-00003E800000}"/>
    <cellStyle name="SAPBEXchaText 3 12 2" xfId="24010" xr:uid="{00000000-0005-0000-0000-00003F800000}"/>
    <cellStyle name="SAPBEXchaText 3 12 3" xfId="25462" xr:uid="{00000000-0005-0000-0000-000040800000}"/>
    <cellStyle name="SAPBEXchaText 3 12 4" xfId="48469" xr:uid="{00000000-0005-0000-0000-000041800000}"/>
    <cellStyle name="SAPBEXchaText 3 13" xfId="7108" xr:uid="{00000000-0005-0000-0000-000042800000}"/>
    <cellStyle name="SAPBEXchaText 3 13 2" xfId="24339" xr:uid="{00000000-0005-0000-0000-000043800000}"/>
    <cellStyle name="SAPBEXchaText 3 13 3" xfId="35780" xr:uid="{00000000-0005-0000-0000-000044800000}"/>
    <cellStyle name="SAPBEXchaText 3 13 4" xfId="48749" xr:uid="{00000000-0005-0000-0000-000045800000}"/>
    <cellStyle name="SAPBEXchaText 3 14" xfId="7534" xr:uid="{00000000-0005-0000-0000-000046800000}"/>
    <cellStyle name="SAPBEXchaText 3 14 2" xfId="24716" xr:uid="{00000000-0005-0000-0000-000047800000}"/>
    <cellStyle name="SAPBEXchaText 3 14 3" xfId="36088" xr:uid="{00000000-0005-0000-0000-000048800000}"/>
    <cellStyle name="SAPBEXchaText 3 14 4" xfId="49059" xr:uid="{00000000-0005-0000-0000-000049800000}"/>
    <cellStyle name="SAPBEXchaText 3 15" xfId="7832" xr:uid="{00000000-0005-0000-0000-00004A800000}"/>
    <cellStyle name="SAPBEXchaText 3 15 2" xfId="24986" xr:uid="{00000000-0005-0000-0000-00004B800000}"/>
    <cellStyle name="SAPBEXchaText 3 15 3" xfId="36318" xr:uid="{00000000-0005-0000-0000-00004C800000}"/>
    <cellStyle name="SAPBEXchaText 3 15 4" xfId="49289" xr:uid="{00000000-0005-0000-0000-00004D800000}"/>
    <cellStyle name="SAPBEXchaText 3 16" xfId="8413" xr:uid="{00000000-0005-0000-0000-00004E800000}"/>
    <cellStyle name="SAPBEXchaText 3 16 2" xfId="25528" xr:uid="{00000000-0005-0000-0000-00004F800000}"/>
    <cellStyle name="SAPBEXchaText 3 16 3" xfId="36801" xr:uid="{00000000-0005-0000-0000-000050800000}"/>
    <cellStyle name="SAPBEXchaText 3 16 4" xfId="49772" xr:uid="{00000000-0005-0000-0000-000051800000}"/>
    <cellStyle name="SAPBEXchaText 3 17" xfId="8675" xr:uid="{00000000-0005-0000-0000-000052800000}"/>
    <cellStyle name="SAPBEXchaText 3 17 2" xfId="25755" xr:uid="{00000000-0005-0000-0000-000053800000}"/>
    <cellStyle name="SAPBEXchaText 3 17 3" xfId="36990" xr:uid="{00000000-0005-0000-0000-000054800000}"/>
    <cellStyle name="SAPBEXchaText 3 17 4" xfId="49961" xr:uid="{00000000-0005-0000-0000-000055800000}"/>
    <cellStyle name="SAPBEXchaText 3 18" xfId="8953" xr:uid="{00000000-0005-0000-0000-000056800000}"/>
    <cellStyle name="SAPBEXchaText 3 18 2" xfId="26005" xr:uid="{00000000-0005-0000-0000-000057800000}"/>
    <cellStyle name="SAPBEXchaText 3 18 3" xfId="37206" xr:uid="{00000000-0005-0000-0000-000058800000}"/>
    <cellStyle name="SAPBEXchaText 3 18 4" xfId="50177" xr:uid="{00000000-0005-0000-0000-000059800000}"/>
    <cellStyle name="SAPBEXchaText 3 19" xfId="10472" xr:uid="{00000000-0005-0000-0000-00005A800000}"/>
    <cellStyle name="SAPBEXchaText 3 19 2" xfId="27425" xr:uid="{00000000-0005-0000-0000-00005B800000}"/>
    <cellStyle name="SAPBEXchaText 3 19 3" xfId="38466" xr:uid="{00000000-0005-0000-0000-00005C800000}"/>
    <cellStyle name="SAPBEXchaText 3 19 4" xfId="51453" xr:uid="{00000000-0005-0000-0000-00005D800000}"/>
    <cellStyle name="SAPBEXchaText 3 2" xfId="3358" xr:uid="{00000000-0005-0000-0000-00005E800000}"/>
    <cellStyle name="SAPBEXchaText 3 2 2" xfId="20931" xr:uid="{00000000-0005-0000-0000-00005F800000}"/>
    <cellStyle name="SAPBEXchaText 3 2 3" xfId="27212" xr:uid="{00000000-0005-0000-0000-000060800000}"/>
    <cellStyle name="SAPBEXchaText 3 2 4" xfId="45845" xr:uid="{00000000-0005-0000-0000-000061800000}"/>
    <cellStyle name="SAPBEXchaText 3 20" xfId="10719" xr:uid="{00000000-0005-0000-0000-000062800000}"/>
    <cellStyle name="SAPBEXchaText 3 20 2" xfId="27654" xr:uid="{00000000-0005-0000-0000-000063800000}"/>
    <cellStyle name="SAPBEXchaText 3 20 3" xfId="38663" xr:uid="{00000000-0005-0000-0000-000064800000}"/>
    <cellStyle name="SAPBEXchaText 3 20 4" xfId="51671" xr:uid="{00000000-0005-0000-0000-000065800000}"/>
    <cellStyle name="SAPBEXchaText 3 21" xfId="11043" xr:uid="{00000000-0005-0000-0000-000066800000}"/>
    <cellStyle name="SAPBEXchaText 3 21 2" xfId="27949" xr:uid="{00000000-0005-0000-0000-000067800000}"/>
    <cellStyle name="SAPBEXchaText 3 21 3" xfId="38902" xr:uid="{00000000-0005-0000-0000-000068800000}"/>
    <cellStyle name="SAPBEXchaText 3 21 4" xfId="51910" xr:uid="{00000000-0005-0000-0000-000069800000}"/>
    <cellStyle name="SAPBEXchaText 3 22" xfId="11381" xr:uid="{00000000-0005-0000-0000-00006A800000}"/>
    <cellStyle name="SAPBEXchaText 3 22 2" xfId="28256" xr:uid="{00000000-0005-0000-0000-00006B800000}"/>
    <cellStyle name="SAPBEXchaText 3 22 3" xfId="39159" xr:uid="{00000000-0005-0000-0000-00006C800000}"/>
    <cellStyle name="SAPBEXchaText 3 22 4" xfId="52167" xr:uid="{00000000-0005-0000-0000-00006D800000}"/>
    <cellStyle name="SAPBEXchaText 3 23" xfId="11652" xr:uid="{00000000-0005-0000-0000-00006E800000}"/>
    <cellStyle name="SAPBEXchaText 3 23 2" xfId="28495" xr:uid="{00000000-0005-0000-0000-00006F800000}"/>
    <cellStyle name="SAPBEXchaText 3 23 3" xfId="39362" xr:uid="{00000000-0005-0000-0000-000070800000}"/>
    <cellStyle name="SAPBEXchaText 3 23 4" xfId="52370" xr:uid="{00000000-0005-0000-0000-000071800000}"/>
    <cellStyle name="SAPBEXchaText 3 24" xfId="11983" xr:uid="{00000000-0005-0000-0000-000072800000}"/>
    <cellStyle name="SAPBEXchaText 3 24 2" xfId="28795" xr:uid="{00000000-0005-0000-0000-000073800000}"/>
    <cellStyle name="SAPBEXchaText 3 24 3" xfId="39623" xr:uid="{00000000-0005-0000-0000-000074800000}"/>
    <cellStyle name="SAPBEXchaText 3 24 4" xfId="52631" xr:uid="{00000000-0005-0000-0000-000075800000}"/>
    <cellStyle name="SAPBEXchaText 3 25" xfId="12268" xr:uid="{00000000-0005-0000-0000-000076800000}"/>
    <cellStyle name="SAPBEXchaText 3 25 2" xfId="29048" xr:uid="{00000000-0005-0000-0000-000077800000}"/>
    <cellStyle name="SAPBEXchaText 3 25 3" xfId="39822" xr:uid="{00000000-0005-0000-0000-000078800000}"/>
    <cellStyle name="SAPBEXchaText 3 25 4" xfId="52830" xr:uid="{00000000-0005-0000-0000-000079800000}"/>
    <cellStyle name="SAPBEXchaText 3 26" xfId="12541" xr:uid="{00000000-0005-0000-0000-00007A800000}"/>
    <cellStyle name="SAPBEXchaText 3 26 2" xfId="29289" xr:uid="{00000000-0005-0000-0000-00007B800000}"/>
    <cellStyle name="SAPBEXchaText 3 26 3" xfId="40023" xr:uid="{00000000-0005-0000-0000-00007C800000}"/>
    <cellStyle name="SAPBEXchaText 3 26 4" xfId="53031" xr:uid="{00000000-0005-0000-0000-00007D800000}"/>
    <cellStyle name="SAPBEXchaText 3 27" xfId="12824" xr:uid="{00000000-0005-0000-0000-00007E800000}"/>
    <cellStyle name="SAPBEXchaText 3 27 2" xfId="29540" xr:uid="{00000000-0005-0000-0000-00007F800000}"/>
    <cellStyle name="SAPBEXchaText 3 27 3" xfId="40224" xr:uid="{00000000-0005-0000-0000-000080800000}"/>
    <cellStyle name="SAPBEXchaText 3 27 4" xfId="53232" xr:uid="{00000000-0005-0000-0000-000081800000}"/>
    <cellStyle name="SAPBEXchaText 3 28" xfId="13167" xr:uid="{00000000-0005-0000-0000-000082800000}"/>
    <cellStyle name="SAPBEXchaText 3 28 2" xfId="29848" xr:uid="{00000000-0005-0000-0000-000083800000}"/>
    <cellStyle name="SAPBEXchaText 3 28 3" xfId="40492" xr:uid="{00000000-0005-0000-0000-000084800000}"/>
    <cellStyle name="SAPBEXchaText 3 28 4" xfId="53500" xr:uid="{00000000-0005-0000-0000-000085800000}"/>
    <cellStyle name="SAPBEXchaText 3 29" xfId="13504" xr:uid="{00000000-0005-0000-0000-000086800000}"/>
    <cellStyle name="SAPBEXchaText 3 29 2" xfId="30154" xr:uid="{00000000-0005-0000-0000-000087800000}"/>
    <cellStyle name="SAPBEXchaText 3 29 3" xfId="40758" xr:uid="{00000000-0005-0000-0000-000088800000}"/>
    <cellStyle name="SAPBEXchaText 3 29 4" xfId="53766" xr:uid="{00000000-0005-0000-0000-000089800000}"/>
    <cellStyle name="SAPBEXchaText 3 3" xfId="3654" xr:uid="{00000000-0005-0000-0000-00008A800000}"/>
    <cellStyle name="SAPBEXchaText 3 3 2" xfId="21191" xr:uid="{00000000-0005-0000-0000-00008B800000}"/>
    <cellStyle name="SAPBEXchaText 3 3 3" xfId="33819" xr:uid="{00000000-0005-0000-0000-00008C800000}"/>
    <cellStyle name="SAPBEXchaText 3 3 4" xfId="46062" xr:uid="{00000000-0005-0000-0000-00008D800000}"/>
    <cellStyle name="SAPBEXchaText 3 30" xfId="13743" xr:uid="{00000000-0005-0000-0000-00008E800000}"/>
    <cellStyle name="SAPBEXchaText 3 30 2" xfId="30367" xr:uid="{00000000-0005-0000-0000-00008F800000}"/>
    <cellStyle name="SAPBEXchaText 3 30 3" xfId="40943" xr:uid="{00000000-0005-0000-0000-000090800000}"/>
    <cellStyle name="SAPBEXchaText 3 30 4" xfId="53951" xr:uid="{00000000-0005-0000-0000-000091800000}"/>
    <cellStyle name="SAPBEXchaText 3 31" xfId="14018" xr:uid="{00000000-0005-0000-0000-000092800000}"/>
    <cellStyle name="SAPBEXchaText 3 31 2" xfId="30607" xr:uid="{00000000-0005-0000-0000-000093800000}"/>
    <cellStyle name="SAPBEXchaText 3 31 3" xfId="41145" xr:uid="{00000000-0005-0000-0000-000094800000}"/>
    <cellStyle name="SAPBEXchaText 3 31 4" xfId="54153" xr:uid="{00000000-0005-0000-0000-000095800000}"/>
    <cellStyle name="SAPBEXchaText 3 32" xfId="14315" xr:uid="{00000000-0005-0000-0000-000096800000}"/>
    <cellStyle name="SAPBEXchaText 3 32 2" xfId="30871" xr:uid="{00000000-0005-0000-0000-000097800000}"/>
    <cellStyle name="SAPBEXchaText 3 32 3" xfId="41361" xr:uid="{00000000-0005-0000-0000-000098800000}"/>
    <cellStyle name="SAPBEXchaText 3 32 4" xfId="54369" xr:uid="{00000000-0005-0000-0000-000099800000}"/>
    <cellStyle name="SAPBEXchaText 3 33" xfId="14639" xr:uid="{00000000-0005-0000-0000-00009A800000}"/>
    <cellStyle name="SAPBEXchaText 3 33 2" xfId="31159" xr:uid="{00000000-0005-0000-0000-00009B800000}"/>
    <cellStyle name="SAPBEXchaText 3 33 3" xfId="41604" xr:uid="{00000000-0005-0000-0000-00009C800000}"/>
    <cellStyle name="SAPBEXchaText 3 33 4" xfId="54612" xr:uid="{00000000-0005-0000-0000-00009D800000}"/>
    <cellStyle name="SAPBEXchaText 3 34" xfId="14942" xr:uid="{00000000-0005-0000-0000-00009E800000}"/>
    <cellStyle name="SAPBEXchaText 3 34 2" xfId="31428" xr:uid="{00000000-0005-0000-0000-00009F800000}"/>
    <cellStyle name="SAPBEXchaText 3 34 3" xfId="41836" xr:uid="{00000000-0005-0000-0000-0000A0800000}"/>
    <cellStyle name="SAPBEXchaText 3 34 4" xfId="54844" xr:uid="{00000000-0005-0000-0000-0000A1800000}"/>
    <cellStyle name="SAPBEXchaText 3 35" xfId="15247" xr:uid="{00000000-0005-0000-0000-0000A2800000}"/>
    <cellStyle name="SAPBEXchaText 3 35 2" xfId="31697" xr:uid="{00000000-0005-0000-0000-0000A3800000}"/>
    <cellStyle name="SAPBEXchaText 3 35 3" xfId="42066" xr:uid="{00000000-0005-0000-0000-0000A4800000}"/>
    <cellStyle name="SAPBEXchaText 3 35 4" xfId="55074" xr:uid="{00000000-0005-0000-0000-0000A5800000}"/>
    <cellStyle name="SAPBEXchaText 3 36" xfId="15693" xr:uid="{00000000-0005-0000-0000-0000A6800000}"/>
    <cellStyle name="SAPBEXchaText 3 36 2" xfId="32101" xr:uid="{00000000-0005-0000-0000-0000A7800000}"/>
    <cellStyle name="SAPBEXchaText 3 36 3" xfId="42428" xr:uid="{00000000-0005-0000-0000-0000A8800000}"/>
    <cellStyle name="SAPBEXchaText 3 36 4" xfId="55436" xr:uid="{00000000-0005-0000-0000-0000A9800000}"/>
    <cellStyle name="SAPBEXchaText 3 37" xfId="15956" xr:uid="{00000000-0005-0000-0000-0000AA800000}"/>
    <cellStyle name="SAPBEXchaText 3 37 2" xfId="32328" xr:uid="{00000000-0005-0000-0000-0000AB800000}"/>
    <cellStyle name="SAPBEXchaText 3 37 3" xfId="42618" xr:uid="{00000000-0005-0000-0000-0000AC800000}"/>
    <cellStyle name="SAPBEXchaText 3 37 4" xfId="55626" xr:uid="{00000000-0005-0000-0000-0000AD800000}"/>
    <cellStyle name="SAPBEXchaText 3 38" xfId="16443" xr:uid="{00000000-0005-0000-0000-0000AE800000}"/>
    <cellStyle name="SAPBEXchaText 3 38 2" xfId="32775" xr:uid="{00000000-0005-0000-0000-0000AF800000}"/>
    <cellStyle name="SAPBEXchaText 3 38 3" xfId="43014" xr:uid="{00000000-0005-0000-0000-0000B0800000}"/>
    <cellStyle name="SAPBEXchaText 3 38 4" xfId="56022" xr:uid="{00000000-0005-0000-0000-0000B1800000}"/>
    <cellStyle name="SAPBEXchaText 3 39" xfId="16663" xr:uid="{00000000-0005-0000-0000-0000B2800000}"/>
    <cellStyle name="SAPBEXchaText 3 39 2" xfId="32970" xr:uid="{00000000-0005-0000-0000-0000B3800000}"/>
    <cellStyle name="SAPBEXchaText 3 39 3" xfId="43185" xr:uid="{00000000-0005-0000-0000-0000B4800000}"/>
    <cellStyle name="SAPBEXchaText 3 39 4" xfId="56193" xr:uid="{00000000-0005-0000-0000-0000B5800000}"/>
    <cellStyle name="SAPBEXchaText 3 4" xfId="4271" xr:uid="{00000000-0005-0000-0000-0000B6800000}"/>
    <cellStyle name="SAPBEXchaText 3 4 2" xfId="21755" xr:uid="{00000000-0005-0000-0000-0000B7800000}"/>
    <cellStyle name="SAPBEXchaText 3 4 3" xfId="19814" xr:uid="{00000000-0005-0000-0000-0000B8800000}"/>
    <cellStyle name="SAPBEXchaText 3 4 4" xfId="46540" xr:uid="{00000000-0005-0000-0000-0000B9800000}"/>
    <cellStyle name="SAPBEXchaText 3 40" xfId="17464" xr:uid="{00000000-0005-0000-0000-0000BA800000}"/>
    <cellStyle name="SAPBEXchaText 3 40 2" xfId="33702" xr:uid="{00000000-0005-0000-0000-0000BB800000}"/>
    <cellStyle name="SAPBEXchaText 3 40 3" xfId="43817" xr:uid="{00000000-0005-0000-0000-0000BC800000}"/>
    <cellStyle name="SAPBEXchaText 3 40 4" xfId="56825" xr:uid="{00000000-0005-0000-0000-0000BD800000}"/>
    <cellStyle name="SAPBEXchaText 3 41" xfId="17714" xr:uid="{00000000-0005-0000-0000-0000BE800000}"/>
    <cellStyle name="SAPBEXchaText 3 41 2" xfId="33923" xr:uid="{00000000-0005-0000-0000-0000BF800000}"/>
    <cellStyle name="SAPBEXchaText 3 41 3" xfId="43998" xr:uid="{00000000-0005-0000-0000-0000C0800000}"/>
    <cellStyle name="SAPBEXchaText 3 41 4" xfId="57006" xr:uid="{00000000-0005-0000-0000-0000C1800000}"/>
    <cellStyle name="SAPBEXchaText 3 42" xfId="18033" xr:uid="{00000000-0005-0000-0000-0000C2800000}"/>
    <cellStyle name="SAPBEXchaText 3 42 2" xfId="34205" xr:uid="{00000000-0005-0000-0000-0000C3800000}"/>
    <cellStyle name="SAPBEXchaText 3 42 3" xfId="44232" xr:uid="{00000000-0005-0000-0000-0000C4800000}"/>
    <cellStyle name="SAPBEXchaText 3 42 4" xfId="57240" xr:uid="{00000000-0005-0000-0000-0000C5800000}"/>
    <cellStyle name="SAPBEXchaText 3 43" xfId="18344" xr:uid="{00000000-0005-0000-0000-0000C6800000}"/>
    <cellStyle name="SAPBEXchaText 3 43 2" xfId="34480" xr:uid="{00000000-0005-0000-0000-0000C7800000}"/>
    <cellStyle name="SAPBEXchaText 3 43 3" xfId="44462" xr:uid="{00000000-0005-0000-0000-0000C8800000}"/>
    <cellStyle name="SAPBEXchaText 3 43 4" xfId="57470" xr:uid="{00000000-0005-0000-0000-0000C9800000}"/>
    <cellStyle name="SAPBEXchaText 3 44" xfId="18660" xr:uid="{00000000-0005-0000-0000-0000CA800000}"/>
    <cellStyle name="SAPBEXchaText 3 44 2" xfId="34760" xr:uid="{00000000-0005-0000-0000-0000CB800000}"/>
    <cellStyle name="SAPBEXchaText 3 44 3" xfId="44697" xr:uid="{00000000-0005-0000-0000-0000CC800000}"/>
    <cellStyle name="SAPBEXchaText 3 44 4" xfId="57705" xr:uid="{00000000-0005-0000-0000-0000CD800000}"/>
    <cellStyle name="SAPBEXchaText 3 45" xfId="19121" xr:uid="{00000000-0005-0000-0000-0000CE800000}"/>
    <cellStyle name="SAPBEXchaText 3 45 2" xfId="35169" xr:uid="{00000000-0005-0000-0000-0000CF800000}"/>
    <cellStyle name="SAPBEXchaText 3 45 3" xfId="45039" xr:uid="{00000000-0005-0000-0000-0000D0800000}"/>
    <cellStyle name="SAPBEXchaText 3 45 4" xfId="58047" xr:uid="{00000000-0005-0000-0000-0000D1800000}"/>
    <cellStyle name="SAPBEXchaText 3 46" xfId="19423" xr:uid="{00000000-0005-0000-0000-0000D2800000}"/>
    <cellStyle name="SAPBEXchaText 3 46 2" xfId="35435" xr:uid="{00000000-0005-0000-0000-0000D3800000}"/>
    <cellStyle name="SAPBEXchaText 3 46 3" xfId="45262" xr:uid="{00000000-0005-0000-0000-0000D4800000}"/>
    <cellStyle name="SAPBEXchaText 3 46 4" xfId="58270" xr:uid="{00000000-0005-0000-0000-0000D5800000}"/>
    <cellStyle name="SAPBEXchaText 3 47" xfId="35114" xr:uid="{00000000-0005-0000-0000-0000D6800000}"/>
    <cellStyle name="SAPBEXchaText 3 48" xfId="45546" xr:uid="{00000000-0005-0000-0000-0000D7800000}"/>
    <cellStyle name="SAPBEXchaText 3 5" xfId="4514" xr:uid="{00000000-0005-0000-0000-0000D8800000}"/>
    <cellStyle name="SAPBEXchaText 3 5 2" xfId="21966" xr:uid="{00000000-0005-0000-0000-0000D9800000}"/>
    <cellStyle name="SAPBEXchaText 3 5 3" xfId="21510" xr:uid="{00000000-0005-0000-0000-0000DA800000}"/>
    <cellStyle name="SAPBEXchaText 3 5 4" xfId="46710" xr:uid="{00000000-0005-0000-0000-0000DB800000}"/>
    <cellStyle name="SAPBEXchaText 3 6" xfId="4905" xr:uid="{00000000-0005-0000-0000-0000DC800000}"/>
    <cellStyle name="SAPBEXchaText 3 6 2" xfId="22329" xr:uid="{00000000-0005-0000-0000-0000DD800000}"/>
    <cellStyle name="SAPBEXchaText 3 6 3" xfId="33562" xr:uid="{00000000-0005-0000-0000-0000DE800000}"/>
    <cellStyle name="SAPBEXchaText 3 6 4" xfId="47023" xr:uid="{00000000-0005-0000-0000-0000DF800000}"/>
    <cellStyle name="SAPBEXchaText 3 7" xfId="5131" xr:uid="{00000000-0005-0000-0000-0000E0800000}"/>
    <cellStyle name="SAPBEXchaText 3 7 2" xfId="22533" xr:uid="{00000000-0005-0000-0000-0000E1800000}"/>
    <cellStyle name="SAPBEXchaText 3 7 3" xfId="19706" xr:uid="{00000000-0005-0000-0000-0000E2800000}"/>
    <cellStyle name="SAPBEXchaText 3 7 4" xfId="47205" xr:uid="{00000000-0005-0000-0000-0000E3800000}"/>
    <cellStyle name="SAPBEXchaText 3 8" xfId="5416" xr:uid="{00000000-0005-0000-0000-0000E4800000}"/>
    <cellStyle name="SAPBEXchaText 3 8 2" xfId="22794" xr:uid="{00000000-0005-0000-0000-0000E5800000}"/>
    <cellStyle name="SAPBEXchaText 3 8 3" xfId="20277" xr:uid="{00000000-0005-0000-0000-0000E6800000}"/>
    <cellStyle name="SAPBEXchaText 3 8 4" xfId="47423" xr:uid="{00000000-0005-0000-0000-0000E7800000}"/>
    <cellStyle name="SAPBEXchaText 3 9" xfId="5624" xr:uid="{00000000-0005-0000-0000-0000E8800000}"/>
    <cellStyle name="SAPBEXchaText 3 9 2" xfId="22983" xr:uid="{00000000-0005-0000-0000-0000E9800000}"/>
    <cellStyle name="SAPBEXchaText 3 9 3" xfId="33859" xr:uid="{00000000-0005-0000-0000-0000EA800000}"/>
    <cellStyle name="SAPBEXchaText 3 9 4" xfId="47585" xr:uid="{00000000-0005-0000-0000-0000EB800000}"/>
    <cellStyle name="SAPBEXchaText 30" xfId="45402" xr:uid="{00000000-0005-0000-0000-0000EC800000}"/>
    <cellStyle name="SAPBEXchaText 31" xfId="58741" xr:uid="{00000000-0005-0000-0000-0000ED800000}"/>
    <cellStyle name="SAPBEXchaText 4" xfId="2689" xr:uid="{00000000-0005-0000-0000-0000EE800000}"/>
    <cellStyle name="SAPBEXchaText 4 10" xfId="6099" xr:uid="{00000000-0005-0000-0000-0000EF800000}"/>
    <cellStyle name="SAPBEXchaText 4 10 2" xfId="23431" xr:uid="{00000000-0005-0000-0000-0000F0800000}"/>
    <cellStyle name="SAPBEXchaText 4 10 3" xfId="25642" xr:uid="{00000000-0005-0000-0000-0000F1800000}"/>
    <cellStyle name="SAPBEXchaText 4 10 4" xfId="47986" xr:uid="{00000000-0005-0000-0000-0000F2800000}"/>
    <cellStyle name="SAPBEXchaText 4 11" xfId="5784" xr:uid="{00000000-0005-0000-0000-0000F3800000}"/>
    <cellStyle name="SAPBEXchaText 4 11 2" xfId="23129" xr:uid="{00000000-0005-0000-0000-0000F4800000}"/>
    <cellStyle name="SAPBEXchaText 4 11 3" xfId="20556" xr:uid="{00000000-0005-0000-0000-0000F5800000}"/>
    <cellStyle name="SAPBEXchaText 4 11 4" xfId="47714" xr:uid="{00000000-0005-0000-0000-0000F6800000}"/>
    <cellStyle name="SAPBEXchaText 4 12" xfId="6623" xr:uid="{00000000-0005-0000-0000-0000F7800000}"/>
    <cellStyle name="SAPBEXchaText 4 12 2" xfId="23903" xr:uid="{00000000-0005-0000-0000-0000F8800000}"/>
    <cellStyle name="SAPBEXchaText 4 12 3" xfId="23862" xr:uid="{00000000-0005-0000-0000-0000F9800000}"/>
    <cellStyle name="SAPBEXchaText 4 12 4" xfId="48386" xr:uid="{00000000-0005-0000-0000-0000FA800000}"/>
    <cellStyle name="SAPBEXchaText 4 13" xfId="6998" xr:uid="{00000000-0005-0000-0000-0000FB800000}"/>
    <cellStyle name="SAPBEXchaText 4 13 2" xfId="24242" xr:uid="{00000000-0005-0000-0000-0000FC800000}"/>
    <cellStyle name="SAPBEXchaText 4 13 3" xfId="35706" xr:uid="{00000000-0005-0000-0000-0000FD800000}"/>
    <cellStyle name="SAPBEXchaText 4 13 4" xfId="48675" xr:uid="{00000000-0005-0000-0000-0000FE800000}"/>
    <cellStyle name="SAPBEXchaText 4 14" xfId="7412" xr:uid="{00000000-0005-0000-0000-0000FF800000}"/>
    <cellStyle name="SAPBEXchaText 4 14 2" xfId="24613" xr:uid="{00000000-0005-0000-0000-000000810000}"/>
    <cellStyle name="SAPBEXchaText 4 14 3" xfId="36004" xr:uid="{00000000-0005-0000-0000-000001810000}"/>
    <cellStyle name="SAPBEXchaText 4 14 4" xfId="48975" xr:uid="{00000000-0005-0000-0000-000002810000}"/>
    <cellStyle name="SAPBEXchaText 4 15" xfId="7720" xr:uid="{00000000-0005-0000-0000-000003810000}"/>
    <cellStyle name="SAPBEXchaText 4 15 2" xfId="24884" xr:uid="{00000000-0005-0000-0000-000004810000}"/>
    <cellStyle name="SAPBEXchaText 4 15 3" xfId="36235" xr:uid="{00000000-0005-0000-0000-000005810000}"/>
    <cellStyle name="SAPBEXchaText 4 15 4" xfId="49206" xr:uid="{00000000-0005-0000-0000-000006810000}"/>
    <cellStyle name="SAPBEXchaText 4 16" xfId="8296" xr:uid="{00000000-0005-0000-0000-000007810000}"/>
    <cellStyle name="SAPBEXchaText 4 16 2" xfId="25422" xr:uid="{00000000-0005-0000-0000-000008810000}"/>
    <cellStyle name="SAPBEXchaText 4 16 3" xfId="36713" xr:uid="{00000000-0005-0000-0000-000009810000}"/>
    <cellStyle name="SAPBEXchaText 4 16 4" xfId="49684" xr:uid="{00000000-0005-0000-0000-00000A810000}"/>
    <cellStyle name="SAPBEXchaText 4 17" xfId="8185" xr:uid="{00000000-0005-0000-0000-00000B810000}"/>
    <cellStyle name="SAPBEXchaText 4 17 2" xfId="25316" xr:uid="{00000000-0005-0000-0000-00000C810000}"/>
    <cellStyle name="SAPBEXchaText 4 17 3" xfId="36619" xr:uid="{00000000-0005-0000-0000-00000D810000}"/>
    <cellStyle name="SAPBEXchaText 4 17 4" xfId="49590" xr:uid="{00000000-0005-0000-0000-00000E810000}"/>
    <cellStyle name="SAPBEXchaText 4 18" xfId="8841" xr:uid="{00000000-0005-0000-0000-00000F810000}"/>
    <cellStyle name="SAPBEXchaText 4 18 2" xfId="25904" xr:uid="{00000000-0005-0000-0000-000010810000}"/>
    <cellStyle name="SAPBEXchaText 4 18 3" xfId="37123" xr:uid="{00000000-0005-0000-0000-000011810000}"/>
    <cellStyle name="SAPBEXchaText 4 18 4" xfId="50094" xr:uid="{00000000-0005-0000-0000-000012810000}"/>
    <cellStyle name="SAPBEXchaText 4 19" xfId="10347" xr:uid="{00000000-0005-0000-0000-000013810000}"/>
    <cellStyle name="SAPBEXchaText 4 19 2" xfId="27310" xr:uid="{00000000-0005-0000-0000-000014810000}"/>
    <cellStyle name="SAPBEXchaText 4 19 3" xfId="38369" xr:uid="{00000000-0005-0000-0000-000015810000}"/>
    <cellStyle name="SAPBEXchaText 4 19 4" xfId="51329" xr:uid="{00000000-0005-0000-0000-000016810000}"/>
    <cellStyle name="SAPBEXchaText 4 2" xfId="3237" xr:uid="{00000000-0005-0000-0000-000017810000}"/>
    <cellStyle name="SAPBEXchaText 4 2 2" xfId="20824" xr:uid="{00000000-0005-0000-0000-000018810000}"/>
    <cellStyle name="SAPBEXchaText 4 2 3" xfId="31823" xr:uid="{00000000-0005-0000-0000-000019810000}"/>
    <cellStyle name="SAPBEXchaText 4 2 4" xfId="45762" xr:uid="{00000000-0005-0000-0000-00001A810000}"/>
    <cellStyle name="SAPBEXchaText 4 20" xfId="9133" xr:uid="{00000000-0005-0000-0000-00001B810000}"/>
    <cellStyle name="SAPBEXchaText 4 20 2" xfId="26168" xr:uid="{00000000-0005-0000-0000-00001C810000}"/>
    <cellStyle name="SAPBEXchaText 4 20 3" xfId="37349" xr:uid="{00000000-0005-0000-0000-00001D810000}"/>
    <cellStyle name="SAPBEXchaText 4 20 4" xfId="50320" xr:uid="{00000000-0005-0000-0000-00001E810000}"/>
    <cellStyle name="SAPBEXchaText 4 21" xfId="9266" xr:uid="{00000000-0005-0000-0000-00001F810000}"/>
    <cellStyle name="SAPBEXchaText 4 21 2" xfId="26297" xr:uid="{00000000-0005-0000-0000-000020810000}"/>
    <cellStyle name="SAPBEXchaText 4 21 3" xfId="37473" xr:uid="{00000000-0005-0000-0000-000021810000}"/>
    <cellStyle name="SAPBEXchaText 4 21 4" xfId="50440" xr:uid="{00000000-0005-0000-0000-000022810000}"/>
    <cellStyle name="SAPBEXchaText 4 22" xfId="11249" xr:uid="{00000000-0005-0000-0000-000023810000}"/>
    <cellStyle name="SAPBEXchaText 4 22 2" xfId="28133" xr:uid="{00000000-0005-0000-0000-000024810000}"/>
    <cellStyle name="SAPBEXchaText 4 22 3" xfId="39059" xr:uid="{00000000-0005-0000-0000-000025810000}"/>
    <cellStyle name="SAPBEXchaText 4 22 4" xfId="52067" xr:uid="{00000000-0005-0000-0000-000026810000}"/>
    <cellStyle name="SAPBEXchaText 4 23" xfId="11303" xr:uid="{00000000-0005-0000-0000-000027810000}"/>
    <cellStyle name="SAPBEXchaText 4 23 2" xfId="28184" xr:uid="{00000000-0005-0000-0000-000028810000}"/>
    <cellStyle name="SAPBEXchaText 4 23 3" xfId="39103" xr:uid="{00000000-0005-0000-0000-000029810000}"/>
    <cellStyle name="SAPBEXchaText 4 23 4" xfId="52111" xr:uid="{00000000-0005-0000-0000-00002A810000}"/>
    <cellStyle name="SAPBEXchaText 4 24" xfId="11850" xr:uid="{00000000-0005-0000-0000-00002B810000}"/>
    <cellStyle name="SAPBEXchaText 4 24 2" xfId="28673" xr:uid="{00000000-0005-0000-0000-00002C810000}"/>
    <cellStyle name="SAPBEXchaText 4 24 3" xfId="39523" xr:uid="{00000000-0005-0000-0000-00002D810000}"/>
    <cellStyle name="SAPBEXchaText 4 24 4" xfId="52531" xr:uid="{00000000-0005-0000-0000-00002E810000}"/>
    <cellStyle name="SAPBEXchaText 4 25" xfId="9413" xr:uid="{00000000-0005-0000-0000-00002F810000}"/>
    <cellStyle name="SAPBEXchaText 4 25 2" xfId="26437" xr:uid="{00000000-0005-0000-0000-000030810000}"/>
    <cellStyle name="SAPBEXchaText 4 25 3" xfId="37591" xr:uid="{00000000-0005-0000-0000-000031810000}"/>
    <cellStyle name="SAPBEXchaText 4 25 4" xfId="50557" xr:uid="{00000000-0005-0000-0000-000032810000}"/>
    <cellStyle name="SAPBEXchaText 4 26" xfId="9237" xr:uid="{00000000-0005-0000-0000-000033810000}"/>
    <cellStyle name="SAPBEXchaText 4 26 2" xfId="26268" xr:uid="{00000000-0005-0000-0000-000034810000}"/>
    <cellStyle name="SAPBEXchaText 4 26 3" xfId="37445" xr:uid="{00000000-0005-0000-0000-000035810000}"/>
    <cellStyle name="SAPBEXchaText 4 26 4" xfId="50412" xr:uid="{00000000-0005-0000-0000-000036810000}"/>
    <cellStyle name="SAPBEXchaText 4 27" xfId="9841" xr:uid="{00000000-0005-0000-0000-000037810000}"/>
    <cellStyle name="SAPBEXchaText 4 27 2" xfId="26835" xr:uid="{00000000-0005-0000-0000-000038810000}"/>
    <cellStyle name="SAPBEXchaText 4 27 3" xfId="37957" xr:uid="{00000000-0005-0000-0000-000039810000}"/>
    <cellStyle name="SAPBEXchaText 4 27 4" xfId="50923" xr:uid="{00000000-0005-0000-0000-00003A810000}"/>
    <cellStyle name="SAPBEXchaText 4 28" xfId="13036" xr:uid="{00000000-0005-0000-0000-00003B810000}"/>
    <cellStyle name="SAPBEXchaText 4 28 2" xfId="29730" xr:uid="{00000000-0005-0000-0000-00003C810000}"/>
    <cellStyle name="SAPBEXchaText 4 28 3" xfId="40395" xr:uid="{00000000-0005-0000-0000-00003D810000}"/>
    <cellStyle name="SAPBEXchaText 4 28 4" xfId="53403" xr:uid="{00000000-0005-0000-0000-00003E810000}"/>
    <cellStyle name="SAPBEXchaText 4 29" xfId="13376" xr:uid="{00000000-0005-0000-0000-00003F810000}"/>
    <cellStyle name="SAPBEXchaText 4 29 2" xfId="30039" xr:uid="{00000000-0005-0000-0000-000040810000}"/>
    <cellStyle name="SAPBEXchaText 4 29 3" xfId="40660" xr:uid="{00000000-0005-0000-0000-000041810000}"/>
    <cellStyle name="SAPBEXchaText 4 29 4" xfId="53668" xr:uid="{00000000-0005-0000-0000-000042810000}"/>
    <cellStyle name="SAPBEXchaText 4 3" xfId="3533" xr:uid="{00000000-0005-0000-0000-000043810000}"/>
    <cellStyle name="SAPBEXchaText 4 3 2" xfId="21088" xr:uid="{00000000-0005-0000-0000-000044810000}"/>
    <cellStyle name="SAPBEXchaText 4 3 3" xfId="31833" xr:uid="{00000000-0005-0000-0000-000045810000}"/>
    <cellStyle name="SAPBEXchaText 4 3 4" xfId="45979" xr:uid="{00000000-0005-0000-0000-000046810000}"/>
    <cellStyle name="SAPBEXchaText 4 30" xfId="12915" xr:uid="{00000000-0005-0000-0000-000047810000}"/>
    <cellStyle name="SAPBEXchaText 4 30 2" xfId="29628" xr:uid="{00000000-0005-0000-0000-000048810000}"/>
    <cellStyle name="SAPBEXchaText 4 30 3" xfId="40312" xr:uid="{00000000-0005-0000-0000-000049810000}"/>
    <cellStyle name="SAPBEXchaText 4 30 4" xfId="53320" xr:uid="{00000000-0005-0000-0000-00004A810000}"/>
    <cellStyle name="SAPBEXchaText 4 31" xfId="11808" xr:uid="{00000000-0005-0000-0000-00004B810000}"/>
    <cellStyle name="SAPBEXchaText 4 31 2" xfId="28633" xr:uid="{00000000-0005-0000-0000-00004C810000}"/>
    <cellStyle name="SAPBEXchaText 4 31 3" xfId="39485" xr:uid="{00000000-0005-0000-0000-00004D810000}"/>
    <cellStyle name="SAPBEXchaText 4 31 4" xfId="52493" xr:uid="{00000000-0005-0000-0000-00004E810000}"/>
    <cellStyle name="SAPBEXchaText 4 32" xfId="13897" xr:uid="{00000000-0005-0000-0000-00004F810000}"/>
    <cellStyle name="SAPBEXchaText 4 32 2" xfId="30503" xr:uid="{00000000-0005-0000-0000-000050810000}"/>
    <cellStyle name="SAPBEXchaText 4 32 3" xfId="41065" xr:uid="{00000000-0005-0000-0000-000051810000}"/>
    <cellStyle name="SAPBEXchaText 4 32 4" xfId="54073" xr:uid="{00000000-0005-0000-0000-000052810000}"/>
    <cellStyle name="SAPBEXchaText 4 33" xfId="14512" xr:uid="{00000000-0005-0000-0000-000053810000}"/>
    <cellStyle name="SAPBEXchaText 4 33 2" xfId="31049" xr:uid="{00000000-0005-0000-0000-000054810000}"/>
    <cellStyle name="SAPBEXchaText 4 33 3" xfId="41517" xr:uid="{00000000-0005-0000-0000-000055810000}"/>
    <cellStyle name="SAPBEXchaText 4 33 4" xfId="54525" xr:uid="{00000000-0005-0000-0000-000056810000}"/>
    <cellStyle name="SAPBEXchaText 4 34" xfId="14828" xr:uid="{00000000-0005-0000-0000-000057810000}"/>
    <cellStyle name="SAPBEXchaText 4 34 2" xfId="31327" xr:uid="{00000000-0005-0000-0000-000058810000}"/>
    <cellStyle name="SAPBEXchaText 4 34 3" xfId="41751" xr:uid="{00000000-0005-0000-0000-000059810000}"/>
    <cellStyle name="SAPBEXchaText 4 34 4" xfId="54759" xr:uid="{00000000-0005-0000-0000-00005A810000}"/>
    <cellStyle name="SAPBEXchaText 4 35" xfId="15126" xr:uid="{00000000-0005-0000-0000-00005B810000}"/>
    <cellStyle name="SAPBEXchaText 4 35 2" xfId="31594" xr:uid="{00000000-0005-0000-0000-00005C810000}"/>
    <cellStyle name="SAPBEXchaText 4 35 3" xfId="41983" xr:uid="{00000000-0005-0000-0000-00005D810000}"/>
    <cellStyle name="SAPBEXchaText 4 35 4" xfId="54991" xr:uid="{00000000-0005-0000-0000-00005E810000}"/>
    <cellStyle name="SAPBEXchaText 4 36" xfId="15578" xr:uid="{00000000-0005-0000-0000-00005F810000}"/>
    <cellStyle name="SAPBEXchaText 4 36 2" xfId="32000" xr:uid="{00000000-0005-0000-0000-000060810000}"/>
    <cellStyle name="SAPBEXchaText 4 36 3" xfId="42343" xr:uid="{00000000-0005-0000-0000-000061810000}"/>
    <cellStyle name="SAPBEXchaText 4 36 4" xfId="55351" xr:uid="{00000000-0005-0000-0000-000062810000}"/>
    <cellStyle name="SAPBEXchaText 4 37" xfId="15487" xr:uid="{00000000-0005-0000-0000-000063810000}"/>
    <cellStyle name="SAPBEXchaText 4 37 2" xfId="31913" xr:uid="{00000000-0005-0000-0000-000064810000}"/>
    <cellStyle name="SAPBEXchaText 4 37 3" xfId="42264" xr:uid="{00000000-0005-0000-0000-000065810000}"/>
    <cellStyle name="SAPBEXchaText 4 37 4" xfId="55272" xr:uid="{00000000-0005-0000-0000-000066810000}"/>
    <cellStyle name="SAPBEXchaText 4 38" xfId="16323" xr:uid="{00000000-0005-0000-0000-000067810000}"/>
    <cellStyle name="SAPBEXchaText 4 38 2" xfId="32667" xr:uid="{00000000-0005-0000-0000-000068810000}"/>
    <cellStyle name="SAPBEXchaText 4 38 3" xfId="42923" xr:uid="{00000000-0005-0000-0000-000069810000}"/>
    <cellStyle name="SAPBEXchaText 4 38 4" xfId="55931" xr:uid="{00000000-0005-0000-0000-00006A810000}"/>
    <cellStyle name="SAPBEXchaText 4 39" xfId="16119" xr:uid="{00000000-0005-0000-0000-00006B810000}"/>
    <cellStyle name="SAPBEXchaText 4 39 2" xfId="32475" xr:uid="{00000000-0005-0000-0000-00006C810000}"/>
    <cellStyle name="SAPBEXchaText 4 39 3" xfId="42748" xr:uid="{00000000-0005-0000-0000-00006D810000}"/>
    <cellStyle name="SAPBEXchaText 4 39 4" xfId="55756" xr:uid="{00000000-0005-0000-0000-00006E810000}"/>
    <cellStyle name="SAPBEXchaText 4 4" xfId="4152" xr:uid="{00000000-0005-0000-0000-00006F810000}"/>
    <cellStyle name="SAPBEXchaText 4 4 2" xfId="21651" xr:uid="{00000000-0005-0000-0000-000070810000}"/>
    <cellStyle name="SAPBEXchaText 4 4 3" xfId="19873" xr:uid="{00000000-0005-0000-0000-000071810000}"/>
    <cellStyle name="SAPBEXchaText 4 4 4" xfId="46459" xr:uid="{00000000-0005-0000-0000-000072810000}"/>
    <cellStyle name="SAPBEXchaText 4 40" xfId="17344" xr:uid="{00000000-0005-0000-0000-000073810000}"/>
    <cellStyle name="SAPBEXchaText 4 40 2" xfId="33597" xr:uid="{00000000-0005-0000-0000-000074810000}"/>
    <cellStyle name="SAPBEXchaText 4 40 3" xfId="43735" xr:uid="{00000000-0005-0000-0000-000075810000}"/>
    <cellStyle name="SAPBEXchaText 4 40 4" xfId="56743" xr:uid="{00000000-0005-0000-0000-000076810000}"/>
    <cellStyle name="SAPBEXchaText 4 41" xfId="16827" xr:uid="{00000000-0005-0000-0000-000077810000}"/>
    <cellStyle name="SAPBEXchaText 4 41 2" xfId="33115" xr:uid="{00000000-0005-0000-0000-000078810000}"/>
    <cellStyle name="SAPBEXchaText 4 41 3" xfId="43312" xr:uid="{00000000-0005-0000-0000-000079810000}"/>
    <cellStyle name="SAPBEXchaText 4 41 4" xfId="56320" xr:uid="{00000000-0005-0000-0000-00007A810000}"/>
    <cellStyle name="SAPBEXchaText 4 42" xfId="17904" xr:uid="{00000000-0005-0000-0000-00007B810000}"/>
    <cellStyle name="SAPBEXchaText 4 42 2" xfId="34093" xr:uid="{00000000-0005-0000-0000-00007C810000}"/>
    <cellStyle name="SAPBEXchaText 4 42 3" xfId="44146" xr:uid="{00000000-0005-0000-0000-00007D810000}"/>
    <cellStyle name="SAPBEXchaText 4 42 4" xfId="57154" xr:uid="{00000000-0005-0000-0000-00007E810000}"/>
    <cellStyle name="SAPBEXchaText 4 43" xfId="18219" xr:uid="{00000000-0005-0000-0000-00007F810000}"/>
    <cellStyle name="SAPBEXchaText 4 43 2" xfId="34368" xr:uid="{00000000-0005-0000-0000-000080810000}"/>
    <cellStyle name="SAPBEXchaText 4 43 3" xfId="44377" xr:uid="{00000000-0005-0000-0000-000081810000}"/>
    <cellStyle name="SAPBEXchaText 4 43 4" xfId="57385" xr:uid="{00000000-0005-0000-0000-000082810000}"/>
    <cellStyle name="SAPBEXchaText 4 44" xfId="18539" xr:uid="{00000000-0005-0000-0000-000083810000}"/>
    <cellStyle name="SAPBEXchaText 4 44 2" xfId="34655" xr:uid="{00000000-0005-0000-0000-000084810000}"/>
    <cellStyle name="SAPBEXchaText 4 44 3" xfId="44614" xr:uid="{00000000-0005-0000-0000-000085810000}"/>
    <cellStyle name="SAPBEXchaText 4 44 4" xfId="57622" xr:uid="{00000000-0005-0000-0000-000086810000}"/>
    <cellStyle name="SAPBEXchaText 4 45" xfId="18999" xr:uid="{00000000-0005-0000-0000-000087810000}"/>
    <cellStyle name="SAPBEXchaText 4 45 2" xfId="35062" xr:uid="{00000000-0005-0000-0000-000088810000}"/>
    <cellStyle name="SAPBEXchaText 4 45 3" xfId="44956" xr:uid="{00000000-0005-0000-0000-000089810000}"/>
    <cellStyle name="SAPBEXchaText 4 45 4" xfId="57964" xr:uid="{00000000-0005-0000-0000-00008A810000}"/>
    <cellStyle name="SAPBEXchaText 4 46" xfId="19302" xr:uid="{00000000-0005-0000-0000-00008B810000}"/>
    <cellStyle name="SAPBEXchaText 4 46 2" xfId="35332" xr:uid="{00000000-0005-0000-0000-00008C810000}"/>
    <cellStyle name="SAPBEXchaText 4 46 3" xfId="45179" xr:uid="{00000000-0005-0000-0000-00008D810000}"/>
    <cellStyle name="SAPBEXchaText 4 46 4" xfId="58187" xr:uid="{00000000-0005-0000-0000-00008E810000}"/>
    <cellStyle name="SAPBEXchaText 4 47" xfId="20177" xr:uid="{00000000-0005-0000-0000-00008F810000}"/>
    <cellStyle name="SAPBEXchaText 4 48" xfId="45463" xr:uid="{00000000-0005-0000-0000-000090810000}"/>
    <cellStyle name="SAPBEXchaText 4 5" xfId="4037" xr:uid="{00000000-0005-0000-0000-000091810000}"/>
    <cellStyle name="SAPBEXchaText 4 5 2" xfId="21543" xr:uid="{00000000-0005-0000-0000-000092810000}"/>
    <cellStyle name="SAPBEXchaText 4 5 3" xfId="19963" xr:uid="{00000000-0005-0000-0000-000093810000}"/>
    <cellStyle name="SAPBEXchaText 4 5 4" xfId="46369" xr:uid="{00000000-0005-0000-0000-000094810000}"/>
    <cellStyle name="SAPBEXchaText 4 6" xfId="4785" xr:uid="{00000000-0005-0000-0000-000095810000}"/>
    <cellStyle name="SAPBEXchaText 4 6 2" xfId="22219" xr:uid="{00000000-0005-0000-0000-000096810000}"/>
    <cellStyle name="SAPBEXchaText 4 6 3" xfId="33559" xr:uid="{00000000-0005-0000-0000-000097810000}"/>
    <cellStyle name="SAPBEXchaText 4 6 4" xfId="46932" xr:uid="{00000000-0005-0000-0000-000098810000}"/>
    <cellStyle name="SAPBEXchaText 4 7" xfId="4082" xr:uid="{00000000-0005-0000-0000-000099810000}"/>
    <cellStyle name="SAPBEXchaText 4 7 2" xfId="21585" xr:uid="{00000000-0005-0000-0000-00009A810000}"/>
    <cellStyle name="SAPBEXchaText 4 7 3" xfId="19928" xr:uid="{00000000-0005-0000-0000-00009B810000}"/>
    <cellStyle name="SAPBEXchaText 4 7 4" xfId="46404" xr:uid="{00000000-0005-0000-0000-00009C810000}"/>
    <cellStyle name="SAPBEXchaText 4 8" xfId="4715" xr:uid="{00000000-0005-0000-0000-00009D810000}"/>
    <cellStyle name="SAPBEXchaText 4 8 2" xfId="22153" xr:uid="{00000000-0005-0000-0000-00009E810000}"/>
    <cellStyle name="SAPBEXchaText 4 8 3" xfId="21549" xr:uid="{00000000-0005-0000-0000-00009F810000}"/>
    <cellStyle name="SAPBEXchaText 4 8 4" xfId="46868" xr:uid="{00000000-0005-0000-0000-0000A0810000}"/>
    <cellStyle name="SAPBEXchaText 4 9" xfId="3928" xr:uid="{00000000-0005-0000-0000-0000A1810000}"/>
    <cellStyle name="SAPBEXchaText 4 9 2" xfId="21442" xr:uid="{00000000-0005-0000-0000-0000A2810000}"/>
    <cellStyle name="SAPBEXchaText 4 9 3" xfId="20053" xr:uid="{00000000-0005-0000-0000-0000A3810000}"/>
    <cellStyle name="SAPBEXchaText 4 9 4" xfId="46278" xr:uid="{00000000-0005-0000-0000-0000A4810000}"/>
    <cellStyle name="SAPBEXchaText 5" xfId="3127" xr:uid="{00000000-0005-0000-0000-0000A5810000}"/>
    <cellStyle name="SAPBEXchaText 5 2" xfId="20720" xr:uid="{00000000-0005-0000-0000-0000A6810000}"/>
    <cellStyle name="SAPBEXchaText 5 3" xfId="20619" xr:uid="{00000000-0005-0000-0000-0000A7810000}"/>
    <cellStyle name="SAPBEXchaText 5 4" xfId="45670" xr:uid="{00000000-0005-0000-0000-0000A8810000}"/>
    <cellStyle name="SAPBEXchaText 6" xfId="3963" xr:uid="{00000000-0005-0000-0000-0000A9810000}"/>
    <cellStyle name="SAPBEXchaText 6 2" xfId="21476" xr:uid="{00000000-0005-0000-0000-0000AA810000}"/>
    <cellStyle name="SAPBEXchaText 6 3" xfId="20022" xr:uid="{00000000-0005-0000-0000-0000AB810000}"/>
    <cellStyle name="SAPBEXchaText 6 4" xfId="46310" xr:uid="{00000000-0005-0000-0000-0000AC810000}"/>
    <cellStyle name="SAPBEXchaText 7" xfId="5862" xr:uid="{00000000-0005-0000-0000-0000AD810000}"/>
    <cellStyle name="SAPBEXchaText 7 2" xfId="23206" xr:uid="{00000000-0005-0000-0000-0000AE810000}"/>
    <cellStyle name="SAPBEXchaText 7 3" xfId="29242" xr:uid="{00000000-0005-0000-0000-0000AF810000}"/>
    <cellStyle name="SAPBEXchaText 7 4" xfId="47786" xr:uid="{00000000-0005-0000-0000-0000B0810000}"/>
    <cellStyle name="SAPBEXchaText 8" xfId="5818" xr:uid="{00000000-0005-0000-0000-0000B1810000}"/>
    <cellStyle name="SAPBEXchaText 8 2" xfId="23163" xr:uid="{00000000-0005-0000-0000-0000B2810000}"/>
    <cellStyle name="SAPBEXchaText 8 3" xfId="21692" xr:uid="{00000000-0005-0000-0000-0000B3810000}"/>
    <cellStyle name="SAPBEXchaText 8 4" xfId="47748" xr:uid="{00000000-0005-0000-0000-0000B4810000}"/>
    <cellStyle name="SAPBEXchaText 9" xfId="6921" xr:uid="{00000000-0005-0000-0000-0000B5810000}"/>
    <cellStyle name="SAPBEXchaText 9 2" xfId="24166" xr:uid="{00000000-0005-0000-0000-0000B6810000}"/>
    <cellStyle name="SAPBEXchaText 9 3" xfId="35634" xr:uid="{00000000-0005-0000-0000-0000B7810000}"/>
    <cellStyle name="SAPBEXchaText 9 4" xfId="48603" xr:uid="{00000000-0005-0000-0000-0000B8810000}"/>
    <cellStyle name="SAPBEXexcBad7" xfId="1590" xr:uid="{00000000-0005-0000-0000-0000B9810000}"/>
    <cellStyle name="SAPBEXexcBad7 10" xfId="7281" xr:uid="{00000000-0005-0000-0000-0000BA810000}"/>
    <cellStyle name="SAPBEXexcBad7 10 2" xfId="24494" xr:uid="{00000000-0005-0000-0000-0000BB810000}"/>
    <cellStyle name="SAPBEXexcBad7 10 3" xfId="35908" xr:uid="{00000000-0005-0000-0000-0000BC810000}"/>
    <cellStyle name="SAPBEXexcBad7 10 4" xfId="48879" xr:uid="{00000000-0005-0000-0000-0000BD810000}"/>
    <cellStyle name="SAPBEXexcBad7 11" xfId="8073" xr:uid="{00000000-0005-0000-0000-0000BE810000}"/>
    <cellStyle name="SAPBEXexcBad7 11 2" xfId="25208" xr:uid="{00000000-0005-0000-0000-0000BF810000}"/>
    <cellStyle name="SAPBEXexcBad7 11 3" xfId="36516" xr:uid="{00000000-0005-0000-0000-0000C0810000}"/>
    <cellStyle name="SAPBEXexcBad7 11 4" xfId="49487" xr:uid="{00000000-0005-0000-0000-0000C1810000}"/>
    <cellStyle name="SAPBEXexcBad7 12" xfId="8109" xr:uid="{00000000-0005-0000-0000-0000C2810000}"/>
    <cellStyle name="SAPBEXexcBad7 12 2" xfId="25243" xr:uid="{00000000-0005-0000-0000-0000C3810000}"/>
    <cellStyle name="SAPBEXexcBad7 12 3" xfId="36551" xr:uid="{00000000-0005-0000-0000-0000C4810000}"/>
    <cellStyle name="SAPBEXexcBad7 12 4" xfId="49522" xr:uid="{00000000-0005-0000-0000-0000C5810000}"/>
    <cellStyle name="SAPBEXexcBad7 13" xfId="9481" xr:uid="{00000000-0005-0000-0000-0000C6810000}"/>
    <cellStyle name="SAPBEXexcBad7 13 2" xfId="26500" xr:uid="{00000000-0005-0000-0000-0000C7810000}"/>
    <cellStyle name="SAPBEXexcBad7 13 3" xfId="37648" xr:uid="{00000000-0005-0000-0000-0000C8810000}"/>
    <cellStyle name="SAPBEXexcBad7 13 4" xfId="50614" xr:uid="{00000000-0005-0000-0000-0000C9810000}"/>
    <cellStyle name="SAPBEXexcBad7 14" xfId="10028" xr:uid="{00000000-0005-0000-0000-0000CA810000}"/>
    <cellStyle name="SAPBEXexcBad7 14 2" xfId="27011" xr:uid="{00000000-0005-0000-0000-0000CB810000}"/>
    <cellStyle name="SAPBEXexcBad7 14 3" xfId="38109" xr:uid="{00000000-0005-0000-0000-0000CC810000}"/>
    <cellStyle name="SAPBEXexcBad7 14 4" xfId="51074" xr:uid="{00000000-0005-0000-0000-0000CD810000}"/>
    <cellStyle name="SAPBEXexcBad7 15" xfId="9697" xr:uid="{00000000-0005-0000-0000-0000CE810000}"/>
    <cellStyle name="SAPBEXexcBad7 15 2" xfId="26698" xr:uid="{00000000-0005-0000-0000-0000CF810000}"/>
    <cellStyle name="SAPBEXexcBad7 15 3" xfId="37837" xr:uid="{00000000-0005-0000-0000-0000D0810000}"/>
    <cellStyle name="SAPBEXexcBad7 15 4" xfId="50803" xr:uid="{00000000-0005-0000-0000-0000D1810000}"/>
    <cellStyle name="SAPBEXexcBad7 16" xfId="11318" xr:uid="{00000000-0005-0000-0000-0000D2810000}"/>
    <cellStyle name="SAPBEXexcBad7 16 2" xfId="28197" xr:uid="{00000000-0005-0000-0000-0000D3810000}"/>
    <cellStyle name="SAPBEXexcBad7 16 3" xfId="39111" xr:uid="{00000000-0005-0000-0000-0000D4810000}"/>
    <cellStyle name="SAPBEXexcBad7 16 4" xfId="52119" xr:uid="{00000000-0005-0000-0000-0000D5810000}"/>
    <cellStyle name="SAPBEXexcBad7 17" xfId="9802" xr:uid="{00000000-0005-0000-0000-0000D6810000}"/>
    <cellStyle name="SAPBEXexcBad7 17 2" xfId="26798" xr:uid="{00000000-0005-0000-0000-0000D7810000}"/>
    <cellStyle name="SAPBEXexcBad7 17 3" xfId="37922" xr:uid="{00000000-0005-0000-0000-0000D8810000}"/>
    <cellStyle name="SAPBEXexcBad7 17 4" xfId="50888" xr:uid="{00000000-0005-0000-0000-0000D9810000}"/>
    <cellStyle name="SAPBEXexcBad7 18" xfId="9955" xr:uid="{00000000-0005-0000-0000-0000DA810000}"/>
    <cellStyle name="SAPBEXexcBad7 18 2" xfId="26942" xr:uid="{00000000-0005-0000-0000-0000DB810000}"/>
    <cellStyle name="SAPBEXexcBad7 18 3" xfId="38048" xr:uid="{00000000-0005-0000-0000-0000DC810000}"/>
    <cellStyle name="SAPBEXexcBad7 18 4" xfId="51013" xr:uid="{00000000-0005-0000-0000-0000DD810000}"/>
    <cellStyle name="SAPBEXexcBad7 19" xfId="10284" xr:uid="{00000000-0005-0000-0000-0000DE810000}"/>
    <cellStyle name="SAPBEXexcBad7 19 2" xfId="27249" xr:uid="{00000000-0005-0000-0000-0000DF810000}"/>
    <cellStyle name="SAPBEXexcBad7 19 3" xfId="38316" xr:uid="{00000000-0005-0000-0000-0000E0810000}"/>
    <cellStyle name="SAPBEXexcBad7 19 4" xfId="51273" xr:uid="{00000000-0005-0000-0000-0000E1810000}"/>
    <cellStyle name="SAPBEXexcBad7 2" xfId="2903" xr:uid="{00000000-0005-0000-0000-0000E2810000}"/>
    <cellStyle name="SAPBEXexcBad7 2 10" xfId="6273" xr:uid="{00000000-0005-0000-0000-0000E3810000}"/>
    <cellStyle name="SAPBEXexcBad7 2 10 2" xfId="23595" xr:uid="{00000000-0005-0000-0000-0000E4810000}"/>
    <cellStyle name="SAPBEXexcBad7 2 10 3" xfId="33664" xr:uid="{00000000-0005-0000-0000-0000E5810000}"/>
    <cellStyle name="SAPBEXexcBad7 2 10 4" xfId="48129" xr:uid="{00000000-0005-0000-0000-0000E6810000}"/>
    <cellStyle name="SAPBEXexcBad7 2 11" xfId="6507" xr:uid="{00000000-0005-0000-0000-0000E7810000}"/>
    <cellStyle name="SAPBEXexcBad7 2 11 2" xfId="23804" xr:uid="{00000000-0005-0000-0000-0000E8810000}"/>
    <cellStyle name="SAPBEXexcBad7 2 11 3" xfId="29395" xr:uid="{00000000-0005-0000-0000-0000E9810000}"/>
    <cellStyle name="SAPBEXexcBad7 2 11 4" xfId="48302" xr:uid="{00000000-0005-0000-0000-0000EA810000}"/>
    <cellStyle name="SAPBEXexcBad7 2 12" xfId="6801" xr:uid="{00000000-0005-0000-0000-0000EB810000}"/>
    <cellStyle name="SAPBEXexcBad7 2 12 2" xfId="24066" xr:uid="{00000000-0005-0000-0000-0000EC810000}"/>
    <cellStyle name="SAPBEXexcBad7 2 12 3" xfId="22429" xr:uid="{00000000-0005-0000-0000-0000ED810000}"/>
    <cellStyle name="SAPBEXexcBad7 2 12 4" xfId="48525" xr:uid="{00000000-0005-0000-0000-0000EE810000}"/>
    <cellStyle name="SAPBEXexcBad7 2 13" xfId="7165" xr:uid="{00000000-0005-0000-0000-0000EF810000}"/>
    <cellStyle name="SAPBEXexcBad7 2 13 2" xfId="24396" xr:uid="{00000000-0005-0000-0000-0000F0810000}"/>
    <cellStyle name="SAPBEXexcBad7 2 13 3" xfId="35836" xr:uid="{00000000-0005-0000-0000-0000F1810000}"/>
    <cellStyle name="SAPBEXexcBad7 2 13 4" xfId="48805" xr:uid="{00000000-0005-0000-0000-0000F2810000}"/>
    <cellStyle name="SAPBEXexcBad7 2 14" xfId="7591" xr:uid="{00000000-0005-0000-0000-0000F3810000}"/>
    <cellStyle name="SAPBEXexcBad7 2 14 2" xfId="24772" xr:uid="{00000000-0005-0000-0000-0000F4810000}"/>
    <cellStyle name="SAPBEXexcBad7 2 14 3" xfId="36144" xr:uid="{00000000-0005-0000-0000-0000F5810000}"/>
    <cellStyle name="SAPBEXexcBad7 2 14 4" xfId="49115" xr:uid="{00000000-0005-0000-0000-0000F6810000}"/>
    <cellStyle name="SAPBEXexcBad7 2 15" xfId="7888" xr:uid="{00000000-0005-0000-0000-0000F7810000}"/>
    <cellStyle name="SAPBEXexcBad7 2 15 2" xfId="25042" xr:uid="{00000000-0005-0000-0000-0000F8810000}"/>
    <cellStyle name="SAPBEXexcBad7 2 15 3" xfId="36374" xr:uid="{00000000-0005-0000-0000-0000F9810000}"/>
    <cellStyle name="SAPBEXexcBad7 2 15 4" xfId="49345" xr:uid="{00000000-0005-0000-0000-0000FA810000}"/>
    <cellStyle name="SAPBEXexcBad7 2 16" xfId="8470" xr:uid="{00000000-0005-0000-0000-0000FB810000}"/>
    <cellStyle name="SAPBEXexcBad7 2 16 2" xfId="25585" xr:uid="{00000000-0005-0000-0000-0000FC810000}"/>
    <cellStyle name="SAPBEXexcBad7 2 16 3" xfId="36858" xr:uid="{00000000-0005-0000-0000-0000FD810000}"/>
    <cellStyle name="SAPBEXexcBad7 2 16 4" xfId="49829" xr:uid="{00000000-0005-0000-0000-0000FE810000}"/>
    <cellStyle name="SAPBEXexcBad7 2 17" xfId="8732" xr:uid="{00000000-0005-0000-0000-0000FF810000}"/>
    <cellStyle name="SAPBEXexcBad7 2 17 2" xfId="25812" xr:uid="{00000000-0005-0000-0000-000000820000}"/>
    <cellStyle name="SAPBEXexcBad7 2 17 3" xfId="37046" xr:uid="{00000000-0005-0000-0000-000001820000}"/>
    <cellStyle name="SAPBEXexcBad7 2 17 4" xfId="50017" xr:uid="{00000000-0005-0000-0000-000002820000}"/>
    <cellStyle name="SAPBEXexcBad7 2 18" xfId="9009" xr:uid="{00000000-0005-0000-0000-000003820000}"/>
    <cellStyle name="SAPBEXexcBad7 2 18 2" xfId="26061" xr:uid="{00000000-0005-0000-0000-000004820000}"/>
    <cellStyle name="SAPBEXexcBad7 2 18 3" xfId="37262" xr:uid="{00000000-0005-0000-0000-000005820000}"/>
    <cellStyle name="SAPBEXexcBad7 2 18 4" xfId="50233" xr:uid="{00000000-0005-0000-0000-000006820000}"/>
    <cellStyle name="SAPBEXexcBad7 2 19" xfId="10530" xr:uid="{00000000-0005-0000-0000-000007820000}"/>
    <cellStyle name="SAPBEXexcBad7 2 19 2" xfId="27483" xr:uid="{00000000-0005-0000-0000-000008820000}"/>
    <cellStyle name="SAPBEXexcBad7 2 19 3" xfId="38523" xr:uid="{00000000-0005-0000-0000-000009820000}"/>
    <cellStyle name="SAPBEXexcBad7 2 19 4" xfId="51510" xr:uid="{00000000-0005-0000-0000-00000A820000}"/>
    <cellStyle name="SAPBEXexcBad7 2 2" xfId="3415" xr:uid="{00000000-0005-0000-0000-00000B820000}"/>
    <cellStyle name="SAPBEXexcBad7 2 2 2" xfId="20988" xr:uid="{00000000-0005-0000-0000-00000C820000}"/>
    <cellStyle name="SAPBEXexcBad7 2 2 3" xfId="27602" xr:uid="{00000000-0005-0000-0000-00000D820000}"/>
    <cellStyle name="SAPBEXexcBad7 2 2 4" xfId="45901" xr:uid="{00000000-0005-0000-0000-00000E820000}"/>
    <cellStyle name="SAPBEXexcBad7 2 20" xfId="10775" xr:uid="{00000000-0005-0000-0000-00000F820000}"/>
    <cellStyle name="SAPBEXexcBad7 2 20 2" xfId="27710" xr:uid="{00000000-0005-0000-0000-000010820000}"/>
    <cellStyle name="SAPBEXexcBad7 2 20 3" xfId="38719" xr:uid="{00000000-0005-0000-0000-000011820000}"/>
    <cellStyle name="SAPBEXexcBad7 2 20 4" xfId="51727" xr:uid="{00000000-0005-0000-0000-000012820000}"/>
    <cellStyle name="SAPBEXexcBad7 2 21" xfId="11100" xr:uid="{00000000-0005-0000-0000-000013820000}"/>
    <cellStyle name="SAPBEXexcBad7 2 21 2" xfId="28005" xr:uid="{00000000-0005-0000-0000-000014820000}"/>
    <cellStyle name="SAPBEXexcBad7 2 21 3" xfId="38958" xr:uid="{00000000-0005-0000-0000-000015820000}"/>
    <cellStyle name="SAPBEXexcBad7 2 21 4" xfId="51966" xr:uid="{00000000-0005-0000-0000-000016820000}"/>
    <cellStyle name="SAPBEXexcBad7 2 22" xfId="11440" xr:uid="{00000000-0005-0000-0000-000017820000}"/>
    <cellStyle name="SAPBEXexcBad7 2 22 2" xfId="28315" xr:uid="{00000000-0005-0000-0000-000018820000}"/>
    <cellStyle name="SAPBEXexcBad7 2 22 3" xfId="39217" xr:uid="{00000000-0005-0000-0000-000019820000}"/>
    <cellStyle name="SAPBEXexcBad7 2 22 4" xfId="52225" xr:uid="{00000000-0005-0000-0000-00001A820000}"/>
    <cellStyle name="SAPBEXexcBad7 2 23" xfId="11711" xr:uid="{00000000-0005-0000-0000-00001B820000}"/>
    <cellStyle name="SAPBEXexcBad7 2 23 2" xfId="28552" xr:uid="{00000000-0005-0000-0000-00001C820000}"/>
    <cellStyle name="SAPBEXexcBad7 2 23 3" xfId="39419" xr:uid="{00000000-0005-0000-0000-00001D820000}"/>
    <cellStyle name="SAPBEXexcBad7 2 23 4" xfId="52427" xr:uid="{00000000-0005-0000-0000-00001E820000}"/>
    <cellStyle name="SAPBEXexcBad7 2 24" xfId="12040" xr:uid="{00000000-0005-0000-0000-00001F820000}"/>
    <cellStyle name="SAPBEXexcBad7 2 24 2" xfId="28852" xr:uid="{00000000-0005-0000-0000-000020820000}"/>
    <cellStyle name="SAPBEXexcBad7 2 24 3" xfId="39680" xr:uid="{00000000-0005-0000-0000-000021820000}"/>
    <cellStyle name="SAPBEXexcBad7 2 24 4" xfId="52688" xr:uid="{00000000-0005-0000-0000-000022820000}"/>
    <cellStyle name="SAPBEXexcBad7 2 25" xfId="12327" xr:uid="{00000000-0005-0000-0000-000023820000}"/>
    <cellStyle name="SAPBEXexcBad7 2 25 2" xfId="29106" xr:uid="{00000000-0005-0000-0000-000024820000}"/>
    <cellStyle name="SAPBEXexcBad7 2 25 3" xfId="39880" xr:uid="{00000000-0005-0000-0000-000025820000}"/>
    <cellStyle name="SAPBEXexcBad7 2 25 4" xfId="52888" xr:uid="{00000000-0005-0000-0000-000026820000}"/>
    <cellStyle name="SAPBEXexcBad7 2 26" xfId="12599" xr:uid="{00000000-0005-0000-0000-000027820000}"/>
    <cellStyle name="SAPBEXexcBad7 2 26 2" xfId="29347" xr:uid="{00000000-0005-0000-0000-000028820000}"/>
    <cellStyle name="SAPBEXexcBad7 2 26 3" xfId="40080" xr:uid="{00000000-0005-0000-0000-000029820000}"/>
    <cellStyle name="SAPBEXexcBad7 2 26 4" xfId="53088" xr:uid="{00000000-0005-0000-0000-00002A820000}"/>
    <cellStyle name="SAPBEXexcBad7 2 27" xfId="12881" xr:uid="{00000000-0005-0000-0000-00002B820000}"/>
    <cellStyle name="SAPBEXexcBad7 2 27 2" xfId="29596" xr:uid="{00000000-0005-0000-0000-00002C820000}"/>
    <cellStyle name="SAPBEXexcBad7 2 27 3" xfId="40280" xr:uid="{00000000-0005-0000-0000-00002D820000}"/>
    <cellStyle name="SAPBEXexcBad7 2 27 4" xfId="53288" xr:uid="{00000000-0005-0000-0000-00002E820000}"/>
    <cellStyle name="SAPBEXexcBad7 2 28" xfId="13223" xr:uid="{00000000-0005-0000-0000-00002F820000}"/>
    <cellStyle name="SAPBEXexcBad7 2 28 2" xfId="29904" xr:uid="{00000000-0005-0000-0000-000030820000}"/>
    <cellStyle name="SAPBEXexcBad7 2 28 3" xfId="40548" xr:uid="{00000000-0005-0000-0000-000031820000}"/>
    <cellStyle name="SAPBEXexcBad7 2 28 4" xfId="53556" xr:uid="{00000000-0005-0000-0000-000032820000}"/>
    <cellStyle name="SAPBEXexcBad7 2 29" xfId="13560" xr:uid="{00000000-0005-0000-0000-000033820000}"/>
    <cellStyle name="SAPBEXexcBad7 2 29 2" xfId="30210" xr:uid="{00000000-0005-0000-0000-000034820000}"/>
    <cellStyle name="SAPBEXexcBad7 2 29 3" xfId="40814" xr:uid="{00000000-0005-0000-0000-000035820000}"/>
    <cellStyle name="SAPBEXexcBad7 2 29 4" xfId="53822" xr:uid="{00000000-0005-0000-0000-000036820000}"/>
    <cellStyle name="SAPBEXexcBad7 2 3" xfId="3711" xr:uid="{00000000-0005-0000-0000-000037820000}"/>
    <cellStyle name="SAPBEXexcBad7 2 3 2" xfId="21247" xr:uid="{00000000-0005-0000-0000-000038820000}"/>
    <cellStyle name="SAPBEXexcBad7 2 3 3" xfId="20508" xr:uid="{00000000-0005-0000-0000-000039820000}"/>
    <cellStyle name="SAPBEXexcBad7 2 3 4" xfId="46118" xr:uid="{00000000-0005-0000-0000-00003A820000}"/>
    <cellStyle name="SAPBEXexcBad7 2 30" xfId="13800" xr:uid="{00000000-0005-0000-0000-00003B820000}"/>
    <cellStyle name="SAPBEXexcBad7 2 30 2" xfId="30424" xr:uid="{00000000-0005-0000-0000-00003C820000}"/>
    <cellStyle name="SAPBEXexcBad7 2 30 3" xfId="40999" xr:uid="{00000000-0005-0000-0000-00003D820000}"/>
    <cellStyle name="SAPBEXexcBad7 2 30 4" xfId="54007" xr:uid="{00000000-0005-0000-0000-00003E820000}"/>
    <cellStyle name="SAPBEXexcBad7 2 31" xfId="14075" xr:uid="{00000000-0005-0000-0000-00003F820000}"/>
    <cellStyle name="SAPBEXexcBad7 2 31 2" xfId="30663" xr:uid="{00000000-0005-0000-0000-000040820000}"/>
    <cellStyle name="SAPBEXexcBad7 2 31 3" xfId="41201" xr:uid="{00000000-0005-0000-0000-000041820000}"/>
    <cellStyle name="SAPBEXexcBad7 2 31 4" xfId="54209" xr:uid="{00000000-0005-0000-0000-000042820000}"/>
    <cellStyle name="SAPBEXexcBad7 2 32" xfId="14372" xr:uid="{00000000-0005-0000-0000-000043820000}"/>
    <cellStyle name="SAPBEXexcBad7 2 32 2" xfId="30927" xr:uid="{00000000-0005-0000-0000-000044820000}"/>
    <cellStyle name="SAPBEXexcBad7 2 32 3" xfId="41417" xr:uid="{00000000-0005-0000-0000-000045820000}"/>
    <cellStyle name="SAPBEXexcBad7 2 32 4" xfId="54425" xr:uid="{00000000-0005-0000-0000-000046820000}"/>
    <cellStyle name="SAPBEXexcBad7 2 33" xfId="14696" xr:uid="{00000000-0005-0000-0000-000047820000}"/>
    <cellStyle name="SAPBEXexcBad7 2 33 2" xfId="31215" xr:uid="{00000000-0005-0000-0000-000048820000}"/>
    <cellStyle name="SAPBEXexcBad7 2 33 3" xfId="41660" xr:uid="{00000000-0005-0000-0000-000049820000}"/>
    <cellStyle name="SAPBEXexcBad7 2 33 4" xfId="54668" xr:uid="{00000000-0005-0000-0000-00004A820000}"/>
    <cellStyle name="SAPBEXexcBad7 2 34" xfId="14998" xr:uid="{00000000-0005-0000-0000-00004B820000}"/>
    <cellStyle name="SAPBEXexcBad7 2 34 2" xfId="31484" xr:uid="{00000000-0005-0000-0000-00004C820000}"/>
    <cellStyle name="SAPBEXexcBad7 2 34 3" xfId="41892" xr:uid="{00000000-0005-0000-0000-00004D820000}"/>
    <cellStyle name="SAPBEXexcBad7 2 34 4" xfId="54900" xr:uid="{00000000-0005-0000-0000-00004E820000}"/>
    <cellStyle name="SAPBEXexcBad7 2 35" xfId="15304" xr:uid="{00000000-0005-0000-0000-00004F820000}"/>
    <cellStyle name="SAPBEXexcBad7 2 35 2" xfId="31753" xr:uid="{00000000-0005-0000-0000-000050820000}"/>
    <cellStyle name="SAPBEXexcBad7 2 35 3" xfId="42122" xr:uid="{00000000-0005-0000-0000-000051820000}"/>
    <cellStyle name="SAPBEXexcBad7 2 35 4" xfId="55130" xr:uid="{00000000-0005-0000-0000-000052820000}"/>
    <cellStyle name="SAPBEXexcBad7 2 36" xfId="15749" xr:uid="{00000000-0005-0000-0000-000053820000}"/>
    <cellStyle name="SAPBEXexcBad7 2 36 2" xfId="32157" xr:uid="{00000000-0005-0000-0000-000054820000}"/>
    <cellStyle name="SAPBEXexcBad7 2 36 3" xfId="42484" xr:uid="{00000000-0005-0000-0000-000055820000}"/>
    <cellStyle name="SAPBEXexcBad7 2 36 4" xfId="55492" xr:uid="{00000000-0005-0000-0000-000056820000}"/>
    <cellStyle name="SAPBEXexcBad7 2 37" xfId="16013" xr:uid="{00000000-0005-0000-0000-000057820000}"/>
    <cellStyle name="SAPBEXexcBad7 2 37 2" xfId="32385" xr:uid="{00000000-0005-0000-0000-000058820000}"/>
    <cellStyle name="SAPBEXexcBad7 2 37 3" xfId="42674" xr:uid="{00000000-0005-0000-0000-000059820000}"/>
    <cellStyle name="SAPBEXexcBad7 2 37 4" xfId="55682" xr:uid="{00000000-0005-0000-0000-00005A820000}"/>
    <cellStyle name="SAPBEXexcBad7 2 38" xfId="16500" xr:uid="{00000000-0005-0000-0000-00005B820000}"/>
    <cellStyle name="SAPBEXexcBad7 2 38 2" xfId="32832" xr:uid="{00000000-0005-0000-0000-00005C820000}"/>
    <cellStyle name="SAPBEXexcBad7 2 38 3" xfId="43071" xr:uid="{00000000-0005-0000-0000-00005D820000}"/>
    <cellStyle name="SAPBEXexcBad7 2 38 4" xfId="56079" xr:uid="{00000000-0005-0000-0000-00005E820000}"/>
    <cellStyle name="SAPBEXexcBad7 2 39" xfId="16719" xr:uid="{00000000-0005-0000-0000-00005F820000}"/>
    <cellStyle name="SAPBEXexcBad7 2 39 2" xfId="33026" xr:uid="{00000000-0005-0000-0000-000060820000}"/>
    <cellStyle name="SAPBEXexcBad7 2 39 3" xfId="43241" xr:uid="{00000000-0005-0000-0000-000061820000}"/>
    <cellStyle name="SAPBEXexcBad7 2 39 4" xfId="56249" xr:uid="{00000000-0005-0000-0000-000062820000}"/>
    <cellStyle name="SAPBEXexcBad7 2 4" xfId="4328" xr:uid="{00000000-0005-0000-0000-000063820000}"/>
    <cellStyle name="SAPBEXexcBad7 2 4 2" xfId="21811" xr:uid="{00000000-0005-0000-0000-000064820000}"/>
    <cellStyle name="SAPBEXexcBad7 2 4 3" xfId="20771" xr:uid="{00000000-0005-0000-0000-000065820000}"/>
    <cellStyle name="SAPBEXexcBad7 2 4 4" xfId="46596" xr:uid="{00000000-0005-0000-0000-000066820000}"/>
    <cellStyle name="SAPBEXexcBad7 2 40" xfId="17521" xr:uid="{00000000-0005-0000-0000-000067820000}"/>
    <cellStyle name="SAPBEXexcBad7 2 40 2" xfId="33759" xr:uid="{00000000-0005-0000-0000-000068820000}"/>
    <cellStyle name="SAPBEXexcBad7 2 40 3" xfId="43873" xr:uid="{00000000-0005-0000-0000-000069820000}"/>
    <cellStyle name="SAPBEXexcBad7 2 40 4" xfId="56881" xr:uid="{00000000-0005-0000-0000-00006A820000}"/>
    <cellStyle name="SAPBEXexcBad7 2 41" xfId="17771" xr:uid="{00000000-0005-0000-0000-00006B820000}"/>
    <cellStyle name="SAPBEXexcBad7 2 41 2" xfId="33980" xr:uid="{00000000-0005-0000-0000-00006C820000}"/>
    <cellStyle name="SAPBEXexcBad7 2 41 3" xfId="44054" xr:uid="{00000000-0005-0000-0000-00006D820000}"/>
    <cellStyle name="SAPBEXexcBad7 2 41 4" xfId="57062" xr:uid="{00000000-0005-0000-0000-00006E820000}"/>
    <cellStyle name="SAPBEXexcBad7 2 42" xfId="18090" xr:uid="{00000000-0005-0000-0000-00006F820000}"/>
    <cellStyle name="SAPBEXexcBad7 2 42 2" xfId="34261" xr:uid="{00000000-0005-0000-0000-000070820000}"/>
    <cellStyle name="SAPBEXexcBad7 2 42 3" xfId="44288" xr:uid="{00000000-0005-0000-0000-000071820000}"/>
    <cellStyle name="SAPBEXexcBad7 2 42 4" xfId="57296" xr:uid="{00000000-0005-0000-0000-000072820000}"/>
    <cellStyle name="SAPBEXexcBad7 2 43" xfId="18401" xr:uid="{00000000-0005-0000-0000-000073820000}"/>
    <cellStyle name="SAPBEXexcBad7 2 43 2" xfId="34536" xr:uid="{00000000-0005-0000-0000-000074820000}"/>
    <cellStyle name="SAPBEXexcBad7 2 43 3" xfId="44518" xr:uid="{00000000-0005-0000-0000-000075820000}"/>
    <cellStyle name="SAPBEXexcBad7 2 43 4" xfId="57526" xr:uid="{00000000-0005-0000-0000-000076820000}"/>
    <cellStyle name="SAPBEXexcBad7 2 44" xfId="18717" xr:uid="{00000000-0005-0000-0000-000077820000}"/>
    <cellStyle name="SAPBEXexcBad7 2 44 2" xfId="34816" xr:uid="{00000000-0005-0000-0000-000078820000}"/>
    <cellStyle name="SAPBEXexcBad7 2 44 3" xfId="44753" xr:uid="{00000000-0005-0000-0000-000079820000}"/>
    <cellStyle name="SAPBEXexcBad7 2 44 4" xfId="57761" xr:uid="{00000000-0005-0000-0000-00007A820000}"/>
    <cellStyle name="SAPBEXexcBad7 2 45" xfId="19178" xr:uid="{00000000-0005-0000-0000-00007B820000}"/>
    <cellStyle name="SAPBEXexcBad7 2 45 2" xfId="35225" xr:uid="{00000000-0005-0000-0000-00007C820000}"/>
    <cellStyle name="SAPBEXexcBad7 2 45 3" xfId="45095" xr:uid="{00000000-0005-0000-0000-00007D820000}"/>
    <cellStyle name="SAPBEXexcBad7 2 45 4" xfId="58103" xr:uid="{00000000-0005-0000-0000-00007E820000}"/>
    <cellStyle name="SAPBEXexcBad7 2 46" xfId="19480" xr:uid="{00000000-0005-0000-0000-00007F820000}"/>
    <cellStyle name="SAPBEXexcBad7 2 46 2" xfId="35491" xr:uid="{00000000-0005-0000-0000-000080820000}"/>
    <cellStyle name="SAPBEXexcBad7 2 46 3" xfId="45318" xr:uid="{00000000-0005-0000-0000-000081820000}"/>
    <cellStyle name="SAPBEXexcBad7 2 46 4" xfId="58326" xr:uid="{00000000-0005-0000-0000-000082820000}"/>
    <cellStyle name="SAPBEXexcBad7 2 47" xfId="31108" xr:uid="{00000000-0005-0000-0000-000083820000}"/>
    <cellStyle name="SAPBEXexcBad7 2 48" xfId="45570" xr:uid="{00000000-0005-0000-0000-000084820000}"/>
    <cellStyle name="SAPBEXexcBad7 2 5" xfId="4572" xr:uid="{00000000-0005-0000-0000-000085820000}"/>
    <cellStyle name="SAPBEXexcBad7 2 5 2" xfId="22024" xr:uid="{00000000-0005-0000-0000-000086820000}"/>
    <cellStyle name="SAPBEXexcBad7 2 5 3" xfId="20529" xr:uid="{00000000-0005-0000-0000-000087820000}"/>
    <cellStyle name="SAPBEXexcBad7 2 5 4" xfId="46768" xr:uid="{00000000-0005-0000-0000-000088820000}"/>
    <cellStyle name="SAPBEXexcBad7 2 6" xfId="4962" xr:uid="{00000000-0005-0000-0000-000089820000}"/>
    <cellStyle name="SAPBEXexcBad7 2 6 2" xfId="22386" xr:uid="{00000000-0005-0000-0000-00008A820000}"/>
    <cellStyle name="SAPBEXexcBad7 2 6 3" xfId="20588" xr:uid="{00000000-0005-0000-0000-00008B820000}"/>
    <cellStyle name="SAPBEXexcBad7 2 6 4" xfId="47080" xr:uid="{00000000-0005-0000-0000-00008C820000}"/>
    <cellStyle name="SAPBEXexcBad7 2 7" xfId="5187" xr:uid="{00000000-0005-0000-0000-00008D820000}"/>
    <cellStyle name="SAPBEXexcBad7 2 7 2" xfId="22589" xr:uid="{00000000-0005-0000-0000-00008E820000}"/>
    <cellStyle name="SAPBEXexcBad7 2 7 3" xfId="19661" xr:uid="{00000000-0005-0000-0000-00008F820000}"/>
    <cellStyle name="SAPBEXexcBad7 2 7 4" xfId="47261" xr:uid="{00000000-0005-0000-0000-000090820000}"/>
    <cellStyle name="SAPBEXexcBad7 2 8" xfId="5472" xr:uid="{00000000-0005-0000-0000-000091820000}"/>
    <cellStyle name="SAPBEXexcBad7 2 8 2" xfId="22850" xr:uid="{00000000-0005-0000-0000-000092820000}"/>
    <cellStyle name="SAPBEXexcBad7 2 8 3" xfId="21908" xr:uid="{00000000-0005-0000-0000-000093820000}"/>
    <cellStyle name="SAPBEXexcBad7 2 8 4" xfId="47479" xr:uid="{00000000-0005-0000-0000-000094820000}"/>
    <cellStyle name="SAPBEXexcBad7 2 9" xfId="5680" xr:uid="{00000000-0005-0000-0000-000095820000}"/>
    <cellStyle name="SAPBEXexcBad7 2 9 2" xfId="23039" xr:uid="{00000000-0005-0000-0000-000096820000}"/>
    <cellStyle name="SAPBEXexcBad7 2 9 3" xfId="30823" xr:uid="{00000000-0005-0000-0000-000097820000}"/>
    <cellStyle name="SAPBEXexcBad7 2 9 4" xfId="47641" xr:uid="{00000000-0005-0000-0000-000098820000}"/>
    <cellStyle name="SAPBEXexcBad7 20" xfId="11537" xr:uid="{00000000-0005-0000-0000-000099820000}"/>
    <cellStyle name="SAPBEXexcBad7 20 2" xfId="28395" xr:uid="{00000000-0005-0000-0000-00009A820000}"/>
    <cellStyle name="SAPBEXexcBad7 20 3" xfId="39279" xr:uid="{00000000-0005-0000-0000-00009B820000}"/>
    <cellStyle name="SAPBEXexcBad7 20 4" xfId="52287" xr:uid="{00000000-0005-0000-0000-00009C820000}"/>
    <cellStyle name="SAPBEXexcBad7 21" xfId="9863" xr:uid="{00000000-0005-0000-0000-00009D820000}"/>
    <cellStyle name="SAPBEXexcBad7 21 2" xfId="26855" xr:uid="{00000000-0005-0000-0000-00009E820000}"/>
    <cellStyle name="SAPBEXexcBad7 21 3" xfId="37974" xr:uid="{00000000-0005-0000-0000-00009F820000}"/>
    <cellStyle name="SAPBEXexcBad7 21 4" xfId="50940" xr:uid="{00000000-0005-0000-0000-0000A0820000}"/>
    <cellStyle name="SAPBEXexcBad7 22" xfId="15435" xr:uid="{00000000-0005-0000-0000-0000A1820000}"/>
    <cellStyle name="SAPBEXexcBad7 22 2" xfId="31863" xr:uid="{00000000-0005-0000-0000-0000A2820000}"/>
    <cellStyle name="SAPBEXexcBad7 22 3" xfId="42215" xr:uid="{00000000-0005-0000-0000-0000A3820000}"/>
    <cellStyle name="SAPBEXexcBad7 22 4" xfId="55223" xr:uid="{00000000-0005-0000-0000-0000A4820000}"/>
    <cellStyle name="SAPBEXexcBad7 23" xfId="16363" xr:uid="{00000000-0005-0000-0000-0000A5820000}"/>
    <cellStyle name="SAPBEXexcBad7 23 2" xfId="32706" xr:uid="{00000000-0005-0000-0000-0000A6820000}"/>
    <cellStyle name="SAPBEXexcBad7 23 3" xfId="42962" xr:uid="{00000000-0005-0000-0000-0000A7820000}"/>
    <cellStyle name="SAPBEXexcBad7 23 4" xfId="55970" xr:uid="{00000000-0005-0000-0000-0000A8820000}"/>
    <cellStyle name="SAPBEXexcBad7 24" xfId="17235" xr:uid="{00000000-0005-0000-0000-0000A9820000}"/>
    <cellStyle name="SAPBEXexcBad7 24 2" xfId="33494" xr:uid="{00000000-0005-0000-0000-0000AA820000}"/>
    <cellStyle name="SAPBEXexcBad7 24 3" xfId="43643" xr:uid="{00000000-0005-0000-0000-0000AB820000}"/>
    <cellStyle name="SAPBEXexcBad7 24 4" xfId="56651" xr:uid="{00000000-0005-0000-0000-0000AC820000}"/>
    <cellStyle name="SAPBEXexcBad7 25" xfId="17033" xr:uid="{00000000-0005-0000-0000-0000AD820000}"/>
    <cellStyle name="SAPBEXexcBad7 25 2" xfId="33313" xr:uid="{00000000-0005-0000-0000-0000AE820000}"/>
    <cellStyle name="SAPBEXexcBad7 25 3" xfId="43491" xr:uid="{00000000-0005-0000-0000-0000AF820000}"/>
    <cellStyle name="SAPBEXexcBad7 25 4" xfId="56499" xr:uid="{00000000-0005-0000-0000-0000B0820000}"/>
    <cellStyle name="SAPBEXexcBad7 26" xfId="17629" xr:uid="{00000000-0005-0000-0000-0000B1820000}"/>
    <cellStyle name="SAPBEXexcBad7 26 2" xfId="33848" xr:uid="{00000000-0005-0000-0000-0000B2820000}"/>
    <cellStyle name="SAPBEXexcBad7 26 3" xfId="43942" xr:uid="{00000000-0005-0000-0000-0000B3820000}"/>
    <cellStyle name="SAPBEXexcBad7 26 4" xfId="56950" xr:uid="{00000000-0005-0000-0000-0000B4820000}"/>
    <cellStyle name="SAPBEXexcBad7 27" xfId="17023" xr:uid="{00000000-0005-0000-0000-0000B5820000}"/>
    <cellStyle name="SAPBEXexcBad7 27 2" xfId="33303" xr:uid="{00000000-0005-0000-0000-0000B6820000}"/>
    <cellStyle name="SAPBEXexcBad7 27 3" xfId="43481" xr:uid="{00000000-0005-0000-0000-0000B7820000}"/>
    <cellStyle name="SAPBEXexcBad7 27 4" xfId="56489" xr:uid="{00000000-0005-0000-0000-0000B8820000}"/>
    <cellStyle name="SAPBEXexcBad7 28" xfId="18876" xr:uid="{00000000-0005-0000-0000-0000B9820000}"/>
    <cellStyle name="SAPBEXexcBad7 28 2" xfId="34948" xr:uid="{00000000-0005-0000-0000-0000BA820000}"/>
    <cellStyle name="SAPBEXexcBad7 28 3" xfId="44862" xr:uid="{00000000-0005-0000-0000-0000BB820000}"/>
    <cellStyle name="SAPBEXexcBad7 28 4" xfId="57870" xr:uid="{00000000-0005-0000-0000-0000BC820000}"/>
    <cellStyle name="SAPBEXexcBad7 29" xfId="25640" xr:uid="{00000000-0005-0000-0000-0000BD820000}"/>
    <cellStyle name="SAPBEXexcBad7 3" xfId="2843" xr:uid="{00000000-0005-0000-0000-0000BE820000}"/>
    <cellStyle name="SAPBEXexcBad7 3 10" xfId="6216" xr:uid="{00000000-0005-0000-0000-0000BF820000}"/>
    <cellStyle name="SAPBEXexcBad7 3 10 2" xfId="23538" xr:uid="{00000000-0005-0000-0000-0000C0820000}"/>
    <cellStyle name="SAPBEXexcBad7 3 10 3" xfId="22119" xr:uid="{00000000-0005-0000-0000-0000C1820000}"/>
    <cellStyle name="SAPBEXexcBad7 3 10 4" xfId="48072" xr:uid="{00000000-0005-0000-0000-0000C2820000}"/>
    <cellStyle name="SAPBEXexcBad7 3 11" xfId="6449" xr:uid="{00000000-0005-0000-0000-0000C3820000}"/>
    <cellStyle name="SAPBEXexcBad7 3 11 2" xfId="23747" xr:uid="{00000000-0005-0000-0000-0000C4820000}"/>
    <cellStyle name="SAPBEXexcBad7 3 11 3" xfId="32287" xr:uid="{00000000-0005-0000-0000-0000C5820000}"/>
    <cellStyle name="SAPBEXexcBad7 3 11 4" xfId="48245" xr:uid="{00000000-0005-0000-0000-0000C6820000}"/>
    <cellStyle name="SAPBEXexcBad7 3 12" xfId="6743" xr:uid="{00000000-0005-0000-0000-0000C7820000}"/>
    <cellStyle name="SAPBEXexcBad7 3 12 2" xfId="24009" xr:uid="{00000000-0005-0000-0000-0000C8820000}"/>
    <cellStyle name="SAPBEXexcBad7 3 12 3" xfId="25688" xr:uid="{00000000-0005-0000-0000-0000C9820000}"/>
    <cellStyle name="SAPBEXexcBad7 3 12 4" xfId="48468" xr:uid="{00000000-0005-0000-0000-0000CA820000}"/>
    <cellStyle name="SAPBEXexcBad7 3 13" xfId="7107" xr:uid="{00000000-0005-0000-0000-0000CB820000}"/>
    <cellStyle name="SAPBEXexcBad7 3 13 2" xfId="24338" xr:uid="{00000000-0005-0000-0000-0000CC820000}"/>
    <cellStyle name="SAPBEXexcBad7 3 13 3" xfId="35779" xr:uid="{00000000-0005-0000-0000-0000CD820000}"/>
    <cellStyle name="SAPBEXexcBad7 3 13 4" xfId="48748" xr:uid="{00000000-0005-0000-0000-0000CE820000}"/>
    <cellStyle name="SAPBEXexcBad7 3 14" xfId="7533" xr:uid="{00000000-0005-0000-0000-0000CF820000}"/>
    <cellStyle name="SAPBEXexcBad7 3 14 2" xfId="24715" xr:uid="{00000000-0005-0000-0000-0000D0820000}"/>
    <cellStyle name="SAPBEXexcBad7 3 14 3" xfId="36087" xr:uid="{00000000-0005-0000-0000-0000D1820000}"/>
    <cellStyle name="SAPBEXexcBad7 3 14 4" xfId="49058" xr:uid="{00000000-0005-0000-0000-0000D2820000}"/>
    <cellStyle name="SAPBEXexcBad7 3 15" xfId="7831" xr:uid="{00000000-0005-0000-0000-0000D3820000}"/>
    <cellStyle name="SAPBEXexcBad7 3 15 2" xfId="24985" xr:uid="{00000000-0005-0000-0000-0000D4820000}"/>
    <cellStyle name="SAPBEXexcBad7 3 15 3" xfId="36317" xr:uid="{00000000-0005-0000-0000-0000D5820000}"/>
    <cellStyle name="SAPBEXexcBad7 3 15 4" xfId="49288" xr:uid="{00000000-0005-0000-0000-0000D6820000}"/>
    <cellStyle name="SAPBEXexcBad7 3 16" xfId="8412" xr:uid="{00000000-0005-0000-0000-0000D7820000}"/>
    <cellStyle name="SAPBEXexcBad7 3 16 2" xfId="25527" xr:uid="{00000000-0005-0000-0000-0000D8820000}"/>
    <cellStyle name="SAPBEXexcBad7 3 16 3" xfId="36800" xr:uid="{00000000-0005-0000-0000-0000D9820000}"/>
    <cellStyle name="SAPBEXexcBad7 3 16 4" xfId="49771" xr:uid="{00000000-0005-0000-0000-0000DA820000}"/>
    <cellStyle name="SAPBEXexcBad7 3 17" xfId="8674" xr:uid="{00000000-0005-0000-0000-0000DB820000}"/>
    <cellStyle name="SAPBEXexcBad7 3 17 2" xfId="25754" xr:uid="{00000000-0005-0000-0000-0000DC820000}"/>
    <cellStyle name="SAPBEXexcBad7 3 17 3" xfId="36989" xr:uid="{00000000-0005-0000-0000-0000DD820000}"/>
    <cellStyle name="SAPBEXexcBad7 3 17 4" xfId="49960" xr:uid="{00000000-0005-0000-0000-0000DE820000}"/>
    <cellStyle name="SAPBEXexcBad7 3 18" xfId="8952" xr:uid="{00000000-0005-0000-0000-0000DF820000}"/>
    <cellStyle name="SAPBEXexcBad7 3 18 2" xfId="26004" xr:uid="{00000000-0005-0000-0000-0000E0820000}"/>
    <cellStyle name="SAPBEXexcBad7 3 18 3" xfId="37205" xr:uid="{00000000-0005-0000-0000-0000E1820000}"/>
    <cellStyle name="SAPBEXexcBad7 3 18 4" xfId="50176" xr:uid="{00000000-0005-0000-0000-0000E2820000}"/>
    <cellStyle name="SAPBEXexcBad7 3 19" xfId="10471" xr:uid="{00000000-0005-0000-0000-0000E3820000}"/>
    <cellStyle name="SAPBEXexcBad7 3 19 2" xfId="27424" xr:uid="{00000000-0005-0000-0000-0000E4820000}"/>
    <cellStyle name="SAPBEXexcBad7 3 19 3" xfId="38465" xr:uid="{00000000-0005-0000-0000-0000E5820000}"/>
    <cellStyle name="SAPBEXexcBad7 3 19 4" xfId="51452" xr:uid="{00000000-0005-0000-0000-0000E6820000}"/>
    <cellStyle name="SAPBEXexcBad7 3 2" xfId="3357" xr:uid="{00000000-0005-0000-0000-0000E7820000}"/>
    <cellStyle name="SAPBEXexcBad7 3 2 2" xfId="20930" xr:uid="{00000000-0005-0000-0000-0000E8820000}"/>
    <cellStyle name="SAPBEXexcBad7 3 2 3" xfId="30548" xr:uid="{00000000-0005-0000-0000-0000E9820000}"/>
    <cellStyle name="SAPBEXexcBad7 3 2 4" xfId="45844" xr:uid="{00000000-0005-0000-0000-0000EA820000}"/>
    <cellStyle name="SAPBEXexcBad7 3 20" xfId="10718" xr:uid="{00000000-0005-0000-0000-0000EB820000}"/>
    <cellStyle name="SAPBEXexcBad7 3 20 2" xfId="27653" xr:uid="{00000000-0005-0000-0000-0000EC820000}"/>
    <cellStyle name="SAPBEXexcBad7 3 20 3" xfId="38662" xr:uid="{00000000-0005-0000-0000-0000ED820000}"/>
    <cellStyle name="SAPBEXexcBad7 3 20 4" xfId="51670" xr:uid="{00000000-0005-0000-0000-0000EE820000}"/>
    <cellStyle name="SAPBEXexcBad7 3 21" xfId="11042" xr:uid="{00000000-0005-0000-0000-0000EF820000}"/>
    <cellStyle name="SAPBEXexcBad7 3 21 2" xfId="27948" xr:uid="{00000000-0005-0000-0000-0000F0820000}"/>
    <cellStyle name="SAPBEXexcBad7 3 21 3" xfId="38901" xr:uid="{00000000-0005-0000-0000-0000F1820000}"/>
    <cellStyle name="SAPBEXexcBad7 3 21 4" xfId="51909" xr:uid="{00000000-0005-0000-0000-0000F2820000}"/>
    <cellStyle name="SAPBEXexcBad7 3 22" xfId="11380" xr:uid="{00000000-0005-0000-0000-0000F3820000}"/>
    <cellStyle name="SAPBEXexcBad7 3 22 2" xfId="28255" xr:uid="{00000000-0005-0000-0000-0000F4820000}"/>
    <cellStyle name="SAPBEXexcBad7 3 22 3" xfId="39158" xr:uid="{00000000-0005-0000-0000-0000F5820000}"/>
    <cellStyle name="SAPBEXexcBad7 3 22 4" xfId="52166" xr:uid="{00000000-0005-0000-0000-0000F6820000}"/>
    <cellStyle name="SAPBEXexcBad7 3 23" xfId="11651" xr:uid="{00000000-0005-0000-0000-0000F7820000}"/>
    <cellStyle name="SAPBEXexcBad7 3 23 2" xfId="28494" xr:uid="{00000000-0005-0000-0000-0000F8820000}"/>
    <cellStyle name="SAPBEXexcBad7 3 23 3" xfId="39361" xr:uid="{00000000-0005-0000-0000-0000F9820000}"/>
    <cellStyle name="SAPBEXexcBad7 3 23 4" xfId="52369" xr:uid="{00000000-0005-0000-0000-0000FA820000}"/>
    <cellStyle name="SAPBEXexcBad7 3 24" xfId="11982" xr:uid="{00000000-0005-0000-0000-0000FB820000}"/>
    <cellStyle name="SAPBEXexcBad7 3 24 2" xfId="28794" xr:uid="{00000000-0005-0000-0000-0000FC820000}"/>
    <cellStyle name="SAPBEXexcBad7 3 24 3" xfId="39622" xr:uid="{00000000-0005-0000-0000-0000FD820000}"/>
    <cellStyle name="SAPBEXexcBad7 3 24 4" xfId="52630" xr:uid="{00000000-0005-0000-0000-0000FE820000}"/>
    <cellStyle name="SAPBEXexcBad7 3 25" xfId="12267" xr:uid="{00000000-0005-0000-0000-0000FF820000}"/>
    <cellStyle name="SAPBEXexcBad7 3 25 2" xfId="29047" xr:uid="{00000000-0005-0000-0000-000000830000}"/>
    <cellStyle name="SAPBEXexcBad7 3 25 3" xfId="39821" xr:uid="{00000000-0005-0000-0000-000001830000}"/>
    <cellStyle name="SAPBEXexcBad7 3 25 4" xfId="52829" xr:uid="{00000000-0005-0000-0000-000002830000}"/>
    <cellStyle name="SAPBEXexcBad7 3 26" xfId="12540" xr:uid="{00000000-0005-0000-0000-000003830000}"/>
    <cellStyle name="SAPBEXexcBad7 3 26 2" xfId="29288" xr:uid="{00000000-0005-0000-0000-000004830000}"/>
    <cellStyle name="SAPBEXexcBad7 3 26 3" xfId="40022" xr:uid="{00000000-0005-0000-0000-000005830000}"/>
    <cellStyle name="SAPBEXexcBad7 3 26 4" xfId="53030" xr:uid="{00000000-0005-0000-0000-000006830000}"/>
    <cellStyle name="SAPBEXexcBad7 3 27" xfId="12823" xr:uid="{00000000-0005-0000-0000-000007830000}"/>
    <cellStyle name="SAPBEXexcBad7 3 27 2" xfId="29539" xr:uid="{00000000-0005-0000-0000-000008830000}"/>
    <cellStyle name="SAPBEXexcBad7 3 27 3" xfId="40223" xr:uid="{00000000-0005-0000-0000-000009830000}"/>
    <cellStyle name="SAPBEXexcBad7 3 27 4" xfId="53231" xr:uid="{00000000-0005-0000-0000-00000A830000}"/>
    <cellStyle name="SAPBEXexcBad7 3 28" xfId="13166" xr:uid="{00000000-0005-0000-0000-00000B830000}"/>
    <cellStyle name="SAPBEXexcBad7 3 28 2" xfId="29847" xr:uid="{00000000-0005-0000-0000-00000C830000}"/>
    <cellStyle name="SAPBEXexcBad7 3 28 3" xfId="40491" xr:uid="{00000000-0005-0000-0000-00000D830000}"/>
    <cellStyle name="SAPBEXexcBad7 3 28 4" xfId="53499" xr:uid="{00000000-0005-0000-0000-00000E830000}"/>
    <cellStyle name="SAPBEXexcBad7 3 29" xfId="13503" xr:uid="{00000000-0005-0000-0000-00000F830000}"/>
    <cellStyle name="SAPBEXexcBad7 3 29 2" xfId="30153" xr:uid="{00000000-0005-0000-0000-000010830000}"/>
    <cellStyle name="SAPBEXexcBad7 3 29 3" xfId="40757" xr:uid="{00000000-0005-0000-0000-000011830000}"/>
    <cellStyle name="SAPBEXexcBad7 3 29 4" xfId="53765" xr:uid="{00000000-0005-0000-0000-000012830000}"/>
    <cellStyle name="SAPBEXexcBad7 3 3" xfId="3653" xr:uid="{00000000-0005-0000-0000-000013830000}"/>
    <cellStyle name="SAPBEXexcBad7 3 3 2" xfId="21190" xr:uid="{00000000-0005-0000-0000-000014830000}"/>
    <cellStyle name="SAPBEXexcBad7 3 3 3" xfId="34048" xr:uid="{00000000-0005-0000-0000-000015830000}"/>
    <cellStyle name="SAPBEXexcBad7 3 3 4" xfId="46061" xr:uid="{00000000-0005-0000-0000-000016830000}"/>
    <cellStyle name="SAPBEXexcBad7 3 30" xfId="13742" xr:uid="{00000000-0005-0000-0000-000017830000}"/>
    <cellStyle name="SAPBEXexcBad7 3 30 2" xfId="30366" xr:uid="{00000000-0005-0000-0000-000018830000}"/>
    <cellStyle name="SAPBEXexcBad7 3 30 3" xfId="40942" xr:uid="{00000000-0005-0000-0000-000019830000}"/>
    <cellStyle name="SAPBEXexcBad7 3 30 4" xfId="53950" xr:uid="{00000000-0005-0000-0000-00001A830000}"/>
    <cellStyle name="SAPBEXexcBad7 3 31" xfId="14017" xr:uid="{00000000-0005-0000-0000-00001B830000}"/>
    <cellStyle name="SAPBEXexcBad7 3 31 2" xfId="30606" xr:uid="{00000000-0005-0000-0000-00001C830000}"/>
    <cellStyle name="SAPBEXexcBad7 3 31 3" xfId="41144" xr:uid="{00000000-0005-0000-0000-00001D830000}"/>
    <cellStyle name="SAPBEXexcBad7 3 31 4" xfId="54152" xr:uid="{00000000-0005-0000-0000-00001E830000}"/>
    <cellStyle name="SAPBEXexcBad7 3 32" xfId="14314" xr:uid="{00000000-0005-0000-0000-00001F830000}"/>
    <cellStyle name="SAPBEXexcBad7 3 32 2" xfId="30870" xr:uid="{00000000-0005-0000-0000-000020830000}"/>
    <cellStyle name="SAPBEXexcBad7 3 32 3" xfId="41360" xr:uid="{00000000-0005-0000-0000-000021830000}"/>
    <cellStyle name="SAPBEXexcBad7 3 32 4" xfId="54368" xr:uid="{00000000-0005-0000-0000-000022830000}"/>
    <cellStyle name="SAPBEXexcBad7 3 33" xfId="14638" xr:uid="{00000000-0005-0000-0000-000023830000}"/>
    <cellStyle name="SAPBEXexcBad7 3 33 2" xfId="31158" xr:uid="{00000000-0005-0000-0000-000024830000}"/>
    <cellStyle name="SAPBEXexcBad7 3 33 3" xfId="41603" xr:uid="{00000000-0005-0000-0000-000025830000}"/>
    <cellStyle name="SAPBEXexcBad7 3 33 4" xfId="54611" xr:uid="{00000000-0005-0000-0000-000026830000}"/>
    <cellStyle name="SAPBEXexcBad7 3 34" xfId="14941" xr:uid="{00000000-0005-0000-0000-000027830000}"/>
    <cellStyle name="SAPBEXexcBad7 3 34 2" xfId="31427" xr:uid="{00000000-0005-0000-0000-000028830000}"/>
    <cellStyle name="SAPBEXexcBad7 3 34 3" xfId="41835" xr:uid="{00000000-0005-0000-0000-000029830000}"/>
    <cellStyle name="SAPBEXexcBad7 3 34 4" xfId="54843" xr:uid="{00000000-0005-0000-0000-00002A830000}"/>
    <cellStyle name="SAPBEXexcBad7 3 35" xfId="15246" xr:uid="{00000000-0005-0000-0000-00002B830000}"/>
    <cellStyle name="SAPBEXexcBad7 3 35 2" xfId="31696" xr:uid="{00000000-0005-0000-0000-00002C830000}"/>
    <cellStyle name="SAPBEXexcBad7 3 35 3" xfId="42065" xr:uid="{00000000-0005-0000-0000-00002D830000}"/>
    <cellStyle name="SAPBEXexcBad7 3 35 4" xfId="55073" xr:uid="{00000000-0005-0000-0000-00002E830000}"/>
    <cellStyle name="SAPBEXexcBad7 3 36" xfId="15692" xr:uid="{00000000-0005-0000-0000-00002F830000}"/>
    <cellStyle name="SAPBEXexcBad7 3 36 2" xfId="32100" xr:uid="{00000000-0005-0000-0000-000030830000}"/>
    <cellStyle name="SAPBEXexcBad7 3 36 3" xfId="42427" xr:uid="{00000000-0005-0000-0000-000031830000}"/>
    <cellStyle name="SAPBEXexcBad7 3 36 4" xfId="55435" xr:uid="{00000000-0005-0000-0000-000032830000}"/>
    <cellStyle name="SAPBEXexcBad7 3 37" xfId="15955" xr:uid="{00000000-0005-0000-0000-000033830000}"/>
    <cellStyle name="SAPBEXexcBad7 3 37 2" xfId="32327" xr:uid="{00000000-0005-0000-0000-000034830000}"/>
    <cellStyle name="SAPBEXexcBad7 3 37 3" xfId="42617" xr:uid="{00000000-0005-0000-0000-000035830000}"/>
    <cellStyle name="SAPBEXexcBad7 3 37 4" xfId="55625" xr:uid="{00000000-0005-0000-0000-000036830000}"/>
    <cellStyle name="SAPBEXexcBad7 3 38" xfId="16442" xr:uid="{00000000-0005-0000-0000-000037830000}"/>
    <cellStyle name="SAPBEXexcBad7 3 38 2" xfId="32774" xr:uid="{00000000-0005-0000-0000-000038830000}"/>
    <cellStyle name="SAPBEXexcBad7 3 38 3" xfId="43013" xr:uid="{00000000-0005-0000-0000-000039830000}"/>
    <cellStyle name="SAPBEXexcBad7 3 38 4" xfId="56021" xr:uid="{00000000-0005-0000-0000-00003A830000}"/>
    <cellStyle name="SAPBEXexcBad7 3 39" xfId="16662" xr:uid="{00000000-0005-0000-0000-00003B830000}"/>
    <cellStyle name="SAPBEXexcBad7 3 39 2" xfId="32969" xr:uid="{00000000-0005-0000-0000-00003C830000}"/>
    <cellStyle name="SAPBEXexcBad7 3 39 3" xfId="43184" xr:uid="{00000000-0005-0000-0000-00003D830000}"/>
    <cellStyle name="SAPBEXexcBad7 3 39 4" xfId="56192" xr:uid="{00000000-0005-0000-0000-00003E830000}"/>
    <cellStyle name="SAPBEXexcBad7 3 4" xfId="4270" xr:uid="{00000000-0005-0000-0000-00003F830000}"/>
    <cellStyle name="SAPBEXexcBad7 3 4 2" xfId="21754" xr:uid="{00000000-0005-0000-0000-000040830000}"/>
    <cellStyle name="SAPBEXexcBad7 3 4 3" xfId="20240" xr:uid="{00000000-0005-0000-0000-000041830000}"/>
    <cellStyle name="SAPBEXexcBad7 3 4 4" xfId="46539" xr:uid="{00000000-0005-0000-0000-000042830000}"/>
    <cellStyle name="SAPBEXexcBad7 3 40" xfId="17463" xr:uid="{00000000-0005-0000-0000-000043830000}"/>
    <cellStyle name="SAPBEXexcBad7 3 40 2" xfId="33701" xr:uid="{00000000-0005-0000-0000-000044830000}"/>
    <cellStyle name="SAPBEXexcBad7 3 40 3" xfId="43816" xr:uid="{00000000-0005-0000-0000-000045830000}"/>
    <cellStyle name="SAPBEXexcBad7 3 40 4" xfId="56824" xr:uid="{00000000-0005-0000-0000-000046830000}"/>
    <cellStyle name="SAPBEXexcBad7 3 41" xfId="17713" xr:uid="{00000000-0005-0000-0000-000047830000}"/>
    <cellStyle name="SAPBEXexcBad7 3 41 2" xfId="33922" xr:uid="{00000000-0005-0000-0000-000048830000}"/>
    <cellStyle name="SAPBEXexcBad7 3 41 3" xfId="43997" xr:uid="{00000000-0005-0000-0000-000049830000}"/>
    <cellStyle name="SAPBEXexcBad7 3 41 4" xfId="57005" xr:uid="{00000000-0005-0000-0000-00004A830000}"/>
    <cellStyle name="SAPBEXexcBad7 3 42" xfId="18032" xr:uid="{00000000-0005-0000-0000-00004B830000}"/>
    <cellStyle name="SAPBEXexcBad7 3 42 2" xfId="34204" xr:uid="{00000000-0005-0000-0000-00004C830000}"/>
    <cellStyle name="SAPBEXexcBad7 3 42 3" xfId="44231" xr:uid="{00000000-0005-0000-0000-00004D830000}"/>
    <cellStyle name="SAPBEXexcBad7 3 42 4" xfId="57239" xr:uid="{00000000-0005-0000-0000-00004E830000}"/>
    <cellStyle name="SAPBEXexcBad7 3 43" xfId="18343" xr:uid="{00000000-0005-0000-0000-00004F830000}"/>
    <cellStyle name="SAPBEXexcBad7 3 43 2" xfId="34479" xr:uid="{00000000-0005-0000-0000-000050830000}"/>
    <cellStyle name="SAPBEXexcBad7 3 43 3" xfId="44461" xr:uid="{00000000-0005-0000-0000-000051830000}"/>
    <cellStyle name="SAPBEXexcBad7 3 43 4" xfId="57469" xr:uid="{00000000-0005-0000-0000-000052830000}"/>
    <cellStyle name="SAPBEXexcBad7 3 44" xfId="18659" xr:uid="{00000000-0005-0000-0000-000053830000}"/>
    <cellStyle name="SAPBEXexcBad7 3 44 2" xfId="34759" xr:uid="{00000000-0005-0000-0000-000054830000}"/>
    <cellStyle name="SAPBEXexcBad7 3 44 3" xfId="44696" xr:uid="{00000000-0005-0000-0000-000055830000}"/>
    <cellStyle name="SAPBEXexcBad7 3 44 4" xfId="57704" xr:uid="{00000000-0005-0000-0000-000056830000}"/>
    <cellStyle name="SAPBEXexcBad7 3 45" xfId="19120" xr:uid="{00000000-0005-0000-0000-000057830000}"/>
    <cellStyle name="SAPBEXexcBad7 3 45 2" xfId="35168" xr:uid="{00000000-0005-0000-0000-000058830000}"/>
    <cellStyle name="SAPBEXexcBad7 3 45 3" xfId="45038" xr:uid="{00000000-0005-0000-0000-000059830000}"/>
    <cellStyle name="SAPBEXexcBad7 3 45 4" xfId="58046" xr:uid="{00000000-0005-0000-0000-00005A830000}"/>
    <cellStyle name="SAPBEXexcBad7 3 46" xfId="19422" xr:uid="{00000000-0005-0000-0000-00005B830000}"/>
    <cellStyle name="SAPBEXexcBad7 3 46 2" xfId="35434" xr:uid="{00000000-0005-0000-0000-00005C830000}"/>
    <cellStyle name="SAPBEXexcBad7 3 46 3" xfId="45261" xr:uid="{00000000-0005-0000-0000-00005D830000}"/>
    <cellStyle name="SAPBEXexcBad7 3 46 4" xfId="58269" xr:uid="{00000000-0005-0000-0000-00005E830000}"/>
    <cellStyle name="SAPBEXexcBad7 3 47" xfId="35381" xr:uid="{00000000-0005-0000-0000-00005F830000}"/>
    <cellStyle name="SAPBEXexcBad7 3 48" xfId="45545" xr:uid="{00000000-0005-0000-0000-000060830000}"/>
    <cellStyle name="SAPBEXexcBad7 3 5" xfId="4513" xr:uid="{00000000-0005-0000-0000-000061830000}"/>
    <cellStyle name="SAPBEXexcBad7 3 5 2" xfId="21965" xr:uid="{00000000-0005-0000-0000-000062830000}"/>
    <cellStyle name="SAPBEXexcBad7 3 5 3" xfId="23170" xr:uid="{00000000-0005-0000-0000-000063830000}"/>
    <cellStyle name="SAPBEXexcBad7 3 5 4" xfId="46709" xr:uid="{00000000-0005-0000-0000-000064830000}"/>
    <cellStyle name="SAPBEXexcBad7 3 6" xfId="4904" xr:uid="{00000000-0005-0000-0000-000065830000}"/>
    <cellStyle name="SAPBEXexcBad7 3 6 2" xfId="22328" xr:uid="{00000000-0005-0000-0000-000066830000}"/>
    <cellStyle name="SAPBEXexcBad7 3 6 3" xfId="33364" xr:uid="{00000000-0005-0000-0000-000067830000}"/>
    <cellStyle name="SAPBEXexcBad7 3 6 4" xfId="47022" xr:uid="{00000000-0005-0000-0000-000068830000}"/>
    <cellStyle name="SAPBEXexcBad7 3 7" xfId="5130" xr:uid="{00000000-0005-0000-0000-000069830000}"/>
    <cellStyle name="SAPBEXexcBad7 3 7 2" xfId="22532" xr:uid="{00000000-0005-0000-0000-00006A830000}"/>
    <cellStyle name="SAPBEXexcBad7 3 7 3" xfId="19707" xr:uid="{00000000-0005-0000-0000-00006B830000}"/>
    <cellStyle name="SAPBEXexcBad7 3 7 4" xfId="47204" xr:uid="{00000000-0005-0000-0000-00006C830000}"/>
    <cellStyle name="SAPBEXexcBad7 3 8" xfId="5415" xr:uid="{00000000-0005-0000-0000-00006D830000}"/>
    <cellStyle name="SAPBEXexcBad7 3 8 2" xfId="22793" xr:uid="{00000000-0005-0000-0000-00006E830000}"/>
    <cellStyle name="SAPBEXexcBad7 3 8 3" xfId="20278" xr:uid="{00000000-0005-0000-0000-00006F830000}"/>
    <cellStyle name="SAPBEXexcBad7 3 8 4" xfId="47422" xr:uid="{00000000-0005-0000-0000-000070830000}"/>
    <cellStyle name="SAPBEXexcBad7 3 9" xfId="5623" xr:uid="{00000000-0005-0000-0000-000071830000}"/>
    <cellStyle name="SAPBEXexcBad7 3 9 2" xfId="22982" xr:uid="{00000000-0005-0000-0000-000072830000}"/>
    <cellStyle name="SAPBEXexcBad7 3 9 3" xfId="34141" xr:uid="{00000000-0005-0000-0000-000073830000}"/>
    <cellStyle name="SAPBEXexcBad7 3 9 4" xfId="47584" xr:uid="{00000000-0005-0000-0000-000074830000}"/>
    <cellStyle name="SAPBEXexcBad7 30" xfId="45403" xr:uid="{00000000-0005-0000-0000-000075830000}"/>
    <cellStyle name="SAPBEXexcBad7 4" xfId="2690" xr:uid="{00000000-0005-0000-0000-000076830000}"/>
    <cellStyle name="SAPBEXexcBad7 4 10" xfId="6100" xr:uid="{00000000-0005-0000-0000-000077830000}"/>
    <cellStyle name="SAPBEXexcBad7 4 10 2" xfId="23432" xr:uid="{00000000-0005-0000-0000-000078830000}"/>
    <cellStyle name="SAPBEXexcBad7 4 10 3" xfId="25099" xr:uid="{00000000-0005-0000-0000-000079830000}"/>
    <cellStyle name="SAPBEXexcBad7 4 10 4" xfId="47987" xr:uid="{00000000-0005-0000-0000-00007A830000}"/>
    <cellStyle name="SAPBEXexcBad7 4 11" xfId="5783" xr:uid="{00000000-0005-0000-0000-00007B830000}"/>
    <cellStyle name="SAPBEXexcBad7 4 11 2" xfId="23128" xr:uid="{00000000-0005-0000-0000-00007C830000}"/>
    <cellStyle name="SAPBEXexcBad7 4 11 3" xfId="27881" xr:uid="{00000000-0005-0000-0000-00007D830000}"/>
    <cellStyle name="SAPBEXexcBad7 4 11 4" xfId="47713" xr:uid="{00000000-0005-0000-0000-00007E830000}"/>
    <cellStyle name="SAPBEXexcBad7 4 12" xfId="6624" xr:uid="{00000000-0005-0000-0000-00007F830000}"/>
    <cellStyle name="SAPBEXexcBad7 4 12 2" xfId="23904" xr:uid="{00000000-0005-0000-0000-000080830000}"/>
    <cellStyle name="SAPBEXexcBad7 4 12 3" xfId="23656" xr:uid="{00000000-0005-0000-0000-000081830000}"/>
    <cellStyle name="SAPBEXexcBad7 4 12 4" xfId="48387" xr:uid="{00000000-0005-0000-0000-000082830000}"/>
    <cellStyle name="SAPBEXexcBad7 4 13" xfId="6999" xr:uid="{00000000-0005-0000-0000-000083830000}"/>
    <cellStyle name="SAPBEXexcBad7 4 13 2" xfId="24243" xr:uid="{00000000-0005-0000-0000-000084830000}"/>
    <cellStyle name="SAPBEXexcBad7 4 13 3" xfId="35707" xr:uid="{00000000-0005-0000-0000-000085830000}"/>
    <cellStyle name="SAPBEXexcBad7 4 13 4" xfId="48676" xr:uid="{00000000-0005-0000-0000-000086830000}"/>
    <cellStyle name="SAPBEXexcBad7 4 14" xfId="7413" xr:uid="{00000000-0005-0000-0000-000087830000}"/>
    <cellStyle name="SAPBEXexcBad7 4 14 2" xfId="24614" xr:uid="{00000000-0005-0000-0000-000088830000}"/>
    <cellStyle name="SAPBEXexcBad7 4 14 3" xfId="36005" xr:uid="{00000000-0005-0000-0000-000089830000}"/>
    <cellStyle name="SAPBEXexcBad7 4 14 4" xfId="48976" xr:uid="{00000000-0005-0000-0000-00008A830000}"/>
    <cellStyle name="SAPBEXexcBad7 4 15" xfId="7721" xr:uid="{00000000-0005-0000-0000-00008B830000}"/>
    <cellStyle name="SAPBEXexcBad7 4 15 2" xfId="24885" xr:uid="{00000000-0005-0000-0000-00008C830000}"/>
    <cellStyle name="SAPBEXexcBad7 4 15 3" xfId="36236" xr:uid="{00000000-0005-0000-0000-00008D830000}"/>
    <cellStyle name="SAPBEXexcBad7 4 15 4" xfId="49207" xr:uid="{00000000-0005-0000-0000-00008E830000}"/>
    <cellStyle name="SAPBEXexcBad7 4 16" xfId="8297" xr:uid="{00000000-0005-0000-0000-00008F830000}"/>
    <cellStyle name="SAPBEXexcBad7 4 16 2" xfId="25423" xr:uid="{00000000-0005-0000-0000-000090830000}"/>
    <cellStyle name="SAPBEXexcBad7 4 16 3" xfId="36714" xr:uid="{00000000-0005-0000-0000-000091830000}"/>
    <cellStyle name="SAPBEXexcBad7 4 16 4" xfId="49685" xr:uid="{00000000-0005-0000-0000-000092830000}"/>
    <cellStyle name="SAPBEXexcBad7 4 17" xfId="8184" xr:uid="{00000000-0005-0000-0000-000093830000}"/>
    <cellStyle name="SAPBEXexcBad7 4 17 2" xfId="25315" xr:uid="{00000000-0005-0000-0000-000094830000}"/>
    <cellStyle name="SAPBEXexcBad7 4 17 3" xfId="36618" xr:uid="{00000000-0005-0000-0000-000095830000}"/>
    <cellStyle name="SAPBEXexcBad7 4 17 4" xfId="49589" xr:uid="{00000000-0005-0000-0000-000096830000}"/>
    <cellStyle name="SAPBEXexcBad7 4 18" xfId="8842" xr:uid="{00000000-0005-0000-0000-000097830000}"/>
    <cellStyle name="SAPBEXexcBad7 4 18 2" xfId="25905" xr:uid="{00000000-0005-0000-0000-000098830000}"/>
    <cellStyle name="SAPBEXexcBad7 4 18 3" xfId="37124" xr:uid="{00000000-0005-0000-0000-000099830000}"/>
    <cellStyle name="SAPBEXexcBad7 4 18 4" xfId="50095" xr:uid="{00000000-0005-0000-0000-00009A830000}"/>
    <cellStyle name="SAPBEXexcBad7 4 19" xfId="10348" xr:uid="{00000000-0005-0000-0000-00009B830000}"/>
    <cellStyle name="SAPBEXexcBad7 4 19 2" xfId="27311" xr:uid="{00000000-0005-0000-0000-00009C830000}"/>
    <cellStyle name="SAPBEXexcBad7 4 19 3" xfId="38370" xr:uid="{00000000-0005-0000-0000-00009D830000}"/>
    <cellStyle name="SAPBEXexcBad7 4 19 4" xfId="51330" xr:uid="{00000000-0005-0000-0000-00009E830000}"/>
    <cellStyle name="SAPBEXexcBad7 4 2" xfId="3238" xr:uid="{00000000-0005-0000-0000-00009F830000}"/>
    <cellStyle name="SAPBEXexcBad7 4 2 2" xfId="20825" xr:uid="{00000000-0005-0000-0000-0000A0830000}"/>
    <cellStyle name="SAPBEXexcBad7 4 2 3" xfId="31559" xr:uid="{00000000-0005-0000-0000-0000A1830000}"/>
    <cellStyle name="SAPBEXexcBad7 4 2 4" xfId="45763" xr:uid="{00000000-0005-0000-0000-0000A2830000}"/>
    <cellStyle name="SAPBEXexcBad7 4 20" xfId="9132" xr:uid="{00000000-0005-0000-0000-0000A3830000}"/>
    <cellStyle name="SAPBEXexcBad7 4 20 2" xfId="26167" xr:uid="{00000000-0005-0000-0000-0000A4830000}"/>
    <cellStyle name="SAPBEXexcBad7 4 20 3" xfId="37348" xr:uid="{00000000-0005-0000-0000-0000A5830000}"/>
    <cellStyle name="SAPBEXexcBad7 4 20 4" xfId="50319" xr:uid="{00000000-0005-0000-0000-0000A6830000}"/>
    <cellStyle name="SAPBEXexcBad7 4 21" xfId="9267" xr:uid="{00000000-0005-0000-0000-0000A7830000}"/>
    <cellStyle name="SAPBEXexcBad7 4 21 2" xfId="26298" xr:uid="{00000000-0005-0000-0000-0000A8830000}"/>
    <cellStyle name="SAPBEXexcBad7 4 21 3" xfId="37474" xr:uid="{00000000-0005-0000-0000-0000A9830000}"/>
    <cellStyle name="SAPBEXexcBad7 4 21 4" xfId="50441" xr:uid="{00000000-0005-0000-0000-0000AA830000}"/>
    <cellStyle name="SAPBEXexcBad7 4 22" xfId="11250" xr:uid="{00000000-0005-0000-0000-0000AB830000}"/>
    <cellStyle name="SAPBEXexcBad7 4 22 2" xfId="28134" xr:uid="{00000000-0005-0000-0000-0000AC830000}"/>
    <cellStyle name="SAPBEXexcBad7 4 22 3" xfId="39060" xr:uid="{00000000-0005-0000-0000-0000AD830000}"/>
    <cellStyle name="SAPBEXexcBad7 4 22 4" xfId="52068" xr:uid="{00000000-0005-0000-0000-0000AE830000}"/>
    <cellStyle name="SAPBEXexcBad7 4 23" xfId="11331" xr:uid="{00000000-0005-0000-0000-0000AF830000}"/>
    <cellStyle name="SAPBEXexcBad7 4 23 2" xfId="28208" xr:uid="{00000000-0005-0000-0000-0000B0830000}"/>
    <cellStyle name="SAPBEXexcBad7 4 23 3" xfId="39116" xr:uid="{00000000-0005-0000-0000-0000B1830000}"/>
    <cellStyle name="SAPBEXexcBad7 4 23 4" xfId="52124" xr:uid="{00000000-0005-0000-0000-0000B2830000}"/>
    <cellStyle name="SAPBEXexcBad7 4 24" xfId="11851" xr:uid="{00000000-0005-0000-0000-0000B3830000}"/>
    <cellStyle name="SAPBEXexcBad7 4 24 2" xfId="28674" xr:uid="{00000000-0005-0000-0000-0000B4830000}"/>
    <cellStyle name="SAPBEXexcBad7 4 24 3" xfId="39524" xr:uid="{00000000-0005-0000-0000-0000B5830000}"/>
    <cellStyle name="SAPBEXexcBad7 4 24 4" xfId="52532" xr:uid="{00000000-0005-0000-0000-0000B6830000}"/>
    <cellStyle name="SAPBEXexcBad7 4 25" xfId="10878" xr:uid="{00000000-0005-0000-0000-0000B7830000}"/>
    <cellStyle name="SAPBEXexcBad7 4 25 2" xfId="27800" xr:uid="{00000000-0005-0000-0000-0000B8830000}"/>
    <cellStyle name="SAPBEXexcBad7 4 25 3" xfId="38785" xr:uid="{00000000-0005-0000-0000-0000B9830000}"/>
    <cellStyle name="SAPBEXexcBad7 4 25 4" xfId="51793" xr:uid="{00000000-0005-0000-0000-0000BA830000}"/>
    <cellStyle name="SAPBEXexcBad7 4 26" xfId="9208" xr:uid="{00000000-0005-0000-0000-0000BB830000}"/>
    <cellStyle name="SAPBEXexcBad7 4 26 2" xfId="26241" xr:uid="{00000000-0005-0000-0000-0000BC830000}"/>
    <cellStyle name="SAPBEXexcBad7 4 26 3" xfId="37420" xr:uid="{00000000-0005-0000-0000-0000BD830000}"/>
    <cellStyle name="SAPBEXexcBad7 4 26 4" xfId="50387" xr:uid="{00000000-0005-0000-0000-0000BE830000}"/>
    <cellStyle name="SAPBEXexcBad7 4 27" xfId="9780" xr:uid="{00000000-0005-0000-0000-0000BF830000}"/>
    <cellStyle name="SAPBEXexcBad7 4 27 2" xfId="26776" xr:uid="{00000000-0005-0000-0000-0000C0830000}"/>
    <cellStyle name="SAPBEXexcBad7 4 27 3" xfId="37902" xr:uid="{00000000-0005-0000-0000-0000C1830000}"/>
    <cellStyle name="SAPBEXexcBad7 4 27 4" xfId="50868" xr:uid="{00000000-0005-0000-0000-0000C2830000}"/>
    <cellStyle name="SAPBEXexcBad7 4 28" xfId="13037" xr:uid="{00000000-0005-0000-0000-0000C3830000}"/>
    <cellStyle name="SAPBEXexcBad7 4 28 2" xfId="29731" xr:uid="{00000000-0005-0000-0000-0000C4830000}"/>
    <cellStyle name="SAPBEXexcBad7 4 28 3" xfId="40396" xr:uid="{00000000-0005-0000-0000-0000C5830000}"/>
    <cellStyle name="SAPBEXexcBad7 4 28 4" xfId="53404" xr:uid="{00000000-0005-0000-0000-0000C6830000}"/>
    <cellStyle name="SAPBEXexcBad7 4 29" xfId="13377" xr:uid="{00000000-0005-0000-0000-0000C7830000}"/>
    <cellStyle name="SAPBEXexcBad7 4 29 2" xfId="30040" xr:uid="{00000000-0005-0000-0000-0000C8830000}"/>
    <cellStyle name="SAPBEXexcBad7 4 29 3" xfId="40661" xr:uid="{00000000-0005-0000-0000-0000C9830000}"/>
    <cellStyle name="SAPBEXexcBad7 4 29 4" xfId="53669" xr:uid="{00000000-0005-0000-0000-0000CA830000}"/>
    <cellStyle name="SAPBEXexcBad7 4 3" xfId="3534" xr:uid="{00000000-0005-0000-0000-0000CB830000}"/>
    <cellStyle name="SAPBEXexcBad7 4 3 2" xfId="21089" xr:uid="{00000000-0005-0000-0000-0000CC830000}"/>
    <cellStyle name="SAPBEXexcBad7 4 3 3" xfId="31569" xr:uid="{00000000-0005-0000-0000-0000CD830000}"/>
    <cellStyle name="SAPBEXexcBad7 4 3 4" xfId="45980" xr:uid="{00000000-0005-0000-0000-0000CE830000}"/>
    <cellStyle name="SAPBEXexcBad7 4 30" xfId="9969" xr:uid="{00000000-0005-0000-0000-0000CF830000}"/>
    <cellStyle name="SAPBEXexcBad7 4 30 2" xfId="26955" xr:uid="{00000000-0005-0000-0000-0000D0830000}"/>
    <cellStyle name="SAPBEXexcBad7 4 30 3" xfId="38061" xr:uid="{00000000-0005-0000-0000-0000D1830000}"/>
    <cellStyle name="SAPBEXexcBad7 4 30 4" xfId="51026" xr:uid="{00000000-0005-0000-0000-0000D2830000}"/>
    <cellStyle name="SAPBEXexcBad7 4 31" xfId="10157" xr:uid="{00000000-0005-0000-0000-0000D3830000}"/>
    <cellStyle name="SAPBEXexcBad7 4 31 2" xfId="27129" xr:uid="{00000000-0005-0000-0000-0000D4830000}"/>
    <cellStyle name="SAPBEXexcBad7 4 31 3" xfId="38205" xr:uid="{00000000-0005-0000-0000-0000D5830000}"/>
    <cellStyle name="SAPBEXexcBad7 4 31 4" xfId="51168" xr:uid="{00000000-0005-0000-0000-0000D6830000}"/>
    <cellStyle name="SAPBEXexcBad7 4 32" xfId="13678" xr:uid="{00000000-0005-0000-0000-0000D7830000}"/>
    <cellStyle name="SAPBEXexcBad7 4 32 2" xfId="30311" xr:uid="{00000000-0005-0000-0000-0000D8830000}"/>
    <cellStyle name="SAPBEXexcBad7 4 32 3" xfId="40898" xr:uid="{00000000-0005-0000-0000-0000D9830000}"/>
    <cellStyle name="SAPBEXexcBad7 4 32 4" xfId="53906" xr:uid="{00000000-0005-0000-0000-0000DA830000}"/>
    <cellStyle name="SAPBEXexcBad7 4 33" xfId="14513" xr:uid="{00000000-0005-0000-0000-0000DB830000}"/>
    <cellStyle name="SAPBEXexcBad7 4 33 2" xfId="31050" xr:uid="{00000000-0005-0000-0000-0000DC830000}"/>
    <cellStyle name="SAPBEXexcBad7 4 33 3" xfId="41518" xr:uid="{00000000-0005-0000-0000-0000DD830000}"/>
    <cellStyle name="SAPBEXexcBad7 4 33 4" xfId="54526" xr:uid="{00000000-0005-0000-0000-0000DE830000}"/>
    <cellStyle name="SAPBEXexcBad7 4 34" xfId="14829" xr:uid="{00000000-0005-0000-0000-0000DF830000}"/>
    <cellStyle name="SAPBEXexcBad7 4 34 2" xfId="31328" xr:uid="{00000000-0005-0000-0000-0000E0830000}"/>
    <cellStyle name="SAPBEXexcBad7 4 34 3" xfId="41752" xr:uid="{00000000-0005-0000-0000-0000E1830000}"/>
    <cellStyle name="SAPBEXexcBad7 4 34 4" xfId="54760" xr:uid="{00000000-0005-0000-0000-0000E2830000}"/>
    <cellStyle name="SAPBEXexcBad7 4 35" xfId="15127" xr:uid="{00000000-0005-0000-0000-0000E3830000}"/>
    <cellStyle name="SAPBEXexcBad7 4 35 2" xfId="31595" xr:uid="{00000000-0005-0000-0000-0000E4830000}"/>
    <cellStyle name="SAPBEXexcBad7 4 35 3" xfId="41984" xr:uid="{00000000-0005-0000-0000-0000E5830000}"/>
    <cellStyle name="SAPBEXexcBad7 4 35 4" xfId="54992" xr:uid="{00000000-0005-0000-0000-0000E6830000}"/>
    <cellStyle name="SAPBEXexcBad7 4 36" xfId="15579" xr:uid="{00000000-0005-0000-0000-0000E7830000}"/>
    <cellStyle name="SAPBEXexcBad7 4 36 2" xfId="32001" xr:uid="{00000000-0005-0000-0000-0000E8830000}"/>
    <cellStyle name="SAPBEXexcBad7 4 36 3" xfId="42344" xr:uid="{00000000-0005-0000-0000-0000E9830000}"/>
    <cellStyle name="SAPBEXexcBad7 4 36 4" xfId="55352" xr:uid="{00000000-0005-0000-0000-0000EA830000}"/>
    <cellStyle name="SAPBEXexcBad7 4 37" xfId="15486" xr:uid="{00000000-0005-0000-0000-0000EB830000}"/>
    <cellStyle name="SAPBEXexcBad7 4 37 2" xfId="31912" xr:uid="{00000000-0005-0000-0000-0000EC830000}"/>
    <cellStyle name="SAPBEXexcBad7 4 37 3" xfId="42263" xr:uid="{00000000-0005-0000-0000-0000ED830000}"/>
    <cellStyle name="SAPBEXexcBad7 4 37 4" xfId="55271" xr:uid="{00000000-0005-0000-0000-0000EE830000}"/>
    <cellStyle name="SAPBEXexcBad7 4 38" xfId="16324" xr:uid="{00000000-0005-0000-0000-0000EF830000}"/>
    <cellStyle name="SAPBEXexcBad7 4 38 2" xfId="32668" xr:uid="{00000000-0005-0000-0000-0000F0830000}"/>
    <cellStyle name="SAPBEXexcBad7 4 38 3" xfId="42924" xr:uid="{00000000-0005-0000-0000-0000F1830000}"/>
    <cellStyle name="SAPBEXexcBad7 4 38 4" xfId="55932" xr:uid="{00000000-0005-0000-0000-0000F2830000}"/>
    <cellStyle name="SAPBEXexcBad7 4 39" xfId="16118" xr:uid="{00000000-0005-0000-0000-0000F3830000}"/>
    <cellStyle name="SAPBEXexcBad7 4 39 2" xfId="32474" xr:uid="{00000000-0005-0000-0000-0000F4830000}"/>
    <cellStyle name="SAPBEXexcBad7 4 39 3" xfId="42747" xr:uid="{00000000-0005-0000-0000-0000F5830000}"/>
    <cellStyle name="SAPBEXexcBad7 4 39 4" xfId="55755" xr:uid="{00000000-0005-0000-0000-0000F6830000}"/>
    <cellStyle name="SAPBEXexcBad7 4 4" xfId="4153" xr:uid="{00000000-0005-0000-0000-0000F7830000}"/>
    <cellStyle name="SAPBEXexcBad7 4 4 2" xfId="21652" xr:uid="{00000000-0005-0000-0000-0000F8830000}"/>
    <cellStyle name="SAPBEXexcBad7 4 4 3" xfId="19872" xr:uid="{00000000-0005-0000-0000-0000F9830000}"/>
    <cellStyle name="SAPBEXexcBad7 4 4 4" xfId="46460" xr:uid="{00000000-0005-0000-0000-0000FA830000}"/>
    <cellStyle name="SAPBEXexcBad7 4 40" xfId="17345" xr:uid="{00000000-0005-0000-0000-0000FB830000}"/>
    <cellStyle name="SAPBEXexcBad7 4 40 2" xfId="33598" xr:uid="{00000000-0005-0000-0000-0000FC830000}"/>
    <cellStyle name="SAPBEXexcBad7 4 40 3" xfId="43736" xr:uid="{00000000-0005-0000-0000-0000FD830000}"/>
    <cellStyle name="SAPBEXexcBad7 4 40 4" xfId="56744" xr:uid="{00000000-0005-0000-0000-0000FE830000}"/>
    <cellStyle name="SAPBEXexcBad7 4 41" xfId="16826" xr:uid="{00000000-0005-0000-0000-0000FF830000}"/>
    <cellStyle name="SAPBEXexcBad7 4 41 2" xfId="33114" xr:uid="{00000000-0005-0000-0000-000000840000}"/>
    <cellStyle name="SAPBEXexcBad7 4 41 3" xfId="43311" xr:uid="{00000000-0005-0000-0000-000001840000}"/>
    <cellStyle name="SAPBEXexcBad7 4 41 4" xfId="56319" xr:uid="{00000000-0005-0000-0000-000002840000}"/>
    <cellStyle name="SAPBEXexcBad7 4 42" xfId="17905" xr:uid="{00000000-0005-0000-0000-000003840000}"/>
    <cellStyle name="SAPBEXexcBad7 4 42 2" xfId="34094" xr:uid="{00000000-0005-0000-0000-000004840000}"/>
    <cellStyle name="SAPBEXexcBad7 4 42 3" xfId="44147" xr:uid="{00000000-0005-0000-0000-000005840000}"/>
    <cellStyle name="SAPBEXexcBad7 4 42 4" xfId="57155" xr:uid="{00000000-0005-0000-0000-000006840000}"/>
    <cellStyle name="SAPBEXexcBad7 4 43" xfId="18220" xr:uid="{00000000-0005-0000-0000-000007840000}"/>
    <cellStyle name="SAPBEXexcBad7 4 43 2" xfId="34369" xr:uid="{00000000-0005-0000-0000-000008840000}"/>
    <cellStyle name="SAPBEXexcBad7 4 43 3" xfId="44378" xr:uid="{00000000-0005-0000-0000-000009840000}"/>
    <cellStyle name="SAPBEXexcBad7 4 43 4" xfId="57386" xr:uid="{00000000-0005-0000-0000-00000A840000}"/>
    <cellStyle name="SAPBEXexcBad7 4 44" xfId="18540" xr:uid="{00000000-0005-0000-0000-00000B840000}"/>
    <cellStyle name="SAPBEXexcBad7 4 44 2" xfId="34656" xr:uid="{00000000-0005-0000-0000-00000C840000}"/>
    <cellStyle name="SAPBEXexcBad7 4 44 3" xfId="44615" xr:uid="{00000000-0005-0000-0000-00000D840000}"/>
    <cellStyle name="SAPBEXexcBad7 4 44 4" xfId="57623" xr:uid="{00000000-0005-0000-0000-00000E840000}"/>
    <cellStyle name="SAPBEXexcBad7 4 45" xfId="19000" xr:uid="{00000000-0005-0000-0000-00000F840000}"/>
    <cellStyle name="SAPBEXexcBad7 4 45 2" xfId="35063" xr:uid="{00000000-0005-0000-0000-000010840000}"/>
    <cellStyle name="SAPBEXexcBad7 4 45 3" xfId="44957" xr:uid="{00000000-0005-0000-0000-000011840000}"/>
    <cellStyle name="SAPBEXexcBad7 4 45 4" xfId="57965" xr:uid="{00000000-0005-0000-0000-000012840000}"/>
    <cellStyle name="SAPBEXexcBad7 4 46" xfId="19303" xr:uid="{00000000-0005-0000-0000-000013840000}"/>
    <cellStyle name="SAPBEXexcBad7 4 46 2" xfId="35333" xr:uid="{00000000-0005-0000-0000-000014840000}"/>
    <cellStyle name="SAPBEXexcBad7 4 46 3" xfId="45180" xr:uid="{00000000-0005-0000-0000-000015840000}"/>
    <cellStyle name="SAPBEXexcBad7 4 46 4" xfId="58188" xr:uid="{00000000-0005-0000-0000-000016840000}"/>
    <cellStyle name="SAPBEXexcBad7 4 47" xfId="20176" xr:uid="{00000000-0005-0000-0000-000017840000}"/>
    <cellStyle name="SAPBEXexcBad7 4 48" xfId="45464" xr:uid="{00000000-0005-0000-0000-000018840000}"/>
    <cellStyle name="SAPBEXexcBad7 4 5" xfId="4036" xr:uid="{00000000-0005-0000-0000-000019840000}"/>
    <cellStyle name="SAPBEXexcBad7 4 5 2" xfId="21542" xr:uid="{00000000-0005-0000-0000-00001A840000}"/>
    <cellStyle name="SAPBEXexcBad7 4 5 3" xfId="19964" xr:uid="{00000000-0005-0000-0000-00001B840000}"/>
    <cellStyle name="SAPBEXexcBad7 4 5 4" xfId="46368" xr:uid="{00000000-0005-0000-0000-00001C840000}"/>
    <cellStyle name="SAPBEXexcBad7 4 6" xfId="4786" xr:uid="{00000000-0005-0000-0000-00001D840000}"/>
    <cellStyle name="SAPBEXexcBad7 4 6 2" xfId="22220" xr:uid="{00000000-0005-0000-0000-00001E840000}"/>
    <cellStyle name="SAPBEXexcBad7 4 6 3" xfId="32598" xr:uid="{00000000-0005-0000-0000-00001F840000}"/>
    <cellStyle name="SAPBEXexcBad7 4 6 4" xfId="46933" xr:uid="{00000000-0005-0000-0000-000020840000}"/>
    <cellStyle name="SAPBEXexcBad7 4 7" xfId="4061" xr:uid="{00000000-0005-0000-0000-000021840000}"/>
    <cellStyle name="SAPBEXexcBad7 4 7 2" xfId="21564" xr:uid="{00000000-0005-0000-0000-000022840000}"/>
    <cellStyle name="SAPBEXexcBad7 4 7 3" xfId="19948" xr:uid="{00000000-0005-0000-0000-000023840000}"/>
    <cellStyle name="SAPBEXexcBad7 4 7 4" xfId="46384" xr:uid="{00000000-0005-0000-0000-000024840000}"/>
    <cellStyle name="SAPBEXexcBad7 4 8" xfId="4716" xr:uid="{00000000-0005-0000-0000-000025840000}"/>
    <cellStyle name="SAPBEXexcBad7 4 8 2" xfId="22154" xr:uid="{00000000-0005-0000-0000-000026840000}"/>
    <cellStyle name="SAPBEXexcBad7 4 8 3" xfId="21616" xr:uid="{00000000-0005-0000-0000-000027840000}"/>
    <cellStyle name="SAPBEXexcBad7 4 8 4" xfId="46869" xr:uid="{00000000-0005-0000-0000-000028840000}"/>
    <cellStyle name="SAPBEXexcBad7 4 9" xfId="3927" xr:uid="{00000000-0005-0000-0000-000029840000}"/>
    <cellStyle name="SAPBEXexcBad7 4 9 2" xfId="21441" xr:uid="{00000000-0005-0000-0000-00002A840000}"/>
    <cellStyle name="SAPBEXexcBad7 4 9 3" xfId="20054" xr:uid="{00000000-0005-0000-0000-00002B840000}"/>
    <cellStyle name="SAPBEXexcBad7 4 9 4" xfId="46277" xr:uid="{00000000-0005-0000-0000-00002C840000}"/>
    <cellStyle name="SAPBEXexcBad7 5" xfId="3128" xr:uid="{00000000-0005-0000-0000-00002D840000}"/>
    <cellStyle name="SAPBEXexcBad7 5 2" xfId="20721" xr:uid="{00000000-0005-0000-0000-00002E840000}"/>
    <cellStyle name="SAPBEXexcBad7 5 3" xfId="35012" xr:uid="{00000000-0005-0000-0000-00002F840000}"/>
    <cellStyle name="SAPBEXexcBad7 5 4" xfId="45671" xr:uid="{00000000-0005-0000-0000-000030840000}"/>
    <cellStyle name="SAPBEXexcBad7 6" xfId="4740" xr:uid="{00000000-0005-0000-0000-000031840000}"/>
    <cellStyle name="SAPBEXexcBad7 6 2" xfId="22176" xr:uid="{00000000-0005-0000-0000-000032840000}"/>
    <cellStyle name="SAPBEXexcBad7 6 3" xfId="20528" xr:uid="{00000000-0005-0000-0000-000033840000}"/>
    <cellStyle name="SAPBEXexcBad7 6 4" xfId="46891" xr:uid="{00000000-0005-0000-0000-000034840000}"/>
    <cellStyle name="SAPBEXexcBad7 7" xfId="5861" xr:uid="{00000000-0005-0000-0000-000035840000}"/>
    <cellStyle name="SAPBEXexcBad7 7 2" xfId="23205" xr:uid="{00000000-0005-0000-0000-000036840000}"/>
    <cellStyle name="SAPBEXexcBad7 7 3" xfId="29492" xr:uid="{00000000-0005-0000-0000-000037840000}"/>
    <cellStyle name="SAPBEXexcBad7 7 4" xfId="47785" xr:uid="{00000000-0005-0000-0000-000038840000}"/>
    <cellStyle name="SAPBEXexcBad7 8" xfId="6041" xr:uid="{00000000-0005-0000-0000-000039840000}"/>
    <cellStyle name="SAPBEXexcBad7 8 2" xfId="23375" xr:uid="{00000000-0005-0000-0000-00003A840000}"/>
    <cellStyle name="SAPBEXexcBad7 8 3" xfId="29473" xr:uid="{00000000-0005-0000-0000-00003B840000}"/>
    <cellStyle name="SAPBEXexcBad7 8 4" xfId="47939" xr:uid="{00000000-0005-0000-0000-00003C840000}"/>
    <cellStyle name="SAPBEXexcBad7 9" xfId="6922" xr:uid="{00000000-0005-0000-0000-00003D840000}"/>
    <cellStyle name="SAPBEXexcBad7 9 2" xfId="24167" xr:uid="{00000000-0005-0000-0000-00003E840000}"/>
    <cellStyle name="SAPBEXexcBad7 9 3" xfId="35635" xr:uid="{00000000-0005-0000-0000-00003F840000}"/>
    <cellStyle name="SAPBEXexcBad7 9 4" xfId="48604" xr:uid="{00000000-0005-0000-0000-000040840000}"/>
    <cellStyle name="SAPBEXexcBad8" xfId="1591" xr:uid="{00000000-0005-0000-0000-000041840000}"/>
    <cellStyle name="SAPBEXexcBad8 10" xfId="7282" xr:uid="{00000000-0005-0000-0000-000042840000}"/>
    <cellStyle name="SAPBEXexcBad8 10 2" xfId="24495" xr:uid="{00000000-0005-0000-0000-000043840000}"/>
    <cellStyle name="SAPBEXexcBad8 10 3" xfId="35909" xr:uid="{00000000-0005-0000-0000-000044840000}"/>
    <cellStyle name="SAPBEXexcBad8 10 4" xfId="48880" xr:uid="{00000000-0005-0000-0000-000045840000}"/>
    <cellStyle name="SAPBEXexcBad8 11" xfId="8072" xr:uid="{00000000-0005-0000-0000-000046840000}"/>
    <cellStyle name="SAPBEXexcBad8 11 2" xfId="25207" xr:uid="{00000000-0005-0000-0000-000047840000}"/>
    <cellStyle name="SAPBEXexcBad8 11 3" xfId="36515" xr:uid="{00000000-0005-0000-0000-000048840000}"/>
    <cellStyle name="SAPBEXexcBad8 11 4" xfId="49486" xr:uid="{00000000-0005-0000-0000-000049840000}"/>
    <cellStyle name="SAPBEXexcBad8 12" xfId="8023" xr:uid="{00000000-0005-0000-0000-00004A840000}"/>
    <cellStyle name="SAPBEXexcBad8 12 2" xfId="25158" xr:uid="{00000000-0005-0000-0000-00004B840000}"/>
    <cellStyle name="SAPBEXexcBad8 12 3" xfId="36471" xr:uid="{00000000-0005-0000-0000-00004C840000}"/>
    <cellStyle name="SAPBEXexcBad8 12 4" xfId="49442" xr:uid="{00000000-0005-0000-0000-00004D840000}"/>
    <cellStyle name="SAPBEXexcBad8 13" xfId="9480" xr:uid="{00000000-0005-0000-0000-00004E840000}"/>
    <cellStyle name="SAPBEXexcBad8 13 2" xfId="26499" xr:uid="{00000000-0005-0000-0000-00004F840000}"/>
    <cellStyle name="SAPBEXexcBad8 13 3" xfId="37647" xr:uid="{00000000-0005-0000-0000-000050840000}"/>
    <cellStyle name="SAPBEXexcBad8 13 4" xfId="50613" xr:uid="{00000000-0005-0000-0000-000051840000}"/>
    <cellStyle name="SAPBEXexcBad8 14" xfId="9733" xr:uid="{00000000-0005-0000-0000-000052840000}"/>
    <cellStyle name="SAPBEXexcBad8 14 2" xfId="26731" xr:uid="{00000000-0005-0000-0000-000053840000}"/>
    <cellStyle name="SAPBEXexcBad8 14 3" xfId="37864" xr:uid="{00000000-0005-0000-0000-000054840000}"/>
    <cellStyle name="SAPBEXexcBad8 14 4" xfId="50830" xr:uid="{00000000-0005-0000-0000-000055840000}"/>
    <cellStyle name="SAPBEXexcBad8 15" xfId="9698" xr:uid="{00000000-0005-0000-0000-000056840000}"/>
    <cellStyle name="SAPBEXexcBad8 15 2" xfId="26699" xr:uid="{00000000-0005-0000-0000-000057840000}"/>
    <cellStyle name="SAPBEXexcBad8 15 3" xfId="37838" xr:uid="{00000000-0005-0000-0000-000058840000}"/>
    <cellStyle name="SAPBEXexcBad8 15 4" xfId="50804" xr:uid="{00000000-0005-0000-0000-000059840000}"/>
    <cellStyle name="SAPBEXexcBad8 16" xfId="9790" xr:uid="{00000000-0005-0000-0000-00005A840000}"/>
    <cellStyle name="SAPBEXexcBad8 16 2" xfId="26786" xr:uid="{00000000-0005-0000-0000-00005B840000}"/>
    <cellStyle name="SAPBEXexcBad8 16 3" xfId="37911" xr:uid="{00000000-0005-0000-0000-00005C840000}"/>
    <cellStyle name="SAPBEXexcBad8 16 4" xfId="50877" xr:uid="{00000000-0005-0000-0000-00005D840000}"/>
    <cellStyle name="SAPBEXexcBad8 17" xfId="9973" xr:uid="{00000000-0005-0000-0000-00005E840000}"/>
    <cellStyle name="SAPBEXexcBad8 17 2" xfId="26959" xr:uid="{00000000-0005-0000-0000-00005F840000}"/>
    <cellStyle name="SAPBEXexcBad8 17 3" xfId="38065" xr:uid="{00000000-0005-0000-0000-000060840000}"/>
    <cellStyle name="SAPBEXexcBad8 17 4" xfId="51030" xr:uid="{00000000-0005-0000-0000-000061840000}"/>
    <cellStyle name="SAPBEXexcBad8 18" xfId="9657" xr:uid="{00000000-0005-0000-0000-000062840000}"/>
    <cellStyle name="SAPBEXexcBad8 18 2" xfId="26660" xr:uid="{00000000-0005-0000-0000-000063840000}"/>
    <cellStyle name="SAPBEXexcBad8 18 3" xfId="37802" xr:uid="{00000000-0005-0000-0000-000064840000}"/>
    <cellStyle name="SAPBEXexcBad8 18 4" xfId="50768" xr:uid="{00000000-0005-0000-0000-000065840000}"/>
    <cellStyle name="SAPBEXexcBad8 19" xfId="10884" xr:uid="{00000000-0005-0000-0000-000066840000}"/>
    <cellStyle name="SAPBEXexcBad8 19 2" xfId="27806" xr:uid="{00000000-0005-0000-0000-000067840000}"/>
    <cellStyle name="SAPBEXexcBad8 19 3" xfId="38791" xr:uid="{00000000-0005-0000-0000-000068840000}"/>
    <cellStyle name="SAPBEXexcBad8 19 4" xfId="51799" xr:uid="{00000000-0005-0000-0000-000069840000}"/>
    <cellStyle name="SAPBEXexcBad8 2" xfId="2904" xr:uid="{00000000-0005-0000-0000-00006A840000}"/>
    <cellStyle name="SAPBEXexcBad8 2 10" xfId="6274" xr:uid="{00000000-0005-0000-0000-00006B840000}"/>
    <cellStyle name="SAPBEXexcBad8 2 10 2" xfId="23596" xr:uid="{00000000-0005-0000-0000-00006C840000}"/>
    <cellStyle name="SAPBEXexcBad8 2 10 3" xfId="21715" xr:uid="{00000000-0005-0000-0000-00006D840000}"/>
    <cellStyle name="SAPBEXexcBad8 2 10 4" xfId="48130" xr:uid="{00000000-0005-0000-0000-00006E840000}"/>
    <cellStyle name="SAPBEXexcBad8 2 11" xfId="6508" xr:uid="{00000000-0005-0000-0000-00006F840000}"/>
    <cellStyle name="SAPBEXexcBad8 2 11 2" xfId="23805" xr:uid="{00000000-0005-0000-0000-000070840000}"/>
    <cellStyle name="SAPBEXexcBad8 2 11 3" xfId="29152" xr:uid="{00000000-0005-0000-0000-000071840000}"/>
    <cellStyle name="SAPBEXexcBad8 2 11 4" xfId="48303" xr:uid="{00000000-0005-0000-0000-000072840000}"/>
    <cellStyle name="SAPBEXexcBad8 2 12" xfId="6802" xr:uid="{00000000-0005-0000-0000-000073840000}"/>
    <cellStyle name="SAPBEXexcBad8 2 12 2" xfId="24067" xr:uid="{00000000-0005-0000-0000-000074840000}"/>
    <cellStyle name="SAPBEXexcBad8 2 12 3" xfId="22072" xr:uid="{00000000-0005-0000-0000-000075840000}"/>
    <cellStyle name="SAPBEXexcBad8 2 12 4" xfId="48526" xr:uid="{00000000-0005-0000-0000-000076840000}"/>
    <cellStyle name="SAPBEXexcBad8 2 13" xfId="7166" xr:uid="{00000000-0005-0000-0000-000077840000}"/>
    <cellStyle name="SAPBEXexcBad8 2 13 2" xfId="24397" xr:uid="{00000000-0005-0000-0000-000078840000}"/>
    <cellStyle name="SAPBEXexcBad8 2 13 3" xfId="35837" xr:uid="{00000000-0005-0000-0000-000079840000}"/>
    <cellStyle name="SAPBEXexcBad8 2 13 4" xfId="48806" xr:uid="{00000000-0005-0000-0000-00007A840000}"/>
    <cellStyle name="SAPBEXexcBad8 2 14" xfId="7592" xr:uid="{00000000-0005-0000-0000-00007B840000}"/>
    <cellStyle name="SAPBEXexcBad8 2 14 2" xfId="24773" xr:uid="{00000000-0005-0000-0000-00007C840000}"/>
    <cellStyle name="SAPBEXexcBad8 2 14 3" xfId="36145" xr:uid="{00000000-0005-0000-0000-00007D840000}"/>
    <cellStyle name="SAPBEXexcBad8 2 14 4" xfId="49116" xr:uid="{00000000-0005-0000-0000-00007E840000}"/>
    <cellStyle name="SAPBEXexcBad8 2 15" xfId="7889" xr:uid="{00000000-0005-0000-0000-00007F840000}"/>
    <cellStyle name="SAPBEXexcBad8 2 15 2" xfId="25043" xr:uid="{00000000-0005-0000-0000-000080840000}"/>
    <cellStyle name="SAPBEXexcBad8 2 15 3" xfId="36375" xr:uid="{00000000-0005-0000-0000-000081840000}"/>
    <cellStyle name="SAPBEXexcBad8 2 15 4" xfId="49346" xr:uid="{00000000-0005-0000-0000-000082840000}"/>
    <cellStyle name="SAPBEXexcBad8 2 16" xfId="8471" xr:uid="{00000000-0005-0000-0000-000083840000}"/>
    <cellStyle name="SAPBEXexcBad8 2 16 2" xfId="25586" xr:uid="{00000000-0005-0000-0000-000084840000}"/>
    <cellStyle name="SAPBEXexcBad8 2 16 3" xfId="36859" xr:uid="{00000000-0005-0000-0000-000085840000}"/>
    <cellStyle name="SAPBEXexcBad8 2 16 4" xfId="49830" xr:uid="{00000000-0005-0000-0000-000086840000}"/>
    <cellStyle name="SAPBEXexcBad8 2 17" xfId="8733" xr:uid="{00000000-0005-0000-0000-000087840000}"/>
    <cellStyle name="SAPBEXexcBad8 2 17 2" xfId="25813" xr:uid="{00000000-0005-0000-0000-000088840000}"/>
    <cellStyle name="SAPBEXexcBad8 2 17 3" xfId="37047" xr:uid="{00000000-0005-0000-0000-000089840000}"/>
    <cellStyle name="SAPBEXexcBad8 2 17 4" xfId="50018" xr:uid="{00000000-0005-0000-0000-00008A840000}"/>
    <cellStyle name="SAPBEXexcBad8 2 18" xfId="9010" xr:uid="{00000000-0005-0000-0000-00008B840000}"/>
    <cellStyle name="SAPBEXexcBad8 2 18 2" xfId="26062" xr:uid="{00000000-0005-0000-0000-00008C840000}"/>
    <cellStyle name="SAPBEXexcBad8 2 18 3" xfId="37263" xr:uid="{00000000-0005-0000-0000-00008D840000}"/>
    <cellStyle name="SAPBEXexcBad8 2 18 4" xfId="50234" xr:uid="{00000000-0005-0000-0000-00008E840000}"/>
    <cellStyle name="SAPBEXexcBad8 2 19" xfId="10531" xr:uid="{00000000-0005-0000-0000-00008F840000}"/>
    <cellStyle name="SAPBEXexcBad8 2 19 2" xfId="27484" xr:uid="{00000000-0005-0000-0000-000090840000}"/>
    <cellStyle name="SAPBEXexcBad8 2 19 3" xfId="38524" xr:uid="{00000000-0005-0000-0000-000091840000}"/>
    <cellStyle name="SAPBEXexcBad8 2 19 4" xfId="51511" xr:uid="{00000000-0005-0000-0000-000092840000}"/>
    <cellStyle name="SAPBEXexcBad8 2 2" xfId="3416" xr:uid="{00000000-0005-0000-0000-000093840000}"/>
    <cellStyle name="SAPBEXexcBad8 2 2 2" xfId="20989" xr:uid="{00000000-0005-0000-0000-000094840000}"/>
    <cellStyle name="SAPBEXexcBad8 2 2 3" xfId="20882" xr:uid="{00000000-0005-0000-0000-000095840000}"/>
    <cellStyle name="SAPBEXexcBad8 2 2 4" xfId="45902" xr:uid="{00000000-0005-0000-0000-000096840000}"/>
    <cellStyle name="SAPBEXexcBad8 2 20" xfId="10776" xr:uid="{00000000-0005-0000-0000-000097840000}"/>
    <cellStyle name="SAPBEXexcBad8 2 20 2" xfId="27711" xr:uid="{00000000-0005-0000-0000-000098840000}"/>
    <cellStyle name="SAPBEXexcBad8 2 20 3" xfId="38720" xr:uid="{00000000-0005-0000-0000-000099840000}"/>
    <cellStyle name="SAPBEXexcBad8 2 20 4" xfId="51728" xr:uid="{00000000-0005-0000-0000-00009A840000}"/>
    <cellStyle name="SAPBEXexcBad8 2 21" xfId="11101" xr:uid="{00000000-0005-0000-0000-00009B840000}"/>
    <cellStyle name="SAPBEXexcBad8 2 21 2" xfId="28006" xr:uid="{00000000-0005-0000-0000-00009C840000}"/>
    <cellStyle name="SAPBEXexcBad8 2 21 3" xfId="38959" xr:uid="{00000000-0005-0000-0000-00009D840000}"/>
    <cellStyle name="SAPBEXexcBad8 2 21 4" xfId="51967" xr:uid="{00000000-0005-0000-0000-00009E840000}"/>
    <cellStyle name="SAPBEXexcBad8 2 22" xfId="11441" xr:uid="{00000000-0005-0000-0000-00009F840000}"/>
    <cellStyle name="SAPBEXexcBad8 2 22 2" xfId="28316" xr:uid="{00000000-0005-0000-0000-0000A0840000}"/>
    <cellStyle name="SAPBEXexcBad8 2 22 3" xfId="39218" xr:uid="{00000000-0005-0000-0000-0000A1840000}"/>
    <cellStyle name="SAPBEXexcBad8 2 22 4" xfId="52226" xr:uid="{00000000-0005-0000-0000-0000A2840000}"/>
    <cellStyle name="SAPBEXexcBad8 2 23" xfId="11712" xr:uid="{00000000-0005-0000-0000-0000A3840000}"/>
    <cellStyle name="SAPBEXexcBad8 2 23 2" xfId="28553" xr:uid="{00000000-0005-0000-0000-0000A4840000}"/>
    <cellStyle name="SAPBEXexcBad8 2 23 3" xfId="39420" xr:uid="{00000000-0005-0000-0000-0000A5840000}"/>
    <cellStyle name="SAPBEXexcBad8 2 23 4" xfId="52428" xr:uid="{00000000-0005-0000-0000-0000A6840000}"/>
    <cellStyle name="SAPBEXexcBad8 2 24" xfId="12041" xr:uid="{00000000-0005-0000-0000-0000A7840000}"/>
    <cellStyle name="SAPBEXexcBad8 2 24 2" xfId="28853" xr:uid="{00000000-0005-0000-0000-0000A8840000}"/>
    <cellStyle name="SAPBEXexcBad8 2 24 3" xfId="39681" xr:uid="{00000000-0005-0000-0000-0000A9840000}"/>
    <cellStyle name="SAPBEXexcBad8 2 24 4" xfId="52689" xr:uid="{00000000-0005-0000-0000-0000AA840000}"/>
    <cellStyle name="SAPBEXexcBad8 2 25" xfId="12328" xr:uid="{00000000-0005-0000-0000-0000AB840000}"/>
    <cellStyle name="SAPBEXexcBad8 2 25 2" xfId="29107" xr:uid="{00000000-0005-0000-0000-0000AC840000}"/>
    <cellStyle name="SAPBEXexcBad8 2 25 3" xfId="39881" xr:uid="{00000000-0005-0000-0000-0000AD840000}"/>
    <cellStyle name="SAPBEXexcBad8 2 25 4" xfId="52889" xr:uid="{00000000-0005-0000-0000-0000AE840000}"/>
    <cellStyle name="SAPBEXexcBad8 2 26" xfId="12600" xr:uid="{00000000-0005-0000-0000-0000AF840000}"/>
    <cellStyle name="SAPBEXexcBad8 2 26 2" xfId="29348" xr:uid="{00000000-0005-0000-0000-0000B0840000}"/>
    <cellStyle name="SAPBEXexcBad8 2 26 3" xfId="40081" xr:uid="{00000000-0005-0000-0000-0000B1840000}"/>
    <cellStyle name="SAPBEXexcBad8 2 26 4" xfId="53089" xr:uid="{00000000-0005-0000-0000-0000B2840000}"/>
    <cellStyle name="SAPBEXexcBad8 2 27" xfId="12882" xr:uid="{00000000-0005-0000-0000-0000B3840000}"/>
    <cellStyle name="SAPBEXexcBad8 2 27 2" xfId="29597" xr:uid="{00000000-0005-0000-0000-0000B4840000}"/>
    <cellStyle name="SAPBEXexcBad8 2 27 3" xfId="40281" xr:uid="{00000000-0005-0000-0000-0000B5840000}"/>
    <cellStyle name="SAPBEXexcBad8 2 27 4" xfId="53289" xr:uid="{00000000-0005-0000-0000-0000B6840000}"/>
    <cellStyle name="SAPBEXexcBad8 2 28" xfId="13224" xr:uid="{00000000-0005-0000-0000-0000B7840000}"/>
    <cellStyle name="SAPBEXexcBad8 2 28 2" xfId="29905" xr:uid="{00000000-0005-0000-0000-0000B8840000}"/>
    <cellStyle name="SAPBEXexcBad8 2 28 3" xfId="40549" xr:uid="{00000000-0005-0000-0000-0000B9840000}"/>
    <cellStyle name="SAPBEXexcBad8 2 28 4" xfId="53557" xr:uid="{00000000-0005-0000-0000-0000BA840000}"/>
    <cellStyle name="SAPBEXexcBad8 2 29" xfId="13561" xr:uid="{00000000-0005-0000-0000-0000BB840000}"/>
    <cellStyle name="SAPBEXexcBad8 2 29 2" xfId="30211" xr:uid="{00000000-0005-0000-0000-0000BC840000}"/>
    <cellStyle name="SAPBEXexcBad8 2 29 3" xfId="40815" xr:uid="{00000000-0005-0000-0000-0000BD840000}"/>
    <cellStyle name="SAPBEXexcBad8 2 29 4" xfId="53823" xr:uid="{00000000-0005-0000-0000-0000BE840000}"/>
    <cellStyle name="SAPBEXexcBad8 2 3" xfId="3712" xr:uid="{00000000-0005-0000-0000-0000BF840000}"/>
    <cellStyle name="SAPBEXexcBad8 2 3 2" xfId="21248" xr:uid="{00000000-0005-0000-0000-0000C0840000}"/>
    <cellStyle name="SAPBEXexcBad8 2 3 3" xfId="20239" xr:uid="{00000000-0005-0000-0000-0000C1840000}"/>
    <cellStyle name="SAPBEXexcBad8 2 3 4" xfId="46119" xr:uid="{00000000-0005-0000-0000-0000C2840000}"/>
    <cellStyle name="SAPBEXexcBad8 2 30" xfId="13801" xr:uid="{00000000-0005-0000-0000-0000C3840000}"/>
    <cellStyle name="SAPBEXexcBad8 2 30 2" xfId="30425" xr:uid="{00000000-0005-0000-0000-0000C4840000}"/>
    <cellStyle name="SAPBEXexcBad8 2 30 3" xfId="41000" xr:uid="{00000000-0005-0000-0000-0000C5840000}"/>
    <cellStyle name="SAPBEXexcBad8 2 30 4" xfId="54008" xr:uid="{00000000-0005-0000-0000-0000C6840000}"/>
    <cellStyle name="SAPBEXexcBad8 2 31" xfId="14076" xr:uid="{00000000-0005-0000-0000-0000C7840000}"/>
    <cellStyle name="SAPBEXexcBad8 2 31 2" xfId="30664" xr:uid="{00000000-0005-0000-0000-0000C8840000}"/>
    <cellStyle name="SAPBEXexcBad8 2 31 3" xfId="41202" xr:uid="{00000000-0005-0000-0000-0000C9840000}"/>
    <cellStyle name="SAPBEXexcBad8 2 31 4" xfId="54210" xr:uid="{00000000-0005-0000-0000-0000CA840000}"/>
    <cellStyle name="SAPBEXexcBad8 2 32" xfId="14373" xr:uid="{00000000-0005-0000-0000-0000CB840000}"/>
    <cellStyle name="SAPBEXexcBad8 2 32 2" xfId="30928" xr:uid="{00000000-0005-0000-0000-0000CC840000}"/>
    <cellStyle name="SAPBEXexcBad8 2 32 3" xfId="41418" xr:uid="{00000000-0005-0000-0000-0000CD840000}"/>
    <cellStyle name="SAPBEXexcBad8 2 32 4" xfId="54426" xr:uid="{00000000-0005-0000-0000-0000CE840000}"/>
    <cellStyle name="SAPBEXexcBad8 2 33" xfId="14697" xr:uid="{00000000-0005-0000-0000-0000CF840000}"/>
    <cellStyle name="SAPBEXexcBad8 2 33 2" xfId="31216" xr:uid="{00000000-0005-0000-0000-0000D0840000}"/>
    <cellStyle name="SAPBEXexcBad8 2 33 3" xfId="41661" xr:uid="{00000000-0005-0000-0000-0000D1840000}"/>
    <cellStyle name="SAPBEXexcBad8 2 33 4" xfId="54669" xr:uid="{00000000-0005-0000-0000-0000D2840000}"/>
    <cellStyle name="SAPBEXexcBad8 2 34" xfId="14999" xr:uid="{00000000-0005-0000-0000-0000D3840000}"/>
    <cellStyle name="SAPBEXexcBad8 2 34 2" xfId="31485" xr:uid="{00000000-0005-0000-0000-0000D4840000}"/>
    <cellStyle name="SAPBEXexcBad8 2 34 3" xfId="41893" xr:uid="{00000000-0005-0000-0000-0000D5840000}"/>
    <cellStyle name="SAPBEXexcBad8 2 34 4" xfId="54901" xr:uid="{00000000-0005-0000-0000-0000D6840000}"/>
    <cellStyle name="SAPBEXexcBad8 2 35" xfId="15305" xr:uid="{00000000-0005-0000-0000-0000D7840000}"/>
    <cellStyle name="SAPBEXexcBad8 2 35 2" xfId="31754" xr:uid="{00000000-0005-0000-0000-0000D8840000}"/>
    <cellStyle name="SAPBEXexcBad8 2 35 3" xfId="42123" xr:uid="{00000000-0005-0000-0000-0000D9840000}"/>
    <cellStyle name="SAPBEXexcBad8 2 35 4" xfId="55131" xr:uid="{00000000-0005-0000-0000-0000DA840000}"/>
    <cellStyle name="SAPBEXexcBad8 2 36" xfId="15750" xr:uid="{00000000-0005-0000-0000-0000DB840000}"/>
    <cellStyle name="SAPBEXexcBad8 2 36 2" xfId="32158" xr:uid="{00000000-0005-0000-0000-0000DC840000}"/>
    <cellStyle name="SAPBEXexcBad8 2 36 3" xfId="42485" xr:uid="{00000000-0005-0000-0000-0000DD840000}"/>
    <cellStyle name="SAPBEXexcBad8 2 36 4" xfId="55493" xr:uid="{00000000-0005-0000-0000-0000DE840000}"/>
    <cellStyle name="SAPBEXexcBad8 2 37" xfId="16014" xr:uid="{00000000-0005-0000-0000-0000DF840000}"/>
    <cellStyle name="SAPBEXexcBad8 2 37 2" xfId="32386" xr:uid="{00000000-0005-0000-0000-0000E0840000}"/>
    <cellStyle name="SAPBEXexcBad8 2 37 3" xfId="42675" xr:uid="{00000000-0005-0000-0000-0000E1840000}"/>
    <cellStyle name="SAPBEXexcBad8 2 37 4" xfId="55683" xr:uid="{00000000-0005-0000-0000-0000E2840000}"/>
    <cellStyle name="SAPBEXexcBad8 2 38" xfId="16501" xr:uid="{00000000-0005-0000-0000-0000E3840000}"/>
    <cellStyle name="SAPBEXexcBad8 2 38 2" xfId="32833" xr:uid="{00000000-0005-0000-0000-0000E4840000}"/>
    <cellStyle name="SAPBEXexcBad8 2 38 3" xfId="43072" xr:uid="{00000000-0005-0000-0000-0000E5840000}"/>
    <cellStyle name="SAPBEXexcBad8 2 38 4" xfId="56080" xr:uid="{00000000-0005-0000-0000-0000E6840000}"/>
    <cellStyle name="SAPBEXexcBad8 2 39" xfId="16720" xr:uid="{00000000-0005-0000-0000-0000E7840000}"/>
    <cellStyle name="SAPBEXexcBad8 2 39 2" xfId="33027" xr:uid="{00000000-0005-0000-0000-0000E8840000}"/>
    <cellStyle name="SAPBEXexcBad8 2 39 3" xfId="43242" xr:uid="{00000000-0005-0000-0000-0000E9840000}"/>
    <cellStyle name="SAPBEXexcBad8 2 39 4" xfId="56250" xr:uid="{00000000-0005-0000-0000-0000EA840000}"/>
    <cellStyle name="SAPBEXexcBad8 2 4" xfId="4329" xr:uid="{00000000-0005-0000-0000-0000EB840000}"/>
    <cellStyle name="SAPBEXexcBad8 2 4 2" xfId="21812" xr:uid="{00000000-0005-0000-0000-0000EC840000}"/>
    <cellStyle name="SAPBEXexcBad8 2 4 3" xfId="29176" xr:uid="{00000000-0005-0000-0000-0000ED840000}"/>
    <cellStyle name="SAPBEXexcBad8 2 4 4" xfId="46597" xr:uid="{00000000-0005-0000-0000-0000EE840000}"/>
    <cellStyle name="SAPBEXexcBad8 2 40" xfId="17522" xr:uid="{00000000-0005-0000-0000-0000EF840000}"/>
    <cellStyle name="SAPBEXexcBad8 2 40 2" xfId="33760" xr:uid="{00000000-0005-0000-0000-0000F0840000}"/>
    <cellStyle name="SAPBEXexcBad8 2 40 3" xfId="43874" xr:uid="{00000000-0005-0000-0000-0000F1840000}"/>
    <cellStyle name="SAPBEXexcBad8 2 40 4" xfId="56882" xr:uid="{00000000-0005-0000-0000-0000F2840000}"/>
    <cellStyle name="SAPBEXexcBad8 2 41" xfId="17772" xr:uid="{00000000-0005-0000-0000-0000F3840000}"/>
    <cellStyle name="SAPBEXexcBad8 2 41 2" xfId="33981" xr:uid="{00000000-0005-0000-0000-0000F4840000}"/>
    <cellStyle name="SAPBEXexcBad8 2 41 3" xfId="44055" xr:uid="{00000000-0005-0000-0000-0000F5840000}"/>
    <cellStyle name="SAPBEXexcBad8 2 41 4" xfId="57063" xr:uid="{00000000-0005-0000-0000-0000F6840000}"/>
    <cellStyle name="SAPBEXexcBad8 2 42" xfId="18091" xr:uid="{00000000-0005-0000-0000-0000F7840000}"/>
    <cellStyle name="SAPBEXexcBad8 2 42 2" xfId="34262" xr:uid="{00000000-0005-0000-0000-0000F8840000}"/>
    <cellStyle name="SAPBEXexcBad8 2 42 3" xfId="44289" xr:uid="{00000000-0005-0000-0000-0000F9840000}"/>
    <cellStyle name="SAPBEXexcBad8 2 42 4" xfId="57297" xr:uid="{00000000-0005-0000-0000-0000FA840000}"/>
    <cellStyle name="SAPBEXexcBad8 2 43" xfId="18402" xr:uid="{00000000-0005-0000-0000-0000FB840000}"/>
    <cellStyle name="SAPBEXexcBad8 2 43 2" xfId="34537" xr:uid="{00000000-0005-0000-0000-0000FC840000}"/>
    <cellStyle name="SAPBEXexcBad8 2 43 3" xfId="44519" xr:uid="{00000000-0005-0000-0000-0000FD840000}"/>
    <cellStyle name="SAPBEXexcBad8 2 43 4" xfId="57527" xr:uid="{00000000-0005-0000-0000-0000FE840000}"/>
    <cellStyle name="SAPBEXexcBad8 2 44" xfId="18718" xr:uid="{00000000-0005-0000-0000-0000FF840000}"/>
    <cellStyle name="SAPBEXexcBad8 2 44 2" xfId="34817" xr:uid="{00000000-0005-0000-0000-000000850000}"/>
    <cellStyle name="SAPBEXexcBad8 2 44 3" xfId="44754" xr:uid="{00000000-0005-0000-0000-000001850000}"/>
    <cellStyle name="SAPBEXexcBad8 2 44 4" xfId="57762" xr:uid="{00000000-0005-0000-0000-000002850000}"/>
    <cellStyle name="SAPBEXexcBad8 2 45" xfId="19179" xr:uid="{00000000-0005-0000-0000-000003850000}"/>
    <cellStyle name="SAPBEXexcBad8 2 45 2" xfId="35226" xr:uid="{00000000-0005-0000-0000-000004850000}"/>
    <cellStyle name="SAPBEXexcBad8 2 45 3" xfId="45096" xr:uid="{00000000-0005-0000-0000-000005850000}"/>
    <cellStyle name="SAPBEXexcBad8 2 45 4" xfId="58104" xr:uid="{00000000-0005-0000-0000-000006850000}"/>
    <cellStyle name="SAPBEXexcBad8 2 46" xfId="19481" xr:uid="{00000000-0005-0000-0000-000007850000}"/>
    <cellStyle name="SAPBEXexcBad8 2 46 2" xfId="35492" xr:uid="{00000000-0005-0000-0000-000008850000}"/>
    <cellStyle name="SAPBEXexcBad8 2 46 3" xfId="45319" xr:uid="{00000000-0005-0000-0000-000009850000}"/>
    <cellStyle name="SAPBEXexcBad8 2 46 4" xfId="58327" xr:uid="{00000000-0005-0000-0000-00000A850000}"/>
    <cellStyle name="SAPBEXexcBad8 2 47" xfId="30820" xr:uid="{00000000-0005-0000-0000-00000B850000}"/>
    <cellStyle name="SAPBEXexcBad8 2 48" xfId="45571" xr:uid="{00000000-0005-0000-0000-00000C850000}"/>
    <cellStyle name="SAPBEXexcBad8 2 5" xfId="4573" xr:uid="{00000000-0005-0000-0000-00000D850000}"/>
    <cellStyle name="SAPBEXexcBad8 2 5 2" xfId="22025" xr:uid="{00000000-0005-0000-0000-00000E850000}"/>
    <cellStyle name="SAPBEXexcBad8 2 5 3" xfId="20504" xr:uid="{00000000-0005-0000-0000-00000F850000}"/>
    <cellStyle name="SAPBEXexcBad8 2 5 4" xfId="46769" xr:uid="{00000000-0005-0000-0000-000010850000}"/>
    <cellStyle name="SAPBEXexcBad8 2 6" xfId="4963" xr:uid="{00000000-0005-0000-0000-000011850000}"/>
    <cellStyle name="SAPBEXexcBad8 2 6 2" xfId="22387" xr:uid="{00000000-0005-0000-0000-000012850000}"/>
    <cellStyle name="SAPBEXexcBad8 2 6 3" xfId="19766" xr:uid="{00000000-0005-0000-0000-000013850000}"/>
    <cellStyle name="SAPBEXexcBad8 2 6 4" xfId="47081" xr:uid="{00000000-0005-0000-0000-000014850000}"/>
    <cellStyle name="SAPBEXexcBad8 2 7" xfId="5188" xr:uid="{00000000-0005-0000-0000-000015850000}"/>
    <cellStyle name="SAPBEXexcBad8 2 7 2" xfId="22590" xr:uid="{00000000-0005-0000-0000-000016850000}"/>
    <cellStyle name="SAPBEXexcBad8 2 7 3" xfId="19660" xr:uid="{00000000-0005-0000-0000-000017850000}"/>
    <cellStyle name="SAPBEXexcBad8 2 7 4" xfId="47262" xr:uid="{00000000-0005-0000-0000-000018850000}"/>
    <cellStyle name="SAPBEXexcBad8 2 8" xfId="5473" xr:uid="{00000000-0005-0000-0000-000019850000}"/>
    <cellStyle name="SAPBEXexcBad8 2 8 2" xfId="22851" xr:uid="{00000000-0005-0000-0000-00001A850000}"/>
    <cellStyle name="SAPBEXexcBad8 2 8 3" xfId="35377" xr:uid="{00000000-0005-0000-0000-00001B850000}"/>
    <cellStyle name="SAPBEXexcBad8 2 8 4" xfId="47480" xr:uid="{00000000-0005-0000-0000-00001C850000}"/>
    <cellStyle name="SAPBEXexcBad8 2 9" xfId="5681" xr:uid="{00000000-0005-0000-0000-00001D850000}"/>
    <cellStyle name="SAPBEXexcBad8 2 9 2" xfId="23040" xr:uid="{00000000-0005-0000-0000-00001E850000}"/>
    <cellStyle name="SAPBEXexcBad8 2 9 3" xfId="30560" xr:uid="{00000000-0005-0000-0000-00001F850000}"/>
    <cellStyle name="SAPBEXexcBad8 2 9 4" xfId="47642" xr:uid="{00000000-0005-0000-0000-000020850000}"/>
    <cellStyle name="SAPBEXexcBad8 20" xfId="11563" xr:uid="{00000000-0005-0000-0000-000021850000}"/>
    <cellStyle name="SAPBEXexcBad8 20 2" xfId="28419" xr:uid="{00000000-0005-0000-0000-000022850000}"/>
    <cellStyle name="SAPBEXexcBad8 20 3" xfId="39301" xr:uid="{00000000-0005-0000-0000-000023850000}"/>
    <cellStyle name="SAPBEXexcBad8 20 4" xfId="52309" xr:uid="{00000000-0005-0000-0000-000024850000}"/>
    <cellStyle name="SAPBEXexcBad8 21" xfId="10269" xr:uid="{00000000-0005-0000-0000-000025850000}"/>
    <cellStyle name="SAPBEXexcBad8 21 2" xfId="27234" xr:uid="{00000000-0005-0000-0000-000026850000}"/>
    <cellStyle name="SAPBEXexcBad8 21 3" xfId="38302" xr:uid="{00000000-0005-0000-0000-000027850000}"/>
    <cellStyle name="SAPBEXexcBad8 21 4" xfId="51259" xr:uid="{00000000-0005-0000-0000-000028850000}"/>
    <cellStyle name="SAPBEXexcBad8 22" xfId="15436" xr:uid="{00000000-0005-0000-0000-000029850000}"/>
    <cellStyle name="SAPBEXexcBad8 22 2" xfId="31864" xr:uid="{00000000-0005-0000-0000-00002A850000}"/>
    <cellStyle name="SAPBEXexcBad8 22 3" xfId="42216" xr:uid="{00000000-0005-0000-0000-00002B850000}"/>
    <cellStyle name="SAPBEXexcBad8 22 4" xfId="55224" xr:uid="{00000000-0005-0000-0000-00002C850000}"/>
    <cellStyle name="SAPBEXexcBad8 23" xfId="16277" xr:uid="{00000000-0005-0000-0000-00002D850000}"/>
    <cellStyle name="SAPBEXexcBad8 23 2" xfId="32623" xr:uid="{00000000-0005-0000-0000-00002E850000}"/>
    <cellStyle name="SAPBEXexcBad8 23 3" xfId="42881" xr:uid="{00000000-0005-0000-0000-00002F850000}"/>
    <cellStyle name="SAPBEXexcBad8 23 4" xfId="55889" xr:uid="{00000000-0005-0000-0000-000030850000}"/>
    <cellStyle name="SAPBEXexcBad8 24" xfId="16964" xr:uid="{00000000-0005-0000-0000-000031850000}"/>
    <cellStyle name="SAPBEXexcBad8 24 2" xfId="33245" xr:uid="{00000000-0005-0000-0000-000032850000}"/>
    <cellStyle name="SAPBEXexcBad8 24 3" xfId="43427" xr:uid="{00000000-0005-0000-0000-000033850000}"/>
    <cellStyle name="SAPBEXexcBad8 24 4" xfId="56435" xr:uid="{00000000-0005-0000-0000-000034850000}"/>
    <cellStyle name="SAPBEXexcBad8 25" xfId="16869" xr:uid="{00000000-0005-0000-0000-000035850000}"/>
    <cellStyle name="SAPBEXexcBad8 25 2" xfId="33156" xr:uid="{00000000-0005-0000-0000-000036850000}"/>
    <cellStyle name="SAPBEXexcBad8 25 3" xfId="43353" xr:uid="{00000000-0005-0000-0000-000037850000}"/>
    <cellStyle name="SAPBEXexcBad8 25 4" xfId="56361" xr:uid="{00000000-0005-0000-0000-000038850000}"/>
    <cellStyle name="SAPBEXexcBad8 26" xfId="17621" xr:uid="{00000000-0005-0000-0000-000039850000}"/>
    <cellStyle name="SAPBEXexcBad8 26 2" xfId="33841" xr:uid="{00000000-0005-0000-0000-00003A850000}"/>
    <cellStyle name="SAPBEXexcBad8 26 3" xfId="43935" xr:uid="{00000000-0005-0000-0000-00003B850000}"/>
    <cellStyle name="SAPBEXexcBad8 26 4" xfId="56943" xr:uid="{00000000-0005-0000-0000-00003C850000}"/>
    <cellStyle name="SAPBEXexcBad8 27" xfId="16879" xr:uid="{00000000-0005-0000-0000-00003D850000}"/>
    <cellStyle name="SAPBEXexcBad8 27 2" xfId="33165" xr:uid="{00000000-0005-0000-0000-00003E850000}"/>
    <cellStyle name="SAPBEXexcBad8 27 3" xfId="43361" xr:uid="{00000000-0005-0000-0000-00003F850000}"/>
    <cellStyle name="SAPBEXexcBad8 27 4" xfId="56369" xr:uid="{00000000-0005-0000-0000-000040850000}"/>
    <cellStyle name="SAPBEXexcBad8 28" xfId="18877" xr:uid="{00000000-0005-0000-0000-000041850000}"/>
    <cellStyle name="SAPBEXexcBad8 28 2" xfId="34949" xr:uid="{00000000-0005-0000-0000-000042850000}"/>
    <cellStyle name="SAPBEXexcBad8 28 3" xfId="44863" xr:uid="{00000000-0005-0000-0000-000043850000}"/>
    <cellStyle name="SAPBEXexcBad8 28 4" xfId="57871" xr:uid="{00000000-0005-0000-0000-000044850000}"/>
    <cellStyle name="SAPBEXexcBad8 29" xfId="25097" xr:uid="{00000000-0005-0000-0000-000045850000}"/>
    <cellStyle name="SAPBEXexcBad8 3" xfId="2842" xr:uid="{00000000-0005-0000-0000-000046850000}"/>
    <cellStyle name="SAPBEXexcBad8 3 10" xfId="6215" xr:uid="{00000000-0005-0000-0000-000047850000}"/>
    <cellStyle name="SAPBEXexcBad8 3 10 2" xfId="23537" xr:uid="{00000000-0005-0000-0000-000048850000}"/>
    <cellStyle name="SAPBEXexcBad8 3 10 3" xfId="24546" xr:uid="{00000000-0005-0000-0000-000049850000}"/>
    <cellStyle name="SAPBEXexcBad8 3 10 4" xfId="48071" xr:uid="{00000000-0005-0000-0000-00004A850000}"/>
    <cellStyle name="SAPBEXexcBad8 3 11" xfId="6448" xr:uid="{00000000-0005-0000-0000-00004B850000}"/>
    <cellStyle name="SAPBEXexcBad8 3 11 2" xfId="23746" xr:uid="{00000000-0005-0000-0000-00004C850000}"/>
    <cellStyle name="SAPBEXexcBad8 3 11 3" xfId="32733" xr:uid="{00000000-0005-0000-0000-00004D850000}"/>
    <cellStyle name="SAPBEXexcBad8 3 11 4" xfId="48244" xr:uid="{00000000-0005-0000-0000-00004E850000}"/>
    <cellStyle name="SAPBEXexcBad8 3 12" xfId="6742" xr:uid="{00000000-0005-0000-0000-00004F850000}"/>
    <cellStyle name="SAPBEXexcBad8 3 12 2" xfId="24008" xr:uid="{00000000-0005-0000-0000-000050850000}"/>
    <cellStyle name="SAPBEXexcBad8 3 12 3" xfId="25943" xr:uid="{00000000-0005-0000-0000-000051850000}"/>
    <cellStyle name="SAPBEXexcBad8 3 12 4" xfId="48467" xr:uid="{00000000-0005-0000-0000-000052850000}"/>
    <cellStyle name="SAPBEXexcBad8 3 13" xfId="7106" xr:uid="{00000000-0005-0000-0000-000053850000}"/>
    <cellStyle name="SAPBEXexcBad8 3 13 2" xfId="24337" xr:uid="{00000000-0005-0000-0000-000054850000}"/>
    <cellStyle name="SAPBEXexcBad8 3 13 3" xfId="35778" xr:uid="{00000000-0005-0000-0000-000055850000}"/>
    <cellStyle name="SAPBEXexcBad8 3 13 4" xfId="48747" xr:uid="{00000000-0005-0000-0000-000056850000}"/>
    <cellStyle name="SAPBEXexcBad8 3 14" xfId="7532" xr:uid="{00000000-0005-0000-0000-000057850000}"/>
    <cellStyle name="SAPBEXexcBad8 3 14 2" xfId="24714" xr:uid="{00000000-0005-0000-0000-000058850000}"/>
    <cellStyle name="SAPBEXexcBad8 3 14 3" xfId="36086" xr:uid="{00000000-0005-0000-0000-000059850000}"/>
    <cellStyle name="SAPBEXexcBad8 3 14 4" xfId="49057" xr:uid="{00000000-0005-0000-0000-00005A850000}"/>
    <cellStyle name="SAPBEXexcBad8 3 15" xfId="7830" xr:uid="{00000000-0005-0000-0000-00005B850000}"/>
    <cellStyle name="SAPBEXexcBad8 3 15 2" xfId="24984" xr:uid="{00000000-0005-0000-0000-00005C850000}"/>
    <cellStyle name="SAPBEXexcBad8 3 15 3" xfId="36316" xr:uid="{00000000-0005-0000-0000-00005D850000}"/>
    <cellStyle name="SAPBEXexcBad8 3 15 4" xfId="49287" xr:uid="{00000000-0005-0000-0000-00005E850000}"/>
    <cellStyle name="SAPBEXexcBad8 3 16" xfId="8411" xr:uid="{00000000-0005-0000-0000-00005F850000}"/>
    <cellStyle name="SAPBEXexcBad8 3 16 2" xfId="25526" xr:uid="{00000000-0005-0000-0000-000060850000}"/>
    <cellStyle name="SAPBEXexcBad8 3 16 3" xfId="36799" xr:uid="{00000000-0005-0000-0000-000061850000}"/>
    <cellStyle name="SAPBEXexcBad8 3 16 4" xfId="49770" xr:uid="{00000000-0005-0000-0000-000062850000}"/>
    <cellStyle name="SAPBEXexcBad8 3 17" xfId="8673" xr:uid="{00000000-0005-0000-0000-000063850000}"/>
    <cellStyle name="SAPBEXexcBad8 3 17 2" xfId="25753" xr:uid="{00000000-0005-0000-0000-000064850000}"/>
    <cellStyle name="SAPBEXexcBad8 3 17 3" xfId="36988" xr:uid="{00000000-0005-0000-0000-000065850000}"/>
    <cellStyle name="SAPBEXexcBad8 3 17 4" xfId="49959" xr:uid="{00000000-0005-0000-0000-000066850000}"/>
    <cellStyle name="SAPBEXexcBad8 3 18" xfId="8951" xr:uid="{00000000-0005-0000-0000-000067850000}"/>
    <cellStyle name="SAPBEXexcBad8 3 18 2" xfId="26003" xr:uid="{00000000-0005-0000-0000-000068850000}"/>
    <cellStyle name="SAPBEXexcBad8 3 18 3" xfId="37204" xr:uid="{00000000-0005-0000-0000-000069850000}"/>
    <cellStyle name="SAPBEXexcBad8 3 18 4" xfId="50175" xr:uid="{00000000-0005-0000-0000-00006A850000}"/>
    <cellStyle name="SAPBEXexcBad8 3 19" xfId="10470" xr:uid="{00000000-0005-0000-0000-00006B850000}"/>
    <cellStyle name="SAPBEXexcBad8 3 19 2" xfId="27423" xr:uid="{00000000-0005-0000-0000-00006C850000}"/>
    <cellStyle name="SAPBEXexcBad8 3 19 3" xfId="38464" xr:uid="{00000000-0005-0000-0000-00006D850000}"/>
    <cellStyle name="SAPBEXexcBad8 3 19 4" xfId="51451" xr:uid="{00000000-0005-0000-0000-00006E850000}"/>
    <cellStyle name="SAPBEXexcBad8 3 2" xfId="3356" xr:uid="{00000000-0005-0000-0000-00006F850000}"/>
    <cellStyle name="SAPBEXexcBad8 3 2 2" xfId="20929" xr:uid="{00000000-0005-0000-0000-000070850000}"/>
    <cellStyle name="SAPBEXexcBad8 3 2 3" xfId="30813" xr:uid="{00000000-0005-0000-0000-000071850000}"/>
    <cellStyle name="SAPBEXexcBad8 3 2 4" xfId="45843" xr:uid="{00000000-0005-0000-0000-000072850000}"/>
    <cellStyle name="SAPBEXexcBad8 3 20" xfId="10717" xr:uid="{00000000-0005-0000-0000-000073850000}"/>
    <cellStyle name="SAPBEXexcBad8 3 20 2" xfId="27652" xr:uid="{00000000-0005-0000-0000-000074850000}"/>
    <cellStyle name="SAPBEXexcBad8 3 20 3" xfId="38661" xr:uid="{00000000-0005-0000-0000-000075850000}"/>
    <cellStyle name="SAPBEXexcBad8 3 20 4" xfId="51669" xr:uid="{00000000-0005-0000-0000-000076850000}"/>
    <cellStyle name="SAPBEXexcBad8 3 21" xfId="11041" xr:uid="{00000000-0005-0000-0000-000077850000}"/>
    <cellStyle name="SAPBEXexcBad8 3 21 2" xfId="27947" xr:uid="{00000000-0005-0000-0000-000078850000}"/>
    <cellStyle name="SAPBEXexcBad8 3 21 3" xfId="38900" xr:uid="{00000000-0005-0000-0000-000079850000}"/>
    <cellStyle name="SAPBEXexcBad8 3 21 4" xfId="51908" xr:uid="{00000000-0005-0000-0000-00007A850000}"/>
    <cellStyle name="SAPBEXexcBad8 3 22" xfId="11379" xr:uid="{00000000-0005-0000-0000-00007B850000}"/>
    <cellStyle name="SAPBEXexcBad8 3 22 2" xfId="28254" xr:uid="{00000000-0005-0000-0000-00007C850000}"/>
    <cellStyle name="SAPBEXexcBad8 3 22 3" xfId="39157" xr:uid="{00000000-0005-0000-0000-00007D850000}"/>
    <cellStyle name="SAPBEXexcBad8 3 22 4" xfId="52165" xr:uid="{00000000-0005-0000-0000-00007E850000}"/>
    <cellStyle name="SAPBEXexcBad8 3 23" xfId="11650" xr:uid="{00000000-0005-0000-0000-00007F850000}"/>
    <cellStyle name="SAPBEXexcBad8 3 23 2" xfId="28493" xr:uid="{00000000-0005-0000-0000-000080850000}"/>
    <cellStyle name="SAPBEXexcBad8 3 23 3" xfId="39360" xr:uid="{00000000-0005-0000-0000-000081850000}"/>
    <cellStyle name="SAPBEXexcBad8 3 23 4" xfId="52368" xr:uid="{00000000-0005-0000-0000-000082850000}"/>
    <cellStyle name="SAPBEXexcBad8 3 24" xfId="11981" xr:uid="{00000000-0005-0000-0000-000083850000}"/>
    <cellStyle name="SAPBEXexcBad8 3 24 2" xfId="28793" xr:uid="{00000000-0005-0000-0000-000084850000}"/>
    <cellStyle name="SAPBEXexcBad8 3 24 3" xfId="39621" xr:uid="{00000000-0005-0000-0000-000085850000}"/>
    <cellStyle name="SAPBEXexcBad8 3 24 4" xfId="52629" xr:uid="{00000000-0005-0000-0000-000086850000}"/>
    <cellStyle name="SAPBEXexcBad8 3 25" xfId="12266" xr:uid="{00000000-0005-0000-0000-000087850000}"/>
    <cellStyle name="SAPBEXexcBad8 3 25 2" xfId="29046" xr:uid="{00000000-0005-0000-0000-000088850000}"/>
    <cellStyle name="SAPBEXexcBad8 3 25 3" xfId="39820" xr:uid="{00000000-0005-0000-0000-000089850000}"/>
    <cellStyle name="SAPBEXexcBad8 3 25 4" xfId="52828" xr:uid="{00000000-0005-0000-0000-00008A850000}"/>
    <cellStyle name="SAPBEXexcBad8 3 26" xfId="12539" xr:uid="{00000000-0005-0000-0000-00008B850000}"/>
    <cellStyle name="SAPBEXexcBad8 3 26 2" xfId="29287" xr:uid="{00000000-0005-0000-0000-00008C850000}"/>
    <cellStyle name="SAPBEXexcBad8 3 26 3" xfId="40021" xr:uid="{00000000-0005-0000-0000-00008D850000}"/>
    <cellStyle name="SAPBEXexcBad8 3 26 4" xfId="53029" xr:uid="{00000000-0005-0000-0000-00008E850000}"/>
    <cellStyle name="SAPBEXexcBad8 3 27" xfId="12822" xr:uid="{00000000-0005-0000-0000-00008F850000}"/>
    <cellStyle name="SAPBEXexcBad8 3 27 2" xfId="29538" xr:uid="{00000000-0005-0000-0000-000090850000}"/>
    <cellStyle name="SAPBEXexcBad8 3 27 3" xfId="40222" xr:uid="{00000000-0005-0000-0000-000091850000}"/>
    <cellStyle name="SAPBEXexcBad8 3 27 4" xfId="53230" xr:uid="{00000000-0005-0000-0000-000092850000}"/>
    <cellStyle name="SAPBEXexcBad8 3 28" xfId="13165" xr:uid="{00000000-0005-0000-0000-000093850000}"/>
    <cellStyle name="SAPBEXexcBad8 3 28 2" xfId="29846" xr:uid="{00000000-0005-0000-0000-000094850000}"/>
    <cellStyle name="SAPBEXexcBad8 3 28 3" xfId="40490" xr:uid="{00000000-0005-0000-0000-000095850000}"/>
    <cellStyle name="SAPBEXexcBad8 3 28 4" xfId="53498" xr:uid="{00000000-0005-0000-0000-000096850000}"/>
    <cellStyle name="SAPBEXexcBad8 3 29" xfId="13502" xr:uid="{00000000-0005-0000-0000-000097850000}"/>
    <cellStyle name="SAPBEXexcBad8 3 29 2" xfId="30152" xr:uid="{00000000-0005-0000-0000-000098850000}"/>
    <cellStyle name="SAPBEXexcBad8 3 29 3" xfId="40756" xr:uid="{00000000-0005-0000-0000-000099850000}"/>
    <cellStyle name="SAPBEXexcBad8 3 29 4" xfId="53764" xr:uid="{00000000-0005-0000-0000-00009A850000}"/>
    <cellStyle name="SAPBEXexcBad8 3 3" xfId="3652" xr:uid="{00000000-0005-0000-0000-00009B850000}"/>
    <cellStyle name="SAPBEXexcBad8 3 3 2" xfId="21189" xr:uid="{00000000-0005-0000-0000-00009C850000}"/>
    <cellStyle name="SAPBEXexcBad8 3 3 3" xfId="34326" xr:uid="{00000000-0005-0000-0000-00009D850000}"/>
    <cellStyle name="SAPBEXexcBad8 3 3 4" xfId="46060" xr:uid="{00000000-0005-0000-0000-00009E850000}"/>
    <cellStyle name="SAPBEXexcBad8 3 30" xfId="13741" xr:uid="{00000000-0005-0000-0000-00009F850000}"/>
    <cellStyle name="SAPBEXexcBad8 3 30 2" xfId="30365" xr:uid="{00000000-0005-0000-0000-0000A0850000}"/>
    <cellStyle name="SAPBEXexcBad8 3 30 3" xfId="40941" xr:uid="{00000000-0005-0000-0000-0000A1850000}"/>
    <cellStyle name="SAPBEXexcBad8 3 30 4" xfId="53949" xr:uid="{00000000-0005-0000-0000-0000A2850000}"/>
    <cellStyle name="SAPBEXexcBad8 3 31" xfId="14016" xr:uid="{00000000-0005-0000-0000-0000A3850000}"/>
    <cellStyle name="SAPBEXexcBad8 3 31 2" xfId="30605" xr:uid="{00000000-0005-0000-0000-0000A4850000}"/>
    <cellStyle name="SAPBEXexcBad8 3 31 3" xfId="41143" xr:uid="{00000000-0005-0000-0000-0000A5850000}"/>
    <cellStyle name="SAPBEXexcBad8 3 31 4" xfId="54151" xr:uid="{00000000-0005-0000-0000-0000A6850000}"/>
    <cellStyle name="SAPBEXexcBad8 3 32" xfId="14313" xr:uid="{00000000-0005-0000-0000-0000A7850000}"/>
    <cellStyle name="SAPBEXexcBad8 3 32 2" xfId="30869" xr:uid="{00000000-0005-0000-0000-0000A8850000}"/>
    <cellStyle name="SAPBEXexcBad8 3 32 3" xfId="41359" xr:uid="{00000000-0005-0000-0000-0000A9850000}"/>
    <cellStyle name="SAPBEXexcBad8 3 32 4" xfId="54367" xr:uid="{00000000-0005-0000-0000-0000AA850000}"/>
    <cellStyle name="SAPBEXexcBad8 3 33" xfId="14637" xr:uid="{00000000-0005-0000-0000-0000AB850000}"/>
    <cellStyle name="SAPBEXexcBad8 3 33 2" xfId="31157" xr:uid="{00000000-0005-0000-0000-0000AC850000}"/>
    <cellStyle name="SAPBEXexcBad8 3 33 3" xfId="41602" xr:uid="{00000000-0005-0000-0000-0000AD850000}"/>
    <cellStyle name="SAPBEXexcBad8 3 33 4" xfId="54610" xr:uid="{00000000-0005-0000-0000-0000AE850000}"/>
    <cellStyle name="SAPBEXexcBad8 3 34" xfId="14940" xr:uid="{00000000-0005-0000-0000-0000AF850000}"/>
    <cellStyle name="SAPBEXexcBad8 3 34 2" xfId="31426" xr:uid="{00000000-0005-0000-0000-0000B0850000}"/>
    <cellStyle name="SAPBEXexcBad8 3 34 3" xfId="41834" xr:uid="{00000000-0005-0000-0000-0000B1850000}"/>
    <cellStyle name="SAPBEXexcBad8 3 34 4" xfId="54842" xr:uid="{00000000-0005-0000-0000-0000B2850000}"/>
    <cellStyle name="SAPBEXexcBad8 3 35" xfId="15245" xr:uid="{00000000-0005-0000-0000-0000B3850000}"/>
    <cellStyle name="SAPBEXexcBad8 3 35 2" xfId="31695" xr:uid="{00000000-0005-0000-0000-0000B4850000}"/>
    <cellStyle name="SAPBEXexcBad8 3 35 3" xfId="42064" xr:uid="{00000000-0005-0000-0000-0000B5850000}"/>
    <cellStyle name="SAPBEXexcBad8 3 35 4" xfId="55072" xr:uid="{00000000-0005-0000-0000-0000B6850000}"/>
    <cellStyle name="SAPBEXexcBad8 3 36" xfId="15691" xr:uid="{00000000-0005-0000-0000-0000B7850000}"/>
    <cellStyle name="SAPBEXexcBad8 3 36 2" xfId="32099" xr:uid="{00000000-0005-0000-0000-0000B8850000}"/>
    <cellStyle name="SAPBEXexcBad8 3 36 3" xfId="42426" xr:uid="{00000000-0005-0000-0000-0000B9850000}"/>
    <cellStyle name="SAPBEXexcBad8 3 36 4" xfId="55434" xr:uid="{00000000-0005-0000-0000-0000BA850000}"/>
    <cellStyle name="SAPBEXexcBad8 3 37" xfId="15954" xr:uid="{00000000-0005-0000-0000-0000BB850000}"/>
    <cellStyle name="SAPBEXexcBad8 3 37 2" xfId="32326" xr:uid="{00000000-0005-0000-0000-0000BC850000}"/>
    <cellStyle name="SAPBEXexcBad8 3 37 3" xfId="42616" xr:uid="{00000000-0005-0000-0000-0000BD850000}"/>
    <cellStyle name="SAPBEXexcBad8 3 37 4" xfId="55624" xr:uid="{00000000-0005-0000-0000-0000BE850000}"/>
    <cellStyle name="SAPBEXexcBad8 3 38" xfId="16441" xr:uid="{00000000-0005-0000-0000-0000BF850000}"/>
    <cellStyle name="SAPBEXexcBad8 3 38 2" xfId="32773" xr:uid="{00000000-0005-0000-0000-0000C0850000}"/>
    <cellStyle name="SAPBEXexcBad8 3 38 3" xfId="43012" xr:uid="{00000000-0005-0000-0000-0000C1850000}"/>
    <cellStyle name="SAPBEXexcBad8 3 38 4" xfId="56020" xr:uid="{00000000-0005-0000-0000-0000C2850000}"/>
    <cellStyle name="SAPBEXexcBad8 3 39" xfId="16661" xr:uid="{00000000-0005-0000-0000-0000C3850000}"/>
    <cellStyle name="SAPBEXexcBad8 3 39 2" xfId="32968" xr:uid="{00000000-0005-0000-0000-0000C4850000}"/>
    <cellStyle name="SAPBEXexcBad8 3 39 3" xfId="43183" xr:uid="{00000000-0005-0000-0000-0000C5850000}"/>
    <cellStyle name="SAPBEXexcBad8 3 39 4" xfId="56191" xr:uid="{00000000-0005-0000-0000-0000C6850000}"/>
    <cellStyle name="SAPBEXexcBad8 3 4" xfId="4269" xr:uid="{00000000-0005-0000-0000-0000C7850000}"/>
    <cellStyle name="SAPBEXexcBad8 3 4 2" xfId="21753" xr:uid="{00000000-0005-0000-0000-0000C8850000}"/>
    <cellStyle name="SAPBEXexcBad8 3 4 3" xfId="20438" xr:uid="{00000000-0005-0000-0000-0000C9850000}"/>
    <cellStyle name="SAPBEXexcBad8 3 4 4" xfId="46538" xr:uid="{00000000-0005-0000-0000-0000CA850000}"/>
    <cellStyle name="SAPBEXexcBad8 3 40" xfId="17462" xr:uid="{00000000-0005-0000-0000-0000CB850000}"/>
    <cellStyle name="SAPBEXexcBad8 3 40 2" xfId="33700" xr:uid="{00000000-0005-0000-0000-0000CC850000}"/>
    <cellStyle name="SAPBEXexcBad8 3 40 3" xfId="43815" xr:uid="{00000000-0005-0000-0000-0000CD850000}"/>
    <cellStyle name="SAPBEXexcBad8 3 40 4" xfId="56823" xr:uid="{00000000-0005-0000-0000-0000CE850000}"/>
    <cellStyle name="SAPBEXexcBad8 3 41" xfId="17712" xr:uid="{00000000-0005-0000-0000-0000CF850000}"/>
    <cellStyle name="SAPBEXexcBad8 3 41 2" xfId="33921" xr:uid="{00000000-0005-0000-0000-0000D0850000}"/>
    <cellStyle name="SAPBEXexcBad8 3 41 3" xfId="43996" xr:uid="{00000000-0005-0000-0000-0000D1850000}"/>
    <cellStyle name="SAPBEXexcBad8 3 41 4" xfId="57004" xr:uid="{00000000-0005-0000-0000-0000D2850000}"/>
    <cellStyle name="SAPBEXexcBad8 3 42" xfId="18031" xr:uid="{00000000-0005-0000-0000-0000D3850000}"/>
    <cellStyle name="SAPBEXexcBad8 3 42 2" xfId="34203" xr:uid="{00000000-0005-0000-0000-0000D4850000}"/>
    <cellStyle name="SAPBEXexcBad8 3 42 3" xfId="44230" xr:uid="{00000000-0005-0000-0000-0000D5850000}"/>
    <cellStyle name="SAPBEXexcBad8 3 42 4" xfId="57238" xr:uid="{00000000-0005-0000-0000-0000D6850000}"/>
    <cellStyle name="SAPBEXexcBad8 3 43" xfId="18342" xr:uid="{00000000-0005-0000-0000-0000D7850000}"/>
    <cellStyle name="SAPBEXexcBad8 3 43 2" xfId="34478" xr:uid="{00000000-0005-0000-0000-0000D8850000}"/>
    <cellStyle name="SAPBEXexcBad8 3 43 3" xfId="44460" xr:uid="{00000000-0005-0000-0000-0000D9850000}"/>
    <cellStyle name="SAPBEXexcBad8 3 43 4" xfId="57468" xr:uid="{00000000-0005-0000-0000-0000DA850000}"/>
    <cellStyle name="SAPBEXexcBad8 3 44" xfId="18658" xr:uid="{00000000-0005-0000-0000-0000DB850000}"/>
    <cellStyle name="SAPBEXexcBad8 3 44 2" xfId="34758" xr:uid="{00000000-0005-0000-0000-0000DC850000}"/>
    <cellStyle name="SAPBEXexcBad8 3 44 3" xfId="44695" xr:uid="{00000000-0005-0000-0000-0000DD850000}"/>
    <cellStyle name="SAPBEXexcBad8 3 44 4" xfId="57703" xr:uid="{00000000-0005-0000-0000-0000DE850000}"/>
    <cellStyle name="SAPBEXexcBad8 3 45" xfId="19119" xr:uid="{00000000-0005-0000-0000-0000DF850000}"/>
    <cellStyle name="SAPBEXexcBad8 3 45 2" xfId="35167" xr:uid="{00000000-0005-0000-0000-0000E0850000}"/>
    <cellStyle name="SAPBEXexcBad8 3 45 3" xfId="45037" xr:uid="{00000000-0005-0000-0000-0000E1850000}"/>
    <cellStyle name="SAPBEXexcBad8 3 45 4" xfId="58045" xr:uid="{00000000-0005-0000-0000-0000E2850000}"/>
    <cellStyle name="SAPBEXexcBad8 3 46" xfId="19421" xr:uid="{00000000-0005-0000-0000-0000E3850000}"/>
    <cellStyle name="SAPBEXexcBad8 3 46 2" xfId="35433" xr:uid="{00000000-0005-0000-0000-0000E4850000}"/>
    <cellStyle name="SAPBEXexcBad8 3 46 3" xfId="45260" xr:uid="{00000000-0005-0000-0000-0000E5850000}"/>
    <cellStyle name="SAPBEXexcBad8 3 46 4" xfId="58268" xr:uid="{00000000-0005-0000-0000-0000E6850000}"/>
    <cellStyle name="SAPBEXexcBad8 3 47" xfId="21912" xr:uid="{00000000-0005-0000-0000-0000E7850000}"/>
    <cellStyle name="SAPBEXexcBad8 3 48" xfId="45544" xr:uid="{00000000-0005-0000-0000-0000E8850000}"/>
    <cellStyle name="SAPBEXexcBad8 3 5" xfId="4512" xr:uid="{00000000-0005-0000-0000-0000E9850000}"/>
    <cellStyle name="SAPBEXexcBad8 3 5 2" xfId="21964" xr:uid="{00000000-0005-0000-0000-0000EA850000}"/>
    <cellStyle name="SAPBEXexcBad8 3 5 3" xfId="23254" xr:uid="{00000000-0005-0000-0000-0000EB850000}"/>
    <cellStyle name="SAPBEXexcBad8 3 5 4" xfId="46708" xr:uid="{00000000-0005-0000-0000-0000EC850000}"/>
    <cellStyle name="SAPBEXexcBad8 3 6" xfId="4903" xr:uid="{00000000-0005-0000-0000-0000ED850000}"/>
    <cellStyle name="SAPBEXexcBad8 3 6 2" xfId="22327" xr:uid="{00000000-0005-0000-0000-0000EE850000}"/>
    <cellStyle name="SAPBEXexcBad8 3 6 3" xfId="33203" xr:uid="{00000000-0005-0000-0000-0000EF850000}"/>
    <cellStyle name="SAPBEXexcBad8 3 6 4" xfId="47021" xr:uid="{00000000-0005-0000-0000-0000F0850000}"/>
    <cellStyle name="SAPBEXexcBad8 3 7" xfId="5129" xr:uid="{00000000-0005-0000-0000-0000F1850000}"/>
    <cellStyle name="SAPBEXexcBad8 3 7 2" xfId="22531" xr:uid="{00000000-0005-0000-0000-0000F2850000}"/>
    <cellStyle name="SAPBEXexcBad8 3 7 3" xfId="19708" xr:uid="{00000000-0005-0000-0000-0000F3850000}"/>
    <cellStyle name="SAPBEXexcBad8 3 7 4" xfId="47203" xr:uid="{00000000-0005-0000-0000-0000F4850000}"/>
    <cellStyle name="SAPBEXexcBad8 3 8" xfId="5414" xr:uid="{00000000-0005-0000-0000-0000F5850000}"/>
    <cellStyle name="SAPBEXexcBad8 3 8 2" xfId="22792" xr:uid="{00000000-0005-0000-0000-0000F6850000}"/>
    <cellStyle name="SAPBEXexcBad8 3 8 3" xfId="20279" xr:uid="{00000000-0005-0000-0000-0000F7850000}"/>
    <cellStyle name="SAPBEXexcBad8 3 8 4" xfId="47421" xr:uid="{00000000-0005-0000-0000-0000F8850000}"/>
    <cellStyle name="SAPBEXexcBad8 3 9" xfId="5622" xr:uid="{00000000-0005-0000-0000-0000F9850000}"/>
    <cellStyle name="SAPBEXexcBad8 3 9 2" xfId="22981" xr:uid="{00000000-0005-0000-0000-0000FA850000}"/>
    <cellStyle name="SAPBEXexcBad8 3 9 3" xfId="34417" xr:uid="{00000000-0005-0000-0000-0000FB850000}"/>
    <cellStyle name="SAPBEXexcBad8 3 9 4" xfId="47583" xr:uid="{00000000-0005-0000-0000-0000FC850000}"/>
    <cellStyle name="SAPBEXexcBad8 30" xfId="45404" xr:uid="{00000000-0005-0000-0000-0000FD850000}"/>
    <cellStyle name="SAPBEXexcBad8 4" xfId="2691" xr:uid="{00000000-0005-0000-0000-0000FE850000}"/>
    <cellStyle name="SAPBEXexcBad8 4 10" xfId="6101" xr:uid="{00000000-0005-0000-0000-0000FF850000}"/>
    <cellStyle name="SAPBEXexcBad8 4 10 2" xfId="23433" xr:uid="{00000000-0005-0000-0000-000000860000}"/>
    <cellStyle name="SAPBEXexcBad8 4 10 3" xfId="24833" xr:uid="{00000000-0005-0000-0000-000001860000}"/>
    <cellStyle name="SAPBEXexcBad8 4 10 4" xfId="47988" xr:uid="{00000000-0005-0000-0000-000002860000}"/>
    <cellStyle name="SAPBEXexcBad8 4 11" xfId="5782" xr:uid="{00000000-0005-0000-0000-000003860000}"/>
    <cellStyle name="SAPBEXexcBad8 4 11 2" xfId="23127" xr:uid="{00000000-0005-0000-0000-000004860000}"/>
    <cellStyle name="SAPBEXexcBad8 4 11 3" xfId="27838" xr:uid="{00000000-0005-0000-0000-000005860000}"/>
    <cellStyle name="SAPBEXexcBad8 4 11 4" xfId="47712" xr:uid="{00000000-0005-0000-0000-000006860000}"/>
    <cellStyle name="SAPBEXexcBad8 4 12" xfId="6625" xr:uid="{00000000-0005-0000-0000-000007860000}"/>
    <cellStyle name="SAPBEXexcBad8 4 12 2" xfId="23905" xr:uid="{00000000-0005-0000-0000-000008860000}"/>
    <cellStyle name="SAPBEXexcBad8 4 12 3" xfId="20625" xr:uid="{00000000-0005-0000-0000-000009860000}"/>
    <cellStyle name="SAPBEXexcBad8 4 12 4" xfId="48388" xr:uid="{00000000-0005-0000-0000-00000A860000}"/>
    <cellStyle name="SAPBEXexcBad8 4 13" xfId="7000" xr:uid="{00000000-0005-0000-0000-00000B860000}"/>
    <cellStyle name="SAPBEXexcBad8 4 13 2" xfId="24244" xr:uid="{00000000-0005-0000-0000-00000C860000}"/>
    <cellStyle name="SAPBEXexcBad8 4 13 3" xfId="35708" xr:uid="{00000000-0005-0000-0000-00000D860000}"/>
    <cellStyle name="SAPBEXexcBad8 4 13 4" xfId="48677" xr:uid="{00000000-0005-0000-0000-00000E860000}"/>
    <cellStyle name="SAPBEXexcBad8 4 14" xfId="7414" xr:uid="{00000000-0005-0000-0000-00000F860000}"/>
    <cellStyle name="SAPBEXexcBad8 4 14 2" xfId="24615" xr:uid="{00000000-0005-0000-0000-000010860000}"/>
    <cellStyle name="SAPBEXexcBad8 4 14 3" xfId="36006" xr:uid="{00000000-0005-0000-0000-000011860000}"/>
    <cellStyle name="SAPBEXexcBad8 4 14 4" xfId="48977" xr:uid="{00000000-0005-0000-0000-000012860000}"/>
    <cellStyle name="SAPBEXexcBad8 4 15" xfId="7722" xr:uid="{00000000-0005-0000-0000-000013860000}"/>
    <cellStyle name="SAPBEXexcBad8 4 15 2" xfId="24886" xr:uid="{00000000-0005-0000-0000-000014860000}"/>
    <cellStyle name="SAPBEXexcBad8 4 15 3" xfId="36237" xr:uid="{00000000-0005-0000-0000-000015860000}"/>
    <cellStyle name="SAPBEXexcBad8 4 15 4" xfId="49208" xr:uid="{00000000-0005-0000-0000-000016860000}"/>
    <cellStyle name="SAPBEXexcBad8 4 16" xfId="8298" xr:uid="{00000000-0005-0000-0000-000017860000}"/>
    <cellStyle name="SAPBEXexcBad8 4 16 2" xfId="25424" xr:uid="{00000000-0005-0000-0000-000018860000}"/>
    <cellStyle name="SAPBEXexcBad8 4 16 3" xfId="36715" xr:uid="{00000000-0005-0000-0000-000019860000}"/>
    <cellStyle name="SAPBEXexcBad8 4 16 4" xfId="49686" xr:uid="{00000000-0005-0000-0000-00001A860000}"/>
    <cellStyle name="SAPBEXexcBad8 4 17" xfId="8183" xr:uid="{00000000-0005-0000-0000-00001B860000}"/>
    <cellStyle name="SAPBEXexcBad8 4 17 2" xfId="25314" xr:uid="{00000000-0005-0000-0000-00001C860000}"/>
    <cellStyle name="SAPBEXexcBad8 4 17 3" xfId="36617" xr:uid="{00000000-0005-0000-0000-00001D860000}"/>
    <cellStyle name="SAPBEXexcBad8 4 17 4" xfId="49588" xr:uid="{00000000-0005-0000-0000-00001E860000}"/>
    <cellStyle name="SAPBEXexcBad8 4 18" xfId="8843" xr:uid="{00000000-0005-0000-0000-00001F860000}"/>
    <cellStyle name="SAPBEXexcBad8 4 18 2" xfId="25906" xr:uid="{00000000-0005-0000-0000-000020860000}"/>
    <cellStyle name="SAPBEXexcBad8 4 18 3" xfId="37125" xr:uid="{00000000-0005-0000-0000-000021860000}"/>
    <cellStyle name="SAPBEXexcBad8 4 18 4" xfId="50096" xr:uid="{00000000-0005-0000-0000-000022860000}"/>
    <cellStyle name="SAPBEXexcBad8 4 19" xfId="10349" xr:uid="{00000000-0005-0000-0000-000023860000}"/>
    <cellStyle name="SAPBEXexcBad8 4 19 2" xfId="27312" xr:uid="{00000000-0005-0000-0000-000024860000}"/>
    <cellStyle name="SAPBEXexcBad8 4 19 3" xfId="38371" xr:uid="{00000000-0005-0000-0000-000025860000}"/>
    <cellStyle name="SAPBEXexcBad8 4 19 4" xfId="51331" xr:uid="{00000000-0005-0000-0000-000026860000}"/>
    <cellStyle name="SAPBEXexcBad8 4 2" xfId="3239" xr:uid="{00000000-0005-0000-0000-000027860000}"/>
    <cellStyle name="SAPBEXexcBad8 4 2 2" xfId="20826" xr:uid="{00000000-0005-0000-0000-000028860000}"/>
    <cellStyle name="SAPBEXexcBad8 4 2 3" xfId="31290" xr:uid="{00000000-0005-0000-0000-000029860000}"/>
    <cellStyle name="SAPBEXexcBad8 4 2 4" xfId="45764" xr:uid="{00000000-0005-0000-0000-00002A860000}"/>
    <cellStyle name="SAPBEXexcBad8 4 20" xfId="9131" xr:uid="{00000000-0005-0000-0000-00002B860000}"/>
    <cellStyle name="SAPBEXexcBad8 4 20 2" xfId="26166" xr:uid="{00000000-0005-0000-0000-00002C860000}"/>
    <cellStyle name="SAPBEXexcBad8 4 20 3" xfId="37347" xr:uid="{00000000-0005-0000-0000-00002D860000}"/>
    <cellStyle name="SAPBEXexcBad8 4 20 4" xfId="50318" xr:uid="{00000000-0005-0000-0000-00002E860000}"/>
    <cellStyle name="SAPBEXexcBad8 4 21" xfId="10192" xr:uid="{00000000-0005-0000-0000-00002F860000}"/>
    <cellStyle name="SAPBEXexcBad8 4 21 2" xfId="27162" xr:uid="{00000000-0005-0000-0000-000030860000}"/>
    <cellStyle name="SAPBEXexcBad8 4 21 3" xfId="38234" xr:uid="{00000000-0005-0000-0000-000031860000}"/>
    <cellStyle name="SAPBEXexcBad8 4 21 4" xfId="51192" xr:uid="{00000000-0005-0000-0000-000032860000}"/>
    <cellStyle name="SAPBEXexcBad8 4 22" xfId="11251" xr:uid="{00000000-0005-0000-0000-000033860000}"/>
    <cellStyle name="SAPBEXexcBad8 4 22 2" xfId="28135" xr:uid="{00000000-0005-0000-0000-000034860000}"/>
    <cellStyle name="SAPBEXexcBad8 4 22 3" xfId="39061" xr:uid="{00000000-0005-0000-0000-000035860000}"/>
    <cellStyle name="SAPBEXexcBad8 4 22 4" xfId="52069" xr:uid="{00000000-0005-0000-0000-000036860000}"/>
    <cellStyle name="SAPBEXexcBad8 4 23" xfId="9342" xr:uid="{00000000-0005-0000-0000-000037860000}"/>
    <cellStyle name="SAPBEXexcBad8 4 23 2" xfId="26369" xr:uid="{00000000-0005-0000-0000-000038860000}"/>
    <cellStyle name="SAPBEXexcBad8 4 23 3" xfId="37535" xr:uid="{00000000-0005-0000-0000-000039860000}"/>
    <cellStyle name="SAPBEXexcBad8 4 23 4" xfId="50501" xr:uid="{00000000-0005-0000-0000-00003A860000}"/>
    <cellStyle name="SAPBEXexcBad8 4 24" xfId="11852" xr:uid="{00000000-0005-0000-0000-00003B860000}"/>
    <cellStyle name="SAPBEXexcBad8 4 24 2" xfId="28675" xr:uid="{00000000-0005-0000-0000-00003C860000}"/>
    <cellStyle name="SAPBEXexcBad8 4 24 3" xfId="39525" xr:uid="{00000000-0005-0000-0000-00003D860000}"/>
    <cellStyle name="SAPBEXexcBad8 4 24 4" xfId="52533" xr:uid="{00000000-0005-0000-0000-00003E860000}"/>
    <cellStyle name="SAPBEXexcBad8 4 25" xfId="10569" xr:uid="{00000000-0005-0000-0000-00003F860000}"/>
    <cellStyle name="SAPBEXexcBad8 4 25 2" xfId="27522" xr:uid="{00000000-0005-0000-0000-000040860000}"/>
    <cellStyle name="SAPBEXexcBad8 4 25 3" xfId="38561" xr:uid="{00000000-0005-0000-0000-000041860000}"/>
    <cellStyle name="SAPBEXexcBad8 4 25 4" xfId="51549" xr:uid="{00000000-0005-0000-0000-000042860000}"/>
    <cellStyle name="SAPBEXexcBad8 4 26" xfId="10271" xr:uid="{00000000-0005-0000-0000-000043860000}"/>
    <cellStyle name="SAPBEXexcBad8 4 26 2" xfId="27236" xr:uid="{00000000-0005-0000-0000-000044860000}"/>
    <cellStyle name="SAPBEXexcBad8 4 26 3" xfId="38304" xr:uid="{00000000-0005-0000-0000-000045860000}"/>
    <cellStyle name="SAPBEXexcBad8 4 26 4" xfId="51261" xr:uid="{00000000-0005-0000-0000-000046860000}"/>
    <cellStyle name="SAPBEXexcBad8 4 27" xfId="10888" xr:uid="{00000000-0005-0000-0000-000047860000}"/>
    <cellStyle name="SAPBEXexcBad8 4 27 2" xfId="27810" xr:uid="{00000000-0005-0000-0000-000048860000}"/>
    <cellStyle name="SAPBEXexcBad8 4 27 3" xfId="38794" xr:uid="{00000000-0005-0000-0000-000049860000}"/>
    <cellStyle name="SAPBEXexcBad8 4 27 4" xfId="51802" xr:uid="{00000000-0005-0000-0000-00004A860000}"/>
    <cellStyle name="SAPBEXexcBad8 4 28" xfId="13038" xr:uid="{00000000-0005-0000-0000-00004B860000}"/>
    <cellStyle name="SAPBEXexcBad8 4 28 2" xfId="29732" xr:uid="{00000000-0005-0000-0000-00004C860000}"/>
    <cellStyle name="SAPBEXexcBad8 4 28 3" xfId="40397" xr:uid="{00000000-0005-0000-0000-00004D860000}"/>
    <cellStyle name="SAPBEXexcBad8 4 28 4" xfId="53405" xr:uid="{00000000-0005-0000-0000-00004E860000}"/>
    <cellStyle name="SAPBEXexcBad8 4 29" xfId="13378" xr:uid="{00000000-0005-0000-0000-00004F860000}"/>
    <cellStyle name="SAPBEXexcBad8 4 29 2" xfId="30041" xr:uid="{00000000-0005-0000-0000-000050860000}"/>
    <cellStyle name="SAPBEXexcBad8 4 29 3" xfId="40662" xr:uid="{00000000-0005-0000-0000-000051860000}"/>
    <cellStyle name="SAPBEXexcBad8 4 29 4" xfId="53670" xr:uid="{00000000-0005-0000-0000-000052860000}"/>
    <cellStyle name="SAPBEXexcBad8 4 3" xfId="3535" xr:uid="{00000000-0005-0000-0000-000053860000}"/>
    <cellStyle name="SAPBEXexcBad8 4 3 2" xfId="21090" xr:uid="{00000000-0005-0000-0000-000054860000}"/>
    <cellStyle name="SAPBEXexcBad8 4 3 3" xfId="31303" xr:uid="{00000000-0005-0000-0000-000055860000}"/>
    <cellStyle name="SAPBEXexcBad8 4 3 4" xfId="45981" xr:uid="{00000000-0005-0000-0000-000056860000}"/>
    <cellStyle name="SAPBEXexcBad8 4 30" xfId="11548" xr:uid="{00000000-0005-0000-0000-000057860000}"/>
    <cellStyle name="SAPBEXexcBad8 4 30 2" xfId="28405" xr:uid="{00000000-0005-0000-0000-000058860000}"/>
    <cellStyle name="SAPBEXexcBad8 4 30 3" xfId="39289" xr:uid="{00000000-0005-0000-0000-000059860000}"/>
    <cellStyle name="SAPBEXexcBad8 4 30 4" xfId="52297" xr:uid="{00000000-0005-0000-0000-00005A860000}"/>
    <cellStyle name="SAPBEXexcBad8 4 31" xfId="9139" xr:uid="{00000000-0005-0000-0000-00005B860000}"/>
    <cellStyle name="SAPBEXexcBad8 4 31 2" xfId="26174" xr:uid="{00000000-0005-0000-0000-00005C860000}"/>
    <cellStyle name="SAPBEXexcBad8 4 31 3" xfId="37355" xr:uid="{00000000-0005-0000-0000-00005D860000}"/>
    <cellStyle name="SAPBEXexcBad8 4 31 4" xfId="50326" xr:uid="{00000000-0005-0000-0000-00005E860000}"/>
    <cellStyle name="SAPBEXexcBad8 4 32" xfId="9489" xr:uid="{00000000-0005-0000-0000-00005F860000}"/>
    <cellStyle name="SAPBEXexcBad8 4 32 2" xfId="26508" xr:uid="{00000000-0005-0000-0000-000060860000}"/>
    <cellStyle name="SAPBEXexcBad8 4 32 3" xfId="37655" xr:uid="{00000000-0005-0000-0000-000061860000}"/>
    <cellStyle name="SAPBEXexcBad8 4 32 4" xfId="50621" xr:uid="{00000000-0005-0000-0000-000062860000}"/>
    <cellStyle name="SAPBEXexcBad8 4 33" xfId="14514" xr:uid="{00000000-0005-0000-0000-000063860000}"/>
    <cellStyle name="SAPBEXexcBad8 4 33 2" xfId="31051" xr:uid="{00000000-0005-0000-0000-000064860000}"/>
    <cellStyle name="SAPBEXexcBad8 4 33 3" xfId="41519" xr:uid="{00000000-0005-0000-0000-000065860000}"/>
    <cellStyle name="SAPBEXexcBad8 4 33 4" xfId="54527" xr:uid="{00000000-0005-0000-0000-000066860000}"/>
    <cellStyle name="SAPBEXexcBad8 4 34" xfId="14830" xr:uid="{00000000-0005-0000-0000-000067860000}"/>
    <cellStyle name="SAPBEXexcBad8 4 34 2" xfId="31329" xr:uid="{00000000-0005-0000-0000-000068860000}"/>
    <cellStyle name="SAPBEXexcBad8 4 34 3" xfId="41753" xr:uid="{00000000-0005-0000-0000-000069860000}"/>
    <cellStyle name="SAPBEXexcBad8 4 34 4" xfId="54761" xr:uid="{00000000-0005-0000-0000-00006A860000}"/>
    <cellStyle name="SAPBEXexcBad8 4 35" xfId="15128" xr:uid="{00000000-0005-0000-0000-00006B860000}"/>
    <cellStyle name="SAPBEXexcBad8 4 35 2" xfId="31596" xr:uid="{00000000-0005-0000-0000-00006C860000}"/>
    <cellStyle name="SAPBEXexcBad8 4 35 3" xfId="41985" xr:uid="{00000000-0005-0000-0000-00006D860000}"/>
    <cellStyle name="SAPBEXexcBad8 4 35 4" xfId="54993" xr:uid="{00000000-0005-0000-0000-00006E860000}"/>
    <cellStyle name="SAPBEXexcBad8 4 36" xfId="15580" xr:uid="{00000000-0005-0000-0000-00006F860000}"/>
    <cellStyle name="SAPBEXexcBad8 4 36 2" xfId="32002" xr:uid="{00000000-0005-0000-0000-000070860000}"/>
    <cellStyle name="SAPBEXexcBad8 4 36 3" xfId="42345" xr:uid="{00000000-0005-0000-0000-000071860000}"/>
    <cellStyle name="SAPBEXexcBad8 4 36 4" xfId="55353" xr:uid="{00000000-0005-0000-0000-000072860000}"/>
    <cellStyle name="SAPBEXexcBad8 4 37" xfId="15485" xr:uid="{00000000-0005-0000-0000-000073860000}"/>
    <cellStyle name="SAPBEXexcBad8 4 37 2" xfId="31911" xr:uid="{00000000-0005-0000-0000-000074860000}"/>
    <cellStyle name="SAPBEXexcBad8 4 37 3" xfId="42262" xr:uid="{00000000-0005-0000-0000-000075860000}"/>
    <cellStyle name="SAPBEXexcBad8 4 37 4" xfId="55270" xr:uid="{00000000-0005-0000-0000-000076860000}"/>
    <cellStyle name="SAPBEXexcBad8 4 38" xfId="16325" xr:uid="{00000000-0005-0000-0000-000077860000}"/>
    <cellStyle name="SAPBEXexcBad8 4 38 2" xfId="32669" xr:uid="{00000000-0005-0000-0000-000078860000}"/>
    <cellStyle name="SAPBEXexcBad8 4 38 3" xfId="42925" xr:uid="{00000000-0005-0000-0000-000079860000}"/>
    <cellStyle name="SAPBEXexcBad8 4 38 4" xfId="55933" xr:uid="{00000000-0005-0000-0000-00007A860000}"/>
    <cellStyle name="SAPBEXexcBad8 4 39" xfId="16117" xr:uid="{00000000-0005-0000-0000-00007B860000}"/>
    <cellStyle name="SAPBEXexcBad8 4 39 2" xfId="32473" xr:uid="{00000000-0005-0000-0000-00007C860000}"/>
    <cellStyle name="SAPBEXexcBad8 4 39 3" xfId="42746" xr:uid="{00000000-0005-0000-0000-00007D860000}"/>
    <cellStyle name="SAPBEXexcBad8 4 39 4" xfId="55754" xr:uid="{00000000-0005-0000-0000-00007E860000}"/>
    <cellStyle name="SAPBEXexcBad8 4 4" xfId="4154" xr:uid="{00000000-0005-0000-0000-00007F860000}"/>
    <cellStyle name="SAPBEXexcBad8 4 4 2" xfId="21653" xr:uid="{00000000-0005-0000-0000-000080860000}"/>
    <cellStyle name="SAPBEXexcBad8 4 4 3" xfId="19871" xr:uid="{00000000-0005-0000-0000-000081860000}"/>
    <cellStyle name="SAPBEXexcBad8 4 4 4" xfId="46461" xr:uid="{00000000-0005-0000-0000-000082860000}"/>
    <cellStyle name="SAPBEXexcBad8 4 40" xfId="17346" xr:uid="{00000000-0005-0000-0000-000083860000}"/>
    <cellStyle name="SAPBEXexcBad8 4 40 2" xfId="33599" xr:uid="{00000000-0005-0000-0000-000084860000}"/>
    <cellStyle name="SAPBEXexcBad8 4 40 3" xfId="43737" xr:uid="{00000000-0005-0000-0000-000085860000}"/>
    <cellStyle name="SAPBEXexcBad8 4 40 4" xfId="56745" xr:uid="{00000000-0005-0000-0000-000086860000}"/>
    <cellStyle name="SAPBEXexcBad8 4 41" xfId="17171" xr:uid="{00000000-0005-0000-0000-000087860000}"/>
    <cellStyle name="SAPBEXexcBad8 4 41 2" xfId="33434" xr:uid="{00000000-0005-0000-0000-000088860000}"/>
    <cellStyle name="SAPBEXexcBad8 4 41 3" xfId="43595" xr:uid="{00000000-0005-0000-0000-000089860000}"/>
    <cellStyle name="SAPBEXexcBad8 4 41 4" xfId="56603" xr:uid="{00000000-0005-0000-0000-00008A860000}"/>
    <cellStyle name="SAPBEXexcBad8 4 42" xfId="17906" xr:uid="{00000000-0005-0000-0000-00008B860000}"/>
    <cellStyle name="SAPBEXexcBad8 4 42 2" xfId="34095" xr:uid="{00000000-0005-0000-0000-00008C860000}"/>
    <cellStyle name="SAPBEXexcBad8 4 42 3" xfId="44148" xr:uid="{00000000-0005-0000-0000-00008D860000}"/>
    <cellStyle name="SAPBEXexcBad8 4 42 4" xfId="57156" xr:uid="{00000000-0005-0000-0000-00008E860000}"/>
    <cellStyle name="SAPBEXexcBad8 4 43" xfId="18221" xr:uid="{00000000-0005-0000-0000-00008F860000}"/>
    <cellStyle name="SAPBEXexcBad8 4 43 2" xfId="34370" xr:uid="{00000000-0005-0000-0000-000090860000}"/>
    <cellStyle name="SAPBEXexcBad8 4 43 3" xfId="44379" xr:uid="{00000000-0005-0000-0000-000091860000}"/>
    <cellStyle name="SAPBEXexcBad8 4 43 4" xfId="57387" xr:uid="{00000000-0005-0000-0000-000092860000}"/>
    <cellStyle name="SAPBEXexcBad8 4 44" xfId="18541" xr:uid="{00000000-0005-0000-0000-000093860000}"/>
    <cellStyle name="SAPBEXexcBad8 4 44 2" xfId="34657" xr:uid="{00000000-0005-0000-0000-000094860000}"/>
    <cellStyle name="SAPBEXexcBad8 4 44 3" xfId="44616" xr:uid="{00000000-0005-0000-0000-000095860000}"/>
    <cellStyle name="SAPBEXexcBad8 4 44 4" xfId="57624" xr:uid="{00000000-0005-0000-0000-000096860000}"/>
    <cellStyle name="SAPBEXexcBad8 4 45" xfId="19001" xr:uid="{00000000-0005-0000-0000-000097860000}"/>
    <cellStyle name="SAPBEXexcBad8 4 45 2" xfId="35064" xr:uid="{00000000-0005-0000-0000-000098860000}"/>
    <cellStyle name="SAPBEXexcBad8 4 45 3" xfId="44958" xr:uid="{00000000-0005-0000-0000-000099860000}"/>
    <cellStyle name="SAPBEXexcBad8 4 45 4" xfId="57966" xr:uid="{00000000-0005-0000-0000-00009A860000}"/>
    <cellStyle name="SAPBEXexcBad8 4 46" xfId="19304" xr:uid="{00000000-0005-0000-0000-00009B860000}"/>
    <cellStyle name="SAPBEXexcBad8 4 46 2" xfId="35334" xr:uid="{00000000-0005-0000-0000-00009C860000}"/>
    <cellStyle name="SAPBEXexcBad8 4 46 3" xfId="45181" xr:uid="{00000000-0005-0000-0000-00009D860000}"/>
    <cellStyle name="SAPBEXexcBad8 4 46 4" xfId="58189" xr:uid="{00000000-0005-0000-0000-00009E860000}"/>
    <cellStyle name="SAPBEXexcBad8 4 47" xfId="24561" xr:uid="{00000000-0005-0000-0000-00009F860000}"/>
    <cellStyle name="SAPBEXexcBad8 4 48" xfId="45465" xr:uid="{00000000-0005-0000-0000-0000A0860000}"/>
    <cellStyle name="SAPBEXexcBad8 4 5" xfId="4035" xr:uid="{00000000-0005-0000-0000-0000A1860000}"/>
    <cellStyle name="SAPBEXexcBad8 4 5 2" xfId="21541" xr:uid="{00000000-0005-0000-0000-0000A2860000}"/>
    <cellStyle name="SAPBEXexcBad8 4 5 3" xfId="19965" xr:uid="{00000000-0005-0000-0000-0000A3860000}"/>
    <cellStyle name="SAPBEXexcBad8 4 5 4" xfId="46367" xr:uid="{00000000-0005-0000-0000-0000A4860000}"/>
    <cellStyle name="SAPBEXexcBad8 4 6" xfId="4787" xr:uid="{00000000-0005-0000-0000-0000A5860000}"/>
    <cellStyle name="SAPBEXexcBad8 4 6 2" xfId="22221" xr:uid="{00000000-0005-0000-0000-0000A6860000}"/>
    <cellStyle name="SAPBEXexcBad8 4 6 3" xfId="31968" xr:uid="{00000000-0005-0000-0000-0000A7860000}"/>
    <cellStyle name="SAPBEXexcBad8 4 6 4" xfId="46934" xr:uid="{00000000-0005-0000-0000-0000A8860000}"/>
    <cellStyle name="SAPBEXexcBad8 4 7" xfId="4666" xr:uid="{00000000-0005-0000-0000-0000A9860000}"/>
    <cellStyle name="SAPBEXexcBad8 4 7 2" xfId="22105" xr:uid="{00000000-0005-0000-0000-0000AA860000}"/>
    <cellStyle name="SAPBEXexcBad8 4 7 3" xfId="26526" xr:uid="{00000000-0005-0000-0000-0000AB860000}"/>
    <cellStyle name="SAPBEXexcBad8 4 7 4" xfId="46829" xr:uid="{00000000-0005-0000-0000-0000AC860000}"/>
    <cellStyle name="SAPBEXexcBad8 4 8" xfId="3870" xr:uid="{00000000-0005-0000-0000-0000AD860000}"/>
    <cellStyle name="SAPBEXexcBad8 4 8 2" xfId="21387" xr:uid="{00000000-0005-0000-0000-0000AE860000}"/>
    <cellStyle name="SAPBEXexcBad8 4 8 3" xfId="20098" xr:uid="{00000000-0005-0000-0000-0000AF860000}"/>
    <cellStyle name="SAPBEXexcBad8 4 8 4" xfId="46228" xr:uid="{00000000-0005-0000-0000-0000B0860000}"/>
    <cellStyle name="SAPBEXexcBad8 4 9" xfId="4700" xr:uid="{00000000-0005-0000-0000-0000B1860000}"/>
    <cellStyle name="SAPBEXexcBad8 4 9 2" xfId="22138" xr:uid="{00000000-0005-0000-0000-0000B2860000}"/>
    <cellStyle name="SAPBEXexcBad8 4 9 3" xfId="28959" xr:uid="{00000000-0005-0000-0000-0000B3860000}"/>
    <cellStyle name="SAPBEXexcBad8 4 9 4" xfId="46853" xr:uid="{00000000-0005-0000-0000-0000B4860000}"/>
    <cellStyle name="SAPBEXexcBad8 5" xfId="3129" xr:uid="{00000000-0005-0000-0000-0000B5860000}"/>
    <cellStyle name="SAPBEXexcBad8 5 2" xfId="20722" xr:uid="{00000000-0005-0000-0000-0000B6860000}"/>
    <cellStyle name="SAPBEXexcBad8 5 3" xfId="33192" xr:uid="{00000000-0005-0000-0000-0000B7860000}"/>
    <cellStyle name="SAPBEXexcBad8 5 4" xfId="45672" xr:uid="{00000000-0005-0000-0000-0000B8860000}"/>
    <cellStyle name="SAPBEXexcBad8 6" xfId="3962" xr:uid="{00000000-0005-0000-0000-0000B9860000}"/>
    <cellStyle name="SAPBEXexcBad8 6 2" xfId="21475" xr:uid="{00000000-0005-0000-0000-0000BA860000}"/>
    <cellStyle name="SAPBEXexcBad8 6 3" xfId="20023" xr:uid="{00000000-0005-0000-0000-0000BB860000}"/>
    <cellStyle name="SAPBEXexcBad8 6 4" xfId="46309" xr:uid="{00000000-0005-0000-0000-0000BC860000}"/>
    <cellStyle name="SAPBEXexcBad8 7" xfId="6008" xr:uid="{00000000-0005-0000-0000-0000BD860000}"/>
    <cellStyle name="SAPBEXexcBad8 7 2" xfId="23343" xr:uid="{00000000-0005-0000-0000-0000BE860000}"/>
    <cellStyle name="SAPBEXexcBad8 7 3" xfId="34629" xr:uid="{00000000-0005-0000-0000-0000BF860000}"/>
    <cellStyle name="SAPBEXexcBad8 7 4" xfId="47907" xr:uid="{00000000-0005-0000-0000-0000C0860000}"/>
    <cellStyle name="SAPBEXexcBad8 8" xfId="5819" xr:uid="{00000000-0005-0000-0000-0000C1860000}"/>
    <cellStyle name="SAPBEXexcBad8 8 2" xfId="23164" xr:uid="{00000000-0005-0000-0000-0000C2860000}"/>
    <cellStyle name="SAPBEXexcBad8 8 3" xfId="21132" xr:uid="{00000000-0005-0000-0000-0000C3860000}"/>
    <cellStyle name="SAPBEXexcBad8 8 4" xfId="47749" xr:uid="{00000000-0005-0000-0000-0000C4860000}"/>
    <cellStyle name="SAPBEXexcBad8 9" xfId="6923" xr:uid="{00000000-0005-0000-0000-0000C5860000}"/>
    <cellStyle name="SAPBEXexcBad8 9 2" xfId="24168" xr:uid="{00000000-0005-0000-0000-0000C6860000}"/>
    <cellStyle name="SAPBEXexcBad8 9 3" xfId="35636" xr:uid="{00000000-0005-0000-0000-0000C7860000}"/>
    <cellStyle name="SAPBEXexcBad8 9 4" xfId="48605" xr:uid="{00000000-0005-0000-0000-0000C8860000}"/>
    <cellStyle name="SAPBEXexcBad9" xfId="1592" xr:uid="{00000000-0005-0000-0000-0000C9860000}"/>
    <cellStyle name="SAPBEXexcBad9 10" xfId="7283" xr:uid="{00000000-0005-0000-0000-0000CA860000}"/>
    <cellStyle name="SAPBEXexcBad9 10 2" xfId="24496" xr:uid="{00000000-0005-0000-0000-0000CB860000}"/>
    <cellStyle name="SAPBEXexcBad9 10 3" xfId="35910" xr:uid="{00000000-0005-0000-0000-0000CC860000}"/>
    <cellStyle name="SAPBEXexcBad9 10 4" xfId="48881" xr:uid="{00000000-0005-0000-0000-0000CD860000}"/>
    <cellStyle name="SAPBEXexcBad9 11" xfId="8071" xr:uid="{00000000-0005-0000-0000-0000CE860000}"/>
    <cellStyle name="SAPBEXexcBad9 11 2" xfId="25206" xr:uid="{00000000-0005-0000-0000-0000CF860000}"/>
    <cellStyle name="SAPBEXexcBad9 11 3" xfId="36514" xr:uid="{00000000-0005-0000-0000-0000D0860000}"/>
    <cellStyle name="SAPBEXexcBad9 11 4" xfId="49485" xr:uid="{00000000-0005-0000-0000-0000D1860000}"/>
    <cellStyle name="SAPBEXexcBad9 12" xfId="8024" xr:uid="{00000000-0005-0000-0000-0000D2860000}"/>
    <cellStyle name="SAPBEXexcBad9 12 2" xfId="25159" xr:uid="{00000000-0005-0000-0000-0000D3860000}"/>
    <cellStyle name="SAPBEXexcBad9 12 3" xfId="36472" xr:uid="{00000000-0005-0000-0000-0000D4860000}"/>
    <cellStyle name="SAPBEXexcBad9 12 4" xfId="49443" xr:uid="{00000000-0005-0000-0000-0000D5860000}"/>
    <cellStyle name="SAPBEXexcBad9 13" xfId="9479" xr:uid="{00000000-0005-0000-0000-0000D6860000}"/>
    <cellStyle name="SAPBEXexcBad9 13 2" xfId="26498" xr:uid="{00000000-0005-0000-0000-0000D7860000}"/>
    <cellStyle name="SAPBEXexcBad9 13 3" xfId="37646" xr:uid="{00000000-0005-0000-0000-0000D8860000}"/>
    <cellStyle name="SAPBEXexcBad9 13 4" xfId="50612" xr:uid="{00000000-0005-0000-0000-0000D9860000}"/>
    <cellStyle name="SAPBEXexcBad9 14" xfId="9734" xr:uid="{00000000-0005-0000-0000-0000DA860000}"/>
    <cellStyle name="SAPBEXexcBad9 14 2" xfId="26732" xr:uid="{00000000-0005-0000-0000-0000DB860000}"/>
    <cellStyle name="SAPBEXexcBad9 14 3" xfId="37865" xr:uid="{00000000-0005-0000-0000-0000DC860000}"/>
    <cellStyle name="SAPBEXexcBad9 14 4" xfId="50831" xr:uid="{00000000-0005-0000-0000-0000DD860000}"/>
    <cellStyle name="SAPBEXexcBad9 15" xfId="9699" xr:uid="{00000000-0005-0000-0000-0000DE860000}"/>
    <cellStyle name="SAPBEXexcBad9 15 2" xfId="26700" xr:uid="{00000000-0005-0000-0000-0000DF860000}"/>
    <cellStyle name="SAPBEXexcBad9 15 3" xfId="37839" xr:uid="{00000000-0005-0000-0000-0000E0860000}"/>
    <cellStyle name="SAPBEXexcBad9 15 4" xfId="50805" xr:uid="{00000000-0005-0000-0000-0000E1860000}"/>
    <cellStyle name="SAPBEXexcBad9 16" xfId="9392" xr:uid="{00000000-0005-0000-0000-0000E2860000}"/>
    <cellStyle name="SAPBEXexcBad9 16 2" xfId="26417" xr:uid="{00000000-0005-0000-0000-0000E3860000}"/>
    <cellStyle name="SAPBEXexcBad9 16 3" xfId="37573" xr:uid="{00000000-0005-0000-0000-0000E4860000}"/>
    <cellStyle name="SAPBEXexcBad9 16 4" xfId="50539" xr:uid="{00000000-0005-0000-0000-0000E5860000}"/>
    <cellStyle name="SAPBEXexcBad9 17" xfId="10113" xr:uid="{00000000-0005-0000-0000-0000E6860000}"/>
    <cellStyle name="SAPBEXexcBad9 17 2" xfId="27090" xr:uid="{00000000-0005-0000-0000-0000E7860000}"/>
    <cellStyle name="SAPBEXexcBad9 17 3" xfId="38173" xr:uid="{00000000-0005-0000-0000-0000E8860000}"/>
    <cellStyle name="SAPBEXexcBad9 17 4" xfId="51138" xr:uid="{00000000-0005-0000-0000-0000E9860000}"/>
    <cellStyle name="SAPBEXexcBad9 18" xfId="14207" xr:uid="{00000000-0005-0000-0000-0000EA860000}"/>
    <cellStyle name="SAPBEXexcBad9 18 2" xfId="30777" xr:uid="{00000000-0005-0000-0000-0000EB860000}"/>
    <cellStyle name="SAPBEXexcBad9 18 3" xfId="41290" xr:uid="{00000000-0005-0000-0000-0000EC860000}"/>
    <cellStyle name="SAPBEXexcBad9 18 4" xfId="54298" xr:uid="{00000000-0005-0000-0000-0000ED860000}"/>
    <cellStyle name="SAPBEXexcBad9 19" xfId="11566" xr:uid="{00000000-0005-0000-0000-0000EE860000}"/>
    <cellStyle name="SAPBEXexcBad9 19 2" xfId="28422" xr:uid="{00000000-0005-0000-0000-0000EF860000}"/>
    <cellStyle name="SAPBEXexcBad9 19 3" xfId="39304" xr:uid="{00000000-0005-0000-0000-0000F0860000}"/>
    <cellStyle name="SAPBEXexcBad9 19 4" xfId="52312" xr:uid="{00000000-0005-0000-0000-0000F1860000}"/>
    <cellStyle name="SAPBEXexcBad9 2" xfId="2905" xr:uid="{00000000-0005-0000-0000-0000F2860000}"/>
    <cellStyle name="SAPBEXexcBad9 2 10" xfId="6275" xr:uid="{00000000-0005-0000-0000-0000F3860000}"/>
    <cellStyle name="SAPBEXexcBad9 2 10 2" xfId="23597" xr:uid="{00000000-0005-0000-0000-0000F4860000}"/>
    <cellStyle name="SAPBEXexcBad9 2 10 3" xfId="32928" xr:uid="{00000000-0005-0000-0000-0000F5860000}"/>
    <cellStyle name="SAPBEXexcBad9 2 10 4" xfId="48131" xr:uid="{00000000-0005-0000-0000-0000F6860000}"/>
    <cellStyle name="SAPBEXexcBad9 2 11" xfId="6509" xr:uid="{00000000-0005-0000-0000-0000F7860000}"/>
    <cellStyle name="SAPBEXexcBad9 2 11 2" xfId="23806" xr:uid="{00000000-0005-0000-0000-0000F8860000}"/>
    <cellStyle name="SAPBEXexcBad9 2 11 3" xfId="28901" xr:uid="{00000000-0005-0000-0000-0000F9860000}"/>
    <cellStyle name="SAPBEXexcBad9 2 11 4" xfId="48304" xr:uid="{00000000-0005-0000-0000-0000FA860000}"/>
    <cellStyle name="SAPBEXexcBad9 2 12" xfId="6803" xr:uid="{00000000-0005-0000-0000-0000FB860000}"/>
    <cellStyle name="SAPBEXexcBad9 2 12 2" xfId="24068" xr:uid="{00000000-0005-0000-0000-0000FC860000}"/>
    <cellStyle name="SAPBEXexcBad9 2 12 3" xfId="35537" xr:uid="{00000000-0005-0000-0000-0000FD860000}"/>
    <cellStyle name="SAPBEXexcBad9 2 12 4" xfId="48527" xr:uid="{00000000-0005-0000-0000-0000FE860000}"/>
    <cellStyle name="SAPBEXexcBad9 2 13" xfId="7167" xr:uid="{00000000-0005-0000-0000-0000FF860000}"/>
    <cellStyle name="SAPBEXexcBad9 2 13 2" xfId="24398" xr:uid="{00000000-0005-0000-0000-000000870000}"/>
    <cellStyle name="SAPBEXexcBad9 2 13 3" xfId="35838" xr:uid="{00000000-0005-0000-0000-000001870000}"/>
    <cellStyle name="SAPBEXexcBad9 2 13 4" xfId="48807" xr:uid="{00000000-0005-0000-0000-000002870000}"/>
    <cellStyle name="SAPBEXexcBad9 2 14" xfId="7593" xr:uid="{00000000-0005-0000-0000-000003870000}"/>
    <cellStyle name="SAPBEXexcBad9 2 14 2" xfId="24774" xr:uid="{00000000-0005-0000-0000-000004870000}"/>
    <cellStyle name="SAPBEXexcBad9 2 14 3" xfId="36146" xr:uid="{00000000-0005-0000-0000-000005870000}"/>
    <cellStyle name="SAPBEXexcBad9 2 14 4" xfId="49117" xr:uid="{00000000-0005-0000-0000-000006870000}"/>
    <cellStyle name="SAPBEXexcBad9 2 15" xfId="7890" xr:uid="{00000000-0005-0000-0000-000007870000}"/>
    <cellStyle name="SAPBEXexcBad9 2 15 2" xfId="25044" xr:uid="{00000000-0005-0000-0000-000008870000}"/>
    <cellStyle name="SAPBEXexcBad9 2 15 3" xfId="36376" xr:uid="{00000000-0005-0000-0000-000009870000}"/>
    <cellStyle name="SAPBEXexcBad9 2 15 4" xfId="49347" xr:uid="{00000000-0005-0000-0000-00000A870000}"/>
    <cellStyle name="SAPBEXexcBad9 2 16" xfId="8472" xr:uid="{00000000-0005-0000-0000-00000B870000}"/>
    <cellStyle name="SAPBEXexcBad9 2 16 2" xfId="25587" xr:uid="{00000000-0005-0000-0000-00000C870000}"/>
    <cellStyle name="SAPBEXexcBad9 2 16 3" xfId="36860" xr:uid="{00000000-0005-0000-0000-00000D870000}"/>
    <cellStyle name="SAPBEXexcBad9 2 16 4" xfId="49831" xr:uid="{00000000-0005-0000-0000-00000E870000}"/>
    <cellStyle name="SAPBEXexcBad9 2 17" xfId="8734" xr:uid="{00000000-0005-0000-0000-00000F870000}"/>
    <cellStyle name="SAPBEXexcBad9 2 17 2" xfId="25814" xr:uid="{00000000-0005-0000-0000-000010870000}"/>
    <cellStyle name="SAPBEXexcBad9 2 17 3" xfId="37048" xr:uid="{00000000-0005-0000-0000-000011870000}"/>
    <cellStyle name="SAPBEXexcBad9 2 17 4" xfId="50019" xr:uid="{00000000-0005-0000-0000-000012870000}"/>
    <cellStyle name="SAPBEXexcBad9 2 18" xfId="9011" xr:uid="{00000000-0005-0000-0000-000013870000}"/>
    <cellStyle name="SAPBEXexcBad9 2 18 2" xfId="26063" xr:uid="{00000000-0005-0000-0000-000014870000}"/>
    <cellStyle name="SAPBEXexcBad9 2 18 3" xfId="37264" xr:uid="{00000000-0005-0000-0000-000015870000}"/>
    <cellStyle name="SAPBEXexcBad9 2 18 4" xfId="50235" xr:uid="{00000000-0005-0000-0000-000016870000}"/>
    <cellStyle name="SAPBEXexcBad9 2 19" xfId="10532" xr:uid="{00000000-0005-0000-0000-000017870000}"/>
    <cellStyle name="SAPBEXexcBad9 2 19 2" xfId="27485" xr:uid="{00000000-0005-0000-0000-000018870000}"/>
    <cellStyle name="SAPBEXexcBad9 2 19 3" xfId="38525" xr:uid="{00000000-0005-0000-0000-000019870000}"/>
    <cellStyle name="SAPBEXexcBad9 2 19 4" xfId="51512" xr:uid="{00000000-0005-0000-0000-00001A870000}"/>
    <cellStyle name="SAPBEXexcBad9 2 2" xfId="3417" xr:uid="{00000000-0005-0000-0000-00001B870000}"/>
    <cellStyle name="SAPBEXexcBad9 2 2 2" xfId="20990" xr:uid="{00000000-0005-0000-0000-00001C870000}"/>
    <cellStyle name="SAPBEXexcBad9 2 2 3" xfId="27376" xr:uid="{00000000-0005-0000-0000-00001D870000}"/>
    <cellStyle name="SAPBEXexcBad9 2 2 4" xfId="45903" xr:uid="{00000000-0005-0000-0000-00001E870000}"/>
    <cellStyle name="SAPBEXexcBad9 2 20" xfId="10777" xr:uid="{00000000-0005-0000-0000-00001F870000}"/>
    <cellStyle name="SAPBEXexcBad9 2 20 2" xfId="27712" xr:uid="{00000000-0005-0000-0000-000020870000}"/>
    <cellStyle name="SAPBEXexcBad9 2 20 3" xfId="38721" xr:uid="{00000000-0005-0000-0000-000021870000}"/>
    <cellStyle name="SAPBEXexcBad9 2 20 4" xfId="51729" xr:uid="{00000000-0005-0000-0000-000022870000}"/>
    <cellStyle name="SAPBEXexcBad9 2 21" xfId="11102" xr:uid="{00000000-0005-0000-0000-000023870000}"/>
    <cellStyle name="SAPBEXexcBad9 2 21 2" xfId="28007" xr:uid="{00000000-0005-0000-0000-000024870000}"/>
    <cellStyle name="SAPBEXexcBad9 2 21 3" xfId="38960" xr:uid="{00000000-0005-0000-0000-000025870000}"/>
    <cellStyle name="SAPBEXexcBad9 2 21 4" xfId="51968" xr:uid="{00000000-0005-0000-0000-000026870000}"/>
    <cellStyle name="SAPBEXexcBad9 2 22" xfId="11442" xr:uid="{00000000-0005-0000-0000-000027870000}"/>
    <cellStyle name="SAPBEXexcBad9 2 22 2" xfId="28317" xr:uid="{00000000-0005-0000-0000-000028870000}"/>
    <cellStyle name="SAPBEXexcBad9 2 22 3" xfId="39219" xr:uid="{00000000-0005-0000-0000-000029870000}"/>
    <cellStyle name="SAPBEXexcBad9 2 22 4" xfId="52227" xr:uid="{00000000-0005-0000-0000-00002A870000}"/>
    <cellStyle name="SAPBEXexcBad9 2 23" xfId="11713" xr:uid="{00000000-0005-0000-0000-00002B870000}"/>
    <cellStyle name="SAPBEXexcBad9 2 23 2" xfId="28554" xr:uid="{00000000-0005-0000-0000-00002C870000}"/>
    <cellStyle name="SAPBEXexcBad9 2 23 3" xfId="39421" xr:uid="{00000000-0005-0000-0000-00002D870000}"/>
    <cellStyle name="SAPBEXexcBad9 2 23 4" xfId="52429" xr:uid="{00000000-0005-0000-0000-00002E870000}"/>
    <cellStyle name="SAPBEXexcBad9 2 24" xfId="12042" xr:uid="{00000000-0005-0000-0000-00002F870000}"/>
    <cellStyle name="SAPBEXexcBad9 2 24 2" xfId="28854" xr:uid="{00000000-0005-0000-0000-000030870000}"/>
    <cellStyle name="SAPBEXexcBad9 2 24 3" xfId="39682" xr:uid="{00000000-0005-0000-0000-000031870000}"/>
    <cellStyle name="SAPBEXexcBad9 2 24 4" xfId="52690" xr:uid="{00000000-0005-0000-0000-000032870000}"/>
    <cellStyle name="SAPBEXexcBad9 2 25" xfId="12329" xr:uid="{00000000-0005-0000-0000-000033870000}"/>
    <cellStyle name="SAPBEXexcBad9 2 25 2" xfId="29108" xr:uid="{00000000-0005-0000-0000-000034870000}"/>
    <cellStyle name="SAPBEXexcBad9 2 25 3" xfId="39882" xr:uid="{00000000-0005-0000-0000-000035870000}"/>
    <cellStyle name="SAPBEXexcBad9 2 25 4" xfId="52890" xr:uid="{00000000-0005-0000-0000-000036870000}"/>
    <cellStyle name="SAPBEXexcBad9 2 26" xfId="12601" xr:uid="{00000000-0005-0000-0000-000037870000}"/>
    <cellStyle name="SAPBEXexcBad9 2 26 2" xfId="29349" xr:uid="{00000000-0005-0000-0000-000038870000}"/>
    <cellStyle name="SAPBEXexcBad9 2 26 3" xfId="40082" xr:uid="{00000000-0005-0000-0000-000039870000}"/>
    <cellStyle name="SAPBEXexcBad9 2 26 4" xfId="53090" xr:uid="{00000000-0005-0000-0000-00003A870000}"/>
    <cellStyle name="SAPBEXexcBad9 2 27" xfId="12883" xr:uid="{00000000-0005-0000-0000-00003B870000}"/>
    <cellStyle name="SAPBEXexcBad9 2 27 2" xfId="29598" xr:uid="{00000000-0005-0000-0000-00003C870000}"/>
    <cellStyle name="SAPBEXexcBad9 2 27 3" xfId="40282" xr:uid="{00000000-0005-0000-0000-00003D870000}"/>
    <cellStyle name="SAPBEXexcBad9 2 27 4" xfId="53290" xr:uid="{00000000-0005-0000-0000-00003E870000}"/>
    <cellStyle name="SAPBEXexcBad9 2 28" xfId="13225" xr:uid="{00000000-0005-0000-0000-00003F870000}"/>
    <cellStyle name="SAPBEXexcBad9 2 28 2" xfId="29906" xr:uid="{00000000-0005-0000-0000-000040870000}"/>
    <cellStyle name="SAPBEXexcBad9 2 28 3" xfId="40550" xr:uid="{00000000-0005-0000-0000-000041870000}"/>
    <cellStyle name="SAPBEXexcBad9 2 28 4" xfId="53558" xr:uid="{00000000-0005-0000-0000-000042870000}"/>
    <cellStyle name="SAPBEXexcBad9 2 29" xfId="13562" xr:uid="{00000000-0005-0000-0000-000043870000}"/>
    <cellStyle name="SAPBEXexcBad9 2 29 2" xfId="30212" xr:uid="{00000000-0005-0000-0000-000044870000}"/>
    <cellStyle name="SAPBEXexcBad9 2 29 3" xfId="40816" xr:uid="{00000000-0005-0000-0000-000045870000}"/>
    <cellStyle name="SAPBEXexcBad9 2 29 4" xfId="53824" xr:uid="{00000000-0005-0000-0000-000046870000}"/>
    <cellStyle name="SAPBEXexcBad9 2 3" xfId="3713" xr:uid="{00000000-0005-0000-0000-000047870000}"/>
    <cellStyle name="SAPBEXexcBad9 2 3 2" xfId="21249" xr:uid="{00000000-0005-0000-0000-000048870000}"/>
    <cellStyle name="SAPBEXexcBad9 2 3 3" xfId="20507" xr:uid="{00000000-0005-0000-0000-000049870000}"/>
    <cellStyle name="SAPBEXexcBad9 2 3 4" xfId="46120" xr:uid="{00000000-0005-0000-0000-00004A870000}"/>
    <cellStyle name="SAPBEXexcBad9 2 30" xfId="13802" xr:uid="{00000000-0005-0000-0000-00004B870000}"/>
    <cellStyle name="SAPBEXexcBad9 2 30 2" xfId="30426" xr:uid="{00000000-0005-0000-0000-00004C870000}"/>
    <cellStyle name="SAPBEXexcBad9 2 30 3" xfId="41001" xr:uid="{00000000-0005-0000-0000-00004D870000}"/>
    <cellStyle name="SAPBEXexcBad9 2 30 4" xfId="54009" xr:uid="{00000000-0005-0000-0000-00004E870000}"/>
    <cellStyle name="SAPBEXexcBad9 2 31" xfId="14077" xr:uid="{00000000-0005-0000-0000-00004F870000}"/>
    <cellStyle name="SAPBEXexcBad9 2 31 2" xfId="30665" xr:uid="{00000000-0005-0000-0000-000050870000}"/>
    <cellStyle name="SAPBEXexcBad9 2 31 3" xfId="41203" xr:uid="{00000000-0005-0000-0000-000051870000}"/>
    <cellStyle name="SAPBEXexcBad9 2 31 4" xfId="54211" xr:uid="{00000000-0005-0000-0000-000052870000}"/>
    <cellStyle name="SAPBEXexcBad9 2 32" xfId="14374" xr:uid="{00000000-0005-0000-0000-000053870000}"/>
    <cellStyle name="SAPBEXexcBad9 2 32 2" xfId="30929" xr:uid="{00000000-0005-0000-0000-000054870000}"/>
    <cellStyle name="SAPBEXexcBad9 2 32 3" xfId="41419" xr:uid="{00000000-0005-0000-0000-000055870000}"/>
    <cellStyle name="SAPBEXexcBad9 2 32 4" xfId="54427" xr:uid="{00000000-0005-0000-0000-000056870000}"/>
    <cellStyle name="SAPBEXexcBad9 2 33" xfId="14698" xr:uid="{00000000-0005-0000-0000-000057870000}"/>
    <cellStyle name="SAPBEXexcBad9 2 33 2" xfId="31217" xr:uid="{00000000-0005-0000-0000-000058870000}"/>
    <cellStyle name="SAPBEXexcBad9 2 33 3" xfId="41662" xr:uid="{00000000-0005-0000-0000-000059870000}"/>
    <cellStyle name="SAPBEXexcBad9 2 33 4" xfId="54670" xr:uid="{00000000-0005-0000-0000-00005A870000}"/>
    <cellStyle name="SAPBEXexcBad9 2 34" xfId="15000" xr:uid="{00000000-0005-0000-0000-00005B870000}"/>
    <cellStyle name="SAPBEXexcBad9 2 34 2" xfId="31486" xr:uid="{00000000-0005-0000-0000-00005C870000}"/>
    <cellStyle name="SAPBEXexcBad9 2 34 3" xfId="41894" xr:uid="{00000000-0005-0000-0000-00005D870000}"/>
    <cellStyle name="SAPBEXexcBad9 2 34 4" xfId="54902" xr:uid="{00000000-0005-0000-0000-00005E870000}"/>
    <cellStyle name="SAPBEXexcBad9 2 35" xfId="15306" xr:uid="{00000000-0005-0000-0000-00005F870000}"/>
    <cellStyle name="SAPBEXexcBad9 2 35 2" xfId="31755" xr:uid="{00000000-0005-0000-0000-000060870000}"/>
    <cellStyle name="SAPBEXexcBad9 2 35 3" xfId="42124" xr:uid="{00000000-0005-0000-0000-000061870000}"/>
    <cellStyle name="SAPBEXexcBad9 2 35 4" xfId="55132" xr:uid="{00000000-0005-0000-0000-000062870000}"/>
    <cellStyle name="SAPBEXexcBad9 2 36" xfId="15751" xr:uid="{00000000-0005-0000-0000-000063870000}"/>
    <cellStyle name="SAPBEXexcBad9 2 36 2" xfId="32159" xr:uid="{00000000-0005-0000-0000-000064870000}"/>
    <cellStyle name="SAPBEXexcBad9 2 36 3" xfId="42486" xr:uid="{00000000-0005-0000-0000-000065870000}"/>
    <cellStyle name="SAPBEXexcBad9 2 36 4" xfId="55494" xr:uid="{00000000-0005-0000-0000-000066870000}"/>
    <cellStyle name="SAPBEXexcBad9 2 37" xfId="16015" xr:uid="{00000000-0005-0000-0000-000067870000}"/>
    <cellStyle name="SAPBEXexcBad9 2 37 2" xfId="32387" xr:uid="{00000000-0005-0000-0000-000068870000}"/>
    <cellStyle name="SAPBEXexcBad9 2 37 3" xfId="42676" xr:uid="{00000000-0005-0000-0000-000069870000}"/>
    <cellStyle name="SAPBEXexcBad9 2 37 4" xfId="55684" xr:uid="{00000000-0005-0000-0000-00006A870000}"/>
    <cellStyle name="SAPBEXexcBad9 2 38" xfId="16502" xr:uid="{00000000-0005-0000-0000-00006B870000}"/>
    <cellStyle name="SAPBEXexcBad9 2 38 2" xfId="32834" xr:uid="{00000000-0005-0000-0000-00006C870000}"/>
    <cellStyle name="SAPBEXexcBad9 2 38 3" xfId="43073" xr:uid="{00000000-0005-0000-0000-00006D870000}"/>
    <cellStyle name="SAPBEXexcBad9 2 38 4" xfId="56081" xr:uid="{00000000-0005-0000-0000-00006E870000}"/>
    <cellStyle name="SAPBEXexcBad9 2 39" xfId="16721" xr:uid="{00000000-0005-0000-0000-00006F870000}"/>
    <cellStyle name="SAPBEXexcBad9 2 39 2" xfId="33028" xr:uid="{00000000-0005-0000-0000-000070870000}"/>
    <cellStyle name="SAPBEXexcBad9 2 39 3" xfId="43243" xr:uid="{00000000-0005-0000-0000-000071870000}"/>
    <cellStyle name="SAPBEXexcBad9 2 39 4" xfId="56251" xr:uid="{00000000-0005-0000-0000-000072870000}"/>
    <cellStyle name="SAPBEXexcBad9 2 4" xfId="4330" xr:uid="{00000000-0005-0000-0000-000073870000}"/>
    <cellStyle name="SAPBEXexcBad9 2 4 2" xfId="21813" xr:uid="{00000000-0005-0000-0000-000074870000}"/>
    <cellStyle name="SAPBEXexcBad9 2 4 3" xfId="29431" xr:uid="{00000000-0005-0000-0000-000075870000}"/>
    <cellStyle name="SAPBEXexcBad9 2 4 4" xfId="46598" xr:uid="{00000000-0005-0000-0000-000076870000}"/>
    <cellStyle name="SAPBEXexcBad9 2 40" xfId="17523" xr:uid="{00000000-0005-0000-0000-000077870000}"/>
    <cellStyle name="SAPBEXexcBad9 2 40 2" xfId="33761" xr:uid="{00000000-0005-0000-0000-000078870000}"/>
    <cellStyle name="SAPBEXexcBad9 2 40 3" xfId="43875" xr:uid="{00000000-0005-0000-0000-000079870000}"/>
    <cellStyle name="SAPBEXexcBad9 2 40 4" xfId="56883" xr:uid="{00000000-0005-0000-0000-00007A870000}"/>
    <cellStyle name="SAPBEXexcBad9 2 41" xfId="17773" xr:uid="{00000000-0005-0000-0000-00007B870000}"/>
    <cellStyle name="SAPBEXexcBad9 2 41 2" xfId="33982" xr:uid="{00000000-0005-0000-0000-00007C870000}"/>
    <cellStyle name="SAPBEXexcBad9 2 41 3" xfId="44056" xr:uid="{00000000-0005-0000-0000-00007D870000}"/>
    <cellStyle name="SAPBEXexcBad9 2 41 4" xfId="57064" xr:uid="{00000000-0005-0000-0000-00007E870000}"/>
    <cellStyle name="SAPBEXexcBad9 2 42" xfId="18092" xr:uid="{00000000-0005-0000-0000-00007F870000}"/>
    <cellStyle name="SAPBEXexcBad9 2 42 2" xfId="34263" xr:uid="{00000000-0005-0000-0000-000080870000}"/>
    <cellStyle name="SAPBEXexcBad9 2 42 3" xfId="44290" xr:uid="{00000000-0005-0000-0000-000081870000}"/>
    <cellStyle name="SAPBEXexcBad9 2 42 4" xfId="57298" xr:uid="{00000000-0005-0000-0000-000082870000}"/>
    <cellStyle name="SAPBEXexcBad9 2 43" xfId="18403" xr:uid="{00000000-0005-0000-0000-000083870000}"/>
    <cellStyle name="SAPBEXexcBad9 2 43 2" xfId="34538" xr:uid="{00000000-0005-0000-0000-000084870000}"/>
    <cellStyle name="SAPBEXexcBad9 2 43 3" xfId="44520" xr:uid="{00000000-0005-0000-0000-000085870000}"/>
    <cellStyle name="SAPBEXexcBad9 2 43 4" xfId="57528" xr:uid="{00000000-0005-0000-0000-000086870000}"/>
    <cellStyle name="SAPBEXexcBad9 2 44" xfId="18719" xr:uid="{00000000-0005-0000-0000-000087870000}"/>
    <cellStyle name="SAPBEXexcBad9 2 44 2" xfId="34818" xr:uid="{00000000-0005-0000-0000-000088870000}"/>
    <cellStyle name="SAPBEXexcBad9 2 44 3" xfId="44755" xr:uid="{00000000-0005-0000-0000-000089870000}"/>
    <cellStyle name="SAPBEXexcBad9 2 44 4" xfId="57763" xr:uid="{00000000-0005-0000-0000-00008A870000}"/>
    <cellStyle name="SAPBEXexcBad9 2 45" xfId="19180" xr:uid="{00000000-0005-0000-0000-00008B870000}"/>
    <cellStyle name="SAPBEXexcBad9 2 45 2" xfId="35227" xr:uid="{00000000-0005-0000-0000-00008C870000}"/>
    <cellStyle name="SAPBEXexcBad9 2 45 3" xfId="45097" xr:uid="{00000000-0005-0000-0000-00008D870000}"/>
    <cellStyle name="SAPBEXexcBad9 2 45 4" xfId="58105" xr:uid="{00000000-0005-0000-0000-00008E870000}"/>
    <cellStyle name="SAPBEXexcBad9 2 46" xfId="19482" xr:uid="{00000000-0005-0000-0000-00008F870000}"/>
    <cellStyle name="SAPBEXexcBad9 2 46 2" xfId="35493" xr:uid="{00000000-0005-0000-0000-000090870000}"/>
    <cellStyle name="SAPBEXexcBad9 2 46 3" xfId="45320" xr:uid="{00000000-0005-0000-0000-000091870000}"/>
    <cellStyle name="SAPBEXexcBad9 2 46 4" xfId="58328" xr:uid="{00000000-0005-0000-0000-000092870000}"/>
    <cellStyle name="SAPBEXexcBad9 2 47" xfId="30557" xr:uid="{00000000-0005-0000-0000-000093870000}"/>
    <cellStyle name="SAPBEXexcBad9 2 48" xfId="45572" xr:uid="{00000000-0005-0000-0000-000094870000}"/>
    <cellStyle name="SAPBEXexcBad9 2 5" xfId="4574" xr:uid="{00000000-0005-0000-0000-000095870000}"/>
    <cellStyle name="SAPBEXexcBad9 2 5 2" xfId="22026" xr:uid="{00000000-0005-0000-0000-000096870000}"/>
    <cellStyle name="SAPBEXexcBad9 2 5 3" xfId="20473" xr:uid="{00000000-0005-0000-0000-000097870000}"/>
    <cellStyle name="SAPBEXexcBad9 2 5 4" xfId="46770" xr:uid="{00000000-0005-0000-0000-000098870000}"/>
    <cellStyle name="SAPBEXexcBad9 2 6" xfId="4964" xr:uid="{00000000-0005-0000-0000-000099870000}"/>
    <cellStyle name="SAPBEXexcBad9 2 6 2" xfId="22388" xr:uid="{00000000-0005-0000-0000-00009A870000}"/>
    <cellStyle name="SAPBEXexcBad9 2 6 3" xfId="20524" xr:uid="{00000000-0005-0000-0000-00009B870000}"/>
    <cellStyle name="SAPBEXexcBad9 2 6 4" xfId="47082" xr:uid="{00000000-0005-0000-0000-00009C870000}"/>
    <cellStyle name="SAPBEXexcBad9 2 7" xfId="5189" xr:uid="{00000000-0005-0000-0000-00009D870000}"/>
    <cellStyle name="SAPBEXexcBad9 2 7 2" xfId="22591" xr:uid="{00000000-0005-0000-0000-00009E870000}"/>
    <cellStyle name="SAPBEXexcBad9 2 7 3" xfId="19659" xr:uid="{00000000-0005-0000-0000-00009F870000}"/>
    <cellStyle name="SAPBEXexcBad9 2 7 4" xfId="47263" xr:uid="{00000000-0005-0000-0000-0000A0870000}"/>
    <cellStyle name="SAPBEXexcBad9 2 8" xfId="5474" xr:uid="{00000000-0005-0000-0000-0000A1870000}"/>
    <cellStyle name="SAPBEXexcBad9 2 8 2" xfId="22852" xr:uid="{00000000-0005-0000-0000-0000A2870000}"/>
    <cellStyle name="SAPBEXexcBad9 2 8 3" xfId="35109" xr:uid="{00000000-0005-0000-0000-0000A3870000}"/>
    <cellStyle name="SAPBEXexcBad9 2 8 4" xfId="47481" xr:uid="{00000000-0005-0000-0000-0000A4870000}"/>
    <cellStyle name="SAPBEXexcBad9 2 9" xfId="5682" xr:uid="{00000000-0005-0000-0000-0000A5870000}"/>
    <cellStyle name="SAPBEXexcBad9 2 9 2" xfId="23041" xr:uid="{00000000-0005-0000-0000-0000A6870000}"/>
    <cellStyle name="SAPBEXexcBad9 2 9 3" xfId="30319" xr:uid="{00000000-0005-0000-0000-0000A7870000}"/>
    <cellStyle name="SAPBEXexcBad9 2 9 4" xfId="47643" xr:uid="{00000000-0005-0000-0000-0000A8870000}"/>
    <cellStyle name="SAPBEXexcBad9 20" xfId="11555" xr:uid="{00000000-0005-0000-0000-0000A9870000}"/>
    <cellStyle name="SAPBEXexcBad9 20 2" xfId="28411" xr:uid="{00000000-0005-0000-0000-0000AA870000}"/>
    <cellStyle name="SAPBEXexcBad9 20 3" xfId="39294" xr:uid="{00000000-0005-0000-0000-0000AB870000}"/>
    <cellStyle name="SAPBEXexcBad9 20 4" xfId="52302" xr:uid="{00000000-0005-0000-0000-0000AC870000}"/>
    <cellStyle name="SAPBEXexcBad9 21" xfId="9634" xr:uid="{00000000-0005-0000-0000-0000AD870000}"/>
    <cellStyle name="SAPBEXexcBad9 21 2" xfId="26641" xr:uid="{00000000-0005-0000-0000-0000AE870000}"/>
    <cellStyle name="SAPBEXexcBad9 21 3" xfId="37784" xr:uid="{00000000-0005-0000-0000-0000AF870000}"/>
    <cellStyle name="SAPBEXexcBad9 21 4" xfId="50750" xr:uid="{00000000-0005-0000-0000-0000B0870000}"/>
    <cellStyle name="SAPBEXexcBad9 22" xfId="15437" xr:uid="{00000000-0005-0000-0000-0000B1870000}"/>
    <cellStyle name="SAPBEXexcBad9 22 2" xfId="31865" xr:uid="{00000000-0005-0000-0000-0000B2870000}"/>
    <cellStyle name="SAPBEXexcBad9 22 3" xfId="42217" xr:uid="{00000000-0005-0000-0000-0000B3870000}"/>
    <cellStyle name="SAPBEXexcBad9 22 4" xfId="55225" xr:uid="{00000000-0005-0000-0000-0000B4870000}"/>
    <cellStyle name="SAPBEXexcBad9 23" xfId="16199" xr:uid="{00000000-0005-0000-0000-0000B5870000}"/>
    <cellStyle name="SAPBEXexcBad9 23 2" xfId="32553" xr:uid="{00000000-0005-0000-0000-0000B6870000}"/>
    <cellStyle name="SAPBEXexcBad9 23 3" xfId="42822" xr:uid="{00000000-0005-0000-0000-0000B7870000}"/>
    <cellStyle name="SAPBEXexcBad9 23 4" xfId="55830" xr:uid="{00000000-0005-0000-0000-0000B8870000}"/>
    <cellStyle name="SAPBEXexcBad9 24" xfId="16963" xr:uid="{00000000-0005-0000-0000-0000B9870000}"/>
    <cellStyle name="SAPBEXexcBad9 24 2" xfId="33244" xr:uid="{00000000-0005-0000-0000-0000BA870000}"/>
    <cellStyle name="SAPBEXexcBad9 24 3" xfId="43426" xr:uid="{00000000-0005-0000-0000-0000BB870000}"/>
    <cellStyle name="SAPBEXexcBad9 24 4" xfId="56434" xr:uid="{00000000-0005-0000-0000-0000BC870000}"/>
    <cellStyle name="SAPBEXexcBad9 25" xfId="16870" xr:uid="{00000000-0005-0000-0000-0000BD870000}"/>
    <cellStyle name="SAPBEXexcBad9 25 2" xfId="33157" xr:uid="{00000000-0005-0000-0000-0000BE870000}"/>
    <cellStyle name="SAPBEXexcBad9 25 3" xfId="43354" xr:uid="{00000000-0005-0000-0000-0000BF870000}"/>
    <cellStyle name="SAPBEXexcBad9 25 4" xfId="56362" xr:uid="{00000000-0005-0000-0000-0000C0870000}"/>
    <cellStyle name="SAPBEXexcBad9 26" xfId="17614" xr:uid="{00000000-0005-0000-0000-0000C1870000}"/>
    <cellStyle name="SAPBEXexcBad9 26 2" xfId="33834" xr:uid="{00000000-0005-0000-0000-0000C2870000}"/>
    <cellStyle name="SAPBEXexcBad9 26 3" xfId="43931" xr:uid="{00000000-0005-0000-0000-0000C3870000}"/>
    <cellStyle name="SAPBEXexcBad9 26 4" xfId="56939" xr:uid="{00000000-0005-0000-0000-0000C4870000}"/>
    <cellStyle name="SAPBEXexcBad9 27" xfId="16880" xr:uid="{00000000-0005-0000-0000-0000C5870000}"/>
    <cellStyle name="SAPBEXexcBad9 27 2" xfId="33166" xr:uid="{00000000-0005-0000-0000-0000C6870000}"/>
    <cellStyle name="SAPBEXexcBad9 27 3" xfId="43362" xr:uid="{00000000-0005-0000-0000-0000C7870000}"/>
    <cellStyle name="SAPBEXexcBad9 27 4" xfId="56370" xr:uid="{00000000-0005-0000-0000-0000C8870000}"/>
    <cellStyle name="SAPBEXexcBad9 28" xfId="18878" xr:uid="{00000000-0005-0000-0000-0000C9870000}"/>
    <cellStyle name="SAPBEXexcBad9 28 2" xfId="34950" xr:uid="{00000000-0005-0000-0000-0000CA870000}"/>
    <cellStyle name="SAPBEXexcBad9 28 3" xfId="44864" xr:uid="{00000000-0005-0000-0000-0000CB870000}"/>
    <cellStyle name="SAPBEXexcBad9 28 4" xfId="57872" xr:uid="{00000000-0005-0000-0000-0000CC870000}"/>
    <cellStyle name="SAPBEXexcBad9 29" xfId="24831" xr:uid="{00000000-0005-0000-0000-0000CD870000}"/>
    <cellStyle name="SAPBEXexcBad9 3" xfId="2841" xr:uid="{00000000-0005-0000-0000-0000CE870000}"/>
    <cellStyle name="SAPBEXexcBad9 3 10" xfId="6214" xr:uid="{00000000-0005-0000-0000-0000CF870000}"/>
    <cellStyle name="SAPBEXexcBad9 3 10 2" xfId="23536" xr:uid="{00000000-0005-0000-0000-0000D0870000}"/>
    <cellStyle name="SAPBEXexcBad9 3 10 3" xfId="20265" xr:uid="{00000000-0005-0000-0000-0000D1870000}"/>
    <cellStyle name="SAPBEXexcBad9 3 10 4" xfId="48070" xr:uid="{00000000-0005-0000-0000-0000D2870000}"/>
    <cellStyle name="SAPBEXexcBad9 3 11" xfId="6447" xr:uid="{00000000-0005-0000-0000-0000D3870000}"/>
    <cellStyle name="SAPBEXexcBad9 3 11 2" xfId="23745" xr:uid="{00000000-0005-0000-0000-0000D4870000}"/>
    <cellStyle name="SAPBEXexcBad9 3 11 3" xfId="32929" xr:uid="{00000000-0005-0000-0000-0000D5870000}"/>
    <cellStyle name="SAPBEXexcBad9 3 11 4" xfId="48243" xr:uid="{00000000-0005-0000-0000-0000D6870000}"/>
    <cellStyle name="SAPBEXexcBad9 3 12" xfId="6741" xr:uid="{00000000-0005-0000-0000-0000D7870000}"/>
    <cellStyle name="SAPBEXexcBad9 3 12 2" xfId="24007" xr:uid="{00000000-0005-0000-0000-0000D8870000}"/>
    <cellStyle name="SAPBEXexcBad9 3 12 3" xfId="27353" xr:uid="{00000000-0005-0000-0000-0000D9870000}"/>
    <cellStyle name="SAPBEXexcBad9 3 12 4" xfId="48466" xr:uid="{00000000-0005-0000-0000-0000DA870000}"/>
    <cellStyle name="SAPBEXexcBad9 3 13" xfId="7105" xr:uid="{00000000-0005-0000-0000-0000DB870000}"/>
    <cellStyle name="SAPBEXexcBad9 3 13 2" xfId="24336" xr:uid="{00000000-0005-0000-0000-0000DC870000}"/>
    <cellStyle name="SAPBEXexcBad9 3 13 3" xfId="35777" xr:uid="{00000000-0005-0000-0000-0000DD870000}"/>
    <cellStyle name="SAPBEXexcBad9 3 13 4" xfId="48746" xr:uid="{00000000-0005-0000-0000-0000DE870000}"/>
    <cellStyle name="SAPBEXexcBad9 3 14" xfId="7531" xr:uid="{00000000-0005-0000-0000-0000DF870000}"/>
    <cellStyle name="SAPBEXexcBad9 3 14 2" xfId="24713" xr:uid="{00000000-0005-0000-0000-0000E0870000}"/>
    <cellStyle name="SAPBEXexcBad9 3 14 3" xfId="36085" xr:uid="{00000000-0005-0000-0000-0000E1870000}"/>
    <cellStyle name="SAPBEXexcBad9 3 14 4" xfId="49056" xr:uid="{00000000-0005-0000-0000-0000E2870000}"/>
    <cellStyle name="SAPBEXexcBad9 3 15" xfId="7829" xr:uid="{00000000-0005-0000-0000-0000E3870000}"/>
    <cellStyle name="SAPBEXexcBad9 3 15 2" xfId="24983" xr:uid="{00000000-0005-0000-0000-0000E4870000}"/>
    <cellStyle name="SAPBEXexcBad9 3 15 3" xfId="36315" xr:uid="{00000000-0005-0000-0000-0000E5870000}"/>
    <cellStyle name="SAPBEXexcBad9 3 15 4" xfId="49286" xr:uid="{00000000-0005-0000-0000-0000E6870000}"/>
    <cellStyle name="SAPBEXexcBad9 3 16" xfId="8410" xr:uid="{00000000-0005-0000-0000-0000E7870000}"/>
    <cellStyle name="SAPBEXexcBad9 3 16 2" xfId="25525" xr:uid="{00000000-0005-0000-0000-0000E8870000}"/>
    <cellStyle name="SAPBEXexcBad9 3 16 3" xfId="36798" xr:uid="{00000000-0005-0000-0000-0000E9870000}"/>
    <cellStyle name="SAPBEXexcBad9 3 16 4" xfId="49769" xr:uid="{00000000-0005-0000-0000-0000EA870000}"/>
    <cellStyle name="SAPBEXexcBad9 3 17" xfId="8672" xr:uid="{00000000-0005-0000-0000-0000EB870000}"/>
    <cellStyle name="SAPBEXexcBad9 3 17 2" xfId="25752" xr:uid="{00000000-0005-0000-0000-0000EC870000}"/>
    <cellStyle name="SAPBEXexcBad9 3 17 3" xfId="36987" xr:uid="{00000000-0005-0000-0000-0000ED870000}"/>
    <cellStyle name="SAPBEXexcBad9 3 17 4" xfId="49958" xr:uid="{00000000-0005-0000-0000-0000EE870000}"/>
    <cellStyle name="SAPBEXexcBad9 3 18" xfId="8950" xr:uid="{00000000-0005-0000-0000-0000EF870000}"/>
    <cellStyle name="SAPBEXexcBad9 3 18 2" xfId="26002" xr:uid="{00000000-0005-0000-0000-0000F0870000}"/>
    <cellStyle name="SAPBEXexcBad9 3 18 3" xfId="37203" xr:uid="{00000000-0005-0000-0000-0000F1870000}"/>
    <cellStyle name="SAPBEXexcBad9 3 18 4" xfId="50174" xr:uid="{00000000-0005-0000-0000-0000F2870000}"/>
    <cellStyle name="SAPBEXexcBad9 3 19" xfId="10469" xr:uid="{00000000-0005-0000-0000-0000F3870000}"/>
    <cellStyle name="SAPBEXexcBad9 3 19 2" xfId="27422" xr:uid="{00000000-0005-0000-0000-0000F4870000}"/>
    <cellStyle name="SAPBEXexcBad9 3 19 3" xfId="38463" xr:uid="{00000000-0005-0000-0000-0000F5870000}"/>
    <cellStyle name="SAPBEXexcBad9 3 19 4" xfId="51450" xr:uid="{00000000-0005-0000-0000-0000F6870000}"/>
    <cellStyle name="SAPBEXexcBad9 3 2" xfId="3355" xr:uid="{00000000-0005-0000-0000-0000F7870000}"/>
    <cellStyle name="SAPBEXexcBad9 3 2 2" xfId="20928" xr:uid="{00000000-0005-0000-0000-0000F8870000}"/>
    <cellStyle name="SAPBEXexcBad9 3 2 3" xfId="31101" xr:uid="{00000000-0005-0000-0000-0000F9870000}"/>
    <cellStyle name="SAPBEXexcBad9 3 2 4" xfId="45842" xr:uid="{00000000-0005-0000-0000-0000FA870000}"/>
    <cellStyle name="SAPBEXexcBad9 3 20" xfId="10716" xr:uid="{00000000-0005-0000-0000-0000FB870000}"/>
    <cellStyle name="SAPBEXexcBad9 3 20 2" xfId="27651" xr:uid="{00000000-0005-0000-0000-0000FC870000}"/>
    <cellStyle name="SAPBEXexcBad9 3 20 3" xfId="38660" xr:uid="{00000000-0005-0000-0000-0000FD870000}"/>
    <cellStyle name="SAPBEXexcBad9 3 20 4" xfId="51668" xr:uid="{00000000-0005-0000-0000-0000FE870000}"/>
    <cellStyle name="SAPBEXexcBad9 3 21" xfId="11040" xr:uid="{00000000-0005-0000-0000-0000FF870000}"/>
    <cellStyle name="SAPBEXexcBad9 3 21 2" xfId="27946" xr:uid="{00000000-0005-0000-0000-000000880000}"/>
    <cellStyle name="SAPBEXexcBad9 3 21 3" xfId="38899" xr:uid="{00000000-0005-0000-0000-000001880000}"/>
    <cellStyle name="SAPBEXexcBad9 3 21 4" xfId="51907" xr:uid="{00000000-0005-0000-0000-000002880000}"/>
    <cellStyle name="SAPBEXexcBad9 3 22" xfId="11378" xr:uid="{00000000-0005-0000-0000-000003880000}"/>
    <cellStyle name="SAPBEXexcBad9 3 22 2" xfId="28253" xr:uid="{00000000-0005-0000-0000-000004880000}"/>
    <cellStyle name="SAPBEXexcBad9 3 22 3" xfId="39156" xr:uid="{00000000-0005-0000-0000-000005880000}"/>
    <cellStyle name="SAPBEXexcBad9 3 22 4" xfId="52164" xr:uid="{00000000-0005-0000-0000-000006880000}"/>
    <cellStyle name="SAPBEXexcBad9 3 23" xfId="11649" xr:uid="{00000000-0005-0000-0000-000007880000}"/>
    <cellStyle name="SAPBEXexcBad9 3 23 2" xfId="28492" xr:uid="{00000000-0005-0000-0000-000008880000}"/>
    <cellStyle name="SAPBEXexcBad9 3 23 3" xfId="39359" xr:uid="{00000000-0005-0000-0000-000009880000}"/>
    <cellStyle name="SAPBEXexcBad9 3 23 4" xfId="52367" xr:uid="{00000000-0005-0000-0000-00000A880000}"/>
    <cellStyle name="SAPBEXexcBad9 3 24" xfId="11980" xr:uid="{00000000-0005-0000-0000-00000B880000}"/>
    <cellStyle name="SAPBEXexcBad9 3 24 2" xfId="28792" xr:uid="{00000000-0005-0000-0000-00000C880000}"/>
    <cellStyle name="SAPBEXexcBad9 3 24 3" xfId="39620" xr:uid="{00000000-0005-0000-0000-00000D880000}"/>
    <cellStyle name="SAPBEXexcBad9 3 24 4" xfId="52628" xr:uid="{00000000-0005-0000-0000-00000E880000}"/>
    <cellStyle name="SAPBEXexcBad9 3 25" xfId="12265" xr:uid="{00000000-0005-0000-0000-00000F880000}"/>
    <cellStyle name="SAPBEXexcBad9 3 25 2" xfId="29045" xr:uid="{00000000-0005-0000-0000-000010880000}"/>
    <cellStyle name="SAPBEXexcBad9 3 25 3" xfId="39819" xr:uid="{00000000-0005-0000-0000-000011880000}"/>
    <cellStyle name="SAPBEXexcBad9 3 25 4" xfId="52827" xr:uid="{00000000-0005-0000-0000-000012880000}"/>
    <cellStyle name="SAPBEXexcBad9 3 26" xfId="12538" xr:uid="{00000000-0005-0000-0000-000013880000}"/>
    <cellStyle name="SAPBEXexcBad9 3 26 2" xfId="29286" xr:uid="{00000000-0005-0000-0000-000014880000}"/>
    <cellStyle name="SAPBEXexcBad9 3 26 3" xfId="40020" xr:uid="{00000000-0005-0000-0000-000015880000}"/>
    <cellStyle name="SAPBEXexcBad9 3 26 4" xfId="53028" xr:uid="{00000000-0005-0000-0000-000016880000}"/>
    <cellStyle name="SAPBEXexcBad9 3 27" xfId="12821" xr:uid="{00000000-0005-0000-0000-000017880000}"/>
    <cellStyle name="SAPBEXexcBad9 3 27 2" xfId="29537" xr:uid="{00000000-0005-0000-0000-000018880000}"/>
    <cellStyle name="SAPBEXexcBad9 3 27 3" xfId="40221" xr:uid="{00000000-0005-0000-0000-000019880000}"/>
    <cellStyle name="SAPBEXexcBad9 3 27 4" xfId="53229" xr:uid="{00000000-0005-0000-0000-00001A880000}"/>
    <cellStyle name="SAPBEXexcBad9 3 28" xfId="13164" xr:uid="{00000000-0005-0000-0000-00001B880000}"/>
    <cellStyle name="SAPBEXexcBad9 3 28 2" xfId="29845" xr:uid="{00000000-0005-0000-0000-00001C880000}"/>
    <cellStyle name="SAPBEXexcBad9 3 28 3" xfId="40489" xr:uid="{00000000-0005-0000-0000-00001D880000}"/>
    <cellStyle name="SAPBEXexcBad9 3 28 4" xfId="53497" xr:uid="{00000000-0005-0000-0000-00001E880000}"/>
    <cellStyle name="SAPBEXexcBad9 3 29" xfId="13501" xr:uid="{00000000-0005-0000-0000-00001F880000}"/>
    <cellStyle name="SAPBEXexcBad9 3 29 2" xfId="30151" xr:uid="{00000000-0005-0000-0000-000020880000}"/>
    <cellStyle name="SAPBEXexcBad9 3 29 3" xfId="40755" xr:uid="{00000000-0005-0000-0000-000021880000}"/>
    <cellStyle name="SAPBEXexcBad9 3 29 4" xfId="53763" xr:uid="{00000000-0005-0000-0000-000022880000}"/>
    <cellStyle name="SAPBEXexcBad9 3 3" xfId="3651" xr:uid="{00000000-0005-0000-0000-000023880000}"/>
    <cellStyle name="SAPBEXexcBad9 3 3 2" xfId="21188" xr:uid="{00000000-0005-0000-0000-000024880000}"/>
    <cellStyle name="SAPBEXexcBad9 3 3 3" xfId="34601" xr:uid="{00000000-0005-0000-0000-000025880000}"/>
    <cellStyle name="SAPBEXexcBad9 3 3 4" xfId="46059" xr:uid="{00000000-0005-0000-0000-000026880000}"/>
    <cellStyle name="SAPBEXexcBad9 3 30" xfId="13740" xr:uid="{00000000-0005-0000-0000-000027880000}"/>
    <cellStyle name="SAPBEXexcBad9 3 30 2" xfId="30364" xr:uid="{00000000-0005-0000-0000-000028880000}"/>
    <cellStyle name="SAPBEXexcBad9 3 30 3" xfId="40940" xr:uid="{00000000-0005-0000-0000-000029880000}"/>
    <cellStyle name="SAPBEXexcBad9 3 30 4" xfId="53948" xr:uid="{00000000-0005-0000-0000-00002A880000}"/>
    <cellStyle name="SAPBEXexcBad9 3 31" xfId="14015" xr:uid="{00000000-0005-0000-0000-00002B880000}"/>
    <cellStyle name="SAPBEXexcBad9 3 31 2" xfId="30604" xr:uid="{00000000-0005-0000-0000-00002C880000}"/>
    <cellStyle name="SAPBEXexcBad9 3 31 3" xfId="41142" xr:uid="{00000000-0005-0000-0000-00002D880000}"/>
    <cellStyle name="SAPBEXexcBad9 3 31 4" xfId="54150" xr:uid="{00000000-0005-0000-0000-00002E880000}"/>
    <cellStyle name="SAPBEXexcBad9 3 32" xfId="14312" xr:uid="{00000000-0005-0000-0000-00002F880000}"/>
    <cellStyle name="SAPBEXexcBad9 3 32 2" xfId="30868" xr:uid="{00000000-0005-0000-0000-000030880000}"/>
    <cellStyle name="SAPBEXexcBad9 3 32 3" xfId="41358" xr:uid="{00000000-0005-0000-0000-000031880000}"/>
    <cellStyle name="SAPBEXexcBad9 3 32 4" xfId="54366" xr:uid="{00000000-0005-0000-0000-000032880000}"/>
    <cellStyle name="SAPBEXexcBad9 3 33" xfId="14636" xr:uid="{00000000-0005-0000-0000-000033880000}"/>
    <cellStyle name="SAPBEXexcBad9 3 33 2" xfId="31156" xr:uid="{00000000-0005-0000-0000-000034880000}"/>
    <cellStyle name="SAPBEXexcBad9 3 33 3" xfId="41601" xr:uid="{00000000-0005-0000-0000-000035880000}"/>
    <cellStyle name="SAPBEXexcBad9 3 33 4" xfId="54609" xr:uid="{00000000-0005-0000-0000-000036880000}"/>
    <cellStyle name="SAPBEXexcBad9 3 34" xfId="14939" xr:uid="{00000000-0005-0000-0000-000037880000}"/>
    <cellStyle name="SAPBEXexcBad9 3 34 2" xfId="31425" xr:uid="{00000000-0005-0000-0000-000038880000}"/>
    <cellStyle name="SAPBEXexcBad9 3 34 3" xfId="41833" xr:uid="{00000000-0005-0000-0000-000039880000}"/>
    <cellStyle name="SAPBEXexcBad9 3 34 4" xfId="54841" xr:uid="{00000000-0005-0000-0000-00003A880000}"/>
    <cellStyle name="SAPBEXexcBad9 3 35" xfId="15244" xr:uid="{00000000-0005-0000-0000-00003B880000}"/>
    <cellStyle name="SAPBEXexcBad9 3 35 2" xfId="31694" xr:uid="{00000000-0005-0000-0000-00003C880000}"/>
    <cellStyle name="SAPBEXexcBad9 3 35 3" xfId="42063" xr:uid="{00000000-0005-0000-0000-00003D880000}"/>
    <cellStyle name="SAPBEXexcBad9 3 35 4" xfId="55071" xr:uid="{00000000-0005-0000-0000-00003E880000}"/>
    <cellStyle name="SAPBEXexcBad9 3 36" xfId="15690" xr:uid="{00000000-0005-0000-0000-00003F880000}"/>
    <cellStyle name="SAPBEXexcBad9 3 36 2" xfId="32098" xr:uid="{00000000-0005-0000-0000-000040880000}"/>
    <cellStyle name="SAPBEXexcBad9 3 36 3" xfId="42425" xr:uid="{00000000-0005-0000-0000-000041880000}"/>
    <cellStyle name="SAPBEXexcBad9 3 36 4" xfId="55433" xr:uid="{00000000-0005-0000-0000-000042880000}"/>
    <cellStyle name="SAPBEXexcBad9 3 37" xfId="15953" xr:uid="{00000000-0005-0000-0000-000043880000}"/>
    <cellStyle name="SAPBEXexcBad9 3 37 2" xfId="32325" xr:uid="{00000000-0005-0000-0000-000044880000}"/>
    <cellStyle name="SAPBEXexcBad9 3 37 3" xfId="42615" xr:uid="{00000000-0005-0000-0000-000045880000}"/>
    <cellStyle name="SAPBEXexcBad9 3 37 4" xfId="55623" xr:uid="{00000000-0005-0000-0000-000046880000}"/>
    <cellStyle name="SAPBEXexcBad9 3 38" xfId="16440" xr:uid="{00000000-0005-0000-0000-000047880000}"/>
    <cellStyle name="SAPBEXexcBad9 3 38 2" xfId="32772" xr:uid="{00000000-0005-0000-0000-000048880000}"/>
    <cellStyle name="SAPBEXexcBad9 3 38 3" xfId="43011" xr:uid="{00000000-0005-0000-0000-000049880000}"/>
    <cellStyle name="SAPBEXexcBad9 3 38 4" xfId="56019" xr:uid="{00000000-0005-0000-0000-00004A880000}"/>
    <cellStyle name="SAPBEXexcBad9 3 39" xfId="16660" xr:uid="{00000000-0005-0000-0000-00004B880000}"/>
    <cellStyle name="SAPBEXexcBad9 3 39 2" xfId="32967" xr:uid="{00000000-0005-0000-0000-00004C880000}"/>
    <cellStyle name="SAPBEXexcBad9 3 39 3" xfId="43182" xr:uid="{00000000-0005-0000-0000-00004D880000}"/>
    <cellStyle name="SAPBEXexcBad9 3 39 4" xfId="56190" xr:uid="{00000000-0005-0000-0000-00004E880000}"/>
    <cellStyle name="SAPBEXexcBad9 3 4" xfId="4268" xr:uid="{00000000-0005-0000-0000-00004F880000}"/>
    <cellStyle name="SAPBEXexcBad9 3 4 2" xfId="21752" xr:uid="{00000000-0005-0000-0000-000050880000}"/>
    <cellStyle name="SAPBEXexcBad9 3 4 3" xfId="20439" xr:uid="{00000000-0005-0000-0000-000051880000}"/>
    <cellStyle name="SAPBEXexcBad9 3 4 4" xfId="46537" xr:uid="{00000000-0005-0000-0000-000052880000}"/>
    <cellStyle name="SAPBEXexcBad9 3 40" xfId="17461" xr:uid="{00000000-0005-0000-0000-000053880000}"/>
    <cellStyle name="SAPBEXexcBad9 3 40 2" xfId="33699" xr:uid="{00000000-0005-0000-0000-000054880000}"/>
    <cellStyle name="SAPBEXexcBad9 3 40 3" xfId="43814" xr:uid="{00000000-0005-0000-0000-000055880000}"/>
    <cellStyle name="SAPBEXexcBad9 3 40 4" xfId="56822" xr:uid="{00000000-0005-0000-0000-000056880000}"/>
    <cellStyle name="SAPBEXexcBad9 3 41" xfId="17711" xr:uid="{00000000-0005-0000-0000-000057880000}"/>
    <cellStyle name="SAPBEXexcBad9 3 41 2" xfId="33920" xr:uid="{00000000-0005-0000-0000-000058880000}"/>
    <cellStyle name="SAPBEXexcBad9 3 41 3" xfId="43995" xr:uid="{00000000-0005-0000-0000-000059880000}"/>
    <cellStyle name="SAPBEXexcBad9 3 41 4" xfId="57003" xr:uid="{00000000-0005-0000-0000-00005A880000}"/>
    <cellStyle name="SAPBEXexcBad9 3 42" xfId="18030" xr:uid="{00000000-0005-0000-0000-00005B880000}"/>
    <cellStyle name="SAPBEXexcBad9 3 42 2" xfId="34202" xr:uid="{00000000-0005-0000-0000-00005C880000}"/>
    <cellStyle name="SAPBEXexcBad9 3 42 3" xfId="44229" xr:uid="{00000000-0005-0000-0000-00005D880000}"/>
    <cellStyle name="SAPBEXexcBad9 3 42 4" xfId="57237" xr:uid="{00000000-0005-0000-0000-00005E880000}"/>
    <cellStyle name="SAPBEXexcBad9 3 43" xfId="18341" xr:uid="{00000000-0005-0000-0000-00005F880000}"/>
    <cellStyle name="SAPBEXexcBad9 3 43 2" xfId="34477" xr:uid="{00000000-0005-0000-0000-000060880000}"/>
    <cellStyle name="SAPBEXexcBad9 3 43 3" xfId="44459" xr:uid="{00000000-0005-0000-0000-000061880000}"/>
    <cellStyle name="SAPBEXexcBad9 3 43 4" xfId="57467" xr:uid="{00000000-0005-0000-0000-000062880000}"/>
    <cellStyle name="SAPBEXexcBad9 3 44" xfId="18657" xr:uid="{00000000-0005-0000-0000-000063880000}"/>
    <cellStyle name="SAPBEXexcBad9 3 44 2" xfId="34757" xr:uid="{00000000-0005-0000-0000-000064880000}"/>
    <cellStyle name="SAPBEXexcBad9 3 44 3" xfId="44694" xr:uid="{00000000-0005-0000-0000-000065880000}"/>
    <cellStyle name="SAPBEXexcBad9 3 44 4" xfId="57702" xr:uid="{00000000-0005-0000-0000-000066880000}"/>
    <cellStyle name="SAPBEXexcBad9 3 45" xfId="19118" xr:uid="{00000000-0005-0000-0000-000067880000}"/>
    <cellStyle name="SAPBEXexcBad9 3 45 2" xfId="35166" xr:uid="{00000000-0005-0000-0000-000068880000}"/>
    <cellStyle name="SAPBEXexcBad9 3 45 3" xfId="45036" xr:uid="{00000000-0005-0000-0000-000069880000}"/>
    <cellStyle name="SAPBEXexcBad9 3 45 4" xfId="58044" xr:uid="{00000000-0005-0000-0000-00006A880000}"/>
    <cellStyle name="SAPBEXexcBad9 3 46" xfId="19420" xr:uid="{00000000-0005-0000-0000-00006B880000}"/>
    <cellStyle name="SAPBEXexcBad9 3 46 2" xfId="35432" xr:uid="{00000000-0005-0000-0000-00006C880000}"/>
    <cellStyle name="SAPBEXexcBad9 3 46 3" xfId="45259" xr:uid="{00000000-0005-0000-0000-00006D880000}"/>
    <cellStyle name="SAPBEXexcBad9 3 46 4" xfId="58267" xr:uid="{00000000-0005-0000-0000-00006E880000}"/>
    <cellStyle name="SAPBEXexcBad9 3 47" xfId="22274" xr:uid="{00000000-0005-0000-0000-00006F880000}"/>
    <cellStyle name="SAPBEXexcBad9 3 48" xfId="45543" xr:uid="{00000000-0005-0000-0000-000070880000}"/>
    <cellStyle name="SAPBEXexcBad9 3 5" xfId="4511" xr:uid="{00000000-0005-0000-0000-000071880000}"/>
    <cellStyle name="SAPBEXexcBad9 3 5 2" xfId="21963" xr:uid="{00000000-0005-0000-0000-000072880000}"/>
    <cellStyle name="SAPBEXexcBad9 3 5 3" xfId="23185" xr:uid="{00000000-0005-0000-0000-000073880000}"/>
    <cellStyle name="SAPBEXexcBad9 3 5 4" xfId="46707" xr:uid="{00000000-0005-0000-0000-000074880000}"/>
    <cellStyle name="SAPBEXexcBad9 3 6" xfId="4902" xr:uid="{00000000-0005-0000-0000-000075880000}"/>
    <cellStyle name="SAPBEXexcBad9 3 6 2" xfId="22326" xr:uid="{00000000-0005-0000-0000-000076880000}"/>
    <cellStyle name="SAPBEXexcBad9 3 6 3" xfId="35028" xr:uid="{00000000-0005-0000-0000-000077880000}"/>
    <cellStyle name="SAPBEXexcBad9 3 6 4" xfId="47020" xr:uid="{00000000-0005-0000-0000-000078880000}"/>
    <cellStyle name="SAPBEXexcBad9 3 7" xfId="5128" xr:uid="{00000000-0005-0000-0000-000079880000}"/>
    <cellStyle name="SAPBEXexcBad9 3 7 2" xfId="22530" xr:uid="{00000000-0005-0000-0000-00007A880000}"/>
    <cellStyle name="SAPBEXexcBad9 3 7 3" xfId="19709" xr:uid="{00000000-0005-0000-0000-00007B880000}"/>
    <cellStyle name="SAPBEXexcBad9 3 7 4" xfId="47202" xr:uid="{00000000-0005-0000-0000-00007C880000}"/>
    <cellStyle name="SAPBEXexcBad9 3 8" xfId="5413" xr:uid="{00000000-0005-0000-0000-00007D880000}"/>
    <cellStyle name="SAPBEXexcBad9 3 8 2" xfId="22791" xr:uid="{00000000-0005-0000-0000-00007E880000}"/>
    <cellStyle name="SAPBEXexcBad9 3 8 3" xfId="20280" xr:uid="{00000000-0005-0000-0000-00007F880000}"/>
    <cellStyle name="SAPBEXexcBad9 3 8 4" xfId="47420" xr:uid="{00000000-0005-0000-0000-000080880000}"/>
    <cellStyle name="SAPBEXexcBad9 3 9" xfId="5621" xr:uid="{00000000-0005-0000-0000-000081880000}"/>
    <cellStyle name="SAPBEXexcBad9 3 9 2" xfId="22980" xr:uid="{00000000-0005-0000-0000-000082880000}"/>
    <cellStyle name="SAPBEXexcBad9 3 9 3" xfId="34702" xr:uid="{00000000-0005-0000-0000-000083880000}"/>
    <cellStyle name="SAPBEXexcBad9 3 9 4" xfId="47582" xr:uid="{00000000-0005-0000-0000-000084880000}"/>
    <cellStyle name="SAPBEXexcBad9 30" xfId="45405" xr:uid="{00000000-0005-0000-0000-000085880000}"/>
    <cellStyle name="SAPBEXexcBad9 4" xfId="2692" xr:uid="{00000000-0005-0000-0000-000086880000}"/>
    <cellStyle name="SAPBEXexcBad9 4 10" xfId="6102" xr:uid="{00000000-0005-0000-0000-000087880000}"/>
    <cellStyle name="SAPBEXexcBad9 4 10 2" xfId="23434" xr:uid="{00000000-0005-0000-0000-000088880000}"/>
    <cellStyle name="SAPBEXexcBad9 4 10 3" xfId="24449" xr:uid="{00000000-0005-0000-0000-000089880000}"/>
    <cellStyle name="SAPBEXexcBad9 4 10 4" xfId="47989" xr:uid="{00000000-0005-0000-0000-00008A880000}"/>
    <cellStyle name="SAPBEXexcBad9 4 11" xfId="5781" xr:uid="{00000000-0005-0000-0000-00008B880000}"/>
    <cellStyle name="SAPBEXexcBad9 4 11 2" xfId="23126" xr:uid="{00000000-0005-0000-0000-00008C880000}"/>
    <cellStyle name="SAPBEXexcBad9 4 11 3" xfId="28982" xr:uid="{00000000-0005-0000-0000-00008D880000}"/>
    <cellStyle name="SAPBEXexcBad9 4 11 4" xfId="47711" xr:uid="{00000000-0005-0000-0000-00008E880000}"/>
    <cellStyle name="SAPBEXexcBad9 4 12" xfId="6626" xr:uid="{00000000-0005-0000-0000-00008F880000}"/>
    <cellStyle name="SAPBEXexcBad9 4 12 2" xfId="23906" xr:uid="{00000000-0005-0000-0000-000090880000}"/>
    <cellStyle name="SAPBEXexcBad9 4 12 3" xfId="23083" xr:uid="{00000000-0005-0000-0000-000091880000}"/>
    <cellStyle name="SAPBEXexcBad9 4 12 4" xfId="48389" xr:uid="{00000000-0005-0000-0000-000092880000}"/>
    <cellStyle name="SAPBEXexcBad9 4 13" xfId="7001" xr:uid="{00000000-0005-0000-0000-000093880000}"/>
    <cellStyle name="SAPBEXexcBad9 4 13 2" xfId="24245" xr:uid="{00000000-0005-0000-0000-000094880000}"/>
    <cellStyle name="SAPBEXexcBad9 4 13 3" xfId="35709" xr:uid="{00000000-0005-0000-0000-000095880000}"/>
    <cellStyle name="SAPBEXexcBad9 4 13 4" xfId="48678" xr:uid="{00000000-0005-0000-0000-000096880000}"/>
    <cellStyle name="SAPBEXexcBad9 4 14" xfId="7415" xr:uid="{00000000-0005-0000-0000-000097880000}"/>
    <cellStyle name="SAPBEXexcBad9 4 14 2" xfId="24616" xr:uid="{00000000-0005-0000-0000-000098880000}"/>
    <cellStyle name="SAPBEXexcBad9 4 14 3" xfId="36007" xr:uid="{00000000-0005-0000-0000-000099880000}"/>
    <cellStyle name="SAPBEXexcBad9 4 14 4" xfId="48978" xr:uid="{00000000-0005-0000-0000-00009A880000}"/>
    <cellStyle name="SAPBEXexcBad9 4 15" xfId="7723" xr:uid="{00000000-0005-0000-0000-00009B880000}"/>
    <cellStyle name="SAPBEXexcBad9 4 15 2" xfId="24887" xr:uid="{00000000-0005-0000-0000-00009C880000}"/>
    <cellStyle name="SAPBEXexcBad9 4 15 3" xfId="36238" xr:uid="{00000000-0005-0000-0000-00009D880000}"/>
    <cellStyle name="SAPBEXexcBad9 4 15 4" xfId="49209" xr:uid="{00000000-0005-0000-0000-00009E880000}"/>
    <cellStyle name="SAPBEXexcBad9 4 16" xfId="8299" xr:uid="{00000000-0005-0000-0000-00009F880000}"/>
    <cellStyle name="SAPBEXexcBad9 4 16 2" xfId="25425" xr:uid="{00000000-0005-0000-0000-0000A0880000}"/>
    <cellStyle name="SAPBEXexcBad9 4 16 3" xfId="36716" xr:uid="{00000000-0005-0000-0000-0000A1880000}"/>
    <cellStyle name="SAPBEXexcBad9 4 16 4" xfId="49687" xr:uid="{00000000-0005-0000-0000-0000A2880000}"/>
    <cellStyle name="SAPBEXexcBad9 4 17" xfId="8182" xr:uid="{00000000-0005-0000-0000-0000A3880000}"/>
    <cellStyle name="SAPBEXexcBad9 4 17 2" xfId="25313" xr:uid="{00000000-0005-0000-0000-0000A4880000}"/>
    <cellStyle name="SAPBEXexcBad9 4 17 3" xfId="36616" xr:uid="{00000000-0005-0000-0000-0000A5880000}"/>
    <cellStyle name="SAPBEXexcBad9 4 17 4" xfId="49587" xr:uid="{00000000-0005-0000-0000-0000A6880000}"/>
    <cellStyle name="SAPBEXexcBad9 4 18" xfId="8844" xr:uid="{00000000-0005-0000-0000-0000A7880000}"/>
    <cellStyle name="SAPBEXexcBad9 4 18 2" xfId="25907" xr:uid="{00000000-0005-0000-0000-0000A8880000}"/>
    <cellStyle name="SAPBEXexcBad9 4 18 3" xfId="37126" xr:uid="{00000000-0005-0000-0000-0000A9880000}"/>
    <cellStyle name="SAPBEXexcBad9 4 18 4" xfId="50097" xr:uid="{00000000-0005-0000-0000-0000AA880000}"/>
    <cellStyle name="SAPBEXexcBad9 4 19" xfId="10350" xr:uid="{00000000-0005-0000-0000-0000AB880000}"/>
    <cellStyle name="SAPBEXexcBad9 4 19 2" xfId="27313" xr:uid="{00000000-0005-0000-0000-0000AC880000}"/>
    <cellStyle name="SAPBEXexcBad9 4 19 3" xfId="38372" xr:uid="{00000000-0005-0000-0000-0000AD880000}"/>
    <cellStyle name="SAPBEXexcBad9 4 19 4" xfId="51332" xr:uid="{00000000-0005-0000-0000-0000AE880000}"/>
    <cellStyle name="SAPBEXexcBad9 4 2" xfId="3240" xr:uid="{00000000-0005-0000-0000-0000AF880000}"/>
    <cellStyle name="SAPBEXexcBad9 4 2 2" xfId="20827" xr:uid="{00000000-0005-0000-0000-0000B0880000}"/>
    <cellStyle name="SAPBEXexcBad9 4 2 3" xfId="31003" xr:uid="{00000000-0005-0000-0000-0000B1880000}"/>
    <cellStyle name="SAPBEXexcBad9 4 2 4" xfId="45765" xr:uid="{00000000-0005-0000-0000-0000B2880000}"/>
    <cellStyle name="SAPBEXexcBad9 4 20" xfId="9130" xr:uid="{00000000-0005-0000-0000-0000B3880000}"/>
    <cellStyle name="SAPBEXexcBad9 4 20 2" xfId="26165" xr:uid="{00000000-0005-0000-0000-0000B4880000}"/>
    <cellStyle name="SAPBEXexcBad9 4 20 3" xfId="37346" xr:uid="{00000000-0005-0000-0000-0000B5880000}"/>
    <cellStyle name="SAPBEXexcBad9 4 20 4" xfId="50317" xr:uid="{00000000-0005-0000-0000-0000B6880000}"/>
    <cellStyle name="SAPBEXexcBad9 4 21" xfId="10193" xr:uid="{00000000-0005-0000-0000-0000B7880000}"/>
    <cellStyle name="SAPBEXexcBad9 4 21 2" xfId="27163" xr:uid="{00000000-0005-0000-0000-0000B8880000}"/>
    <cellStyle name="SAPBEXexcBad9 4 21 3" xfId="38235" xr:uid="{00000000-0005-0000-0000-0000B9880000}"/>
    <cellStyle name="SAPBEXexcBad9 4 21 4" xfId="51193" xr:uid="{00000000-0005-0000-0000-0000BA880000}"/>
    <cellStyle name="SAPBEXexcBad9 4 22" xfId="11252" xr:uid="{00000000-0005-0000-0000-0000BB880000}"/>
    <cellStyle name="SAPBEXexcBad9 4 22 2" xfId="28136" xr:uid="{00000000-0005-0000-0000-0000BC880000}"/>
    <cellStyle name="SAPBEXexcBad9 4 22 3" xfId="39062" xr:uid="{00000000-0005-0000-0000-0000BD880000}"/>
    <cellStyle name="SAPBEXexcBad9 4 22 4" xfId="52070" xr:uid="{00000000-0005-0000-0000-0000BE880000}"/>
    <cellStyle name="SAPBEXexcBad9 4 23" xfId="11302" xr:uid="{00000000-0005-0000-0000-0000BF880000}"/>
    <cellStyle name="SAPBEXexcBad9 4 23 2" xfId="28183" xr:uid="{00000000-0005-0000-0000-0000C0880000}"/>
    <cellStyle name="SAPBEXexcBad9 4 23 3" xfId="39102" xr:uid="{00000000-0005-0000-0000-0000C1880000}"/>
    <cellStyle name="SAPBEXexcBad9 4 23 4" xfId="52110" xr:uid="{00000000-0005-0000-0000-0000C2880000}"/>
    <cellStyle name="SAPBEXexcBad9 4 24" xfId="11853" xr:uid="{00000000-0005-0000-0000-0000C3880000}"/>
    <cellStyle name="SAPBEXexcBad9 4 24 2" xfId="28676" xr:uid="{00000000-0005-0000-0000-0000C4880000}"/>
    <cellStyle name="SAPBEXexcBad9 4 24 3" xfId="39526" xr:uid="{00000000-0005-0000-0000-0000C5880000}"/>
    <cellStyle name="SAPBEXexcBad9 4 24 4" xfId="52534" xr:uid="{00000000-0005-0000-0000-0000C6880000}"/>
    <cellStyle name="SAPBEXexcBad9 4 25" xfId="9354" xr:uid="{00000000-0005-0000-0000-0000C7880000}"/>
    <cellStyle name="SAPBEXexcBad9 4 25 2" xfId="26381" xr:uid="{00000000-0005-0000-0000-0000C8880000}"/>
    <cellStyle name="SAPBEXexcBad9 4 25 3" xfId="37547" xr:uid="{00000000-0005-0000-0000-0000C9880000}"/>
    <cellStyle name="SAPBEXexcBad9 4 25 4" xfId="50513" xr:uid="{00000000-0005-0000-0000-0000CA880000}"/>
    <cellStyle name="SAPBEXexcBad9 4 26" xfId="9850" xr:uid="{00000000-0005-0000-0000-0000CB880000}"/>
    <cellStyle name="SAPBEXexcBad9 4 26 2" xfId="26843" xr:uid="{00000000-0005-0000-0000-0000CC880000}"/>
    <cellStyle name="SAPBEXexcBad9 4 26 3" xfId="37964" xr:uid="{00000000-0005-0000-0000-0000CD880000}"/>
    <cellStyle name="SAPBEXexcBad9 4 26 4" xfId="50930" xr:uid="{00000000-0005-0000-0000-0000CE880000}"/>
    <cellStyle name="SAPBEXexcBad9 4 27" xfId="9781" xr:uid="{00000000-0005-0000-0000-0000CF880000}"/>
    <cellStyle name="SAPBEXexcBad9 4 27 2" xfId="26777" xr:uid="{00000000-0005-0000-0000-0000D0880000}"/>
    <cellStyle name="SAPBEXexcBad9 4 27 3" xfId="37903" xr:uid="{00000000-0005-0000-0000-0000D1880000}"/>
    <cellStyle name="SAPBEXexcBad9 4 27 4" xfId="50869" xr:uid="{00000000-0005-0000-0000-0000D2880000}"/>
    <cellStyle name="SAPBEXexcBad9 4 28" xfId="13039" xr:uid="{00000000-0005-0000-0000-0000D3880000}"/>
    <cellStyle name="SAPBEXexcBad9 4 28 2" xfId="29733" xr:uid="{00000000-0005-0000-0000-0000D4880000}"/>
    <cellStyle name="SAPBEXexcBad9 4 28 3" xfId="40398" xr:uid="{00000000-0005-0000-0000-0000D5880000}"/>
    <cellStyle name="SAPBEXexcBad9 4 28 4" xfId="53406" xr:uid="{00000000-0005-0000-0000-0000D6880000}"/>
    <cellStyle name="SAPBEXexcBad9 4 29" xfId="13379" xr:uid="{00000000-0005-0000-0000-0000D7880000}"/>
    <cellStyle name="SAPBEXexcBad9 4 29 2" xfId="30042" xr:uid="{00000000-0005-0000-0000-0000D8880000}"/>
    <cellStyle name="SAPBEXexcBad9 4 29 3" xfId="40663" xr:uid="{00000000-0005-0000-0000-0000D9880000}"/>
    <cellStyle name="SAPBEXexcBad9 4 29 4" xfId="53671" xr:uid="{00000000-0005-0000-0000-0000DA880000}"/>
    <cellStyle name="SAPBEXexcBad9 4 3" xfId="3536" xr:uid="{00000000-0005-0000-0000-0000DB880000}"/>
    <cellStyle name="SAPBEXexcBad9 4 3 2" xfId="21091" xr:uid="{00000000-0005-0000-0000-0000DC880000}"/>
    <cellStyle name="SAPBEXexcBad9 4 3 3" xfId="31018" xr:uid="{00000000-0005-0000-0000-0000DD880000}"/>
    <cellStyle name="SAPBEXexcBad9 4 3 4" xfId="45982" xr:uid="{00000000-0005-0000-0000-0000DE880000}"/>
    <cellStyle name="SAPBEXexcBad9 4 30" xfId="12789" xr:uid="{00000000-0005-0000-0000-0000DF880000}"/>
    <cellStyle name="SAPBEXexcBad9 4 30 2" xfId="29506" xr:uid="{00000000-0005-0000-0000-0000E0880000}"/>
    <cellStyle name="SAPBEXexcBad9 4 30 3" xfId="40191" xr:uid="{00000000-0005-0000-0000-0000E1880000}"/>
    <cellStyle name="SAPBEXexcBad9 4 30 4" xfId="53199" xr:uid="{00000000-0005-0000-0000-0000E2880000}"/>
    <cellStyle name="SAPBEXexcBad9 4 31" xfId="9511" xr:uid="{00000000-0005-0000-0000-0000E3880000}"/>
    <cellStyle name="SAPBEXexcBad9 4 31 2" xfId="26527" xr:uid="{00000000-0005-0000-0000-0000E4880000}"/>
    <cellStyle name="SAPBEXexcBad9 4 31 3" xfId="37673" xr:uid="{00000000-0005-0000-0000-0000E5880000}"/>
    <cellStyle name="SAPBEXexcBad9 4 31 4" xfId="50639" xr:uid="{00000000-0005-0000-0000-0000E6880000}"/>
    <cellStyle name="SAPBEXexcBad9 4 32" xfId="10248" xr:uid="{00000000-0005-0000-0000-0000E7880000}"/>
    <cellStyle name="SAPBEXexcBad9 4 32 2" xfId="27215" xr:uid="{00000000-0005-0000-0000-0000E8880000}"/>
    <cellStyle name="SAPBEXexcBad9 4 32 3" xfId="38284" xr:uid="{00000000-0005-0000-0000-0000E9880000}"/>
    <cellStyle name="SAPBEXexcBad9 4 32 4" xfId="51241" xr:uid="{00000000-0005-0000-0000-0000EA880000}"/>
    <cellStyle name="SAPBEXexcBad9 4 33" xfId="14515" xr:uid="{00000000-0005-0000-0000-0000EB880000}"/>
    <cellStyle name="SAPBEXexcBad9 4 33 2" xfId="31052" xr:uid="{00000000-0005-0000-0000-0000EC880000}"/>
    <cellStyle name="SAPBEXexcBad9 4 33 3" xfId="41520" xr:uid="{00000000-0005-0000-0000-0000ED880000}"/>
    <cellStyle name="SAPBEXexcBad9 4 33 4" xfId="54528" xr:uid="{00000000-0005-0000-0000-0000EE880000}"/>
    <cellStyle name="SAPBEXexcBad9 4 34" xfId="14831" xr:uid="{00000000-0005-0000-0000-0000EF880000}"/>
    <cellStyle name="SAPBEXexcBad9 4 34 2" xfId="31330" xr:uid="{00000000-0005-0000-0000-0000F0880000}"/>
    <cellStyle name="SAPBEXexcBad9 4 34 3" xfId="41754" xr:uid="{00000000-0005-0000-0000-0000F1880000}"/>
    <cellStyle name="SAPBEXexcBad9 4 34 4" xfId="54762" xr:uid="{00000000-0005-0000-0000-0000F2880000}"/>
    <cellStyle name="SAPBEXexcBad9 4 35" xfId="15129" xr:uid="{00000000-0005-0000-0000-0000F3880000}"/>
    <cellStyle name="SAPBEXexcBad9 4 35 2" xfId="31597" xr:uid="{00000000-0005-0000-0000-0000F4880000}"/>
    <cellStyle name="SAPBEXexcBad9 4 35 3" xfId="41986" xr:uid="{00000000-0005-0000-0000-0000F5880000}"/>
    <cellStyle name="SAPBEXexcBad9 4 35 4" xfId="54994" xr:uid="{00000000-0005-0000-0000-0000F6880000}"/>
    <cellStyle name="SAPBEXexcBad9 4 36" xfId="15581" xr:uid="{00000000-0005-0000-0000-0000F7880000}"/>
    <cellStyle name="SAPBEXexcBad9 4 36 2" xfId="32003" xr:uid="{00000000-0005-0000-0000-0000F8880000}"/>
    <cellStyle name="SAPBEXexcBad9 4 36 3" xfId="42346" xr:uid="{00000000-0005-0000-0000-0000F9880000}"/>
    <cellStyle name="SAPBEXexcBad9 4 36 4" xfId="55354" xr:uid="{00000000-0005-0000-0000-0000FA880000}"/>
    <cellStyle name="SAPBEXexcBad9 4 37" xfId="15484" xr:uid="{00000000-0005-0000-0000-0000FB880000}"/>
    <cellStyle name="SAPBEXexcBad9 4 37 2" xfId="31910" xr:uid="{00000000-0005-0000-0000-0000FC880000}"/>
    <cellStyle name="SAPBEXexcBad9 4 37 3" xfId="42261" xr:uid="{00000000-0005-0000-0000-0000FD880000}"/>
    <cellStyle name="SAPBEXexcBad9 4 37 4" xfId="55269" xr:uid="{00000000-0005-0000-0000-0000FE880000}"/>
    <cellStyle name="SAPBEXexcBad9 4 38" xfId="16326" xr:uid="{00000000-0005-0000-0000-0000FF880000}"/>
    <cellStyle name="SAPBEXexcBad9 4 38 2" xfId="32670" xr:uid="{00000000-0005-0000-0000-000000890000}"/>
    <cellStyle name="SAPBEXexcBad9 4 38 3" xfId="42926" xr:uid="{00000000-0005-0000-0000-000001890000}"/>
    <cellStyle name="SAPBEXexcBad9 4 38 4" xfId="55934" xr:uid="{00000000-0005-0000-0000-000002890000}"/>
    <cellStyle name="SAPBEXexcBad9 4 39" xfId="16116" xr:uid="{00000000-0005-0000-0000-000003890000}"/>
    <cellStyle name="SAPBEXexcBad9 4 39 2" xfId="32472" xr:uid="{00000000-0005-0000-0000-000004890000}"/>
    <cellStyle name="SAPBEXexcBad9 4 39 3" xfId="42745" xr:uid="{00000000-0005-0000-0000-000005890000}"/>
    <cellStyle name="SAPBEXexcBad9 4 39 4" xfId="55753" xr:uid="{00000000-0005-0000-0000-000006890000}"/>
    <cellStyle name="SAPBEXexcBad9 4 4" xfId="4155" xr:uid="{00000000-0005-0000-0000-000007890000}"/>
    <cellStyle name="SAPBEXexcBad9 4 4 2" xfId="21654" xr:uid="{00000000-0005-0000-0000-000008890000}"/>
    <cellStyle name="SAPBEXexcBad9 4 4 3" xfId="19870" xr:uid="{00000000-0005-0000-0000-000009890000}"/>
    <cellStyle name="SAPBEXexcBad9 4 4 4" xfId="46462" xr:uid="{00000000-0005-0000-0000-00000A890000}"/>
    <cellStyle name="SAPBEXexcBad9 4 40" xfId="17347" xr:uid="{00000000-0005-0000-0000-00000B890000}"/>
    <cellStyle name="SAPBEXexcBad9 4 40 2" xfId="33600" xr:uid="{00000000-0005-0000-0000-00000C890000}"/>
    <cellStyle name="SAPBEXexcBad9 4 40 3" xfId="43738" xr:uid="{00000000-0005-0000-0000-00000D890000}"/>
    <cellStyle name="SAPBEXexcBad9 4 40 4" xfId="56746" xr:uid="{00000000-0005-0000-0000-00000E890000}"/>
    <cellStyle name="SAPBEXexcBad9 4 41" xfId="17170" xr:uid="{00000000-0005-0000-0000-00000F890000}"/>
    <cellStyle name="SAPBEXexcBad9 4 41 2" xfId="33433" xr:uid="{00000000-0005-0000-0000-000010890000}"/>
    <cellStyle name="SAPBEXexcBad9 4 41 3" xfId="43594" xr:uid="{00000000-0005-0000-0000-000011890000}"/>
    <cellStyle name="SAPBEXexcBad9 4 41 4" xfId="56602" xr:uid="{00000000-0005-0000-0000-000012890000}"/>
    <cellStyle name="SAPBEXexcBad9 4 42" xfId="17907" xr:uid="{00000000-0005-0000-0000-000013890000}"/>
    <cellStyle name="SAPBEXexcBad9 4 42 2" xfId="34096" xr:uid="{00000000-0005-0000-0000-000014890000}"/>
    <cellStyle name="SAPBEXexcBad9 4 42 3" xfId="44149" xr:uid="{00000000-0005-0000-0000-000015890000}"/>
    <cellStyle name="SAPBEXexcBad9 4 42 4" xfId="57157" xr:uid="{00000000-0005-0000-0000-000016890000}"/>
    <cellStyle name="SAPBEXexcBad9 4 43" xfId="18222" xr:uid="{00000000-0005-0000-0000-000017890000}"/>
    <cellStyle name="SAPBEXexcBad9 4 43 2" xfId="34371" xr:uid="{00000000-0005-0000-0000-000018890000}"/>
    <cellStyle name="SAPBEXexcBad9 4 43 3" xfId="44380" xr:uid="{00000000-0005-0000-0000-000019890000}"/>
    <cellStyle name="SAPBEXexcBad9 4 43 4" xfId="57388" xr:uid="{00000000-0005-0000-0000-00001A890000}"/>
    <cellStyle name="SAPBEXexcBad9 4 44" xfId="18542" xr:uid="{00000000-0005-0000-0000-00001B890000}"/>
    <cellStyle name="SAPBEXexcBad9 4 44 2" xfId="34658" xr:uid="{00000000-0005-0000-0000-00001C890000}"/>
    <cellStyle name="SAPBEXexcBad9 4 44 3" xfId="44617" xr:uid="{00000000-0005-0000-0000-00001D890000}"/>
    <cellStyle name="SAPBEXexcBad9 4 44 4" xfId="57625" xr:uid="{00000000-0005-0000-0000-00001E890000}"/>
    <cellStyle name="SAPBEXexcBad9 4 45" xfId="19002" xr:uid="{00000000-0005-0000-0000-00001F890000}"/>
    <cellStyle name="SAPBEXexcBad9 4 45 2" xfId="35065" xr:uid="{00000000-0005-0000-0000-000020890000}"/>
    <cellStyle name="SAPBEXexcBad9 4 45 3" xfId="44959" xr:uid="{00000000-0005-0000-0000-000021890000}"/>
    <cellStyle name="SAPBEXexcBad9 4 45 4" xfId="57967" xr:uid="{00000000-0005-0000-0000-000022890000}"/>
    <cellStyle name="SAPBEXexcBad9 4 46" xfId="19305" xr:uid="{00000000-0005-0000-0000-000023890000}"/>
    <cellStyle name="SAPBEXexcBad9 4 46 2" xfId="35335" xr:uid="{00000000-0005-0000-0000-000024890000}"/>
    <cellStyle name="SAPBEXexcBad9 4 46 3" xfId="45182" xr:uid="{00000000-0005-0000-0000-000025890000}"/>
    <cellStyle name="SAPBEXexcBad9 4 46 4" xfId="58190" xr:uid="{00000000-0005-0000-0000-000026890000}"/>
    <cellStyle name="SAPBEXexcBad9 4 47" xfId="21364" xr:uid="{00000000-0005-0000-0000-000027890000}"/>
    <cellStyle name="SAPBEXexcBad9 4 48" xfId="45466" xr:uid="{00000000-0005-0000-0000-000028890000}"/>
    <cellStyle name="SAPBEXexcBad9 4 5" xfId="4034" xr:uid="{00000000-0005-0000-0000-000029890000}"/>
    <cellStyle name="SAPBEXexcBad9 4 5 2" xfId="21540" xr:uid="{00000000-0005-0000-0000-00002A890000}"/>
    <cellStyle name="SAPBEXexcBad9 4 5 3" xfId="19966" xr:uid="{00000000-0005-0000-0000-00002B890000}"/>
    <cellStyle name="SAPBEXexcBad9 4 5 4" xfId="46366" xr:uid="{00000000-0005-0000-0000-00002C890000}"/>
    <cellStyle name="SAPBEXexcBad9 4 6" xfId="4788" xr:uid="{00000000-0005-0000-0000-00002D890000}"/>
    <cellStyle name="SAPBEXexcBad9 4 6 2" xfId="22222" xr:uid="{00000000-0005-0000-0000-00002E890000}"/>
    <cellStyle name="SAPBEXexcBad9 4 6 3" xfId="30752" xr:uid="{00000000-0005-0000-0000-00002F890000}"/>
    <cellStyle name="SAPBEXexcBad9 4 6 4" xfId="46935" xr:uid="{00000000-0005-0000-0000-000030890000}"/>
    <cellStyle name="SAPBEXexcBad9 4 7" xfId="4667" xr:uid="{00000000-0005-0000-0000-000031890000}"/>
    <cellStyle name="SAPBEXexcBad9 4 7 2" xfId="22106" xr:uid="{00000000-0005-0000-0000-000032890000}"/>
    <cellStyle name="SAPBEXexcBad9 4 7 3" xfId="26749" xr:uid="{00000000-0005-0000-0000-000033890000}"/>
    <cellStyle name="SAPBEXexcBad9 4 7 4" xfId="46830" xr:uid="{00000000-0005-0000-0000-000034890000}"/>
    <cellStyle name="SAPBEXexcBad9 4 8" xfId="4091" xr:uid="{00000000-0005-0000-0000-000035890000}"/>
    <cellStyle name="SAPBEXexcBad9 4 8 2" xfId="21594" xr:uid="{00000000-0005-0000-0000-000036890000}"/>
    <cellStyle name="SAPBEXexcBad9 4 8 3" xfId="19921" xr:uid="{00000000-0005-0000-0000-000037890000}"/>
    <cellStyle name="SAPBEXexcBad9 4 8 4" xfId="46411" xr:uid="{00000000-0005-0000-0000-000038890000}"/>
    <cellStyle name="SAPBEXexcBad9 4 9" xfId="4699" xr:uid="{00000000-0005-0000-0000-000039890000}"/>
    <cellStyle name="SAPBEXexcBad9 4 9 2" xfId="22137" xr:uid="{00000000-0005-0000-0000-00003A890000}"/>
    <cellStyle name="SAPBEXexcBad9 4 9 3" xfId="20627" xr:uid="{00000000-0005-0000-0000-00003B890000}"/>
    <cellStyle name="SAPBEXexcBad9 4 9 4" xfId="46852" xr:uid="{00000000-0005-0000-0000-00003C890000}"/>
    <cellStyle name="SAPBEXexcBad9 5" xfId="3130" xr:uid="{00000000-0005-0000-0000-00003D890000}"/>
    <cellStyle name="SAPBEXexcBad9 5 2" xfId="20723" xr:uid="{00000000-0005-0000-0000-00003E890000}"/>
    <cellStyle name="SAPBEXexcBad9 5 3" xfId="33370" xr:uid="{00000000-0005-0000-0000-00003F890000}"/>
    <cellStyle name="SAPBEXexcBad9 5 4" xfId="45673" xr:uid="{00000000-0005-0000-0000-000040890000}"/>
    <cellStyle name="SAPBEXexcBad9 6" xfId="3961" xr:uid="{00000000-0005-0000-0000-000041890000}"/>
    <cellStyle name="SAPBEXexcBad9 6 2" xfId="21474" xr:uid="{00000000-0005-0000-0000-000042890000}"/>
    <cellStyle name="SAPBEXexcBad9 6 3" xfId="20024" xr:uid="{00000000-0005-0000-0000-000043890000}"/>
    <cellStyle name="SAPBEXexcBad9 6 4" xfId="46308" xr:uid="{00000000-0005-0000-0000-000044890000}"/>
    <cellStyle name="SAPBEXexcBad9 7" xfId="5860" xr:uid="{00000000-0005-0000-0000-000045890000}"/>
    <cellStyle name="SAPBEXexcBad9 7 2" xfId="23204" xr:uid="{00000000-0005-0000-0000-000046890000}"/>
    <cellStyle name="SAPBEXexcBad9 7 3" xfId="30321" xr:uid="{00000000-0005-0000-0000-000047890000}"/>
    <cellStyle name="SAPBEXexcBad9 7 4" xfId="47784" xr:uid="{00000000-0005-0000-0000-000048890000}"/>
    <cellStyle name="SAPBEXexcBad9 8" xfId="5820" xr:uid="{00000000-0005-0000-0000-000049890000}"/>
    <cellStyle name="SAPBEXexcBad9 8 2" xfId="23165" xr:uid="{00000000-0005-0000-0000-00004A890000}"/>
    <cellStyle name="SAPBEXexcBad9 8 3" xfId="35374" xr:uid="{00000000-0005-0000-0000-00004B890000}"/>
    <cellStyle name="SAPBEXexcBad9 8 4" xfId="47750" xr:uid="{00000000-0005-0000-0000-00004C890000}"/>
    <cellStyle name="SAPBEXexcBad9 9" xfId="6924" xr:uid="{00000000-0005-0000-0000-00004D890000}"/>
    <cellStyle name="SAPBEXexcBad9 9 2" xfId="24169" xr:uid="{00000000-0005-0000-0000-00004E890000}"/>
    <cellStyle name="SAPBEXexcBad9 9 3" xfId="35637" xr:uid="{00000000-0005-0000-0000-00004F890000}"/>
    <cellStyle name="SAPBEXexcBad9 9 4" xfId="48606" xr:uid="{00000000-0005-0000-0000-000050890000}"/>
    <cellStyle name="SAPBEXexcCritical4" xfId="1593" xr:uid="{00000000-0005-0000-0000-000051890000}"/>
    <cellStyle name="SAPBEXexcCritical4 10" xfId="7284" xr:uid="{00000000-0005-0000-0000-000052890000}"/>
    <cellStyle name="SAPBEXexcCritical4 10 2" xfId="24497" xr:uid="{00000000-0005-0000-0000-000053890000}"/>
    <cellStyle name="SAPBEXexcCritical4 10 3" xfId="35911" xr:uid="{00000000-0005-0000-0000-000054890000}"/>
    <cellStyle name="SAPBEXexcCritical4 10 4" xfId="48882" xr:uid="{00000000-0005-0000-0000-000055890000}"/>
    <cellStyle name="SAPBEXexcCritical4 11" xfId="8070" xr:uid="{00000000-0005-0000-0000-000056890000}"/>
    <cellStyle name="SAPBEXexcCritical4 11 2" xfId="25205" xr:uid="{00000000-0005-0000-0000-000057890000}"/>
    <cellStyle name="SAPBEXexcCritical4 11 3" xfId="36513" xr:uid="{00000000-0005-0000-0000-000058890000}"/>
    <cellStyle name="SAPBEXexcCritical4 11 4" xfId="49484" xr:uid="{00000000-0005-0000-0000-000059890000}"/>
    <cellStyle name="SAPBEXexcCritical4 12" xfId="8025" xr:uid="{00000000-0005-0000-0000-00005A890000}"/>
    <cellStyle name="SAPBEXexcCritical4 12 2" xfId="25160" xr:uid="{00000000-0005-0000-0000-00005B890000}"/>
    <cellStyle name="SAPBEXexcCritical4 12 3" xfId="36473" xr:uid="{00000000-0005-0000-0000-00005C890000}"/>
    <cellStyle name="SAPBEXexcCritical4 12 4" xfId="49444" xr:uid="{00000000-0005-0000-0000-00005D890000}"/>
    <cellStyle name="SAPBEXexcCritical4 13" xfId="9478" xr:uid="{00000000-0005-0000-0000-00005E890000}"/>
    <cellStyle name="SAPBEXexcCritical4 13 2" xfId="26497" xr:uid="{00000000-0005-0000-0000-00005F890000}"/>
    <cellStyle name="SAPBEXexcCritical4 13 3" xfId="37645" xr:uid="{00000000-0005-0000-0000-000060890000}"/>
    <cellStyle name="SAPBEXexcCritical4 13 4" xfId="50611" xr:uid="{00000000-0005-0000-0000-000061890000}"/>
    <cellStyle name="SAPBEXexcCritical4 14" xfId="9735" xr:uid="{00000000-0005-0000-0000-000062890000}"/>
    <cellStyle name="SAPBEXexcCritical4 14 2" xfId="26733" xr:uid="{00000000-0005-0000-0000-000063890000}"/>
    <cellStyle name="SAPBEXexcCritical4 14 3" xfId="37866" xr:uid="{00000000-0005-0000-0000-000064890000}"/>
    <cellStyle name="SAPBEXexcCritical4 14 4" xfId="50832" xr:uid="{00000000-0005-0000-0000-000065890000}"/>
    <cellStyle name="SAPBEXexcCritical4 15" xfId="9161" xr:uid="{00000000-0005-0000-0000-000066890000}"/>
    <cellStyle name="SAPBEXexcCritical4 15 2" xfId="26194" xr:uid="{00000000-0005-0000-0000-000067890000}"/>
    <cellStyle name="SAPBEXexcCritical4 15 3" xfId="37374" xr:uid="{00000000-0005-0000-0000-000068890000}"/>
    <cellStyle name="SAPBEXexcCritical4 15 4" xfId="50345" xr:uid="{00000000-0005-0000-0000-000069890000}"/>
    <cellStyle name="SAPBEXexcCritical4 16" xfId="10136" xr:uid="{00000000-0005-0000-0000-00006A890000}"/>
    <cellStyle name="SAPBEXexcCritical4 16 2" xfId="27110" xr:uid="{00000000-0005-0000-0000-00006B890000}"/>
    <cellStyle name="SAPBEXexcCritical4 16 3" xfId="38190" xr:uid="{00000000-0005-0000-0000-00006C890000}"/>
    <cellStyle name="SAPBEXexcCritical4 16 4" xfId="51155" xr:uid="{00000000-0005-0000-0000-00006D890000}"/>
    <cellStyle name="SAPBEXexcCritical4 17" xfId="10026" xr:uid="{00000000-0005-0000-0000-00006E890000}"/>
    <cellStyle name="SAPBEXexcCritical4 17 2" xfId="27010" xr:uid="{00000000-0005-0000-0000-00006F890000}"/>
    <cellStyle name="SAPBEXexcCritical4 17 3" xfId="38108" xr:uid="{00000000-0005-0000-0000-000070890000}"/>
    <cellStyle name="SAPBEXexcCritical4 17 4" xfId="51073" xr:uid="{00000000-0005-0000-0000-000071890000}"/>
    <cellStyle name="SAPBEXexcCritical4 18" xfId="14197" xr:uid="{00000000-0005-0000-0000-000072890000}"/>
    <cellStyle name="SAPBEXexcCritical4 18 2" xfId="30768" xr:uid="{00000000-0005-0000-0000-000073890000}"/>
    <cellStyle name="SAPBEXexcCritical4 18 3" xfId="41282" xr:uid="{00000000-0005-0000-0000-000074890000}"/>
    <cellStyle name="SAPBEXexcCritical4 18 4" xfId="54290" xr:uid="{00000000-0005-0000-0000-000075890000}"/>
    <cellStyle name="SAPBEXexcCritical4 19" xfId="9601" xr:uid="{00000000-0005-0000-0000-000076890000}"/>
    <cellStyle name="SAPBEXexcCritical4 19 2" xfId="26610" xr:uid="{00000000-0005-0000-0000-000077890000}"/>
    <cellStyle name="SAPBEXexcCritical4 19 3" xfId="37753" xr:uid="{00000000-0005-0000-0000-000078890000}"/>
    <cellStyle name="SAPBEXexcCritical4 19 4" xfId="50719" xr:uid="{00000000-0005-0000-0000-000079890000}"/>
    <cellStyle name="SAPBEXexcCritical4 2" xfId="2906" xr:uid="{00000000-0005-0000-0000-00007A890000}"/>
    <cellStyle name="SAPBEXexcCritical4 2 10" xfId="6276" xr:uid="{00000000-0005-0000-0000-00007B890000}"/>
    <cellStyle name="SAPBEXexcCritical4 2 10 2" xfId="23598" xr:uid="{00000000-0005-0000-0000-00007C890000}"/>
    <cellStyle name="SAPBEXexcCritical4 2 10 3" xfId="32732" xr:uid="{00000000-0005-0000-0000-00007D890000}"/>
    <cellStyle name="SAPBEXexcCritical4 2 10 4" xfId="48132" xr:uid="{00000000-0005-0000-0000-00007E890000}"/>
    <cellStyle name="SAPBEXexcCritical4 2 11" xfId="6510" xr:uid="{00000000-0005-0000-0000-00007F890000}"/>
    <cellStyle name="SAPBEXexcCritical4 2 11 2" xfId="23807" xr:uid="{00000000-0005-0000-0000-000080890000}"/>
    <cellStyle name="SAPBEXexcCritical4 2 11 3" xfId="28600" xr:uid="{00000000-0005-0000-0000-000081890000}"/>
    <cellStyle name="SAPBEXexcCritical4 2 11 4" xfId="48305" xr:uid="{00000000-0005-0000-0000-000082890000}"/>
    <cellStyle name="SAPBEXexcCritical4 2 12" xfId="6804" xr:uid="{00000000-0005-0000-0000-000083890000}"/>
    <cellStyle name="SAPBEXexcCritical4 2 12 2" xfId="24069" xr:uid="{00000000-0005-0000-0000-000084890000}"/>
    <cellStyle name="SAPBEXexcCritical4 2 12 3" xfId="35272" xr:uid="{00000000-0005-0000-0000-000085890000}"/>
    <cellStyle name="SAPBEXexcCritical4 2 12 4" xfId="48528" xr:uid="{00000000-0005-0000-0000-000086890000}"/>
    <cellStyle name="SAPBEXexcCritical4 2 13" xfId="7168" xr:uid="{00000000-0005-0000-0000-000087890000}"/>
    <cellStyle name="SAPBEXexcCritical4 2 13 2" xfId="24399" xr:uid="{00000000-0005-0000-0000-000088890000}"/>
    <cellStyle name="SAPBEXexcCritical4 2 13 3" xfId="35839" xr:uid="{00000000-0005-0000-0000-000089890000}"/>
    <cellStyle name="SAPBEXexcCritical4 2 13 4" xfId="48808" xr:uid="{00000000-0005-0000-0000-00008A890000}"/>
    <cellStyle name="SAPBEXexcCritical4 2 14" xfId="7594" xr:uid="{00000000-0005-0000-0000-00008B890000}"/>
    <cellStyle name="SAPBEXexcCritical4 2 14 2" xfId="24775" xr:uid="{00000000-0005-0000-0000-00008C890000}"/>
    <cellStyle name="SAPBEXexcCritical4 2 14 3" xfId="36147" xr:uid="{00000000-0005-0000-0000-00008D890000}"/>
    <cellStyle name="SAPBEXexcCritical4 2 14 4" xfId="49118" xr:uid="{00000000-0005-0000-0000-00008E890000}"/>
    <cellStyle name="SAPBEXexcCritical4 2 15" xfId="7891" xr:uid="{00000000-0005-0000-0000-00008F890000}"/>
    <cellStyle name="SAPBEXexcCritical4 2 15 2" xfId="25045" xr:uid="{00000000-0005-0000-0000-000090890000}"/>
    <cellStyle name="SAPBEXexcCritical4 2 15 3" xfId="36377" xr:uid="{00000000-0005-0000-0000-000091890000}"/>
    <cellStyle name="SAPBEXexcCritical4 2 15 4" xfId="49348" xr:uid="{00000000-0005-0000-0000-000092890000}"/>
    <cellStyle name="SAPBEXexcCritical4 2 16" xfId="8473" xr:uid="{00000000-0005-0000-0000-000093890000}"/>
    <cellStyle name="SAPBEXexcCritical4 2 16 2" xfId="25588" xr:uid="{00000000-0005-0000-0000-000094890000}"/>
    <cellStyle name="SAPBEXexcCritical4 2 16 3" xfId="36861" xr:uid="{00000000-0005-0000-0000-000095890000}"/>
    <cellStyle name="SAPBEXexcCritical4 2 16 4" xfId="49832" xr:uid="{00000000-0005-0000-0000-000096890000}"/>
    <cellStyle name="SAPBEXexcCritical4 2 17" xfId="8735" xr:uid="{00000000-0005-0000-0000-000097890000}"/>
    <cellStyle name="SAPBEXexcCritical4 2 17 2" xfId="25815" xr:uid="{00000000-0005-0000-0000-000098890000}"/>
    <cellStyle name="SAPBEXexcCritical4 2 17 3" xfId="37049" xr:uid="{00000000-0005-0000-0000-000099890000}"/>
    <cellStyle name="SAPBEXexcCritical4 2 17 4" xfId="50020" xr:uid="{00000000-0005-0000-0000-00009A890000}"/>
    <cellStyle name="SAPBEXexcCritical4 2 18" xfId="9012" xr:uid="{00000000-0005-0000-0000-00009B890000}"/>
    <cellStyle name="SAPBEXexcCritical4 2 18 2" xfId="26064" xr:uid="{00000000-0005-0000-0000-00009C890000}"/>
    <cellStyle name="SAPBEXexcCritical4 2 18 3" xfId="37265" xr:uid="{00000000-0005-0000-0000-00009D890000}"/>
    <cellStyle name="SAPBEXexcCritical4 2 18 4" xfId="50236" xr:uid="{00000000-0005-0000-0000-00009E890000}"/>
    <cellStyle name="SAPBEXexcCritical4 2 19" xfId="10533" xr:uid="{00000000-0005-0000-0000-00009F890000}"/>
    <cellStyle name="SAPBEXexcCritical4 2 19 2" xfId="27486" xr:uid="{00000000-0005-0000-0000-0000A0890000}"/>
    <cellStyle name="SAPBEXexcCritical4 2 19 3" xfId="38526" xr:uid="{00000000-0005-0000-0000-0000A1890000}"/>
    <cellStyle name="SAPBEXexcCritical4 2 19 4" xfId="51513" xr:uid="{00000000-0005-0000-0000-0000A2890000}"/>
    <cellStyle name="SAPBEXexcCritical4 2 2" xfId="3418" xr:uid="{00000000-0005-0000-0000-0000A3890000}"/>
    <cellStyle name="SAPBEXexcCritical4 2 2 2" xfId="20991" xr:uid="{00000000-0005-0000-0000-0000A4890000}"/>
    <cellStyle name="SAPBEXexcCritical4 2 2 3" xfId="25959" xr:uid="{00000000-0005-0000-0000-0000A5890000}"/>
    <cellStyle name="SAPBEXexcCritical4 2 2 4" xfId="45904" xr:uid="{00000000-0005-0000-0000-0000A6890000}"/>
    <cellStyle name="SAPBEXexcCritical4 2 20" xfId="10778" xr:uid="{00000000-0005-0000-0000-0000A7890000}"/>
    <cellStyle name="SAPBEXexcCritical4 2 20 2" xfId="27713" xr:uid="{00000000-0005-0000-0000-0000A8890000}"/>
    <cellStyle name="SAPBEXexcCritical4 2 20 3" xfId="38722" xr:uid="{00000000-0005-0000-0000-0000A9890000}"/>
    <cellStyle name="SAPBEXexcCritical4 2 20 4" xfId="51730" xr:uid="{00000000-0005-0000-0000-0000AA890000}"/>
    <cellStyle name="SAPBEXexcCritical4 2 21" xfId="11103" xr:uid="{00000000-0005-0000-0000-0000AB890000}"/>
    <cellStyle name="SAPBEXexcCritical4 2 21 2" xfId="28008" xr:uid="{00000000-0005-0000-0000-0000AC890000}"/>
    <cellStyle name="SAPBEXexcCritical4 2 21 3" xfId="38961" xr:uid="{00000000-0005-0000-0000-0000AD890000}"/>
    <cellStyle name="SAPBEXexcCritical4 2 21 4" xfId="51969" xr:uid="{00000000-0005-0000-0000-0000AE890000}"/>
    <cellStyle name="SAPBEXexcCritical4 2 22" xfId="11443" xr:uid="{00000000-0005-0000-0000-0000AF890000}"/>
    <cellStyle name="SAPBEXexcCritical4 2 22 2" xfId="28318" xr:uid="{00000000-0005-0000-0000-0000B0890000}"/>
    <cellStyle name="SAPBEXexcCritical4 2 22 3" xfId="39220" xr:uid="{00000000-0005-0000-0000-0000B1890000}"/>
    <cellStyle name="SAPBEXexcCritical4 2 22 4" xfId="52228" xr:uid="{00000000-0005-0000-0000-0000B2890000}"/>
    <cellStyle name="SAPBEXexcCritical4 2 23" xfId="11714" xr:uid="{00000000-0005-0000-0000-0000B3890000}"/>
    <cellStyle name="SAPBEXexcCritical4 2 23 2" xfId="28555" xr:uid="{00000000-0005-0000-0000-0000B4890000}"/>
    <cellStyle name="SAPBEXexcCritical4 2 23 3" xfId="39422" xr:uid="{00000000-0005-0000-0000-0000B5890000}"/>
    <cellStyle name="SAPBEXexcCritical4 2 23 4" xfId="52430" xr:uid="{00000000-0005-0000-0000-0000B6890000}"/>
    <cellStyle name="SAPBEXexcCritical4 2 24" xfId="12043" xr:uid="{00000000-0005-0000-0000-0000B7890000}"/>
    <cellStyle name="SAPBEXexcCritical4 2 24 2" xfId="28855" xr:uid="{00000000-0005-0000-0000-0000B8890000}"/>
    <cellStyle name="SAPBEXexcCritical4 2 24 3" xfId="39683" xr:uid="{00000000-0005-0000-0000-0000B9890000}"/>
    <cellStyle name="SAPBEXexcCritical4 2 24 4" xfId="52691" xr:uid="{00000000-0005-0000-0000-0000BA890000}"/>
    <cellStyle name="SAPBEXexcCritical4 2 25" xfId="12330" xr:uid="{00000000-0005-0000-0000-0000BB890000}"/>
    <cellStyle name="SAPBEXexcCritical4 2 25 2" xfId="29109" xr:uid="{00000000-0005-0000-0000-0000BC890000}"/>
    <cellStyle name="SAPBEXexcCritical4 2 25 3" xfId="39883" xr:uid="{00000000-0005-0000-0000-0000BD890000}"/>
    <cellStyle name="SAPBEXexcCritical4 2 25 4" xfId="52891" xr:uid="{00000000-0005-0000-0000-0000BE890000}"/>
    <cellStyle name="SAPBEXexcCritical4 2 26" xfId="12602" xr:uid="{00000000-0005-0000-0000-0000BF890000}"/>
    <cellStyle name="SAPBEXexcCritical4 2 26 2" xfId="29350" xr:uid="{00000000-0005-0000-0000-0000C0890000}"/>
    <cellStyle name="SAPBEXexcCritical4 2 26 3" xfId="40083" xr:uid="{00000000-0005-0000-0000-0000C1890000}"/>
    <cellStyle name="SAPBEXexcCritical4 2 26 4" xfId="53091" xr:uid="{00000000-0005-0000-0000-0000C2890000}"/>
    <cellStyle name="SAPBEXexcCritical4 2 27" xfId="12884" xr:uid="{00000000-0005-0000-0000-0000C3890000}"/>
    <cellStyle name="SAPBEXexcCritical4 2 27 2" xfId="29599" xr:uid="{00000000-0005-0000-0000-0000C4890000}"/>
    <cellStyle name="SAPBEXexcCritical4 2 27 3" xfId="40283" xr:uid="{00000000-0005-0000-0000-0000C5890000}"/>
    <cellStyle name="SAPBEXexcCritical4 2 27 4" xfId="53291" xr:uid="{00000000-0005-0000-0000-0000C6890000}"/>
    <cellStyle name="SAPBEXexcCritical4 2 28" xfId="13226" xr:uid="{00000000-0005-0000-0000-0000C7890000}"/>
    <cellStyle name="SAPBEXexcCritical4 2 28 2" xfId="29907" xr:uid="{00000000-0005-0000-0000-0000C8890000}"/>
    <cellStyle name="SAPBEXexcCritical4 2 28 3" xfId="40551" xr:uid="{00000000-0005-0000-0000-0000C9890000}"/>
    <cellStyle name="SAPBEXexcCritical4 2 28 4" xfId="53559" xr:uid="{00000000-0005-0000-0000-0000CA890000}"/>
    <cellStyle name="SAPBEXexcCritical4 2 29" xfId="13563" xr:uid="{00000000-0005-0000-0000-0000CB890000}"/>
    <cellStyle name="SAPBEXexcCritical4 2 29 2" xfId="30213" xr:uid="{00000000-0005-0000-0000-0000CC890000}"/>
    <cellStyle name="SAPBEXexcCritical4 2 29 3" xfId="40817" xr:uid="{00000000-0005-0000-0000-0000CD890000}"/>
    <cellStyle name="SAPBEXexcCritical4 2 29 4" xfId="53825" xr:uid="{00000000-0005-0000-0000-0000CE890000}"/>
    <cellStyle name="SAPBEXexcCritical4 2 3" xfId="3714" xr:uid="{00000000-0005-0000-0000-0000CF890000}"/>
    <cellStyle name="SAPBEXexcCritical4 2 3 2" xfId="21250" xr:uid="{00000000-0005-0000-0000-0000D0890000}"/>
    <cellStyle name="SAPBEXexcCritical4 2 3 3" xfId="20151" xr:uid="{00000000-0005-0000-0000-0000D1890000}"/>
    <cellStyle name="SAPBEXexcCritical4 2 3 4" xfId="46121" xr:uid="{00000000-0005-0000-0000-0000D2890000}"/>
    <cellStyle name="SAPBEXexcCritical4 2 30" xfId="13803" xr:uid="{00000000-0005-0000-0000-0000D3890000}"/>
    <cellStyle name="SAPBEXexcCritical4 2 30 2" xfId="30427" xr:uid="{00000000-0005-0000-0000-0000D4890000}"/>
    <cellStyle name="SAPBEXexcCritical4 2 30 3" xfId="41002" xr:uid="{00000000-0005-0000-0000-0000D5890000}"/>
    <cellStyle name="SAPBEXexcCritical4 2 30 4" xfId="54010" xr:uid="{00000000-0005-0000-0000-0000D6890000}"/>
    <cellStyle name="SAPBEXexcCritical4 2 31" xfId="14078" xr:uid="{00000000-0005-0000-0000-0000D7890000}"/>
    <cellStyle name="SAPBEXexcCritical4 2 31 2" xfId="30666" xr:uid="{00000000-0005-0000-0000-0000D8890000}"/>
    <cellStyle name="SAPBEXexcCritical4 2 31 3" xfId="41204" xr:uid="{00000000-0005-0000-0000-0000D9890000}"/>
    <cellStyle name="SAPBEXexcCritical4 2 31 4" xfId="54212" xr:uid="{00000000-0005-0000-0000-0000DA890000}"/>
    <cellStyle name="SAPBEXexcCritical4 2 32" xfId="14375" xr:uid="{00000000-0005-0000-0000-0000DB890000}"/>
    <cellStyle name="SAPBEXexcCritical4 2 32 2" xfId="30930" xr:uid="{00000000-0005-0000-0000-0000DC890000}"/>
    <cellStyle name="SAPBEXexcCritical4 2 32 3" xfId="41420" xr:uid="{00000000-0005-0000-0000-0000DD890000}"/>
    <cellStyle name="SAPBEXexcCritical4 2 32 4" xfId="54428" xr:uid="{00000000-0005-0000-0000-0000DE890000}"/>
    <cellStyle name="SAPBEXexcCritical4 2 33" xfId="14699" xr:uid="{00000000-0005-0000-0000-0000DF890000}"/>
    <cellStyle name="SAPBEXexcCritical4 2 33 2" xfId="31218" xr:uid="{00000000-0005-0000-0000-0000E0890000}"/>
    <cellStyle name="SAPBEXexcCritical4 2 33 3" xfId="41663" xr:uid="{00000000-0005-0000-0000-0000E1890000}"/>
    <cellStyle name="SAPBEXexcCritical4 2 33 4" xfId="54671" xr:uid="{00000000-0005-0000-0000-0000E2890000}"/>
    <cellStyle name="SAPBEXexcCritical4 2 34" xfId="15001" xr:uid="{00000000-0005-0000-0000-0000E3890000}"/>
    <cellStyle name="SAPBEXexcCritical4 2 34 2" xfId="31487" xr:uid="{00000000-0005-0000-0000-0000E4890000}"/>
    <cellStyle name="SAPBEXexcCritical4 2 34 3" xfId="41895" xr:uid="{00000000-0005-0000-0000-0000E5890000}"/>
    <cellStyle name="SAPBEXexcCritical4 2 34 4" xfId="54903" xr:uid="{00000000-0005-0000-0000-0000E6890000}"/>
    <cellStyle name="SAPBEXexcCritical4 2 35" xfId="15307" xr:uid="{00000000-0005-0000-0000-0000E7890000}"/>
    <cellStyle name="SAPBEXexcCritical4 2 35 2" xfId="31756" xr:uid="{00000000-0005-0000-0000-0000E8890000}"/>
    <cellStyle name="SAPBEXexcCritical4 2 35 3" xfId="42125" xr:uid="{00000000-0005-0000-0000-0000E9890000}"/>
    <cellStyle name="SAPBEXexcCritical4 2 35 4" xfId="55133" xr:uid="{00000000-0005-0000-0000-0000EA890000}"/>
    <cellStyle name="SAPBEXexcCritical4 2 36" xfId="15752" xr:uid="{00000000-0005-0000-0000-0000EB890000}"/>
    <cellStyle name="SAPBEXexcCritical4 2 36 2" xfId="32160" xr:uid="{00000000-0005-0000-0000-0000EC890000}"/>
    <cellStyle name="SAPBEXexcCritical4 2 36 3" xfId="42487" xr:uid="{00000000-0005-0000-0000-0000ED890000}"/>
    <cellStyle name="SAPBEXexcCritical4 2 36 4" xfId="55495" xr:uid="{00000000-0005-0000-0000-0000EE890000}"/>
    <cellStyle name="SAPBEXexcCritical4 2 37" xfId="16016" xr:uid="{00000000-0005-0000-0000-0000EF890000}"/>
    <cellStyle name="SAPBEXexcCritical4 2 37 2" xfId="32388" xr:uid="{00000000-0005-0000-0000-0000F0890000}"/>
    <cellStyle name="SAPBEXexcCritical4 2 37 3" xfId="42677" xr:uid="{00000000-0005-0000-0000-0000F1890000}"/>
    <cellStyle name="SAPBEXexcCritical4 2 37 4" xfId="55685" xr:uid="{00000000-0005-0000-0000-0000F2890000}"/>
    <cellStyle name="SAPBEXexcCritical4 2 38" xfId="16503" xr:uid="{00000000-0005-0000-0000-0000F3890000}"/>
    <cellStyle name="SAPBEXexcCritical4 2 38 2" xfId="32835" xr:uid="{00000000-0005-0000-0000-0000F4890000}"/>
    <cellStyle name="SAPBEXexcCritical4 2 38 3" xfId="43074" xr:uid="{00000000-0005-0000-0000-0000F5890000}"/>
    <cellStyle name="SAPBEXexcCritical4 2 38 4" xfId="56082" xr:uid="{00000000-0005-0000-0000-0000F6890000}"/>
    <cellStyle name="SAPBEXexcCritical4 2 39" xfId="16722" xr:uid="{00000000-0005-0000-0000-0000F7890000}"/>
    <cellStyle name="SAPBEXexcCritical4 2 39 2" xfId="33029" xr:uid="{00000000-0005-0000-0000-0000F8890000}"/>
    <cellStyle name="SAPBEXexcCritical4 2 39 3" xfId="43244" xr:uid="{00000000-0005-0000-0000-0000F9890000}"/>
    <cellStyle name="SAPBEXexcCritical4 2 39 4" xfId="56252" xr:uid="{00000000-0005-0000-0000-0000FA890000}"/>
    <cellStyle name="SAPBEXexcCritical4 2 4" xfId="4331" xr:uid="{00000000-0005-0000-0000-0000FB890000}"/>
    <cellStyle name="SAPBEXexcCritical4 2 4 2" xfId="21814" xr:uid="{00000000-0005-0000-0000-0000FC890000}"/>
    <cellStyle name="SAPBEXexcCritical4 2 4 3" xfId="27041" xr:uid="{00000000-0005-0000-0000-0000FD890000}"/>
    <cellStyle name="SAPBEXexcCritical4 2 4 4" xfId="46599" xr:uid="{00000000-0005-0000-0000-0000FE890000}"/>
    <cellStyle name="SAPBEXexcCritical4 2 40" xfId="17524" xr:uid="{00000000-0005-0000-0000-0000FF890000}"/>
    <cellStyle name="SAPBEXexcCritical4 2 40 2" xfId="33762" xr:uid="{00000000-0005-0000-0000-0000008A0000}"/>
    <cellStyle name="SAPBEXexcCritical4 2 40 3" xfId="43876" xr:uid="{00000000-0005-0000-0000-0000018A0000}"/>
    <cellStyle name="SAPBEXexcCritical4 2 40 4" xfId="56884" xr:uid="{00000000-0005-0000-0000-0000028A0000}"/>
    <cellStyle name="SAPBEXexcCritical4 2 41" xfId="17774" xr:uid="{00000000-0005-0000-0000-0000038A0000}"/>
    <cellStyle name="SAPBEXexcCritical4 2 41 2" xfId="33983" xr:uid="{00000000-0005-0000-0000-0000048A0000}"/>
    <cellStyle name="SAPBEXexcCritical4 2 41 3" xfId="44057" xr:uid="{00000000-0005-0000-0000-0000058A0000}"/>
    <cellStyle name="SAPBEXexcCritical4 2 41 4" xfId="57065" xr:uid="{00000000-0005-0000-0000-0000068A0000}"/>
    <cellStyle name="SAPBEXexcCritical4 2 42" xfId="18093" xr:uid="{00000000-0005-0000-0000-0000078A0000}"/>
    <cellStyle name="SAPBEXexcCritical4 2 42 2" xfId="34264" xr:uid="{00000000-0005-0000-0000-0000088A0000}"/>
    <cellStyle name="SAPBEXexcCritical4 2 42 3" xfId="44291" xr:uid="{00000000-0005-0000-0000-0000098A0000}"/>
    <cellStyle name="SAPBEXexcCritical4 2 42 4" xfId="57299" xr:uid="{00000000-0005-0000-0000-00000A8A0000}"/>
    <cellStyle name="SAPBEXexcCritical4 2 43" xfId="18404" xr:uid="{00000000-0005-0000-0000-00000B8A0000}"/>
    <cellStyle name="SAPBEXexcCritical4 2 43 2" xfId="34539" xr:uid="{00000000-0005-0000-0000-00000C8A0000}"/>
    <cellStyle name="SAPBEXexcCritical4 2 43 3" xfId="44521" xr:uid="{00000000-0005-0000-0000-00000D8A0000}"/>
    <cellStyle name="SAPBEXexcCritical4 2 43 4" xfId="57529" xr:uid="{00000000-0005-0000-0000-00000E8A0000}"/>
    <cellStyle name="SAPBEXexcCritical4 2 44" xfId="18720" xr:uid="{00000000-0005-0000-0000-00000F8A0000}"/>
    <cellStyle name="SAPBEXexcCritical4 2 44 2" xfId="34819" xr:uid="{00000000-0005-0000-0000-0000108A0000}"/>
    <cellStyle name="SAPBEXexcCritical4 2 44 3" xfId="44756" xr:uid="{00000000-0005-0000-0000-0000118A0000}"/>
    <cellStyle name="SAPBEXexcCritical4 2 44 4" xfId="57764" xr:uid="{00000000-0005-0000-0000-0000128A0000}"/>
    <cellStyle name="SAPBEXexcCritical4 2 45" xfId="19181" xr:uid="{00000000-0005-0000-0000-0000138A0000}"/>
    <cellStyle name="SAPBEXexcCritical4 2 45 2" xfId="35228" xr:uid="{00000000-0005-0000-0000-0000148A0000}"/>
    <cellStyle name="SAPBEXexcCritical4 2 45 3" xfId="45098" xr:uid="{00000000-0005-0000-0000-0000158A0000}"/>
    <cellStyle name="SAPBEXexcCritical4 2 45 4" xfId="58106" xr:uid="{00000000-0005-0000-0000-0000168A0000}"/>
    <cellStyle name="SAPBEXexcCritical4 2 46" xfId="19483" xr:uid="{00000000-0005-0000-0000-0000178A0000}"/>
    <cellStyle name="SAPBEXexcCritical4 2 46 2" xfId="35494" xr:uid="{00000000-0005-0000-0000-0000188A0000}"/>
    <cellStyle name="SAPBEXexcCritical4 2 46 3" xfId="45321" xr:uid="{00000000-0005-0000-0000-0000198A0000}"/>
    <cellStyle name="SAPBEXexcCritical4 2 46 4" xfId="58329" xr:uid="{00000000-0005-0000-0000-00001A8A0000}"/>
    <cellStyle name="SAPBEXexcCritical4 2 47" xfId="30317" xr:uid="{00000000-0005-0000-0000-00001B8A0000}"/>
    <cellStyle name="SAPBEXexcCritical4 2 48" xfId="45573" xr:uid="{00000000-0005-0000-0000-00001C8A0000}"/>
    <cellStyle name="SAPBEXexcCritical4 2 5" xfId="4575" xr:uid="{00000000-0005-0000-0000-00001D8A0000}"/>
    <cellStyle name="SAPBEXexcCritical4 2 5 2" xfId="22027" xr:uid="{00000000-0005-0000-0000-00001E8A0000}"/>
    <cellStyle name="SAPBEXexcCritical4 2 5 3" xfId="20472" xr:uid="{00000000-0005-0000-0000-00001F8A0000}"/>
    <cellStyle name="SAPBEXexcCritical4 2 5 4" xfId="46771" xr:uid="{00000000-0005-0000-0000-0000208A0000}"/>
    <cellStyle name="SAPBEXexcCritical4 2 6" xfId="4965" xr:uid="{00000000-0005-0000-0000-0000218A0000}"/>
    <cellStyle name="SAPBEXexcCritical4 2 6 2" xfId="22389" xr:uid="{00000000-0005-0000-0000-0000228A0000}"/>
    <cellStyle name="SAPBEXexcCritical4 2 6 3" xfId="20609" xr:uid="{00000000-0005-0000-0000-0000238A0000}"/>
    <cellStyle name="SAPBEXexcCritical4 2 6 4" xfId="47083" xr:uid="{00000000-0005-0000-0000-0000248A0000}"/>
    <cellStyle name="SAPBEXexcCritical4 2 7" xfId="5190" xr:uid="{00000000-0005-0000-0000-0000258A0000}"/>
    <cellStyle name="SAPBEXexcCritical4 2 7 2" xfId="22592" xr:uid="{00000000-0005-0000-0000-0000268A0000}"/>
    <cellStyle name="SAPBEXexcCritical4 2 7 3" xfId="19658" xr:uid="{00000000-0005-0000-0000-0000278A0000}"/>
    <cellStyle name="SAPBEXexcCritical4 2 7 4" xfId="47264" xr:uid="{00000000-0005-0000-0000-0000288A0000}"/>
    <cellStyle name="SAPBEXexcCritical4 2 8" xfId="5475" xr:uid="{00000000-0005-0000-0000-0000298A0000}"/>
    <cellStyle name="SAPBEXexcCritical4 2 8 2" xfId="22853" xr:uid="{00000000-0005-0000-0000-00002A8A0000}"/>
    <cellStyle name="SAPBEXexcCritical4 2 8 3" xfId="34703" xr:uid="{00000000-0005-0000-0000-00002B8A0000}"/>
    <cellStyle name="SAPBEXexcCritical4 2 8 4" xfId="47482" xr:uid="{00000000-0005-0000-0000-00002C8A0000}"/>
    <cellStyle name="SAPBEXexcCritical4 2 9" xfId="5683" xr:uid="{00000000-0005-0000-0000-00002D8A0000}"/>
    <cellStyle name="SAPBEXexcCritical4 2 9 2" xfId="23042" xr:uid="{00000000-0005-0000-0000-00002E8A0000}"/>
    <cellStyle name="SAPBEXexcCritical4 2 9 3" xfId="21145" xr:uid="{00000000-0005-0000-0000-00002F8A0000}"/>
    <cellStyle name="SAPBEXexcCritical4 2 9 4" xfId="47644" xr:uid="{00000000-0005-0000-0000-0000308A0000}"/>
    <cellStyle name="SAPBEXexcCritical4 20" xfId="12444" xr:uid="{00000000-0005-0000-0000-0000318A0000}"/>
    <cellStyle name="SAPBEXexcCritical4 20 2" xfId="29205" xr:uid="{00000000-0005-0000-0000-0000328A0000}"/>
    <cellStyle name="SAPBEXexcCritical4 20 3" xfId="39964" xr:uid="{00000000-0005-0000-0000-0000338A0000}"/>
    <cellStyle name="SAPBEXexcCritical4 20 4" xfId="52972" xr:uid="{00000000-0005-0000-0000-0000348A0000}"/>
    <cellStyle name="SAPBEXexcCritical4 21" xfId="9864" xr:uid="{00000000-0005-0000-0000-0000358A0000}"/>
    <cellStyle name="SAPBEXexcCritical4 21 2" xfId="26856" xr:uid="{00000000-0005-0000-0000-0000368A0000}"/>
    <cellStyle name="SAPBEXexcCritical4 21 3" xfId="37975" xr:uid="{00000000-0005-0000-0000-0000378A0000}"/>
    <cellStyle name="SAPBEXexcCritical4 21 4" xfId="50941" xr:uid="{00000000-0005-0000-0000-0000388A0000}"/>
    <cellStyle name="SAPBEXexcCritical4 22" xfId="15438" xr:uid="{00000000-0005-0000-0000-0000398A0000}"/>
    <cellStyle name="SAPBEXexcCritical4 22 2" xfId="31866" xr:uid="{00000000-0005-0000-0000-00003A8A0000}"/>
    <cellStyle name="SAPBEXexcCritical4 22 3" xfId="42218" xr:uid="{00000000-0005-0000-0000-00003B8A0000}"/>
    <cellStyle name="SAPBEXexcCritical4 22 4" xfId="55226" xr:uid="{00000000-0005-0000-0000-00003C8A0000}"/>
    <cellStyle name="SAPBEXexcCritical4 23" xfId="16276" xr:uid="{00000000-0005-0000-0000-00003D8A0000}"/>
    <cellStyle name="SAPBEXexcCritical4 23 2" xfId="32622" xr:uid="{00000000-0005-0000-0000-00003E8A0000}"/>
    <cellStyle name="SAPBEXexcCritical4 23 3" xfId="42880" xr:uid="{00000000-0005-0000-0000-00003F8A0000}"/>
    <cellStyle name="SAPBEXexcCritical4 23 4" xfId="55888" xr:uid="{00000000-0005-0000-0000-0000408A0000}"/>
    <cellStyle name="SAPBEXexcCritical4 24" xfId="17234" xr:uid="{00000000-0005-0000-0000-0000418A0000}"/>
    <cellStyle name="SAPBEXexcCritical4 24 2" xfId="33493" xr:uid="{00000000-0005-0000-0000-0000428A0000}"/>
    <cellStyle name="SAPBEXexcCritical4 24 3" xfId="43642" xr:uid="{00000000-0005-0000-0000-0000438A0000}"/>
    <cellStyle name="SAPBEXexcCritical4 24 4" xfId="56650" xr:uid="{00000000-0005-0000-0000-0000448A0000}"/>
    <cellStyle name="SAPBEXexcCritical4 25" xfId="16871" xr:uid="{00000000-0005-0000-0000-0000458A0000}"/>
    <cellStyle name="SAPBEXexcCritical4 25 2" xfId="33158" xr:uid="{00000000-0005-0000-0000-0000468A0000}"/>
    <cellStyle name="SAPBEXexcCritical4 25 3" xfId="43355" xr:uid="{00000000-0005-0000-0000-0000478A0000}"/>
    <cellStyle name="SAPBEXexcCritical4 25 4" xfId="56363" xr:uid="{00000000-0005-0000-0000-0000488A0000}"/>
    <cellStyle name="SAPBEXexcCritical4 26" xfId="17613" xr:uid="{00000000-0005-0000-0000-0000498A0000}"/>
    <cellStyle name="SAPBEXexcCritical4 26 2" xfId="33833" xr:uid="{00000000-0005-0000-0000-00004A8A0000}"/>
    <cellStyle name="SAPBEXexcCritical4 26 3" xfId="43930" xr:uid="{00000000-0005-0000-0000-00004B8A0000}"/>
    <cellStyle name="SAPBEXexcCritical4 26 4" xfId="56938" xr:uid="{00000000-0005-0000-0000-00004C8A0000}"/>
    <cellStyle name="SAPBEXexcCritical4 27" xfId="17279" xr:uid="{00000000-0005-0000-0000-00004D8A0000}"/>
    <cellStyle name="SAPBEXexcCritical4 27 2" xfId="33537" xr:uid="{00000000-0005-0000-0000-00004E8A0000}"/>
    <cellStyle name="SAPBEXexcCritical4 27 3" xfId="43683" xr:uid="{00000000-0005-0000-0000-00004F8A0000}"/>
    <cellStyle name="SAPBEXexcCritical4 27 4" xfId="56691" xr:uid="{00000000-0005-0000-0000-0000508A0000}"/>
    <cellStyle name="SAPBEXexcCritical4 28" xfId="18879" xr:uid="{00000000-0005-0000-0000-0000518A0000}"/>
    <cellStyle name="SAPBEXexcCritical4 28 2" xfId="34951" xr:uid="{00000000-0005-0000-0000-0000528A0000}"/>
    <cellStyle name="SAPBEXexcCritical4 28 3" xfId="44865" xr:uid="{00000000-0005-0000-0000-0000538A0000}"/>
    <cellStyle name="SAPBEXexcCritical4 28 4" xfId="57873" xr:uid="{00000000-0005-0000-0000-0000548A0000}"/>
    <cellStyle name="SAPBEXexcCritical4 29" xfId="24447" xr:uid="{00000000-0005-0000-0000-0000558A0000}"/>
    <cellStyle name="SAPBEXexcCritical4 3" xfId="2840" xr:uid="{00000000-0005-0000-0000-0000568A0000}"/>
    <cellStyle name="SAPBEXexcCritical4 3 10" xfId="6213" xr:uid="{00000000-0005-0000-0000-0000578A0000}"/>
    <cellStyle name="SAPBEXexcCritical4 3 10 2" xfId="23535" xr:uid="{00000000-0005-0000-0000-0000588A0000}"/>
    <cellStyle name="SAPBEXexcCritical4 3 10 3" xfId="20582" xr:uid="{00000000-0005-0000-0000-0000598A0000}"/>
    <cellStyle name="SAPBEXexcCritical4 3 10 4" xfId="48069" xr:uid="{00000000-0005-0000-0000-00005A8A0000}"/>
    <cellStyle name="SAPBEXexcCritical4 3 11" xfId="6446" xr:uid="{00000000-0005-0000-0000-00005B8A0000}"/>
    <cellStyle name="SAPBEXexcCritical4 3 11 2" xfId="23744" xr:uid="{00000000-0005-0000-0000-00005C8A0000}"/>
    <cellStyle name="SAPBEXexcCritical4 3 11 3" xfId="21716" xr:uid="{00000000-0005-0000-0000-00005D8A0000}"/>
    <cellStyle name="SAPBEXexcCritical4 3 11 4" xfId="48242" xr:uid="{00000000-0005-0000-0000-00005E8A0000}"/>
    <cellStyle name="SAPBEXexcCritical4 3 12" xfId="6740" xr:uid="{00000000-0005-0000-0000-00005F8A0000}"/>
    <cellStyle name="SAPBEXexcCritical4 3 12 2" xfId="24006" xr:uid="{00000000-0005-0000-0000-0000608A0000}"/>
    <cellStyle name="SAPBEXexcCritical4 3 12 3" xfId="20863" xr:uid="{00000000-0005-0000-0000-0000618A0000}"/>
    <cellStyle name="SAPBEXexcCritical4 3 12 4" xfId="48465" xr:uid="{00000000-0005-0000-0000-0000628A0000}"/>
    <cellStyle name="SAPBEXexcCritical4 3 13" xfId="7104" xr:uid="{00000000-0005-0000-0000-0000638A0000}"/>
    <cellStyle name="SAPBEXexcCritical4 3 13 2" xfId="24335" xr:uid="{00000000-0005-0000-0000-0000648A0000}"/>
    <cellStyle name="SAPBEXexcCritical4 3 13 3" xfId="35776" xr:uid="{00000000-0005-0000-0000-0000658A0000}"/>
    <cellStyle name="SAPBEXexcCritical4 3 13 4" xfId="48745" xr:uid="{00000000-0005-0000-0000-0000668A0000}"/>
    <cellStyle name="SAPBEXexcCritical4 3 14" xfId="7530" xr:uid="{00000000-0005-0000-0000-0000678A0000}"/>
    <cellStyle name="SAPBEXexcCritical4 3 14 2" xfId="24712" xr:uid="{00000000-0005-0000-0000-0000688A0000}"/>
    <cellStyle name="SAPBEXexcCritical4 3 14 3" xfId="36084" xr:uid="{00000000-0005-0000-0000-0000698A0000}"/>
    <cellStyle name="SAPBEXexcCritical4 3 14 4" xfId="49055" xr:uid="{00000000-0005-0000-0000-00006A8A0000}"/>
    <cellStyle name="SAPBEXexcCritical4 3 15" xfId="7828" xr:uid="{00000000-0005-0000-0000-00006B8A0000}"/>
    <cellStyle name="SAPBEXexcCritical4 3 15 2" xfId="24982" xr:uid="{00000000-0005-0000-0000-00006C8A0000}"/>
    <cellStyle name="SAPBEXexcCritical4 3 15 3" xfId="36314" xr:uid="{00000000-0005-0000-0000-00006D8A0000}"/>
    <cellStyle name="SAPBEXexcCritical4 3 15 4" xfId="49285" xr:uid="{00000000-0005-0000-0000-00006E8A0000}"/>
    <cellStyle name="SAPBEXexcCritical4 3 16" xfId="8409" xr:uid="{00000000-0005-0000-0000-00006F8A0000}"/>
    <cellStyle name="SAPBEXexcCritical4 3 16 2" xfId="25524" xr:uid="{00000000-0005-0000-0000-0000708A0000}"/>
    <cellStyle name="SAPBEXexcCritical4 3 16 3" xfId="36797" xr:uid="{00000000-0005-0000-0000-0000718A0000}"/>
    <cellStyle name="SAPBEXexcCritical4 3 16 4" xfId="49768" xr:uid="{00000000-0005-0000-0000-0000728A0000}"/>
    <cellStyle name="SAPBEXexcCritical4 3 17" xfId="8671" xr:uid="{00000000-0005-0000-0000-0000738A0000}"/>
    <cellStyle name="SAPBEXexcCritical4 3 17 2" xfId="25751" xr:uid="{00000000-0005-0000-0000-0000748A0000}"/>
    <cellStyle name="SAPBEXexcCritical4 3 17 3" xfId="36986" xr:uid="{00000000-0005-0000-0000-0000758A0000}"/>
    <cellStyle name="SAPBEXexcCritical4 3 17 4" xfId="49957" xr:uid="{00000000-0005-0000-0000-0000768A0000}"/>
    <cellStyle name="SAPBEXexcCritical4 3 18" xfId="8949" xr:uid="{00000000-0005-0000-0000-0000778A0000}"/>
    <cellStyle name="SAPBEXexcCritical4 3 18 2" xfId="26001" xr:uid="{00000000-0005-0000-0000-0000788A0000}"/>
    <cellStyle name="SAPBEXexcCritical4 3 18 3" xfId="37202" xr:uid="{00000000-0005-0000-0000-0000798A0000}"/>
    <cellStyle name="SAPBEXexcCritical4 3 18 4" xfId="50173" xr:uid="{00000000-0005-0000-0000-00007A8A0000}"/>
    <cellStyle name="SAPBEXexcCritical4 3 19" xfId="10468" xr:uid="{00000000-0005-0000-0000-00007B8A0000}"/>
    <cellStyle name="SAPBEXexcCritical4 3 19 2" xfId="27421" xr:uid="{00000000-0005-0000-0000-00007C8A0000}"/>
    <cellStyle name="SAPBEXexcCritical4 3 19 3" xfId="38462" xr:uid="{00000000-0005-0000-0000-00007D8A0000}"/>
    <cellStyle name="SAPBEXexcCritical4 3 19 4" xfId="51449" xr:uid="{00000000-0005-0000-0000-00007E8A0000}"/>
    <cellStyle name="SAPBEXexcCritical4 3 2" xfId="3354" xr:uid="{00000000-0005-0000-0000-00007F8A0000}"/>
    <cellStyle name="SAPBEXexcCritical4 3 2 2" xfId="20927" xr:uid="{00000000-0005-0000-0000-0000808A0000}"/>
    <cellStyle name="SAPBEXexcCritical4 3 2 3" xfId="31375" xr:uid="{00000000-0005-0000-0000-0000818A0000}"/>
    <cellStyle name="SAPBEXexcCritical4 3 2 4" xfId="45841" xr:uid="{00000000-0005-0000-0000-0000828A0000}"/>
    <cellStyle name="SAPBEXexcCritical4 3 20" xfId="10715" xr:uid="{00000000-0005-0000-0000-0000838A0000}"/>
    <cellStyle name="SAPBEXexcCritical4 3 20 2" xfId="27650" xr:uid="{00000000-0005-0000-0000-0000848A0000}"/>
    <cellStyle name="SAPBEXexcCritical4 3 20 3" xfId="38659" xr:uid="{00000000-0005-0000-0000-0000858A0000}"/>
    <cellStyle name="SAPBEXexcCritical4 3 20 4" xfId="51667" xr:uid="{00000000-0005-0000-0000-0000868A0000}"/>
    <cellStyle name="SAPBEXexcCritical4 3 21" xfId="11039" xr:uid="{00000000-0005-0000-0000-0000878A0000}"/>
    <cellStyle name="SAPBEXexcCritical4 3 21 2" xfId="27945" xr:uid="{00000000-0005-0000-0000-0000888A0000}"/>
    <cellStyle name="SAPBEXexcCritical4 3 21 3" xfId="38898" xr:uid="{00000000-0005-0000-0000-0000898A0000}"/>
    <cellStyle name="SAPBEXexcCritical4 3 21 4" xfId="51906" xr:uid="{00000000-0005-0000-0000-00008A8A0000}"/>
    <cellStyle name="SAPBEXexcCritical4 3 22" xfId="11377" xr:uid="{00000000-0005-0000-0000-00008B8A0000}"/>
    <cellStyle name="SAPBEXexcCritical4 3 22 2" xfId="28252" xr:uid="{00000000-0005-0000-0000-00008C8A0000}"/>
    <cellStyle name="SAPBEXexcCritical4 3 22 3" xfId="39155" xr:uid="{00000000-0005-0000-0000-00008D8A0000}"/>
    <cellStyle name="SAPBEXexcCritical4 3 22 4" xfId="52163" xr:uid="{00000000-0005-0000-0000-00008E8A0000}"/>
    <cellStyle name="SAPBEXexcCritical4 3 23" xfId="11648" xr:uid="{00000000-0005-0000-0000-00008F8A0000}"/>
    <cellStyle name="SAPBEXexcCritical4 3 23 2" xfId="28491" xr:uid="{00000000-0005-0000-0000-0000908A0000}"/>
    <cellStyle name="SAPBEXexcCritical4 3 23 3" xfId="39358" xr:uid="{00000000-0005-0000-0000-0000918A0000}"/>
    <cellStyle name="SAPBEXexcCritical4 3 23 4" xfId="52366" xr:uid="{00000000-0005-0000-0000-0000928A0000}"/>
    <cellStyle name="SAPBEXexcCritical4 3 24" xfId="11979" xr:uid="{00000000-0005-0000-0000-0000938A0000}"/>
    <cellStyle name="SAPBEXexcCritical4 3 24 2" xfId="28791" xr:uid="{00000000-0005-0000-0000-0000948A0000}"/>
    <cellStyle name="SAPBEXexcCritical4 3 24 3" xfId="39619" xr:uid="{00000000-0005-0000-0000-0000958A0000}"/>
    <cellStyle name="SAPBEXexcCritical4 3 24 4" xfId="52627" xr:uid="{00000000-0005-0000-0000-0000968A0000}"/>
    <cellStyle name="SAPBEXexcCritical4 3 25" xfId="12264" xr:uid="{00000000-0005-0000-0000-0000978A0000}"/>
    <cellStyle name="SAPBEXexcCritical4 3 25 2" xfId="29044" xr:uid="{00000000-0005-0000-0000-0000988A0000}"/>
    <cellStyle name="SAPBEXexcCritical4 3 25 3" xfId="39818" xr:uid="{00000000-0005-0000-0000-0000998A0000}"/>
    <cellStyle name="SAPBEXexcCritical4 3 25 4" xfId="52826" xr:uid="{00000000-0005-0000-0000-00009A8A0000}"/>
    <cellStyle name="SAPBEXexcCritical4 3 26" xfId="12537" xr:uid="{00000000-0005-0000-0000-00009B8A0000}"/>
    <cellStyle name="SAPBEXexcCritical4 3 26 2" xfId="29285" xr:uid="{00000000-0005-0000-0000-00009C8A0000}"/>
    <cellStyle name="SAPBEXexcCritical4 3 26 3" xfId="40019" xr:uid="{00000000-0005-0000-0000-00009D8A0000}"/>
    <cellStyle name="SAPBEXexcCritical4 3 26 4" xfId="53027" xr:uid="{00000000-0005-0000-0000-00009E8A0000}"/>
    <cellStyle name="SAPBEXexcCritical4 3 27" xfId="12820" xr:uid="{00000000-0005-0000-0000-00009F8A0000}"/>
    <cellStyle name="SAPBEXexcCritical4 3 27 2" xfId="29536" xr:uid="{00000000-0005-0000-0000-0000A08A0000}"/>
    <cellStyle name="SAPBEXexcCritical4 3 27 3" xfId="40220" xr:uid="{00000000-0005-0000-0000-0000A18A0000}"/>
    <cellStyle name="SAPBEXexcCritical4 3 27 4" xfId="53228" xr:uid="{00000000-0005-0000-0000-0000A28A0000}"/>
    <cellStyle name="SAPBEXexcCritical4 3 28" xfId="13163" xr:uid="{00000000-0005-0000-0000-0000A38A0000}"/>
    <cellStyle name="SAPBEXexcCritical4 3 28 2" xfId="29844" xr:uid="{00000000-0005-0000-0000-0000A48A0000}"/>
    <cellStyle name="SAPBEXexcCritical4 3 28 3" xfId="40488" xr:uid="{00000000-0005-0000-0000-0000A58A0000}"/>
    <cellStyle name="SAPBEXexcCritical4 3 28 4" xfId="53496" xr:uid="{00000000-0005-0000-0000-0000A68A0000}"/>
    <cellStyle name="SAPBEXexcCritical4 3 29" xfId="13500" xr:uid="{00000000-0005-0000-0000-0000A78A0000}"/>
    <cellStyle name="SAPBEXexcCritical4 3 29 2" xfId="30150" xr:uid="{00000000-0005-0000-0000-0000A88A0000}"/>
    <cellStyle name="SAPBEXexcCritical4 3 29 3" xfId="40754" xr:uid="{00000000-0005-0000-0000-0000A98A0000}"/>
    <cellStyle name="SAPBEXexcCritical4 3 29 4" xfId="53762" xr:uid="{00000000-0005-0000-0000-0000AA8A0000}"/>
    <cellStyle name="SAPBEXexcCritical4 3 3" xfId="3650" xr:uid="{00000000-0005-0000-0000-0000AB8A0000}"/>
    <cellStyle name="SAPBEXexcCritical4 3 3 2" xfId="21187" xr:uid="{00000000-0005-0000-0000-0000AC8A0000}"/>
    <cellStyle name="SAPBEXexcCritical4 3 3 3" xfId="34879" xr:uid="{00000000-0005-0000-0000-0000AD8A0000}"/>
    <cellStyle name="SAPBEXexcCritical4 3 3 4" xfId="46058" xr:uid="{00000000-0005-0000-0000-0000AE8A0000}"/>
    <cellStyle name="SAPBEXexcCritical4 3 30" xfId="13739" xr:uid="{00000000-0005-0000-0000-0000AF8A0000}"/>
    <cellStyle name="SAPBEXexcCritical4 3 30 2" xfId="30363" xr:uid="{00000000-0005-0000-0000-0000B08A0000}"/>
    <cellStyle name="SAPBEXexcCritical4 3 30 3" xfId="40939" xr:uid="{00000000-0005-0000-0000-0000B18A0000}"/>
    <cellStyle name="SAPBEXexcCritical4 3 30 4" xfId="53947" xr:uid="{00000000-0005-0000-0000-0000B28A0000}"/>
    <cellStyle name="SAPBEXexcCritical4 3 31" xfId="14014" xr:uid="{00000000-0005-0000-0000-0000B38A0000}"/>
    <cellStyle name="SAPBEXexcCritical4 3 31 2" xfId="30603" xr:uid="{00000000-0005-0000-0000-0000B48A0000}"/>
    <cellStyle name="SAPBEXexcCritical4 3 31 3" xfId="41141" xr:uid="{00000000-0005-0000-0000-0000B58A0000}"/>
    <cellStyle name="SAPBEXexcCritical4 3 31 4" xfId="54149" xr:uid="{00000000-0005-0000-0000-0000B68A0000}"/>
    <cellStyle name="SAPBEXexcCritical4 3 32" xfId="14311" xr:uid="{00000000-0005-0000-0000-0000B78A0000}"/>
    <cellStyle name="SAPBEXexcCritical4 3 32 2" xfId="30867" xr:uid="{00000000-0005-0000-0000-0000B88A0000}"/>
    <cellStyle name="SAPBEXexcCritical4 3 32 3" xfId="41357" xr:uid="{00000000-0005-0000-0000-0000B98A0000}"/>
    <cellStyle name="SAPBEXexcCritical4 3 32 4" xfId="54365" xr:uid="{00000000-0005-0000-0000-0000BA8A0000}"/>
    <cellStyle name="SAPBEXexcCritical4 3 33" xfId="14635" xr:uid="{00000000-0005-0000-0000-0000BB8A0000}"/>
    <cellStyle name="SAPBEXexcCritical4 3 33 2" xfId="31155" xr:uid="{00000000-0005-0000-0000-0000BC8A0000}"/>
    <cellStyle name="SAPBEXexcCritical4 3 33 3" xfId="41600" xr:uid="{00000000-0005-0000-0000-0000BD8A0000}"/>
    <cellStyle name="SAPBEXexcCritical4 3 33 4" xfId="54608" xr:uid="{00000000-0005-0000-0000-0000BE8A0000}"/>
    <cellStyle name="SAPBEXexcCritical4 3 34" xfId="14938" xr:uid="{00000000-0005-0000-0000-0000BF8A0000}"/>
    <cellStyle name="SAPBEXexcCritical4 3 34 2" xfId="31424" xr:uid="{00000000-0005-0000-0000-0000C08A0000}"/>
    <cellStyle name="SAPBEXexcCritical4 3 34 3" xfId="41832" xr:uid="{00000000-0005-0000-0000-0000C18A0000}"/>
    <cellStyle name="SAPBEXexcCritical4 3 34 4" xfId="54840" xr:uid="{00000000-0005-0000-0000-0000C28A0000}"/>
    <cellStyle name="SAPBEXexcCritical4 3 35" xfId="15243" xr:uid="{00000000-0005-0000-0000-0000C38A0000}"/>
    <cellStyle name="SAPBEXexcCritical4 3 35 2" xfId="31693" xr:uid="{00000000-0005-0000-0000-0000C48A0000}"/>
    <cellStyle name="SAPBEXexcCritical4 3 35 3" xfId="42062" xr:uid="{00000000-0005-0000-0000-0000C58A0000}"/>
    <cellStyle name="SAPBEXexcCritical4 3 35 4" xfId="55070" xr:uid="{00000000-0005-0000-0000-0000C68A0000}"/>
    <cellStyle name="SAPBEXexcCritical4 3 36" xfId="15689" xr:uid="{00000000-0005-0000-0000-0000C78A0000}"/>
    <cellStyle name="SAPBEXexcCritical4 3 36 2" xfId="32097" xr:uid="{00000000-0005-0000-0000-0000C88A0000}"/>
    <cellStyle name="SAPBEXexcCritical4 3 36 3" xfId="42424" xr:uid="{00000000-0005-0000-0000-0000C98A0000}"/>
    <cellStyle name="SAPBEXexcCritical4 3 36 4" xfId="55432" xr:uid="{00000000-0005-0000-0000-0000CA8A0000}"/>
    <cellStyle name="SAPBEXexcCritical4 3 37" xfId="15952" xr:uid="{00000000-0005-0000-0000-0000CB8A0000}"/>
    <cellStyle name="SAPBEXexcCritical4 3 37 2" xfId="32324" xr:uid="{00000000-0005-0000-0000-0000CC8A0000}"/>
    <cellStyle name="SAPBEXexcCritical4 3 37 3" xfId="42614" xr:uid="{00000000-0005-0000-0000-0000CD8A0000}"/>
    <cellStyle name="SAPBEXexcCritical4 3 37 4" xfId="55622" xr:uid="{00000000-0005-0000-0000-0000CE8A0000}"/>
    <cellStyle name="SAPBEXexcCritical4 3 38" xfId="16439" xr:uid="{00000000-0005-0000-0000-0000CF8A0000}"/>
    <cellStyle name="SAPBEXexcCritical4 3 38 2" xfId="32771" xr:uid="{00000000-0005-0000-0000-0000D08A0000}"/>
    <cellStyle name="SAPBEXexcCritical4 3 38 3" xfId="43010" xr:uid="{00000000-0005-0000-0000-0000D18A0000}"/>
    <cellStyle name="SAPBEXexcCritical4 3 38 4" xfId="56018" xr:uid="{00000000-0005-0000-0000-0000D28A0000}"/>
    <cellStyle name="SAPBEXexcCritical4 3 39" xfId="16659" xr:uid="{00000000-0005-0000-0000-0000D38A0000}"/>
    <cellStyle name="SAPBEXexcCritical4 3 39 2" xfId="32966" xr:uid="{00000000-0005-0000-0000-0000D48A0000}"/>
    <cellStyle name="SAPBEXexcCritical4 3 39 3" xfId="43181" xr:uid="{00000000-0005-0000-0000-0000D58A0000}"/>
    <cellStyle name="SAPBEXexcCritical4 3 39 4" xfId="56189" xr:uid="{00000000-0005-0000-0000-0000D68A0000}"/>
    <cellStyle name="SAPBEXexcCritical4 3 4" xfId="4267" xr:uid="{00000000-0005-0000-0000-0000D78A0000}"/>
    <cellStyle name="SAPBEXexcCritical4 3 4 2" xfId="21751" xr:uid="{00000000-0005-0000-0000-0000D88A0000}"/>
    <cellStyle name="SAPBEXexcCritical4 3 4 3" xfId="26658" xr:uid="{00000000-0005-0000-0000-0000D98A0000}"/>
    <cellStyle name="SAPBEXexcCritical4 3 4 4" xfId="46536" xr:uid="{00000000-0005-0000-0000-0000DA8A0000}"/>
    <cellStyle name="SAPBEXexcCritical4 3 40" xfId="17460" xr:uid="{00000000-0005-0000-0000-0000DB8A0000}"/>
    <cellStyle name="SAPBEXexcCritical4 3 40 2" xfId="33698" xr:uid="{00000000-0005-0000-0000-0000DC8A0000}"/>
    <cellStyle name="SAPBEXexcCritical4 3 40 3" xfId="43813" xr:uid="{00000000-0005-0000-0000-0000DD8A0000}"/>
    <cellStyle name="SAPBEXexcCritical4 3 40 4" xfId="56821" xr:uid="{00000000-0005-0000-0000-0000DE8A0000}"/>
    <cellStyle name="SAPBEXexcCritical4 3 41" xfId="17710" xr:uid="{00000000-0005-0000-0000-0000DF8A0000}"/>
    <cellStyle name="SAPBEXexcCritical4 3 41 2" xfId="33919" xr:uid="{00000000-0005-0000-0000-0000E08A0000}"/>
    <cellStyle name="SAPBEXexcCritical4 3 41 3" xfId="43994" xr:uid="{00000000-0005-0000-0000-0000E18A0000}"/>
    <cellStyle name="SAPBEXexcCritical4 3 41 4" xfId="57002" xr:uid="{00000000-0005-0000-0000-0000E28A0000}"/>
    <cellStyle name="SAPBEXexcCritical4 3 42" xfId="18029" xr:uid="{00000000-0005-0000-0000-0000E38A0000}"/>
    <cellStyle name="SAPBEXexcCritical4 3 42 2" xfId="34201" xr:uid="{00000000-0005-0000-0000-0000E48A0000}"/>
    <cellStyle name="SAPBEXexcCritical4 3 42 3" xfId="44228" xr:uid="{00000000-0005-0000-0000-0000E58A0000}"/>
    <cellStyle name="SAPBEXexcCritical4 3 42 4" xfId="57236" xr:uid="{00000000-0005-0000-0000-0000E68A0000}"/>
    <cellStyle name="SAPBEXexcCritical4 3 43" xfId="18340" xr:uid="{00000000-0005-0000-0000-0000E78A0000}"/>
    <cellStyle name="SAPBEXexcCritical4 3 43 2" xfId="34476" xr:uid="{00000000-0005-0000-0000-0000E88A0000}"/>
    <cellStyle name="SAPBEXexcCritical4 3 43 3" xfId="44458" xr:uid="{00000000-0005-0000-0000-0000E98A0000}"/>
    <cellStyle name="SAPBEXexcCritical4 3 43 4" xfId="57466" xr:uid="{00000000-0005-0000-0000-0000EA8A0000}"/>
    <cellStyle name="SAPBEXexcCritical4 3 44" xfId="18656" xr:uid="{00000000-0005-0000-0000-0000EB8A0000}"/>
    <cellStyle name="SAPBEXexcCritical4 3 44 2" xfId="34756" xr:uid="{00000000-0005-0000-0000-0000EC8A0000}"/>
    <cellStyle name="SAPBEXexcCritical4 3 44 3" xfId="44693" xr:uid="{00000000-0005-0000-0000-0000ED8A0000}"/>
    <cellStyle name="SAPBEXexcCritical4 3 44 4" xfId="57701" xr:uid="{00000000-0005-0000-0000-0000EE8A0000}"/>
    <cellStyle name="SAPBEXexcCritical4 3 45" xfId="19117" xr:uid="{00000000-0005-0000-0000-0000EF8A0000}"/>
    <cellStyle name="SAPBEXexcCritical4 3 45 2" xfId="35165" xr:uid="{00000000-0005-0000-0000-0000F08A0000}"/>
    <cellStyle name="SAPBEXexcCritical4 3 45 3" xfId="45035" xr:uid="{00000000-0005-0000-0000-0000F18A0000}"/>
    <cellStyle name="SAPBEXexcCritical4 3 45 4" xfId="58043" xr:uid="{00000000-0005-0000-0000-0000F28A0000}"/>
    <cellStyle name="SAPBEXexcCritical4 3 46" xfId="19419" xr:uid="{00000000-0005-0000-0000-0000F38A0000}"/>
    <cellStyle name="SAPBEXexcCritical4 3 46 2" xfId="35431" xr:uid="{00000000-0005-0000-0000-0000F48A0000}"/>
    <cellStyle name="SAPBEXexcCritical4 3 46 3" xfId="45258" xr:uid="{00000000-0005-0000-0000-0000F58A0000}"/>
    <cellStyle name="SAPBEXexcCritical4 3 46 4" xfId="58266" xr:uid="{00000000-0005-0000-0000-0000F68A0000}"/>
    <cellStyle name="SAPBEXexcCritical4 3 47" xfId="21591" xr:uid="{00000000-0005-0000-0000-0000F78A0000}"/>
    <cellStyle name="SAPBEXexcCritical4 3 48" xfId="45542" xr:uid="{00000000-0005-0000-0000-0000F88A0000}"/>
    <cellStyle name="SAPBEXexcCritical4 3 5" xfId="4510" xr:uid="{00000000-0005-0000-0000-0000F98A0000}"/>
    <cellStyle name="SAPBEXexcCritical4 3 5 2" xfId="21962" xr:uid="{00000000-0005-0000-0000-0000FA8A0000}"/>
    <cellStyle name="SAPBEXexcCritical4 3 5 3" xfId="19797" xr:uid="{00000000-0005-0000-0000-0000FB8A0000}"/>
    <cellStyle name="SAPBEXexcCritical4 3 5 4" xfId="46706" xr:uid="{00000000-0005-0000-0000-0000FC8A0000}"/>
    <cellStyle name="SAPBEXexcCritical4 3 6" xfId="4901" xr:uid="{00000000-0005-0000-0000-0000FD8A0000}"/>
    <cellStyle name="SAPBEXexcCritical4 3 6 2" xfId="22325" xr:uid="{00000000-0005-0000-0000-0000FE8A0000}"/>
    <cellStyle name="SAPBEXexcCritical4 3 6 3" xfId="20775" xr:uid="{00000000-0005-0000-0000-0000FF8A0000}"/>
    <cellStyle name="SAPBEXexcCritical4 3 6 4" xfId="47019" xr:uid="{00000000-0005-0000-0000-0000008B0000}"/>
    <cellStyle name="SAPBEXexcCritical4 3 7" xfId="5127" xr:uid="{00000000-0005-0000-0000-0000018B0000}"/>
    <cellStyle name="SAPBEXexcCritical4 3 7 2" xfId="22529" xr:uid="{00000000-0005-0000-0000-0000028B0000}"/>
    <cellStyle name="SAPBEXexcCritical4 3 7 3" xfId="20488" xr:uid="{00000000-0005-0000-0000-0000038B0000}"/>
    <cellStyle name="SAPBEXexcCritical4 3 7 4" xfId="47201" xr:uid="{00000000-0005-0000-0000-0000048B0000}"/>
    <cellStyle name="SAPBEXexcCritical4 3 8" xfId="5412" xr:uid="{00000000-0005-0000-0000-0000058B0000}"/>
    <cellStyle name="SAPBEXexcCritical4 3 8 2" xfId="22790" xr:uid="{00000000-0005-0000-0000-0000068B0000}"/>
    <cellStyle name="SAPBEXexcCritical4 3 8 3" xfId="20281" xr:uid="{00000000-0005-0000-0000-0000078B0000}"/>
    <cellStyle name="SAPBEXexcCritical4 3 8 4" xfId="47419" xr:uid="{00000000-0005-0000-0000-0000088B0000}"/>
    <cellStyle name="SAPBEXexcCritical4 3 9" xfId="5620" xr:uid="{00000000-0005-0000-0000-0000098B0000}"/>
    <cellStyle name="SAPBEXexcCritical4 3 9 2" xfId="22979" xr:uid="{00000000-0005-0000-0000-00000A8B0000}"/>
    <cellStyle name="SAPBEXexcCritical4 3 9 3" xfId="35108" xr:uid="{00000000-0005-0000-0000-00000B8B0000}"/>
    <cellStyle name="SAPBEXexcCritical4 3 9 4" xfId="47581" xr:uid="{00000000-0005-0000-0000-00000C8B0000}"/>
    <cellStyle name="SAPBEXexcCritical4 30" xfId="45406" xr:uid="{00000000-0005-0000-0000-00000D8B0000}"/>
    <cellStyle name="SAPBEXexcCritical4 4" xfId="2693" xr:uid="{00000000-0005-0000-0000-00000E8B0000}"/>
    <cellStyle name="SAPBEXexcCritical4 4 10" xfId="6103" xr:uid="{00000000-0005-0000-0000-00000F8B0000}"/>
    <cellStyle name="SAPBEXexcCritical4 4 10 2" xfId="23435" xr:uid="{00000000-0005-0000-0000-0000108B0000}"/>
    <cellStyle name="SAPBEXexcCritical4 4 10 3" xfId="24126" xr:uid="{00000000-0005-0000-0000-0000118B0000}"/>
    <cellStyle name="SAPBEXexcCritical4 4 10 4" xfId="47990" xr:uid="{00000000-0005-0000-0000-0000128B0000}"/>
    <cellStyle name="SAPBEXexcCritical4 4 11" xfId="5972" xr:uid="{00000000-0005-0000-0000-0000138B0000}"/>
    <cellStyle name="SAPBEXexcCritical4 4 11 2" xfId="23308" xr:uid="{00000000-0005-0000-0000-0000148B0000}"/>
    <cellStyle name="SAPBEXexcCritical4 4 11 3" xfId="33806" xr:uid="{00000000-0005-0000-0000-0000158B0000}"/>
    <cellStyle name="SAPBEXexcCritical4 4 11 4" xfId="47876" xr:uid="{00000000-0005-0000-0000-0000168B0000}"/>
    <cellStyle name="SAPBEXexcCritical4 4 12" xfId="6627" xr:uid="{00000000-0005-0000-0000-0000178B0000}"/>
    <cellStyle name="SAPBEXexcCritical4 4 12 2" xfId="23907" xr:uid="{00000000-0005-0000-0000-0000188B0000}"/>
    <cellStyle name="SAPBEXexcCritical4 4 12 3" xfId="22894" xr:uid="{00000000-0005-0000-0000-0000198B0000}"/>
    <cellStyle name="SAPBEXexcCritical4 4 12 4" xfId="48390" xr:uid="{00000000-0005-0000-0000-00001A8B0000}"/>
    <cellStyle name="SAPBEXexcCritical4 4 13" xfId="7002" xr:uid="{00000000-0005-0000-0000-00001B8B0000}"/>
    <cellStyle name="SAPBEXexcCritical4 4 13 2" xfId="24246" xr:uid="{00000000-0005-0000-0000-00001C8B0000}"/>
    <cellStyle name="SAPBEXexcCritical4 4 13 3" xfId="35710" xr:uid="{00000000-0005-0000-0000-00001D8B0000}"/>
    <cellStyle name="SAPBEXexcCritical4 4 13 4" xfId="48679" xr:uid="{00000000-0005-0000-0000-00001E8B0000}"/>
    <cellStyle name="SAPBEXexcCritical4 4 14" xfId="7416" xr:uid="{00000000-0005-0000-0000-00001F8B0000}"/>
    <cellStyle name="SAPBEXexcCritical4 4 14 2" xfId="24617" xr:uid="{00000000-0005-0000-0000-0000208B0000}"/>
    <cellStyle name="SAPBEXexcCritical4 4 14 3" xfId="36008" xr:uid="{00000000-0005-0000-0000-0000218B0000}"/>
    <cellStyle name="SAPBEXexcCritical4 4 14 4" xfId="48979" xr:uid="{00000000-0005-0000-0000-0000228B0000}"/>
    <cellStyle name="SAPBEXexcCritical4 4 15" xfId="7724" xr:uid="{00000000-0005-0000-0000-0000238B0000}"/>
    <cellStyle name="SAPBEXexcCritical4 4 15 2" xfId="24888" xr:uid="{00000000-0005-0000-0000-0000248B0000}"/>
    <cellStyle name="SAPBEXexcCritical4 4 15 3" xfId="36239" xr:uid="{00000000-0005-0000-0000-0000258B0000}"/>
    <cellStyle name="SAPBEXexcCritical4 4 15 4" xfId="49210" xr:uid="{00000000-0005-0000-0000-0000268B0000}"/>
    <cellStyle name="SAPBEXexcCritical4 4 16" xfId="8300" xr:uid="{00000000-0005-0000-0000-0000278B0000}"/>
    <cellStyle name="SAPBEXexcCritical4 4 16 2" xfId="25426" xr:uid="{00000000-0005-0000-0000-0000288B0000}"/>
    <cellStyle name="SAPBEXexcCritical4 4 16 3" xfId="36717" xr:uid="{00000000-0005-0000-0000-0000298B0000}"/>
    <cellStyle name="SAPBEXexcCritical4 4 16 4" xfId="49688" xr:uid="{00000000-0005-0000-0000-00002A8B0000}"/>
    <cellStyle name="SAPBEXexcCritical4 4 17" xfId="8181" xr:uid="{00000000-0005-0000-0000-00002B8B0000}"/>
    <cellStyle name="SAPBEXexcCritical4 4 17 2" xfId="25312" xr:uid="{00000000-0005-0000-0000-00002C8B0000}"/>
    <cellStyle name="SAPBEXexcCritical4 4 17 3" xfId="36615" xr:uid="{00000000-0005-0000-0000-00002D8B0000}"/>
    <cellStyle name="SAPBEXexcCritical4 4 17 4" xfId="49586" xr:uid="{00000000-0005-0000-0000-00002E8B0000}"/>
    <cellStyle name="SAPBEXexcCritical4 4 18" xfId="8845" xr:uid="{00000000-0005-0000-0000-00002F8B0000}"/>
    <cellStyle name="SAPBEXexcCritical4 4 18 2" xfId="25908" xr:uid="{00000000-0005-0000-0000-0000308B0000}"/>
    <cellStyle name="SAPBEXexcCritical4 4 18 3" xfId="37127" xr:uid="{00000000-0005-0000-0000-0000318B0000}"/>
    <cellStyle name="SAPBEXexcCritical4 4 18 4" xfId="50098" xr:uid="{00000000-0005-0000-0000-0000328B0000}"/>
    <cellStyle name="SAPBEXexcCritical4 4 19" xfId="10351" xr:uid="{00000000-0005-0000-0000-0000338B0000}"/>
    <cellStyle name="SAPBEXexcCritical4 4 19 2" xfId="27314" xr:uid="{00000000-0005-0000-0000-0000348B0000}"/>
    <cellStyle name="SAPBEXexcCritical4 4 19 3" xfId="38373" xr:uid="{00000000-0005-0000-0000-0000358B0000}"/>
    <cellStyle name="SAPBEXexcCritical4 4 19 4" xfId="51333" xr:uid="{00000000-0005-0000-0000-0000368B0000}"/>
    <cellStyle name="SAPBEXexcCritical4 4 2" xfId="3241" xr:uid="{00000000-0005-0000-0000-0000378B0000}"/>
    <cellStyle name="SAPBEXexcCritical4 4 2 2" xfId="20828" xr:uid="{00000000-0005-0000-0000-0000388B0000}"/>
    <cellStyle name="SAPBEXexcCritical4 4 2 3" xfId="30741" xr:uid="{00000000-0005-0000-0000-0000398B0000}"/>
    <cellStyle name="SAPBEXexcCritical4 4 2 4" xfId="45766" xr:uid="{00000000-0005-0000-0000-00003A8B0000}"/>
    <cellStyle name="SAPBEXexcCritical4 4 20" xfId="9129" xr:uid="{00000000-0005-0000-0000-00003B8B0000}"/>
    <cellStyle name="SAPBEXexcCritical4 4 20 2" xfId="26164" xr:uid="{00000000-0005-0000-0000-00003C8B0000}"/>
    <cellStyle name="SAPBEXexcCritical4 4 20 3" xfId="37345" xr:uid="{00000000-0005-0000-0000-00003D8B0000}"/>
    <cellStyle name="SAPBEXexcCritical4 4 20 4" xfId="50316" xr:uid="{00000000-0005-0000-0000-00003E8B0000}"/>
    <cellStyle name="SAPBEXexcCritical4 4 21" xfId="10194" xr:uid="{00000000-0005-0000-0000-00003F8B0000}"/>
    <cellStyle name="SAPBEXexcCritical4 4 21 2" xfId="27164" xr:uid="{00000000-0005-0000-0000-0000408B0000}"/>
    <cellStyle name="SAPBEXexcCritical4 4 21 3" xfId="38236" xr:uid="{00000000-0005-0000-0000-0000418B0000}"/>
    <cellStyle name="SAPBEXexcCritical4 4 21 4" xfId="51194" xr:uid="{00000000-0005-0000-0000-0000428B0000}"/>
    <cellStyle name="SAPBEXexcCritical4 4 22" xfId="11253" xr:uid="{00000000-0005-0000-0000-0000438B0000}"/>
    <cellStyle name="SAPBEXexcCritical4 4 22 2" xfId="28137" xr:uid="{00000000-0005-0000-0000-0000448B0000}"/>
    <cellStyle name="SAPBEXexcCritical4 4 22 3" xfId="39063" xr:uid="{00000000-0005-0000-0000-0000458B0000}"/>
    <cellStyle name="SAPBEXexcCritical4 4 22 4" xfId="52071" xr:uid="{00000000-0005-0000-0000-0000468B0000}"/>
    <cellStyle name="SAPBEXexcCritical4 4 23" xfId="11332" xr:uid="{00000000-0005-0000-0000-0000478B0000}"/>
    <cellStyle name="SAPBEXexcCritical4 4 23 2" xfId="28209" xr:uid="{00000000-0005-0000-0000-0000488B0000}"/>
    <cellStyle name="SAPBEXexcCritical4 4 23 3" xfId="39117" xr:uid="{00000000-0005-0000-0000-0000498B0000}"/>
    <cellStyle name="SAPBEXexcCritical4 4 23 4" xfId="52125" xr:uid="{00000000-0005-0000-0000-00004A8B0000}"/>
    <cellStyle name="SAPBEXexcCritical4 4 24" xfId="11854" xr:uid="{00000000-0005-0000-0000-00004B8B0000}"/>
    <cellStyle name="SAPBEXexcCritical4 4 24 2" xfId="28677" xr:uid="{00000000-0005-0000-0000-00004C8B0000}"/>
    <cellStyle name="SAPBEXexcCritical4 4 24 3" xfId="39527" xr:uid="{00000000-0005-0000-0000-00004D8B0000}"/>
    <cellStyle name="SAPBEXexcCritical4 4 24 4" xfId="52535" xr:uid="{00000000-0005-0000-0000-00004E8B0000}"/>
    <cellStyle name="SAPBEXexcCritical4 4 25" xfId="11205" xr:uid="{00000000-0005-0000-0000-00004F8B0000}"/>
    <cellStyle name="SAPBEXexcCritical4 4 25 2" xfId="28093" xr:uid="{00000000-0005-0000-0000-0000508B0000}"/>
    <cellStyle name="SAPBEXexcCritical4 4 25 3" xfId="39028" xr:uid="{00000000-0005-0000-0000-0000518B0000}"/>
    <cellStyle name="SAPBEXexcCritical4 4 25 4" xfId="52036" xr:uid="{00000000-0005-0000-0000-0000528B0000}"/>
    <cellStyle name="SAPBEXexcCritical4 4 26" xfId="9848" xr:uid="{00000000-0005-0000-0000-0000538B0000}"/>
    <cellStyle name="SAPBEXexcCritical4 4 26 2" xfId="26841" xr:uid="{00000000-0005-0000-0000-0000548B0000}"/>
    <cellStyle name="SAPBEXexcCritical4 4 26 3" xfId="37962" xr:uid="{00000000-0005-0000-0000-0000558B0000}"/>
    <cellStyle name="SAPBEXexcCritical4 4 26 4" xfId="50928" xr:uid="{00000000-0005-0000-0000-0000568B0000}"/>
    <cellStyle name="SAPBEXexcCritical4 4 27" xfId="10256" xr:uid="{00000000-0005-0000-0000-0000578B0000}"/>
    <cellStyle name="SAPBEXexcCritical4 4 27 2" xfId="27222" xr:uid="{00000000-0005-0000-0000-0000588B0000}"/>
    <cellStyle name="SAPBEXexcCritical4 4 27 3" xfId="38291" xr:uid="{00000000-0005-0000-0000-0000598B0000}"/>
    <cellStyle name="SAPBEXexcCritical4 4 27 4" xfId="51248" xr:uid="{00000000-0005-0000-0000-00005A8B0000}"/>
    <cellStyle name="SAPBEXexcCritical4 4 28" xfId="13040" xr:uid="{00000000-0005-0000-0000-00005B8B0000}"/>
    <cellStyle name="SAPBEXexcCritical4 4 28 2" xfId="29734" xr:uid="{00000000-0005-0000-0000-00005C8B0000}"/>
    <cellStyle name="SAPBEXexcCritical4 4 28 3" xfId="40399" xr:uid="{00000000-0005-0000-0000-00005D8B0000}"/>
    <cellStyle name="SAPBEXexcCritical4 4 28 4" xfId="53407" xr:uid="{00000000-0005-0000-0000-00005E8B0000}"/>
    <cellStyle name="SAPBEXexcCritical4 4 29" xfId="13380" xr:uid="{00000000-0005-0000-0000-00005F8B0000}"/>
    <cellStyle name="SAPBEXexcCritical4 4 29 2" xfId="30043" xr:uid="{00000000-0005-0000-0000-0000608B0000}"/>
    <cellStyle name="SAPBEXexcCritical4 4 29 3" xfId="40664" xr:uid="{00000000-0005-0000-0000-0000618B0000}"/>
    <cellStyle name="SAPBEXexcCritical4 4 29 4" xfId="53672" xr:uid="{00000000-0005-0000-0000-0000628B0000}"/>
    <cellStyle name="SAPBEXexcCritical4 4 3" xfId="3537" xr:uid="{00000000-0005-0000-0000-0000638B0000}"/>
    <cellStyle name="SAPBEXexcCritical4 4 3 2" xfId="21092" xr:uid="{00000000-0005-0000-0000-0000648B0000}"/>
    <cellStyle name="SAPBEXexcCritical4 4 3 3" xfId="30769" xr:uid="{00000000-0005-0000-0000-0000658B0000}"/>
    <cellStyle name="SAPBEXexcCritical4 4 3 4" xfId="45983" xr:uid="{00000000-0005-0000-0000-0000668B0000}"/>
    <cellStyle name="SAPBEXexcCritical4 4 30" xfId="13079" xr:uid="{00000000-0005-0000-0000-0000678B0000}"/>
    <cellStyle name="SAPBEXexcCritical4 4 30 2" xfId="29772" xr:uid="{00000000-0005-0000-0000-0000688B0000}"/>
    <cellStyle name="SAPBEXexcCritical4 4 30 3" xfId="40435" xr:uid="{00000000-0005-0000-0000-0000698B0000}"/>
    <cellStyle name="SAPBEXexcCritical4 4 30 4" xfId="53443" xr:uid="{00000000-0005-0000-0000-00006A8B0000}"/>
    <cellStyle name="SAPBEXexcCritical4 4 31" xfId="9246" xr:uid="{00000000-0005-0000-0000-00006B8B0000}"/>
    <cellStyle name="SAPBEXexcCritical4 4 31 2" xfId="26277" xr:uid="{00000000-0005-0000-0000-00006C8B0000}"/>
    <cellStyle name="SAPBEXexcCritical4 4 31 3" xfId="37454" xr:uid="{00000000-0005-0000-0000-00006D8B0000}"/>
    <cellStyle name="SAPBEXexcCritical4 4 31 4" xfId="50421" xr:uid="{00000000-0005-0000-0000-00006E8B0000}"/>
    <cellStyle name="SAPBEXexcCritical4 4 32" xfId="13902" xr:uid="{00000000-0005-0000-0000-00006F8B0000}"/>
    <cellStyle name="SAPBEXexcCritical4 4 32 2" xfId="30507" xr:uid="{00000000-0005-0000-0000-0000708B0000}"/>
    <cellStyle name="SAPBEXexcCritical4 4 32 3" xfId="41069" xr:uid="{00000000-0005-0000-0000-0000718B0000}"/>
    <cellStyle name="SAPBEXexcCritical4 4 32 4" xfId="54077" xr:uid="{00000000-0005-0000-0000-0000728B0000}"/>
    <cellStyle name="SAPBEXexcCritical4 4 33" xfId="14516" xr:uid="{00000000-0005-0000-0000-0000738B0000}"/>
    <cellStyle name="SAPBEXexcCritical4 4 33 2" xfId="31053" xr:uid="{00000000-0005-0000-0000-0000748B0000}"/>
    <cellStyle name="SAPBEXexcCritical4 4 33 3" xfId="41521" xr:uid="{00000000-0005-0000-0000-0000758B0000}"/>
    <cellStyle name="SAPBEXexcCritical4 4 33 4" xfId="54529" xr:uid="{00000000-0005-0000-0000-0000768B0000}"/>
    <cellStyle name="SAPBEXexcCritical4 4 34" xfId="14832" xr:uid="{00000000-0005-0000-0000-0000778B0000}"/>
    <cellStyle name="SAPBEXexcCritical4 4 34 2" xfId="31331" xr:uid="{00000000-0005-0000-0000-0000788B0000}"/>
    <cellStyle name="SAPBEXexcCritical4 4 34 3" xfId="41755" xr:uid="{00000000-0005-0000-0000-0000798B0000}"/>
    <cellStyle name="SAPBEXexcCritical4 4 34 4" xfId="54763" xr:uid="{00000000-0005-0000-0000-00007A8B0000}"/>
    <cellStyle name="SAPBEXexcCritical4 4 35" xfId="15130" xr:uid="{00000000-0005-0000-0000-00007B8B0000}"/>
    <cellStyle name="SAPBEXexcCritical4 4 35 2" xfId="31598" xr:uid="{00000000-0005-0000-0000-00007C8B0000}"/>
    <cellStyle name="SAPBEXexcCritical4 4 35 3" xfId="41987" xr:uid="{00000000-0005-0000-0000-00007D8B0000}"/>
    <cellStyle name="SAPBEXexcCritical4 4 35 4" xfId="54995" xr:uid="{00000000-0005-0000-0000-00007E8B0000}"/>
    <cellStyle name="SAPBEXexcCritical4 4 36" xfId="15582" xr:uid="{00000000-0005-0000-0000-00007F8B0000}"/>
    <cellStyle name="SAPBEXexcCritical4 4 36 2" xfId="32004" xr:uid="{00000000-0005-0000-0000-0000808B0000}"/>
    <cellStyle name="SAPBEXexcCritical4 4 36 3" xfId="42347" xr:uid="{00000000-0005-0000-0000-0000818B0000}"/>
    <cellStyle name="SAPBEXexcCritical4 4 36 4" xfId="55355" xr:uid="{00000000-0005-0000-0000-0000828B0000}"/>
    <cellStyle name="SAPBEXexcCritical4 4 37" xfId="15483" xr:uid="{00000000-0005-0000-0000-0000838B0000}"/>
    <cellStyle name="SAPBEXexcCritical4 4 37 2" xfId="31909" xr:uid="{00000000-0005-0000-0000-0000848B0000}"/>
    <cellStyle name="SAPBEXexcCritical4 4 37 3" xfId="42260" xr:uid="{00000000-0005-0000-0000-0000858B0000}"/>
    <cellStyle name="SAPBEXexcCritical4 4 37 4" xfId="55268" xr:uid="{00000000-0005-0000-0000-0000868B0000}"/>
    <cellStyle name="SAPBEXexcCritical4 4 38" xfId="16327" xr:uid="{00000000-0005-0000-0000-0000878B0000}"/>
    <cellStyle name="SAPBEXexcCritical4 4 38 2" xfId="32671" xr:uid="{00000000-0005-0000-0000-0000888B0000}"/>
    <cellStyle name="SAPBEXexcCritical4 4 38 3" xfId="42927" xr:uid="{00000000-0005-0000-0000-0000898B0000}"/>
    <cellStyle name="SAPBEXexcCritical4 4 38 4" xfId="55935" xr:uid="{00000000-0005-0000-0000-00008A8B0000}"/>
    <cellStyle name="SAPBEXexcCritical4 4 39" xfId="16239" xr:uid="{00000000-0005-0000-0000-00008B8B0000}"/>
    <cellStyle name="SAPBEXexcCritical4 4 39 2" xfId="32590" xr:uid="{00000000-0005-0000-0000-00008C8B0000}"/>
    <cellStyle name="SAPBEXexcCritical4 4 39 3" xfId="42852" xr:uid="{00000000-0005-0000-0000-00008D8B0000}"/>
    <cellStyle name="SAPBEXexcCritical4 4 39 4" xfId="55860" xr:uid="{00000000-0005-0000-0000-00008E8B0000}"/>
    <cellStyle name="SAPBEXexcCritical4 4 4" xfId="4156" xr:uid="{00000000-0005-0000-0000-00008F8B0000}"/>
    <cellStyle name="SAPBEXexcCritical4 4 4 2" xfId="21655" xr:uid="{00000000-0005-0000-0000-0000908B0000}"/>
    <cellStyle name="SAPBEXexcCritical4 4 4 3" xfId="19869" xr:uid="{00000000-0005-0000-0000-0000918B0000}"/>
    <cellStyle name="SAPBEXexcCritical4 4 4 4" xfId="46463" xr:uid="{00000000-0005-0000-0000-0000928B0000}"/>
    <cellStyle name="SAPBEXexcCritical4 4 40" xfId="17348" xr:uid="{00000000-0005-0000-0000-0000938B0000}"/>
    <cellStyle name="SAPBEXexcCritical4 4 40 2" xfId="33601" xr:uid="{00000000-0005-0000-0000-0000948B0000}"/>
    <cellStyle name="SAPBEXexcCritical4 4 40 3" xfId="43739" xr:uid="{00000000-0005-0000-0000-0000958B0000}"/>
    <cellStyle name="SAPBEXexcCritical4 4 40 4" xfId="56747" xr:uid="{00000000-0005-0000-0000-0000968B0000}"/>
    <cellStyle name="SAPBEXexcCritical4 4 41" xfId="17169" xr:uid="{00000000-0005-0000-0000-0000978B0000}"/>
    <cellStyle name="SAPBEXexcCritical4 4 41 2" xfId="33432" xr:uid="{00000000-0005-0000-0000-0000988B0000}"/>
    <cellStyle name="SAPBEXexcCritical4 4 41 3" xfId="43593" xr:uid="{00000000-0005-0000-0000-0000998B0000}"/>
    <cellStyle name="SAPBEXexcCritical4 4 41 4" xfId="56601" xr:uid="{00000000-0005-0000-0000-00009A8B0000}"/>
    <cellStyle name="SAPBEXexcCritical4 4 42" xfId="17908" xr:uid="{00000000-0005-0000-0000-00009B8B0000}"/>
    <cellStyle name="SAPBEXexcCritical4 4 42 2" xfId="34097" xr:uid="{00000000-0005-0000-0000-00009C8B0000}"/>
    <cellStyle name="SAPBEXexcCritical4 4 42 3" xfId="44150" xr:uid="{00000000-0005-0000-0000-00009D8B0000}"/>
    <cellStyle name="SAPBEXexcCritical4 4 42 4" xfId="57158" xr:uid="{00000000-0005-0000-0000-00009E8B0000}"/>
    <cellStyle name="SAPBEXexcCritical4 4 43" xfId="18223" xr:uid="{00000000-0005-0000-0000-00009F8B0000}"/>
    <cellStyle name="SAPBEXexcCritical4 4 43 2" xfId="34372" xr:uid="{00000000-0005-0000-0000-0000A08B0000}"/>
    <cellStyle name="SAPBEXexcCritical4 4 43 3" xfId="44381" xr:uid="{00000000-0005-0000-0000-0000A18B0000}"/>
    <cellStyle name="SAPBEXexcCritical4 4 43 4" xfId="57389" xr:uid="{00000000-0005-0000-0000-0000A28B0000}"/>
    <cellStyle name="SAPBEXexcCritical4 4 44" xfId="18543" xr:uid="{00000000-0005-0000-0000-0000A38B0000}"/>
    <cellStyle name="SAPBEXexcCritical4 4 44 2" xfId="34659" xr:uid="{00000000-0005-0000-0000-0000A48B0000}"/>
    <cellStyle name="SAPBEXexcCritical4 4 44 3" xfId="44618" xr:uid="{00000000-0005-0000-0000-0000A58B0000}"/>
    <cellStyle name="SAPBEXexcCritical4 4 44 4" xfId="57626" xr:uid="{00000000-0005-0000-0000-0000A68B0000}"/>
    <cellStyle name="SAPBEXexcCritical4 4 45" xfId="19003" xr:uid="{00000000-0005-0000-0000-0000A78B0000}"/>
    <cellStyle name="SAPBEXexcCritical4 4 45 2" xfId="35066" xr:uid="{00000000-0005-0000-0000-0000A88B0000}"/>
    <cellStyle name="SAPBEXexcCritical4 4 45 3" xfId="44960" xr:uid="{00000000-0005-0000-0000-0000A98B0000}"/>
    <cellStyle name="SAPBEXexcCritical4 4 45 4" xfId="57968" xr:uid="{00000000-0005-0000-0000-0000AA8B0000}"/>
    <cellStyle name="SAPBEXexcCritical4 4 46" xfId="19306" xr:uid="{00000000-0005-0000-0000-0000AB8B0000}"/>
    <cellStyle name="SAPBEXexcCritical4 4 46 2" xfId="35336" xr:uid="{00000000-0005-0000-0000-0000AC8B0000}"/>
    <cellStyle name="SAPBEXexcCritical4 4 46 3" xfId="45183" xr:uid="{00000000-0005-0000-0000-0000AD8B0000}"/>
    <cellStyle name="SAPBEXexcCritical4 4 46 4" xfId="58191" xr:uid="{00000000-0005-0000-0000-0000AE8B0000}"/>
    <cellStyle name="SAPBEXexcCritical4 4 47" xfId="22739" xr:uid="{00000000-0005-0000-0000-0000AF8B0000}"/>
    <cellStyle name="SAPBEXexcCritical4 4 48" xfId="45467" xr:uid="{00000000-0005-0000-0000-0000B08B0000}"/>
    <cellStyle name="SAPBEXexcCritical4 4 5" xfId="4033" xr:uid="{00000000-0005-0000-0000-0000B18B0000}"/>
    <cellStyle name="SAPBEXexcCritical4 4 5 2" xfId="21539" xr:uid="{00000000-0005-0000-0000-0000B28B0000}"/>
    <cellStyle name="SAPBEXexcCritical4 4 5 3" xfId="19967" xr:uid="{00000000-0005-0000-0000-0000B38B0000}"/>
    <cellStyle name="SAPBEXexcCritical4 4 5 4" xfId="46365" xr:uid="{00000000-0005-0000-0000-0000B48B0000}"/>
    <cellStyle name="SAPBEXexcCritical4 4 6" xfId="4789" xr:uid="{00000000-0005-0000-0000-0000B58B0000}"/>
    <cellStyle name="SAPBEXexcCritical4 4 6 2" xfId="22223" xr:uid="{00000000-0005-0000-0000-0000B68B0000}"/>
    <cellStyle name="SAPBEXexcCritical4 4 6 3" xfId="26858" xr:uid="{00000000-0005-0000-0000-0000B78B0000}"/>
    <cellStyle name="SAPBEXexcCritical4 4 6 4" xfId="46936" xr:uid="{00000000-0005-0000-0000-0000B88B0000}"/>
    <cellStyle name="SAPBEXexcCritical4 4 7" xfId="4668" xr:uid="{00000000-0005-0000-0000-0000B98B0000}"/>
    <cellStyle name="SAPBEXexcCritical4 4 7 2" xfId="22107" xr:uid="{00000000-0005-0000-0000-0000BA8B0000}"/>
    <cellStyle name="SAPBEXexcCritical4 4 7 3" xfId="29211" xr:uid="{00000000-0005-0000-0000-0000BB8B0000}"/>
    <cellStyle name="SAPBEXexcCritical4 4 7 4" xfId="46831" xr:uid="{00000000-0005-0000-0000-0000BC8B0000}"/>
    <cellStyle name="SAPBEXexcCritical4 4 8" xfId="5302" xr:uid="{00000000-0005-0000-0000-0000BD8B0000}"/>
    <cellStyle name="SAPBEXexcCritical4 4 8 2" xfId="22690" xr:uid="{00000000-0005-0000-0000-0000BE8B0000}"/>
    <cellStyle name="SAPBEXexcCritical4 4 8 3" xfId="20359" xr:uid="{00000000-0005-0000-0000-0000BF8B0000}"/>
    <cellStyle name="SAPBEXexcCritical4 4 8 4" xfId="47338" xr:uid="{00000000-0005-0000-0000-0000C08B0000}"/>
    <cellStyle name="SAPBEXexcCritical4 4 9" xfId="5077" xr:uid="{00000000-0005-0000-0000-0000C18B0000}"/>
    <cellStyle name="SAPBEXexcCritical4 4 9 2" xfId="22484" xr:uid="{00000000-0005-0000-0000-0000C28B0000}"/>
    <cellStyle name="SAPBEXexcCritical4 4 9 3" xfId="20229" xr:uid="{00000000-0005-0000-0000-0000C38B0000}"/>
    <cellStyle name="SAPBEXexcCritical4 4 9 4" xfId="47164" xr:uid="{00000000-0005-0000-0000-0000C48B0000}"/>
    <cellStyle name="SAPBEXexcCritical4 5" xfId="3131" xr:uid="{00000000-0005-0000-0000-0000C58B0000}"/>
    <cellStyle name="SAPBEXexcCritical4 5 2" xfId="20724" xr:uid="{00000000-0005-0000-0000-0000C68B0000}"/>
    <cellStyle name="SAPBEXexcCritical4 5 3" xfId="28091" xr:uid="{00000000-0005-0000-0000-0000C78B0000}"/>
    <cellStyle name="SAPBEXexcCritical4 5 4" xfId="45674" xr:uid="{00000000-0005-0000-0000-0000C88B0000}"/>
    <cellStyle name="SAPBEXexcCritical4 6" xfId="3960" xr:uid="{00000000-0005-0000-0000-0000C98B0000}"/>
    <cellStyle name="SAPBEXexcCritical4 6 2" xfId="21473" xr:uid="{00000000-0005-0000-0000-0000CA8B0000}"/>
    <cellStyle name="SAPBEXexcCritical4 6 3" xfId="20025" xr:uid="{00000000-0005-0000-0000-0000CB8B0000}"/>
    <cellStyle name="SAPBEXexcCritical4 6 4" xfId="46307" xr:uid="{00000000-0005-0000-0000-0000CC8B0000}"/>
    <cellStyle name="SAPBEXexcCritical4 7" xfId="5859" xr:uid="{00000000-0005-0000-0000-0000CD8B0000}"/>
    <cellStyle name="SAPBEXexcCritical4 7 2" xfId="23203" xr:uid="{00000000-0005-0000-0000-0000CE8B0000}"/>
    <cellStyle name="SAPBEXexcCritical4 7 3" xfId="30562" xr:uid="{00000000-0005-0000-0000-0000CF8B0000}"/>
    <cellStyle name="SAPBEXexcCritical4 7 4" xfId="47783" xr:uid="{00000000-0005-0000-0000-0000D08B0000}"/>
    <cellStyle name="SAPBEXexcCritical4 8" xfId="5821" xr:uid="{00000000-0005-0000-0000-0000D18B0000}"/>
    <cellStyle name="SAPBEXexcCritical4 8 2" xfId="23166" xr:uid="{00000000-0005-0000-0000-0000D28B0000}"/>
    <cellStyle name="SAPBEXexcCritical4 8 3" xfId="35107" xr:uid="{00000000-0005-0000-0000-0000D38B0000}"/>
    <cellStyle name="SAPBEXexcCritical4 8 4" xfId="47751" xr:uid="{00000000-0005-0000-0000-0000D48B0000}"/>
    <cellStyle name="SAPBEXexcCritical4 9" xfId="6925" xr:uid="{00000000-0005-0000-0000-0000D58B0000}"/>
    <cellStyle name="SAPBEXexcCritical4 9 2" xfId="24170" xr:uid="{00000000-0005-0000-0000-0000D68B0000}"/>
    <cellStyle name="SAPBEXexcCritical4 9 3" xfId="35638" xr:uid="{00000000-0005-0000-0000-0000D78B0000}"/>
    <cellStyle name="SAPBEXexcCritical4 9 4" xfId="48607" xr:uid="{00000000-0005-0000-0000-0000D88B0000}"/>
    <cellStyle name="SAPBEXexcCritical5" xfId="1594" xr:uid="{00000000-0005-0000-0000-0000D98B0000}"/>
    <cellStyle name="SAPBEXexcCritical5 10" xfId="7285" xr:uid="{00000000-0005-0000-0000-0000DA8B0000}"/>
    <cellStyle name="SAPBEXexcCritical5 10 2" xfId="24498" xr:uid="{00000000-0005-0000-0000-0000DB8B0000}"/>
    <cellStyle name="SAPBEXexcCritical5 10 3" xfId="35912" xr:uid="{00000000-0005-0000-0000-0000DC8B0000}"/>
    <cellStyle name="SAPBEXexcCritical5 10 4" xfId="48883" xr:uid="{00000000-0005-0000-0000-0000DD8B0000}"/>
    <cellStyle name="SAPBEXexcCritical5 11" xfId="8069" xr:uid="{00000000-0005-0000-0000-0000DE8B0000}"/>
    <cellStyle name="SAPBEXexcCritical5 11 2" xfId="25204" xr:uid="{00000000-0005-0000-0000-0000DF8B0000}"/>
    <cellStyle name="SAPBEXexcCritical5 11 3" xfId="36512" xr:uid="{00000000-0005-0000-0000-0000E08B0000}"/>
    <cellStyle name="SAPBEXexcCritical5 11 4" xfId="49483" xr:uid="{00000000-0005-0000-0000-0000E18B0000}"/>
    <cellStyle name="SAPBEXexcCritical5 12" xfId="8026" xr:uid="{00000000-0005-0000-0000-0000E28B0000}"/>
    <cellStyle name="SAPBEXexcCritical5 12 2" xfId="25161" xr:uid="{00000000-0005-0000-0000-0000E38B0000}"/>
    <cellStyle name="SAPBEXexcCritical5 12 3" xfId="36474" xr:uid="{00000000-0005-0000-0000-0000E48B0000}"/>
    <cellStyle name="SAPBEXexcCritical5 12 4" xfId="49445" xr:uid="{00000000-0005-0000-0000-0000E58B0000}"/>
    <cellStyle name="SAPBEXexcCritical5 13" xfId="10210" xr:uid="{00000000-0005-0000-0000-0000E68B0000}"/>
    <cellStyle name="SAPBEXexcCritical5 13 2" xfId="27179" xr:uid="{00000000-0005-0000-0000-0000E78B0000}"/>
    <cellStyle name="SAPBEXexcCritical5 13 3" xfId="38250" xr:uid="{00000000-0005-0000-0000-0000E88B0000}"/>
    <cellStyle name="SAPBEXexcCritical5 13 4" xfId="51207" xr:uid="{00000000-0005-0000-0000-0000E98B0000}"/>
    <cellStyle name="SAPBEXexcCritical5 14" xfId="9736" xr:uid="{00000000-0005-0000-0000-0000EA8B0000}"/>
    <cellStyle name="SAPBEXexcCritical5 14 2" xfId="26734" xr:uid="{00000000-0005-0000-0000-0000EB8B0000}"/>
    <cellStyle name="SAPBEXexcCritical5 14 3" xfId="37867" xr:uid="{00000000-0005-0000-0000-0000EC8B0000}"/>
    <cellStyle name="SAPBEXexcCritical5 14 4" xfId="50833" xr:uid="{00000000-0005-0000-0000-0000ED8B0000}"/>
    <cellStyle name="SAPBEXexcCritical5 15" xfId="11569" xr:uid="{00000000-0005-0000-0000-0000EE8B0000}"/>
    <cellStyle name="SAPBEXexcCritical5 15 2" xfId="28425" xr:uid="{00000000-0005-0000-0000-0000EF8B0000}"/>
    <cellStyle name="SAPBEXexcCritical5 15 3" xfId="39307" xr:uid="{00000000-0005-0000-0000-0000F08B0000}"/>
    <cellStyle name="SAPBEXexcCritical5 15 4" xfId="52315" xr:uid="{00000000-0005-0000-0000-0000F18B0000}"/>
    <cellStyle name="SAPBEXexcCritical5 16" xfId="9784" xr:uid="{00000000-0005-0000-0000-0000F28B0000}"/>
    <cellStyle name="SAPBEXexcCritical5 16 2" xfId="26780" xr:uid="{00000000-0005-0000-0000-0000F38B0000}"/>
    <cellStyle name="SAPBEXexcCritical5 16 3" xfId="37906" xr:uid="{00000000-0005-0000-0000-0000F48B0000}"/>
    <cellStyle name="SAPBEXexcCritical5 16 4" xfId="50872" xr:uid="{00000000-0005-0000-0000-0000F58B0000}"/>
    <cellStyle name="SAPBEXexcCritical5 17" xfId="9998" xr:uid="{00000000-0005-0000-0000-0000F68B0000}"/>
    <cellStyle name="SAPBEXexcCritical5 17 2" xfId="26983" xr:uid="{00000000-0005-0000-0000-0000F78B0000}"/>
    <cellStyle name="SAPBEXexcCritical5 17 3" xfId="38085" xr:uid="{00000000-0005-0000-0000-0000F88B0000}"/>
    <cellStyle name="SAPBEXexcCritical5 17 4" xfId="51050" xr:uid="{00000000-0005-0000-0000-0000F98B0000}"/>
    <cellStyle name="SAPBEXexcCritical5 18" xfId="14190" xr:uid="{00000000-0005-0000-0000-0000FA8B0000}"/>
    <cellStyle name="SAPBEXexcCritical5 18 2" xfId="30761" xr:uid="{00000000-0005-0000-0000-0000FB8B0000}"/>
    <cellStyle name="SAPBEXexcCritical5 18 3" xfId="41275" xr:uid="{00000000-0005-0000-0000-0000FC8B0000}"/>
    <cellStyle name="SAPBEXexcCritical5 18 4" xfId="54283" xr:uid="{00000000-0005-0000-0000-0000FD8B0000}"/>
    <cellStyle name="SAPBEXexcCritical5 19" xfId="9611" xr:uid="{00000000-0005-0000-0000-0000FE8B0000}"/>
    <cellStyle name="SAPBEXexcCritical5 19 2" xfId="26620" xr:uid="{00000000-0005-0000-0000-0000FF8B0000}"/>
    <cellStyle name="SAPBEXexcCritical5 19 3" xfId="37763" xr:uid="{00000000-0005-0000-0000-0000008C0000}"/>
    <cellStyle name="SAPBEXexcCritical5 19 4" xfId="50729" xr:uid="{00000000-0005-0000-0000-0000018C0000}"/>
    <cellStyle name="SAPBEXexcCritical5 2" xfId="2907" xr:uid="{00000000-0005-0000-0000-0000028C0000}"/>
    <cellStyle name="SAPBEXexcCritical5 2 10" xfId="6277" xr:uid="{00000000-0005-0000-0000-0000038C0000}"/>
    <cellStyle name="SAPBEXexcCritical5 2 10 2" xfId="23599" xr:uid="{00000000-0005-0000-0000-0000048C0000}"/>
    <cellStyle name="SAPBEXexcCritical5 2 10 3" xfId="32286" xr:uid="{00000000-0005-0000-0000-0000058C0000}"/>
    <cellStyle name="SAPBEXexcCritical5 2 10 4" xfId="48133" xr:uid="{00000000-0005-0000-0000-0000068C0000}"/>
    <cellStyle name="SAPBEXexcCritical5 2 11" xfId="6511" xr:uid="{00000000-0005-0000-0000-0000078C0000}"/>
    <cellStyle name="SAPBEXexcCritical5 2 11 2" xfId="23808" xr:uid="{00000000-0005-0000-0000-0000088C0000}"/>
    <cellStyle name="SAPBEXexcCritical5 2 11 3" xfId="28362" xr:uid="{00000000-0005-0000-0000-0000098C0000}"/>
    <cellStyle name="SAPBEXexcCritical5 2 11 4" xfId="48306" xr:uid="{00000000-0005-0000-0000-00000A8C0000}"/>
    <cellStyle name="SAPBEXexcCritical5 2 12" xfId="6805" xr:uid="{00000000-0005-0000-0000-00000B8C0000}"/>
    <cellStyle name="SAPBEXexcCritical5 2 12 2" xfId="24070" xr:uid="{00000000-0005-0000-0000-00000C8C0000}"/>
    <cellStyle name="SAPBEXexcCritical5 2 12 3" xfId="34862" xr:uid="{00000000-0005-0000-0000-00000D8C0000}"/>
    <cellStyle name="SAPBEXexcCritical5 2 12 4" xfId="48529" xr:uid="{00000000-0005-0000-0000-00000E8C0000}"/>
    <cellStyle name="SAPBEXexcCritical5 2 13" xfId="7169" xr:uid="{00000000-0005-0000-0000-00000F8C0000}"/>
    <cellStyle name="SAPBEXexcCritical5 2 13 2" xfId="24400" xr:uid="{00000000-0005-0000-0000-0000108C0000}"/>
    <cellStyle name="SAPBEXexcCritical5 2 13 3" xfId="35840" xr:uid="{00000000-0005-0000-0000-0000118C0000}"/>
    <cellStyle name="SAPBEXexcCritical5 2 13 4" xfId="48809" xr:uid="{00000000-0005-0000-0000-0000128C0000}"/>
    <cellStyle name="SAPBEXexcCritical5 2 14" xfId="7595" xr:uid="{00000000-0005-0000-0000-0000138C0000}"/>
    <cellStyle name="SAPBEXexcCritical5 2 14 2" xfId="24776" xr:uid="{00000000-0005-0000-0000-0000148C0000}"/>
    <cellStyle name="SAPBEXexcCritical5 2 14 3" xfId="36148" xr:uid="{00000000-0005-0000-0000-0000158C0000}"/>
    <cellStyle name="SAPBEXexcCritical5 2 14 4" xfId="49119" xr:uid="{00000000-0005-0000-0000-0000168C0000}"/>
    <cellStyle name="SAPBEXexcCritical5 2 15" xfId="7892" xr:uid="{00000000-0005-0000-0000-0000178C0000}"/>
    <cellStyle name="SAPBEXexcCritical5 2 15 2" xfId="25046" xr:uid="{00000000-0005-0000-0000-0000188C0000}"/>
    <cellStyle name="SAPBEXexcCritical5 2 15 3" xfId="36378" xr:uid="{00000000-0005-0000-0000-0000198C0000}"/>
    <cellStyle name="SAPBEXexcCritical5 2 15 4" xfId="49349" xr:uid="{00000000-0005-0000-0000-00001A8C0000}"/>
    <cellStyle name="SAPBEXexcCritical5 2 16" xfId="8474" xr:uid="{00000000-0005-0000-0000-00001B8C0000}"/>
    <cellStyle name="SAPBEXexcCritical5 2 16 2" xfId="25589" xr:uid="{00000000-0005-0000-0000-00001C8C0000}"/>
    <cellStyle name="SAPBEXexcCritical5 2 16 3" xfId="36862" xr:uid="{00000000-0005-0000-0000-00001D8C0000}"/>
    <cellStyle name="SAPBEXexcCritical5 2 16 4" xfId="49833" xr:uid="{00000000-0005-0000-0000-00001E8C0000}"/>
    <cellStyle name="SAPBEXexcCritical5 2 17" xfId="8736" xr:uid="{00000000-0005-0000-0000-00001F8C0000}"/>
    <cellStyle name="SAPBEXexcCritical5 2 17 2" xfId="25816" xr:uid="{00000000-0005-0000-0000-0000208C0000}"/>
    <cellStyle name="SAPBEXexcCritical5 2 17 3" xfId="37050" xr:uid="{00000000-0005-0000-0000-0000218C0000}"/>
    <cellStyle name="SAPBEXexcCritical5 2 17 4" xfId="50021" xr:uid="{00000000-0005-0000-0000-0000228C0000}"/>
    <cellStyle name="SAPBEXexcCritical5 2 18" xfId="9013" xr:uid="{00000000-0005-0000-0000-0000238C0000}"/>
    <cellStyle name="SAPBEXexcCritical5 2 18 2" xfId="26065" xr:uid="{00000000-0005-0000-0000-0000248C0000}"/>
    <cellStyle name="SAPBEXexcCritical5 2 18 3" xfId="37266" xr:uid="{00000000-0005-0000-0000-0000258C0000}"/>
    <cellStyle name="SAPBEXexcCritical5 2 18 4" xfId="50237" xr:uid="{00000000-0005-0000-0000-0000268C0000}"/>
    <cellStyle name="SAPBEXexcCritical5 2 19" xfId="10534" xr:uid="{00000000-0005-0000-0000-0000278C0000}"/>
    <cellStyle name="SAPBEXexcCritical5 2 19 2" xfId="27487" xr:uid="{00000000-0005-0000-0000-0000288C0000}"/>
    <cellStyle name="SAPBEXexcCritical5 2 19 3" xfId="38527" xr:uid="{00000000-0005-0000-0000-0000298C0000}"/>
    <cellStyle name="SAPBEXexcCritical5 2 19 4" xfId="51514" xr:uid="{00000000-0005-0000-0000-00002A8C0000}"/>
    <cellStyle name="SAPBEXexcCritical5 2 2" xfId="3419" xr:uid="{00000000-0005-0000-0000-00002B8C0000}"/>
    <cellStyle name="SAPBEXexcCritical5 2 2 2" xfId="20992" xr:uid="{00000000-0005-0000-0000-00002C8C0000}"/>
    <cellStyle name="SAPBEXexcCritical5 2 2 3" xfId="25706" xr:uid="{00000000-0005-0000-0000-00002D8C0000}"/>
    <cellStyle name="SAPBEXexcCritical5 2 2 4" xfId="45905" xr:uid="{00000000-0005-0000-0000-00002E8C0000}"/>
    <cellStyle name="SAPBEXexcCritical5 2 20" xfId="10779" xr:uid="{00000000-0005-0000-0000-00002F8C0000}"/>
    <cellStyle name="SAPBEXexcCritical5 2 20 2" xfId="27714" xr:uid="{00000000-0005-0000-0000-0000308C0000}"/>
    <cellStyle name="SAPBEXexcCritical5 2 20 3" xfId="38723" xr:uid="{00000000-0005-0000-0000-0000318C0000}"/>
    <cellStyle name="SAPBEXexcCritical5 2 20 4" xfId="51731" xr:uid="{00000000-0005-0000-0000-0000328C0000}"/>
    <cellStyle name="SAPBEXexcCritical5 2 21" xfId="11104" xr:uid="{00000000-0005-0000-0000-0000338C0000}"/>
    <cellStyle name="SAPBEXexcCritical5 2 21 2" xfId="28009" xr:uid="{00000000-0005-0000-0000-0000348C0000}"/>
    <cellStyle name="SAPBEXexcCritical5 2 21 3" xfId="38962" xr:uid="{00000000-0005-0000-0000-0000358C0000}"/>
    <cellStyle name="SAPBEXexcCritical5 2 21 4" xfId="51970" xr:uid="{00000000-0005-0000-0000-0000368C0000}"/>
    <cellStyle name="SAPBEXexcCritical5 2 22" xfId="11444" xr:uid="{00000000-0005-0000-0000-0000378C0000}"/>
    <cellStyle name="SAPBEXexcCritical5 2 22 2" xfId="28319" xr:uid="{00000000-0005-0000-0000-0000388C0000}"/>
    <cellStyle name="SAPBEXexcCritical5 2 22 3" xfId="39221" xr:uid="{00000000-0005-0000-0000-0000398C0000}"/>
    <cellStyle name="SAPBEXexcCritical5 2 22 4" xfId="52229" xr:uid="{00000000-0005-0000-0000-00003A8C0000}"/>
    <cellStyle name="SAPBEXexcCritical5 2 23" xfId="11715" xr:uid="{00000000-0005-0000-0000-00003B8C0000}"/>
    <cellStyle name="SAPBEXexcCritical5 2 23 2" xfId="28556" xr:uid="{00000000-0005-0000-0000-00003C8C0000}"/>
    <cellStyle name="SAPBEXexcCritical5 2 23 3" xfId="39423" xr:uid="{00000000-0005-0000-0000-00003D8C0000}"/>
    <cellStyle name="SAPBEXexcCritical5 2 23 4" xfId="52431" xr:uid="{00000000-0005-0000-0000-00003E8C0000}"/>
    <cellStyle name="SAPBEXexcCritical5 2 24" xfId="12044" xr:uid="{00000000-0005-0000-0000-00003F8C0000}"/>
    <cellStyle name="SAPBEXexcCritical5 2 24 2" xfId="28856" xr:uid="{00000000-0005-0000-0000-0000408C0000}"/>
    <cellStyle name="SAPBEXexcCritical5 2 24 3" xfId="39684" xr:uid="{00000000-0005-0000-0000-0000418C0000}"/>
    <cellStyle name="SAPBEXexcCritical5 2 24 4" xfId="52692" xr:uid="{00000000-0005-0000-0000-0000428C0000}"/>
    <cellStyle name="SAPBEXexcCritical5 2 25" xfId="12331" xr:uid="{00000000-0005-0000-0000-0000438C0000}"/>
    <cellStyle name="SAPBEXexcCritical5 2 25 2" xfId="29110" xr:uid="{00000000-0005-0000-0000-0000448C0000}"/>
    <cellStyle name="SAPBEXexcCritical5 2 25 3" xfId="39884" xr:uid="{00000000-0005-0000-0000-0000458C0000}"/>
    <cellStyle name="SAPBEXexcCritical5 2 25 4" xfId="52892" xr:uid="{00000000-0005-0000-0000-0000468C0000}"/>
    <cellStyle name="SAPBEXexcCritical5 2 26" xfId="12603" xr:uid="{00000000-0005-0000-0000-0000478C0000}"/>
    <cellStyle name="SAPBEXexcCritical5 2 26 2" xfId="29351" xr:uid="{00000000-0005-0000-0000-0000488C0000}"/>
    <cellStyle name="SAPBEXexcCritical5 2 26 3" xfId="40084" xr:uid="{00000000-0005-0000-0000-0000498C0000}"/>
    <cellStyle name="SAPBEXexcCritical5 2 26 4" xfId="53092" xr:uid="{00000000-0005-0000-0000-00004A8C0000}"/>
    <cellStyle name="SAPBEXexcCritical5 2 27" xfId="12885" xr:uid="{00000000-0005-0000-0000-00004B8C0000}"/>
    <cellStyle name="SAPBEXexcCritical5 2 27 2" xfId="29600" xr:uid="{00000000-0005-0000-0000-00004C8C0000}"/>
    <cellStyle name="SAPBEXexcCritical5 2 27 3" xfId="40284" xr:uid="{00000000-0005-0000-0000-00004D8C0000}"/>
    <cellStyle name="SAPBEXexcCritical5 2 27 4" xfId="53292" xr:uid="{00000000-0005-0000-0000-00004E8C0000}"/>
    <cellStyle name="SAPBEXexcCritical5 2 28" xfId="13227" xr:uid="{00000000-0005-0000-0000-00004F8C0000}"/>
    <cellStyle name="SAPBEXexcCritical5 2 28 2" xfId="29908" xr:uid="{00000000-0005-0000-0000-0000508C0000}"/>
    <cellStyle name="SAPBEXexcCritical5 2 28 3" xfId="40552" xr:uid="{00000000-0005-0000-0000-0000518C0000}"/>
    <cellStyle name="SAPBEXexcCritical5 2 28 4" xfId="53560" xr:uid="{00000000-0005-0000-0000-0000528C0000}"/>
    <cellStyle name="SAPBEXexcCritical5 2 29" xfId="13564" xr:uid="{00000000-0005-0000-0000-0000538C0000}"/>
    <cellStyle name="SAPBEXexcCritical5 2 29 2" xfId="30214" xr:uid="{00000000-0005-0000-0000-0000548C0000}"/>
    <cellStyle name="SAPBEXexcCritical5 2 29 3" xfId="40818" xr:uid="{00000000-0005-0000-0000-0000558C0000}"/>
    <cellStyle name="SAPBEXexcCritical5 2 29 4" xfId="53826" xr:uid="{00000000-0005-0000-0000-0000568C0000}"/>
    <cellStyle name="SAPBEXexcCritical5 2 3" xfId="3715" xr:uid="{00000000-0005-0000-0000-0000578C0000}"/>
    <cellStyle name="SAPBEXexcCritical5 2 3 2" xfId="21251" xr:uid="{00000000-0005-0000-0000-0000588C0000}"/>
    <cellStyle name="SAPBEXexcCritical5 2 3 3" xfId="20150" xr:uid="{00000000-0005-0000-0000-0000598C0000}"/>
    <cellStyle name="SAPBEXexcCritical5 2 3 4" xfId="46122" xr:uid="{00000000-0005-0000-0000-00005A8C0000}"/>
    <cellStyle name="SAPBEXexcCritical5 2 30" xfId="13804" xr:uid="{00000000-0005-0000-0000-00005B8C0000}"/>
    <cellStyle name="SAPBEXexcCritical5 2 30 2" xfId="30428" xr:uid="{00000000-0005-0000-0000-00005C8C0000}"/>
    <cellStyle name="SAPBEXexcCritical5 2 30 3" xfId="41003" xr:uid="{00000000-0005-0000-0000-00005D8C0000}"/>
    <cellStyle name="SAPBEXexcCritical5 2 30 4" xfId="54011" xr:uid="{00000000-0005-0000-0000-00005E8C0000}"/>
    <cellStyle name="SAPBEXexcCritical5 2 31" xfId="14079" xr:uid="{00000000-0005-0000-0000-00005F8C0000}"/>
    <cellStyle name="SAPBEXexcCritical5 2 31 2" xfId="30667" xr:uid="{00000000-0005-0000-0000-0000608C0000}"/>
    <cellStyle name="SAPBEXexcCritical5 2 31 3" xfId="41205" xr:uid="{00000000-0005-0000-0000-0000618C0000}"/>
    <cellStyle name="SAPBEXexcCritical5 2 31 4" xfId="54213" xr:uid="{00000000-0005-0000-0000-0000628C0000}"/>
    <cellStyle name="SAPBEXexcCritical5 2 32" xfId="14376" xr:uid="{00000000-0005-0000-0000-0000638C0000}"/>
    <cellStyle name="SAPBEXexcCritical5 2 32 2" xfId="30931" xr:uid="{00000000-0005-0000-0000-0000648C0000}"/>
    <cellStyle name="SAPBEXexcCritical5 2 32 3" xfId="41421" xr:uid="{00000000-0005-0000-0000-0000658C0000}"/>
    <cellStyle name="SAPBEXexcCritical5 2 32 4" xfId="54429" xr:uid="{00000000-0005-0000-0000-0000668C0000}"/>
    <cellStyle name="SAPBEXexcCritical5 2 33" xfId="14700" xr:uid="{00000000-0005-0000-0000-0000678C0000}"/>
    <cellStyle name="SAPBEXexcCritical5 2 33 2" xfId="31219" xr:uid="{00000000-0005-0000-0000-0000688C0000}"/>
    <cellStyle name="SAPBEXexcCritical5 2 33 3" xfId="41664" xr:uid="{00000000-0005-0000-0000-0000698C0000}"/>
    <cellStyle name="SAPBEXexcCritical5 2 33 4" xfId="54672" xr:uid="{00000000-0005-0000-0000-00006A8C0000}"/>
    <cellStyle name="SAPBEXexcCritical5 2 34" xfId="15002" xr:uid="{00000000-0005-0000-0000-00006B8C0000}"/>
    <cellStyle name="SAPBEXexcCritical5 2 34 2" xfId="31488" xr:uid="{00000000-0005-0000-0000-00006C8C0000}"/>
    <cellStyle name="SAPBEXexcCritical5 2 34 3" xfId="41896" xr:uid="{00000000-0005-0000-0000-00006D8C0000}"/>
    <cellStyle name="SAPBEXexcCritical5 2 34 4" xfId="54904" xr:uid="{00000000-0005-0000-0000-00006E8C0000}"/>
    <cellStyle name="SAPBEXexcCritical5 2 35" xfId="15308" xr:uid="{00000000-0005-0000-0000-00006F8C0000}"/>
    <cellStyle name="SAPBEXexcCritical5 2 35 2" xfId="31757" xr:uid="{00000000-0005-0000-0000-0000708C0000}"/>
    <cellStyle name="SAPBEXexcCritical5 2 35 3" xfId="42126" xr:uid="{00000000-0005-0000-0000-0000718C0000}"/>
    <cellStyle name="SAPBEXexcCritical5 2 35 4" xfId="55134" xr:uid="{00000000-0005-0000-0000-0000728C0000}"/>
    <cellStyle name="SAPBEXexcCritical5 2 36" xfId="15753" xr:uid="{00000000-0005-0000-0000-0000738C0000}"/>
    <cellStyle name="SAPBEXexcCritical5 2 36 2" xfId="32161" xr:uid="{00000000-0005-0000-0000-0000748C0000}"/>
    <cellStyle name="SAPBEXexcCritical5 2 36 3" xfId="42488" xr:uid="{00000000-0005-0000-0000-0000758C0000}"/>
    <cellStyle name="SAPBEXexcCritical5 2 36 4" xfId="55496" xr:uid="{00000000-0005-0000-0000-0000768C0000}"/>
    <cellStyle name="SAPBEXexcCritical5 2 37" xfId="16017" xr:uid="{00000000-0005-0000-0000-0000778C0000}"/>
    <cellStyle name="SAPBEXexcCritical5 2 37 2" xfId="32389" xr:uid="{00000000-0005-0000-0000-0000788C0000}"/>
    <cellStyle name="SAPBEXexcCritical5 2 37 3" xfId="42678" xr:uid="{00000000-0005-0000-0000-0000798C0000}"/>
    <cellStyle name="SAPBEXexcCritical5 2 37 4" xfId="55686" xr:uid="{00000000-0005-0000-0000-00007A8C0000}"/>
    <cellStyle name="SAPBEXexcCritical5 2 38" xfId="16504" xr:uid="{00000000-0005-0000-0000-00007B8C0000}"/>
    <cellStyle name="SAPBEXexcCritical5 2 38 2" xfId="32836" xr:uid="{00000000-0005-0000-0000-00007C8C0000}"/>
    <cellStyle name="SAPBEXexcCritical5 2 38 3" xfId="43075" xr:uid="{00000000-0005-0000-0000-00007D8C0000}"/>
    <cellStyle name="SAPBEXexcCritical5 2 38 4" xfId="56083" xr:uid="{00000000-0005-0000-0000-00007E8C0000}"/>
    <cellStyle name="SAPBEXexcCritical5 2 39" xfId="16723" xr:uid="{00000000-0005-0000-0000-00007F8C0000}"/>
    <cellStyle name="SAPBEXexcCritical5 2 39 2" xfId="33030" xr:uid="{00000000-0005-0000-0000-0000808C0000}"/>
    <cellStyle name="SAPBEXexcCritical5 2 39 3" xfId="43245" xr:uid="{00000000-0005-0000-0000-0000818C0000}"/>
    <cellStyle name="SAPBEXexcCritical5 2 39 4" xfId="56253" xr:uid="{00000000-0005-0000-0000-0000828C0000}"/>
    <cellStyle name="SAPBEXexcCritical5 2 4" xfId="4332" xr:uid="{00000000-0005-0000-0000-0000838C0000}"/>
    <cellStyle name="SAPBEXexcCritical5 2 4 2" xfId="21815" xr:uid="{00000000-0005-0000-0000-0000848C0000}"/>
    <cellStyle name="SAPBEXexcCritical5 2 4 3" xfId="27593" xr:uid="{00000000-0005-0000-0000-0000858C0000}"/>
    <cellStyle name="SAPBEXexcCritical5 2 4 4" xfId="46600" xr:uid="{00000000-0005-0000-0000-0000868C0000}"/>
    <cellStyle name="SAPBEXexcCritical5 2 40" xfId="17525" xr:uid="{00000000-0005-0000-0000-0000878C0000}"/>
    <cellStyle name="SAPBEXexcCritical5 2 40 2" xfId="33763" xr:uid="{00000000-0005-0000-0000-0000888C0000}"/>
    <cellStyle name="SAPBEXexcCritical5 2 40 3" xfId="43877" xr:uid="{00000000-0005-0000-0000-0000898C0000}"/>
    <cellStyle name="SAPBEXexcCritical5 2 40 4" xfId="56885" xr:uid="{00000000-0005-0000-0000-00008A8C0000}"/>
    <cellStyle name="SAPBEXexcCritical5 2 41" xfId="17775" xr:uid="{00000000-0005-0000-0000-00008B8C0000}"/>
    <cellStyle name="SAPBEXexcCritical5 2 41 2" xfId="33984" xr:uid="{00000000-0005-0000-0000-00008C8C0000}"/>
    <cellStyle name="SAPBEXexcCritical5 2 41 3" xfId="44058" xr:uid="{00000000-0005-0000-0000-00008D8C0000}"/>
    <cellStyle name="SAPBEXexcCritical5 2 41 4" xfId="57066" xr:uid="{00000000-0005-0000-0000-00008E8C0000}"/>
    <cellStyle name="SAPBEXexcCritical5 2 42" xfId="18094" xr:uid="{00000000-0005-0000-0000-00008F8C0000}"/>
    <cellStyle name="SAPBEXexcCritical5 2 42 2" xfId="34265" xr:uid="{00000000-0005-0000-0000-0000908C0000}"/>
    <cellStyle name="SAPBEXexcCritical5 2 42 3" xfId="44292" xr:uid="{00000000-0005-0000-0000-0000918C0000}"/>
    <cellStyle name="SAPBEXexcCritical5 2 42 4" xfId="57300" xr:uid="{00000000-0005-0000-0000-0000928C0000}"/>
    <cellStyle name="SAPBEXexcCritical5 2 43" xfId="18405" xr:uid="{00000000-0005-0000-0000-0000938C0000}"/>
    <cellStyle name="SAPBEXexcCritical5 2 43 2" xfId="34540" xr:uid="{00000000-0005-0000-0000-0000948C0000}"/>
    <cellStyle name="SAPBEXexcCritical5 2 43 3" xfId="44522" xr:uid="{00000000-0005-0000-0000-0000958C0000}"/>
    <cellStyle name="SAPBEXexcCritical5 2 43 4" xfId="57530" xr:uid="{00000000-0005-0000-0000-0000968C0000}"/>
    <cellStyle name="SAPBEXexcCritical5 2 44" xfId="18721" xr:uid="{00000000-0005-0000-0000-0000978C0000}"/>
    <cellStyle name="SAPBEXexcCritical5 2 44 2" xfId="34820" xr:uid="{00000000-0005-0000-0000-0000988C0000}"/>
    <cellStyle name="SAPBEXexcCritical5 2 44 3" xfId="44757" xr:uid="{00000000-0005-0000-0000-0000998C0000}"/>
    <cellStyle name="SAPBEXexcCritical5 2 44 4" xfId="57765" xr:uid="{00000000-0005-0000-0000-00009A8C0000}"/>
    <cellStyle name="SAPBEXexcCritical5 2 45" xfId="19182" xr:uid="{00000000-0005-0000-0000-00009B8C0000}"/>
    <cellStyle name="SAPBEXexcCritical5 2 45 2" xfId="35229" xr:uid="{00000000-0005-0000-0000-00009C8C0000}"/>
    <cellStyle name="SAPBEXexcCritical5 2 45 3" xfId="45099" xr:uid="{00000000-0005-0000-0000-00009D8C0000}"/>
    <cellStyle name="SAPBEXexcCritical5 2 45 4" xfId="58107" xr:uid="{00000000-0005-0000-0000-00009E8C0000}"/>
    <cellStyle name="SAPBEXexcCritical5 2 46" xfId="19484" xr:uid="{00000000-0005-0000-0000-00009F8C0000}"/>
    <cellStyle name="SAPBEXexcCritical5 2 46 2" xfId="35495" xr:uid="{00000000-0005-0000-0000-0000A08C0000}"/>
    <cellStyle name="SAPBEXexcCritical5 2 46 3" xfId="45322" xr:uid="{00000000-0005-0000-0000-0000A18C0000}"/>
    <cellStyle name="SAPBEXexcCritical5 2 46 4" xfId="58330" xr:uid="{00000000-0005-0000-0000-0000A28C0000}"/>
    <cellStyle name="SAPBEXexcCritical5 2 47" xfId="21143" xr:uid="{00000000-0005-0000-0000-0000A38C0000}"/>
    <cellStyle name="SAPBEXexcCritical5 2 48" xfId="45574" xr:uid="{00000000-0005-0000-0000-0000A48C0000}"/>
    <cellStyle name="SAPBEXexcCritical5 2 5" xfId="4576" xr:uid="{00000000-0005-0000-0000-0000A58C0000}"/>
    <cellStyle name="SAPBEXexcCritical5 2 5 2" xfId="22028" xr:uid="{00000000-0005-0000-0000-0000A68C0000}"/>
    <cellStyle name="SAPBEXexcCritical5 2 5 3" xfId="20470" xr:uid="{00000000-0005-0000-0000-0000A78C0000}"/>
    <cellStyle name="SAPBEXexcCritical5 2 5 4" xfId="46772" xr:uid="{00000000-0005-0000-0000-0000A88C0000}"/>
    <cellStyle name="SAPBEXexcCritical5 2 6" xfId="4966" xr:uid="{00000000-0005-0000-0000-0000A98C0000}"/>
    <cellStyle name="SAPBEXexcCritical5 2 6 2" xfId="22390" xr:uid="{00000000-0005-0000-0000-0000AA8C0000}"/>
    <cellStyle name="SAPBEXexcCritical5 2 6 3" xfId="20587" xr:uid="{00000000-0005-0000-0000-0000AB8C0000}"/>
    <cellStyle name="SAPBEXexcCritical5 2 6 4" xfId="47084" xr:uid="{00000000-0005-0000-0000-0000AC8C0000}"/>
    <cellStyle name="SAPBEXexcCritical5 2 7" xfId="5191" xr:uid="{00000000-0005-0000-0000-0000AD8C0000}"/>
    <cellStyle name="SAPBEXexcCritical5 2 7 2" xfId="22593" xr:uid="{00000000-0005-0000-0000-0000AE8C0000}"/>
    <cellStyle name="SAPBEXexcCritical5 2 7 3" xfId="19657" xr:uid="{00000000-0005-0000-0000-0000AF8C0000}"/>
    <cellStyle name="SAPBEXexcCritical5 2 7 4" xfId="47265" xr:uid="{00000000-0005-0000-0000-0000B08C0000}"/>
    <cellStyle name="SAPBEXexcCritical5 2 8" xfId="5476" xr:uid="{00000000-0005-0000-0000-0000B18C0000}"/>
    <cellStyle name="SAPBEXexcCritical5 2 8 2" xfId="22854" xr:uid="{00000000-0005-0000-0000-0000B28C0000}"/>
    <cellStyle name="SAPBEXexcCritical5 2 8 3" xfId="34418" xr:uid="{00000000-0005-0000-0000-0000B38C0000}"/>
    <cellStyle name="SAPBEXexcCritical5 2 8 4" xfId="47483" xr:uid="{00000000-0005-0000-0000-0000B48C0000}"/>
    <cellStyle name="SAPBEXexcCritical5 2 9" xfId="5684" xr:uid="{00000000-0005-0000-0000-0000B58C0000}"/>
    <cellStyle name="SAPBEXexcCritical5 2 9 2" xfId="23043" xr:uid="{00000000-0005-0000-0000-0000B68C0000}"/>
    <cellStyle name="SAPBEXexcCritical5 2 9 3" xfId="30107" xr:uid="{00000000-0005-0000-0000-0000B78C0000}"/>
    <cellStyle name="SAPBEXexcCritical5 2 9 4" xfId="47645" xr:uid="{00000000-0005-0000-0000-0000B88C0000}"/>
    <cellStyle name="SAPBEXexcCritical5 20" xfId="9538" xr:uid="{00000000-0005-0000-0000-0000B98C0000}"/>
    <cellStyle name="SAPBEXexcCritical5 20 2" xfId="26551" xr:uid="{00000000-0005-0000-0000-0000BA8C0000}"/>
    <cellStyle name="SAPBEXexcCritical5 20 3" xfId="37696" xr:uid="{00000000-0005-0000-0000-0000BB8C0000}"/>
    <cellStyle name="SAPBEXexcCritical5 20 4" xfId="50662" xr:uid="{00000000-0005-0000-0000-0000BC8C0000}"/>
    <cellStyle name="SAPBEXexcCritical5 21" xfId="9518" xr:uid="{00000000-0005-0000-0000-0000BD8C0000}"/>
    <cellStyle name="SAPBEXexcCritical5 21 2" xfId="26534" xr:uid="{00000000-0005-0000-0000-0000BE8C0000}"/>
    <cellStyle name="SAPBEXexcCritical5 21 3" xfId="37679" xr:uid="{00000000-0005-0000-0000-0000BF8C0000}"/>
    <cellStyle name="SAPBEXexcCritical5 21 4" xfId="50645" xr:uid="{00000000-0005-0000-0000-0000C08C0000}"/>
    <cellStyle name="SAPBEXexcCritical5 22" xfId="15439" xr:uid="{00000000-0005-0000-0000-0000C18C0000}"/>
    <cellStyle name="SAPBEXexcCritical5 22 2" xfId="31867" xr:uid="{00000000-0005-0000-0000-0000C28C0000}"/>
    <cellStyle name="SAPBEXexcCritical5 22 3" xfId="42219" xr:uid="{00000000-0005-0000-0000-0000C38C0000}"/>
    <cellStyle name="SAPBEXexcCritical5 22 4" xfId="55227" xr:uid="{00000000-0005-0000-0000-0000C48C0000}"/>
    <cellStyle name="SAPBEXexcCritical5 23" xfId="16164" xr:uid="{00000000-0005-0000-0000-0000C58C0000}"/>
    <cellStyle name="SAPBEXexcCritical5 23 2" xfId="32520" xr:uid="{00000000-0005-0000-0000-0000C68C0000}"/>
    <cellStyle name="SAPBEXexcCritical5 23 3" xfId="42791" xr:uid="{00000000-0005-0000-0000-0000C78C0000}"/>
    <cellStyle name="SAPBEXexcCritical5 23 4" xfId="55799" xr:uid="{00000000-0005-0000-0000-0000C88C0000}"/>
    <cellStyle name="SAPBEXexcCritical5 24" xfId="16962" xr:uid="{00000000-0005-0000-0000-0000C98C0000}"/>
    <cellStyle name="SAPBEXexcCritical5 24 2" xfId="33243" xr:uid="{00000000-0005-0000-0000-0000CA8C0000}"/>
    <cellStyle name="SAPBEXexcCritical5 24 3" xfId="43425" xr:uid="{00000000-0005-0000-0000-0000CB8C0000}"/>
    <cellStyle name="SAPBEXexcCritical5 24 4" xfId="56433" xr:uid="{00000000-0005-0000-0000-0000CC8C0000}"/>
    <cellStyle name="SAPBEXexcCritical5 25" xfId="16872" xr:uid="{00000000-0005-0000-0000-0000CD8C0000}"/>
    <cellStyle name="SAPBEXexcCritical5 25 2" xfId="33159" xr:uid="{00000000-0005-0000-0000-0000CE8C0000}"/>
    <cellStyle name="SAPBEXexcCritical5 25 3" xfId="43356" xr:uid="{00000000-0005-0000-0000-0000CF8C0000}"/>
    <cellStyle name="SAPBEXexcCritical5 25 4" xfId="56364" xr:uid="{00000000-0005-0000-0000-0000D08C0000}"/>
    <cellStyle name="SAPBEXexcCritical5 26" xfId="17406" xr:uid="{00000000-0005-0000-0000-0000D18C0000}"/>
    <cellStyle name="SAPBEXexcCritical5 26 2" xfId="33653" xr:uid="{00000000-0005-0000-0000-0000D28C0000}"/>
    <cellStyle name="SAPBEXexcCritical5 26 3" xfId="43779" xr:uid="{00000000-0005-0000-0000-0000D38C0000}"/>
    <cellStyle name="SAPBEXexcCritical5 26 4" xfId="56787" xr:uid="{00000000-0005-0000-0000-0000D48C0000}"/>
    <cellStyle name="SAPBEXexcCritical5 27" xfId="17294" xr:uid="{00000000-0005-0000-0000-0000D58C0000}"/>
    <cellStyle name="SAPBEXexcCritical5 27 2" xfId="33550" xr:uid="{00000000-0005-0000-0000-0000D68C0000}"/>
    <cellStyle name="SAPBEXexcCritical5 27 3" xfId="43694" xr:uid="{00000000-0005-0000-0000-0000D78C0000}"/>
    <cellStyle name="SAPBEXexcCritical5 27 4" xfId="56702" xr:uid="{00000000-0005-0000-0000-0000D88C0000}"/>
    <cellStyle name="SAPBEXexcCritical5 28" xfId="18880" xr:uid="{00000000-0005-0000-0000-0000D98C0000}"/>
    <cellStyle name="SAPBEXexcCritical5 28 2" xfId="34952" xr:uid="{00000000-0005-0000-0000-0000DA8C0000}"/>
    <cellStyle name="SAPBEXexcCritical5 28 3" xfId="44866" xr:uid="{00000000-0005-0000-0000-0000DB8C0000}"/>
    <cellStyle name="SAPBEXexcCritical5 28 4" xfId="57874" xr:uid="{00000000-0005-0000-0000-0000DC8C0000}"/>
    <cellStyle name="SAPBEXexcCritical5 29" xfId="24124" xr:uid="{00000000-0005-0000-0000-0000DD8C0000}"/>
    <cellStyle name="SAPBEXexcCritical5 3" xfId="2839" xr:uid="{00000000-0005-0000-0000-0000DE8C0000}"/>
    <cellStyle name="SAPBEXexcCritical5 3 10" xfId="6212" xr:uid="{00000000-0005-0000-0000-0000DF8C0000}"/>
    <cellStyle name="SAPBEXexcCritical5 3 10 2" xfId="23534" xr:uid="{00000000-0005-0000-0000-0000E08C0000}"/>
    <cellStyle name="SAPBEXexcCritical5 3 10 3" xfId="27903" xr:uid="{00000000-0005-0000-0000-0000E18C0000}"/>
    <cellStyle name="SAPBEXexcCritical5 3 10 4" xfId="48068" xr:uid="{00000000-0005-0000-0000-0000E28C0000}"/>
    <cellStyle name="SAPBEXexcCritical5 3 11" xfId="6445" xr:uid="{00000000-0005-0000-0000-0000E38C0000}"/>
    <cellStyle name="SAPBEXexcCritical5 3 11 2" xfId="23743" xr:uid="{00000000-0005-0000-0000-0000E48C0000}"/>
    <cellStyle name="SAPBEXexcCritical5 3 11 3" xfId="33665" xr:uid="{00000000-0005-0000-0000-0000E58C0000}"/>
    <cellStyle name="SAPBEXexcCritical5 3 11 4" xfId="48241" xr:uid="{00000000-0005-0000-0000-0000E68C0000}"/>
    <cellStyle name="SAPBEXexcCritical5 3 12" xfId="6739" xr:uid="{00000000-0005-0000-0000-0000E78C0000}"/>
    <cellStyle name="SAPBEXexcCritical5 3 12 2" xfId="24005" xr:uid="{00000000-0005-0000-0000-0000E88C0000}"/>
    <cellStyle name="SAPBEXexcCritical5 3 12 3" xfId="27030" xr:uid="{00000000-0005-0000-0000-0000E98C0000}"/>
    <cellStyle name="SAPBEXexcCritical5 3 12 4" xfId="48464" xr:uid="{00000000-0005-0000-0000-0000EA8C0000}"/>
    <cellStyle name="SAPBEXexcCritical5 3 13" xfId="7103" xr:uid="{00000000-0005-0000-0000-0000EB8C0000}"/>
    <cellStyle name="SAPBEXexcCritical5 3 13 2" xfId="24334" xr:uid="{00000000-0005-0000-0000-0000EC8C0000}"/>
    <cellStyle name="SAPBEXexcCritical5 3 13 3" xfId="35775" xr:uid="{00000000-0005-0000-0000-0000ED8C0000}"/>
    <cellStyle name="SAPBEXexcCritical5 3 13 4" xfId="48744" xr:uid="{00000000-0005-0000-0000-0000EE8C0000}"/>
    <cellStyle name="SAPBEXexcCritical5 3 14" xfId="7529" xr:uid="{00000000-0005-0000-0000-0000EF8C0000}"/>
    <cellStyle name="SAPBEXexcCritical5 3 14 2" xfId="24711" xr:uid="{00000000-0005-0000-0000-0000F08C0000}"/>
    <cellStyle name="SAPBEXexcCritical5 3 14 3" xfId="36083" xr:uid="{00000000-0005-0000-0000-0000F18C0000}"/>
    <cellStyle name="SAPBEXexcCritical5 3 14 4" xfId="49054" xr:uid="{00000000-0005-0000-0000-0000F28C0000}"/>
    <cellStyle name="SAPBEXexcCritical5 3 15" xfId="7827" xr:uid="{00000000-0005-0000-0000-0000F38C0000}"/>
    <cellStyle name="SAPBEXexcCritical5 3 15 2" xfId="24981" xr:uid="{00000000-0005-0000-0000-0000F48C0000}"/>
    <cellStyle name="SAPBEXexcCritical5 3 15 3" xfId="36313" xr:uid="{00000000-0005-0000-0000-0000F58C0000}"/>
    <cellStyle name="SAPBEXexcCritical5 3 15 4" xfId="49284" xr:uid="{00000000-0005-0000-0000-0000F68C0000}"/>
    <cellStyle name="SAPBEXexcCritical5 3 16" xfId="8408" xr:uid="{00000000-0005-0000-0000-0000F78C0000}"/>
    <cellStyle name="SAPBEXexcCritical5 3 16 2" xfId="25523" xr:uid="{00000000-0005-0000-0000-0000F88C0000}"/>
    <cellStyle name="SAPBEXexcCritical5 3 16 3" xfId="36796" xr:uid="{00000000-0005-0000-0000-0000F98C0000}"/>
    <cellStyle name="SAPBEXexcCritical5 3 16 4" xfId="49767" xr:uid="{00000000-0005-0000-0000-0000FA8C0000}"/>
    <cellStyle name="SAPBEXexcCritical5 3 17" xfId="8670" xr:uid="{00000000-0005-0000-0000-0000FB8C0000}"/>
    <cellStyle name="SAPBEXexcCritical5 3 17 2" xfId="25750" xr:uid="{00000000-0005-0000-0000-0000FC8C0000}"/>
    <cellStyle name="SAPBEXexcCritical5 3 17 3" xfId="36985" xr:uid="{00000000-0005-0000-0000-0000FD8C0000}"/>
    <cellStyle name="SAPBEXexcCritical5 3 17 4" xfId="49956" xr:uid="{00000000-0005-0000-0000-0000FE8C0000}"/>
    <cellStyle name="SAPBEXexcCritical5 3 18" xfId="8948" xr:uid="{00000000-0005-0000-0000-0000FF8C0000}"/>
    <cellStyle name="SAPBEXexcCritical5 3 18 2" xfId="26000" xr:uid="{00000000-0005-0000-0000-0000008D0000}"/>
    <cellStyle name="SAPBEXexcCritical5 3 18 3" xfId="37201" xr:uid="{00000000-0005-0000-0000-0000018D0000}"/>
    <cellStyle name="SAPBEXexcCritical5 3 18 4" xfId="50172" xr:uid="{00000000-0005-0000-0000-0000028D0000}"/>
    <cellStyle name="SAPBEXexcCritical5 3 19" xfId="10467" xr:uid="{00000000-0005-0000-0000-0000038D0000}"/>
    <cellStyle name="SAPBEXexcCritical5 3 19 2" xfId="27420" xr:uid="{00000000-0005-0000-0000-0000048D0000}"/>
    <cellStyle name="SAPBEXexcCritical5 3 19 3" xfId="38461" xr:uid="{00000000-0005-0000-0000-0000058D0000}"/>
    <cellStyle name="SAPBEXexcCritical5 3 19 4" xfId="51448" xr:uid="{00000000-0005-0000-0000-0000068D0000}"/>
    <cellStyle name="SAPBEXexcCritical5 3 2" xfId="3353" xr:uid="{00000000-0005-0000-0000-0000078D0000}"/>
    <cellStyle name="SAPBEXexcCritical5 3 2 2" xfId="20926" xr:uid="{00000000-0005-0000-0000-0000088D0000}"/>
    <cellStyle name="SAPBEXexcCritical5 3 2 3" xfId="31642" xr:uid="{00000000-0005-0000-0000-0000098D0000}"/>
    <cellStyle name="SAPBEXexcCritical5 3 2 4" xfId="45840" xr:uid="{00000000-0005-0000-0000-00000A8D0000}"/>
    <cellStyle name="SAPBEXexcCritical5 3 20" xfId="10714" xr:uid="{00000000-0005-0000-0000-00000B8D0000}"/>
    <cellStyle name="SAPBEXexcCritical5 3 20 2" xfId="27649" xr:uid="{00000000-0005-0000-0000-00000C8D0000}"/>
    <cellStyle name="SAPBEXexcCritical5 3 20 3" xfId="38658" xr:uid="{00000000-0005-0000-0000-00000D8D0000}"/>
    <cellStyle name="SAPBEXexcCritical5 3 20 4" xfId="51666" xr:uid="{00000000-0005-0000-0000-00000E8D0000}"/>
    <cellStyle name="SAPBEXexcCritical5 3 21" xfId="11038" xr:uid="{00000000-0005-0000-0000-00000F8D0000}"/>
    <cellStyle name="SAPBEXexcCritical5 3 21 2" xfId="27944" xr:uid="{00000000-0005-0000-0000-0000108D0000}"/>
    <cellStyle name="SAPBEXexcCritical5 3 21 3" xfId="38897" xr:uid="{00000000-0005-0000-0000-0000118D0000}"/>
    <cellStyle name="SAPBEXexcCritical5 3 21 4" xfId="51905" xr:uid="{00000000-0005-0000-0000-0000128D0000}"/>
    <cellStyle name="SAPBEXexcCritical5 3 22" xfId="11376" xr:uid="{00000000-0005-0000-0000-0000138D0000}"/>
    <cellStyle name="SAPBEXexcCritical5 3 22 2" xfId="28251" xr:uid="{00000000-0005-0000-0000-0000148D0000}"/>
    <cellStyle name="SAPBEXexcCritical5 3 22 3" xfId="39154" xr:uid="{00000000-0005-0000-0000-0000158D0000}"/>
    <cellStyle name="SAPBEXexcCritical5 3 22 4" xfId="52162" xr:uid="{00000000-0005-0000-0000-0000168D0000}"/>
    <cellStyle name="SAPBEXexcCritical5 3 23" xfId="11647" xr:uid="{00000000-0005-0000-0000-0000178D0000}"/>
    <cellStyle name="SAPBEXexcCritical5 3 23 2" xfId="28490" xr:uid="{00000000-0005-0000-0000-0000188D0000}"/>
    <cellStyle name="SAPBEXexcCritical5 3 23 3" xfId="39357" xr:uid="{00000000-0005-0000-0000-0000198D0000}"/>
    <cellStyle name="SAPBEXexcCritical5 3 23 4" xfId="52365" xr:uid="{00000000-0005-0000-0000-00001A8D0000}"/>
    <cellStyle name="SAPBEXexcCritical5 3 24" xfId="11978" xr:uid="{00000000-0005-0000-0000-00001B8D0000}"/>
    <cellStyle name="SAPBEXexcCritical5 3 24 2" xfId="28790" xr:uid="{00000000-0005-0000-0000-00001C8D0000}"/>
    <cellStyle name="SAPBEXexcCritical5 3 24 3" xfId="39618" xr:uid="{00000000-0005-0000-0000-00001D8D0000}"/>
    <cellStyle name="SAPBEXexcCritical5 3 24 4" xfId="52626" xr:uid="{00000000-0005-0000-0000-00001E8D0000}"/>
    <cellStyle name="SAPBEXexcCritical5 3 25" xfId="12263" xr:uid="{00000000-0005-0000-0000-00001F8D0000}"/>
    <cellStyle name="SAPBEXexcCritical5 3 25 2" xfId="29043" xr:uid="{00000000-0005-0000-0000-0000208D0000}"/>
    <cellStyle name="SAPBEXexcCritical5 3 25 3" xfId="39817" xr:uid="{00000000-0005-0000-0000-0000218D0000}"/>
    <cellStyle name="SAPBEXexcCritical5 3 25 4" xfId="52825" xr:uid="{00000000-0005-0000-0000-0000228D0000}"/>
    <cellStyle name="SAPBEXexcCritical5 3 26" xfId="12536" xr:uid="{00000000-0005-0000-0000-0000238D0000}"/>
    <cellStyle name="SAPBEXexcCritical5 3 26 2" xfId="29284" xr:uid="{00000000-0005-0000-0000-0000248D0000}"/>
    <cellStyle name="SAPBEXexcCritical5 3 26 3" xfId="40018" xr:uid="{00000000-0005-0000-0000-0000258D0000}"/>
    <cellStyle name="SAPBEXexcCritical5 3 26 4" xfId="53026" xr:uid="{00000000-0005-0000-0000-0000268D0000}"/>
    <cellStyle name="SAPBEXexcCritical5 3 27" xfId="12819" xr:uid="{00000000-0005-0000-0000-0000278D0000}"/>
    <cellStyle name="SAPBEXexcCritical5 3 27 2" xfId="29535" xr:uid="{00000000-0005-0000-0000-0000288D0000}"/>
    <cellStyle name="SAPBEXexcCritical5 3 27 3" xfId="40219" xr:uid="{00000000-0005-0000-0000-0000298D0000}"/>
    <cellStyle name="SAPBEXexcCritical5 3 27 4" xfId="53227" xr:uid="{00000000-0005-0000-0000-00002A8D0000}"/>
    <cellStyle name="SAPBEXexcCritical5 3 28" xfId="13162" xr:uid="{00000000-0005-0000-0000-00002B8D0000}"/>
    <cellStyle name="SAPBEXexcCritical5 3 28 2" xfId="29843" xr:uid="{00000000-0005-0000-0000-00002C8D0000}"/>
    <cellStyle name="SAPBEXexcCritical5 3 28 3" xfId="40487" xr:uid="{00000000-0005-0000-0000-00002D8D0000}"/>
    <cellStyle name="SAPBEXexcCritical5 3 28 4" xfId="53495" xr:uid="{00000000-0005-0000-0000-00002E8D0000}"/>
    <cellStyle name="SAPBEXexcCritical5 3 29" xfId="13499" xr:uid="{00000000-0005-0000-0000-00002F8D0000}"/>
    <cellStyle name="SAPBEXexcCritical5 3 29 2" xfId="30149" xr:uid="{00000000-0005-0000-0000-0000308D0000}"/>
    <cellStyle name="SAPBEXexcCritical5 3 29 3" xfId="40753" xr:uid="{00000000-0005-0000-0000-0000318D0000}"/>
    <cellStyle name="SAPBEXexcCritical5 3 29 4" xfId="53761" xr:uid="{00000000-0005-0000-0000-0000328D0000}"/>
    <cellStyle name="SAPBEXexcCritical5 3 3" xfId="3649" xr:uid="{00000000-0005-0000-0000-0000338D0000}"/>
    <cellStyle name="SAPBEXexcCritical5 3 3 2" xfId="21186" xr:uid="{00000000-0005-0000-0000-0000348D0000}"/>
    <cellStyle name="SAPBEXexcCritical5 3 3 3" xfId="35290" xr:uid="{00000000-0005-0000-0000-0000358D0000}"/>
    <cellStyle name="SAPBEXexcCritical5 3 3 4" xfId="46057" xr:uid="{00000000-0005-0000-0000-0000368D0000}"/>
    <cellStyle name="SAPBEXexcCritical5 3 30" xfId="13738" xr:uid="{00000000-0005-0000-0000-0000378D0000}"/>
    <cellStyle name="SAPBEXexcCritical5 3 30 2" xfId="30362" xr:uid="{00000000-0005-0000-0000-0000388D0000}"/>
    <cellStyle name="SAPBEXexcCritical5 3 30 3" xfId="40938" xr:uid="{00000000-0005-0000-0000-0000398D0000}"/>
    <cellStyle name="SAPBEXexcCritical5 3 30 4" xfId="53946" xr:uid="{00000000-0005-0000-0000-00003A8D0000}"/>
    <cellStyle name="SAPBEXexcCritical5 3 31" xfId="14013" xr:uid="{00000000-0005-0000-0000-00003B8D0000}"/>
    <cellStyle name="SAPBEXexcCritical5 3 31 2" xfId="30602" xr:uid="{00000000-0005-0000-0000-00003C8D0000}"/>
    <cellStyle name="SAPBEXexcCritical5 3 31 3" xfId="41140" xr:uid="{00000000-0005-0000-0000-00003D8D0000}"/>
    <cellStyle name="SAPBEXexcCritical5 3 31 4" xfId="54148" xr:uid="{00000000-0005-0000-0000-00003E8D0000}"/>
    <cellStyle name="SAPBEXexcCritical5 3 32" xfId="14310" xr:uid="{00000000-0005-0000-0000-00003F8D0000}"/>
    <cellStyle name="SAPBEXexcCritical5 3 32 2" xfId="30866" xr:uid="{00000000-0005-0000-0000-0000408D0000}"/>
    <cellStyle name="SAPBEXexcCritical5 3 32 3" xfId="41356" xr:uid="{00000000-0005-0000-0000-0000418D0000}"/>
    <cellStyle name="SAPBEXexcCritical5 3 32 4" xfId="54364" xr:uid="{00000000-0005-0000-0000-0000428D0000}"/>
    <cellStyle name="SAPBEXexcCritical5 3 33" xfId="14634" xr:uid="{00000000-0005-0000-0000-0000438D0000}"/>
    <cellStyle name="SAPBEXexcCritical5 3 33 2" xfId="31154" xr:uid="{00000000-0005-0000-0000-0000448D0000}"/>
    <cellStyle name="SAPBEXexcCritical5 3 33 3" xfId="41599" xr:uid="{00000000-0005-0000-0000-0000458D0000}"/>
    <cellStyle name="SAPBEXexcCritical5 3 33 4" xfId="54607" xr:uid="{00000000-0005-0000-0000-0000468D0000}"/>
    <cellStyle name="SAPBEXexcCritical5 3 34" xfId="14937" xr:uid="{00000000-0005-0000-0000-0000478D0000}"/>
    <cellStyle name="SAPBEXexcCritical5 3 34 2" xfId="31423" xr:uid="{00000000-0005-0000-0000-0000488D0000}"/>
    <cellStyle name="SAPBEXexcCritical5 3 34 3" xfId="41831" xr:uid="{00000000-0005-0000-0000-0000498D0000}"/>
    <cellStyle name="SAPBEXexcCritical5 3 34 4" xfId="54839" xr:uid="{00000000-0005-0000-0000-00004A8D0000}"/>
    <cellStyle name="SAPBEXexcCritical5 3 35" xfId="15242" xr:uid="{00000000-0005-0000-0000-00004B8D0000}"/>
    <cellStyle name="SAPBEXexcCritical5 3 35 2" xfId="31692" xr:uid="{00000000-0005-0000-0000-00004C8D0000}"/>
    <cellStyle name="SAPBEXexcCritical5 3 35 3" xfId="42061" xr:uid="{00000000-0005-0000-0000-00004D8D0000}"/>
    <cellStyle name="SAPBEXexcCritical5 3 35 4" xfId="55069" xr:uid="{00000000-0005-0000-0000-00004E8D0000}"/>
    <cellStyle name="SAPBEXexcCritical5 3 36" xfId="15688" xr:uid="{00000000-0005-0000-0000-00004F8D0000}"/>
    <cellStyle name="SAPBEXexcCritical5 3 36 2" xfId="32096" xr:uid="{00000000-0005-0000-0000-0000508D0000}"/>
    <cellStyle name="SAPBEXexcCritical5 3 36 3" xfId="42423" xr:uid="{00000000-0005-0000-0000-0000518D0000}"/>
    <cellStyle name="SAPBEXexcCritical5 3 36 4" xfId="55431" xr:uid="{00000000-0005-0000-0000-0000528D0000}"/>
    <cellStyle name="SAPBEXexcCritical5 3 37" xfId="15951" xr:uid="{00000000-0005-0000-0000-0000538D0000}"/>
    <cellStyle name="SAPBEXexcCritical5 3 37 2" xfId="32323" xr:uid="{00000000-0005-0000-0000-0000548D0000}"/>
    <cellStyle name="SAPBEXexcCritical5 3 37 3" xfId="42613" xr:uid="{00000000-0005-0000-0000-0000558D0000}"/>
    <cellStyle name="SAPBEXexcCritical5 3 37 4" xfId="55621" xr:uid="{00000000-0005-0000-0000-0000568D0000}"/>
    <cellStyle name="SAPBEXexcCritical5 3 38" xfId="16438" xr:uid="{00000000-0005-0000-0000-0000578D0000}"/>
    <cellStyle name="SAPBEXexcCritical5 3 38 2" xfId="32770" xr:uid="{00000000-0005-0000-0000-0000588D0000}"/>
    <cellStyle name="SAPBEXexcCritical5 3 38 3" xfId="43009" xr:uid="{00000000-0005-0000-0000-0000598D0000}"/>
    <cellStyle name="SAPBEXexcCritical5 3 38 4" xfId="56017" xr:uid="{00000000-0005-0000-0000-00005A8D0000}"/>
    <cellStyle name="SAPBEXexcCritical5 3 39" xfId="16658" xr:uid="{00000000-0005-0000-0000-00005B8D0000}"/>
    <cellStyle name="SAPBEXexcCritical5 3 39 2" xfId="32965" xr:uid="{00000000-0005-0000-0000-00005C8D0000}"/>
    <cellStyle name="SAPBEXexcCritical5 3 39 3" xfId="43180" xr:uid="{00000000-0005-0000-0000-00005D8D0000}"/>
    <cellStyle name="SAPBEXexcCritical5 3 39 4" xfId="56188" xr:uid="{00000000-0005-0000-0000-00005E8D0000}"/>
    <cellStyle name="SAPBEXexcCritical5 3 4" xfId="4266" xr:uid="{00000000-0005-0000-0000-00005F8D0000}"/>
    <cellStyle name="SAPBEXexcCritical5 3 4 2" xfId="21750" xr:uid="{00000000-0005-0000-0000-0000608D0000}"/>
    <cellStyle name="SAPBEXexcCritical5 3 4 3" xfId="26939" xr:uid="{00000000-0005-0000-0000-0000618D0000}"/>
    <cellStyle name="SAPBEXexcCritical5 3 4 4" xfId="46535" xr:uid="{00000000-0005-0000-0000-0000628D0000}"/>
    <cellStyle name="SAPBEXexcCritical5 3 40" xfId="17459" xr:uid="{00000000-0005-0000-0000-0000638D0000}"/>
    <cellStyle name="SAPBEXexcCritical5 3 40 2" xfId="33697" xr:uid="{00000000-0005-0000-0000-0000648D0000}"/>
    <cellStyle name="SAPBEXexcCritical5 3 40 3" xfId="43812" xr:uid="{00000000-0005-0000-0000-0000658D0000}"/>
    <cellStyle name="SAPBEXexcCritical5 3 40 4" xfId="56820" xr:uid="{00000000-0005-0000-0000-0000668D0000}"/>
    <cellStyle name="SAPBEXexcCritical5 3 41" xfId="17709" xr:uid="{00000000-0005-0000-0000-0000678D0000}"/>
    <cellStyle name="SAPBEXexcCritical5 3 41 2" xfId="33918" xr:uid="{00000000-0005-0000-0000-0000688D0000}"/>
    <cellStyle name="SAPBEXexcCritical5 3 41 3" xfId="43993" xr:uid="{00000000-0005-0000-0000-0000698D0000}"/>
    <cellStyle name="SAPBEXexcCritical5 3 41 4" xfId="57001" xr:uid="{00000000-0005-0000-0000-00006A8D0000}"/>
    <cellStyle name="SAPBEXexcCritical5 3 42" xfId="18028" xr:uid="{00000000-0005-0000-0000-00006B8D0000}"/>
    <cellStyle name="SAPBEXexcCritical5 3 42 2" xfId="34200" xr:uid="{00000000-0005-0000-0000-00006C8D0000}"/>
    <cellStyle name="SAPBEXexcCritical5 3 42 3" xfId="44227" xr:uid="{00000000-0005-0000-0000-00006D8D0000}"/>
    <cellStyle name="SAPBEXexcCritical5 3 42 4" xfId="57235" xr:uid="{00000000-0005-0000-0000-00006E8D0000}"/>
    <cellStyle name="SAPBEXexcCritical5 3 43" xfId="18339" xr:uid="{00000000-0005-0000-0000-00006F8D0000}"/>
    <cellStyle name="SAPBEXexcCritical5 3 43 2" xfId="34475" xr:uid="{00000000-0005-0000-0000-0000708D0000}"/>
    <cellStyle name="SAPBEXexcCritical5 3 43 3" xfId="44457" xr:uid="{00000000-0005-0000-0000-0000718D0000}"/>
    <cellStyle name="SAPBEXexcCritical5 3 43 4" xfId="57465" xr:uid="{00000000-0005-0000-0000-0000728D0000}"/>
    <cellStyle name="SAPBEXexcCritical5 3 44" xfId="18655" xr:uid="{00000000-0005-0000-0000-0000738D0000}"/>
    <cellStyle name="SAPBEXexcCritical5 3 44 2" xfId="34755" xr:uid="{00000000-0005-0000-0000-0000748D0000}"/>
    <cellStyle name="SAPBEXexcCritical5 3 44 3" xfId="44692" xr:uid="{00000000-0005-0000-0000-0000758D0000}"/>
    <cellStyle name="SAPBEXexcCritical5 3 44 4" xfId="57700" xr:uid="{00000000-0005-0000-0000-0000768D0000}"/>
    <cellStyle name="SAPBEXexcCritical5 3 45" xfId="19116" xr:uid="{00000000-0005-0000-0000-0000778D0000}"/>
    <cellStyle name="SAPBEXexcCritical5 3 45 2" xfId="35164" xr:uid="{00000000-0005-0000-0000-0000788D0000}"/>
    <cellStyle name="SAPBEXexcCritical5 3 45 3" xfId="45034" xr:uid="{00000000-0005-0000-0000-0000798D0000}"/>
    <cellStyle name="SAPBEXexcCritical5 3 45 4" xfId="58042" xr:uid="{00000000-0005-0000-0000-00007A8D0000}"/>
    <cellStyle name="SAPBEXexcCritical5 3 46" xfId="19418" xr:uid="{00000000-0005-0000-0000-00007B8D0000}"/>
    <cellStyle name="SAPBEXexcCritical5 3 46 2" xfId="35430" xr:uid="{00000000-0005-0000-0000-00007C8D0000}"/>
    <cellStyle name="SAPBEXexcCritical5 3 46 3" xfId="45257" xr:uid="{00000000-0005-0000-0000-00007D8D0000}"/>
    <cellStyle name="SAPBEXexcCritical5 3 46 4" xfId="58265" xr:uid="{00000000-0005-0000-0000-00007E8D0000}"/>
    <cellStyle name="SAPBEXexcCritical5 3 47" xfId="22738" xr:uid="{00000000-0005-0000-0000-00007F8D0000}"/>
    <cellStyle name="SAPBEXexcCritical5 3 48" xfId="45541" xr:uid="{00000000-0005-0000-0000-0000808D0000}"/>
    <cellStyle name="SAPBEXexcCritical5 3 5" xfId="4509" xr:uid="{00000000-0005-0000-0000-0000818D0000}"/>
    <cellStyle name="SAPBEXexcCritical5 3 5 2" xfId="21961" xr:uid="{00000000-0005-0000-0000-0000828D0000}"/>
    <cellStyle name="SAPBEXexcCritical5 3 5 3" xfId="19798" xr:uid="{00000000-0005-0000-0000-0000838D0000}"/>
    <cellStyle name="SAPBEXexcCritical5 3 5 4" xfId="46705" xr:uid="{00000000-0005-0000-0000-0000848D0000}"/>
    <cellStyle name="SAPBEXexcCritical5 3 6" xfId="4900" xr:uid="{00000000-0005-0000-0000-0000858D0000}"/>
    <cellStyle name="SAPBEXexcCritical5 3 6 2" xfId="22324" xr:uid="{00000000-0005-0000-0000-0000868D0000}"/>
    <cellStyle name="SAPBEXexcCritical5 3 6 3" xfId="35003" xr:uid="{00000000-0005-0000-0000-0000878D0000}"/>
    <cellStyle name="SAPBEXexcCritical5 3 6 4" xfId="47018" xr:uid="{00000000-0005-0000-0000-0000888D0000}"/>
    <cellStyle name="SAPBEXexcCritical5 3 7" xfId="5126" xr:uid="{00000000-0005-0000-0000-0000898D0000}"/>
    <cellStyle name="SAPBEXexcCritical5 3 7 2" xfId="22528" xr:uid="{00000000-0005-0000-0000-00008A8D0000}"/>
    <cellStyle name="SAPBEXexcCritical5 3 7 3" xfId="19710" xr:uid="{00000000-0005-0000-0000-00008B8D0000}"/>
    <cellStyle name="SAPBEXexcCritical5 3 7 4" xfId="47200" xr:uid="{00000000-0005-0000-0000-00008C8D0000}"/>
    <cellStyle name="SAPBEXexcCritical5 3 8" xfId="5411" xr:uid="{00000000-0005-0000-0000-00008D8D0000}"/>
    <cellStyle name="SAPBEXexcCritical5 3 8 2" xfId="22789" xr:uid="{00000000-0005-0000-0000-00008E8D0000}"/>
    <cellStyle name="SAPBEXexcCritical5 3 8 3" xfId="20282" xr:uid="{00000000-0005-0000-0000-00008F8D0000}"/>
    <cellStyle name="SAPBEXexcCritical5 3 8 4" xfId="47418" xr:uid="{00000000-0005-0000-0000-0000908D0000}"/>
    <cellStyle name="SAPBEXexcCritical5 3 9" xfId="5619" xr:uid="{00000000-0005-0000-0000-0000918D0000}"/>
    <cellStyle name="SAPBEXexcCritical5 3 9 2" xfId="22978" xr:uid="{00000000-0005-0000-0000-0000928D0000}"/>
    <cellStyle name="SAPBEXexcCritical5 3 9 3" xfId="35376" xr:uid="{00000000-0005-0000-0000-0000938D0000}"/>
    <cellStyle name="SAPBEXexcCritical5 3 9 4" xfId="47580" xr:uid="{00000000-0005-0000-0000-0000948D0000}"/>
    <cellStyle name="SAPBEXexcCritical5 30" xfId="45407" xr:uid="{00000000-0005-0000-0000-0000958D0000}"/>
    <cellStyle name="SAPBEXexcCritical5 4" xfId="2694" xr:uid="{00000000-0005-0000-0000-0000968D0000}"/>
    <cellStyle name="SAPBEXexcCritical5 4 10" xfId="6104" xr:uid="{00000000-0005-0000-0000-0000978D0000}"/>
    <cellStyle name="SAPBEXexcCritical5 4 10 2" xfId="23436" xr:uid="{00000000-0005-0000-0000-0000988D0000}"/>
    <cellStyle name="SAPBEXexcCritical5 4 10 3" xfId="23861" xr:uid="{00000000-0005-0000-0000-0000998D0000}"/>
    <cellStyle name="SAPBEXexcCritical5 4 10 4" xfId="47991" xr:uid="{00000000-0005-0000-0000-00009A8D0000}"/>
    <cellStyle name="SAPBEXexcCritical5 4 11" xfId="5971" xr:uid="{00000000-0005-0000-0000-00009B8D0000}"/>
    <cellStyle name="SAPBEXexcCritical5 4 11 2" xfId="23307" xr:uid="{00000000-0005-0000-0000-00009C8D0000}"/>
    <cellStyle name="SAPBEXexcCritical5 4 11 3" xfId="34032" xr:uid="{00000000-0005-0000-0000-00009D8D0000}"/>
    <cellStyle name="SAPBEXexcCritical5 4 11 4" xfId="47875" xr:uid="{00000000-0005-0000-0000-00009E8D0000}"/>
    <cellStyle name="SAPBEXexcCritical5 4 12" xfId="6628" xr:uid="{00000000-0005-0000-0000-00009F8D0000}"/>
    <cellStyle name="SAPBEXexcCritical5 4 12 2" xfId="23908" xr:uid="{00000000-0005-0000-0000-0000A08D0000}"/>
    <cellStyle name="SAPBEXexcCritical5 4 12 3" xfId="22636" xr:uid="{00000000-0005-0000-0000-0000A18D0000}"/>
    <cellStyle name="SAPBEXexcCritical5 4 12 4" xfId="48391" xr:uid="{00000000-0005-0000-0000-0000A28D0000}"/>
    <cellStyle name="SAPBEXexcCritical5 4 13" xfId="7003" xr:uid="{00000000-0005-0000-0000-0000A38D0000}"/>
    <cellStyle name="SAPBEXexcCritical5 4 13 2" xfId="24247" xr:uid="{00000000-0005-0000-0000-0000A48D0000}"/>
    <cellStyle name="SAPBEXexcCritical5 4 13 3" xfId="35711" xr:uid="{00000000-0005-0000-0000-0000A58D0000}"/>
    <cellStyle name="SAPBEXexcCritical5 4 13 4" xfId="48680" xr:uid="{00000000-0005-0000-0000-0000A68D0000}"/>
    <cellStyle name="SAPBEXexcCritical5 4 14" xfId="7417" xr:uid="{00000000-0005-0000-0000-0000A78D0000}"/>
    <cellStyle name="SAPBEXexcCritical5 4 14 2" xfId="24618" xr:uid="{00000000-0005-0000-0000-0000A88D0000}"/>
    <cellStyle name="SAPBEXexcCritical5 4 14 3" xfId="36009" xr:uid="{00000000-0005-0000-0000-0000A98D0000}"/>
    <cellStyle name="SAPBEXexcCritical5 4 14 4" xfId="48980" xr:uid="{00000000-0005-0000-0000-0000AA8D0000}"/>
    <cellStyle name="SAPBEXexcCritical5 4 15" xfId="7725" xr:uid="{00000000-0005-0000-0000-0000AB8D0000}"/>
    <cellStyle name="SAPBEXexcCritical5 4 15 2" xfId="24889" xr:uid="{00000000-0005-0000-0000-0000AC8D0000}"/>
    <cellStyle name="SAPBEXexcCritical5 4 15 3" xfId="36240" xr:uid="{00000000-0005-0000-0000-0000AD8D0000}"/>
    <cellStyle name="SAPBEXexcCritical5 4 15 4" xfId="49211" xr:uid="{00000000-0005-0000-0000-0000AE8D0000}"/>
    <cellStyle name="SAPBEXexcCritical5 4 16" xfId="8301" xr:uid="{00000000-0005-0000-0000-0000AF8D0000}"/>
    <cellStyle name="SAPBEXexcCritical5 4 16 2" xfId="25427" xr:uid="{00000000-0005-0000-0000-0000B08D0000}"/>
    <cellStyle name="SAPBEXexcCritical5 4 16 3" xfId="36718" xr:uid="{00000000-0005-0000-0000-0000B18D0000}"/>
    <cellStyle name="SAPBEXexcCritical5 4 16 4" xfId="49689" xr:uid="{00000000-0005-0000-0000-0000B28D0000}"/>
    <cellStyle name="SAPBEXexcCritical5 4 17" xfId="8180" xr:uid="{00000000-0005-0000-0000-0000B38D0000}"/>
    <cellStyle name="SAPBEXexcCritical5 4 17 2" xfId="25311" xr:uid="{00000000-0005-0000-0000-0000B48D0000}"/>
    <cellStyle name="SAPBEXexcCritical5 4 17 3" xfId="36614" xr:uid="{00000000-0005-0000-0000-0000B58D0000}"/>
    <cellStyle name="SAPBEXexcCritical5 4 17 4" xfId="49585" xr:uid="{00000000-0005-0000-0000-0000B68D0000}"/>
    <cellStyle name="SAPBEXexcCritical5 4 18" xfId="8846" xr:uid="{00000000-0005-0000-0000-0000B78D0000}"/>
    <cellStyle name="SAPBEXexcCritical5 4 18 2" xfId="25909" xr:uid="{00000000-0005-0000-0000-0000B88D0000}"/>
    <cellStyle name="SAPBEXexcCritical5 4 18 3" xfId="37128" xr:uid="{00000000-0005-0000-0000-0000B98D0000}"/>
    <cellStyle name="SAPBEXexcCritical5 4 18 4" xfId="50099" xr:uid="{00000000-0005-0000-0000-0000BA8D0000}"/>
    <cellStyle name="SAPBEXexcCritical5 4 19" xfId="10352" xr:uid="{00000000-0005-0000-0000-0000BB8D0000}"/>
    <cellStyle name="SAPBEXexcCritical5 4 19 2" xfId="27315" xr:uid="{00000000-0005-0000-0000-0000BC8D0000}"/>
    <cellStyle name="SAPBEXexcCritical5 4 19 3" xfId="38374" xr:uid="{00000000-0005-0000-0000-0000BD8D0000}"/>
    <cellStyle name="SAPBEXexcCritical5 4 19 4" xfId="51334" xr:uid="{00000000-0005-0000-0000-0000BE8D0000}"/>
    <cellStyle name="SAPBEXexcCritical5 4 2" xfId="3242" xr:uid="{00000000-0005-0000-0000-0000BF8D0000}"/>
    <cellStyle name="SAPBEXexcCritical5 4 2 2" xfId="20829" xr:uid="{00000000-0005-0000-0000-0000C08D0000}"/>
    <cellStyle name="SAPBEXexcCritical5 4 2 3" xfId="30497" xr:uid="{00000000-0005-0000-0000-0000C18D0000}"/>
    <cellStyle name="SAPBEXexcCritical5 4 2 4" xfId="45767" xr:uid="{00000000-0005-0000-0000-0000C28D0000}"/>
    <cellStyle name="SAPBEXexcCritical5 4 20" xfId="9128" xr:uid="{00000000-0005-0000-0000-0000C38D0000}"/>
    <cellStyle name="SAPBEXexcCritical5 4 20 2" xfId="26163" xr:uid="{00000000-0005-0000-0000-0000C48D0000}"/>
    <cellStyle name="SAPBEXexcCritical5 4 20 3" xfId="37344" xr:uid="{00000000-0005-0000-0000-0000C58D0000}"/>
    <cellStyle name="SAPBEXexcCritical5 4 20 4" xfId="50315" xr:uid="{00000000-0005-0000-0000-0000C68D0000}"/>
    <cellStyle name="SAPBEXexcCritical5 4 21" xfId="9268" xr:uid="{00000000-0005-0000-0000-0000C78D0000}"/>
    <cellStyle name="SAPBEXexcCritical5 4 21 2" xfId="26299" xr:uid="{00000000-0005-0000-0000-0000C88D0000}"/>
    <cellStyle name="SAPBEXexcCritical5 4 21 3" xfId="37475" xr:uid="{00000000-0005-0000-0000-0000C98D0000}"/>
    <cellStyle name="SAPBEXexcCritical5 4 21 4" xfId="50442" xr:uid="{00000000-0005-0000-0000-0000CA8D0000}"/>
    <cellStyle name="SAPBEXexcCritical5 4 22" xfId="11254" xr:uid="{00000000-0005-0000-0000-0000CB8D0000}"/>
    <cellStyle name="SAPBEXexcCritical5 4 22 2" xfId="28138" xr:uid="{00000000-0005-0000-0000-0000CC8D0000}"/>
    <cellStyle name="SAPBEXexcCritical5 4 22 3" xfId="39064" xr:uid="{00000000-0005-0000-0000-0000CD8D0000}"/>
    <cellStyle name="SAPBEXexcCritical5 4 22 4" xfId="52072" xr:uid="{00000000-0005-0000-0000-0000CE8D0000}"/>
    <cellStyle name="SAPBEXexcCritical5 4 23" xfId="9255" xr:uid="{00000000-0005-0000-0000-0000CF8D0000}"/>
    <cellStyle name="SAPBEXexcCritical5 4 23 2" xfId="26286" xr:uid="{00000000-0005-0000-0000-0000D08D0000}"/>
    <cellStyle name="SAPBEXexcCritical5 4 23 3" xfId="37462" xr:uid="{00000000-0005-0000-0000-0000D18D0000}"/>
    <cellStyle name="SAPBEXexcCritical5 4 23 4" xfId="50429" xr:uid="{00000000-0005-0000-0000-0000D28D0000}"/>
    <cellStyle name="SAPBEXexcCritical5 4 24" xfId="11855" xr:uid="{00000000-0005-0000-0000-0000D38D0000}"/>
    <cellStyle name="SAPBEXexcCritical5 4 24 2" xfId="28678" xr:uid="{00000000-0005-0000-0000-0000D48D0000}"/>
    <cellStyle name="SAPBEXexcCritical5 4 24 3" xfId="39528" xr:uid="{00000000-0005-0000-0000-0000D58D0000}"/>
    <cellStyle name="SAPBEXexcCritical5 4 24 4" xfId="52536" xr:uid="{00000000-0005-0000-0000-0000D68D0000}"/>
    <cellStyle name="SAPBEXexcCritical5 4 25" xfId="9882" xr:uid="{00000000-0005-0000-0000-0000D78D0000}"/>
    <cellStyle name="SAPBEXexcCritical5 4 25 2" xfId="26873" xr:uid="{00000000-0005-0000-0000-0000D88D0000}"/>
    <cellStyle name="SAPBEXexcCritical5 4 25 3" xfId="37988" xr:uid="{00000000-0005-0000-0000-0000D98D0000}"/>
    <cellStyle name="SAPBEXexcCritical5 4 25 4" xfId="50954" xr:uid="{00000000-0005-0000-0000-0000DA8D0000}"/>
    <cellStyle name="SAPBEXexcCritical5 4 26" xfId="9847" xr:uid="{00000000-0005-0000-0000-0000DB8D0000}"/>
    <cellStyle name="SAPBEXexcCritical5 4 26 2" xfId="26840" xr:uid="{00000000-0005-0000-0000-0000DC8D0000}"/>
    <cellStyle name="SAPBEXexcCritical5 4 26 3" xfId="37961" xr:uid="{00000000-0005-0000-0000-0000DD8D0000}"/>
    <cellStyle name="SAPBEXexcCritical5 4 26 4" xfId="50927" xr:uid="{00000000-0005-0000-0000-0000DE8D0000}"/>
    <cellStyle name="SAPBEXexcCritical5 4 27" xfId="10257" xr:uid="{00000000-0005-0000-0000-0000DF8D0000}"/>
    <cellStyle name="SAPBEXexcCritical5 4 27 2" xfId="27223" xr:uid="{00000000-0005-0000-0000-0000E08D0000}"/>
    <cellStyle name="SAPBEXexcCritical5 4 27 3" xfId="38292" xr:uid="{00000000-0005-0000-0000-0000E18D0000}"/>
    <cellStyle name="SAPBEXexcCritical5 4 27 4" xfId="51249" xr:uid="{00000000-0005-0000-0000-0000E28D0000}"/>
    <cellStyle name="SAPBEXexcCritical5 4 28" xfId="13041" xr:uid="{00000000-0005-0000-0000-0000E38D0000}"/>
    <cellStyle name="SAPBEXexcCritical5 4 28 2" xfId="29735" xr:uid="{00000000-0005-0000-0000-0000E48D0000}"/>
    <cellStyle name="SAPBEXexcCritical5 4 28 3" xfId="40400" xr:uid="{00000000-0005-0000-0000-0000E58D0000}"/>
    <cellStyle name="SAPBEXexcCritical5 4 28 4" xfId="53408" xr:uid="{00000000-0005-0000-0000-0000E68D0000}"/>
    <cellStyle name="SAPBEXexcCritical5 4 29" xfId="13381" xr:uid="{00000000-0005-0000-0000-0000E78D0000}"/>
    <cellStyle name="SAPBEXexcCritical5 4 29 2" xfId="30044" xr:uid="{00000000-0005-0000-0000-0000E88D0000}"/>
    <cellStyle name="SAPBEXexcCritical5 4 29 3" xfId="40665" xr:uid="{00000000-0005-0000-0000-0000E98D0000}"/>
    <cellStyle name="SAPBEXexcCritical5 4 29 4" xfId="53673" xr:uid="{00000000-0005-0000-0000-0000EA8D0000}"/>
    <cellStyle name="SAPBEXexcCritical5 4 3" xfId="3538" xr:uid="{00000000-0005-0000-0000-0000EB8D0000}"/>
    <cellStyle name="SAPBEXexcCritical5 4 3 2" xfId="21093" xr:uid="{00000000-0005-0000-0000-0000EC8D0000}"/>
    <cellStyle name="SAPBEXexcCritical5 4 3 3" xfId="30528" xr:uid="{00000000-0005-0000-0000-0000ED8D0000}"/>
    <cellStyle name="SAPBEXexcCritical5 4 3 4" xfId="45984" xr:uid="{00000000-0005-0000-0000-0000EE8D0000}"/>
    <cellStyle name="SAPBEXexcCritical5 4 30" xfId="9490" xr:uid="{00000000-0005-0000-0000-0000EF8D0000}"/>
    <cellStyle name="SAPBEXexcCritical5 4 30 2" xfId="26509" xr:uid="{00000000-0005-0000-0000-0000F08D0000}"/>
    <cellStyle name="SAPBEXexcCritical5 4 30 3" xfId="37656" xr:uid="{00000000-0005-0000-0000-0000F18D0000}"/>
    <cellStyle name="SAPBEXexcCritical5 4 30 4" xfId="50622" xr:uid="{00000000-0005-0000-0000-0000F28D0000}"/>
    <cellStyle name="SAPBEXexcCritical5 4 31" xfId="9512" xr:uid="{00000000-0005-0000-0000-0000F38D0000}"/>
    <cellStyle name="SAPBEXexcCritical5 4 31 2" xfId="26528" xr:uid="{00000000-0005-0000-0000-0000F48D0000}"/>
    <cellStyle name="SAPBEXexcCritical5 4 31 3" xfId="37674" xr:uid="{00000000-0005-0000-0000-0000F58D0000}"/>
    <cellStyle name="SAPBEXexcCritical5 4 31 4" xfId="50640" xr:uid="{00000000-0005-0000-0000-0000F68D0000}"/>
    <cellStyle name="SAPBEXexcCritical5 4 32" xfId="13903" xr:uid="{00000000-0005-0000-0000-0000F78D0000}"/>
    <cellStyle name="SAPBEXexcCritical5 4 32 2" xfId="30508" xr:uid="{00000000-0005-0000-0000-0000F88D0000}"/>
    <cellStyle name="SAPBEXexcCritical5 4 32 3" xfId="41070" xr:uid="{00000000-0005-0000-0000-0000F98D0000}"/>
    <cellStyle name="SAPBEXexcCritical5 4 32 4" xfId="54078" xr:uid="{00000000-0005-0000-0000-0000FA8D0000}"/>
    <cellStyle name="SAPBEXexcCritical5 4 33" xfId="14517" xr:uid="{00000000-0005-0000-0000-0000FB8D0000}"/>
    <cellStyle name="SAPBEXexcCritical5 4 33 2" xfId="31054" xr:uid="{00000000-0005-0000-0000-0000FC8D0000}"/>
    <cellStyle name="SAPBEXexcCritical5 4 33 3" xfId="41522" xr:uid="{00000000-0005-0000-0000-0000FD8D0000}"/>
    <cellStyle name="SAPBEXexcCritical5 4 33 4" xfId="54530" xr:uid="{00000000-0005-0000-0000-0000FE8D0000}"/>
    <cellStyle name="SAPBEXexcCritical5 4 34" xfId="14833" xr:uid="{00000000-0005-0000-0000-0000FF8D0000}"/>
    <cellStyle name="SAPBEXexcCritical5 4 34 2" xfId="31332" xr:uid="{00000000-0005-0000-0000-0000008E0000}"/>
    <cellStyle name="SAPBEXexcCritical5 4 34 3" xfId="41756" xr:uid="{00000000-0005-0000-0000-0000018E0000}"/>
    <cellStyle name="SAPBEXexcCritical5 4 34 4" xfId="54764" xr:uid="{00000000-0005-0000-0000-0000028E0000}"/>
    <cellStyle name="SAPBEXexcCritical5 4 35" xfId="15131" xr:uid="{00000000-0005-0000-0000-0000038E0000}"/>
    <cellStyle name="SAPBEXexcCritical5 4 35 2" xfId="31599" xr:uid="{00000000-0005-0000-0000-0000048E0000}"/>
    <cellStyle name="SAPBEXexcCritical5 4 35 3" xfId="41988" xr:uid="{00000000-0005-0000-0000-0000058E0000}"/>
    <cellStyle name="SAPBEXexcCritical5 4 35 4" xfId="54996" xr:uid="{00000000-0005-0000-0000-0000068E0000}"/>
    <cellStyle name="SAPBEXexcCritical5 4 36" xfId="15583" xr:uid="{00000000-0005-0000-0000-0000078E0000}"/>
    <cellStyle name="SAPBEXexcCritical5 4 36 2" xfId="32005" xr:uid="{00000000-0005-0000-0000-0000088E0000}"/>
    <cellStyle name="SAPBEXexcCritical5 4 36 3" xfId="42348" xr:uid="{00000000-0005-0000-0000-0000098E0000}"/>
    <cellStyle name="SAPBEXexcCritical5 4 36 4" xfId="55356" xr:uid="{00000000-0005-0000-0000-00000A8E0000}"/>
    <cellStyle name="SAPBEXexcCritical5 4 37" xfId="15482" xr:uid="{00000000-0005-0000-0000-00000B8E0000}"/>
    <cellStyle name="SAPBEXexcCritical5 4 37 2" xfId="31908" xr:uid="{00000000-0005-0000-0000-00000C8E0000}"/>
    <cellStyle name="SAPBEXexcCritical5 4 37 3" xfId="42259" xr:uid="{00000000-0005-0000-0000-00000D8E0000}"/>
    <cellStyle name="SAPBEXexcCritical5 4 37 4" xfId="55267" xr:uid="{00000000-0005-0000-0000-00000E8E0000}"/>
    <cellStyle name="SAPBEXexcCritical5 4 38" xfId="16328" xr:uid="{00000000-0005-0000-0000-00000F8E0000}"/>
    <cellStyle name="SAPBEXexcCritical5 4 38 2" xfId="32672" xr:uid="{00000000-0005-0000-0000-0000108E0000}"/>
    <cellStyle name="SAPBEXexcCritical5 4 38 3" xfId="42928" xr:uid="{00000000-0005-0000-0000-0000118E0000}"/>
    <cellStyle name="SAPBEXexcCritical5 4 38 4" xfId="55936" xr:uid="{00000000-0005-0000-0000-0000128E0000}"/>
    <cellStyle name="SAPBEXexcCritical5 4 39" xfId="16238" xr:uid="{00000000-0005-0000-0000-0000138E0000}"/>
    <cellStyle name="SAPBEXexcCritical5 4 39 2" xfId="32589" xr:uid="{00000000-0005-0000-0000-0000148E0000}"/>
    <cellStyle name="SAPBEXexcCritical5 4 39 3" xfId="42851" xr:uid="{00000000-0005-0000-0000-0000158E0000}"/>
    <cellStyle name="SAPBEXexcCritical5 4 39 4" xfId="55859" xr:uid="{00000000-0005-0000-0000-0000168E0000}"/>
    <cellStyle name="SAPBEXexcCritical5 4 4" xfId="4157" xr:uid="{00000000-0005-0000-0000-0000178E0000}"/>
    <cellStyle name="SAPBEXexcCritical5 4 4 2" xfId="21656" xr:uid="{00000000-0005-0000-0000-0000188E0000}"/>
    <cellStyle name="SAPBEXexcCritical5 4 4 3" xfId="19868" xr:uid="{00000000-0005-0000-0000-0000198E0000}"/>
    <cellStyle name="SAPBEXexcCritical5 4 4 4" xfId="46464" xr:uid="{00000000-0005-0000-0000-00001A8E0000}"/>
    <cellStyle name="SAPBEXexcCritical5 4 40" xfId="17349" xr:uid="{00000000-0005-0000-0000-00001B8E0000}"/>
    <cellStyle name="SAPBEXexcCritical5 4 40 2" xfId="33602" xr:uid="{00000000-0005-0000-0000-00001C8E0000}"/>
    <cellStyle name="SAPBEXexcCritical5 4 40 3" xfId="43740" xr:uid="{00000000-0005-0000-0000-00001D8E0000}"/>
    <cellStyle name="SAPBEXexcCritical5 4 40 4" xfId="56748" xr:uid="{00000000-0005-0000-0000-00001E8E0000}"/>
    <cellStyle name="SAPBEXexcCritical5 4 41" xfId="17168" xr:uid="{00000000-0005-0000-0000-00001F8E0000}"/>
    <cellStyle name="SAPBEXexcCritical5 4 41 2" xfId="33431" xr:uid="{00000000-0005-0000-0000-0000208E0000}"/>
    <cellStyle name="SAPBEXexcCritical5 4 41 3" xfId="43592" xr:uid="{00000000-0005-0000-0000-0000218E0000}"/>
    <cellStyle name="SAPBEXexcCritical5 4 41 4" xfId="56600" xr:uid="{00000000-0005-0000-0000-0000228E0000}"/>
    <cellStyle name="SAPBEXexcCritical5 4 42" xfId="17909" xr:uid="{00000000-0005-0000-0000-0000238E0000}"/>
    <cellStyle name="SAPBEXexcCritical5 4 42 2" xfId="34098" xr:uid="{00000000-0005-0000-0000-0000248E0000}"/>
    <cellStyle name="SAPBEXexcCritical5 4 42 3" xfId="44151" xr:uid="{00000000-0005-0000-0000-0000258E0000}"/>
    <cellStyle name="SAPBEXexcCritical5 4 42 4" xfId="57159" xr:uid="{00000000-0005-0000-0000-0000268E0000}"/>
    <cellStyle name="SAPBEXexcCritical5 4 43" xfId="18224" xr:uid="{00000000-0005-0000-0000-0000278E0000}"/>
    <cellStyle name="SAPBEXexcCritical5 4 43 2" xfId="34373" xr:uid="{00000000-0005-0000-0000-0000288E0000}"/>
    <cellStyle name="SAPBEXexcCritical5 4 43 3" xfId="44382" xr:uid="{00000000-0005-0000-0000-0000298E0000}"/>
    <cellStyle name="SAPBEXexcCritical5 4 43 4" xfId="57390" xr:uid="{00000000-0005-0000-0000-00002A8E0000}"/>
    <cellStyle name="SAPBEXexcCritical5 4 44" xfId="18544" xr:uid="{00000000-0005-0000-0000-00002B8E0000}"/>
    <cellStyle name="SAPBEXexcCritical5 4 44 2" xfId="34660" xr:uid="{00000000-0005-0000-0000-00002C8E0000}"/>
    <cellStyle name="SAPBEXexcCritical5 4 44 3" xfId="44619" xr:uid="{00000000-0005-0000-0000-00002D8E0000}"/>
    <cellStyle name="SAPBEXexcCritical5 4 44 4" xfId="57627" xr:uid="{00000000-0005-0000-0000-00002E8E0000}"/>
    <cellStyle name="SAPBEXexcCritical5 4 45" xfId="19004" xr:uid="{00000000-0005-0000-0000-00002F8E0000}"/>
    <cellStyle name="SAPBEXexcCritical5 4 45 2" xfId="35067" xr:uid="{00000000-0005-0000-0000-0000308E0000}"/>
    <cellStyle name="SAPBEXexcCritical5 4 45 3" xfId="44961" xr:uid="{00000000-0005-0000-0000-0000318E0000}"/>
    <cellStyle name="SAPBEXexcCritical5 4 45 4" xfId="57969" xr:uid="{00000000-0005-0000-0000-0000328E0000}"/>
    <cellStyle name="SAPBEXexcCritical5 4 46" xfId="19307" xr:uid="{00000000-0005-0000-0000-0000338E0000}"/>
    <cellStyle name="SAPBEXexcCritical5 4 46 2" xfId="35337" xr:uid="{00000000-0005-0000-0000-0000348E0000}"/>
    <cellStyle name="SAPBEXexcCritical5 4 46 3" xfId="45184" xr:uid="{00000000-0005-0000-0000-0000358E0000}"/>
    <cellStyle name="SAPBEXexcCritical5 4 46 4" xfId="58192" xr:uid="{00000000-0005-0000-0000-0000368E0000}"/>
    <cellStyle name="SAPBEXexcCritical5 4 47" xfId="21590" xr:uid="{00000000-0005-0000-0000-0000378E0000}"/>
    <cellStyle name="SAPBEXexcCritical5 4 48" xfId="45468" xr:uid="{00000000-0005-0000-0000-0000388E0000}"/>
    <cellStyle name="SAPBEXexcCritical5 4 5" xfId="4032" xr:uid="{00000000-0005-0000-0000-0000398E0000}"/>
    <cellStyle name="SAPBEXexcCritical5 4 5 2" xfId="21538" xr:uid="{00000000-0005-0000-0000-00003A8E0000}"/>
    <cellStyle name="SAPBEXexcCritical5 4 5 3" xfId="19968" xr:uid="{00000000-0005-0000-0000-00003B8E0000}"/>
    <cellStyle name="SAPBEXexcCritical5 4 5 4" xfId="46364" xr:uid="{00000000-0005-0000-0000-00003C8E0000}"/>
    <cellStyle name="SAPBEXexcCritical5 4 6" xfId="4790" xr:uid="{00000000-0005-0000-0000-00003D8E0000}"/>
    <cellStyle name="SAPBEXexcCritical5 4 6 2" xfId="22224" xr:uid="{00000000-0005-0000-0000-00003E8E0000}"/>
    <cellStyle name="SAPBEXexcCritical5 4 6 3" xfId="20792" xr:uid="{00000000-0005-0000-0000-00003F8E0000}"/>
    <cellStyle name="SAPBEXexcCritical5 4 6 4" xfId="46937" xr:uid="{00000000-0005-0000-0000-0000408E0000}"/>
    <cellStyle name="SAPBEXexcCritical5 4 7" xfId="4669" xr:uid="{00000000-0005-0000-0000-0000418E0000}"/>
    <cellStyle name="SAPBEXexcCritical5 4 7 2" xfId="22108" xr:uid="{00000000-0005-0000-0000-0000428E0000}"/>
    <cellStyle name="SAPBEXexcCritical5 4 7 3" xfId="26821" xr:uid="{00000000-0005-0000-0000-0000438E0000}"/>
    <cellStyle name="SAPBEXexcCritical5 4 7 4" xfId="46832" xr:uid="{00000000-0005-0000-0000-0000448E0000}"/>
    <cellStyle name="SAPBEXexcCritical5 4 8" xfId="5303" xr:uid="{00000000-0005-0000-0000-0000458E0000}"/>
    <cellStyle name="SAPBEXexcCritical5 4 8 2" xfId="22691" xr:uid="{00000000-0005-0000-0000-0000468E0000}"/>
    <cellStyle name="SAPBEXexcCritical5 4 8 3" xfId="20358" xr:uid="{00000000-0005-0000-0000-0000478E0000}"/>
    <cellStyle name="SAPBEXexcCritical5 4 8 4" xfId="47339" xr:uid="{00000000-0005-0000-0000-0000488E0000}"/>
    <cellStyle name="SAPBEXexcCritical5 4 9" xfId="4698" xr:uid="{00000000-0005-0000-0000-0000498E0000}"/>
    <cellStyle name="SAPBEXexcCritical5 4 9 2" xfId="22136" xr:uid="{00000000-0005-0000-0000-00004A8E0000}"/>
    <cellStyle name="SAPBEXexcCritical5 4 9 3" xfId="25646" xr:uid="{00000000-0005-0000-0000-00004B8E0000}"/>
    <cellStyle name="SAPBEXexcCritical5 4 9 4" xfId="46851" xr:uid="{00000000-0005-0000-0000-00004C8E0000}"/>
    <cellStyle name="SAPBEXexcCritical5 5" xfId="3132" xr:uid="{00000000-0005-0000-0000-00004D8E0000}"/>
    <cellStyle name="SAPBEXexcCritical5 5 2" xfId="20725" xr:uid="{00000000-0005-0000-0000-00004E8E0000}"/>
    <cellStyle name="SAPBEXexcCritical5 5 3" xfId="26402" xr:uid="{00000000-0005-0000-0000-00004F8E0000}"/>
    <cellStyle name="SAPBEXexcCritical5 5 4" xfId="45675" xr:uid="{00000000-0005-0000-0000-0000508E0000}"/>
    <cellStyle name="SAPBEXexcCritical5 6" xfId="4068" xr:uid="{00000000-0005-0000-0000-0000518E0000}"/>
    <cellStyle name="SAPBEXexcCritical5 6 2" xfId="21571" xr:uid="{00000000-0005-0000-0000-0000528E0000}"/>
    <cellStyle name="SAPBEXexcCritical5 6 3" xfId="19941" xr:uid="{00000000-0005-0000-0000-0000538E0000}"/>
    <cellStyle name="SAPBEXexcCritical5 6 4" xfId="46391" xr:uid="{00000000-0005-0000-0000-0000548E0000}"/>
    <cellStyle name="SAPBEXexcCritical5 7" xfId="6007" xr:uid="{00000000-0005-0000-0000-0000558E0000}"/>
    <cellStyle name="SAPBEXexcCritical5 7 2" xfId="23342" xr:uid="{00000000-0005-0000-0000-0000568E0000}"/>
    <cellStyle name="SAPBEXexcCritical5 7 3" xfId="34985" xr:uid="{00000000-0005-0000-0000-0000578E0000}"/>
    <cellStyle name="SAPBEXexcCritical5 7 4" xfId="47906" xr:uid="{00000000-0005-0000-0000-0000588E0000}"/>
    <cellStyle name="SAPBEXexcCritical5 8" xfId="6044" xr:uid="{00000000-0005-0000-0000-0000598E0000}"/>
    <cellStyle name="SAPBEXexcCritical5 8 2" xfId="23378" xr:uid="{00000000-0005-0000-0000-00005A8E0000}"/>
    <cellStyle name="SAPBEXexcCritical5 8 3" xfId="28724" xr:uid="{00000000-0005-0000-0000-00005B8E0000}"/>
    <cellStyle name="SAPBEXexcCritical5 8 4" xfId="47941" xr:uid="{00000000-0005-0000-0000-00005C8E0000}"/>
    <cellStyle name="SAPBEXexcCritical5 9" xfId="6926" xr:uid="{00000000-0005-0000-0000-00005D8E0000}"/>
    <cellStyle name="SAPBEXexcCritical5 9 2" xfId="24171" xr:uid="{00000000-0005-0000-0000-00005E8E0000}"/>
    <cellStyle name="SAPBEXexcCritical5 9 3" xfId="35639" xr:uid="{00000000-0005-0000-0000-00005F8E0000}"/>
    <cellStyle name="SAPBEXexcCritical5 9 4" xfId="48608" xr:uid="{00000000-0005-0000-0000-0000608E0000}"/>
    <cellStyle name="SAPBEXexcCritical6" xfId="1595" xr:uid="{00000000-0005-0000-0000-0000618E0000}"/>
    <cellStyle name="SAPBEXexcCritical6 10" xfId="7286" xr:uid="{00000000-0005-0000-0000-0000628E0000}"/>
    <cellStyle name="SAPBEXexcCritical6 10 2" xfId="24499" xr:uid="{00000000-0005-0000-0000-0000638E0000}"/>
    <cellStyle name="SAPBEXexcCritical6 10 3" xfId="35913" xr:uid="{00000000-0005-0000-0000-0000648E0000}"/>
    <cellStyle name="SAPBEXexcCritical6 10 4" xfId="48884" xr:uid="{00000000-0005-0000-0000-0000658E0000}"/>
    <cellStyle name="SAPBEXexcCritical6 11" xfId="8068" xr:uid="{00000000-0005-0000-0000-0000668E0000}"/>
    <cellStyle name="SAPBEXexcCritical6 11 2" xfId="25203" xr:uid="{00000000-0005-0000-0000-0000678E0000}"/>
    <cellStyle name="SAPBEXexcCritical6 11 3" xfId="36511" xr:uid="{00000000-0005-0000-0000-0000688E0000}"/>
    <cellStyle name="SAPBEXexcCritical6 11 4" xfId="49482" xr:uid="{00000000-0005-0000-0000-0000698E0000}"/>
    <cellStyle name="SAPBEXexcCritical6 12" xfId="8027" xr:uid="{00000000-0005-0000-0000-00006A8E0000}"/>
    <cellStyle name="SAPBEXexcCritical6 12 2" xfId="25162" xr:uid="{00000000-0005-0000-0000-00006B8E0000}"/>
    <cellStyle name="SAPBEXexcCritical6 12 3" xfId="36475" xr:uid="{00000000-0005-0000-0000-00006C8E0000}"/>
    <cellStyle name="SAPBEXexcCritical6 12 4" xfId="49446" xr:uid="{00000000-0005-0000-0000-00006D8E0000}"/>
    <cellStyle name="SAPBEXexcCritical6 13" xfId="9477" xr:uid="{00000000-0005-0000-0000-00006E8E0000}"/>
    <cellStyle name="SAPBEXexcCritical6 13 2" xfId="26496" xr:uid="{00000000-0005-0000-0000-00006F8E0000}"/>
    <cellStyle name="SAPBEXexcCritical6 13 3" xfId="37644" xr:uid="{00000000-0005-0000-0000-0000708E0000}"/>
    <cellStyle name="SAPBEXexcCritical6 13 4" xfId="50610" xr:uid="{00000000-0005-0000-0000-0000718E0000}"/>
    <cellStyle name="SAPBEXexcCritical6 14" xfId="9737" xr:uid="{00000000-0005-0000-0000-0000728E0000}"/>
    <cellStyle name="SAPBEXexcCritical6 14 2" xfId="26735" xr:uid="{00000000-0005-0000-0000-0000738E0000}"/>
    <cellStyle name="SAPBEXexcCritical6 14 3" xfId="37868" xr:uid="{00000000-0005-0000-0000-0000748E0000}"/>
    <cellStyle name="SAPBEXexcCritical6 14 4" xfId="50834" xr:uid="{00000000-0005-0000-0000-0000758E0000}"/>
    <cellStyle name="SAPBEXexcCritical6 15" xfId="11292" xr:uid="{00000000-0005-0000-0000-0000768E0000}"/>
    <cellStyle name="SAPBEXexcCritical6 15 2" xfId="28175" xr:uid="{00000000-0005-0000-0000-0000778E0000}"/>
    <cellStyle name="SAPBEXexcCritical6 15 3" xfId="39099" xr:uid="{00000000-0005-0000-0000-0000788E0000}"/>
    <cellStyle name="SAPBEXexcCritical6 15 4" xfId="52107" xr:uid="{00000000-0005-0000-0000-0000798E0000}"/>
    <cellStyle name="SAPBEXexcCritical6 16" xfId="9785" xr:uid="{00000000-0005-0000-0000-00007A8E0000}"/>
    <cellStyle name="SAPBEXexcCritical6 16 2" xfId="26781" xr:uid="{00000000-0005-0000-0000-00007B8E0000}"/>
    <cellStyle name="SAPBEXexcCritical6 16 3" xfId="37907" xr:uid="{00000000-0005-0000-0000-00007C8E0000}"/>
    <cellStyle name="SAPBEXexcCritical6 16 4" xfId="50873" xr:uid="{00000000-0005-0000-0000-00007D8E0000}"/>
    <cellStyle name="SAPBEXexcCritical6 17" xfId="9820" xr:uid="{00000000-0005-0000-0000-00007E8E0000}"/>
    <cellStyle name="SAPBEXexcCritical6 17 2" xfId="26815" xr:uid="{00000000-0005-0000-0000-00007F8E0000}"/>
    <cellStyle name="SAPBEXexcCritical6 17 3" xfId="37939" xr:uid="{00000000-0005-0000-0000-0000808E0000}"/>
    <cellStyle name="SAPBEXexcCritical6 17 4" xfId="50905" xr:uid="{00000000-0005-0000-0000-0000818E0000}"/>
    <cellStyle name="SAPBEXexcCritical6 18" xfId="9656" xr:uid="{00000000-0005-0000-0000-0000828E0000}"/>
    <cellStyle name="SAPBEXexcCritical6 18 2" xfId="26659" xr:uid="{00000000-0005-0000-0000-0000838E0000}"/>
    <cellStyle name="SAPBEXexcCritical6 18 3" xfId="37801" xr:uid="{00000000-0005-0000-0000-0000848E0000}"/>
    <cellStyle name="SAPBEXexcCritical6 18 4" xfId="50767" xr:uid="{00000000-0005-0000-0000-0000858E0000}"/>
    <cellStyle name="SAPBEXexcCritical6 19" xfId="13654" xr:uid="{00000000-0005-0000-0000-0000868E0000}"/>
    <cellStyle name="SAPBEXexcCritical6 19 2" xfId="30289" xr:uid="{00000000-0005-0000-0000-0000878E0000}"/>
    <cellStyle name="SAPBEXexcCritical6 19 3" xfId="40881" xr:uid="{00000000-0005-0000-0000-0000888E0000}"/>
    <cellStyle name="SAPBEXexcCritical6 19 4" xfId="53889" xr:uid="{00000000-0005-0000-0000-0000898E0000}"/>
    <cellStyle name="SAPBEXexcCritical6 2" xfId="2908" xr:uid="{00000000-0005-0000-0000-00008A8E0000}"/>
    <cellStyle name="SAPBEXexcCritical6 2 10" xfId="6278" xr:uid="{00000000-0005-0000-0000-00008B8E0000}"/>
    <cellStyle name="SAPBEXexcCritical6 2 10 2" xfId="23600" xr:uid="{00000000-0005-0000-0000-00008C8E0000}"/>
    <cellStyle name="SAPBEXexcCritical6 2 10 3" xfId="32059" xr:uid="{00000000-0005-0000-0000-00008D8E0000}"/>
    <cellStyle name="SAPBEXexcCritical6 2 10 4" xfId="48134" xr:uid="{00000000-0005-0000-0000-00008E8E0000}"/>
    <cellStyle name="SAPBEXexcCritical6 2 11" xfId="6512" xr:uid="{00000000-0005-0000-0000-00008F8E0000}"/>
    <cellStyle name="SAPBEXexcCritical6 2 11 2" xfId="23809" xr:uid="{00000000-0005-0000-0000-0000908E0000}"/>
    <cellStyle name="SAPBEXexcCritical6 2 11 3" xfId="28054" xr:uid="{00000000-0005-0000-0000-0000918E0000}"/>
    <cellStyle name="SAPBEXexcCritical6 2 11 4" xfId="48307" xr:uid="{00000000-0005-0000-0000-0000928E0000}"/>
    <cellStyle name="SAPBEXexcCritical6 2 12" xfId="6806" xr:uid="{00000000-0005-0000-0000-0000938E0000}"/>
    <cellStyle name="SAPBEXexcCritical6 2 12 2" xfId="24071" xr:uid="{00000000-0005-0000-0000-0000948E0000}"/>
    <cellStyle name="SAPBEXexcCritical6 2 12 3" xfId="34584" xr:uid="{00000000-0005-0000-0000-0000958E0000}"/>
    <cellStyle name="SAPBEXexcCritical6 2 12 4" xfId="48530" xr:uid="{00000000-0005-0000-0000-0000968E0000}"/>
    <cellStyle name="SAPBEXexcCritical6 2 13" xfId="7170" xr:uid="{00000000-0005-0000-0000-0000978E0000}"/>
    <cellStyle name="SAPBEXexcCritical6 2 13 2" xfId="24401" xr:uid="{00000000-0005-0000-0000-0000988E0000}"/>
    <cellStyle name="SAPBEXexcCritical6 2 13 3" xfId="35841" xr:uid="{00000000-0005-0000-0000-0000998E0000}"/>
    <cellStyle name="SAPBEXexcCritical6 2 13 4" xfId="48810" xr:uid="{00000000-0005-0000-0000-00009A8E0000}"/>
    <cellStyle name="SAPBEXexcCritical6 2 14" xfId="7596" xr:uid="{00000000-0005-0000-0000-00009B8E0000}"/>
    <cellStyle name="SAPBEXexcCritical6 2 14 2" xfId="24777" xr:uid="{00000000-0005-0000-0000-00009C8E0000}"/>
    <cellStyle name="SAPBEXexcCritical6 2 14 3" xfId="36149" xr:uid="{00000000-0005-0000-0000-00009D8E0000}"/>
    <cellStyle name="SAPBEXexcCritical6 2 14 4" xfId="49120" xr:uid="{00000000-0005-0000-0000-00009E8E0000}"/>
    <cellStyle name="SAPBEXexcCritical6 2 15" xfId="7893" xr:uid="{00000000-0005-0000-0000-00009F8E0000}"/>
    <cellStyle name="SAPBEXexcCritical6 2 15 2" xfId="25047" xr:uid="{00000000-0005-0000-0000-0000A08E0000}"/>
    <cellStyle name="SAPBEXexcCritical6 2 15 3" xfId="36379" xr:uid="{00000000-0005-0000-0000-0000A18E0000}"/>
    <cellStyle name="SAPBEXexcCritical6 2 15 4" xfId="49350" xr:uid="{00000000-0005-0000-0000-0000A28E0000}"/>
    <cellStyle name="SAPBEXexcCritical6 2 16" xfId="8475" xr:uid="{00000000-0005-0000-0000-0000A38E0000}"/>
    <cellStyle name="SAPBEXexcCritical6 2 16 2" xfId="25590" xr:uid="{00000000-0005-0000-0000-0000A48E0000}"/>
    <cellStyle name="SAPBEXexcCritical6 2 16 3" xfId="36863" xr:uid="{00000000-0005-0000-0000-0000A58E0000}"/>
    <cellStyle name="SAPBEXexcCritical6 2 16 4" xfId="49834" xr:uid="{00000000-0005-0000-0000-0000A68E0000}"/>
    <cellStyle name="SAPBEXexcCritical6 2 17" xfId="8737" xr:uid="{00000000-0005-0000-0000-0000A78E0000}"/>
    <cellStyle name="SAPBEXexcCritical6 2 17 2" xfId="25817" xr:uid="{00000000-0005-0000-0000-0000A88E0000}"/>
    <cellStyle name="SAPBEXexcCritical6 2 17 3" xfId="37051" xr:uid="{00000000-0005-0000-0000-0000A98E0000}"/>
    <cellStyle name="SAPBEXexcCritical6 2 17 4" xfId="50022" xr:uid="{00000000-0005-0000-0000-0000AA8E0000}"/>
    <cellStyle name="SAPBEXexcCritical6 2 18" xfId="9014" xr:uid="{00000000-0005-0000-0000-0000AB8E0000}"/>
    <cellStyle name="SAPBEXexcCritical6 2 18 2" xfId="26066" xr:uid="{00000000-0005-0000-0000-0000AC8E0000}"/>
    <cellStyle name="SAPBEXexcCritical6 2 18 3" xfId="37267" xr:uid="{00000000-0005-0000-0000-0000AD8E0000}"/>
    <cellStyle name="SAPBEXexcCritical6 2 18 4" xfId="50238" xr:uid="{00000000-0005-0000-0000-0000AE8E0000}"/>
    <cellStyle name="SAPBEXexcCritical6 2 19" xfId="10535" xr:uid="{00000000-0005-0000-0000-0000AF8E0000}"/>
    <cellStyle name="SAPBEXexcCritical6 2 19 2" xfId="27488" xr:uid="{00000000-0005-0000-0000-0000B08E0000}"/>
    <cellStyle name="SAPBEXexcCritical6 2 19 3" xfId="38528" xr:uid="{00000000-0005-0000-0000-0000B18E0000}"/>
    <cellStyle name="SAPBEXexcCritical6 2 19 4" xfId="51515" xr:uid="{00000000-0005-0000-0000-0000B28E0000}"/>
    <cellStyle name="SAPBEXexcCritical6 2 2" xfId="3420" xr:uid="{00000000-0005-0000-0000-0000B38E0000}"/>
    <cellStyle name="SAPBEXexcCritical6 2 2 2" xfId="20993" xr:uid="{00000000-0005-0000-0000-0000B48E0000}"/>
    <cellStyle name="SAPBEXexcCritical6 2 2 3" xfId="25480" xr:uid="{00000000-0005-0000-0000-0000B58E0000}"/>
    <cellStyle name="SAPBEXexcCritical6 2 2 4" xfId="45906" xr:uid="{00000000-0005-0000-0000-0000B68E0000}"/>
    <cellStyle name="SAPBEXexcCritical6 2 20" xfId="10780" xr:uid="{00000000-0005-0000-0000-0000B78E0000}"/>
    <cellStyle name="SAPBEXexcCritical6 2 20 2" xfId="27715" xr:uid="{00000000-0005-0000-0000-0000B88E0000}"/>
    <cellStyle name="SAPBEXexcCritical6 2 20 3" xfId="38724" xr:uid="{00000000-0005-0000-0000-0000B98E0000}"/>
    <cellStyle name="SAPBEXexcCritical6 2 20 4" xfId="51732" xr:uid="{00000000-0005-0000-0000-0000BA8E0000}"/>
    <cellStyle name="SAPBEXexcCritical6 2 21" xfId="11105" xr:uid="{00000000-0005-0000-0000-0000BB8E0000}"/>
    <cellStyle name="SAPBEXexcCritical6 2 21 2" xfId="28010" xr:uid="{00000000-0005-0000-0000-0000BC8E0000}"/>
    <cellStyle name="SAPBEXexcCritical6 2 21 3" xfId="38963" xr:uid="{00000000-0005-0000-0000-0000BD8E0000}"/>
    <cellStyle name="SAPBEXexcCritical6 2 21 4" xfId="51971" xr:uid="{00000000-0005-0000-0000-0000BE8E0000}"/>
    <cellStyle name="SAPBEXexcCritical6 2 22" xfId="11445" xr:uid="{00000000-0005-0000-0000-0000BF8E0000}"/>
    <cellStyle name="SAPBEXexcCritical6 2 22 2" xfId="28320" xr:uid="{00000000-0005-0000-0000-0000C08E0000}"/>
    <cellStyle name="SAPBEXexcCritical6 2 22 3" xfId="39222" xr:uid="{00000000-0005-0000-0000-0000C18E0000}"/>
    <cellStyle name="SAPBEXexcCritical6 2 22 4" xfId="52230" xr:uid="{00000000-0005-0000-0000-0000C28E0000}"/>
    <cellStyle name="SAPBEXexcCritical6 2 23" xfId="11716" xr:uid="{00000000-0005-0000-0000-0000C38E0000}"/>
    <cellStyle name="SAPBEXexcCritical6 2 23 2" xfId="28557" xr:uid="{00000000-0005-0000-0000-0000C48E0000}"/>
    <cellStyle name="SAPBEXexcCritical6 2 23 3" xfId="39424" xr:uid="{00000000-0005-0000-0000-0000C58E0000}"/>
    <cellStyle name="SAPBEXexcCritical6 2 23 4" xfId="52432" xr:uid="{00000000-0005-0000-0000-0000C68E0000}"/>
    <cellStyle name="SAPBEXexcCritical6 2 24" xfId="12045" xr:uid="{00000000-0005-0000-0000-0000C78E0000}"/>
    <cellStyle name="SAPBEXexcCritical6 2 24 2" xfId="28857" xr:uid="{00000000-0005-0000-0000-0000C88E0000}"/>
    <cellStyle name="SAPBEXexcCritical6 2 24 3" xfId="39685" xr:uid="{00000000-0005-0000-0000-0000C98E0000}"/>
    <cellStyle name="SAPBEXexcCritical6 2 24 4" xfId="52693" xr:uid="{00000000-0005-0000-0000-0000CA8E0000}"/>
    <cellStyle name="SAPBEXexcCritical6 2 25" xfId="12332" xr:uid="{00000000-0005-0000-0000-0000CB8E0000}"/>
    <cellStyle name="SAPBEXexcCritical6 2 25 2" xfId="29111" xr:uid="{00000000-0005-0000-0000-0000CC8E0000}"/>
    <cellStyle name="SAPBEXexcCritical6 2 25 3" xfId="39885" xr:uid="{00000000-0005-0000-0000-0000CD8E0000}"/>
    <cellStyle name="SAPBEXexcCritical6 2 25 4" xfId="52893" xr:uid="{00000000-0005-0000-0000-0000CE8E0000}"/>
    <cellStyle name="SAPBEXexcCritical6 2 26" xfId="12604" xr:uid="{00000000-0005-0000-0000-0000CF8E0000}"/>
    <cellStyle name="SAPBEXexcCritical6 2 26 2" xfId="29352" xr:uid="{00000000-0005-0000-0000-0000D08E0000}"/>
    <cellStyle name="SAPBEXexcCritical6 2 26 3" xfId="40085" xr:uid="{00000000-0005-0000-0000-0000D18E0000}"/>
    <cellStyle name="SAPBEXexcCritical6 2 26 4" xfId="53093" xr:uid="{00000000-0005-0000-0000-0000D28E0000}"/>
    <cellStyle name="SAPBEXexcCritical6 2 27" xfId="12886" xr:uid="{00000000-0005-0000-0000-0000D38E0000}"/>
    <cellStyle name="SAPBEXexcCritical6 2 27 2" xfId="29601" xr:uid="{00000000-0005-0000-0000-0000D48E0000}"/>
    <cellStyle name="SAPBEXexcCritical6 2 27 3" xfId="40285" xr:uid="{00000000-0005-0000-0000-0000D58E0000}"/>
    <cellStyle name="SAPBEXexcCritical6 2 27 4" xfId="53293" xr:uid="{00000000-0005-0000-0000-0000D68E0000}"/>
    <cellStyle name="SAPBEXexcCritical6 2 28" xfId="13228" xr:uid="{00000000-0005-0000-0000-0000D78E0000}"/>
    <cellStyle name="SAPBEXexcCritical6 2 28 2" xfId="29909" xr:uid="{00000000-0005-0000-0000-0000D88E0000}"/>
    <cellStyle name="SAPBEXexcCritical6 2 28 3" xfId="40553" xr:uid="{00000000-0005-0000-0000-0000D98E0000}"/>
    <cellStyle name="SAPBEXexcCritical6 2 28 4" xfId="53561" xr:uid="{00000000-0005-0000-0000-0000DA8E0000}"/>
    <cellStyle name="SAPBEXexcCritical6 2 29" xfId="13565" xr:uid="{00000000-0005-0000-0000-0000DB8E0000}"/>
    <cellStyle name="SAPBEXexcCritical6 2 29 2" xfId="30215" xr:uid="{00000000-0005-0000-0000-0000DC8E0000}"/>
    <cellStyle name="SAPBEXexcCritical6 2 29 3" xfId="40819" xr:uid="{00000000-0005-0000-0000-0000DD8E0000}"/>
    <cellStyle name="SAPBEXexcCritical6 2 29 4" xfId="53827" xr:uid="{00000000-0005-0000-0000-0000DE8E0000}"/>
    <cellStyle name="SAPBEXexcCritical6 2 3" xfId="3716" xr:uid="{00000000-0005-0000-0000-0000DF8E0000}"/>
    <cellStyle name="SAPBEXexcCritical6 2 3 2" xfId="21252" xr:uid="{00000000-0005-0000-0000-0000E08E0000}"/>
    <cellStyle name="SAPBEXexcCritical6 2 3 3" xfId="20149" xr:uid="{00000000-0005-0000-0000-0000E18E0000}"/>
    <cellStyle name="SAPBEXexcCritical6 2 3 4" xfId="46123" xr:uid="{00000000-0005-0000-0000-0000E28E0000}"/>
    <cellStyle name="SAPBEXexcCritical6 2 30" xfId="13805" xr:uid="{00000000-0005-0000-0000-0000E38E0000}"/>
    <cellStyle name="SAPBEXexcCritical6 2 30 2" xfId="30429" xr:uid="{00000000-0005-0000-0000-0000E48E0000}"/>
    <cellStyle name="SAPBEXexcCritical6 2 30 3" xfId="41004" xr:uid="{00000000-0005-0000-0000-0000E58E0000}"/>
    <cellStyle name="SAPBEXexcCritical6 2 30 4" xfId="54012" xr:uid="{00000000-0005-0000-0000-0000E68E0000}"/>
    <cellStyle name="SAPBEXexcCritical6 2 31" xfId="14080" xr:uid="{00000000-0005-0000-0000-0000E78E0000}"/>
    <cellStyle name="SAPBEXexcCritical6 2 31 2" xfId="30668" xr:uid="{00000000-0005-0000-0000-0000E88E0000}"/>
    <cellStyle name="SAPBEXexcCritical6 2 31 3" xfId="41206" xr:uid="{00000000-0005-0000-0000-0000E98E0000}"/>
    <cellStyle name="SAPBEXexcCritical6 2 31 4" xfId="54214" xr:uid="{00000000-0005-0000-0000-0000EA8E0000}"/>
    <cellStyle name="SAPBEXexcCritical6 2 32" xfId="14377" xr:uid="{00000000-0005-0000-0000-0000EB8E0000}"/>
    <cellStyle name="SAPBEXexcCritical6 2 32 2" xfId="30932" xr:uid="{00000000-0005-0000-0000-0000EC8E0000}"/>
    <cellStyle name="SAPBEXexcCritical6 2 32 3" xfId="41422" xr:uid="{00000000-0005-0000-0000-0000ED8E0000}"/>
    <cellStyle name="SAPBEXexcCritical6 2 32 4" xfId="54430" xr:uid="{00000000-0005-0000-0000-0000EE8E0000}"/>
    <cellStyle name="SAPBEXexcCritical6 2 33" xfId="14701" xr:uid="{00000000-0005-0000-0000-0000EF8E0000}"/>
    <cellStyle name="SAPBEXexcCritical6 2 33 2" xfId="31220" xr:uid="{00000000-0005-0000-0000-0000F08E0000}"/>
    <cellStyle name="SAPBEXexcCritical6 2 33 3" xfId="41665" xr:uid="{00000000-0005-0000-0000-0000F18E0000}"/>
    <cellStyle name="SAPBEXexcCritical6 2 33 4" xfId="54673" xr:uid="{00000000-0005-0000-0000-0000F28E0000}"/>
    <cellStyle name="SAPBEXexcCritical6 2 34" xfId="15003" xr:uid="{00000000-0005-0000-0000-0000F38E0000}"/>
    <cellStyle name="SAPBEXexcCritical6 2 34 2" xfId="31489" xr:uid="{00000000-0005-0000-0000-0000F48E0000}"/>
    <cellStyle name="SAPBEXexcCritical6 2 34 3" xfId="41897" xr:uid="{00000000-0005-0000-0000-0000F58E0000}"/>
    <cellStyle name="SAPBEXexcCritical6 2 34 4" xfId="54905" xr:uid="{00000000-0005-0000-0000-0000F68E0000}"/>
    <cellStyle name="SAPBEXexcCritical6 2 35" xfId="15309" xr:uid="{00000000-0005-0000-0000-0000F78E0000}"/>
    <cellStyle name="SAPBEXexcCritical6 2 35 2" xfId="31758" xr:uid="{00000000-0005-0000-0000-0000F88E0000}"/>
    <cellStyle name="SAPBEXexcCritical6 2 35 3" xfId="42127" xr:uid="{00000000-0005-0000-0000-0000F98E0000}"/>
    <cellStyle name="SAPBEXexcCritical6 2 35 4" xfId="55135" xr:uid="{00000000-0005-0000-0000-0000FA8E0000}"/>
    <cellStyle name="SAPBEXexcCritical6 2 36" xfId="15754" xr:uid="{00000000-0005-0000-0000-0000FB8E0000}"/>
    <cellStyle name="SAPBEXexcCritical6 2 36 2" xfId="32162" xr:uid="{00000000-0005-0000-0000-0000FC8E0000}"/>
    <cellStyle name="SAPBEXexcCritical6 2 36 3" xfId="42489" xr:uid="{00000000-0005-0000-0000-0000FD8E0000}"/>
    <cellStyle name="SAPBEXexcCritical6 2 36 4" xfId="55497" xr:uid="{00000000-0005-0000-0000-0000FE8E0000}"/>
    <cellStyle name="SAPBEXexcCritical6 2 37" xfId="16018" xr:uid="{00000000-0005-0000-0000-0000FF8E0000}"/>
    <cellStyle name="SAPBEXexcCritical6 2 37 2" xfId="32390" xr:uid="{00000000-0005-0000-0000-0000008F0000}"/>
    <cellStyle name="SAPBEXexcCritical6 2 37 3" xfId="42679" xr:uid="{00000000-0005-0000-0000-0000018F0000}"/>
    <cellStyle name="SAPBEXexcCritical6 2 37 4" xfId="55687" xr:uid="{00000000-0005-0000-0000-0000028F0000}"/>
    <cellStyle name="SAPBEXexcCritical6 2 38" xfId="16505" xr:uid="{00000000-0005-0000-0000-0000038F0000}"/>
    <cellStyle name="SAPBEXexcCritical6 2 38 2" xfId="32837" xr:uid="{00000000-0005-0000-0000-0000048F0000}"/>
    <cellStyle name="SAPBEXexcCritical6 2 38 3" xfId="43076" xr:uid="{00000000-0005-0000-0000-0000058F0000}"/>
    <cellStyle name="SAPBEXexcCritical6 2 38 4" xfId="56084" xr:uid="{00000000-0005-0000-0000-0000068F0000}"/>
    <cellStyle name="SAPBEXexcCritical6 2 39" xfId="16724" xr:uid="{00000000-0005-0000-0000-0000078F0000}"/>
    <cellStyle name="SAPBEXexcCritical6 2 39 2" xfId="33031" xr:uid="{00000000-0005-0000-0000-0000088F0000}"/>
    <cellStyle name="SAPBEXexcCritical6 2 39 3" xfId="43246" xr:uid="{00000000-0005-0000-0000-0000098F0000}"/>
    <cellStyle name="SAPBEXexcCritical6 2 39 4" xfId="56254" xr:uid="{00000000-0005-0000-0000-00000A8F0000}"/>
    <cellStyle name="SAPBEXexcCritical6 2 4" xfId="4333" xr:uid="{00000000-0005-0000-0000-00000B8F0000}"/>
    <cellStyle name="SAPBEXexcCritical6 2 4 2" xfId="21816" xr:uid="{00000000-0005-0000-0000-00000C8F0000}"/>
    <cellStyle name="SAPBEXexcCritical6 2 4 3" xfId="27224" xr:uid="{00000000-0005-0000-0000-00000D8F0000}"/>
    <cellStyle name="SAPBEXexcCritical6 2 4 4" xfId="46601" xr:uid="{00000000-0005-0000-0000-00000E8F0000}"/>
    <cellStyle name="SAPBEXexcCritical6 2 40" xfId="17526" xr:uid="{00000000-0005-0000-0000-00000F8F0000}"/>
    <cellStyle name="SAPBEXexcCritical6 2 40 2" xfId="33764" xr:uid="{00000000-0005-0000-0000-0000108F0000}"/>
    <cellStyle name="SAPBEXexcCritical6 2 40 3" xfId="43878" xr:uid="{00000000-0005-0000-0000-0000118F0000}"/>
    <cellStyle name="SAPBEXexcCritical6 2 40 4" xfId="56886" xr:uid="{00000000-0005-0000-0000-0000128F0000}"/>
    <cellStyle name="SAPBEXexcCritical6 2 41" xfId="17776" xr:uid="{00000000-0005-0000-0000-0000138F0000}"/>
    <cellStyle name="SAPBEXexcCritical6 2 41 2" xfId="33985" xr:uid="{00000000-0005-0000-0000-0000148F0000}"/>
    <cellStyle name="SAPBEXexcCritical6 2 41 3" xfId="44059" xr:uid="{00000000-0005-0000-0000-0000158F0000}"/>
    <cellStyle name="SAPBEXexcCritical6 2 41 4" xfId="57067" xr:uid="{00000000-0005-0000-0000-0000168F0000}"/>
    <cellStyle name="SAPBEXexcCritical6 2 42" xfId="18095" xr:uid="{00000000-0005-0000-0000-0000178F0000}"/>
    <cellStyle name="SAPBEXexcCritical6 2 42 2" xfId="34266" xr:uid="{00000000-0005-0000-0000-0000188F0000}"/>
    <cellStyle name="SAPBEXexcCritical6 2 42 3" xfId="44293" xr:uid="{00000000-0005-0000-0000-0000198F0000}"/>
    <cellStyle name="SAPBEXexcCritical6 2 42 4" xfId="57301" xr:uid="{00000000-0005-0000-0000-00001A8F0000}"/>
    <cellStyle name="SAPBEXexcCritical6 2 43" xfId="18406" xr:uid="{00000000-0005-0000-0000-00001B8F0000}"/>
    <cellStyle name="SAPBEXexcCritical6 2 43 2" xfId="34541" xr:uid="{00000000-0005-0000-0000-00001C8F0000}"/>
    <cellStyle name="SAPBEXexcCritical6 2 43 3" xfId="44523" xr:uid="{00000000-0005-0000-0000-00001D8F0000}"/>
    <cellStyle name="SAPBEXexcCritical6 2 43 4" xfId="57531" xr:uid="{00000000-0005-0000-0000-00001E8F0000}"/>
    <cellStyle name="SAPBEXexcCritical6 2 44" xfId="18722" xr:uid="{00000000-0005-0000-0000-00001F8F0000}"/>
    <cellStyle name="SAPBEXexcCritical6 2 44 2" xfId="34821" xr:uid="{00000000-0005-0000-0000-0000208F0000}"/>
    <cellStyle name="SAPBEXexcCritical6 2 44 3" xfId="44758" xr:uid="{00000000-0005-0000-0000-0000218F0000}"/>
    <cellStyle name="SAPBEXexcCritical6 2 44 4" xfId="57766" xr:uid="{00000000-0005-0000-0000-0000228F0000}"/>
    <cellStyle name="SAPBEXexcCritical6 2 45" xfId="19183" xr:uid="{00000000-0005-0000-0000-0000238F0000}"/>
    <cellStyle name="SAPBEXexcCritical6 2 45 2" xfId="35230" xr:uid="{00000000-0005-0000-0000-0000248F0000}"/>
    <cellStyle name="SAPBEXexcCritical6 2 45 3" xfId="45100" xr:uid="{00000000-0005-0000-0000-0000258F0000}"/>
    <cellStyle name="SAPBEXexcCritical6 2 45 4" xfId="58108" xr:uid="{00000000-0005-0000-0000-0000268F0000}"/>
    <cellStyle name="SAPBEXexcCritical6 2 46" xfId="19485" xr:uid="{00000000-0005-0000-0000-0000278F0000}"/>
    <cellStyle name="SAPBEXexcCritical6 2 46 2" xfId="35496" xr:uid="{00000000-0005-0000-0000-0000288F0000}"/>
    <cellStyle name="SAPBEXexcCritical6 2 46 3" xfId="45323" xr:uid="{00000000-0005-0000-0000-0000298F0000}"/>
    <cellStyle name="SAPBEXexcCritical6 2 46 4" xfId="58331" xr:uid="{00000000-0005-0000-0000-00002A8F0000}"/>
    <cellStyle name="SAPBEXexcCritical6 2 47" xfId="30105" xr:uid="{00000000-0005-0000-0000-00002B8F0000}"/>
    <cellStyle name="SAPBEXexcCritical6 2 48" xfId="45575" xr:uid="{00000000-0005-0000-0000-00002C8F0000}"/>
    <cellStyle name="SAPBEXexcCritical6 2 5" xfId="4577" xr:uid="{00000000-0005-0000-0000-00002D8F0000}"/>
    <cellStyle name="SAPBEXexcCritical6 2 5 2" xfId="22029" xr:uid="{00000000-0005-0000-0000-00002E8F0000}"/>
    <cellStyle name="SAPBEXexcCritical6 2 5 3" xfId="19784" xr:uid="{00000000-0005-0000-0000-00002F8F0000}"/>
    <cellStyle name="SAPBEXexcCritical6 2 5 4" xfId="46773" xr:uid="{00000000-0005-0000-0000-0000308F0000}"/>
    <cellStyle name="SAPBEXexcCritical6 2 6" xfId="4967" xr:uid="{00000000-0005-0000-0000-0000318F0000}"/>
    <cellStyle name="SAPBEXexcCritical6 2 6 2" xfId="22391" xr:uid="{00000000-0005-0000-0000-0000328F0000}"/>
    <cellStyle name="SAPBEXexcCritical6 2 6 3" xfId="19765" xr:uid="{00000000-0005-0000-0000-0000338F0000}"/>
    <cellStyle name="SAPBEXexcCritical6 2 6 4" xfId="47085" xr:uid="{00000000-0005-0000-0000-0000348F0000}"/>
    <cellStyle name="SAPBEXexcCritical6 2 7" xfId="5192" xr:uid="{00000000-0005-0000-0000-0000358F0000}"/>
    <cellStyle name="SAPBEXexcCritical6 2 7 2" xfId="22594" xr:uid="{00000000-0005-0000-0000-0000368F0000}"/>
    <cellStyle name="SAPBEXexcCritical6 2 7 3" xfId="19656" xr:uid="{00000000-0005-0000-0000-0000378F0000}"/>
    <cellStyle name="SAPBEXexcCritical6 2 7 4" xfId="47266" xr:uid="{00000000-0005-0000-0000-0000388F0000}"/>
    <cellStyle name="SAPBEXexcCritical6 2 8" xfId="5477" xr:uid="{00000000-0005-0000-0000-0000398F0000}"/>
    <cellStyle name="SAPBEXexcCritical6 2 8 2" xfId="22855" xr:uid="{00000000-0005-0000-0000-00003A8F0000}"/>
    <cellStyle name="SAPBEXexcCritical6 2 8 3" xfId="34142" xr:uid="{00000000-0005-0000-0000-00003B8F0000}"/>
    <cellStyle name="SAPBEXexcCritical6 2 8 4" xfId="47484" xr:uid="{00000000-0005-0000-0000-00003C8F0000}"/>
    <cellStyle name="SAPBEXexcCritical6 2 9" xfId="5685" xr:uid="{00000000-0005-0000-0000-00003D8F0000}"/>
    <cellStyle name="SAPBEXexcCritical6 2 9 2" xfId="23044" xr:uid="{00000000-0005-0000-0000-00003E8F0000}"/>
    <cellStyle name="SAPBEXexcCritical6 2 9 3" xfId="29803" xr:uid="{00000000-0005-0000-0000-00003F8F0000}"/>
    <cellStyle name="SAPBEXexcCritical6 2 9 4" xfId="47646" xr:uid="{00000000-0005-0000-0000-0000408F0000}"/>
    <cellStyle name="SAPBEXexcCritical6 20" xfId="9585" xr:uid="{00000000-0005-0000-0000-0000418F0000}"/>
    <cellStyle name="SAPBEXexcCritical6 20 2" xfId="26594" xr:uid="{00000000-0005-0000-0000-0000428F0000}"/>
    <cellStyle name="SAPBEXexcCritical6 20 3" xfId="37737" xr:uid="{00000000-0005-0000-0000-0000438F0000}"/>
    <cellStyle name="SAPBEXexcCritical6 20 4" xfId="50703" xr:uid="{00000000-0005-0000-0000-0000448F0000}"/>
    <cellStyle name="SAPBEXexcCritical6 21" xfId="9296" xr:uid="{00000000-0005-0000-0000-0000458F0000}"/>
    <cellStyle name="SAPBEXexcCritical6 21 2" xfId="26326" xr:uid="{00000000-0005-0000-0000-0000468F0000}"/>
    <cellStyle name="SAPBEXexcCritical6 21 3" xfId="37498" xr:uid="{00000000-0005-0000-0000-0000478F0000}"/>
    <cellStyle name="SAPBEXexcCritical6 21 4" xfId="50464" xr:uid="{00000000-0005-0000-0000-0000488F0000}"/>
    <cellStyle name="SAPBEXexcCritical6 22" xfId="15440" xr:uid="{00000000-0005-0000-0000-0000498F0000}"/>
    <cellStyle name="SAPBEXexcCritical6 22 2" xfId="31868" xr:uid="{00000000-0005-0000-0000-00004A8F0000}"/>
    <cellStyle name="SAPBEXexcCritical6 22 3" xfId="42220" xr:uid="{00000000-0005-0000-0000-00004B8F0000}"/>
    <cellStyle name="SAPBEXexcCritical6 22 4" xfId="55228" xr:uid="{00000000-0005-0000-0000-00004C8F0000}"/>
    <cellStyle name="SAPBEXexcCritical6 23" xfId="16163" xr:uid="{00000000-0005-0000-0000-00004D8F0000}"/>
    <cellStyle name="SAPBEXexcCritical6 23 2" xfId="32519" xr:uid="{00000000-0005-0000-0000-00004E8F0000}"/>
    <cellStyle name="SAPBEXexcCritical6 23 3" xfId="42790" xr:uid="{00000000-0005-0000-0000-00004F8F0000}"/>
    <cellStyle name="SAPBEXexcCritical6 23 4" xfId="55798" xr:uid="{00000000-0005-0000-0000-0000508F0000}"/>
    <cellStyle name="SAPBEXexcCritical6 24" xfId="17286" xr:uid="{00000000-0005-0000-0000-0000518F0000}"/>
    <cellStyle name="SAPBEXexcCritical6 24 2" xfId="33544" xr:uid="{00000000-0005-0000-0000-0000528F0000}"/>
    <cellStyle name="SAPBEXexcCritical6 24 3" xfId="43689" xr:uid="{00000000-0005-0000-0000-0000538F0000}"/>
    <cellStyle name="SAPBEXexcCritical6 24 4" xfId="56697" xr:uid="{00000000-0005-0000-0000-0000548F0000}"/>
    <cellStyle name="SAPBEXexcCritical6 25" xfId="16873" xr:uid="{00000000-0005-0000-0000-0000558F0000}"/>
    <cellStyle name="SAPBEXexcCritical6 25 2" xfId="33160" xr:uid="{00000000-0005-0000-0000-0000568F0000}"/>
    <cellStyle name="SAPBEXexcCritical6 25 3" xfId="43357" xr:uid="{00000000-0005-0000-0000-0000578F0000}"/>
    <cellStyle name="SAPBEXexcCritical6 25 4" xfId="56365" xr:uid="{00000000-0005-0000-0000-0000588F0000}"/>
    <cellStyle name="SAPBEXexcCritical6 26" xfId="17073" xr:uid="{00000000-0005-0000-0000-0000598F0000}"/>
    <cellStyle name="SAPBEXexcCritical6 26 2" xfId="33346" xr:uid="{00000000-0005-0000-0000-00005A8F0000}"/>
    <cellStyle name="SAPBEXexcCritical6 26 3" xfId="43519" xr:uid="{00000000-0005-0000-0000-00005B8F0000}"/>
    <cellStyle name="SAPBEXexcCritical6 26 4" xfId="56527" xr:uid="{00000000-0005-0000-0000-00005C8F0000}"/>
    <cellStyle name="SAPBEXexcCritical6 27" xfId="17024" xr:uid="{00000000-0005-0000-0000-00005D8F0000}"/>
    <cellStyle name="SAPBEXexcCritical6 27 2" xfId="33304" xr:uid="{00000000-0005-0000-0000-00005E8F0000}"/>
    <cellStyle name="SAPBEXexcCritical6 27 3" xfId="43482" xr:uid="{00000000-0005-0000-0000-00005F8F0000}"/>
    <cellStyle name="SAPBEXexcCritical6 27 4" xfId="56490" xr:uid="{00000000-0005-0000-0000-0000608F0000}"/>
    <cellStyle name="SAPBEXexcCritical6 28" xfId="18881" xr:uid="{00000000-0005-0000-0000-0000618F0000}"/>
    <cellStyle name="SAPBEXexcCritical6 28 2" xfId="34953" xr:uid="{00000000-0005-0000-0000-0000628F0000}"/>
    <cellStyle name="SAPBEXexcCritical6 28 3" xfId="44867" xr:uid="{00000000-0005-0000-0000-0000638F0000}"/>
    <cellStyle name="SAPBEXexcCritical6 28 4" xfId="57875" xr:uid="{00000000-0005-0000-0000-0000648F0000}"/>
    <cellStyle name="SAPBEXexcCritical6 29" xfId="23859" xr:uid="{00000000-0005-0000-0000-0000658F0000}"/>
    <cellStyle name="SAPBEXexcCritical6 3" xfId="2838" xr:uid="{00000000-0005-0000-0000-0000668F0000}"/>
    <cellStyle name="SAPBEXexcCritical6 3 10" xfId="6211" xr:uid="{00000000-0005-0000-0000-0000678F0000}"/>
    <cellStyle name="SAPBEXexcCritical6 3 10 2" xfId="23533" xr:uid="{00000000-0005-0000-0000-0000688F0000}"/>
    <cellStyle name="SAPBEXexcCritical6 3 10 3" xfId="28450" xr:uid="{00000000-0005-0000-0000-0000698F0000}"/>
    <cellStyle name="SAPBEXexcCritical6 3 10 4" xfId="48067" xr:uid="{00000000-0005-0000-0000-00006A8F0000}"/>
    <cellStyle name="SAPBEXexcCritical6 3 11" xfId="6444" xr:uid="{00000000-0005-0000-0000-00006B8F0000}"/>
    <cellStyle name="SAPBEXexcCritical6 3 11 2" xfId="23742" xr:uid="{00000000-0005-0000-0000-00006C8F0000}"/>
    <cellStyle name="SAPBEXexcCritical6 3 11 3" xfId="33880" xr:uid="{00000000-0005-0000-0000-00006D8F0000}"/>
    <cellStyle name="SAPBEXexcCritical6 3 11 4" xfId="48240" xr:uid="{00000000-0005-0000-0000-00006E8F0000}"/>
    <cellStyle name="SAPBEXexcCritical6 3 12" xfId="6738" xr:uid="{00000000-0005-0000-0000-00006F8F0000}"/>
    <cellStyle name="SAPBEXexcCritical6 3 12 2" xfId="24004" xr:uid="{00000000-0005-0000-0000-0000708F0000}"/>
    <cellStyle name="SAPBEXexcCritical6 3 12 3" xfId="27874" xr:uid="{00000000-0005-0000-0000-0000718F0000}"/>
    <cellStyle name="SAPBEXexcCritical6 3 12 4" xfId="48463" xr:uid="{00000000-0005-0000-0000-0000728F0000}"/>
    <cellStyle name="SAPBEXexcCritical6 3 13" xfId="7102" xr:uid="{00000000-0005-0000-0000-0000738F0000}"/>
    <cellStyle name="SAPBEXexcCritical6 3 13 2" xfId="24333" xr:uid="{00000000-0005-0000-0000-0000748F0000}"/>
    <cellStyle name="SAPBEXexcCritical6 3 13 3" xfId="35774" xr:uid="{00000000-0005-0000-0000-0000758F0000}"/>
    <cellStyle name="SAPBEXexcCritical6 3 13 4" xfId="48743" xr:uid="{00000000-0005-0000-0000-0000768F0000}"/>
    <cellStyle name="SAPBEXexcCritical6 3 14" xfId="7528" xr:uid="{00000000-0005-0000-0000-0000778F0000}"/>
    <cellStyle name="SAPBEXexcCritical6 3 14 2" xfId="24710" xr:uid="{00000000-0005-0000-0000-0000788F0000}"/>
    <cellStyle name="SAPBEXexcCritical6 3 14 3" xfId="36082" xr:uid="{00000000-0005-0000-0000-0000798F0000}"/>
    <cellStyle name="SAPBEXexcCritical6 3 14 4" xfId="49053" xr:uid="{00000000-0005-0000-0000-00007A8F0000}"/>
    <cellStyle name="SAPBEXexcCritical6 3 15" xfId="7826" xr:uid="{00000000-0005-0000-0000-00007B8F0000}"/>
    <cellStyle name="SAPBEXexcCritical6 3 15 2" xfId="24980" xr:uid="{00000000-0005-0000-0000-00007C8F0000}"/>
    <cellStyle name="SAPBEXexcCritical6 3 15 3" xfId="36312" xr:uid="{00000000-0005-0000-0000-00007D8F0000}"/>
    <cellStyle name="SAPBEXexcCritical6 3 15 4" xfId="49283" xr:uid="{00000000-0005-0000-0000-00007E8F0000}"/>
    <cellStyle name="SAPBEXexcCritical6 3 16" xfId="8407" xr:uid="{00000000-0005-0000-0000-00007F8F0000}"/>
    <cellStyle name="SAPBEXexcCritical6 3 16 2" xfId="25522" xr:uid="{00000000-0005-0000-0000-0000808F0000}"/>
    <cellStyle name="SAPBEXexcCritical6 3 16 3" xfId="36795" xr:uid="{00000000-0005-0000-0000-0000818F0000}"/>
    <cellStyle name="SAPBEXexcCritical6 3 16 4" xfId="49766" xr:uid="{00000000-0005-0000-0000-0000828F0000}"/>
    <cellStyle name="SAPBEXexcCritical6 3 17" xfId="8669" xr:uid="{00000000-0005-0000-0000-0000838F0000}"/>
    <cellStyle name="SAPBEXexcCritical6 3 17 2" xfId="25749" xr:uid="{00000000-0005-0000-0000-0000848F0000}"/>
    <cellStyle name="SAPBEXexcCritical6 3 17 3" xfId="36984" xr:uid="{00000000-0005-0000-0000-0000858F0000}"/>
    <cellStyle name="SAPBEXexcCritical6 3 17 4" xfId="49955" xr:uid="{00000000-0005-0000-0000-0000868F0000}"/>
    <cellStyle name="SAPBEXexcCritical6 3 18" xfId="8947" xr:uid="{00000000-0005-0000-0000-0000878F0000}"/>
    <cellStyle name="SAPBEXexcCritical6 3 18 2" xfId="25999" xr:uid="{00000000-0005-0000-0000-0000888F0000}"/>
    <cellStyle name="SAPBEXexcCritical6 3 18 3" xfId="37200" xr:uid="{00000000-0005-0000-0000-0000898F0000}"/>
    <cellStyle name="SAPBEXexcCritical6 3 18 4" xfId="50171" xr:uid="{00000000-0005-0000-0000-00008A8F0000}"/>
    <cellStyle name="SAPBEXexcCritical6 3 19" xfId="10466" xr:uid="{00000000-0005-0000-0000-00008B8F0000}"/>
    <cellStyle name="SAPBEXexcCritical6 3 19 2" xfId="27419" xr:uid="{00000000-0005-0000-0000-00008C8F0000}"/>
    <cellStyle name="SAPBEXexcCritical6 3 19 3" xfId="38460" xr:uid="{00000000-0005-0000-0000-00008D8F0000}"/>
    <cellStyle name="SAPBEXexcCritical6 3 19 4" xfId="51447" xr:uid="{00000000-0005-0000-0000-00008E8F0000}"/>
    <cellStyle name="SAPBEXexcCritical6 3 2" xfId="3352" xr:uid="{00000000-0005-0000-0000-00008F8F0000}"/>
    <cellStyle name="SAPBEXexcCritical6 3 2 2" xfId="20925" xr:uid="{00000000-0005-0000-0000-0000908F0000}"/>
    <cellStyle name="SAPBEXexcCritical6 3 2 3" xfId="32049" xr:uid="{00000000-0005-0000-0000-0000918F0000}"/>
    <cellStyle name="SAPBEXexcCritical6 3 2 4" xfId="45839" xr:uid="{00000000-0005-0000-0000-0000928F0000}"/>
    <cellStyle name="SAPBEXexcCritical6 3 20" xfId="10713" xr:uid="{00000000-0005-0000-0000-0000938F0000}"/>
    <cellStyle name="SAPBEXexcCritical6 3 20 2" xfId="27648" xr:uid="{00000000-0005-0000-0000-0000948F0000}"/>
    <cellStyle name="SAPBEXexcCritical6 3 20 3" xfId="38657" xr:uid="{00000000-0005-0000-0000-0000958F0000}"/>
    <cellStyle name="SAPBEXexcCritical6 3 20 4" xfId="51665" xr:uid="{00000000-0005-0000-0000-0000968F0000}"/>
    <cellStyle name="SAPBEXexcCritical6 3 21" xfId="11037" xr:uid="{00000000-0005-0000-0000-0000978F0000}"/>
    <cellStyle name="SAPBEXexcCritical6 3 21 2" xfId="27943" xr:uid="{00000000-0005-0000-0000-0000988F0000}"/>
    <cellStyle name="SAPBEXexcCritical6 3 21 3" xfId="38896" xr:uid="{00000000-0005-0000-0000-0000998F0000}"/>
    <cellStyle name="SAPBEXexcCritical6 3 21 4" xfId="51904" xr:uid="{00000000-0005-0000-0000-00009A8F0000}"/>
    <cellStyle name="SAPBEXexcCritical6 3 22" xfId="11375" xr:uid="{00000000-0005-0000-0000-00009B8F0000}"/>
    <cellStyle name="SAPBEXexcCritical6 3 22 2" xfId="28250" xr:uid="{00000000-0005-0000-0000-00009C8F0000}"/>
    <cellStyle name="SAPBEXexcCritical6 3 22 3" xfId="39153" xr:uid="{00000000-0005-0000-0000-00009D8F0000}"/>
    <cellStyle name="SAPBEXexcCritical6 3 22 4" xfId="52161" xr:uid="{00000000-0005-0000-0000-00009E8F0000}"/>
    <cellStyle name="SAPBEXexcCritical6 3 23" xfId="11646" xr:uid="{00000000-0005-0000-0000-00009F8F0000}"/>
    <cellStyle name="SAPBEXexcCritical6 3 23 2" xfId="28489" xr:uid="{00000000-0005-0000-0000-0000A08F0000}"/>
    <cellStyle name="SAPBEXexcCritical6 3 23 3" xfId="39356" xr:uid="{00000000-0005-0000-0000-0000A18F0000}"/>
    <cellStyle name="SAPBEXexcCritical6 3 23 4" xfId="52364" xr:uid="{00000000-0005-0000-0000-0000A28F0000}"/>
    <cellStyle name="SAPBEXexcCritical6 3 24" xfId="11977" xr:uid="{00000000-0005-0000-0000-0000A38F0000}"/>
    <cellStyle name="SAPBEXexcCritical6 3 24 2" xfId="28789" xr:uid="{00000000-0005-0000-0000-0000A48F0000}"/>
    <cellStyle name="SAPBEXexcCritical6 3 24 3" xfId="39617" xr:uid="{00000000-0005-0000-0000-0000A58F0000}"/>
    <cellStyle name="SAPBEXexcCritical6 3 24 4" xfId="52625" xr:uid="{00000000-0005-0000-0000-0000A68F0000}"/>
    <cellStyle name="SAPBEXexcCritical6 3 25" xfId="12262" xr:uid="{00000000-0005-0000-0000-0000A78F0000}"/>
    <cellStyle name="SAPBEXexcCritical6 3 25 2" xfId="29042" xr:uid="{00000000-0005-0000-0000-0000A88F0000}"/>
    <cellStyle name="SAPBEXexcCritical6 3 25 3" xfId="39816" xr:uid="{00000000-0005-0000-0000-0000A98F0000}"/>
    <cellStyle name="SAPBEXexcCritical6 3 25 4" xfId="52824" xr:uid="{00000000-0005-0000-0000-0000AA8F0000}"/>
    <cellStyle name="SAPBEXexcCritical6 3 26" xfId="12535" xr:uid="{00000000-0005-0000-0000-0000AB8F0000}"/>
    <cellStyle name="SAPBEXexcCritical6 3 26 2" xfId="29283" xr:uid="{00000000-0005-0000-0000-0000AC8F0000}"/>
    <cellStyle name="SAPBEXexcCritical6 3 26 3" xfId="40017" xr:uid="{00000000-0005-0000-0000-0000AD8F0000}"/>
    <cellStyle name="SAPBEXexcCritical6 3 26 4" xfId="53025" xr:uid="{00000000-0005-0000-0000-0000AE8F0000}"/>
    <cellStyle name="SAPBEXexcCritical6 3 27" xfId="12818" xr:uid="{00000000-0005-0000-0000-0000AF8F0000}"/>
    <cellStyle name="SAPBEXexcCritical6 3 27 2" xfId="29534" xr:uid="{00000000-0005-0000-0000-0000B08F0000}"/>
    <cellStyle name="SAPBEXexcCritical6 3 27 3" xfId="40218" xr:uid="{00000000-0005-0000-0000-0000B18F0000}"/>
    <cellStyle name="SAPBEXexcCritical6 3 27 4" xfId="53226" xr:uid="{00000000-0005-0000-0000-0000B28F0000}"/>
    <cellStyle name="SAPBEXexcCritical6 3 28" xfId="13161" xr:uid="{00000000-0005-0000-0000-0000B38F0000}"/>
    <cellStyle name="SAPBEXexcCritical6 3 28 2" xfId="29842" xr:uid="{00000000-0005-0000-0000-0000B48F0000}"/>
    <cellStyle name="SAPBEXexcCritical6 3 28 3" xfId="40486" xr:uid="{00000000-0005-0000-0000-0000B58F0000}"/>
    <cellStyle name="SAPBEXexcCritical6 3 28 4" xfId="53494" xr:uid="{00000000-0005-0000-0000-0000B68F0000}"/>
    <cellStyle name="SAPBEXexcCritical6 3 29" xfId="13498" xr:uid="{00000000-0005-0000-0000-0000B78F0000}"/>
    <cellStyle name="SAPBEXexcCritical6 3 29 2" xfId="30148" xr:uid="{00000000-0005-0000-0000-0000B88F0000}"/>
    <cellStyle name="SAPBEXexcCritical6 3 29 3" xfId="40752" xr:uid="{00000000-0005-0000-0000-0000B98F0000}"/>
    <cellStyle name="SAPBEXexcCritical6 3 29 4" xfId="53760" xr:uid="{00000000-0005-0000-0000-0000BA8F0000}"/>
    <cellStyle name="SAPBEXexcCritical6 3 3" xfId="3648" xr:uid="{00000000-0005-0000-0000-0000BB8F0000}"/>
    <cellStyle name="SAPBEXexcCritical6 3 3 2" xfId="21185" xr:uid="{00000000-0005-0000-0000-0000BC8F0000}"/>
    <cellStyle name="SAPBEXexcCritical6 3 3 3" xfId="35554" xr:uid="{00000000-0005-0000-0000-0000BD8F0000}"/>
    <cellStyle name="SAPBEXexcCritical6 3 3 4" xfId="46056" xr:uid="{00000000-0005-0000-0000-0000BE8F0000}"/>
    <cellStyle name="SAPBEXexcCritical6 3 30" xfId="13737" xr:uid="{00000000-0005-0000-0000-0000BF8F0000}"/>
    <cellStyle name="SAPBEXexcCritical6 3 30 2" xfId="30361" xr:uid="{00000000-0005-0000-0000-0000C08F0000}"/>
    <cellStyle name="SAPBEXexcCritical6 3 30 3" xfId="40937" xr:uid="{00000000-0005-0000-0000-0000C18F0000}"/>
    <cellStyle name="SAPBEXexcCritical6 3 30 4" xfId="53945" xr:uid="{00000000-0005-0000-0000-0000C28F0000}"/>
    <cellStyle name="SAPBEXexcCritical6 3 31" xfId="14012" xr:uid="{00000000-0005-0000-0000-0000C38F0000}"/>
    <cellStyle name="SAPBEXexcCritical6 3 31 2" xfId="30601" xr:uid="{00000000-0005-0000-0000-0000C48F0000}"/>
    <cellStyle name="SAPBEXexcCritical6 3 31 3" xfId="41139" xr:uid="{00000000-0005-0000-0000-0000C58F0000}"/>
    <cellStyle name="SAPBEXexcCritical6 3 31 4" xfId="54147" xr:uid="{00000000-0005-0000-0000-0000C68F0000}"/>
    <cellStyle name="SAPBEXexcCritical6 3 32" xfId="14309" xr:uid="{00000000-0005-0000-0000-0000C78F0000}"/>
    <cellStyle name="SAPBEXexcCritical6 3 32 2" xfId="30865" xr:uid="{00000000-0005-0000-0000-0000C88F0000}"/>
    <cellStyle name="SAPBEXexcCritical6 3 32 3" xfId="41355" xr:uid="{00000000-0005-0000-0000-0000C98F0000}"/>
    <cellStyle name="SAPBEXexcCritical6 3 32 4" xfId="54363" xr:uid="{00000000-0005-0000-0000-0000CA8F0000}"/>
    <cellStyle name="SAPBEXexcCritical6 3 33" xfId="14633" xr:uid="{00000000-0005-0000-0000-0000CB8F0000}"/>
    <cellStyle name="SAPBEXexcCritical6 3 33 2" xfId="31153" xr:uid="{00000000-0005-0000-0000-0000CC8F0000}"/>
    <cellStyle name="SAPBEXexcCritical6 3 33 3" xfId="41598" xr:uid="{00000000-0005-0000-0000-0000CD8F0000}"/>
    <cellStyle name="SAPBEXexcCritical6 3 33 4" xfId="54606" xr:uid="{00000000-0005-0000-0000-0000CE8F0000}"/>
    <cellStyle name="SAPBEXexcCritical6 3 34" xfId="14936" xr:uid="{00000000-0005-0000-0000-0000CF8F0000}"/>
    <cellStyle name="SAPBEXexcCritical6 3 34 2" xfId="31422" xr:uid="{00000000-0005-0000-0000-0000D08F0000}"/>
    <cellStyle name="SAPBEXexcCritical6 3 34 3" xfId="41830" xr:uid="{00000000-0005-0000-0000-0000D18F0000}"/>
    <cellStyle name="SAPBEXexcCritical6 3 34 4" xfId="54838" xr:uid="{00000000-0005-0000-0000-0000D28F0000}"/>
    <cellStyle name="SAPBEXexcCritical6 3 35" xfId="15241" xr:uid="{00000000-0005-0000-0000-0000D38F0000}"/>
    <cellStyle name="SAPBEXexcCritical6 3 35 2" xfId="31691" xr:uid="{00000000-0005-0000-0000-0000D48F0000}"/>
    <cellStyle name="SAPBEXexcCritical6 3 35 3" xfId="42060" xr:uid="{00000000-0005-0000-0000-0000D58F0000}"/>
    <cellStyle name="SAPBEXexcCritical6 3 35 4" xfId="55068" xr:uid="{00000000-0005-0000-0000-0000D68F0000}"/>
    <cellStyle name="SAPBEXexcCritical6 3 36" xfId="15687" xr:uid="{00000000-0005-0000-0000-0000D78F0000}"/>
    <cellStyle name="SAPBEXexcCritical6 3 36 2" xfId="32095" xr:uid="{00000000-0005-0000-0000-0000D88F0000}"/>
    <cellStyle name="SAPBEXexcCritical6 3 36 3" xfId="42422" xr:uid="{00000000-0005-0000-0000-0000D98F0000}"/>
    <cellStyle name="SAPBEXexcCritical6 3 36 4" xfId="55430" xr:uid="{00000000-0005-0000-0000-0000DA8F0000}"/>
    <cellStyle name="SAPBEXexcCritical6 3 37" xfId="15950" xr:uid="{00000000-0005-0000-0000-0000DB8F0000}"/>
    <cellStyle name="SAPBEXexcCritical6 3 37 2" xfId="32322" xr:uid="{00000000-0005-0000-0000-0000DC8F0000}"/>
    <cellStyle name="SAPBEXexcCritical6 3 37 3" xfId="42612" xr:uid="{00000000-0005-0000-0000-0000DD8F0000}"/>
    <cellStyle name="SAPBEXexcCritical6 3 37 4" xfId="55620" xr:uid="{00000000-0005-0000-0000-0000DE8F0000}"/>
    <cellStyle name="SAPBEXexcCritical6 3 38" xfId="16437" xr:uid="{00000000-0005-0000-0000-0000DF8F0000}"/>
    <cellStyle name="SAPBEXexcCritical6 3 38 2" xfId="32769" xr:uid="{00000000-0005-0000-0000-0000E08F0000}"/>
    <cellStyle name="SAPBEXexcCritical6 3 38 3" xfId="43008" xr:uid="{00000000-0005-0000-0000-0000E18F0000}"/>
    <cellStyle name="SAPBEXexcCritical6 3 38 4" xfId="56016" xr:uid="{00000000-0005-0000-0000-0000E28F0000}"/>
    <cellStyle name="SAPBEXexcCritical6 3 39" xfId="16657" xr:uid="{00000000-0005-0000-0000-0000E38F0000}"/>
    <cellStyle name="SAPBEXexcCritical6 3 39 2" xfId="32964" xr:uid="{00000000-0005-0000-0000-0000E48F0000}"/>
    <cellStyle name="SAPBEXexcCritical6 3 39 3" xfId="43179" xr:uid="{00000000-0005-0000-0000-0000E58F0000}"/>
    <cellStyle name="SAPBEXexcCritical6 3 39 4" xfId="56187" xr:uid="{00000000-0005-0000-0000-0000E68F0000}"/>
    <cellStyle name="SAPBEXexcCritical6 3 4" xfId="4265" xr:uid="{00000000-0005-0000-0000-0000E78F0000}"/>
    <cellStyle name="SAPBEXexcCritical6 3 4 2" xfId="21749" xr:uid="{00000000-0005-0000-0000-0000E88F0000}"/>
    <cellStyle name="SAPBEXexcCritical6 3 4 3" xfId="27264" xr:uid="{00000000-0005-0000-0000-0000E98F0000}"/>
    <cellStyle name="SAPBEXexcCritical6 3 4 4" xfId="46534" xr:uid="{00000000-0005-0000-0000-0000EA8F0000}"/>
    <cellStyle name="SAPBEXexcCritical6 3 40" xfId="17458" xr:uid="{00000000-0005-0000-0000-0000EB8F0000}"/>
    <cellStyle name="SAPBEXexcCritical6 3 40 2" xfId="33696" xr:uid="{00000000-0005-0000-0000-0000EC8F0000}"/>
    <cellStyle name="SAPBEXexcCritical6 3 40 3" xfId="43811" xr:uid="{00000000-0005-0000-0000-0000ED8F0000}"/>
    <cellStyle name="SAPBEXexcCritical6 3 40 4" xfId="56819" xr:uid="{00000000-0005-0000-0000-0000EE8F0000}"/>
    <cellStyle name="SAPBEXexcCritical6 3 41" xfId="17708" xr:uid="{00000000-0005-0000-0000-0000EF8F0000}"/>
    <cellStyle name="SAPBEXexcCritical6 3 41 2" xfId="33917" xr:uid="{00000000-0005-0000-0000-0000F08F0000}"/>
    <cellStyle name="SAPBEXexcCritical6 3 41 3" xfId="43992" xr:uid="{00000000-0005-0000-0000-0000F18F0000}"/>
    <cellStyle name="SAPBEXexcCritical6 3 41 4" xfId="57000" xr:uid="{00000000-0005-0000-0000-0000F28F0000}"/>
    <cellStyle name="SAPBEXexcCritical6 3 42" xfId="18027" xr:uid="{00000000-0005-0000-0000-0000F38F0000}"/>
    <cellStyle name="SAPBEXexcCritical6 3 42 2" xfId="34199" xr:uid="{00000000-0005-0000-0000-0000F48F0000}"/>
    <cellStyle name="SAPBEXexcCritical6 3 42 3" xfId="44226" xr:uid="{00000000-0005-0000-0000-0000F58F0000}"/>
    <cellStyle name="SAPBEXexcCritical6 3 42 4" xfId="57234" xr:uid="{00000000-0005-0000-0000-0000F68F0000}"/>
    <cellStyle name="SAPBEXexcCritical6 3 43" xfId="18338" xr:uid="{00000000-0005-0000-0000-0000F78F0000}"/>
    <cellStyle name="SAPBEXexcCritical6 3 43 2" xfId="34474" xr:uid="{00000000-0005-0000-0000-0000F88F0000}"/>
    <cellStyle name="SAPBEXexcCritical6 3 43 3" xfId="44456" xr:uid="{00000000-0005-0000-0000-0000F98F0000}"/>
    <cellStyle name="SAPBEXexcCritical6 3 43 4" xfId="57464" xr:uid="{00000000-0005-0000-0000-0000FA8F0000}"/>
    <cellStyle name="SAPBEXexcCritical6 3 44" xfId="18654" xr:uid="{00000000-0005-0000-0000-0000FB8F0000}"/>
    <cellStyle name="SAPBEXexcCritical6 3 44 2" xfId="34754" xr:uid="{00000000-0005-0000-0000-0000FC8F0000}"/>
    <cellStyle name="SAPBEXexcCritical6 3 44 3" xfId="44691" xr:uid="{00000000-0005-0000-0000-0000FD8F0000}"/>
    <cellStyle name="SAPBEXexcCritical6 3 44 4" xfId="57699" xr:uid="{00000000-0005-0000-0000-0000FE8F0000}"/>
    <cellStyle name="SAPBEXexcCritical6 3 45" xfId="19115" xr:uid="{00000000-0005-0000-0000-0000FF8F0000}"/>
    <cellStyle name="SAPBEXexcCritical6 3 45 2" xfId="35163" xr:uid="{00000000-0005-0000-0000-000000900000}"/>
    <cellStyle name="SAPBEXexcCritical6 3 45 3" xfId="45033" xr:uid="{00000000-0005-0000-0000-000001900000}"/>
    <cellStyle name="SAPBEXexcCritical6 3 45 4" xfId="58041" xr:uid="{00000000-0005-0000-0000-000002900000}"/>
    <cellStyle name="SAPBEXexcCritical6 3 46" xfId="19417" xr:uid="{00000000-0005-0000-0000-000003900000}"/>
    <cellStyle name="SAPBEXexcCritical6 3 46 2" xfId="35429" xr:uid="{00000000-0005-0000-0000-000004900000}"/>
    <cellStyle name="SAPBEXexcCritical6 3 46 3" xfId="45256" xr:uid="{00000000-0005-0000-0000-000005900000}"/>
    <cellStyle name="SAPBEXexcCritical6 3 46 4" xfId="58264" xr:uid="{00000000-0005-0000-0000-000006900000}"/>
    <cellStyle name="SAPBEXexcCritical6 3 47" xfId="21597" xr:uid="{00000000-0005-0000-0000-000007900000}"/>
    <cellStyle name="SAPBEXexcCritical6 3 48" xfId="45540" xr:uid="{00000000-0005-0000-0000-000008900000}"/>
    <cellStyle name="SAPBEXexcCritical6 3 5" xfId="4508" xr:uid="{00000000-0005-0000-0000-000009900000}"/>
    <cellStyle name="SAPBEXexcCritical6 3 5 2" xfId="21960" xr:uid="{00000000-0005-0000-0000-00000A900000}"/>
    <cellStyle name="SAPBEXexcCritical6 3 5 3" xfId="20423" xr:uid="{00000000-0005-0000-0000-00000B900000}"/>
    <cellStyle name="SAPBEXexcCritical6 3 5 4" xfId="46704" xr:uid="{00000000-0005-0000-0000-00000C900000}"/>
    <cellStyle name="SAPBEXexcCritical6 3 6" xfId="4899" xr:uid="{00000000-0005-0000-0000-00000D900000}"/>
    <cellStyle name="SAPBEXexcCritical6 3 6 2" xfId="22323" xr:uid="{00000000-0005-0000-0000-00000E900000}"/>
    <cellStyle name="SAPBEXexcCritical6 3 6 3" xfId="21614" xr:uid="{00000000-0005-0000-0000-00000F900000}"/>
    <cellStyle name="SAPBEXexcCritical6 3 6 4" xfId="47017" xr:uid="{00000000-0005-0000-0000-000010900000}"/>
    <cellStyle name="SAPBEXexcCritical6 3 7" xfId="5125" xr:uid="{00000000-0005-0000-0000-000011900000}"/>
    <cellStyle name="SAPBEXexcCritical6 3 7 2" xfId="22527" xr:uid="{00000000-0005-0000-0000-000012900000}"/>
    <cellStyle name="SAPBEXexcCritical6 3 7 3" xfId="19711" xr:uid="{00000000-0005-0000-0000-000013900000}"/>
    <cellStyle name="SAPBEXexcCritical6 3 7 4" xfId="47199" xr:uid="{00000000-0005-0000-0000-000014900000}"/>
    <cellStyle name="SAPBEXexcCritical6 3 8" xfId="5410" xr:uid="{00000000-0005-0000-0000-000015900000}"/>
    <cellStyle name="SAPBEXexcCritical6 3 8 2" xfId="22788" xr:uid="{00000000-0005-0000-0000-000016900000}"/>
    <cellStyle name="SAPBEXexcCritical6 3 8 3" xfId="20283" xr:uid="{00000000-0005-0000-0000-000017900000}"/>
    <cellStyle name="SAPBEXexcCritical6 3 8 4" xfId="47417" xr:uid="{00000000-0005-0000-0000-000018900000}"/>
    <cellStyle name="SAPBEXexcCritical6 3 9" xfId="5618" xr:uid="{00000000-0005-0000-0000-000019900000}"/>
    <cellStyle name="SAPBEXexcCritical6 3 9 2" xfId="22977" xr:uid="{00000000-0005-0000-0000-00001A900000}"/>
    <cellStyle name="SAPBEXexcCritical6 3 9 3" xfId="21907" xr:uid="{00000000-0005-0000-0000-00001B900000}"/>
    <cellStyle name="SAPBEXexcCritical6 3 9 4" xfId="47579" xr:uid="{00000000-0005-0000-0000-00001C900000}"/>
    <cellStyle name="SAPBEXexcCritical6 30" xfId="45408" xr:uid="{00000000-0005-0000-0000-00001D900000}"/>
    <cellStyle name="SAPBEXexcCritical6 4" xfId="2695" xr:uid="{00000000-0005-0000-0000-00001E900000}"/>
    <cellStyle name="SAPBEXexcCritical6 4 10" xfId="6105" xr:uid="{00000000-0005-0000-0000-00001F900000}"/>
    <cellStyle name="SAPBEXexcCritical6 4 10 2" xfId="23437" xr:uid="{00000000-0005-0000-0000-000020900000}"/>
    <cellStyle name="SAPBEXexcCritical6 4 10 3" xfId="23655" xr:uid="{00000000-0005-0000-0000-000021900000}"/>
    <cellStyle name="SAPBEXexcCritical6 4 10 4" xfId="47992" xr:uid="{00000000-0005-0000-0000-000022900000}"/>
    <cellStyle name="SAPBEXexcCritical6 4 11" xfId="6148" xr:uid="{00000000-0005-0000-0000-000023900000}"/>
    <cellStyle name="SAPBEXexcCritical6 4 11 2" xfId="23478" xr:uid="{00000000-0005-0000-0000-000024900000}"/>
    <cellStyle name="SAPBEXexcCritical6 4 11 3" xfId="24435" xr:uid="{00000000-0005-0000-0000-000025900000}"/>
    <cellStyle name="SAPBEXexcCritical6 4 11 4" xfId="48027" xr:uid="{00000000-0005-0000-0000-000026900000}"/>
    <cellStyle name="SAPBEXexcCritical6 4 12" xfId="6629" xr:uid="{00000000-0005-0000-0000-000027900000}"/>
    <cellStyle name="SAPBEXexcCritical6 4 12 2" xfId="23909" xr:uid="{00000000-0005-0000-0000-000028900000}"/>
    <cellStyle name="SAPBEXexcCritical6 4 12 3" xfId="22430" xr:uid="{00000000-0005-0000-0000-000029900000}"/>
    <cellStyle name="SAPBEXexcCritical6 4 12 4" xfId="48392" xr:uid="{00000000-0005-0000-0000-00002A900000}"/>
    <cellStyle name="SAPBEXexcCritical6 4 13" xfId="7004" xr:uid="{00000000-0005-0000-0000-00002B900000}"/>
    <cellStyle name="SAPBEXexcCritical6 4 13 2" xfId="24248" xr:uid="{00000000-0005-0000-0000-00002C900000}"/>
    <cellStyle name="SAPBEXexcCritical6 4 13 3" xfId="35712" xr:uid="{00000000-0005-0000-0000-00002D900000}"/>
    <cellStyle name="SAPBEXexcCritical6 4 13 4" xfId="48681" xr:uid="{00000000-0005-0000-0000-00002E900000}"/>
    <cellStyle name="SAPBEXexcCritical6 4 14" xfId="7418" xr:uid="{00000000-0005-0000-0000-00002F900000}"/>
    <cellStyle name="SAPBEXexcCritical6 4 14 2" xfId="24619" xr:uid="{00000000-0005-0000-0000-000030900000}"/>
    <cellStyle name="SAPBEXexcCritical6 4 14 3" xfId="36010" xr:uid="{00000000-0005-0000-0000-000031900000}"/>
    <cellStyle name="SAPBEXexcCritical6 4 14 4" xfId="48981" xr:uid="{00000000-0005-0000-0000-000032900000}"/>
    <cellStyle name="SAPBEXexcCritical6 4 15" xfId="7726" xr:uid="{00000000-0005-0000-0000-000033900000}"/>
    <cellStyle name="SAPBEXexcCritical6 4 15 2" xfId="24890" xr:uid="{00000000-0005-0000-0000-000034900000}"/>
    <cellStyle name="SAPBEXexcCritical6 4 15 3" xfId="36241" xr:uid="{00000000-0005-0000-0000-000035900000}"/>
    <cellStyle name="SAPBEXexcCritical6 4 15 4" xfId="49212" xr:uid="{00000000-0005-0000-0000-000036900000}"/>
    <cellStyle name="SAPBEXexcCritical6 4 16" xfId="8302" xr:uid="{00000000-0005-0000-0000-000037900000}"/>
    <cellStyle name="SAPBEXexcCritical6 4 16 2" xfId="25428" xr:uid="{00000000-0005-0000-0000-000038900000}"/>
    <cellStyle name="SAPBEXexcCritical6 4 16 3" xfId="36719" xr:uid="{00000000-0005-0000-0000-000039900000}"/>
    <cellStyle name="SAPBEXexcCritical6 4 16 4" xfId="49690" xr:uid="{00000000-0005-0000-0000-00003A900000}"/>
    <cellStyle name="SAPBEXexcCritical6 4 17" xfId="8179" xr:uid="{00000000-0005-0000-0000-00003B900000}"/>
    <cellStyle name="SAPBEXexcCritical6 4 17 2" xfId="25310" xr:uid="{00000000-0005-0000-0000-00003C900000}"/>
    <cellStyle name="SAPBEXexcCritical6 4 17 3" xfId="36613" xr:uid="{00000000-0005-0000-0000-00003D900000}"/>
    <cellStyle name="SAPBEXexcCritical6 4 17 4" xfId="49584" xr:uid="{00000000-0005-0000-0000-00003E900000}"/>
    <cellStyle name="SAPBEXexcCritical6 4 18" xfId="8847" xr:uid="{00000000-0005-0000-0000-00003F900000}"/>
    <cellStyle name="SAPBEXexcCritical6 4 18 2" xfId="25910" xr:uid="{00000000-0005-0000-0000-000040900000}"/>
    <cellStyle name="SAPBEXexcCritical6 4 18 3" xfId="37129" xr:uid="{00000000-0005-0000-0000-000041900000}"/>
    <cellStyle name="SAPBEXexcCritical6 4 18 4" xfId="50100" xr:uid="{00000000-0005-0000-0000-000042900000}"/>
    <cellStyle name="SAPBEXexcCritical6 4 19" xfId="10353" xr:uid="{00000000-0005-0000-0000-000043900000}"/>
    <cellStyle name="SAPBEXexcCritical6 4 19 2" xfId="27316" xr:uid="{00000000-0005-0000-0000-000044900000}"/>
    <cellStyle name="SAPBEXexcCritical6 4 19 3" xfId="38375" xr:uid="{00000000-0005-0000-0000-000045900000}"/>
    <cellStyle name="SAPBEXexcCritical6 4 19 4" xfId="51335" xr:uid="{00000000-0005-0000-0000-000046900000}"/>
    <cellStyle name="SAPBEXexcCritical6 4 2" xfId="3243" xr:uid="{00000000-0005-0000-0000-000047900000}"/>
    <cellStyle name="SAPBEXexcCritical6 4 2 2" xfId="20830" xr:uid="{00000000-0005-0000-0000-000048900000}"/>
    <cellStyle name="SAPBEXexcCritical6 4 2 3" xfId="21322" xr:uid="{00000000-0005-0000-0000-000049900000}"/>
    <cellStyle name="SAPBEXexcCritical6 4 2 4" xfId="45768" xr:uid="{00000000-0005-0000-0000-00004A900000}"/>
    <cellStyle name="SAPBEXexcCritical6 4 20" xfId="9127" xr:uid="{00000000-0005-0000-0000-00004B900000}"/>
    <cellStyle name="SAPBEXexcCritical6 4 20 2" xfId="26162" xr:uid="{00000000-0005-0000-0000-00004C900000}"/>
    <cellStyle name="SAPBEXexcCritical6 4 20 3" xfId="37343" xr:uid="{00000000-0005-0000-0000-00004D900000}"/>
    <cellStyle name="SAPBEXexcCritical6 4 20 4" xfId="50314" xr:uid="{00000000-0005-0000-0000-00004E900000}"/>
    <cellStyle name="SAPBEXexcCritical6 4 21" xfId="10195" xr:uid="{00000000-0005-0000-0000-00004F900000}"/>
    <cellStyle name="SAPBEXexcCritical6 4 21 2" xfId="27165" xr:uid="{00000000-0005-0000-0000-000050900000}"/>
    <cellStyle name="SAPBEXexcCritical6 4 21 3" xfId="38237" xr:uid="{00000000-0005-0000-0000-000051900000}"/>
    <cellStyle name="SAPBEXexcCritical6 4 21 4" xfId="51195" xr:uid="{00000000-0005-0000-0000-000052900000}"/>
    <cellStyle name="SAPBEXexcCritical6 4 22" xfId="11255" xr:uid="{00000000-0005-0000-0000-000053900000}"/>
    <cellStyle name="SAPBEXexcCritical6 4 22 2" xfId="28139" xr:uid="{00000000-0005-0000-0000-000054900000}"/>
    <cellStyle name="SAPBEXexcCritical6 4 22 3" xfId="39065" xr:uid="{00000000-0005-0000-0000-000055900000}"/>
    <cellStyle name="SAPBEXexcCritical6 4 22 4" xfId="52073" xr:uid="{00000000-0005-0000-0000-000056900000}"/>
    <cellStyle name="SAPBEXexcCritical6 4 23" xfId="10386" xr:uid="{00000000-0005-0000-0000-000057900000}"/>
    <cellStyle name="SAPBEXexcCritical6 4 23 2" xfId="27349" xr:uid="{00000000-0005-0000-0000-000058900000}"/>
    <cellStyle name="SAPBEXexcCritical6 4 23 3" xfId="38408" xr:uid="{00000000-0005-0000-0000-000059900000}"/>
    <cellStyle name="SAPBEXexcCritical6 4 23 4" xfId="51368" xr:uid="{00000000-0005-0000-0000-00005A900000}"/>
    <cellStyle name="SAPBEXexcCritical6 4 24" xfId="11856" xr:uid="{00000000-0005-0000-0000-00005B900000}"/>
    <cellStyle name="SAPBEXexcCritical6 4 24 2" xfId="28679" xr:uid="{00000000-0005-0000-0000-00005C900000}"/>
    <cellStyle name="SAPBEXexcCritical6 4 24 3" xfId="39529" xr:uid="{00000000-0005-0000-0000-00005D900000}"/>
    <cellStyle name="SAPBEXexcCritical6 4 24 4" xfId="52537" xr:uid="{00000000-0005-0000-0000-00005E900000}"/>
    <cellStyle name="SAPBEXexcCritical6 4 25" xfId="10978" xr:uid="{00000000-0005-0000-0000-00005F900000}"/>
    <cellStyle name="SAPBEXexcCritical6 4 25 2" xfId="27893" xr:uid="{00000000-0005-0000-0000-000060900000}"/>
    <cellStyle name="SAPBEXexcCritical6 4 25 3" xfId="38857" xr:uid="{00000000-0005-0000-0000-000061900000}"/>
    <cellStyle name="SAPBEXexcCritical6 4 25 4" xfId="51865" xr:uid="{00000000-0005-0000-0000-000062900000}"/>
    <cellStyle name="SAPBEXexcCritical6 4 26" xfId="10202" xr:uid="{00000000-0005-0000-0000-000063900000}"/>
    <cellStyle name="SAPBEXexcCritical6 4 26 2" xfId="27171" xr:uid="{00000000-0005-0000-0000-000064900000}"/>
    <cellStyle name="SAPBEXexcCritical6 4 26 3" xfId="38243" xr:uid="{00000000-0005-0000-0000-000065900000}"/>
    <cellStyle name="SAPBEXexcCritical6 4 26 4" xfId="51200" xr:uid="{00000000-0005-0000-0000-000066900000}"/>
    <cellStyle name="SAPBEXexcCritical6 4 27" xfId="12233" xr:uid="{00000000-0005-0000-0000-000067900000}"/>
    <cellStyle name="SAPBEXexcCritical6 4 27 2" xfId="29015" xr:uid="{00000000-0005-0000-0000-000068900000}"/>
    <cellStyle name="SAPBEXexcCritical6 4 27 3" xfId="39789" xr:uid="{00000000-0005-0000-0000-000069900000}"/>
    <cellStyle name="SAPBEXexcCritical6 4 27 4" xfId="52797" xr:uid="{00000000-0005-0000-0000-00006A900000}"/>
    <cellStyle name="SAPBEXexcCritical6 4 28" xfId="13042" xr:uid="{00000000-0005-0000-0000-00006B900000}"/>
    <cellStyle name="SAPBEXexcCritical6 4 28 2" xfId="29736" xr:uid="{00000000-0005-0000-0000-00006C900000}"/>
    <cellStyle name="SAPBEXexcCritical6 4 28 3" xfId="40401" xr:uid="{00000000-0005-0000-0000-00006D900000}"/>
    <cellStyle name="SAPBEXexcCritical6 4 28 4" xfId="53409" xr:uid="{00000000-0005-0000-0000-00006E900000}"/>
    <cellStyle name="SAPBEXexcCritical6 4 29" xfId="13382" xr:uid="{00000000-0005-0000-0000-00006F900000}"/>
    <cellStyle name="SAPBEXexcCritical6 4 29 2" xfId="30045" xr:uid="{00000000-0005-0000-0000-000070900000}"/>
    <cellStyle name="SAPBEXexcCritical6 4 29 3" xfId="40666" xr:uid="{00000000-0005-0000-0000-000071900000}"/>
    <cellStyle name="SAPBEXexcCritical6 4 29 4" xfId="53674" xr:uid="{00000000-0005-0000-0000-000072900000}"/>
    <cellStyle name="SAPBEXexcCritical6 4 3" xfId="3539" xr:uid="{00000000-0005-0000-0000-000073900000}"/>
    <cellStyle name="SAPBEXexcCritical6 4 3 2" xfId="21094" xr:uid="{00000000-0005-0000-0000-000074900000}"/>
    <cellStyle name="SAPBEXexcCritical6 4 3 3" xfId="21332" xr:uid="{00000000-0005-0000-0000-000075900000}"/>
    <cellStyle name="SAPBEXexcCritical6 4 3 4" xfId="45985" xr:uid="{00000000-0005-0000-0000-000076900000}"/>
    <cellStyle name="SAPBEXexcCritical6 4 30" xfId="11237" xr:uid="{00000000-0005-0000-0000-000077900000}"/>
    <cellStyle name="SAPBEXexcCritical6 4 30 2" xfId="28122" xr:uid="{00000000-0005-0000-0000-000078900000}"/>
    <cellStyle name="SAPBEXexcCritical6 4 30 3" xfId="39048" xr:uid="{00000000-0005-0000-0000-000079900000}"/>
    <cellStyle name="SAPBEXexcCritical6 4 30 4" xfId="52056" xr:uid="{00000000-0005-0000-0000-00007A900000}"/>
    <cellStyle name="SAPBEXexcCritical6 4 31" xfId="9514" xr:uid="{00000000-0005-0000-0000-00007B900000}"/>
    <cellStyle name="SAPBEXexcCritical6 4 31 2" xfId="26530" xr:uid="{00000000-0005-0000-0000-00007C900000}"/>
    <cellStyle name="SAPBEXexcCritical6 4 31 3" xfId="37676" xr:uid="{00000000-0005-0000-0000-00007D900000}"/>
    <cellStyle name="SAPBEXexcCritical6 4 31 4" xfId="50642" xr:uid="{00000000-0005-0000-0000-00007E900000}"/>
    <cellStyle name="SAPBEXexcCritical6 4 32" xfId="9406" xr:uid="{00000000-0005-0000-0000-00007F900000}"/>
    <cellStyle name="SAPBEXexcCritical6 4 32 2" xfId="26430" xr:uid="{00000000-0005-0000-0000-000080900000}"/>
    <cellStyle name="SAPBEXexcCritical6 4 32 3" xfId="37584" xr:uid="{00000000-0005-0000-0000-000081900000}"/>
    <cellStyle name="SAPBEXexcCritical6 4 32 4" xfId="50550" xr:uid="{00000000-0005-0000-0000-000082900000}"/>
    <cellStyle name="SAPBEXexcCritical6 4 33" xfId="14518" xr:uid="{00000000-0005-0000-0000-000083900000}"/>
    <cellStyle name="SAPBEXexcCritical6 4 33 2" xfId="31055" xr:uid="{00000000-0005-0000-0000-000084900000}"/>
    <cellStyle name="SAPBEXexcCritical6 4 33 3" xfId="41523" xr:uid="{00000000-0005-0000-0000-000085900000}"/>
    <cellStyle name="SAPBEXexcCritical6 4 33 4" xfId="54531" xr:uid="{00000000-0005-0000-0000-000086900000}"/>
    <cellStyle name="SAPBEXexcCritical6 4 34" xfId="14834" xr:uid="{00000000-0005-0000-0000-000087900000}"/>
    <cellStyle name="SAPBEXexcCritical6 4 34 2" xfId="31333" xr:uid="{00000000-0005-0000-0000-000088900000}"/>
    <cellStyle name="SAPBEXexcCritical6 4 34 3" xfId="41757" xr:uid="{00000000-0005-0000-0000-000089900000}"/>
    <cellStyle name="SAPBEXexcCritical6 4 34 4" xfId="54765" xr:uid="{00000000-0005-0000-0000-00008A900000}"/>
    <cellStyle name="SAPBEXexcCritical6 4 35" xfId="15132" xr:uid="{00000000-0005-0000-0000-00008B900000}"/>
    <cellStyle name="SAPBEXexcCritical6 4 35 2" xfId="31600" xr:uid="{00000000-0005-0000-0000-00008C900000}"/>
    <cellStyle name="SAPBEXexcCritical6 4 35 3" xfId="41989" xr:uid="{00000000-0005-0000-0000-00008D900000}"/>
    <cellStyle name="SAPBEXexcCritical6 4 35 4" xfId="54997" xr:uid="{00000000-0005-0000-0000-00008E900000}"/>
    <cellStyle name="SAPBEXexcCritical6 4 36" xfId="15584" xr:uid="{00000000-0005-0000-0000-00008F900000}"/>
    <cellStyle name="SAPBEXexcCritical6 4 36 2" xfId="32006" xr:uid="{00000000-0005-0000-0000-000090900000}"/>
    <cellStyle name="SAPBEXexcCritical6 4 36 3" xfId="42349" xr:uid="{00000000-0005-0000-0000-000091900000}"/>
    <cellStyle name="SAPBEXexcCritical6 4 36 4" xfId="55357" xr:uid="{00000000-0005-0000-0000-000092900000}"/>
    <cellStyle name="SAPBEXexcCritical6 4 37" xfId="15481" xr:uid="{00000000-0005-0000-0000-000093900000}"/>
    <cellStyle name="SAPBEXexcCritical6 4 37 2" xfId="31907" xr:uid="{00000000-0005-0000-0000-000094900000}"/>
    <cellStyle name="SAPBEXexcCritical6 4 37 3" xfId="42258" xr:uid="{00000000-0005-0000-0000-000095900000}"/>
    <cellStyle name="SAPBEXexcCritical6 4 37 4" xfId="55266" xr:uid="{00000000-0005-0000-0000-000096900000}"/>
    <cellStyle name="SAPBEXexcCritical6 4 38" xfId="16329" xr:uid="{00000000-0005-0000-0000-000097900000}"/>
    <cellStyle name="SAPBEXexcCritical6 4 38 2" xfId="32673" xr:uid="{00000000-0005-0000-0000-000098900000}"/>
    <cellStyle name="SAPBEXexcCritical6 4 38 3" xfId="42929" xr:uid="{00000000-0005-0000-0000-000099900000}"/>
    <cellStyle name="SAPBEXexcCritical6 4 38 4" xfId="55937" xr:uid="{00000000-0005-0000-0000-00009A900000}"/>
    <cellStyle name="SAPBEXexcCritical6 4 39" xfId="16374" xr:uid="{00000000-0005-0000-0000-00009B900000}"/>
    <cellStyle name="SAPBEXexcCritical6 4 39 2" xfId="32715" xr:uid="{00000000-0005-0000-0000-00009C900000}"/>
    <cellStyle name="SAPBEXexcCritical6 4 39 3" xfId="42966" xr:uid="{00000000-0005-0000-0000-00009D900000}"/>
    <cellStyle name="SAPBEXexcCritical6 4 39 4" xfId="55974" xr:uid="{00000000-0005-0000-0000-00009E900000}"/>
    <cellStyle name="SAPBEXexcCritical6 4 4" xfId="4158" xr:uid="{00000000-0005-0000-0000-00009F900000}"/>
    <cellStyle name="SAPBEXexcCritical6 4 4 2" xfId="21657" xr:uid="{00000000-0005-0000-0000-0000A0900000}"/>
    <cellStyle name="SAPBEXexcCritical6 4 4 3" xfId="19867" xr:uid="{00000000-0005-0000-0000-0000A1900000}"/>
    <cellStyle name="SAPBEXexcCritical6 4 4 4" xfId="46465" xr:uid="{00000000-0005-0000-0000-0000A2900000}"/>
    <cellStyle name="SAPBEXexcCritical6 4 40" xfId="17350" xr:uid="{00000000-0005-0000-0000-0000A3900000}"/>
    <cellStyle name="SAPBEXexcCritical6 4 40 2" xfId="33603" xr:uid="{00000000-0005-0000-0000-0000A4900000}"/>
    <cellStyle name="SAPBEXexcCritical6 4 40 3" xfId="43741" xr:uid="{00000000-0005-0000-0000-0000A5900000}"/>
    <cellStyle name="SAPBEXexcCritical6 4 40 4" xfId="56749" xr:uid="{00000000-0005-0000-0000-0000A6900000}"/>
    <cellStyle name="SAPBEXexcCritical6 4 41" xfId="17167" xr:uid="{00000000-0005-0000-0000-0000A7900000}"/>
    <cellStyle name="SAPBEXexcCritical6 4 41 2" xfId="33430" xr:uid="{00000000-0005-0000-0000-0000A8900000}"/>
    <cellStyle name="SAPBEXexcCritical6 4 41 3" xfId="43591" xr:uid="{00000000-0005-0000-0000-0000A9900000}"/>
    <cellStyle name="SAPBEXexcCritical6 4 41 4" xfId="56599" xr:uid="{00000000-0005-0000-0000-0000AA900000}"/>
    <cellStyle name="SAPBEXexcCritical6 4 42" xfId="17910" xr:uid="{00000000-0005-0000-0000-0000AB900000}"/>
    <cellStyle name="SAPBEXexcCritical6 4 42 2" xfId="34099" xr:uid="{00000000-0005-0000-0000-0000AC900000}"/>
    <cellStyle name="SAPBEXexcCritical6 4 42 3" xfId="44152" xr:uid="{00000000-0005-0000-0000-0000AD900000}"/>
    <cellStyle name="SAPBEXexcCritical6 4 42 4" xfId="57160" xr:uid="{00000000-0005-0000-0000-0000AE900000}"/>
    <cellStyle name="SAPBEXexcCritical6 4 43" xfId="18225" xr:uid="{00000000-0005-0000-0000-0000AF900000}"/>
    <cellStyle name="SAPBEXexcCritical6 4 43 2" xfId="34374" xr:uid="{00000000-0005-0000-0000-0000B0900000}"/>
    <cellStyle name="SAPBEXexcCritical6 4 43 3" xfId="44383" xr:uid="{00000000-0005-0000-0000-0000B1900000}"/>
    <cellStyle name="SAPBEXexcCritical6 4 43 4" xfId="57391" xr:uid="{00000000-0005-0000-0000-0000B2900000}"/>
    <cellStyle name="SAPBEXexcCritical6 4 44" xfId="18545" xr:uid="{00000000-0005-0000-0000-0000B3900000}"/>
    <cellStyle name="SAPBEXexcCritical6 4 44 2" xfId="34661" xr:uid="{00000000-0005-0000-0000-0000B4900000}"/>
    <cellStyle name="SAPBEXexcCritical6 4 44 3" xfId="44620" xr:uid="{00000000-0005-0000-0000-0000B5900000}"/>
    <cellStyle name="SAPBEXexcCritical6 4 44 4" xfId="57628" xr:uid="{00000000-0005-0000-0000-0000B6900000}"/>
    <cellStyle name="SAPBEXexcCritical6 4 45" xfId="19005" xr:uid="{00000000-0005-0000-0000-0000B7900000}"/>
    <cellStyle name="SAPBEXexcCritical6 4 45 2" xfId="35068" xr:uid="{00000000-0005-0000-0000-0000B8900000}"/>
    <cellStyle name="SAPBEXexcCritical6 4 45 3" xfId="44962" xr:uid="{00000000-0005-0000-0000-0000B9900000}"/>
    <cellStyle name="SAPBEXexcCritical6 4 45 4" xfId="57970" xr:uid="{00000000-0005-0000-0000-0000BA900000}"/>
    <cellStyle name="SAPBEXexcCritical6 4 46" xfId="19308" xr:uid="{00000000-0005-0000-0000-0000BB900000}"/>
    <cellStyle name="SAPBEXexcCritical6 4 46 2" xfId="35338" xr:uid="{00000000-0005-0000-0000-0000BC900000}"/>
    <cellStyle name="SAPBEXexcCritical6 4 46 3" xfId="45185" xr:uid="{00000000-0005-0000-0000-0000BD900000}"/>
    <cellStyle name="SAPBEXexcCritical6 4 46 4" xfId="58193" xr:uid="{00000000-0005-0000-0000-0000BE900000}"/>
    <cellStyle name="SAPBEXexcCritical6 4 47" xfId="22275" xr:uid="{00000000-0005-0000-0000-0000BF900000}"/>
    <cellStyle name="SAPBEXexcCritical6 4 48" xfId="45469" xr:uid="{00000000-0005-0000-0000-0000C0900000}"/>
    <cellStyle name="SAPBEXexcCritical6 4 5" xfId="4031" xr:uid="{00000000-0005-0000-0000-0000C1900000}"/>
    <cellStyle name="SAPBEXexcCritical6 4 5 2" xfId="21537" xr:uid="{00000000-0005-0000-0000-0000C2900000}"/>
    <cellStyle name="SAPBEXexcCritical6 4 5 3" xfId="19969" xr:uid="{00000000-0005-0000-0000-0000C3900000}"/>
    <cellStyle name="SAPBEXexcCritical6 4 5 4" xfId="46363" xr:uid="{00000000-0005-0000-0000-0000C4900000}"/>
    <cellStyle name="SAPBEXexcCritical6 4 6" xfId="4791" xr:uid="{00000000-0005-0000-0000-0000C5900000}"/>
    <cellStyle name="SAPBEXexcCritical6 4 6 2" xfId="22225" xr:uid="{00000000-0005-0000-0000-0000C6900000}"/>
    <cellStyle name="SAPBEXexcCritical6 4 6 3" xfId="26559" xr:uid="{00000000-0005-0000-0000-0000C7900000}"/>
    <cellStyle name="SAPBEXexcCritical6 4 6 4" xfId="46938" xr:uid="{00000000-0005-0000-0000-0000C8900000}"/>
    <cellStyle name="SAPBEXexcCritical6 4 7" xfId="3884" xr:uid="{00000000-0005-0000-0000-0000C9900000}"/>
    <cellStyle name="SAPBEXexcCritical6 4 7 2" xfId="21400" xr:uid="{00000000-0005-0000-0000-0000CA900000}"/>
    <cellStyle name="SAPBEXexcCritical6 4 7 3" xfId="20089" xr:uid="{00000000-0005-0000-0000-0000CB900000}"/>
    <cellStyle name="SAPBEXexcCritical6 4 7 4" xfId="46239" xr:uid="{00000000-0005-0000-0000-0000CC900000}"/>
    <cellStyle name="SAPBEXexcCritical6 4 8" xfId="5304" xr:uid="{00000000-0005-0000-0000-0000CD900000}"/>
    <cellStyle name="SAPBEXexcCritical6 4 8 2" xfId="22692" xr:uid="{00000000-0005-0000-0000-0000CE900000}"/>
    <cellStyle name="SAPBEXexcCritical6 4 8 3" xfId="20357" xr:uid="{00000000-0005-0000-0000-0000CF900000}"/>
    <cellStyle name="SAPBEXexcCritical6 4 8 4" xfId="47340" xr:uid="{00000000-0005-0000-0000-0000D0900000}"/>
    <cellStyle name="SAPBEXexcCritical6 4 9" xfId="4697" xr:uid="{00000000-0005-0000-0000-0000D1900000}"/>
    <cellStyle name="SAPBEXexcCritical6 4 9 2" xfId="22135" xr:uid="{00000000-0005-0000-0000-0000D2900000}"/>
    <cellStyle name="SAPBEXexcCritical6 4 9 3" xfId="26124" xr:uid="{00000000-0005-0000-0000-0000D3900000}"/>
    <cellStyle name="SAPBEXexcCritical6 4 9 4" xfId="46850" xr:uid="{00000000-0005-0000-0000-0000D4900000}"/>
    <cellStyle name="SAPBEXexcCritical6 5" xfId="3133" xr:uid="{00000000-0005-0000-0000-0000D5900000}"/>
    <cellStyle name="SAPBEXexcCritical6 5 2" xfId="20726" xr:uid="{00000000-0005-0000-0000-0000D6900000}"/>
    <cellStyle name="SAPBEXexcCritical6 5 3" xfId="28657" xr:uid="{00000000-0005-0000-0000-0000D7900000}"/>
    <cellStyle name="SAPBEXexcCritical6 5 4" xfId="45676" xr:uid="{00000000-0005-0000-0000-0000D8900000}"/>
    <cellStyle name="SAPBEXexcCritical6 6" xfId="5063" xr:uid="{00000000-0005-0000-0000-0000D9900000}"/>
    <cellStyle name="SAPBEXexcCritical6 6 2" xfId="22474" xr:uid="{00000000-0005-0000-0000-0000DA900000}"/>
    <cellStyle name="SAPBEXexcCritical6 6 3" xfId="20641" xr:uid="{00000000-0005-0000-0000-0000DB900000}"/>
    <cellStyle name="SAPBEXexcCritical6 6 4" xfId="47154" xr:uid="{00000000-0005-0000-0000-0000DC900000}"/>
    <cellStyle name="SAPBEXexcCritical6 7" xfId="5858" xr:uid="{00000000-0005-0000-0000-0000DD900000}"/>
    <cellStyle name="SAPBEXexcCritical6 7 2" xfId="23202" xr:uid="{00000000-0005-0000-0000-0000DE900000}"/>
    <cellStyle name="SAPBEXexcCritical6 7 3" xfId="30825" xr:uid="{00000000-0005-0000-0000-0000DF900000}"/>
    <cellStyle name="SAPBEXexcCritical6 7 4" xfId="47782" xr:uid="{00000000-0005-0000-0000-0000E0900000}"/>
    <cellStyle name="SAPBEXexcCritical6 8" xfId="5822" xr:uid="{00000000-0005-0000-0000-0000E1900000}"/>
    <cellStyle name="SAPBEXexcCritical6 8 2" xfId="23167" xr:uid="{00000000-0005-0000-0000-0000E2900000}"/>
    <cellStyle name="SAPBEXexcCritical6 8 3" xfId="34700" xr:uid="{00000000-0005-0000-0000-0000E3900000}"/>
    <cellStyle name="SAPBEXexcCritical6 8 4" xfId="47752" xr:uid="{00000000-0005-0000-0000-0000E4900000}"/>
    <cellStyle name="SAPBEXexcCritical6 9" xfId="6927" xr:uid="{00000000-0005-0000-0000-0000E5900000}"/>
    <cellStyle name="SAPBEXexcCritical6 9 2" xfId="24172" xr:uid="{00000000-0005-0000-0000-0000E6900000}"/>
    <cellStyle name="SAPBEXexcCritical6 9 3" xfId="35640" xr:uid="{00000000-0005-0000-0000-0000E7900000}"/>
    <cellStyle name="SAPBEXexcCritical6 9 4" xfId="48609" xr:uid="{00000000-0005-0000-0000-0000E8900000}"/>
    <cellStyle name="SAPBEXexcGood1" xfId="1596" xr:uid="{00000000-0005-0000-0000-0000E9900000}"/>
    <cellStyle name="SAPBEXexcGood1 10" xfId="7287" xr:uid="{00000000-0005-0000-0000-0000EA900000}"/>
    <cellStyle name="SAPBEXexcGood1 10 2" xfId="24500" xr:uid="{00000000-0005-0000-0000-0000EB900000}"/>
    <cellStyle name="SAPBEXexcGood1 10 3" xfId="35914" xr:uid="{00000000-0005-0000-0000-0000EC900000}"/>
    <cellStyle name="SAPBEXexcGood1 10 4" xfId="48885" xr:uid="{00000000-0005-0000-0000-0000ED900000}"/>
    <cellStyle name="SAPBEXexcGood1 11" xfId="8067" xr:uid="{00000000-0005-0000-0000-0000EE900000}"/>
    <cellStyle name="SAPBEXexcGood1 11 2" xfId="25202" xr:uid="{00000000-0005-0000-0000-0000EF900000}"/>
    <cellStyle name="SAPBEXexcGood1 11 3" xfId="36510" xr:uid="{00000000-0005-0000-0000-0000F0900000}"/>
    <cellStyle name="SAPBEXexcGood1 11 4" xfId="49481" xr:uid="{00000000-0005-0000-0000-0000F1900000}"/>
    <cellStyle name="SAPBEXexcGood1 12" xfId="8044" xr:uid="{00000000-0005-0000-0000-0000F2900000}"/>
    <cellStyle name="SAPBEXexcGood1 12 2" xfId="25179" xr:uid="{00000000-0005-0000-0000-0000F3900000}"/>
    <cellStyle name="SAPBEXexcGood1 12 3" xfId="36490" xr:uid="{00000000-0005-0000-0000-0000F4900000}"/>
    <cellStyle name="SAPBEXexcGood1 12 4" xfId="49461" xr:uid="{00000000-0005-0000-0000-0000F5900000}"/>
    <cellStyle name="SAPBEXexcGood1 13" xfId="9476" xr:uid="{00000000-0005-0000-0000-0000F6900000}"/>
    <cellStyle name="SAPBEXexcGood1 13 2" xfId="26495" xr:uid="{00000000-0005-0000-0000-0000F7900000}"/>
    <cellStyle name="SAPBEXexcGood1 13 3" xfId="37643" xr:uid="{00000000-0005-0000-0000-0000F8900000}"/>
    <cellStyle name="SAPBEXexcGood1 13 4" xfId="50609" xr:uid="{00000000-0005-0000-0000-0000F9900000}"/>
    <cellStyle name="SAPBEXexcGood1 14" xfId="9738" xr:uid="{00000000-0005-0000-0000-0000FA900000}"/>
    <cellStyle name="SAPBEXexcGood1 14 2" xfId="26736" xr:uid="{00000000-0005-0000-0000-0000FB900000}"/>
    <cellStyle name="SAPBEXexcGood1 14 3" xfId="37869" xr:uid="{00000000-0005-0000-0000-0000FC900000}"/>
    <cellStyle name="SAPBEXexcGood1 14 4" xfId="50835" xr:uid="{00000000-0005-0000-0000-0000FD900000}"/>
    <cellStyle name="SAPBEXexcGood1 15" xfId="9289" xr:uid="{00000000-0005-0000-0000-0000FE900000}"/>
    <cellStyle name="SAPBEXexcGood1 15 2" xfId="26319" xr:uid="{00000000-0005-0000-0000-0000FF900000}"/>
    <cellStyle name="SAPBEXexcGood1 15 3" xfId="37492" xr:uid="{00000000-0005-0000-0000-000000910000}"/>
    <cellStyle name="SAPBEXexcGood1 15 4" xfId="50458" xr:uid="{00000000-0005-0000-0000-000001910000}"/>
    <cellStyle name="SAPBEXexcGood1 16" xfId="9393" xr:uid="{00000000-0005-0000-0000-000002910000}"/>
    <cellStyle name="SAPBEXexcGood1 16 2" xfId="26418" xr:uid="{00000000-0005-0000-0000-000003910000}"/>
    <cellStyle name="SAPBEXexcGood1 16 3" xfId="37574" xr:uid="{00000000-0005-0000-0000-000004910000}"/>
    <cellStyle name="SAPBEXexcGood1 16 4" xfId="50540" xr:uid="{00000000-0005-0000-0000-000005910000}"/>
    <cellStyle name="SAPBEXexcGood1 17" xfId="9564" xr:uid="{00000000-0005-0000-0000-000006910000}"/>
    <cellStyle name="SAPBEXexcGood1 17 2" xfId="26576" xr:uid="{00000000-0005-0000-0000-000007910000}"/>
    <cellStyle name="SAPBEXexcGood1 17 3" xfId="37719" xr:uid="{00000000-0005-0000-0000-000008910000}"/>
    <cellStyle name="SAPBEXexcGood1 17 4" xfId="50685" xr:uid="{00000000-0005-0000-0000-000009910000}"/>
    <cellStyle name="SAPBEXexcGood1 18" xfId="11202" xr:uid="{00000000-0005-0000-0000-00000A910000}"/>
    <cellStyle name="SAPBEXexcGood1 18 2" xfId="28090" xr:uid="{00000000-0005-0000-0000-00000B910000}"/>
    <cellStyle name="SAPBEXexcGood1 18 3" xfId="39026" xr:uid="{00000000-0005-0000-0000-00000C910000}"/>
    <cellStyle name="SAPBEXexcGood1 18 4" xfId="52034" xr:uid="{00000000-0005-0000-0000-00000D910000}"/>
    <cellStyle name="SAPBEXexcGood1 19" xfId="11844" xr:uid="{00000000-0005-0000-0000-00000E910000}"/>
    <cellStyle name="SAPBEXexcGood1 19 2" xfId="28667" xr:uid="{00000000-0005-0000-0000-00000F910000}"/>
    <cellStyle name="SAPBEXexcGood1 19 3" xfId="39517" xr:uid="{00000000-0005-0000-0000-000010910000}"/>
    <cellStyle name="SAPBEXexcGood1 19 4" xfId="52525" xr:uid="{00000000-0005-0000-0000-000011910000}"/>
    <cellStyle name="SAPBEXexcGood1 2" xfId="2909" xr:uid="{00000000-0005-0000-0000-000012910000}"/>
    <cellStyle name="SAPBEXexcGood1 2 10" xfId="6279" xr:uid="{00000000-0005-0000-0000-000013910000}"/>
    <cellStyle name="SAPBEXexcGood1 2 10 2" xfId="23601" xr:uid="{00000000-0005-0000-0000-000014910000}"/>
    <cellStyle name="SAPBEXexcGood1 2 10 3" xfId="31654" xr:uid="{00000000-0005-0000-0000-000015910000}"/>
    <cellStyle name="SAPBEXexcGood1 2 10 4" xfId="48135" xr:uid="{00000000-0005-0000-0000-000016910000}"/>
    <cellStyle name="SAPBEXexcGood1 2 11" xfId="6513" xr:uid="{00000000-0005-0000-0000-000017910000}"/>
    <cellStyle name="SAPBEXexcGood1 2 11 2" xfId="23810" xr:uid="{00000000-0005-0000-0000-000018910000}"/>
    <cellStyle name="SAPBEXexcGood1 2 11 3" xfId="27761" xr:uid="{00000000-0005-0000-0000-000019910000}"/>
    <cellStyle name="SAPBEXexcGood1 2 11 4" xfId="48308" xr:uid="{00000000-0005-0000-0000-00001A910000}"/>
    <cellStyle name="SAPBEXexcGood1 2 12" xfId="6807" xr:uid="{00000000-0005-0000-0000-00001B910000}"/>
    <cellStyle name="SAPBEXexcGood1 2 12 2" xfId="24072" xr:uid="{00000000-0005-0000-0000-00001C910000}"/>
    <cellStyle name="SAPBEXexcGood1 2 12 3" xfId="34308" xr:uid="{00000000-0005-0000-0000-00001D910000}"/>
    <cellStyle name="SAPBEXexcGood1 2 12 4" xfId="48531" xr:uid="{00000000-0005-0000-0000-00001E910000}"/>
    <cellStyle name="SAPBEXexcGood1 2 13" xfId="7171" xr:uid="{00000000-0005-0000-0000-00001F910000}"/>
    <cellStyle name="SAPBEXexcGood1 2 13 2" xfId="24402" xr:uid="{00000000-0005-0000-0000-000020910000}"/>
    <cellStyle name="SAPBEXexcGood1 2 13 3" xfId="35842" xr:uid="{00000000-0005-0000-0000-000021910000}"/>
    <cellStyle name="SAPBEXexcGood1 2 13 4" xfId="48811" xr:uid="{00000000-0005-0000-0000-000022910000}"/>
    <cellStyle name="SAPBEXexcGood1 2 14" xfId="7597" xr:uid="{00000000-0005-0000-0000-000023910000}"/>
    <cellStyle name="SAPBEXexcGood1 2 14 2" xfId="24778" xr:uid="{00000000-0005-0000-0000-000024910000}"/>
    <cellStyle name="SAPBEXexcGood1 2 14 3" xfId="36150" xr:uid="{00000000-0005-0000-0000-000025910000}"/>
    <cellStyle name="SAPBEXexcGood1 2 14 4" xfId="49121" xr:uid="{00000000-0005-0000-0000-000026910000}"/>
    <cellStyle name="SAPBEXexcGood1 2 15" xfId="7894" xr:uid="{00000000-0005-0000-0000-000027910000}"/>
    <cellStyle name="SAPBEXexcGood1 2 15 2" xfId="25048" xr:uid="{00000000-0005-0000-0000-000028910000}"/>
    <cellStyle name="SAPBEXexcGood1 2 15 3" xfId="36380" xr:uid="{00000000-0005-0000-0000-000029910000}"/>
    <cellStyle name="SAPBEXexcGood1 2 15 4" xfId="49351" xr:uid="{00000000-0005-0000-0000-00002A910000}"/>
    <cellStyle name="SAPBEXexcGood1 2 16" xfId="8476" xr:uid="{00000000-0005-0000-0000-00002B910000}"/>
    <cellStyle name="SAPBEXexcGood1 2 16 2" xfId="25591" xr:uid="{00000000-0005-0000-0000-00002C910000}"/>
    <cellStyle name="SAPBEXexcGood1 2 16 3" xfId="36864" xr:uid="{00000000-0005-0000-0000-00002D910000}"/>
    <cellStyle name="SAPBEXexcGood1 2 16 4" xfId="49835" xr:uid="{00000000-0005-0000-0000-00002E910000}"/>
    <cellStyle name="SAPBEXexcGood1 2 17" xfId="8738" xr:uid="{00000000-0005-0000-0000-00002F910000}"/>
    <cellStyle name="SAPBEXexcGood1 2 17 2" xfId="25818" xr:uid="{00000000-0005-0000-0000-000030910000}"/>
    <cellStyle name="SAPBEXexcGood1 2 17 3" xfId="37052" xr:uid="{00000000-0005-0000-0000-000031910000}"/>
    <cellStyle name="SAPBEXexcGood1 2 17 4" xfId="50023" xr:uid="{00000000-0005-0000-0000-000032910000}"/>
    <cellStyle name="SAPBEXexcGood1 2 18" xfId="9015" xr:uid="{00000000-0005-0000-0000-000033910000}"/>
    <cellStyle name="SAPBEXexcGood1 2 18 2" xfId="26067" xr:uid="{00000000-0005-0000-0000-000034910000}"/>
    <cellStyle name="SAPBEXexcGood1 2 18 3" xfId="37268" xr:uid="{00000000-0005-0000-0000-000035910000}"/>
    <cellStyle name="SAPBEXexcGood1 2 18 4" xfId="50239" xr:uid="{00000000-0005-0000-0000-000036910000}"/>
    <cellStyle name="SAPBEXexcGood1 2 19" xfId="10536" xr:uid="{00000000-0005-0000-0000-000037910000}"/>
    <cellStyle name="SAPBEXexcGood1 2 19 2" xfId="27489" xr:uid="{00000000-0005-0000-0000-000038910000}"/>
    <cellStyle name="SAPBEXexcGood1 2 19 3" xfId="38529" xr:uid="{00000000-0005-0000-0000-000039910000}"/>
    <cellStyle name="SAPBEXexcGood1 2 19 4" xfId="51516" xr:uid="{00000000-0005-0000-0000-00003A910000}"/>
    <cellStyle name="SAPBEXexcGood1 2 2" xfId="3421" xr:uid="{00000000-0005-0000-0000-00003B910000}"/>
    <cellStyle name="SAPBEXexcGood1 2 2 2" xfId="20994" xr:uid="{00000000-0005-0000-0000-00003C910000}"/>
    <cellStyle name="SAPBEXexcGood1 2 2 3" xfId="24940" xr:uid="{00000000-0005-0000-0000-00003D910000}"/>
    <cellStyle name="SAPBEXexcGood1 2 2 4" xfId="45907" xr:uid="{00000000-0005-0000-0000-00003E910000}"/>
    <cellStyle name="SAPBEXexcGood1 2 20" xfId="10781" xr:uid="{00000000-0005-0000-0000-00003F910000}"/>
    <cellStyle name="SAPBEXexcGood1 2 20 2" xfId="27716" xr:uid="{00000000-0005-0000-0000-000040910000}"/>
    <cellStyle name="SAPBEXexcGood1 2 20 3" xfId="38725" xr:uid="{00000000-0005-0000-0000-000041910000}"/>
    <cellStyle name="SAPBEXexcGood1 2 20 4" xfId="51733" xr:uid="{00000000-0005-0000-0000-000042910000}"/>
    <cellStyle name="SAPBEXexcGood1 2 21" xfId="11106" xr:uid="{00000000-0005-0000-0000-000043910000}"/>
    <cellStyle name="SAPBEXexcGood1 2 21 2" xfId="28011" xr:uid="{00000000-0005-0000-0000-000044910000}"/>
    <cellStyle name="SAPBEXexcGood1 2 21 3" xfId="38964" xr:uid="{00000000-0005-0000-0000-000045910000}"/>
    <cellStyle name="SAPBEXexcGood1 2 21 4" xfId="51972" xr:uid="{00000000-0005-0000-0000-000046910000}"/>
    <cellStyle name="SAPBEXexcGood1 2 22" xfId="11446" xr:uid="{00000000-0005-0000-0000-000047910000}"/>
    <cellStyle name="SAPBEXexcGood1 2 22 2" xfId="28321" xr:uid="{00000000-0005-0000-0000-000048910000}"/>
    <cellStyle name="SAPBEXexcGood1 2 22 3" xfId="39223" xr:uid="{00000000-0005-0000-0000-000049910000}"/>
    <cellStyle name="SAPBEXexcGood1 2 22 4" xfId="52231" xr:uid="{00000000-0005-0000-0000-00004A910000}"/>
    <cellStyle name="SAPBEXexcGood1 2 23" xfId="11717" xr:uid="{00000000-0005-0000-0000-00004B910000}"/>
    <cellStyle name="SAPBEXexcGood1 2 23 2" xfId="28558" xr:uid="{00000000-0005-0000-0000-00004C910000}"/>
    <cellStyle name="SAPBEXexcGood1 2 23 3" xfId="39425" xr:uid="{00000000-0005-0000-0000-00004D910000}"/>
    <cellStyle name="SAPBEXexcGood1 2 23 4" xfId="52433" xr:uid="{00000000-0005-0000-0000-00004E910000}"/>
    <cellStyle name="SAPBEXexcGood1 2 24" xfId="12046" xr:uid="{00000000-0005-0000-0000-00004F910000}"/>
    <cellStyle name="SAPBEXexcGood1 2 24 2" xfId="28858" xr:uid="{00000000-0005-0000-0000-000050910000}"/>
    <cellStyle name="SAPBEXexcGood1 2 24 3" xfId="39686" xr:uid="{00000000-0005-0000-0000-000051910000}"/>
    <cellStyle name="SAPBEXexcGood1 2 24 4" xfId="52694" xr:uid="{00000000-0005-0000-0000-000052910000}"/>
    <cellStyle name="SAPBEXexcGood1 2 25" xfId="12333" xr:uid="{00000000-0005-0000-0000-000053910000}"/>
    <cellStyle name="SAPBEXexcGood1 2 25 2" xfId="29112" xr:uid="{00000000-0005-0000-0000-000054910000}"/>
    <cellStyle name="SAPBEXexcGood1 2 25 3" xfId="39886" xr:uid="{00000000-0005-0000-0000-000055910000}"/>
    <cellStyle name="SAPBEXexcGood1 2 25 4" xfId="52894" xr:uid="{00000000-0005-0000-0000-000056910000}"/>
    <cellStyle name="SAPBEXexcGood1 2 26" xfId="12605" xr:uid="{00000000-0005-0000-0000-000057910000}"/>
    <cellStyle name="SAPBEXexcGood1 2 26 2" xfId="29353" xr:uid="{00000000-0005-0000-0000-000058910000}"/>
    <cellStyle name="SAPBEXexcGood1 2 26 3" xfId="40086" xr:uid="{00000000-0005-0000-0000-000059910000}"/>
    <cellStyle name="SAPBEXexcGood1 2 26 4" xfId="53094" xr:uid="{00000000-0005-0000-0000-00005A910000}"/>
    <cellStyle name="SAPBEXexcGood1 2 27" xfId="12887" xr:uid="{00000000-0005-0000-0000-00005B910000}"/>
    <cellStyle name="SAPBEXexcGood1 2 27 2" xfId="29602" xr:uid="{00000000-0005-0000-0000-00005C910000}"/>
    <cellStyle name="SAPBEXexcGood1 2 27 3" xfId="40286" xr:uid="{00000000-0005-0000-0000-00005D910000}"/>
    <cellStyle name="SAPBEXexcGood1 2 27 4" xfId="53294" xr:uid="{00000000-0005-0000-0000-00005E910000}"/>
    <cellStyle name="SAPBEXexcGood1 2 28" xfId="13229" xr:uid="{00000000-0005-0000-0000-00005F910000}"/>
    <cellStyle name="SAPBEXexcGood1 2 28 2" xfId="29910" xr:uid="{00000000-0005-0000-0000-000060910000}"/>
    <cellStyle name="SAPBEXexcGood1 2 28 3" xfId="40554" xr:uid="{00000000-0005-0000-0000-000061910000}"/>
    <cellStyle name="SAPBEXexcGood1 2 28 4" xfId="53562" xr:uid="{00000000-0005-0000-0000-000062910000}"/>
    <cellStyle name="SAPBEXexcGood1 2 29" xfId="13566" xr:uid="{00000000-0005-0000-0000-000063910000}"/>
    <cellStyle name="SAPBEXexcGood1 2 29 2" xfId="30216" xr:uid="{00000000-0005-0000-0000-000064910000}"/>
    <cellStyle name="SAPBEXexcGood1 2 29 3" xfId="40820" xr:uid="{00000000-0005-0000-0000-000065910000}"/>
    <cellStyle name="SAPBEXexcGood1 2 29 4" xfId="53828" xr:uid="{00000000-0005-0000-0000-000066910000}"/>
    <cellStyle name="SAPBEXexcGood1 2 3" xfId="3717" xr:uid="{00000000-0005-0000-0000-000067910000}"/>
    <cellStyle name="SAPBEXexcGood1 2 3 2" xfId="21253" xr:uid="{00000000-0005-0000-0000-000068910000}"/>
    <cellStyle name="SAPBEXexcGood1 2 3 3" xfId="20148" xr:uid="{00000000-0005-0000-0000-000069910000}"/>
    <cellStyle name="SAPBEXexcGood1 2 3 4" xfId="46124" xr:uid="{00000000-0005-0000-0000-00006A910000}"/>
    <cellStyle name="SAPBEXexcGood1 2 30" xfId="13806" xr:uid="{00000000-0005-0000-0000-00006B910000}"/>
    <cellStyle name="SAPBEXexcGood1 2 30 2" xfId="30430" xr:uid="{00000000-0005-0000-0000-00006C910000}"/>
    <cellStyle name="SAPBEXexcGood1 2 30 3" xfId="41005" xr:uid="{00000000-0005-0000-0000-00006D910000}"/>
    <cellStyle name="SAPBEXexcGood1 2 30 4" xfId="54013" xr:uid="{00000000-0005-0000-0000-00006E910000}"/>
    <cellStyle name="SAPBEXexcGood1 2 31" xfId="14081" xr:uid="{00000000-0005-0000-0000-00006F910000}"/>
    <cellStyle name="SAPBEXexcGood1 2 31 2" xfId="30669" xr:uid="{00000000-0005-0000-0000-000070910000}"/>
    <cellStyle name="SAPBEXexcGood1 2 31 3" xfId="41207" xr:uid="{00000000-0005-0000-0000-000071910000}"/>
    <cellStyle name="SAPBEXexcGood1 2 31 4" xfId="54215" xr:uid="{00000000-0005-0000-0000-000072910000}"/>
    <cellStyle name="SAPBEXexcGood1 2 32" xfId="14378" xr:uid="{00000000-0005-0000-0000-000073910000}"/>
    <cellStyle name="SAPBEXexcGood1 2 32 2" xfId="30933" xr:uid="{00000000-0005-0000-0000-000074910000}"/>
    <cellStyle name="SAPBEXexcGood1 2 32 3" xfId="41423" xr:uid="{00000000-0005-0000-0000-000075910000}"/>
    <cellStyle name="SAPBEXexcGood1 2 32 4" xfId="54431" xr:uid="{00000000-0005-0000-0000-000076910000}"/>
    <cellStyle name="SAPBEXexcGood1 2 33" xfId="14702" xr:uid="{00000000-0005-0000-0000-000077910000}"/>
    <cellStyle name="SAPBEXexcGood1 2 33 2" xfId="31221" xr:uid="{00000000-0005-0000-0000-000078910000}"/>
    <cellStyle name="SAPBEXexcGood1 2 33 3" xfId="41666" xr:uid="{00000000-0005-0000-0000-000079910000}"/>
    <cellStyle name="SAPBEXexcGood1 2 33 4" xfId="54674" xr:uid="{00000000-0005-0000-0000-00007A910000}"/>
    <cellStyle name="SAPBEXexcGood1 2 34" xfId="15004" xr:uid="{00000000-0005-0000-0000-00007B910000}"/>
    <cellStyle name="SAPBEXexcGood1 2 34 2" xfId="31490" xr:uid="{00000000-0005-0000-0000-00007C910000}"/>
    <cellStyle name="SAPBEXexcGood1 2 34 3" xfId="41898" xr:uid="{00000000-0005-0000-0000-00007D910000}"/>
    <cellStyle name="SAPBEXexcGood1 2 34 4" xfId="54906" xr:uid="{00000000-0005-0000-0000-00007E910000}"/>
    <cellStyle name="SAPBEXexcGood1 2 35" xfId="15310" xr:uid="{00000000-0005-0000-0000-00007F910000}"/>
    <cellStyle name="SAPBEXexcGood1 2 35 2" xfId="31759" xr:uid="{00000000-0005-0000-0000-000080910000}"/>
    <cellStyle name="SAPBEXexcGood1 2 35 3" xfId="42128" xr:uid="{00000000-0005-0000-0000-000081910000}"/>
    <cellStyle name="SAPBEXexcGood1 2 35 4" xfId="55136" xr:uid="{00000000-0005-0000-0000-000082910000}"/>
    <cellStyle name="SAPBEXexcGood1 2 36" xfId="15755" xr:uid="{00000000-0005-0000-0000-000083910000}"/>
    <cellStyle name="SAPBEXexcGood1 2 36 2" xfId="32163" xr:uid="{00000000-0005-0000-0000-000084910000}"/>
    <cellStyle name="SAPBEXexcGood1 2 36 3" xfId="42490" xr:uid="{00000000-0005-0000-0000-000085910000}"/>
    <cellStyle name="SAPBEXexcGood1 2 36 4" xfId="55498" xr:uid="{00000000-0005-0000-0000-000086910000}"/>
    <cellStyle name="SAPBEXexcGood1 2 37" xfId="16019" xr:uid="{00000000-0005-0000-0000-000087910000}"/>
    <cellStyle name="SAPBEXexcGood1 2 37 2" xfId="32391" xr:uid="{00000000-0005-0000-0000-000088910000}"/>
    <cellStyle name="SAPBEXexcGood1 2 37 3" xfId="42680" xr:uid="{00000000-0005-0000-0000-000089910000}"/>
    <cellStyle name="SAPBEXexcGood1 2 37 4" xfId="55688" xr:uid="{00000000-0005-0000-0000-00008A910000}"/>
    <cellStyle name="SAPBEXexcGood1 2 38" xfId="16506" xr:uid="{00000000-0005-0000-0000-00008B910000}"/>
    <cellStyle name="SAPBEXexcGood1 2 38 2" xfId="32838" xr:uid="{00000000-0005-0000-0000-00008C910000}"/>
    <cellStyle name="SAPBEXexcGood1 2 38 3" xfId="43077" xr:uid="{00000000-0005-0000-0000-00008D910000}"/>
    <cellStyle name="SAPBEXexcGood1 2 38 4" xfId="56085" xr:uid="{00000000-0005-0000-0000-00008E910000}"/>
    <cellStyle name="SAPBEXexcGood1 2 39" xfId="16725" xr:uid="{00000000-0005-0000-0000-00008F910000}"/>
    <cellStyle name="SAPBEXexcGood1 2 39 2" xfId="33032" xr:uid="{00000000-0005-0000-0000-000090910000}"/>
    <cellStyle name="SAPBEXexcGood1 2 39 3" xfId="43247" xr:uid="{00000000-0005-0000-0000-000091910000}"/>
    <cellStyle name="SAPBEXexcGood1 2 39 4" xfId="56255" xr:uid="{00000000-0005-0000-0000-000092910000}"/>
    <cellStyle name="SAPBEXexcGood1 2 4" xfId="4334" xr:uid="{00000000-0005-0000-0000-000093910000}"/>
    <cellStyle name="SAPBEXexcGood1 2 4 2" xfId="21817" xr:uid="{00000000-0005-0000-0000-000094910000}"/>
    <cellStyle name="SAPBEXexcGood1 2 4 3" xfId="26969" xr:uid="{00000000-0005-0000-0000-000095910000}"/>
    <cellStyle name="SAPBEXexcGood1 2 4 4" xfId="46602" xr:uid="{00000000-0005-0000-0000-000096910000}"/>
    <cellStyle name="SAPBEXexcGood1 2 40" xfId="17527" xr:uid="{00000000-0005-0000-0000-000097910000}"/>
    <cellStyle name="SAPBEXexcGood1 2 40 2" xfId="33765" xr:uid="{00000000-0005-0000-0000-000098910000}"/>
    <cellStyle name="SAPBEXexcGood1 2 40 3" xfId="43879" xr:uid="{00000000-0005-0000-0000-000099910000}"/>
    <cellStyle name="SAPBEXexcGood1 2 40 4" xfId="56887" xr:uid="{00000000-0005-0000-0000-00009A910000}"/>
    <cellStyle name="SAPBEXexcGood1 2 41" xfId="17777" xr:uid="{00000000-0005-0000-0000-00009B910000}"/>
    <cellStyle name="SAPBEXexcGood1 2 41 2" xfId="33986" xr:uid="{00000000-0005-0000-0000-00009C910000}"/>
    <cellStyle name="SAPBEXexcGood1 2 41 3" xfId="44060" xr:uid="{00000000-0005-0000-0000-00009D910000}"/>
    <cellStyle name="SAPBEXexcGood1 2 41 4" xfId="57068" xr:uid="{00000000-0005-0000-0000-00009E910000}"/>
    <cellStyle name="SAPBEXexcGood1 2 42" xfId="18096" xr:uid="{00000000-0005-0000-0000-00009F910000}"/>
    <cellStyle name="SAPBEXexcGood1 2 42 2" xfId="34267" xr:uid="{00000000-0005-0000-0000-0000A0910000}"/>
    <cellStyle name="SAPBEXexcGood1 2 42 3" xfId="44294" xr:uid="{00000000-0005-0000-0000-0000A1910000}"/>
    <cellStyle name="SAPBEXexcGood1 2 42 4" xfId="57302" xr:uid="{00000000-0005-0000-0000-0000A2910000}"/>
    <cellStyle name="SAPBEXexcGood1 2 43" xfId="18407" xr:uid="{00000000-0005-0000-0000-0000A3910000}"/>
    <cellStyle name="SAPBEXexcGood1 2 43 2" xfId="34542" xr:uid="{00000000-0005-0000-0000-0000A4910000}"/>
    <cellStyle name="SAPBEXexcGood1 2 43 3" xfId="44524" xr:uid="{00000000-0005-0000-0000-0000A5910000}"/>
    <cellStyle name="SAPBEXexcGood1 2 43 4" xfId="57532" xr:uid="{00000000-0005-0000-0000-0000A6910000}"/>
    <cellStyle name="SAPBEXexcGood1 2 44" xfId="18723" xr:uid="{00000000-0005-0000-0000-0000A7910000}"/>
    <cellStyle name="SAPBEXexcGood1 2 44 2" xfId="34822" xr:uid="{00000000-0005-0000-0000-0000A8910000}"/>
    <cellStyle name="SAPBEXexcGood1 2 44 3" xfId="44759" xr:uid="{00000000-0005-0000-0000-0000A9910000}"/>
    <cellStyle name="SAPBEXexcGood1 2 44 4" xfId="57767" xr:uid="{00000000-0005-0000-0000-0000AA910000}"/>
    <cellStyle name="SAPBEXexcGood1 2 45" xfId="19184" xr:uid="{00000000-0005-0000-0000-0000AB910000}"/>
    <cellStyle name="SAPBEXexcGood1 2 45 2" xfId="35231" xr:uid="{00000000-0005-0000-0000-0000AC910000}"/>
    <cellStyle name="SAPBEXexcGood1 2 45 3" xfId="45101" xr:uid="{00000000-0005-0000-0000-0000AD910000}"/>
    <cellStyle name="SAPBEXexcGood1 2 45 4" xfId="58109" xr:uid="{00000000-0005-0000-0000-0000AE910000}"/>
    <cellStyle name="SAPBEXexcGood1 2 46" xfId="19486" xr:uid="{00000000-0005-0000-0000-0000AF910000}"/>
    <cellStyle name="SAPBEXexcGood1 2 46 2" xfId="35497" xr:uid="{00000000-0005-0000-0000-0000B0910000}"/>
    <cellStyle name="SAPBEXexcGood1 2 46 3" xfId="45324" xr:uid="{00000000-0005-0000-0000-0000B1910000}"/>
    <cellStyle name="SAPBEXexcGood1 2 46 4" xfId="58332" xr:uid="{00000000-0005-0000-0000-0000B2910000}"/>
    <cellStyle name="SAPBEXexcGood1 2 47" xfId="29800" xr:uid="{00000000-0005-0000-0000-0000B3910000}"/>
    <cellStyle name="SAPBEXexcGood1 2 48" xfId="45576" xr:uid="{00000000-0005-0000-0000-0000B4910000}"/>
    <cellStyle name="SAPBEXexcGood1 2 5" xfId="4578" xr:uid="{00000000-0005-0000-0000-0000B5910000}"/>
    <cellStyle name="SAPBEXexcGood1 2 5 2" xfId="22030" xr:uid="{00000000-0005-0000-0000-0000B6910000}"/>
    <cellStyle name="SAPBEXexcGood1 2 5 3" xfId="19783" xr:uid="{00000000-0005-0000-0000-0000B7910000}"/>
    <cellStyle name="SAPBEXexcGood1 2 5 4" xfId="46774" xr:uid="{00000000-0005-0000-0000-0000B8910000}"/>
    <cellStyle name="SAPBEXexcGood1 2 6" xfId="4968" xr:uid="{00000000-0005-0000-0000-0000B9910000}"/>
    <cellStyle name="SAPBEXexcGood1 2 6 2" xfId="22392" xr:uid="{00000000-0005-0000-0000-0000BA910000}"/>
    <cellStyle name="SAPBEXexcGood1 2 6 3" xfId="20523" xr:uid="{00000000-0005-0000-0000-0000BB910000}"/>
    <cellStyle name="SAPBEXexcGood1 2 6 4" xfId="47086" xr:uid="{00000000-0005-0000-0000-0000BC910000}"/>
    <cellStyle name="SAPBEXexcGood1 2 7" xfId="5193" xr:uid="{00000000-0005-0000-0000-0000BD910000}"/>
    <cellStyle name="SAPBEXexcGood1 2 7 2" xfId="22595" xr:uid="{00000000-0005-0000-0000-0000BE910000}"/>
    <cellStyle name="SAPBEXexcGood1 2 7 3" xfId="19655" xr:uid="{00000000-0005-0000-0000-0000BF910000}"/>
    <cellStyle name="SAPBEXexcGood1 2 7 4" xfId="47267" xr:uid="{00000000-0005-0000-0000-0000C0910000}"/>
    <cellStyle name="SAPBEXexcGood1 2 8" xfId="5478" xr:uid="{00000000-0005-0000-0000-0000C1910000}"/>
    <cellStyle name="SAPBEXexcGood1 2 8 2" xfId="22856" xr:uid="{00000000-0005-0000-0000-0000C2910000}"/>
    <cellStyle name="SAPBEXexcGood1 2 8 3" xfId="33860" xr:uid="{00000000-0005-0000-0000-0000C3910000}"/>
    <cellStyle name="SAPBEXexcGood1 2 8 4" xfId="47485" xr:uid="{00000000-0005-0000-0000-0000C4910000}"/>
    <cellStyle name="SAPBEXexcGood1 2 9" xfId="5686" xr:uid="{00000000-0005-0000-0000-0000C5910000}"/>
    <cellStyle name="SAPBEXexcGood1 2 9 2" xfId="23045" xr:uid="{00000000-0005-0000-0000-0000C6910000}"/>
    <cellStyle name="SAPBEXexcGood1 2 9 3" xfId="29490" xr:uid="{00000000-0005-0000-0000-0000C7910000}"/>
    <cellStyle name="SAPBEXexcGood1 2 9 4" xfId="47647" xr:uid="{00000000-0005-0000-0000-0000C8910000}"/>
    <cellStyle name="SAPBEXexcGood1 20" xfId="9584" xr:uid="{00000000-0005-0000-0000-0000C9910000}"/>
    <cellStyle name="SAPBEXexcGood1 20 2" xfId="26593" xr:uid="{00000000-0005-0000-0000-0000CA910000}"/>
    <cellStyle name="SAPBEXexcGood1 20 3" xfId="37736" xr:uid="{00000000-0005-0000-0000-0000CB910000}"/>
    <cellStyle name="SAPBEXexcGood1 20 4" xfId="50702" xr:uid="{00000000-0005-0000-0000-0000CC910000}"/>
    <cellStyle name="SAPBEXexcGood1 21" xfId="10034" xr:uid="{00000000-0005-0000-0000-0000CD910000}"/>
    <cellStyle name="SAPBEXexcGood1 21 2" xfId="27015" xr:uid="{00000000-0005-0000-0000-0000CE910000}"/>
    <cellStyle name="SAPBEXexcGood1 21 3" xfId="38111" xr:uid="{00000000-0005-0000-0000-0000CF910000}"/>
    <cellStyle name="SAPBEXexcGood1 21 4" xfId="51076" xr:uid="{00000000-0005-0000-0000-0000D0910000}"/>
    <cellStyle name="SAPBEXexcGood1 22" xfId="15441" xr:uid="{00000000-0005-0000-0000-0000D1910000}"/>
    <cellStyle name="SAPBEXexcGood1 22 2" xfId="31869" xr:uid="{00000000-0005-0000-0000-0000D2910000}"/>
    <cellStyle name="SAPBEXexcGood1 22 3" xfId="42221" xr:uid="{00000000-0005-0000-0000-0000D3910000}"/>
    <cellStyle name="SAPBEXexcGood1 22 4" xfId="55229" xr:uid="{00000000-0005-0000-0000-0000D4910000}"/>
    <cellStyle name="SAPBEXexcGood1 23" xfId="16162" xr:uid="{00000000-0005-0000-0000-0000D5910000}"/>
    <cellStyle name="SAPBEXexcGood1 23 2" xfId="32518" xr:uid="{00000000-0005-0000-0000-0000D6910000}"/>
    <cellStyle name="SAPBEXexcGood1 23 3" xfId="42789" xr:uid="{00000000-0005-0000-0000-0000D7910000}"/>
    <cellStyle name="SAPBEXexcGood1 23 4" xfId="55797" xr:uid="{00000000-0005-0000-0000-0000D8910000}"/>
    <cellStyle name="SAPBEXexcGood1 24" xfId="16961" xr:uid="{00000000-0005-0000-0000-0000D9910000}"/>
    <cellStyle name="SAPBEXexcGood1 24 2" xfId="33242" xr:uid="{00000000-0005-0000-0000-0000DA910000}"/>
    <cellStyle name="SAPBEXexcGood1 24 3" xfId="43424" xr:uid="{00000000-0005-0000-0000-0000DB910000}"/>
    <cellStyle name="SAPBEXexcGood1 24 4" xfId="56432" xr:uid="{00000000-0005-0000-0000-0000DC910000}"/>
    <cellStyle name="SAPBEXexcGood1 25" xfId="17305" xr:uid="{00000000-0005-0000-0000-0000DD910000}"/>
    <cellStyle name="SAPBEXexcGood1 25 2" xfId="33561" xr:uid="{00000000-0005-0000-0000-0000DE910000}"/>
    <cellStyle name="SAPBEXexcGood1 25 3" xfId="43701" xr:uid="{00000000-0005-0000-0000-0000DF910000}"/>
    <cellStyle name="SAPBEXexcGood1 25 4" xfId="56709" xr:uid="{00000000-0005-0000-0000-0000E0910000}"/>
    <cellStyle name="SAPBEXexcGood1 26" xfId="17218" xr:uid="{00000000-0005-0000-0000-0000E1910000}"/>
    <cellStyle name="SAPBEXexcGood1 26 2" xfId="33478" xr:uid="{00000000-0005-0000-0000-0000E2910000}"/>
    <cellStyle name="SAPBEXexcGood1 26 3" xfId="43629" xr:uid="{00000000-0005-0000-0000-0000E3910000}"/>
    <cellStyle name="SAPBEXexcGood1 26 4" xfId="56637" xr:uid="{00000000-0005-0000-0000-0000E4910000}"/>
    <cellStyle name="SAPBEXexcGood1 27" xfId="17253" xr:uid="{00000000-0005-0000-0000-0000E5910000}"/>
    <cellStyle name="SAPBEXexcGood1 27 2" xfId="33512" xr:uid="{00000000-0005-0000-0000-0000E6910000}"/>
    <cellStyle name="SAPBEXexcGood1 27 3" xfId="43661" xr:uid="{00000000-0005-0000-0000-0000E7910000}"/>
    <cellStyle name="SAPBEXexcGood1 27 4" xfId="56669" xr:uid="{00000000-0005-0000-0000-0000E8910000}"/>
    <cellStyle name="SAPBEXexcGood1 28" xfId="18882" xr:uid="{00000000-0005-0000-0000-0000E9910000}"/>
    <cellStyle name="SAPBEXexcGood1 28 2" xfId="34954" xr:uid="{00000000-0005-0000-0000-0000EA910000}"/>
    <cellStyle name="SAPBEXexcGood1 28 3" xfId="44868" xr:uid="{00000000-0005-0000-0000-0000EB910000}"/>
    <cellStyle name="SAPBEXexcGood1 28 4" xfId="57876" xr:uid="{00000000-0005-0000-0000-0000EC910000}"/>
    <cellStyle name="SAPBEXexcGood1 29" xfId="23654" xr:uid="{00000000-0005-0000-0000-0000ED910000}"/>
    <cellStyle name="SAPBEXexcGood1 3" xfId="2837" xr:uid="{00000000-0005-0000-0000-0000EE910000}"/>
    <cellStyle name="SAPBEXexcGood1 3 10" xfId="6210" xr:uid="{00000000-0005-0000-0000-0000EF910000}"/>
    <cellStyle name="SAPBEXexcGood1 3 10 2" xfId="23532" xr:uid="{00000000-0005-0000-0000-0000F0910000}"/>
    <cellStyle name="SAPBEXexcGood1 3 10 3" xfId="29003" xr:uid="{00000000-0005-0000-0000-0000F1910000}"/>
    <cellStyle name="SAPBEXexcGood1 3 10 4" xfId="48066" xr:uid="{00000000-0005-0000-0000-0000F2910000}"/>
    <cellStyle name="SAPBEXexcGood1 3 11" xfId="6443" xr:uid="{00000000-0005-0000-0000-0000F3910000}"/>
    <cellStyle name="SAPBEXexcGood1 3 11 2" xfId="23741" xr:uid="{00000000-0005-0000-0000-0000F4910000}"/>
    <cellStyle name="SAPBEXexcGood1 3 11 3" xfId="34163" xr:uid="{00000000-0005-0000-0000-0000F5910000}"/>
    <cellStyle name="SAPBEXexcGood1 3 11 4" xfId="48239" xr:uid="{00000000-0005-0000-0000-0000F6910000}"/>
    <cellStyle name="SAPBEXexcGood1 3 12" xfId="6737" xr:uid="{00000000-0005-0000-0000-0000F7910000}"/>
    <cellStyle name="SAPBEXexcGood1 3 12 2" xfId="24003" xr:uid="{00000000-0005-0000-0000-0000F8910000}"/>
    <cellStyle name="SAPBEXexcGood1 3 12 3" xfId="28177" xr:uid="{00000000-0005-0000-0000-0000F9910000}"/>
    <cellStyle name="SAPBEXexcGood1 3 12 4" xfId="48462" xr:uid="{00000000-0005-0000-0000-0000FA910000}"/>
    <cellStyle name="SAPBEXexcGood1 3 13" xfId="7101" xr:uid="{00000000-0005-0000-0000-0000FB910000}"/>
    <cellStyle name="SAPBEXexcGood1 3 13 2" xfId="24332" xr:uid="{00000000-0005-0000-0000-0000FC910000}"/>
    <cellStyle name="SAPBEXexcGood1 3 13 3" xfId="35773" xr:uid="{00000000-0005-0000-0000-0000FD910000}"/>
    <cellStyle name="SAPBEXexcGood1 3 13 4" xfId="48742" xr:uid="{00000000-0005-0000-0000-0000FE910000}"/>
    <cellStyle name="SAPBEXexcGood1 3 14" xfId="7527" xr:uid="{00000000-0005-0000-0000-0000FF910000}"/>
    <cellStyle name="SAPBEXexcGood1 3 14 2" xfId="24709" xr:uid="{00000000-0005-0000-0000-000000920000}"/>
    <cellStyle name="SAPBEXexcGood1 3 14 3" xfId="36081" xr:uid="{00000000-0005-0000-0000-000001920000}"/>
    <cellStyle name="SAPBEXexcGood1 3 14 4" xfId="49052" xr:uid="{00000000-0005-0000-0000-000002920000}"/>
    <cellStyle name="SAPBEXexcGood1 3 15" xfId="7825" xr:uid="{00000000-0005-0000-0000-000003920000}"/>
    <cellStyle name="SAPBEXexcGood1 3 15 2" xfId="24979" xr:uid="{00000000-0005-0000-0000-000004920000}"/>
    <cellStyle name="SAPBEXexcGood1 3 15 3" xfId="36311" xr:uid="{00000000-0005-0000-0000-000005920000}"/>
    <cellStyle name="SAPBEXexcGood1 3 15 4" xfId="49282" xr:uid="{00000000-0005-0000-0000-000006920000}"/>
    <cellStyle name="SAPBEXexcGood1 3 16" xfId="8406" xr:uid="{00000000-0005-0000-0000-000007920000}"/>
    <cellStyle name="SAPBEXexcGood1 3 16 2" xfId="25521" xr:uid="{00000000-0005-0000-0000-000008920000}"/>
    <cellStyle name="SAPBEXexcGood1 3 16 3" xfId="36794" xr:uid="{00000000-0005-0000-0000-000009920000}"/>
    <cellStyle name="SAPBEXexcGood1 3 16 4" xfId="49765" xr:uid="{00000000-0005-0000-0000-00000A920000}"/>
    <cellStyle name="SAPBEXexcGood1 3 17" xfId="8668" xr:uid="{00000000-0005-0000-0000-00000B920000}"/>
    <cellStyle name="SAPBEXexcGood1 3 17 2" xfId="25748" xr:uid="{00000000-0005-0000-0000-00000C920000}"/>
    <cellStyle name="SAPBEXexcGood1 3 17 3" xfId="36983" xr:uid="{00000000-0005-0000-0000-00000D920000}"/>
    <cellStyle name="SAPBEXexcGood1 3 17 4" xfId="49954" xr:uid="{00000000-0005-0000-0000-00000E920000}"/>
    <cellStyle name="SAPBEXexcGood1 3 18" xfId="8946" xr:uid="{00000000-0005-0000-0000-00000F920000}"/>
    <cellStyle name="SAPBEXexcGood1 3 18 2" xfId="25998" xr:uid="{00000000-0005-0000-0000-000010920000}"/>
    <cellStyle name="SAPBEXexcGood1 3 18 3" xfId="37199" xr:uid="{00000000-0005-0000-0000-000011920000}"/>
    <cellStyle name="SAPBEXexcGood1 3 18 4" xfId="50170" xr:uid="{00000000-0005-0000-0000-000012920000}"/>
    <cellStyle name="SAPBEXexcGood1 3 19" xfId="10465" xr:uid="{00000000-0005-0000-0000-000013920000}"/>
    <cellStyle name="SAPBEXexcGood1 3 19 2" xfId="27418" xr:uid="{00000000-0005-0000-0000-000014920000}"/>
    <cellStyle name="SAPBEXexcGood1 3 19 3" xfId="38459" xr:uid="{00000000-0005-0000-0000-000015920000}"/>
    <cellStyle name="SAPBEXexcGood1 3 19 4" xfId="51446" xr:uid="{00000000-0005-0000-0000-000016920000}"/>
    <cellStyle name="SAPBEXexcGood1 3 2" xfId="3351" xr:uid="{00000000-0005-0000-0000-000017920000}"/>
    <cellStyle name="SAPBEXexcGood1 3 2 2" xfId="20924" xr:uid="{00000000-0005-0000-0000-000018920000}"/>
    <cellStyle name="SAPBEXexcGood1 3 2 3" xfId="32275" xr:uid="{00000000-0005-0000-0000-000019920000}"/>
    <cellStyle name="SAPBEXexcGood1 3 2 4" xfId="45838" xr:uid="{00000000-0005-0000-0000-00001A920000}"/>
    <cellStyle name="SAPBEXexcGood1 3 20" xfId="10712" xr:uid="{00000000-0005-0000-0000-00001B920000}"/>
    <cellStyle name="SAPBEXexcGood1 3 20 2" xfId="27647" xr:uid="{00000000-0005-0000-0000-00001C920000}"/>
    <cellStyle name="SAPBEXexcGood1 3 20 3" xfId="38656" xr:uid="{00000000-0005-0000-0000-00001D920000}"/>
    <cellStyle name="SAPBEXexcGood1 3 20 4" xfId="51664" xr:uid="{00000000-0005-0000-0000-00001E920000}"/>
    <cellStyle name="SAPBEXexcGood1 3 21" xfId="11036" xr:uid="{00000000-0005-0000-0000-00001F920000}"/>
    <cellStyle name="SAPBEXexcGood1 3 21 2" xfId="27942" xr:uid="{00000000-0005-0000-0000-000020920000}"/>
    <cellStyle name="SAPBEXexcGood1 3 21 3" xfId="38895" xr:uid="{00000000-0005-0000-0000-000021920000}"/>
    <cellStyle name="SAPBEXexcGood1 3 21 4" xfId="51903" xr:uid="{00000000-0005-0000-0000-000022920000}"/>
    <cellStyle name="SAPBEXexcGood1 3 22" xfId="11374" xr:uid="{00000000-0005-0000-0000-000023920000}"/>
    <cellStyle name="SAPBEXexcGood1 3 22 2" xfId="28249" xr:uid="{00000000-0005-0000-0000-000024920000}"/>
    <cellStyle name="SAPBEXexcGood1 3 22 3" xfId="39152" xr:uid="{00000000-0005-0000-0000-000025920000}"/>
    <cellStyle name="SAPBEXexcGood1 3 22 4" xfId="52160" xr:uid="{00000000-0005-0000-0000-000026920000}"/>
    <cellStyle name="SAPBEXexcGood1 3 23" xfId="11645" xr:uid="{00000000-0005-0000-0000-000027920000}"/>
    <cellStyle name="SAPBEXexcGood1 3 23 2" xfId="28488" xr:uid="{00000000-0005-0000-0000-000028920000}"/>
    <cellStyle name="SAPBEXexcGood1 3 23 3" xfId="39355" xr:uid="{00000000-0005-0000-0000-000029920000}"/>
    <cellStyle name="SAPBEXexcGood1 3 23 4" xfId="52363" xr:uid="{00000000-0005-0000-0000-00002A920000}"/>
    <cellStyle name="SAPBEXexcGood1 3 24" xfId="11976" xr:uid="{00000000-0005-0000-0000-00002B920000}"/>
    <cellStyle name="SAPBEXexcGood1 3 24 2" xfId="28788" xr:uid="{00000000-0005-0000-0000-00002C920000}"/>
    <cellStyle name="SAPBEXexcGood1 3 24 3" xfId="39616" xr:uid="{00000000-0005-0000-0000-00002D920000}"/>
    <cellStyle name="SAPBEXexcGood1 3 24 4" xfId="52624" xr:uid="{00000000-0005-0000-0000-00002E920000}"/>
    <cellStyle name="SAPBEXexcGood1 3 25" xfId="12261" xr:uid="{00000000-0005-0000-0000-00002F920000}"/>
    <cellStyle name="SAPBEXexcGood1 3 25 2" xfId="29041" xr:uid="{00000000-0005-0000-0000-000030920000}"/>
    <cellStyle name="SAPBEXexcGood1 3 25 3" xfId="39815" xr:uid="{00000000-0005-0000-0000-000031920000}"/>
    <cellStyle name="SAPBEXexcGood1 3 25 4" xfId="52823" xr:uid="{00000000-0005-0000-0000-000032920000}"/>
    <cellStyle name="SAPBEXexcGood1 3 26" xfId="12534" xr:uid="{00000000-0005-0000-0000-000033920000}"/>
    <cellStyle name="SAPBEXexcGood1 3 26 2" xfId="29282" xr:uid="{00000000-0005-0000-0000-000034920000}"/>
    <cellStyle name="SAPBEXexcGood1 3 26 3" xfId="40016" xr:uid="{00000000-0005-0000-0000-000035920000}"/>
    <cellStyle name="SAPBEXexcGood1 3 26 4" xfId="53024" xr:uid="{00000000-0005-0000-0000-000036920000}"/>
    <cellStyle name="SAPBEXexcGood1 3 27" xfId="12817" xr:uid="{00000000-0005-0000-0000-000037920000}"/>
    <cellStyle name="SAPBEXexcGood1 3 27 2" xfId="29533" xr:uid="{00000000-0005-0000-0000-000038920000}"/>
    <cellStyle name="SAPBEXexcGood1 3 27 3" xfId="40217" xr:uid="{00000000-0005-0000-0000-000039920000}"/>
    <cellStyle name="SAPBEXexcGood1 3 27 4" xfId="53225" xr:uid="{00000000-0005-0000-0000-00003A920000}"/>
    <cellStyle name="SAPBEXexcGood1 3 28" xfId="13160" xr:uid="{00000000-0005-0000-0000-00003B920000}"/>
    <cellStyle name="SAPBEXexcGood1 3 28 2" xfId="29841" xr:uid="{00000000-0005-0000-0000-00003C920000}"/>
    <cellStyle name="SAPBEXexcGood1 3 28 3" xfId="40485" xr:uid="{00000000-0005-0000-0000-00003D920000}"/>
    <cellStyle name="SAPBEXexcGood1 3 28 4" xfId="53493" xr:uid="{00000000-0005-0000-0000-00003E920000}"/>
    <cellStyle name="SAPBEXexcGood1 3 29" xfId="13497" xr:uid="{00000000-0005-0000-0000-00003F920000}"/>
    <cellStyle name="SAPBEXexcGood1 3 29 2" xfId="30147" xr:uid="{00000000-0005-0000-0000-000040920000}"/>
    <cellStyle name="SAPBEXexcGood1 3 29 3" xfId="40751" xr:uid="{00000000-0005-0000-0000-000041920000}"/>
    <cellStyle name="SAPBEXexcGood1 3 29 4" xfId="53759" xr:uid="{00000000-0005-0000-0000-000042920000}"/>
    <cellStyle name="SAPBEXexcGood1 3 3" xfId="3647" xr:uid="{00000000-0005-0000-0000-000043920000}"/>
    <cellStyle name="SAPBEXexcGood1 3 3 2" xfId="21184" xr:uid="{00000000-0005-0000-0000-000044920000}"/>
    <cellStyle name="SAPBEXexcGood1 3 3 3" xfId="22092" xr:uid="{00000000-0005-0000-0000-000045920000}"/>
    <cellStyle name="SAPBEXexcGood1 3 3 4" xfId="46055" xr:uid="{00000000-0005-0000-0000-000046920000}"/>
    <cellStyle name="SAPBEXexcGood1 3 30" xfId="13736" xr:uid="{00000000-0005-0000-0000-000047920000}"/>
    <cellStyle name="SAPBEXexcGood1 3 30 2" xfId="30360" xr:uid="{00000000-0005-0000-0000-000048920000}"/>
    <cellStyle name="SAPBEXexcGood1 3 30 3" xfId="40936" xr:uid="{00000000-0005-0000-0000-000049920000}"/>
    <cellStyle name="SAPBEXexcGood1 3 30 4" xfId="53944" xr:uid="{00000000-0005-0000-0000-00004A920000}"/>
    <cellStyle name="SAPBEXexcGood1 3 31" xfId="14011" xr:uid="{00000000-0005-0000-0000-00004B920000}"/>
    <cellStyle name="SAPBEXexcGood1 3 31 2" xfId="30600" xr:uid="{00000000-0005-0000-0000-00004C920000}"/>
    <cellStyle name="SAPBEXexcGood1 3 31 3" xfId="41138" xr:uid="{00000000-0005-0000-0000-00004D920000}"/>
    <cellStyle name="SAPBEXexcGood1 3 31 4" xfId="54146" xr:uid="{00000000-0005-0000-0000-00004E920000}"/>
    <cellStyle name="SAPBEXexcGood1 3 32" xfId="14308" xr:uid="{00000000-0005-0000-0000-00004F920000}"/>
    <cellStyle name="SAPBEXexcGood1 3 32 2" xfId="30864" xr:uid="{00000000-0005-0000-0000-000050920000}"/>
    <cellStyle name="SAPBEXexcGood1 3 32 3" xfId="41354" xr:uid="{00000000-0005-0000-0000-000051920000}"/>
    <cellStyle name="SAPBEXexcGood1 3 32 4" xfId="54362" xr:uid="{00000000-0005-0000-0000-000052920000}"/>
    <cellStyle name="SAPBEXexcGood1 3 33" xfId="14632" xr:uid="{00000000-0005-0000-0000-000053920000}"/>
    <cellStyle name="SAPBEXexcGood1 3 33 2" xfId="31152" xr:uid="{00000000-0005-0000-0000-000054920000}"/>
    <cellStyle name="SAPBEXexcGood1 3 33 3" xfId="41597" xr:uid="{00000000-0005-0000-0000-000055920000}"/>
    <cellStyle name="SAPBEXexcGood1 3 33 4" xfId="54605" xr:uid="{00000000-0005-0000-0000-000056920000}"/>
    <cellStyle name="SAPBEXexcGood1 3 34" xfId="14935" xr:uid="{00000000-0005-0000-0000-000057920000}"/>
    <cellStyle name="SAPBEXexcGood1 3 34 2" xfId="31421" xr:uid="{00000000-0005-0000-0000-000058920000}"/>
    <cellStyle name="SAPBEXexcGood1 3 34 3" xfId="41829" xr:uid="{00000000-0005-0000-0000-000059920000}"/>
    <cellStyle name="SAPBEXexcGood1 3 34 4" xfId="54837" xr:uid="{00000000-0005-0000-0000-00005A920000}"/>
    <cellStyle name="SAPBEXexcGood1 3 35" xfId="15240" xr:uid="{00000000-0005-0000-0000-00005B920000}"/>
    <cellStyle name="SAPBEXexcGood1 3 35 2" xfId="31690" xr:uid="{00000000-0005-0000-0000-00005C920000}"/>
    <cellStyle name="SAPBEXexcGood1 3 35 3" xfId="42059" xr:uid="{00000000-0005-0000-0000-00005D920000}"/>
    <cellStyle name="SAPBEXexcGood1 3 35 4" xfId="55067" xr:uid="{00000000-0005-0000-0000-00005E920000}"/>
    <cellStyle name="SAPBEXexcGood1 3 36" xfId="15686" xr:uid="{00000000-0005-0000-0000-00005F920000}"/>
    <cellStyle name="SAPBEXexcGood1 3 36 2" xfId="32094" xr:uid="{00000000-0005-0000-0000-000060920000}"/>
    <cellStyle name="SAPBEXexcGood1 3 36 3" xfId="42421" xr:uid="{00000000-0005-0000-0000-000061920000}"/>
    <cellStyle name="SAPBEXexcGood1 3 36 4" xfId="55429" xr:uid="{00000000-0005-0000-0000-000062920000}"/>
    <cellStyle name="SAPBEXexcGood1 3 37" xfId="15949" xr:uid="{00000000-0005-0000-0000-000063920000}"/>
    <cellStyle name="SAPBEXexcGood1 3 37 2" xfId="32321" xr:uid="{00000000-0005-0000-0000-000064920000}"/>
    <cellStyle name="SAPBEXexcGood1 3 37 3" xfId="42611" xr:uid="{00000000-0005-0000-0000-000065920000}"/>
    <cellStyle name="SAPBEXexcGood1 3 37 4" xfId="55619" xr:uid="{00000000-0005-0000-0000-000066920000}"/>
    <cellStyle name="SAPBEXexcGood1 3 38" xfId="16436" xr:uid="{00000000-0005-0000-0000-000067920000}"/>
    <cellStyle name="SAPBEXexcGood1 3 38 2" xfId="32768" xr:uid="{00000000-0005-0000-0000-000068920000}"/>
    <cellStyle name="SAPBEXexcGood1 3 38 3" xfId="43007" xr:uid="{00000000-0005-0000-0000-000069920000}"/>
    <cellStyle name="SAPBEXexcGood1 3 38 4" xfId="56015" xr:uid="{00000000-0005-0000-0000-00006A920000}"/>
    <cellStyle name="SAPBEXexcGood1 3 39" xfId="16656" xr:uid="{00000000-0005-0000-0000-00006B920000}"/>
    <cellStyle name="SAPBEXexcGood1 3 39 2" xfId="32963" xr:uid="{00000000-0005-0000-0000-00006C920000}"/>
    <cellStyle name="SAPBEXexcGood1 3 39 3" xfId="43178" xr:uid="{00000000-0005-0000-0000-00006D920000}"/>
    <cellStyle name="SAPBEXexcGood1 3 39 4" xfId="56186" xr:uid="{00000000-0005-0000-0000-00006E920000}"/>
    <cellStyle name="SAPBEXexcGood1 3 4" xfId="4264" xr:uid="{00000000-0005-0000-0000-00006F920000}"/>
    <cellStyle name="SAPBEXexcGood1 3 4 2" xfId="21748" xr:uid="{00000000-0005-0000-0000-000070920000}"/>
    <cellStyle name="SAPBEXexcGood1 3 4 3" xfId="26408" xr:uid="{00000000-0005-0000-0000-000071920000}"/>
    <cellStyle name="SAPBEXexcGood1 3 4 4" xfId="46533" xr:uid="{00000000-0005-0000-0000-000072920000}"/>
    <cellStyle name="SAPBEXexcGood1 3 40" xfId="17457" xr:uid="{00000000-0005-0000-0000-000073920000}"/>
    <cellStyle name="SAPBEXexcGood1 3 40 2" xfId="33695" xr:uid="{00000000-0005-0000-0000-000074920000}"/>
    <cellStyle name="SAPBEXexcGood1 3 40 3" xfId="43810" xr:uid="{00000000-0005-0000-0000-000075920000}"/>
    <cellStyle name="SAPBEXexcGood1 3 40 4" xfId="56818" xr:uid="{00000000-0005-0000-0000-000076920000}"/>
    <cellStyle name="SAPBEXexcGood1 3 41" xfId="17707" xr:uid="{00000000-0005-0000-0000-000077920000}"/>
    <cellStyle name="SAPBEXexcGood1 3 41 2" xfId="33916" xr:uid="{00000000-0005-0000-0000-000078920000}"/>
    <cellStyle name="SAPBEXexcGood1 3 41 3" xfId="43991" xr:uid="{00000000-0005-0000-0000-000079920000}"/>
    <cellStyle name="SAPBEXexcGood1 3 41 4" xfId="56999" xr:uid="{00000000-0005-0000-0000-00007A920000}"/>
    <cellStyle name="SAPBEXexcGood1 3 42" xfId="18026" xr:uid="{00000000-0005-0000-0000-00007B920000}"/>
    <cellStyle name="SAPBEXexcGood1 3 42 2" xfId="34198" xr:uid="{00000000-0005-0000-0000-00007C920000}"/>
    <cellStyle name="SAPBEXexcGood1 3 42 3" xfId="44225" xr:uid="{00000000-0005-0000-0000-00007D920000}"/>
    <cellStyle name="SAPBEXexcGood1 3 42 4" xfId="57233" xr:uid="{00000000-0005-0000-0000-00007E920000}"/>
    <cellStyle name="SAPBEXexcGood1 3 43" xfId="18337" xr:uid="{00000000-0005-0000-0000-00007F920000}"/>
    <cellStyle name="SAPBEXexcGood1 3 43 2" xfId="34473" xr:uid="{00000000-0005-0000-0000-000080920000}"/>
    <cellStyle name="SAPBEXexcGood1 3 43 3" xfId="44455" xr:uid="{00000000-0005-0000-0000-000081920000}"/>
    <cellStyle name="SAPBEXexcGood1 3 43 4" xfId="57463" xr:uid="{00000000-0005-0000-0000-000082920000}"/>
    <cellStyle name="SAPBEXexcGood1 3 44" xfId="18653" xr:uid="{00000000-0005-0000-0000-000083920000}"/>
    <cellStyle name="SAPBEXexcGood1 3 44 2" xfId="34753" xr:uid="{00000000-0005-0000-0000-000084920000}"/>
    <cellStyle name="SAPBEXexcGood1 3 44 3" xfId="44690" xr:uid="{00000000-0005-0000-0000-000085920000}"/>
    <cellStyle name="SAPBEXexcGood1 3 44 4" xfId="57698" xr:uid="{00000000-0005-0000-0000-000086920000}"/>
    <cellStyle name="SAPBEXexcGood1 3 45" xfId="19114" xr:uid="{00000000-0005-0000-0000-000087920000}"/>
    <cellStyle name="SAPBEXexcGood1 3 45 2" xfId="35162" xr:uid="{00000000-0005-0000-0000-000088920000}"/>
    <cellStyle name="SAPBEXexcGood1 3 45 3" xfId="45032" xr:uid="{00000000-0005-0000-0000-000089920000}"/>
    <cellStyle name="SAPBEXexcGood1 3 45 4" xfId="58040" xr:uid="{00000000-0005-0000-0000-00008A920000}"/>
    <cellStyle name="SAPBEXexcGood1 3 46" xfId="19416" xr:uid="{00000000-0005-0000-0000-00008B920000}"/>
    <cellStyle name="SAPBEXexcGood1 3 46 2" xfId="35428" xr:uid="{00000000-0005-0000-0000-00008C920000}"/>
    <cellStyle name="SAPBEXexcGood1 3 46 3" xfId="45255" xr:uid="{00000000-0005-0000-0000-00008D920000}"/>
    <cellStyle name="SAPBEXexcGood1 3 46 4" xfId="58263" xr:uid="{00000000-0005-0000-0000-00008E920000}"/>
    <cellStyle name="SAPBEXexcGood1 3 47" xfId="24560" xr:uid="{00000000-0005-0000-0000-00008F920000}"/>
    <cellStyle name="SAPBEXexcGood1 3 48" xfId="45539" xr:uid="{00000000-0005-0000-0000-000090920000}"/>
    <cellStyle name="SAPBEXexcGood1 3 5" xfId="4507" xr:uid="{00000000-0005-0000-0000-000091920000}"/>
    <cellStyle name="SAPBEXexcGood1 3 5 2" xfId="21959" xr:uid="{00000000-0005-0000-0000-000092920000}"/>
    <cellStyle name="SAPBEXexcGood1 3 5 3" xfId="19799" xr:uid="{00000000-0005-0000-0000-000093920000}"/>
    <cellStyle name="SAPBEXexcGood1 3 5 4" xfId="46703" xr:uid="{00000000-0005-0000-0000-000094920000}"/>
    <cellStyle name="SAPBEXexcGood1 3 6" xfId="4898" xr:uid="{00000000-0005-0000-0000-000095920000}"/>
    <cellStyle name="SAPBEXexcGood1 3 6 2" xfId="22322" xr:uid="{00000000-0005-0000-0000-000096920000}"/>
    <cellStyle name="SAPBEXexcGood1 3 6 3" xfId="21551" xr:uid="{00000000-0005-0000-0000-000097920000}"/>
    <cellStyle name="SAPBEXexcGood1 3 6 4" xfId="47016" xr:uid="{00000000-0005-0000-0000-000098920000}"/>
    <cellStyle name="SAPBEXexcGood1 3 7" xfId="5124" xr:uid="{00000000-0005-0000-0000-000099920000}"/>
    <cellStyle name="SAPBEXexcGood1 3 7 2" xfId="22526" xr:uid="{00000000-0005-0000-0000-00009A920000}"/>
    <cellStyle name="SAPBEXexcGood1 3 7 3" xfId="19712" xr:uid="{00000000-0005-0000-0000-00009B920000}"/>
    <cellStyle name="SAPBEXexcGood1 3 7 4" xfId="47198" xr:uid="{00000000-0005-0000-0000-00009C920000}"/>
    <cellStyle name="SAPBEXexcGood1 3 8" xfId="5409" xr:uid="{00000000-0005-0000-0000-00009D920000}"/>
    <cellStyle name="SAPBEXexcGood1 3 8 2" xfId="22787" xr:uid="{00000000-0005-0000-0000-00009E920000}"/>
    <cellStyle name="SAPBEXexcGood1 3 8 3" xfId="20284" xr:uid="{00000000-0005-0000-0000-00009F920000}"/>
    <cellStyle name="SAPBEXexcGood1 3 8 4" xfId="47416" xr:uid="{00000000-0005-0000-0000-0000A0920000}"/>
    <cellStyle name="SAPBEXexcGood1 3 9" xfId="5617" xr:uid="{00000000-0005-0000-0000-0000A1920000}"/>
    <cellStyle name="SAPBEXexcGood1 3 9 2" xfId="22976" xr:uid="{00000000-0005-0000-0000-0000A2920000}"/>
    <cellStyle name="SAPBEXexcGood1 3 9 3" xfId="22268" xr:uid="{00000000-0005-0000-0000-0000A3920000}"/>
    <cellStyle name="SAPBEXexcGood1 3 9 4" xfId="47578" xr:uid="{00000000-0005-0000-0000-0000A4920000}"/>
    <cellStyle name="SAPBEXexcGood1 30" xfId="45409" xr:uid="{00000000-0005-0000-0000-0000A5920000}"/>
    <cellStyle name="SAPBEXexcGood1 4" xfId="2696" xr:uid="{00000000-0005-0000-0000-0000A6920000}"/>
    <cellStyle name="SAPBEXexcGood1 4 10" xfId="6106" xr:uid="{00000000-0005-0000-0000-0000A7920000}"/>
    <cellStyle name="SAPBEXexcGood1 4 10 2" xfId="23438" xr:uid="{00000000-0005-0000-0000-0000A8920000}"/>
    <cellStyle name="SAPBEXexcGood1 4 10 3" xfId="20624" xr:uid="{00000000-0005-0000-0000-0000A9920000}"/>
    <cellStyle name="SAPBEXexcGood1 4 10 4" xfId="47993" xr:uid="{00000000-0005-0000-0000-0000AA920000}"/>
    <cellStyle name="SAPBEXexcGood1 4 11" xfId="6169" xr:uid="{00000000-0005-0000-0000-0000AB920000}"/>
    <cellStyle name="SAPBEXexcGood1 4 11 2" xfId="23493" xr:uid="{00000000-0005-0000-0000-0000AC920000}"/>
    <cellStyle name="SAPBEXexcGood1 4 11 3" xfId="34697" xr:uid="{00000000-0005-0000-0000-0000AD920000}"/>
    <cellStyle name="SAPBEXexcGood1 4 11 4" xfId="48031" xr:uid="{00000000-0005-0000-0000-0000AE920000}"/>
    <cellStyle name="SAPBEXexcGood1 4 12" xfId="6630" xr:uid="{00000000-0005-0000-0000-0000AF920000}"/>
    <cellStyle name="SAPBEXexcGood1 4 12 2" xfId="23910" xr:uid="{00000000-0005-0000-0000-0000B0920000}"/>
    <cellStyle name="SAPBEXexcGood1 4 12 3" xfId="22073" xr:uid="{00000000-0005-0000-0000-0000B1920000}"/>
    <cellStyle name="SAPBEXexcGood1 4 12 4" xfId="48393" xr:uid="{00000000-0005-0000-0000-0000B2920000}"/>
    <cellStyle name="SAPBEXexcGood1 4 13" xfId="7005" xr:uid="{00000000-0005-0000-0000-0000B3920000}"/>
    <cellStyle name="SAPBEXexcGood1 4 13 2" xfId="24249" xr:uid="{00000000-0005-0000-0000-0000B4920000}"/>
    <cellStyle name="SAPBEXexcGood1 4 13 3" xfId="35713" xr:uid="{00000000-0005-0000-0000-0000B5920000}"/>
    <cellStyle name="SAPBEXexcGood1 4 13 4" xfId="48682" xr:uid="{00000000-0005-0000-0000-0000B6920000}"/>
    <cellStyle name="SAPBEXexcGood1 4 14" xfId="7419" xr:uid="{00000000-0005-0000-0000-0000B7920000}"/>
    <cellStyle name="SAPBEXexcGood1 4 14 2" xfId="24620" xr:uid="{00000000-0005-0000-0000-0000B8920000}"/>
    <cellStyle name="SAPBEXexcGood1 4 14 3" xfId="36011" xr:uid="{00000000-0005-0000-0000-0000B9920000}"/>
    <cellStyle name="SAPBEXexcGood1 4 14 4" xfId="48982" xr:uid="{00000000-0005-0000-0000-0000BA920000}"/>
    <cellStyle name="SAPBEXexcGood1 4 15" xfId="7727" xr:uid="{00000000-0005-0000-0000-0000BB920000}"/>
    <cellStyle name="SAPBEXexcGood1 4 15 2" xfId="24891" xr:uid="{00000000-0005-0000-0000-0000BC920000}"/>
    <cellStyle name="SAPBEXexcGood1 4 15 3" xfId="36242" xr:uid="{00000000-0005-0000-0000-0000BD920000}"/>
    <cellStyle name="SAPBEXexcGood1 4 15 4" xfId="49213" xr:uid="{00000000-0005-0000-0000-0000BE920000}"/>
    <cellStyle name="SAPBEXexcGood1 4 16" xfId="8303" xr:uid="{00000000-0005-0000-0000-0000BF920000}"/>
    <cellStyle name="SAPBEXexcGood1 4 16 2" xfId="25429" xr:uid="{00000000-0005-0000-0000-0000C0920000}"/>
    <cellStyle name="SAPBEXexcGood1 4 16 3" xfId="36720" xr:uid="{00000000-0005-0000-0000-0000C1920000}"/>
    <cellStyle name="SAPBEXexcGood1 4 16 4" xfId="49691" xr:uid="{00000000-0005-0000-0000-0000C2920000}"/>
    <cellStyle name="SAPBEXexcGood1 4 17" xfId="8178" xr:uid="{00000000-0005-0000-0000-0000C3920000}"/>
    <cellStyle name="SAPBEXexcGood1 4 17 2" xfId="25309" xr:uid="{00000000-0005-0000-0000-0000C4920000}"/>
    <cellStyle name="SAPBEXexcGood1 4 17 3" xfId="36612" xr:uid="{00000000-0005-0000-0000-0000C5920000}"/>
    <cellStyle name="SAPBEXexcGood1 4 17 4" xfId="49583" xr:uid="{00000000-0005-0000-0000-0000C6920000}"/>
    <cellStyle name="SAPBEXexcGood1 4 18" xfId="8848" xr:uid="{00000000-0005-0000-0000-0000C7920000}"/>
    <cellStyle name="SAPBEXexcGood1 4 18 2" xfId="25911" xr:uid="{00000000-0005-0000-0000-0000C8920000}"/>
    <cellStyle name="SAPBEXexcGood1 4 18 3" xfId="37130" xr:uid="{00000000-0005-0000-0000-0000C9920000}"/>
    <cellStyle name="SAPBEXexcGood1 4 18 4" xfId="50101" xr:uid="{00000000-0005-0000-0000-0000CA920000}"/>
    <cellStyle name="SAPBEXexcGood1 4 19" xfId="10354" xr:uid="{00000000-0005-0000-0000-0000CB920000}"/>
    <cellStyle name="SAPBEXexcGood1 4 19 2" xfId="27317" xr:uid="{00000000-0005-0000-0000-0000CC920000}"/>
    <cellStyle name="SAPBEXexcGood1 4 19 3" xfId="38376" xr:uid="{00000000-0005-0000-0000-0000CD920000}"/>
    <cellStyle name="SAPBEXexcGood1 4 19 4" xfId="51336" xr:uid="{00000000-0005-0000-0000-0000CE920000}"/>
    <cellStyle name="SAPBEXexcGood1 4 2" xfId="3244" xr:uid="{00000000-0005-0000-0000-0000CF920000}"/>
    <cellStyle name="SAPBEXexcGood1 4 2 2" xfId="20831" xr:uid="{00000000-0005-0000-0000-0000D0920000}"/>
    <cellStyle name="SAPBEXexcGood1 4 2 3" xfId="30283" xr:uid="{00000000-0005-0000-0000-0000D1920000}"/>
    <cellStyle name="SAPBEXexcGood1 4 2 4" xfId="45769" xr:uid="{00000000-0005-0000-0000-0000D2920000}"/>
    <cellStyle name="SAPBEXexcGood1 4 20" xfId="9126" xr:uid="{00000000-0005-0000-0000-0000D3920000}"/>
    <cellStyle name="SAPBEXexcGood1 4 20 2" xfId="26161" xr:uid="{00000000-0005-0000-0000-0000D4920000}"/>
    <cellStyle name="SAPBEXexcGood1 4 20 3" xfId="37342" xr:uid="{00000000-0005-0000-0000-0000D5920000}"/>
    <cellStyle name="SAPBEXexcGood1 4 20 4" xfId="50313" xr:uid="{00000000-0005-0000-0000-0000D6920000}"/>
    <cellStyle name="SAPBEXexcGood1 4 21" xfId="9269" xr:uid="{00000000-0005-0000-0000-0000D7920000}"/>
    <cellStyle name="SAPBEXexcGood1 4 21 2" xfId="26300" xr:uid="{00000000-0005-0000-0000-0000D8920000}"/>
    <cellStyle name="SAPBEXexcGood1 4 21 3" xfId="37476" xr:uid="{00000000-0005-0000-0000-0000D9920000}"/>
    <cellStyle name="SAPBEXexcGood1 4 21 4" xfId="50443" xr:uid="{00000000-0005-0000-0000-0000DA920000}"/>
    <cellStyle name="SAPBEXexcGood1 4 22" xfId="11256" xr:uid="{00000000-0005-0000-0000-0000DB920000}"/>
    <cellStyle name="SAPBEXexcGood1 4 22 2" xfId="28140" xr:uid="{00000000-0005-0000-0000-0000DC920000}"/>
    <cellStyle name="SAPBEXexcGood1 4 22 3" xfId="39066" xr:uid="{00000000-0005-0000-0000-0000DD920000}"/>
    <cellStyle name="SAPBEXexcGood1 4 22 4" xfId="52074" xr:uid="{00000000-0005-0000-0000-0000DE920000}"/>
    <cellStyle name="SAPBEXexcGood1 4 23" xfId="10942" xr:uid="{00000000-0005-0000-0000-0000DF920000}"/>
    <cellStyle name="SAPBEXexcGood1 4 23 2" xfId="27862" xr:uid="{00000000-0005-0000-0000-0000E0920000}"/>
    <cellStyle name="SAPBEXexcGood1 4 23 3" xfId="38839" xr:uid="{00000000-0005-0000-0000-0000E1920000}"/>
    <cellStyle name="SAPBEXexcGood1 4 23 4" xfId="51847" xr:uid="{00000000-0005-0000-0000-0000E2920000}"/>
    <cellStyle name="SAPBEXexcGood1 4 24" xfId="11857" xr:uid="{00000000-0005-0000-0000-0000E3920000}"/>
    <cellStyle name="SAPBEXexcGood1 4 24 2" xfId="28680" xr:uid="{00000000-0005-0000-0000-0000E4920000}"/>
    <cellStyle name="SAPBEXexcGood1 4 24 3" xfId="39530" xr:uid="{00000000-0005-0000-0000-0000E5920000}"/>
    <cellStyle name="SAPBEXexcGood1 4 24 4" xfId="52538" xr:uid="{00000000-0005-0000-0000-0000E6920000}"/>
    <cellStyle name="SAPBEXexcGood1 4 25" xfId="11577" xr:uid="{00000000-0005-0000-0000-0000E7920000}"/>
    <cellStyle name="SAPBEXexcGood1 4 25 2" xfId="28431" xr:uid="{00000000-0005-0000-0000-0000E8920000}"/>
    <cellStyle name="SAPBEXexcGood1 4 25 3" xfId="39311" xr:uid="{00000000-0005-0000-0000-0000E9920000}"/>
    <cellStyle name="SAPBEXexcGood1 4 25 4" xfId="52319" xr:uid="{00000000-0005-0000-0000-0000EA920000}"/>
    <cellStyle name="SAPBEXexcGood1 4 26" xfId="9836" xr:uid="{00000000-0005-0000-0000-0000EB920000}"/>
    <cellStyle name="SAPBEXexcGood1 4 26 2" xfId="26831" xr:uid="{00000000-0005-0000-0000-0000EC920000}"/>
    <cellStyle name="SAPBEXexcGood1 4 26 3" xfId="37953" xr:uid="{00000000-0005-0000-0000-0000ED920000}"/>
    <cellStyle name="SAPBEXexcGood1 4 26 4" xfId="50919" xr:uid="{00000000-0005-0000-0000-0000EE920000}"/>
    <cellStyle name="SAPBEXexcGood1 4 27" xfId="12361" xr:uid="{00000000-0005-0000-0000-0000EF920000}"/>
    <cellStyle name="SAPBEXexcGood1 4 27 2" xfId="29138" xr:uid="{00000000-0005-0000-0000-0000F0920000}"/>
    <cellStyle name="SAPBEXexcGood1 4 27 3" xfId="39912" xr:uid="{00000000-0005-0000-0000-0000F1920000}"/>
    <cellStyle name="SAPBEXexcGood1 4 27 4" xfId="52920" xr:uid="{00000000-0005-0000-0000-0000F2920000}"/>
    <cellStyle name="SAPBEXexcGood1 4 28" xfId="13043" xr:uid="{00000000-0005-0000-0000-0000F3920000}"/>
    <cellStyle name="SAPBEXexcGood1 4 28 2" xfId="29737" xr:uid="{00000000-0005-0000-0000-0000F4920000}"/>
    <cellStyle name="SAPBEXexcGood1 4 28 3" xfId="40402" xr:uid="{00000000-0005-0000-0000-0000F5920000}"/>
    <cellStyle name="SAPBEXexcGood1 4 28 4" xfId="53410" xr:uid="{00000000-0005-0000-0000-0000F6920000}"/>
    <cellStyle name="SAPBEXexcGood1 4 29" xfId="13383" xr:uid="{00000000-0005-0000-0000-0000F7920000}"/>
    <cellStyle name="SAPBEXexcGood1 4 29 2" xfId="30046" xr:uid="{00000000-0005-0000-0000-0000F8920000}"/>
    <cellStyle name="SAPBEXexcGood1 4 29 3" xfId="40667" xr:uid="{00000000-0005-0000-0000-0000F9920000}"/>
    <cellStyle name="SAPBEXexcGood1 4 29 4" xfId="53675" xr:uid="{00000000-0005-0000-0000-0000FA920000}"/>
    <cellStyle name="SAPBEXexcGood1 4 3" xfId="3540" xr:uid="{00000000-0005-0000-0000-0000FB920000}"/>
    <cellStyle name="SAPBEXexcGood1 4 3 2" xfId="21095" xr:uid="{00000000-0005-0000-0000-0000FC920000}"/>
    <cellStyle name="SAPBEXexcGood1 4 3 3" xfId="30303" xr:uid="{00000000-0005-0000-0000-0000FD920000}"/>
    <cellStyle name="SAPBEXexcGood1 4 3 4" xfId="45986" xr:uid="{00000000-0005-0000-0000-0000FE920000}"/>
    <cellStyle name="SAPBEXexcGood1 4 30" xfId="10953" xr:uid="{00000000-0005-0000-0000-0000FF920000}"/>
    <cellStyle name="SAPBEXexcGood1 4 30 2" xfId="27872" xr:uid="{00000000-0005-0000-0000-000000930000}"/>
    <cellStyle name="SAPBEXexcGood1 4 30 3" xfId="38848" xr:uid="{00000000-0005-0000-0000-000001930000}"/>
    <cellStyle name="SAPBEXexcGood1 4 30 4" xfId="51856" xr:uid="{00000000-0005-0000-0000-000002930000}"/>
    <cellStyle name="SAPBEXexcGood1 4 31" xfId="10220" xr:uid="{00000000-0005-0000-0000-000003930000}"/>
    <cellStyle name="SAPBEXexcGood1 4 31 2" xfId="27189" xr:uid="{00000000-0005-0000-0000-000004930000}"/>
    <cellStyle name="SAPBEXexcGood1 4 31 3" xfId="38259" xr:uid="{00000000-0005-0000-0000-000005930000}"/>
    <cellStyle name="SAPBEXexcGood1 4 31 4" xfId="51216" xr:uid="{00000000-0005-0000-0000-000006930000}"/>
    <cellStyle name="SAPBEXexcGood1 4 32" xfId="9642" xr:uid="{00000000-0005-0000-0000-000007930000}"/>
    <cellStyle name="SAPBEXexcGood1 4 32 2" xfId="26648" xr:uid="{00000000-0005-0000-0000-000008930000}"/>
    <cellStyle name="SAPBEXexcGood1 4 32 3" xfId="37791" xr:uid="{00000000-0005-0000-0000-000009930000}"/>
    <cellStyle name="SAPBEXexcGood1 4 32 4" xfId="50757" xr:uid="{00000000-0005-0000-0000-00000A930000}"/>
    <cellStyle name="SAPBEXexcGood1 4 33" xfId="14519" xr:uid="{00000000-0005-0000-0000-00000B930000}"/>
    <cellStyle name="SAPBEXexcGood1 4 33 2" xfId="31056" xr:uid="{00000000-0005-0000-0000-00000C930000}"/>
    <cellStyle name="SAPBEXexcGood1 4 33 3" xfId="41524" xr:uid="{00000000-0005-0000-0000-00000D930000}"/>
    <cellStyle name="SAPBEXexcGood1 4 33 4" xfId="54532" xr:uid="{00000000-0005-0000-0000-00000E930000}"/>
    <cellStyle name="SAPBEXexcGood1 4 34" xfId="14835" xr:uid="{00000000-0005-0000-0000-00000F930000}"/>
    <cellStyle name="SAPBEXexcGood1 4 34 2" xfId="31334" xr:uid="{00000000-0005-0000-0000-000010930000}"/>
    <cellStyle name="SAPBEXexcGood1 4 34 3" xfId="41758" xr:uid="{00000000-0005-0000-0000-000011930000}"/>
    <cellStyle name="SAPBEXexcGood1 4 34 4" xfId="54766" xr:uid="{00000000-0005-0000-0000-000012930000}"/>
    <cellStyle name="SAPBEXexcGood1 4 35" xfId="15133" xr:uid="{00000000-0005-0000-0000-000013930000}"/>
    <cellStyle name="SAPBEXexcGood1 4 35 2" xfId="31601" xr:uid="{00000000-0005-0000-0000-000014930000}"/>
    <cellStyle name="SAPBEXexcGood1 4 35 3" xfId="41990" xr:uid="{00000000-0005-0000-0000-000015930000}"/>
    <cellStyle name="SAPBEXexcGood1 4 35 4" xfId="54998" xr:uid="{00000000-0005-0000-0000-000016930000}"/>
    <cellStyle name="SAPBEXexcGood1 4 36" xfId="15585" xr:uid="{00000000-0005-0000-0000-000017930000}"/>
    <cellStyle name="SAPBEXexcGood1 4 36 2" xfId="32007" xr:uid="{00000000-0005-0000-0000-000018930000}"/>
    <cellStyle name="SAPBEXexcGood1 4 36 3" xfId="42350" xr:uid="{00000000-0005-0000-0000-000019930000}"/>
    <cellStyle name="SAPBEXexcGood1 4 36 4" xfId="55358" xr:uid="{00000000-0005-0000-0000-00001A930000}"/>
    <cellStyle name="SAPBEXexcGood1 4 37" xfId="15480" xr:uid="{00000000-0005-0000-0000-00001B930000}"/>
    <cellStyle name="SAPBEXexcGood1 4 37 2" xfId="31906" xr:uid="{00000000-0005-0000-0000-00001C930000}"/>
    <cellStyle name="SAPBEXexcGood1 4 37 3" xfId="42257" xr:uid="{00000000-0005-0000-0000-00001D930000}"/>
    <cellStyle name="SAPBEXexcGood1 4 37 4" xfId="55265" xr:uid="{00000000-0005-0000-0000-00001E930000}"/>
    <cellStyle name="SAPBEXexcGood1 4 38" xfId="16330" xr:uid="{00000000-0005-0000-0000-00001F930000}"/>
    <cellStyle name="SAPBEXexcGood1 4 38 2" xfId="32674" xr:uid="{00000000-0005-0000-0000-000020930000}"/>
    <cellStyle name="SAPBEXexcGood1 4 38 3" xfId="42930" xr:uid="{00000000-0005-0000-0000-000021930000}"/>
    <cellStyle name="SAPBEXexcGood1 4 38 4" xfId="55938" xr:uid="{00000000-0005-0000-0000-000022930000}"/>
    <cellStyle name="SAPBEXexcGood1 4 39" xfId="16394" xr:uid="{00000000-0005-0000-0000-000023930000}"/>
    <cellStyle name="SAPBEXexcGood1 4 39 2" xfId="32729" xr:uid="{00000000-0005-0000-0000-000024930000}"/>
    <cellStyle name="SAPBEXexcGood1 4 39 3" xfId="42972" xr:uid="{00000000-0005-0000-0000-000025930000}"/>
    <cellStyle name="SAPBEXexcGood1 4 39 4" xfId="55980" xr:uid="{00000000-0005-0000-0000-000026930000}"/>
    <cellStyle name="SAPBEXexcGood1 4 4" xfId="4159" xr:uid="{00000000-0005-0000-0000-000027930000}"/>
    <cellStyle name="SAPBEXexcGood1 4 4 2" xfId="21658" xr:uid="{00000000-0005-0000-0000-000028930000}"/>
    <cellStyle name="SAPBEXexcGood1 4 4 3" xfId="19866" xr:uid="{00000000-0005-0000-0000-000029930000}"/>
    <cellStyle name="SAPBEXexcGood1 4 4 4" xfId="46466" xr:uid="{00000000-0005-0000-0000-00002A930000}"/>
    <cellStyle name="SAPBEXexcGood1 4 40" xfId="17351" xr:uid="{00000000-0005-0000-0000-00002B930000}"/>
    <cellStyle name="SAPBEXexcGood1 4 40 2" xfId="33604" xr:uid="{00000000-0005-0000-0000-00002C930000}"/>
    <cellStyle name="SAPBEXexcGood1 4 40 3" xfId="43742" xr:uid="{00000000-0005-0000-0000-00002D930000}"/>
    <cellStyle name="SAPBEXexcGood1 4 40 4" xfId="56750" xr:uid="{00000000-0005-0000-0000-00002E930000}"/>
    <cellStyle name="SAPBEXexcGood1 4 41" xfId="17166" xr:uid="{00000000-0005-0000-0000-00002F930000}"/>
    <cellStyle name="SAPBEXexcGood1 4 41 2" xfId="33429" xr:uid="{00000000-0005-0000-0000-000030930000}"/>
    <cellStyle name="SAPBEXexcGood1 4 41 3" xfId="43590" xr:uid="{00000000-0005-0000-0000-000031930000}"/>
    <cellStyle name="SAPBEXexcGood1 4 41 4" xfId="56598" xr:uid="{00000000-0005-0000-0000-000032930000}"/>
    <cellStyle name="SAPBEXexcGood1 4 42" xfId="17911" xr:uid="{00000000-0005-0000-0000-000033930000}"/>
    <cellStyle name="SAPBEXexcGood1 4 42 2" xfId="34100" xr:uid="{00000000-0005-0000-0000-000034930000}"/>
    <cellStyle name="SAPBEXexcGood1 4 42 3" xfId="44153" xr:uid="{00000000-0005-0000-0000-000035930000}"/>
    <cellStyle name="SAPBEXexcGood1 4 42 4" xfId="57161" xr:uid="{00000000-0005-0000-0000-000036930000}"/>
    <cellStyle name="SAPBEXexcGood1 4 43" xfId="18226" xr:uid="{00000000-0005-0000-0000-000037930000}"/>
    <cellStyle name="SAPBEXexcGood1 4 43 2" xfId="34375" xr:uid="{00000000-0005-0000-0000-000038930000}"/>
    <cellStyle name="SAPBEXexcGood1 4 43 3" xfId="44384" xr:uid="{00000000-0005-0000-0000-000039930000}"/>
    <cellStyle name="SAPBEXexcGood1 4 43 4" xfId="57392" xr:uid="{00000000-0005-0000-0000-00003A930000}"/>
    <cellStyle name="SAPBEXexcGood1 4 44" xfId="18546" xr:uid="{00000000-0005-0000-0000-00003B930000}"/>
    <cellStyle name="SAPBEXexcGood1 4 44 2" xfId="34662" xr:uid="{00000000-0005-0000-0000-00003C930000}"/>
    <cellStyle name="SAPBEXexcGood1 4 44 3" xfId="44621" xr:uid="{00000000-0005-0000-0000-00003D930000}"/>
    <cellStyle name="SAPBEXexcGood1 4 44 4" xfId="57629" xr:uid="{00000000-0005-0000-0000-00003E930000}"/>
    <cellStyle name="SAPBEXexcGood1 4 45" xfId="19006" xr:uid="{00000000-0005-0000-0000-00003F930000}"/>
    <cellStyle name="SAPBEXexcGood1 4 45 2" xfId="35069" xr:uid="{00000000-0005-0000-0000-000040930000}"/>
    <cellStyle name="SAPBEXexcGood1 4 45 3" xfId="44963" xr:uid="{00000000-0005-0000-0000-000041930000}"/>
    <cellStyle name="SAPBEXexcGood1 4 45 4" xfId="57971" xr:uid="{00000000-0005-0000-0000-000042930000}"/>
    <cellStyle name="SAPBEXexcGood1 4 46" xfId="19309" xr:uid="{00000000-0005-0000-0000-000043930000}"/>
    <cellStyle name="SAPBEXexcGood1 4 46 2" xfId="35339" xr:uid="{00000000-0005-0000-0000-000044930000}"/>
    <cellStyle name="SAPBEXexcGood1 4 46 3" xfId="45186" xr:uid="{00000000-0005-0000-0000-000045930000}"/>
    <cellStyle name="SAPBEXexcGood1 4 46 4" xfId="58194" xr:uid="{00000000-0005-0000-0000-000046930000}"/>
    <cellStyle name="SAPBEXexcGood1 4 47" xfId="21913" xr:uid="{00000000-0005-0000-0000-000047930000}"/>
    <cellStyle name="SAPBEXexcGood1 4 48" xfId="45470" xr:uid="{00000000-0005-0000-0000-000048930000}"/>
    <cellStyle name="SAPBEXexcGood1 4 5" xfId="4030" xr:uid="{00000000-0005-0000-0000-000049930000}"/>
    <cellStyle name="SAPBEXexcGood1 4 5 2" xfId="21536" xr:uid="{00000000-0005-0000-0000-00004A930000}"/>
    <cellStyle name="SAPBEXexcGood1 4 5 3" xfId="19970" xr:uid="{00000000-0005-0000-0000-00004B930000}"/>
    <cellStyle name="SAPBEXexcGood1 4 5 4" xfId="46362" xr:uid="{00000000-0005-0000-0000-00004C930000}"/>
    <cellStyle name="SAPBEXexcGood1 4 6" xfId="4792" xr:uid="{00000000-0005-0000-0000-00004D930000}"/>
    <cellStyle name="SAPBEXexcGood1 4 6 2" xfId="22226" xr:uid="{00000000-0005-0000-0000-00004E930000}"/>
    <cellStyle name="SAPBEXexcGood1 4 6 3" xfId="27799" xr:uid="{00000000-0005-0000-0000-00004F930000}"/>
    <cellStyle name="SAPBEXexcGood1 4 6 4" xfId="46939" xr:uid="{00000000-0005-0000-0000-000050930000}"/>
    <cellStyle name="SAPBEXexcGood1 4 7" xfId="3883" xr:uid="{00000000-0005-0000-0000-000051930000}"/>
    <cellStyle name="SAPBEXexcGood1 4 7 2" xfId="21399" xr:uid="{00000000-0005-0000-0000-000052930000}"/>
    <cellStyle name="SAPBEXexcGood1 4 7 3" xfId="20090" xr:uid="{00000000-0005-0000-0000-000053930000}"/>
    <cellStyle name="SAPBEXexcGood1 4 7 4" xfId="46238" xr:uid="{00000000-0005-0000-0000-000054930000}"/>
    <cellStyle name="SAPBEXexcGood1 4 8" xfId="5305" xr:uid="{00000000-0005-0000-0000-000055930000}"/>
    <cellStyle name="SAPBEXexcGood1 4 8 2" xfId="22693" xr:uid="{00000000-0005-0000-0000-000056930000}"/>
    <cellStyle name="SAPBEXexcGood1 4 8 3" xfId="20356" xr:uid="{00000000-0005-0000-0000-000057930000}"/>
    <cellStyle name="SAPBEXexcGood1 4 8 4" xfId="47341" xr:uid="{00000000-0005-0000-0000-000058930000}"/>
    <cellStyle name="SAPBEXexcGood1 4 9" xfId="3926" xr:uid="{00000000-0005-0000-0000-000059930000}"/>
    <cellStyle name="SAPBEXexcGood1 4 9 2" xfId="21440" xr:uid="{00000000-0005-0000-0000-00005A930000}"/>
    <cellStyle name="SAPBEXexcGood1 4 9 3" xfId="20055" xr:uid="{00000000-0005-0000-0000-00005B930000}"/>
    <cellStyle name="SAPBEXexcGood1 4 9 4" xfId="46276" xr:uid="{00000000-0005-0000-0000-00005C930000}"/>
    <cellStyle name="SAPBEXexcGood1 5" xfId="3134" xr:uid="{00000000-0005-0000-0000-00005D930000}"/>
    <cellStyle name="SAPBEXexcGood1 5 2" xfId="20727" xr:uid="{00000000-0005-0000-0000-00005E930000}"/>
    <cellStyle name="SAPBEXexcGood1 5 3" xfId="20455" xr:uid="{00000000-0005-0000-0000-00005F930000}"/>
    <cellStyle name="SAPBEXexcGood1 5 4" xfId="45677" xr:uid="{00000000-0005-0000-0000-000060930000}"/>
    <cellStyle name="SAPBEXexcGood1 6" xfId="4825" xr:uid="{00000000-0005-0000-0000-000061930000}"/>
    <cellStyle name="SAPBEXexcGood1 6 2" xfId="22258" xr:uid="{00000000-0005-0000-0000-000062930000}"/>
    <cellStyle name="SAPBEXexcGood1 6 3" xfId="29379" xr:uid="{00000000-0005-0000-0000-000063930000}"/>
    <cellStyle name="SAPBEXexcGood1 6 4" xfId="46971" xr:uid="{00000000-0005-0000-0000-000064930000}"/>
    <cellStyle name="SAPBEXexcGood1 7" xfId="6049" xr:uid="{00000000-0005-0000-0000-000065930000}"/>
    <cellStyle name="SAPBEXexcGood1 7 2" xfId="23382" xr:uid="{00000000-0005-0000-0000-000066930000}"/>
    <cellStyle name="SAPBEXexcGood1 7 3" xfId="20866" xr:uid="{00000000-0005-0000-0000-000067930000}"/>
    <cellStyle name="SAPBEXexcGood1 7 4" xfId="47945" xr:uid="{00000000-0005-0000-0000-000068930000}"/>
    <cellStyle name="SAPBEXexcGood1 8" xfId="6006" xr:uid="{00000000-0005-0000-0000-000069930000}"/>
    <cellStyle name="SAPBEXexcGood1 8 2" xfId="23341" xr:uid="{00000000-0005-0000-0000-00006A930000}"/>
    <cellStyle name="SAPBEXexcGood1 8 3" xfId="20616" xr:uid="{00000000-0005-0000-0000-00006B930000}"/>
    <cellStyle name="SAPBEXexcGood1 8 4" xfId="47905" xr:uid="{00000000-0005-0000-0000-00006C930000}"/>
    <cellStyle name="SAPBEXexcGood1 9" xfId="6928" xr:uid="{00000000-0005-0000-0000-00006D930000}"/>
    <cellStyle name="SAPBEXexcGood1 9 2" xfId="24173" xr:uid="{00000000-0005-0000-0000-00006E930000}"/>
    <cellStyle name="SAPBEXexcGood1 9 3" xfId="35641" xr:uid="{00000000-0005-0000-0000-00006F930000}"/>
    <cellStyle name="SAPBEXexcGood1 9 4" xfId="48610" xr:uid="{00000000-0005-0000-0000-000070930000}"/>
    <cellStyle name="SAPBEXexcGood2" xfId="1597" xr:uid="{00000000-0005-0000-0000-000071930000}"/>
    <cellStyle name="SAPBEXexcGood2 10" xfId="7288" xr:uid="{00000000-0005-0000-0000-000072930000}"/>
    <cellStyle name="SAPBEXexcGood2 10 2" xfId="24501" xr:uid="{00000000-0005-0000-0000-000073930000}"/>
    <cellStyle name="SAPBEXexcGood2 10 3" xfId="35915" xr:uid="{00000000-0005-0000-0000-000074930000}"/>
    <cellStyle name="SAPBEXexcGood2 10 4" xfId="48886" xr:uid="{00000000-0005-0000-0000-000075930000}"/>
    <cellStyle name="SAPBEXexcGood2 11" xfId="8066" xr:uid="{00000000-0005-0000-0000-000076930000}"/>
    <cellStyle name="SAPBEXexcGood2 11 2" xfId="25201" xr:uid="{00000000-0005-0000-0000-000077930000}"/>
    <cellStyle name="SAPBEXexcGood2 11 3" xfId="36509" xr:uid="{00000000-0005-0000-0000-000078930000}"/>
    <cellStyle name="SAPBEXexcGood2 11 4" xfId="49480" xr:uid="{00000000-0005-0000-0000-000079930000}"/>
    <cellStyle name="SAPBEXexcGood2 12" xfId="8110" xr:uid="{00000000-0005-0000-0000-00007A930000}"/>
    <cellStyle name="SAPBEXexcGood2 12 2" xfId="25244" xr:uid="{00000000-0005-0000-0000-00007B930000}"/>
    <cellStyle name="SAPBEXexcGood2 12 3" xfId="36552" xr:uid="{00000000-0005-0000-0000-00007C930000}"/>
    <cellStyle name="SAPBEXexcGood2 12 4" xfId="49523" xr:uid="{00000000-0005-0000-0000-00007D930000}"/>
    <cellStyle name="SAPBEXexcGood2 13" xfId="10209" xr:uid="{00000000-0005-0000-0000-00007E930000}"/>
    <cellStyle name="SAPBEXexcGood2 13 2" xfId="27178" xr:uid="{00000000-0005-0000-0000-00007F930000}"/>
    <cellStyle name="SAPBEXexcGood2 13 3" xfId="38249" xr:uid="{00000000-0005-0000-0000-000080930000}"/>
    <cellStyle name="SAPBEXexcGood2 13 4" xfId="51206" xr:uid="{00000000-0005-0000-0000-000081930000}"/>
    <cellStyle name="SAPBEXexcGood2 14" xfId="10249" xr:uid="{00000000-0005-0000-0000-000082930000}"/>
    <cellStyle name="SAPBEXexcGood2 14 2" xfId="27216" xr:uid="{00000000-0005-0000-0000-000083930000}"/>
    <cellStyle name="SAPBEXexcGood2 14 3" xfId="38285" xr:uid="{00000000-0005-0000-0000-000084930000}"/>
    <cellStyle name="SAPBEXexcGood2 14 4" xfId="51242" xr:uid="{00000000-0005-0000-0000-000085930000}"/>
    <cellStyle name="SAPBEXexcGood2 15" xfId="9369" xr:uid="{00000000-0005-0000-0000-000086930000}"/>
    <cellStyle name="SAPBEXexcGood2 15 2" xfId="26395" xr:uid="{00000000-0005-0000-0000-000087930000}"/>
    <cellStyle name="SAPBEXexcGood2 15 3" xfId="37556" xr:uid="{00000000-0005-0000-0000-000088930000}"/>
    <cellStyle name="SAPBEXexcGood2 15 4" xfId="50522" xr:uid="{00000000-0005-0000-0000-000089930000}"/>
    <cellStyle name="SAPBEXexcGood2 16" xfId="9394" xr:uid="{00000000-0005-0000-0000-00008A930000}"/>
    <cellStyle name="SAPBEXexcGood2 16 2" xfId="26419" xr:uid="{00000000-0005-0000-0000-00008B930000}"/>
    <cellStyle name="SAPBEXexcGood2 16 3" xfId="37575" xr:uid="{00000000-0005-0000-0000-00008C930000}"/>
    <cellStyle name="SAPBEXexcGood2 16 4" xfId="50541" xr:uid="{00000000-0005-0000-0000-00008D930000}"/>
    <cellStyle name="SAPBEXexcGood2 17" xfId="9772" xr:uid="{00000000-0005-0000-0000-00008E930000}"/>
    <cellStyle name="SAPBEXexcGood2 17 2" xfId="26768" xr:uid="{00000000-0005-0000-0000-00008F930000}"/>
    <cellStyle name="SAPBEXexcGood2 17 3" xfId="37894" xr:uid="{00000000-0005-0000-0000-000090930000}"/>
    <cellStyle name="SAPBEXexcGood2 17 4" xfId="50860" xr:uid="{00000000-0005-0000-0000-000091930000}"/>
    <cellStyle name="SAPBEXexcGood2 18" xfId="9351" xr:uid="{00000000-0005-0000-0000-000092930000}"/>
    <cellStyle name="SAPBEXexcGood2 18 2" xfId="26378" xr:uid="{00000000-0005-0000-0000-000093930000}"/>
    <cellStyle name="SAPBEXexcGood2 18 3" xfId="37544" xr:uid="{00000000-0005-0000-0000-000094930000}"/>
    <cellStyle name="SAPBEXexcGood2 18 4" xfId="50510" xr:uid="{00000000-0005-0000-0000-000095930000}"/>
    <cellStyle name="SAPBEXexcGood2 19" xfId="9612" xr:uid="{00000000-0005-0000-0000-000096930000}"/>
    <cellStyle name="SAPBEXexcGood2 19 2" xfId="26621" xr:uid="{00000000-0005-0000-0000-000097930000}"/>
    <cellStyle name="SAPBEXexcGood2 19 3" xfId="37764" xr:uid="{00000000-0005-0000-0000-000098930000}"/>
    <cellStyle name="SAPBEXexcGood2 19 4" xfId="50730" xr:uid="{00000000-0005-0000-0000-000099930000}"/>
    <cellStyle name="SAPBEXexcGood2 2" xfId="2910" xr:uid="{00000000-0005-0000-0000-00009A930000}"/>
    <cellStyle name="SAPBEXexcGood2 2 10" xfId="6280" xr:uid="{00000000-0005-0000-0000-00009B930000}"/>
    <cellStyle name="SAPBEXexcGood2 2 10 2" xfId="23602" xr:uid="{00000000-0005-0000-0000-00009C930000}"/>
    <cellStyle name="SAPBEXexcGood2 2 10 3" xfId="31385" xr:uid="{00000000-0005-0000-0000-00009D930000}"/>
    <cellStyle name="SAPBEXexcGood2 2 10 4" xfId="48136" xr:uid="{00000000-0005-0000-0000-00009E930000}"/>
    <cellStyle name="SAPBEXexcGood2 2 11" xfId="6514" xr:uid="{00000000-0005-0000-0000-00009F930000}"/>
    <cellStyle name="SAPBEXexcGood2 2 11 2" xfId="23811" xr:uid="{00000000-0005-0000-0000-0000A0930000}"/>
    <cellStyle name="SAPBEXexcGood2 2 11 3" xfId="21037" xr:uid="{00000000-0005-0000-0000-0000A1930000}"/>
    <cellStyle name="SAPBEXexcGood2 2 11 4" xfId="48309" xr:uid="{00000000-0005-0000-0000-0000A2930000}"/>
    <cellStyle name="SAPBEXexcGood2 2 12" xfId="6808" xr:uid="{00000000-0005-0000-0000-0000A3930000}"/>
    <cellStyle name="SAPBEXexcGood2 2 12 2" xfId="24073" xr:uid="{00000000-0005-0000-0000-0000A4930000}"/>
    <cellStyle name="SAPBEXexcGood2 2 12 3" xfId="34027" xr:uid="{00000000-0005-0000-0000-0000A5930000}"/>
    <cellStyle name="SAPBEXexcGood2 2 12 4" xfId="48532" xr:uid="{00000000-0005-0000-0000-0000A6930000}"/>
    <cellStyle name="SAPBEXexcGood2 2 13" xfId="7172" xr:uid="{00000000-0005-0000-0000-0000A7930000}"/>
    <cellStyle name="SAPBEXexcGood2 2 13 2" xfId="24403" xr:uid="{00000000-0005-0000-0000-0000A8930000}"/>
    <cellStyle name="SAPBEXexcGood2 2 13 3" xfId="35843" xr:uid="{00000000-0005-0000-0000-0000A9930000}"/>
    <cellStyle name="SAPBEXexcGood2 2 13 4" xfId="48812" xr:uid="{00000000-0005-0000-0000-0000AA930000}"/>
    <cellStyle name="SAPBEXexcGood2 2 14" xfId="7598" xr:uid="{00000000-0005-0000-0000-0000AB930000}"/>
    <cellStyle name="SAPBEXexcGood2 2 14 2" xfId="24779" xr:uid="{00000000-0005-0000-0000-0000AC930000}"/>
    <cellStyle name="SAPBEXexcGood2 2 14 3" xfId="36151" xr:uid="{00000000-0005-0000-0000-0000AD930000}"/>
    <cellStyle name="SAPBEXexcGood2 2 14 4" xfId="49122" xr:uid="{00000000-0005-0000-0000-0000AE930000}"/>
    <cellStyle name="SAPBEXexcGood2 2 15" xfId="7895" xr:uid="{00000000-0005-0000-0000-0000AF930000}"/>
    <cellStyle name="SAPBEXexcGood2 2 15 2" xfId="25049" xr:uid="{00000000-0005-0000-0000-0000B0930000}"/>
    <cellStyle name="SAPBEXexcGood2 2 15 3" xfId="36381" xr:uid="{00000000-0005-0000-0000-0000B1930000}"/>
    <cellStyle name="SAPBEXexcGood2 2 15 4" xfId="49352" xr:uid="{00000000-0005-0000-0000-0000B2930000}"/>
    <cellStyle name="SAPBEXexcGood2 2 16" xfId="8477" xr:uid="{00000000-0005-0000-0000-0000B3930000}"/>
    <cellStyle name="SAPBEXexcGood2 2 16 2" xfId="25592" xr:uid="{00000000-0005-0000-0000-0000B4930000}"/>
    <cellStyle name="SAPBEXexcGood2 2 16 3" xfId="36865" xr:uid="{00000000-0005-0000-0000-0000B5930000}"/>
    <cellStyle name="SAPBEXexcGood2 2 16 4" xfId="49836" xr:uid="{00000000-0005-0000-0000-0000B6930000}"/>
    <cellStyle name="SAPBEXexcGood2 2 17" xfId="8739" xr:uid="{00000000-0005-0000-0000-0000B7930000}"/>
    <cellStyle name="SAPBEXexcGood2 2 17 2" xfId="25819" xr:uid="{00000000-0005-0000-0000-0000B8930000}"/>
    <cellStyle name="SAPBEXexcGood2 2 17 3" xfId="37053" xr:uid="{00000000-0005-0000-0000-0000B9930000}"/>
    <cellStyle name="SAPBEXexcGood2 2 17 4" xfId="50024" xr:uid="{00000000-0005-0000-0000-0000BA930000}"/>
    <cellStyle name="SAPBEXexcGood2 2 18" xfId="9016" xr:uid="{00000000-0005-0000-0000-0000BB930000}"/>
    <cellStyle name="SAPBEXexcGood2 2 18 2" xfId="26068" xr:uid="{00000000-0005-0000-0000-0000BC930000}"/>
    <cellStyle name="SAPBEXexcGood2 2 18 3" xfId="37269" xr:uid="{00000000-0005-0000-0000-0000BD930000}"/>
    <cellStyle name="SAPBEXexcGood2 2 18 4" xfId="50240" xr:uid="{00000000-0005-0000-0000-0000BE930000}"/>
    <cellStyle name="SAPBEXexcGood2 2 19" xfId="10537" xr:uid="{00000000-0005-0000-0000-0000BF930000}"/>
    <cellStyle name="SAPBEXexcGood2 2 19 2" xfId="27490" xr:uid="{00000000-0005-0000-0000-0000C0930000}"/>
    <cellStyle name="SAPBEXexcGood2 2 19 3" xfId="38530" xr:uid="{00000000-0005-0000-0000-0000C1930000}"/>
    <cellStyle name="SAPBEXexcGood2 2 19 4" xfId="51517" xr:uid="{00000000-0005-0000-0000-0000C2930000}"/>
    <cellStyle name="SAPBEXexcGood2 2 2" xfId="3422" xr:uid="{00000000-0005-0000-0000-0000C3930000}"/>
    <cellStyle name="SAPBEXexcGood2 2 2 2" xfId="20995" xr:uid="{00000000-0005-0000-0000-0000C4930000}"/>
    <cellStyle name="SAPBEXexcGood2 2 2 3" xfId="24669" xr:uid="{00000000-0005-0000-0000-0000C5930000}"/>
    <cellStyle name="SAPBEXexcGood2 2 2 4" xfId="45908" xr:uid="{00000000-0005-0000-0000-0000C6930000}"/>
    <cellStyle name="SAPBEXexcGood2 2 20" xfId="10782" xr:uid="{00000000-0005-0000-0000-0000C7930000}"/>
    <cellStyle name="SAPBEXexcGood2 2 20 2" xfId="27717" xr:uid="{00000000-0005-0000-0000-0000C8930000}"/>
    <cellStyle name="SAPBEXexcGood2 2 20 3" xfId="38726" xr:uid="{00000000-0005-0000-0000-0000C9930000}"/>
    <cellStyle name="SAPBEXexcGood2 2 20 4" xfId="51734" xr:uid="{00000000-0005-0000-0000-0000CA930000}"/>
    <cellStyle name="SAPBEXexcGood2 2 21" xfId="11107" xr:uid="{00000000-0005-0000-0000-0000CB930000}"/>
    <cellStyle name="SAPBEXexcGood2 2 21 2" xfId="28012" xr:uid="{00000000-0005-0000-0000-0000CC930000}"/>
    <cellStyle name="SAPBEXexcGood2 2 21 3" xfId="38965" xr:uid="{00000000-0005-0000-0000-0000CD930000}"/>
    <cellStyle name="SAPBEXexcGood2 2 21 4" xfId="51973" xr:uid="{00000000-0005-0000-0000-0000CE930000}"/>
    <cellStyle name="SAPBEXexcGood2 2 22" xfId="11447" xr:uid="{00000000-0005-0000-0000-0000CF930000}"/>
    <cellStyle name="SAPBEXexcGood2 2 22 2" xfId="28322" xr:uid="{00000000-0005-0000-0000-0000D0930000}"/>
    <cellStyle name="SAPBEXexcGood2 2 22 3" xfId="39224" xr:uid="{00000000-0005-0000-0000-0000D1930000}"/>
    <cellStyle name="SAPBEXexcGood2 2 22 4" xfId="52232" xr:uid="{00000000-0005-0000-0000-0000D2930000}"/>
    <cellStyle name="SAPBEXexcGood2 2 23" xfId="11718" xr:uid="{00000000-0005-0000-0000-0000D3930000}"/>
    <cellStyle name="SAPBEXexcGood2 2 23 2" xfId="28559" xr:uid="{00000000-0005-0000-0000-0000D4930000}"/>
    <cellStyle name="SAPBEXexcGood2 2 23 3" xfId="39426" xr:uid="{00000000-0005-0000-0000-0000D5930000}"/>
    <cellStyle name="SAPBEXexcGood2 2 23 4" xfId="52434" xr:uid="{00000000-0005-0000-0000-0000D6930000}"/>
    <cellStyle name="SAPBEXexcGood2 2 24" xfId="12047" xr:uid="{00000000-0005-0000-0000-0000D7930000}"/>
    <cellStyle name="SAPBEXexcGood2 2 24 2" xfId="28859" xr:uid="{00000000-0005-0000-0000-0000D8930000}"/>
    <cellStyle name="SAPBEXexcGood2 2 24 3" xfId="39687" xr:uid="{00000000-0005-0000-0000-0000D9930000}"/>
    <cellStyle name="SAPBEXexcGood2 2 24 4" xfId="52695" xr:uid="{00000000-0005-0000-0000-0000DA930000}"/>
    <cellStyle name="SAPBEXexcGood2 2 25" xfId="12334" xr:uid="{00000000-0005-0000-0000-0000DB930000}"/>
    <cellStyle name="SAPBEXexcGood2 2 25 2" xfId="29113" xr:uid="{00000000-0005-0000-0000-0000DC930000}"/>
    <cellStyle name="SAPBEXexcGood2 2 25 3" xfId="39887" xr:uid="{00000000-0005-0000-0000-0000DD930000}"/>
    <cellStyle name="SAPBEXexcGood2 2 25 4" xfId="52895" xr:uid="{00000000-0005-0000-0000-0000DE930000}"/>
    <cellStyle name="SAPBEXexcGood2 2 26" xfId="12606" xr:uid="{00000000-0005-0000-0000-0000DF930000}"/>
    <cellStyle name="SAPBEXexcGood2 2 26 2" xfId="29354" xr:uid="{00000000-0005-0000-0000-0000E0930000}"/>
    <cellStyle name="SAPBEXexcGood2 2 26 3" xfId="40087" xr:uid="{00000000-0005-0000-0000-0000E1930000}"/>
    <cellStyle name="SAPBEXexcGood2 2 26 4" xfId="53095" xr:uid="{00000000-0005-0000-0000-0000E2930000}"/>
    <cellStyle name="SAPBEXexcGood2 2 27" xfId="12888" xr:uid="{00000000-0005-0000-0000-0000E3930000}"/>
    <cellStyle name="SAPBEXexcGood2 2 27 2" xfId="29603" xr:uid="{00000000-0005-0000-0000-0000E4930000}"/>
    <cellStyle name="SAPBEXexcGood2 2 27 3" xfId="40287" xr:uid="{00000000-0005-0000-0000-0000E5930000}"/>
    <cellStyle name="SAPBEXexcGood2 2 27 4" xfId="53295" xr:uid="{00000000-0005-0000-0000-0000E6930000}"/>
    <cellStyle name="SAPBEXexcGood2 2 28" xfId="13230" xr:uid="{00000000-0005-0000-0000-0000E7930000}"/>
    <cellStyle name="SAPBEXexcGood2 2 28 2" xfId="29911" xr:uid="{00000000-0005-0000-0000-0000E8930000}"/>
    <cellStyle name="SAPBEXexcGood2 2 28 3" xfId="40555" xr:uid="{00000000-0005-0000-0000-0000E9930000}"/>
    <cellStyle name="SAPBEXexcGood2 2 28 4" xfId="53563" xr:uid="{00000000-0005-0000-0000-0000EA930000}"/>
    <cellStyle name="SAPBEXexcGood2 2 29" xfId="13567" xr:uid="{00000000-0005-0000-0000-0000EB930000}"/>
    <cellStyle name="SAPBEXexcGood2 2 29 2" xfId="30217" xr:uid="{00000000-0005-0000-0000-0000EC930000}"/>
    <cellStyle name="SAPBEXexcGood2 2 29 3" xfId="40821" xr:uid="{00000000-0005-0000-0000-0000ED930000}"/>
    <cellStyle name="SAPBEXexcGood2 2 29 4" xfId="53829" xr:uid="{00000000-0005-0000-0000-0000EE930000}"/>
    <cellStyle name="SAPBEXexcGood2 2 3" xfId="3718" xr:uid="{00000000-0005-0000-0000-0000EF930000}"/>
    <cellStyle name="SAPBEXexcGood2 2 3 2" xfId="21254" xr:uid="{00000000-0005-0000-0000-0000F0930000}"/>
    <cellStyle name="SAPBEXexcGood2 2 3 3" xfId="20147" xr:uid="{00000000-0005-0000-0000-0000F1930000}"/>
    <cellStyle name="SAPBEXexcGood2 2 3 4" xfId="46125" xr:uid="{00000000-0005-0000-0000-0000F2930000}"/>
    <cellStyle name="SAPBEXexcGood2 2 30" xfId="13807" xr:uid="{00000000-0005-0000-0000-0000F3930000}"/>
    <cellStyle name="SAPBEXexcGood2 2 30 2" xfId="30431" xr:uid="{00000000-0005-0000-0000-0000F4930000}"/>
    <cellStyle name="SAPBEXexcGood2 2 30 3" xfId="41006" xr:uid="{00000000-0005-0000-0000-0000F5930000}"/>
    <cellStyle name="SAPBEXexcGood2 2 30 4" xfId="54014" xr:uid="{00000000-0005-0000-0000-0000F6930000}"/>
    <cellStyle name="SAPBEXexcGood2 2 31" xfId="14082" xr:uid="{00000000-0005-0000-0000-0000F7930000}"/>
    <cellStyle name="SAPBEXexcGood2 2 31 2" xfId="30670" xr:uid="{00000000-0005-0000-0000-0000F8930000}"/>
    <cellStyle name="SAPBEXexcGood2 2 31 3" xfId="41208" xr:uid="{00000000-0005-0000-0000-0000F9930000}"/>
    <cellStyle name="SAPBEXexcGood2 2 31 4" xfId="54216" xr:uid="{00000000-0005-0000-0000-0000FA930000}"/>
    <cellStyle name="SAPBEXexcGood2 2 32" xfId="14379" xr:uid="{00000000-0005-0000-0000-0000FB930000}"/>
    <cellStyle name="SAPBEXexcGood2 2 32 2" xfId="30934" xr:uid="{00000000-0005-0000-0000-0000FC930000}"/>
    <cellStyle name="SAPBEXexcGood2 2 32 3" xfId="41424" xr:uid="{00000000-0005-0000-0000-0000FD930000}"/>
    <cellStyle name="SAPBEXexcGood2 2 32 4" xfId="54432" xr:uid="{00000000-0005-0000-0000-0000FE930000}"/>
    <cellStyle name="SAPBEXexcGood2 2 33" xfId="14703" xr:uid="{00000000-0005-0000-0000-0000FF930000}"/>
    <cellStyle name="SAPBEXexcGood2 2 33 2" xfId="31222" xr:uid="{00000000-0005-0000-0000-000000940000}"/>
    <cellStyle name="SAPBEXexcGood2 2 33 3" xfId="41667" xr:uid="{00000000-0005-0000-0000-000001940000}"/>
    <cellStyle name="SAPBEXexcGood2 2 33 4" xfId="54675" xr:uid="{00000000-0005-0000-0000-000002940000}"/>
    <cellStyle name="SAPBEXexcGood2 2 34" xfId="15005" xr:uid="{00000000-0005-0000-0000-000003940000}"/>
    <cellStyle name="SAPBEXexcGood2 2 34 2" xfId="31491" xr:uid="{00000000-0005-0000-0000-000004940000}"/>
    <cellStyle name="SAPBEXexcGood2 2 34 3" xfId="41899" xr:uid="{00000000-0005-0000-0000-000005940000}"/>
    <cellStyle name="SAPBEXexcGood2 2 34 4" xfId="54907" xr:uid="{00000000-0005-0000-0000-000006940000}"/>
    <cellStyle name="SAPBEXexcGood2 2 35" xfId="15311" xr:uid="{00000000-0005-0000-0000-000007940000}"/>
    <cellStyle name="SAPBEXexcGood2 2 35 2" xfId="31760" xr:uid="{00000000-0005-0000-0000-000008940000}"/>
    <cellStyle name="SAPBEXexcGood2 2 35 3" xfId="42129" xr:uid="{00000000-0005-0000-0000-000009940000}"/>
    <cellStyle name="SAPBEXexcGood2 2 35 4" xfId="55137" xr:uid="{00000000-0005-0000-0000-00000A940000}"/>
    <cellStyle name="SAPBEXexcGood2 2 36" xfId="15756" xr:uid="{00000000-0005-0000-0000-00000B940000}"/>
    <cellStyle name="SAPBEXexcGood2 2 36 2" xfId="32164" xr:uid="{00000000-0005-0000-0000-00000C940000}"/>
    <cellStyle name="SAPBEXexcGood2 2 36 3" xfId="42491" xr:uid="{00000000-0005-0000-0000-00000D940000}"/>
    <cellStyle name="SAPBEXexcGood2 2 36 4" xfId="55499" xr:uid="{00000000-0005-0000-0000-00000E940000}"/>
    <cellStyle name="SAPBEXexcGood2 2 37" xfId="16020" xr:uid="{00000000-0005-0000-0000-00000F940000}"/>
    <cellStyle name="SAPBEXexcGood2 2 37 2" xfId="32392" xr:uid="{00000000-0005-0000-0000-000010940000}"/>
    <cellStyle name="SAPBEXexcGood2 2 37 3" xfId="42681" xr:uid="{00000000-0005-0000-0000-000011940000}"/>
    <cellStyle name="SAPBEXexcGood2 2 37 4" xfId="55689" xr:uid="{00000000-0005-0000-0000-000012940000}"/>
    <cellStyle name="SAPBEXexcGood2 2 38" xfId="16507" xr:uid="{00000000-0005-0000-0000-000013940000}"/>
    <cellStyle name="SAPBEXexcGood2 2 38 2" xfId="32839" xr:uid="{00000000-0005-0000-0000-000014940000}"/>
    <cellStyle name="SAPBEXexcGood2 2 38 3" xfId="43078" xr:uid="{00000000-0005-0000-0000-000015940000}"/>
    <cellStyle name="SAPBEXexcGood2 2 38 4" xfId="56086" xr:uid="{00000000-0005-0000-0000-000016940000}"/>
    <cellStyle name="SAPBEXexcGood2 2 39" xfId="16726" xr:uid="{00000000-0005-0000-0000-000017940000}"/>
    <cellStyle name="SAPBEXexcGood2 2 39 2" xfId="33033" xr:uid="{00000000-0005-0000-0000-000018940000}"/>
    <cellStyle name="SAPBEXexcGood2 2 39 3" xfId="43248" xr:uid="{00000000-0005-0000-0000-000019940000}"/>
    <cellStyle name="SAPBEXexcGood2 2 39 4" xfId="56256" xr:uid="{00000000-0005-0000-0000-00001A940000}"/>
    <cellStyle name="SAPBEXexcGood2 2 4" xfId="4335" xr:uid="{00000000-0005-0000-0000-00001B940000}"/>
    <cellStyle name="SAPBEXexcGood2 2 4 2" xfId="21818" xr:uid="{00000000-0005-0000-0000-00001C940000}"/>
    <cellStyle name="SAPBEXexcGood2 2 4 3" xfId="27859" xr:uid="{00000000-0005-0000-0000-00001D940000}"/>
    <cellStyle name="SAPBEXexcGood2 2 4 4" xfId="46603" xr:uid="{00000000-0005-0000-0000-00001E940000}"/>
    <cellStyle name="SAPBEXexcGood2 2 40" xfId="17528" xr:uid="{00000000-0005-0000-0000-00001F940000}"/>
    <cellStyle name="SAPBEXexcGood2 2 40 2" xfId="33766" xr:uid="{00000000-0005-0000-0000-000020940000}"/>
    <cellStyle name="SAPBEXexcGood2 2 40 3" xfId="43880" xr:uid="{00000000-0005-0000-0000-000021940000}"/>
    <cellStyle name="SAPBEXexcGood2 2 40 4" xfId="56888" xr:uid="{00000000-0005-0000-0000-000022940000}"/>
    <cellStyle name="SAPBEXexcGood2 2 41" xfId="17778" xr:uid="{00000000-0005-0000-0000-000023940000}"/>
    <cellStyle name="SAPBEXexcGood2 2 41 2" xfId="33987" xr:uid="{00000000-0005-0000-0000-000024940000}"/>
    <cellStyle name="SAPBEXexcGood2 2 41 3" xfId="44061" xr:uid="{00000000-0005-0000-0000-000025940000}"/>
    <cellStyle name="SAPBEXexcGood2 2 41 4" xfId="57069" xr:uid="{00000000-0005-0000-0000-000026940000}"/>
    <cellStyle name="SAPBEXexcGood2 2 42" xfId="18097" xr:uid="{00000000-0005-0000-0000-000027940000}"/>
    <cellStyle name="SAPBEXexcGood2 2 42 2" xfId="34268" xr:uid="{00000000-0005-0000-0000-000028940000}"/>
    <cellStyle name="SAPBEXexcGood2 2 42 3" xfId="44295" xr:uid="{00000000-0005-0000-0000-000029940000}"/>
    <cellStyle name="SAPBEXexcGood2 2 42 4" xfId="57303" xr:uid="{00000000-0005-0000-0000-00002A940000}"/>
    <cellStyle name="SAPBEXexcGood2 2 43" xfId="18408" xr:uid="{00000000-0005-0000-0000-00002B940000}"/>
    <cellStyle name="SAPBEXexcGood2 2 43 2" xfId="34543" xr:uid="{00000000-0005-0000-0000-00002C940000}"/>
    <cellStyle name="SAPBEXexcGood2 2 43 3" xfId="44525" xr:uid="{00000000-0005-0000-0000-00002D940000}"/>
    <cellStyle name="SAPBEXexcGood2 2 43 4" xfId="57533" xr:uid="{00000000-0005-0000-0000-00002E940000}"/>
    <cellStyle name="SAPBEXexcGood2 2 44" xfId="18724" xr:uid="{00000000-0005-0000-0000-00002F940000}"/>
    <cellStyle name="SAPBEXexcGood2 2 44 2" xfId="34823" xr:uid="{00000000-0005-0000-0000-000030940000}"/>
    <cellStyle name="SAPBEXexcGood2 2 44 3" xfId="44760" xr:uid="{00000000-0005-0000-0000-000031940000}"/>
    <cellStyle name="SAPBEXexcGood2 2 44 4" xfId="57768" xr:uid="{00000000-0005-0000-0000-000032940000}"/>
    <cellStyle name="SAPBEXexcGood2 2 45" xfId="19185" xr:uid="{00000000-0005-0000-0000-000033940000}"/>
    <cellStyle name="SAPBEXexcGood2 2 45 2" xfId="35232" xr:uid="{00000000-0005-0000-0000-000034940000}"/>
    <cellStyle name="SAPBEXexcGood2 2 45 3" xfId="45102" xr:uid="{00000000-0005-0000-0000-000035940000}"/>
    <cellStyle name="SAPBEXexcGood2 2 45 4" xfId="58110" xr:uid="{00000000-0005-0000-0000-000036940000}"/>
    <cellStyle name="SAPBEXexcGood2 2 46" xfId="19487" xr:uid="{00000000-0005-0000-0000-000037940000}"/>
    <cellStyle name="SAPBEXexcGood2 2 46 2" xfId="35498" xr:uid="{00000000-0005-0000-0000-000038940000}"/>
    <cellStyle name="SAPBEXexcGood2 2 46 3" xfId="45325" xr:uid="{00000000-0005-0000-0000-000039940000}"/>
    <cellStyle name="SAPBEXexcGood2 2 46 4" xfId="58333" xr:uid="{00000000-0005-0000-0000-00003A940000}"/>
    <cellStyle name="SAPBEXexcGood2 2 47" xfId="29487" xr:uid="{00000000-0005-0000-0000-00003B940000}"/>
    <cellStyle name="SAPBEXexcGood2 2 48" xfId="45577" xr:uid="{00000000-0005-0000-0000-00003C940000}"/>
    <cellStyle name="SAPBEXexcGood2 2 5" xfId="4579" xr:uid="{00000000-0005-0000-0000-00003D940000}"/>
    <cellStyle name="SAPBEXexcGood2 2 5 2" xfId="22031" xr:uid="{00000000-0005-0000-0000-00003E940000}"/>
    <cellStyle name="SAPBEXexcGood2 2 5 3" xfId="19782" xr:uid="{00000000-0005-0000-0000-00003F940000}"/>
    <cellStyle name="SAPBEXexcGood2 2 5 4" xfId="46775" xr:uid="{00000000-0005-0000-0000-000040940000}"/>
    <cellStyle name="SAPBEXexcGood2 2 6" xfId="4969" xr:uid="{00000000-0005-0000-0000-000041940000}"/>
    <cellStyle name="SAPBEXexcGood2 2 6 2" xfId="22393" xr:uid="{00000000-0005-0000-0000-000042940000}"/>
    <cellStyle name="SAPBEXexcGood2 2 6 3" xfId="20610" xr:uid="{00000000-0005-0000-0000-000043940000}"/>
    <cellStyle name="SAPBEXexcGood2 2 6 4" xfId="47087" xr:uid="{00000000-0005-0000-0000-000044940000}"/>
    <cellStyle name="SAPBEXexcGood2 2 7" xfId="5194" xr:uid="{00000000-0005-0000-0000-000045940000}"/>
    <cellStyle name="SAPBEXexcGood2 2 7 2" xfId="22596" xr:uid="{00000000-0005-0000-0000-000046940000}"/>
    <cellStyle name="SAPBEXexcGood2 2 7 3" xfId="19654" xr:uid="{00000000-0005-0000-0000-000047940000}"/>
    <cellStyle name="SAPBEXexcGood2 2 7 4" xfId="47268" xr:uid="{00000000-0005-0000-0000-000048940000}"/>
    <cellStyle name="SAPBEXexcGood2 2 8" xfId="5479" xr:uid="{00000000-0005-0000-0000-000049940000}"/>
    <cellStyle name="SAPBEXexcGood2 2 8 2" xfId="22857" xr:uid="{00000000-0005-0000-0000-00004A940000}"/>
    <cellStyle name="SAPBEXexcGood2 2 8 3" xfId="33645" xr:uid="{00000000-0005-0000-0000-00004B940000}"/>
    <cellStyle name="SAPBEXexcGood2 2 8 4" xfId="47486" xr:uid="{00000000-0005-0000-0000-00004C940000}"/>
    <cellStyle name="SAPBEXexcGood2 2 9" xfId="5687" xr:uid="{00000000-0005-0000-0000-00004D940000}"/>
    <cellStyle name="SAPBEXexcGood2 2 9 2" xfId="23046" xr:uid="{00000000-0005-0000-0000-00004E940000}"/>
    <cellStyle name="SAPBEXexcGood2 2 9 3" xfId="29240" xr:uid="{00000000-0005-0000-0000-00004F940000}"/>
    <cellStyle name="SAPBEXexcGood2 2 9 4" xfId="47648" xr:uid="{00000000-0005-0000-0000-000050940000}"/>
    <cellStyle name="SAPBEXexcGood2 20" xfId="9537" xr:uid="{00000000-0005-0000-0000-000051940000}"/>
    <cellStyle name="SAPBEXexcGood2 20 2" xfId="26550" xr:uid="{00000000-0005-0000-0000-000052940000}"/>
    <cellStyle name="SAPBEXexcGood2 20 3" xfId="37695" xr:uid="{00000000-0005-0000-0000-000053940000}"/>
    <cellStyle name="SAPBEXexcGood2 20 4" xfId="50661" xr:uid="{00000000-0005-0000-0000-000054940000}"/>
    <cellStyle name="SAPBEXexcGood2 21" xfId="9651" xr:uid="{00000000-0005-0000-0000-000055940000}"/>
    <cellStyle name="SAPBEXexcGood2 21 2" xfId="26655" xr:uid="{00000000-0005-0000-0000-000056940000}"/>
    <cellStyle name="SAPBEXexcGood2 21 3" xfId="37798" xr:uid="{00000000-0005-0000-0000-000057940000}"/>
    <cellStyle name="SAPBEXexcGood2 21 4" xfId="50764" xr:uid="{00000000-0005-0000-0000-000058940000}"/>
    <cellStyle name="SAPBEXexcGood2 22" xfId="15442" xr:uid="{00000000-0005-0000-0000-000059940000}"/>
    <cellStyle name="SAPBEXexcGood2 22 2" xfId="31870" xr:uid="{00000000-0005-0000-0000-00005A940000}"/>
    <cellStyle name="SAPBEXexcGood2 22 3" xfId="42222" xr:uid="{00000000-0005-0000-0000-00005B940000}"/>
    <cellStyle name="SAPBEXexcGood2 22 4" xfId="55230" xr:uid="{00000000-0005-0000-0000-00005C940000}"/>
    <cellStyle name="SAPBEXexcGood2 23" xfId="16161" xr:uid="{00000000-0005-0000-0000-00005D940000}"/>
    <cellStyle name="SAPBEXexcGood2 23 2" xfId="32517" xr:uid="{00000000-0005-0000-0000-00005E940000}"/>
    <cellStyle name="SAPBEXexcGood2 23 3" xfId="42788" xr:uid="{00000000-0005-0000-0000-00005F940000}"/>
    <cellStyle name="SAPBEXexcGood2 23 4" xfId="55796" xr:uid="{00000000-0005-0000-0000-000060940000}"/>
    <cellStyle name="SAPBEXexcGood2 24" xfId="16960" xr:uid="{00000000-0005-0000-0000-000061940000}"/>
    <cellStyle name="SAPBEXexcGood2 24 2" xfId="33241" xr:uid="{00000000-0005-0000-0000-000062940000}"/>
    <cellStyle name="SAPBEXexcGood2 24 3" xfId="43423" xr:uid="{00000000-0005-0000-0000-000063940000}"/>
    <cellStyle name="SAPBEXexcGood2 24 4" xfId="56431" xr:uid="{00000000-0005-0000-0000-000064940000}"/>
    <cellStyle name="SAPBEXexcGood2 25" xfId="17338" xr:uid="{00000000-0005-0000-0000-000065940000}"/>
    <cellStyle name="SAPBEXexcGood2 25 2" xfId="33591" xr:uid="{00000000-0005-0000-0000-000066940000}"/>
    <cellStyle name="SAPBEXexcGood2 25 3" xfId="43729" xr:uid="{00000000-0005-0000-0000-000067940000}"/>
    <cellStyle name="SAPBEXexcGood2 25 4" xfId="56737" xr:uid="{00000000-0005-0000-0000-000068940000}"/>
    <cellStyle name="SAPBEXexcGood2 26" xfId="17217" xr:uid="{00000000-0005-0000-0000-000069940000}"/>
    <cellStyle name="SAPBEXexcGood2 26 2" xfId="33477" xr:uid="{00000000-0005-0000-0000-00006A940000}"/>
    <cellStyle name="SAPBEXexcGood2 26 3" xfId="43628" xr:uid="{00000000-0005-0000-0000-00006B940000}"/>
    <cellStyle name="SAPBEXexcGood2 26 4" xfId="56636" xr:uid="{00000000-0005-0000-0000-00006C940000}"/>
    <cellStyle name="SAPBEXexcGood2 27" xfId="17254" xr:uid="{00000000-0005-0000-0000-00006D940000}"/>
    <cellStyle name="SAPBEXexcGood2 27 2" xfId="33513" xr:uid="{00000000-0005-0000-0000-00006E940000}"/>
    <cellStyle name="SAPBEXexcGood2 27 3" xfId="43662" xr:uid="{00000000-0005-0000-0000-00006F940000}"/>
    <cellStyle name="SAPBEXexcGood2 27 4" xfId="56670" xr:uid="{00000000-0005-0000-0000-000070940000}"/>
    <cellStyle name="SAPBEXexcGood2 28" xfId="18883" xr:uid="{00000000-0005-0000-0000-000071940000}"/>
    <cellStyle name="SAPBEXexcGood2 28 2" xfId="34955" xr:uid="{00000000-0005-0000-0000-000072940000}"/>
    <cellStyle name="SAPBEXexcGood2 28 3" xfId="44869" xr:uid="{00000000-0005-0000-0000-000073940000}"/>
    <cellStyle name="SAPBEXexcGood2 28 4" xfId="57877" xr:uid="{00000000-0005-0000-0000-000074940000}"/>
    <cellStyle name="SAPBEXexcGood2 29" xfId="20622" xr:uid="{00000000-0005-0000-0000-000075940000}"/>
    <cellStyle name="SAPBEXexcGood2 3" xfId="2836" xr:uid="{00000000-0005-0000-0000-000076940000}"/>
    <cellStyle name="SAPBEXexcGood2 3 10" xfId="6209" xr:uid="{00000000-0005-0000-0000-000077940000}"/>
    <cellStyle name="SAPBEXexcGood2 3 10 2" xfId="23531" xr:uid="{00000000-0005-0000-0000-000078940000}"/>
    <cellStyle name="SAPBEXexcGood2 3 10 3" xfId="29244" xr:uid="{00000000-0005-0000-0000-000079940000}"/>
    <cellStyle name="SAPBEXexcGood2 3 10 4" xfId="48065" xr:uid="{00000000-0005-0000-0000-00007A940000}"/>
    <cellStyle name="SAPBEXexcGood2 3 11" xfId="6442" xr:uid="{00000000-0005-0000-0000-00007B940000}"/>
    <cellStyle name="SAPBEXexcGood2 3 11 2" xfId="23740" xr:uid="{00000000-0005-0000-0000-00007C940000}"/>
    <cellStyle name="SAPBEXexcGood2 3 11 3" xfId="34437" xr:uid="{00000000-0005-0000-0000-00007D940000}"/>
    <cellStyle name="SAPBEXexcGood2 3 11 4" xfId="48238" xr:uid="{00000000-0005-0000-0000-00007E940000}"/>
    <cellStyle name="SAPBEXexcGood2 3 12" xfId="6736" xr:uid="{00000000-0005-0000-0000-00007F940000}"/>
    <cellStyle name="SAPBEXexcGood2 3 12 2" xfId="24002" xr:uid="{00000000-0005-0000-0000-000080940000}"/>
    <cellStyle name="SAPBEXexcGood2 3 12 3" xfId="27272" xr:uid="{00000000-0005-0000-0000-000081940000}"/>
    <cellStyle name="SAPBEXexcGood2 3 12 4" xfId="48461" xr:uid="{00000000-0005-0000-0000-000082940000}"/>
    <cellStyle name="SAPBEXexcGood2 3 13" xfId="7100" xr:uid="{00000000-0005-0000-0000-000083940000}"/>
    <cellStyle name="SAPBEXexcGood2 3 13 2" xfId="24331" xr:uid="{00000000-0005-0000-0000-000084940000}"/>
    <cellStyle name="SAPBEXexcGood2 3 13 3" xfId="35772" xr:uid="{00000000-0005-0000-0000-000085940000}"/>
    <cellStyle name="SAPBEXexcGood2 3 13 4" xfId="48741" xr:uid="{00000000-0005-0000-0000-000086940000}"/>
    <cellStyle name="SAPBEXexcGood2 3 14" xfId="7526" xr:uid="{00000000-0005-0000-0000-000087940000}"/>
    <cellStyle name="SAPBEXexcGood2 3 14 2" xfId="24708" xr:uid="{00000000-0005-0000-0000-000088940000}"/>
    <cellStyle name="SAPBEXexcGood2 3 14 3" xfId="36080" xr:uid="{00000000-0005-0000-0000-000089940000}"/>
    <cellStyle name="SAPBEXexcGood2 3 14 4" xfId="49051" xr:uid="{00000000-0005-0000-0000-00008A940000}"/>
    <cellStyle name="SAPBEXexcGood2 3 15" xfId="7824" xr:uid="{00000000-0005-0000-0000-00008B940000}"/>
    <cellStyle name="SAPBEXexcGood2 3 15 2" xfId="24978" xr:uid="{00000000-0005-0000-0000-00008C940000}"/>
    <cellStyle name="SAPBEXexcGood2 3 15 3" xfId="36310" xr:uid="{00000000-0005-0000-0000-00008D940000}"/>
    <cellStyle name="SAPBEXexcGood2 3 15 4" xfId="49281" xr:uid="{00000000-0005-0000-0000-00008E940000}"/>
    <cellStyle name="SAPBEXexcGood2 3 16" xfId="8405" xr:uid="{00000000-0005-0000-0000-00008F940000}"/>
    <cellStyle name="SAPBEXexcGood2 3 16 2" xfId="25520" xr:uid="{00000000-0005-0000-0000-000090940000}"/>
    <cellStyle name="SAPBEXexcGood2 3 16 3" xfId="36793" xr:uid="{00000000-0005-0000-0000-000091940000}"/>
    <cellStyle name="SAPBEXexcGood2 3 16 4" xfId="49764" xr:uid="{00000000-0005-0000-0000-000092940000}"/>
    <cellStyle name="SAPBEXexcGood2 3 17" xfId="8667" xr:uid="{00000000-0005-0000-0000-000093940000}"/>
    <cellStyle name="SAPBEXexcGood2 3 17 2" xfId="25747" xr:uid="{00000000-0005-0000-0000-000094940000}"/>
    <cellStyle name="SAPBEXexcGood2 3 17 3" xfId="36982" xr:uid="{00000000-0005-0000-0000-000095940000}"/>
    <cellStyle name="SAPBEXexcGood2 3 17 4" xfId="49953" xr:uid="{00000000-0005-0000-0000-000096940000}"/>
    <cellStyle name="SAPBEXexcGood2 3 18" xfId="8945" xr:uid="{00000000-0005-0000-0000-000097940000}"/>
    <cellStyle name="SAPBEXexcGood2 3 18 2" xfId="25997" xr:uid="{00000000-0005-0000-0000-000098940000}"/>
    <cellStyle name="SAPBEXexcGood2 3 18 3" xfId="37198" xr:uid="{00000000-0005-0000-0000-000099940000}"/>
    <cellStyle name="SAPBEXexcGood2 3 18 4" xfId="50169" xr:uid="{00000000-0005-0000-0000-00009A940000}"/>
    <cellStyle name="SAPBEXexcGood2 3 19" xfId="10464" xr:uid="{00000000-0005-0000-0000-00009B940000}"/>
    <cellStyle name="SAPBEXexcGood2 3 19 2" xfId="27417" xr:uid="{00000000-0005-0000-0000-00009C940000}"/>
    <cellStyle name="SAPBEXexcGood2 3 19 3" xfId="38458" xr:uid="{00000000-0005-0000-0000-00009D940000}"/>
    <cellStyle name="SAPBEXexcGood2 3 19 4" xfId="51445" xr:uid="{00000000-0005-0000-0000-00009E940000}"/>
    <cellStyle name="SAPBEXexcGood2 3 2" xfId="3350" xr:uid="{00000000-0005-0000-0000-00009F940000}"/>
    <cellStyle name="SAPBEXexcGood2 3 2 2" xfId="20923" xr:uid="{00000000-0005-0000-0000-0000A0940000}"/>
    <cellStyle name="SAPBEXexcGood2 3 2 3" xfId="32719" xr:uid="{00000000-0005-0000-0000-0000A1940000}"/>
    <cellStyle name="SAPBEXexcGood2 3 2 4" xfId="45837" xr:uid="{00000000-0005-0000-0000-0000A2940000}"/>
    <cellStyle name="SAPBEXexcGood2 3 20" xfId="10711" xr:uid="{00000000-0005-0000-0000-0000A3940000}"/>
    <cellStyle name="SAPBEXexcGood2 3 20 2" xfId="27646" xr:uid="{00000000-0005-0000-0000-0000A4940000}"/>
    <cellStyle name="SAPBEXexcGood2 3 20 3" xfId="38655" xr:uid="{00000000-0005-0000-0000-0000A5940000}"/>
    <cellStyle name="SAPBEXexcGood2 3 20 4" xfId="51663" xr:uid="{00000000-0005-0000-0000-0000A6940000}"/>
    <cellStyle name="SAPBEXexcGood2 3 21" xfId="11035" xr:uid="{00000000-0005-0000-0000-0000A7940000}"/>
    <cellStyle name="SAPBEXexcGood2 3 21 2" xfId="27941" xr:uid="{00000000-0005-0000-0000-0000A8940000}"/>
    <cellStyle name="SAPBEXexcGood2 3 21 3" xfId="38894" xr:uid="{00000000-0005-0000-0000-0000A9940000}"/>
    <cellStyle name="SAPBEXexcGood2 3 21 4" xfId="51902" xr:uid="{00000000-0005-0000-0000-0000AA940000}"/>
    <cellStyle name="SAPBEXexcGood2 3 22" xfId="11373" xr:uid="{00000000-0005-0000-0000-0000AB940000}"/>
    <cellStyle name="SAPBEXexcGood2 3 22 2" xfId="28248" xr:uid="{00000000-0005-0000-0000-0000AC940000}"/>
    <cellStyle name="SAPBEXexcGood2 3 22 3" xfId="39151" xr:uid="{00000000-0005-0000-0000-0000AD940000}"/>
    <cellStyle name="SAPBEXexcGood2 3 22 4" xfId="52159" xr:uid="{00000000-0005-0000-0000-0000AE940000}"/>
    <cellStyle name="SAPBEXexcGood2 3 23" xfId="11644" xr:uid="{00000000-0005-0000-0000-0000AF940000}"/>
    <cellStyle name="SAPBEXexcGood2 3 23 2" xfId="28487" xr:uid="{00000000-0005-0000-0000-0000B0940000}"/>
    <cellStyle name="SAPBEXexcGood2 3 23 3" xfId="39354" xr:uid="{00000000-0005-0000-0000-0000B1940000}"/>
    <cellStyle name="SAPBEXexcGood2 3 23 4" xfId="52362" xr:uid="{00000000-0005-0000-0000-0000B2940000}"/>
    <cellStyle name="SAPBEXexcGood2 3 24" xfId="11975" xr:uid="{00000000-0005-0000-0000-0000B3940000}"/>
    <cellStyle name="SAPBEXexcGood2 3 24 2" xfId="28787" xr:uid="{00000000-0005-0000-0000-0000B4940000}"/>
    <cellStyle name="SAPBEXexcGood2 3 24 3" xfId="39615" xr:uid="{00000000-0005-0000-0000-0000B5940000}"/>
    <cellStyle name="SAPBEXexcGood2 3 24 4" xfId="52623" xr:uid="{00000000-0005-0000-0000-0000B6940000}"/>
    <cellStyle name="SAPBEXexcGood2 3 25" xfId="12260" xr:uid="{00000000-0005-0000-0000-0000B7940000}"/>
    <cellStyle name="SAPBEXexcGood2 3 25 2" xfId="29040" xr:uid="{00000000-0005-0000-0000-0000B8940000}"/>
    <cellStyle name="SAPBEXexcGood2 3 25 3" xfId="39814" xr:uid="{00000000-0005-0000-0000-0000B9940000}"/>
    <cellStyle name="SAPBEXexcGood2 3 25 4" xfId="52822" xr:uid="{00000000-0005-0000-0000-0000BA940000}"/>
    <cellStyle name="SAPBEXexcGood2 3 26" xfId="12533" xr:uid="{00000000-0005-0000-0000-0000BB940000}"/>
    <cellStyle name="SAPBEXexcGood2 3 26 2" xfId="29281" xr:uid="{00000000-0005-0000-0000-0000BC940000}"/>
    <cellStyle name="SAPBEXexcGood2 3 26 3" xfId="40015" xr:uid="{00000000-0005-0000-0000-0000BD940000}"/>
    <cellStyle name="SAPBEXexcGood2 3 26 4" xfId="53023" xr:uid="{00000000-0005-0000-0000-0000BE940000}"/>
    <cellStyle name="SAPBEXexcGood2 3 27" xfId="12816" xr:uid="{00000000-0005-0000-0000-0000BF940000}"/>
    <cellStyle name="SAPBEXexcGood2 3 27 2" xfId="29532" xr:uid="{00000000-0005-0000-0000-0000C0940000}"/>
    <cellStyle name="SAPBEXexcGood2 3 27 3" xfId="40216" xr:uid="{00000000-0005-0000-0000-0000C1940000}"/>
    <cellStyle name="SAPBEXexcGood2 3 27 4" xfId="53224" xr:uid="{00000000-0005-0000-0000-0000C2940000}"/>
    <cellStyle name="SAPBEXexcGood2 3 28" xfId="13159" xr:uid="{00000000-0005-0000-0000-0000C3940000}"/>
    <cellStyle name="SAPBEXexcGood2 3 28 2" xfId="29840" xr:uid="{00000000-0005-0000-0000-0000C4940000}"/>
    <cellStyle name="SAPBEXexcGood2 3 28 3" xfId="40484" xr:uid="{00000000-0005-0000-0000-0000C5940000}"/>
    <cellStyle name="SAPBEXexcGood2 3 28 4" xfId="53492" xr:uid="{00000000-0005-0000-0000-0000C6940000}"/>
    <cellStyle name="SAPBEXexcGood2 3 29" xfId="13496" xr:uid="{00000000-0005-0000-0000-0000C7940000}"/>
    <cellStyle name="SAPBEXexcGood2 3 29 2" xfId="30146" xr:uid="{00000000-0005-0000-0000-0000C8940000}"/>
    <cellStyle name="SAPBEXexcGood2 3 29 3" xfId="40750" xr:uid="{00000000-0005-0000-0000-0000C9940000}"/>
    <cellStyle name="SAPBEXexcGood2 3 29 4" xfId="53758" xr:uid="{00000000-0005-0000-0000-0000CA940000}"/>
    <cellStyle name="SAPBEXexcGood2 3 3" xfId="3646" xr:uid="{00000000-0005-0000-0000-0000CB940000}"/>
    <cellStyle name="SAPBEXexcGood2 3 3 2" xfId="21183" xr:uid="{00000000-0005-0000-0000-0000CC940000}"/>
    <cellStyle name="SAPBEXexcGood2 3 3 3" xfId="22447" xr:uid="{00000000-0005-0000-0000-0000CD940000}"/>
    <cellStyle name="SAPBEXexcGood2 3 3 4" xfId="46054" xr:uid="{00000000-0005-0000-0000-0000CE940000}"/>
    <cellStyle name="SAPBEXexcGood2 3 30" xfId="13735" xr:uid="{00000000-0005-0000-0000-0000CF940000}"/>
    <cellStyle name="SAPBEXexcGood2 3 30 2" xfId="30359" xr:uid="{00000000-0005-0000-0000-0000D0940000}"/>
    <cellStyle name="SAPBEXexcGood2 3 30 3" xfId="40935" xr:uid="{00000000-0005-0000-0000-0000D1940000}"/>
    <cellStyle name="SAPBEXexcGood2 3 30 4" xfId="53943" xr:uid="{00000000-0005-0000-0000-0000D2940000}"/>
    <cellStyle name="SAPBEXexcGood2 3 31" xfId="14010" xr:uid="{00000000-0005-0000-0000-0000D3940000}"/>
    <cellStyle name="SAPBEXexcGood2 3 31 2" xfId="30599" xr:uid="{00000000-0005-0000-0000-0000D4940000}"/>
    <cellStyle name="SAPBEXexcGood2 3 31 3" xfId="41137" xr:uid="{00000000-0005-0000-0000-0000D5940000}"/>
    <cellStyle name="SAPBEXexcGood2 3 31 4" xfId="54145" xr:uid="{00000000-0005-0000-0000-0000D6940000}"/>
    <cellStyle name="SAPBEXexcGood2 3 32" xfId="14307" xr:uid="{00000000-0005-0000-0000-0000D7940000}"/>
    <cellStyle name="SAPBEXexcGood2 3 32 2" xfId="30863" xr:uid="{00000000-0005-0000-0000-0000D8940000}"/>
    <cellStyle name="SAPBEXexcGood2 3 32 3" xfId="41353" xr:uid="{00000000-0005-0000-0000-0000D9940000}"/>
    <cellStyle name="SAPBEXexcGood2 3 32 4" xfId="54361" xr:uid="{00000000-0005-0000-0000-0000DA940000}"/>
    <cellStyle name="SAPBEXexcGood2 3 33" xfId="14631" xr:uid="{00000000-0005-0000-0000-0000DB940000}"/>
    <cellStyle name="SAPBEXexcGood2 3 33 2" xfId="31151" xr:uid="{00000000-0005-0000-0000-0000DC940000}"/>
    <cellStyle name="SAPBEXexcGood2 3 33 3" xfId="41596" xr:uid="{00000000-0005-0000-0000-0000DD940000}"/>
    <cellStyle name="SAPBEXexcGood2 3 33 4" xfId="54604" xr:uid="{00000000-0005-0000-0000-0000DE940000}"/>
    <cellStyle name="SAPBEXexcGood2 3 34" xfId="14934" xr:uid="{00000000-0005-0000-0000-0000DF940000}"/>
    <cellStyle name="SAPBEXexcGood2 3 34 2" xfId="31420" xr:uid="{00000000-0005-0000-0000-0000E0940000}"/>
    <cellStyle name="SAPBEXexcGood2 3 34 3" xfId="41828" xr:uid="{00000000-0005-0000-0000-0000E1940000}"/>
    <cellStyle name="SAPBEXexcGood2 3 34 4" xfId="54836" xr:uid="{00000000-0005-0000-0000-0000E2940000}"/>
    <cellStyle name="SAPBEXexcGood2 3 35" xfId="15239" xr:uid="{00000000-0005-0000-0000-0000E3940000}"/>
    <cellStyle name="SAPBEXexcGood2 3 35 2" xfId="31689" xr:uid="{00000000-0005-0000-0000-0000E4940000}"/>
    <cellStyle name="SAPBEXexcGood2 3 35 3" xfId="42058" xr:uid="{00000000-0005-0000-0000-0000E5940000}"/>
    <cellStyle name="SAPBEXexcGood2 3 35 4" xfId="55066" xr:uid="{00000000-0005-0000-0000-0000E6940000}"/>
    <cellStyle name="SAPBEXexcGood2 3 36" xfId="15685" xr:uid="{00000000-0005-0000-0000-0000E7940000}"/>
    <cellStyle name="SAPBEXexcGood2 3 36 2" xfId="32093" xr:uid="{00000000-0005-0000-0000-0000E8940000}"/>
    <cellStyle name="SAPBEXexcGood2 3 36 3" xfId="42420" xr:uid="{00000000-0005-0000-0000-0000E9940000}"/>
    <cellStyle name="SAPBEXexcGood2 3 36 4" xfId="55428" xr:uid="{00000000-0005-0000-0000-0000EA940000}"/>
    <cellStyle name="SAPBEXexcGood2 3 37" xfId="15948" xr:uid="{00000000-0005-0000-0000-0000EB940000}"/>
    <cellStyle name="SAPBEXexcGood2 3 37 2" xfId="32320" xr:uid="{00000000-0005-0000-0000-0000EC940000}"/>
    <cellStyle name="SAPBEXexcGood2 3 37 3" xfId="42610" xr:uid="{00000000-0005-0000-0000-0000ED940000}"/>
    <cellStyle name="SAPBEXexcGood2 3 37 4" xfId="55618" xr:uid="{00000000-0005-0000-0000-0000EE940000}"/>
    <cellStyle name="SAPBEXexcGood2 3 38" xfId="16435" xr:uid="{00000000-0005-0000-0000-0000EF940000}"/>
    <cellStyle name="SAPBEXexcGood2 3 38 2" xfId="32767" xr:uid="{00000000-0005-0000-0000-0000F0940000}"/>
    <cellStyle name="SAPBEXexcGood2 3 38 3" xfId="43006" xr:uid="{00000000-0005-0000-0000-0000F1940000}"/>
    <cellStyle name="SAPBEXexcGood2 3 38 4" xfId="56014" xr:uid="{00000000-0005-0000-0000-0000F2940000}"/>
    <cellStyle name="SAPBEXexcGood2 3 39" xfId="16655" xr:uid="{00000000-0005-0000-0000-0000F3940000}"/>
    <cellStyle name="SAPBEXexcGood2 3 39 2" xfId="32962" xr:uid="{00000000-0005-0000-0000-0000F4940000}"/>
    <cellStyle name="SAPBEXexcGood2 3 39 3" xfId="43177" xr:uid="{00000000-0005-0000-0000-0000F5940000}"/>
    <cellStyle name="SAPBEXexcGood2 3 39 4" xfId="56185" xr:uid="{00000000-0005-0000-0000-0000F6940000}"/>
    <cellStyle name="SAPBEXexcGood2 3 4" xfId="4263" xr:uid="{00000000-0005-0000-0000-0000F7940000}"/>
    <cellStyle name="SAPBEXexcGood2 3 4 2" xfId="21747" xr:uid="{00000000-0005-0000-0000-0000F8940000}"/>
    <cellStyle name="SAPBEXexcGood2 3 4 3" xfId="26722" xr:uid="{00000000-0005-0000-0000-0000F9940000}"/>
    <cellStyle name="SAPBEXexcGood2 3 4 4" xfId="46532" xr:uid="{00000000-0005-0000-0000-0000FA940000}"/>
    <cellStyle name="SAPBEXexcGood2 3 40" xfId="17456" xr:uid="{00000000-0005-0000-0000-0000FB940000}"/>
    <cellStyle name="SAPBEXexcGood2 3 40 2" xfId="33694" xr:uid="{00000000-0005-0000-0000-0000FC940000}"/>
    <cellStyle name="SAPBEXexcGood2 3 40 3" xfId="43809" xr:uid="{00000000-0005-0000-0000-0000FD940000}"/>
    <cellStyle name="SAPBEXexcGood2 3 40 4" xfId="56817" xr:uid="{00000000-0005-0000-0000-0000FE940000}"/>
    <cellStyle name="SAPBEXexcGood2 3 41" xfId="17706" xr:uid="{00000000-0005-0000-0000-0000FF940000}"/>
    <cellStyle name="SAPBEXexcGood2 3 41 2" xfId="33915" xr:uid="{00000000-0005-0000-0000-000000950000}"/>
    <cellStyle name="SAPBEXexcGood2 3 41 3" xfId="43990" xr:uid="{00000000-0005-0000-0000-000001950000}"/>
    <cellStyle name="SAPBEXexcGood2 3 41 4" xfId="56998" xr:uid="{00000000-0005-0000-0000-000002950000}"/>
    <cellStyle name="SAPBEXexcGood2 3 42" xfId="18025" xr:uid="{00000000-0005-0000-0000-000003950000}"/>
    <cellStyle name="SAPBEXexcGood2 3 42 2" xfId="34197" xr:uid="{00000000-0005-0000-0000-000004950000}"/>
    <cellStyle name="SAPBEXexcGood2 3 42 3" xfId="44224" xr:uid="{00000000-0005-0000-0000-000005950000}"/>
    <cellStyle name="SAPBEXexcGood2 3 42 4" xfId="57232" xr:uid="{00000000-0005-0000-0000-000006950000}"/>
    <cellStyle name="SAPBEXexcGood2 3 43" xfId="18336" xr:uid="{00000000-0005-0000-0000-000007950000}"/>
    <cellStyle name="SAPBEXexcGood2 3 43 2" xfId="34472" xr:uid="{00000000-0005-0000-0000-000008950000}"/>
    <cellStyle name="SAPBEXexcGood2 3 43 3" xfId="44454" xr:uid="{00000000-0005-0000-0000-000009950000}"/>
    <cellStyle name="SAPBEXexcGood2 3 43 4" xfId="57462" xr:uid="{00000000-0005-0000-0000-00000A950000}"/>
    <cellStyle name="SAPBEXexcGood2 3 44" xfId="18652" xr:uid="{00000000-0005-0000-0000-00000B950000}"/>
    <cellStyle name="SAPBEXexcGood2 3 44 2" xfId="34752" xr:uid="{00000000-0005-0000-0000-00000C950000}"/>
    <cellStyle name="SAPBEXexcGood2 3 44 3" xfId="44689" xr:uid="{00000000-0005-0000-0000-00000D950000}"/>
    <cellStyle name="SAPBEXexcGood2 3 44 4" xfId="57697" xr:uid="{00000000-0005-0000-0000-00000E950000}"/>
    <cellStyle name="SAPBEXexcGood2 3 45" xfId="19113" xr:uid="{00000000-0005-0000-0000-00000F950000}"/>
    <cellStyle name="SAPBEXexcGood2 3 45 2" xfId="35161" xr:uid="{00000000-0005-0000-0000-000010950000}"/>
    <cellStyle name="SAPBEXexcGood2 3 45 3" xfId="45031" xr:uid="{00000000-0005-0000-0000-000011950000}"/>
    <cellStyle name="SAPBEXexcGood2 3 45 4" xfId="58039" xr:uid="{00000000-0005-0000-0000-000012950000}"/>
    <cellStyle name="SAPBEXexcGood2 3 46" xfId="19415" xr:uid="{00000000-0005-0000-0000-000013950000}"/>
    <cellStyle name="SAPBEXexcGood2 3 46 2" xfId="35427" xr:uid="{00000000-0005-0000-0000-000014950000}"/>
    <cellStyle name="SAPBEXexcGood2 3 46 3" xfId="45254" xr:uid="{00000000-0005-0000-0000-000015950000}"/>
    <cellStyle name="SAPBEXexcGood2 3 46 4" xfId="58262" xr:uid="{00000000-0005-0000-0000-000016950000}"/>
    <cellStyle name="SAPBEXexcGood2 3 47" xfId="20456" xr:uid="{00000000-0005-0000-0000-000017950000}"/>
    <cellStyle name="SAPBEXexcGood2 3 48" xfId="45538" xr:uid="{00000000-0005-0000-0000-000018950000}"/>
    <cellStyle name="SAPBEXexcGood2 3 5" xfId="4506" xr:uid="{00000000-0005-0000-0000-000019950000}"/>
    <cellStyle name="SAPBEXexcGood2 3 5 2" xfId="21958" xr:uid="{00000000-0005-0000-0000-00001A950000}"/>
    <cellStyle name="SAPBEXexcGood2 3 5 3" xfId="20424" xr:uid="{00000000-0005-0000-0000-00001B950000}"/>
    <cellStyle name="SAPBEXexcGood2 3 5 4" xfId="46702" xr:uid="{00000000-0005-0000-0000-00001C950000}"/>
    <cellStyle name="SAPBEXexcGood2 3 6" xfId="4897" xr:uid="{00000000-0005-0000-0000-00001D950000}"/>
    <cellStyle name="SAPBEXexcGood2 3 6 2" xfId="22321" xr:uid="{00000000-0005-0000-0000-00001E950000}"/>
    <cellStyle name="SAPBEXexcGood2 3 6 3" xfId="23394" xr:uid="{00000000-0005-0000-0000-00001F950000}"/>
    <cellStyle name="SAPBEXexcGood2 3 6 4" xfId="47015" xr:uid="{00000000-0005-0000-0000-000020950000}"/>
    <cellStyle name="SAPBEXexcGood2 3 7" xfId="5123" xr:uid="{00000000-0005-0000-0000-000021950000}"/>
    <cellStyle name="SAPBEXexcGood2 3 7 2" xfId="22525" xr:uid="{00000000-0005-0000-0000-000022950000}"/>
    <cellStyle name="SAPBEXexcGood2 3 7 3" xfId="19713" xr:uid="{00000000-0005-0000-0000-000023950000}"/>
    <cellStyle name="SAPBEXexcGood2 3 7 4" xfId="47197" xr:uid="{00000000-0005-0000-0000-000024950000}"/>
    <cellStyle name="SAPBEXexcGood2 3 8" xfId="5408" xr:uid="{00000000-0005-0000-0000-000025950000}"/>
    <cellStyle name="SAPBEXexcGood2 3 8 2" xfId="22786" xr:uid="{00000000-0005-0000-0000-000026950000}"/>
    <cellStyle name="SAPBEXexcGood2 3 8 3" xfId="20285" xr:uid="{00000000-0005-0000-0000-000027950000}"/>
    <cellStyle name="SAPBEXexcGood2 3 8 4" xfId="47415" xr:uid="{00000000-0005-0000-0000-000028950000}"/>
    <cellStyle name="SAPBEXexcGood2 3 9" xfId="5616" xr:uid="{00000000-0005-0000-0000-000029950000}"/>
    <cellStyle name="SAPBEXexcGood2 3 9 2" xfId="22975" xr:uid="{00000000-0005-0000-0000-00002A950000}"/>
    <cellStyle name="SAPBEXexcGood2 3 9 3" xfId="21500" xr:uid="{00000000-0005-0000-0000-00002B950000}"/>
    <cellStyle name="SAPBEXexcGood2 3 9 4" xfId="47577" xr:uid="{00000000-0005-0000-0000-00002C950000}"/>
    <cellStyle name="SAPBEXexcGood2 30" xfId="45410" xr:uid="{00000000-0005-0000-0000-00002D950000}"/>
    <cellStyle name="SAPBEXexcGood2 4" xfId="2697" xr:uid="{00000000-0005-0000-0000-00002E950000}"/>
    <cellStyle name="SAPBEXexcGood2 4 10" xfId="6107" xr:uid="{00000000-0005-0000-0000-00002F950000}"/>
    <cellStyle name="SAPBEXexcGood2 4 10 2" xfId="23439" xr:uid="{00000000-0005-0000-0000-000030950000}"/>
    <cellStyle name="SAPBEXexcGood2 4 10 3" xfId="23085" xr:uid="{00000000-0005-0000-0000-000031950000}"/>
    <cellStyle name="SAPBEXexcGood2 4 10 4" xfId="47994" xr:uid="{00000000-0005-0000-0000-000032950000}"/>
    <cellStyle name="SAPBEXexcGood2 4 11" xfId="5970" xr:uid="{00000000-0005-0000-0000-000033950000}"/>
    <cellStyle name="SAPBEXexcGood2 4 11 2" xfId="23306" xr:uid="{00000000-0005-0000-0000-000034950000}"/>
    <cellStyle name="SAPBEXexcGood2 4 11 3" xfId="34313" xr:uid="{00000000-0005-0000-0000-000035950000}"/>
    <cellStyle name="SAPBEXexcGood2 4 11 4" xfId="47874" xr:uid="{00000000-0005-0000-0000-000036950000}"/>
    <cellStyle name="SAPBEXexcGood2 4 12" xfId="6631" xr:uid="{00000000-0005-0000-0000-000037950000}"/>
    <cellStyle name="SAPBEXexcGood2 4 12 2" xfId="23911" xr:uid="{00000000-0005-0000-0000-000038950000}"/>
    <cellStyle name="SAPBEXexcGood2 4 12 3" xfId="35538" xr:uid="{00000000-0005-0000-0000-000039950000}"/>
    <cellStyle name="SAPBEXexcGood2 4 12 4" xfId="48394" xr:uid="{00000000-0005-0000-0000-00003A950000}"/>
    <cellStyle name="SAPBEXexcGood2 4 13" xfId="7006" xr:uid="{00000000-0005-0000-0000-00003B950000}"/>
    <cellStyle name="SAPBEXexcGood2 4 13 2" xfId="24250" xr:uid="{00000000-0005-0000-0000-00003C950000}"/>
    <cellStyle name="SAPBEXexcGood2 4 13 3" xfId="35714" xr:uid="{00000000-0005-0000-0000-00003D950000}"/>
    <cellStyle name="SAPBEXexcGood2 4 13 4" xfId="48683" xr:uid="{00000000-0005-0000-0000-00003E950000}"/>
    <cellStyle name="SAPBEXexcGood2 4 14" xfId="7420" xr:uid="{00000000-0005-0000-0000-00003F950000}"/>
    <cellStyle name="SAPBEXexcGood2 4 14 2" xfId="24621" xr:uid="{00000000-0005-0000-0000-000040950000}"/>
    <cellStyle name="SAPBEXexcGood2 4 14 3" xfId="36012" xr:uid="{00000000-0005-0000-0000-000041950000}"/>
    <cellStyle name="SAPBEXexcGood2 4 14 4" xfId="48983" xr:uid="{00000000-0005-0000-0000-000042950000}"/>
    <cellStyle name="SAPBEXexcGood2 4 15" xfId="7728" xr:uid="{00000000-0005-0000-0000-000043950000}"/>
    <cellStyle name="SAPBEXexcGood2 4 15 2" xfId="24892" xr:uid="{00000000-0005-0000-0000-000044950000}"/>
    <cellStyle name="SAPBEXexcGood2 4 15 3" xfId="36243" xr:uid="{00000000-0005-0000-0000-000045950000}"/>
    <cellStyle name="SAPBEXexcGood2 4 15 4" xfId="49214" xr:uid="{00000000-0005-0000-0000-000046950000}"/>
    <cellStyle name="SAPBEXexcGood2 4 16" xfId="8304" xr:uid="{00000000-0005-0000-0000-000047950000}"/>
    <cellStyle name="SAPBEXexcGood2 4 16 2" xfId="25430" xr:uid="{00000000-0005-0000-0000-000048950000}"/>
    <cellStyle name="SAPBEXexcGood2 4 16 3" xfId="36721" xr:uid="{00000000-0005-0000-0000-000049950000}"/>
    <cellStyle name="SAPBEXexcGood2 4 16 4" xfId="49692" xr:uid="{00000000-0005-0000-0000-00004A950000}"/>
    <cellStyle name="SAPBEXexcGood2 4 17" xfId="8177" xr:uid="{00000000-0005-0000-0000-00004B950000}"/>
    <cellStyle name="SAPBEXexcGood2 4 17 2" xfId="25308" xr:uid="{00000000-0005-0000-0000-00004C950000}"/>
    <cellStyle name="SAPBEXexcGood2 4 17 3" xfId="36611" xr:uid="{00000000-0005-0000-0000-00004D950000}"/>
    <cellStyle name="SAPBEXexcGood2 4 17 4" xfId="49582" xr:uid="{00000000-0005-0000-0000-00004E950000}"/>
    <cellStyle name="SAPBEXexcGood2 4 18" xfId="8849" xr:uid="{00000000-0005-0000-0000-00004F950000}"/>
    <cellStyle name="SAPBEXexcGood2 4 18 2" xfId="25912" xr:uid="{00000000-0005-0000-0000-000050950000}"/>
    <cellStyle name="SAPBEXexcGood2 4 18 3" xfId="37131" xr:uid="{00000000-0005-0000-0000-000051950000}"/>
    <cellStyle name="SAPBEXexcGood2 4 18 4" xfId="50102" xr:uid="{00000000-0005-0000-0000-000052950000}"/>
    <cellStyle name="SAPBEXexcGood2 4 19" xfId="10355" xr:uid="{00000000-0005-0000-0000-000053950000}"/>
    <cellStyle name="SAPBEXexcGood2 4 19 2" xfId="27318" xr:uid="{00000000-0005-0000-0000-000054950000}"/>
    <cellStyle name="SAPBEXexcGood2 4 19 3" xfId="38377" xr:uid="{00000000-0005-0000-0000-000055950000}"/>
    <cellStyle name="SAPBEXexcGood2 4 19 4" xfId="51337" xr:uid="{00000000-0005-0000-0000-000056950000}"/>
    <cellStyle name="SAPBEXexcGood2 4 2" xfId="3245" xr:uid="{00000000-0005-0000-0000-000057950000}"/>
    <cellStyle name="SAPBEXexcGood2 4 2 2" xfId="20832" xr:uid="{00000000-0005-0000-0000-000058950000}"/>
    <cellStyle name="SAPBEXexcGood2 4 2 3" xfId="29980" xr:uid="{00000000-0005-0000-0000-000059950000}"/>
    <cellStyle name="SAPBEXexcGood2 4 2 4" xfId="45770" xr:uid="{00000000-0005-0000-0000-00005A950000}"/>
    <cellStyle name="SAPBEXexcGood2 4 20" xfId="9125" xr:uid="{00000000-0005-0000-0000-00005B950000}"/>
    <cellStyle name="SAPBEXexcGood2 4 20 2" xfId="26160" xr:uid="{00000000-0005-0000-0000-00005C950000}"/>
    <cellStyle name="SAPBEXexcGood2 4 20 3" xfId="37341" xr:uid="{00000000-0005-0000-0000-00005D950000}"/>
    <cellStyle name="SAPBEXexcGood2 4 20 4" xfId="50312" xr:uid="{00000000-0005-0000-0000-00005E950000}"/>
    <cellStyle name="SAPBEXexcGood2 4 21" xfId="10310" xr:uid="{00000000-0005-0000-0000-00005F950000}"/>
    <cellStyle name="SAPBEXexcGood2 4 21 2" xfId="27273" xr:uid="{00000000-0005-0000-0000-000060950000}"/>
    <cellStyle name="SAPBEXexcGood2 4 21 3" xfId="38334" xr:uid="{00000000-0005-0000-0000-000061950000}"/>
    <cellStyle name="SAPBEXexcGood2 4 21 4" xfId="51293" xr:uid="{00000000-0005-0000-0000-000062950000}"/>
    <cellStyle name="SAPBEXexcGood2 4 22" xfId="11257" xr:uid="{00000000-0005-0000-0000-000063950000}"/>
    <cellStyle name="SAPBEXexcGood2 4 22 2" xfId="28141" xr:uid="{00000000-0005-0000-0000-000064950000}"/>
    <cellStyle name="SAPBEXexcGood2 4 22 3" xfId="39067" xr:uid="{00000000-0005-0000-0000-000065950000}"/>
    <cellStyle name="SAPBEXexcGood2 4 22 4" xfId="52075" xr:uid="{00000000-0005-0000-0000-000066950000}"/>
    <cellStyle name="SAPBEXexcGood2 4 23" xfId="11299" xr:uid="{00000000-0005-0000-0000-000067950000}"/>
    <cellStyle name="SAPBEXexcGood2 4 23 2" xfId="28181" xr:uid="{00000000-0005-0000-0000-000068950000}"/>
    <cellStyle name="SAPBEXexcGood2 4 23 3" xfId="39101" xr:uid="{00000000-0005-0000-0000-000069950000}"/>
    <cellStyle name="SAPBEXexcGood2 4 23 4" xfId="52109" xr:uid="{00000000-0005-0000-0000-00006A950000}"/>
    <cellStyle name="SAPBEXexcGood2 4 24" xfId="11858" xr:uid="{00000000-0005-0000-0000-00006B950000}"/>
    <cellStyle name="SAPBEXexcGood2 4 24 2" xfId="28681" xr:uid="{00000000-0005-0000-0000-00006C950000}"/>
    <cellStyle name="SAPBEXexcGood2 4 24 3" xfId="39531" xr:uid="{00000000-0005-0000-0000-00006D950000}"/>
    <cellStyle name="SAPBEXexcGood2 4 24 4" xfId="52539" xr:uid="{00000000-0005-0000-0000-00006E950000}"/>
    <cellStyle name="SAPBEXexcGood2 4 25" xfId="11837" xr:uid="{00000000-0005-0000-0000-00006F950000}"/>
    <cellStyle name="SAPBEXexcGood2 4 25 2" xfId="28661" xr:uid="{00000000-0005-0000-0000-000070950000}"/>
    <cellStyle name="SAPBEXexcGood2 4 25 3" xfId="39512" xr:uid="{00000000-0005-0000-0000-000071950000}"/>
    <cellStyle name="SAPBEXexcGood2 4 25 4" xfId="52520" xr:uid="{00000000-0005-0000-0000-000072950000}"/>
    <cellStyle name="SAPBEXexcGood2 4 26" xfId="9206" xr:uid="{00000000-0005-0000-0000-000073950000}"/>
    <cellStyle name="SAPBEXexcGood2 4 26 2" xfId="26239" xr:uid="{00000000-0005-0000-0000-000074950000}"/>
    <cellStyle name="SAPBEXexcGood2 4 26 3" xfId="37418" xr:uid="{00000000-0005-0000-0000-000075950000}"/>
    <cellStyle name="SAPBEXexcGood2 4 26 4" xfId="50385" xr:uid="{00000000-0005-0000-0000-000076950000}"/>
    <cellStyle name="SAPBEXexcGood2 4 27" xfId="9355" xr:uid="{00000000-0005-0000-0000-000077950000}"/>
    <cellStyle name="SAPBEXexcGood2 4 27 2" xfId="26382" xr:uid="{00000000-0005-0000-0000-000078950000}"/>
    <cellStyle name="SAPBEXexcGood2 4 27 3" xfId="37548" xr:uid="{00000000-0005-0000-0000-000079950000}"/>
    <cellStyle name="SAPBEXexcGood2 4 27 4" xfId="50514" xr:uid="{00000000-0005-0000-0000-00007A950000}"/>
    <cellStyle name="SAPBEXexcGood2 4 28" xfId="13044" xr:uid="{00000000-0005-0000-0000-00007B950000}"/>
    <cellStyle name="SAPBEXexcGood2 4 28 2" xfId="29738" xr:uid="{00000000-0005-0000-0000-00007C950000}"/>
    <cellStyle name="SAPBEXexcGood2 4 28 3" xfId="40403" xr:uid="{00000000-0005-0000-0000-00007D950000}"/>
    <cellStyle name="SAPBEXexcGood2 4 28 4" xfId="53411" xr:uid="{00000000-0005-0000-0000-00007E950000}"/>
    <cellStyle name="SAPBEXexcGood2 4 29" xfId="13384" xr:uid="{00000000-0005-0000-0000-00007F950000}"/>
    <cellStyle name="SAPBEXexcGood2 4 29 2" xfId="30047" xr:uid="{00000000-0005-0000-0000-000080950000}"/>
    <cellStyle name="SAPBEXexcGood2 4 29 3" xfId="40668" xr:uid="{00000000-0005-0000-0000-000081950000}"/>
    <cellStyle name="SAPBEXexcGood2 4 29 4" xfId="53676" xr:uid="{00000000-0005-0000-0000-000082950000}"/>
    <cellStyle name="SAPBEXexcGood2 4 3" xfId="3541" xr:uid="{00000000-0005-0000-0000-000083950000}"/>
    <cellStyle name="SAPBEXexcGood2 4 3 2" xfId="21096" xr:uid="{00000000-0005-0000-0000-000084950000}"/>
    <cellStyle name="SAPBEXexcGood2 4 3 3" xfId="30006" xr:uid="{00000000-0005-0000-0000-000085950000}"/>
    <cellStyle name="SAPBEXexcGood2 4 3 4" xfId="45987" xr:uid="{00000000-0005-0000-0000-000086950000}"/>
    <cellStyle name="SAPBEXexcGood2 4 30" xfId="9257" xr:uid="{00000000-0005-0000-0000-000087950000}"/>
    <cellStyle name="SAPBEXexcGood2 4 30 2" xfId="26288" xr:uid="{00000000-0005-0000-0000-000088950000}"/>
    <cellStyle name="SAPBEXexcGood2 4 30 3" xfId="37464" xr:uid="{00000000-0005-0000-0000-000089950000}"/>
    <cellStyle name="SAPBEXexcGood2 4 30 4" xfId="50431" xr:uid="{00000000-0005-0000-0000-00008A950000}"/>
    <cellStyle name="SAPBEXexcGood2 4 31" xfId="10158" xr:uid="{00000000-0005-0000-0000-00008B950000}"/>
    <cellStyle name="SAPBEXexcGood2 4 31 2" xfId="27130" xr:uid="{00000000-0005-0000-0000-00008C950000}"/>
    <cellStyle name="SAPBEXexcGood2 4 31 3" xfId="38206" xr:uid="{00000000-0005-0000-0000-00008D950000}"/>
    <cellStyle name="SAPBEXexcGood2 4 31 4" xfId="51169" xr:uid="{00000000-0005-0000-0000-00008E950000}"/>
    <cellStyle name="SAPBEXexcGood2 4 32" xfId="10380" xr:uid="{00000000-0005-0000-0000-00008F950000}"/>
    <cellStyle name="SAPBEXexcGood2 4 32 2" xfId="27343" xr:uid="{00000000-0005-0000-0000-000090950000}"/>
    <cellStyle name="SAPBEXexcGood2 4 32 3" xfId="38402" xr:uid="{00000000-0005-0000-0000-000091950000}"/>
    <cellStyle name="SAPBEXexcGood2 4 32 4" xfId="51362" xr:uid="{00000000-0005-0000-0000-000092950000}"/>
    <cellStyle name="SAPBEXexcGood2 4 33" xfId="14520" xr:uid="{00000000-0005-0000-0000-000093950000}"/>
    <cellStyle name="SAPBEXexcGood2 4 33 2" xfId="31057" xr:uid="{00000000-0005-0000-0000-000094950000}"/>
    <cellStyle name="SAPBEXexcGood2 4 33 3" xfId="41525" xr:uid="{00000000-0005-0000-0000-000095950000}"/>
    <cellStyle name="SAPBEXexcGood2 4 33 4" xfId="54533" xr:uid="{00000000-0005-0000-0000-000096950000}"/>
    <cellStyle name="SAPBEXexcGood2 4 34" xfId="14836" xr:uid="{00000000-0005-0000-0000-000097950000}"/>
    <cellStyle name="SAPBEXexcGood2 4 34 2" xfId="31335" xr:uid="{00000000-0005-0000-0000-000098950000}"/>
    <cellStyle name="SAPBEXexcGood2 4 34 3" xfId="41759" xr:uid="{00000000-0005-0000-0000-000099950000}"/>
    <cellStyle name="SAPBEXexcGood2 4 34 4" xfId="54767" xr:uid="{00000000-0005-0000-0000-00009A950000}"/>
    <cellStyle name="SAPBEXexcGood2 4 35" xfId="15134" xr:uid="{00000000-0005-0000-0000-00009B950000}"/>
    <cellStyle name="SAPBEXexcGood2 4 35 2" xfId="31602" xr:uid="{00000000-0005-0000-0000-00009C950000}"/>
    <cellStyle name="SAPBEXexcGood2 4 35 3" xfId="41991" xr:uid="{00000000-0005-0000-0000-00009D950000}"/>
    <cellStyle name="SAPBEXexcGood2 4 35 4" xfId="54999" xr:uid="{00000000-0005-0000-0000-00009E950000}"/>
    <cellStyle name="SAPBEXexcGood2 4 36" xfId="15586" xr:uid="{00000000-0005-0000-0000-00009F950000}"/>
    <cellStyle name="SAPBEXexcGood2 4 36 2" xfId="32008" xr:uid="{00000000-0005-0000-0000-0000A0950000}"/>
    <cellStyle name="SAPBEXexcGood2 4 36 3" xfId="42351" xr:uid="{00000000-0005-0000-0000-0000A1950000}"/>
    <cellStyle name="SAPBEXexcGood2 4 36 4" xfId="55359" xr:uid="{00000000-0005-0000-0000-0000A2950000}"/>
    <cellStyle name="SAPBEXexcGood2 4 37" xfId="15479" xr:uid="{00000000-0005-0000-0000-0000A3950000}"/>
    <cellStyle name="SAPBEXexcGood2 4 37 2" xfId="31905" xr:uid="{00000000-0005-0000-0000-0000A4950000}"/>
    <cellStyle name="SAPBEXexcGood2 4 37 3" xfId="42256" xr:uid="{00000000-0005-0000-0000-0000A5950000}"/>
    <cellStyle name="SAPBEXexcGood2 4 37 4" xfId="55264" xr:uid="{00000000-0005-0000-0000-0000A6950000}"/>
    <cellStyle name="SAPBEXexcGood2 4 38" xfId="16331" xr:uid="{00000000-0005-0000-0000-0000A7950000}"/>
    <cellStyle name="SAPBEXexcGood2 4 38 2" xfId="32675" xr:uid="{00000000-0005-0000-0000-0000A8950000}"/>
    <cellStyle name="SAPBEXexcGood2 4 38 3" xfId="42931" xr:uid="{00000000-0005-0000-0000-0000A9950000}"/>
    <cellStyle name="SAPBEXexcGood2 4 38 4" xfId="55939" xr:uid="{00000000-0005-0000-0000-0000AA950000}"/>
    <cellStyle name="SAPBEXexcGood2 4 39" xfId="16237" xr:uid="{00000000-0005-0000-0000-0000AB950000}"/>
    <cellStyle name="SAPBEXexcGood2 4 39 2" xfId="32588" xr:uid="{00000000-0005-0000-0000-0000AC950000}"/>
    <cellStyle name="SAPBEXexcGood2 4 39 3" xfId="42850" xr:uid="{00000000-0005-0000-0000-0000AD950000}"/>
    <cellStyle name="SAPBEXexcGood2 4 39 4" xfId="55858" xr:uid="{00000000-0005-0000-0000-0000AE950000}"/>
    <cellStyle name="SAPBEXexcGood2 4 4" xfId="4160" xr:uid="{00000000-0005-0000-0000-0000AF950000}"/>
    <cellStyle name="SAPBEXexcGood2 4 4 2" xfId="21659" xr:uid="{00000000-0005-0000-0000-0000B0950000}"/>
    <cellStyle name="SAPBEXexcGood2 4 4 3" xfId="19865" xr:uid="{00000000-0005-0000-0000-0000B1950000}"/>
    <cellStyle name="SAPBEXexcGood2 4 4 4" xfId="46467" xr:uid="{00000000-0005-0000-0000-0000B2950000}"/>
    <cellStyle name="SAPBEXexcGood2 4 40" xfId="17352" xr:uid="{00000000-0005-0000-0000-0000B3950000}"/>
    <cellStyle name="SAPBEXexcGood2 4 40 2" xfId="33605" xr:uid="{00000000-0005-0000-0000-0000B4950000}"/>
    <cellStyle name="SAPBEXexcGood2 4 40 3" xfId="43743" xr:uid="{00000000-0005-0000-0000-0000B5950000}"/>
    <cellStyle name="SAPBEXexcGood2 4 40 4" xfId="56751" xr:uid="{00000000-0005-0000-0000-0000B6950000}"/>
    <cellStyle name="SAPBEXexcGood2 4 41" xfId="17165" xr:uid="{00000000-0005-0000-0000-0000B7950000}"/>
    <cellStyle name="SAPBEXexcGood2 4 41 2" xfId="33428" xr:uid="{00000000-0005-0000-0000-0000B8950000}"/>
    <cellStyle name="SAPBEXexcGood2 4 41 3" xfId="43589" xr:uid="{00000000-0005-0000-0000-0000B9950000}"/>
    <cellStyle name="SAPBEXexcGood2 4 41 4" xfId="56597" xr:uid="{00000000-0005-0000-0000-0000BA950000}"/>
    <cellStyle name="SAPBEXexcGood2 4 42" xfId="17912" xr:uid="{00000000-0005-0000-0000-0000BB950000}"/>
    <cellStyle name="SAPBEXexcGood2 4 42 2" xfId="34101" xr:uid="{00000000-0005-0000-0000-0000BC950000}"/>
    <cellStyle name="SAPBEXexcGood2 4 42 3" xfId="44154" xr:uid="{00000000-0005-0000-0000-0000BD950000}"/>
    <cellStyle name="SAPBEXexcGood2 4 42 4" xfId="57162" xr:uid="{00000000-0005-0000-0000-0000BE950000}"/>
    <cellStyle name="SAPBEXexcGood2 4 43" xfId="18227" xr:uid="{00000000-0005-0000-0000-0000BF950000}"/>
    <cellStyle name="SAPBEXexcGood2 4 43 2" xfId="34376" xr:uid="{00000000-0005-0000-0000-0000C0950000}"/>
    <cellStyle name="SAPBEXexcGood2 4 43 3" xfId="44385" xr:uid="{00000000-0005-0000-0000-0000C1950000}"/>
    <cellStyle name="SAPBEXexcGood2 4 43 4" xfId="57393" xr:uid="{00000000-0005-0000-0000-0000C2950000}"/>
    <cellStyle name="SAPBEXexcGood2 4 44" xfId="18547" xr:uid="{00000000-0005-0000-0000-0000C3950000}"/>
    <cellStyle name="SAPBEXexcGood2 4 44 2" xfId="34663" xr:uid="{00000000-0005-0000-0000-0000C4950000}"/>
    <cellStyle name="SAPBEXexcGood2 4 44 3" xfId="44622" xr:uid="{00000000-0005-0000-0000-0000C5950000}"/>
    <cellStyle name="SAPBEXexcGood2 4 44 4" xfId="57630" xr:uid="{00000000-0005-0000-0000-0000C6950000}"/>
    <cellStyle name="SAPBEXexcGood2 4 45" xfId="19007" xr:uid="{00000000-0005-0000-0000-0000C7950000}"/>
    <cellStyle name="SAPBEXexcGood2 4 45 2" xfId="35070" xr:uid="{00000000-0005-0000-0000-0000C8950000}"/>
    <cellStyle name="SAPBEXexcGood2 4 45 3" xfId="44964" xr:uid="{00000000-0005-0000-0000-0000C9950000}"/>
    <cellStyle name="SAPBEXexcGood2 4 45 4" xfId="57972" xr:uid="{00000000-0005-0000-0000-0000CA950000}"/>
    <cellStyle name="SAPBEXexcGood2 4 46" xfId="19310" xr:uid="{00000000-0005-0000-0000-0000CB950000}"/>
    <cellStyle name="SAPBEXexcGood2 4 46 2" xfId="35340" xr:uid="{00000000-0005-0000-0000-0000CC950000}"/>
    <cellStyle name="SAPBEXexcGood2 4 46 3" xfId="45187" xr:uid="{00000000-0005-0000-0000-0000CD950000}"/>
    <cellStyle name="SAPBEXexcGood2 4 46 4" xfId="58195" xr:uid="{00000000-0005-0000-0000-0000CE950000}"/>
    <cellStyle name="SAPBEXexcGood2 4 47" xfId="35382" xr:uid="{00000000-0005-0000-0000-0000CF950000}"/>
    <cellStyle name="SAPBEXexcGood2 4 48" xfId="45471" xr:uid="{00000000-0005-0000-0000-0000D0950000}"/>
    <cellStyle name="SAPBEXexcGood2 4 5" xfId="4029" xr:uid="{00000000-0005-0000-0000-0000D1950000}"/>
    <cellStyle name="SAPBEXexcGood2 4 5 2" xfId="21535" xr:uid="{00000000-0005-0000-0000-0000D2950000}"/>
    <cellStyle name="SAPBEXexcGood2 4 5 3" xfId="19971" xr:uid="{00000000-0005-0000-0000-0000D3950000}"/>
    <cellStyle name="SAPBEXexcGood2 4 5 4" xfId="46361" xr:uid="{00000000-0005-0000-0000-0000D4950000}"/>
    <cellStyle name="SAPBEXexcGood2 4 6" xfId="4793" xr:uid="{00000000-0005-0000-0000-0000D5950000}"/>
    <cellStyle name="SAPBEXexcGood2 4 6 2" xfId="22227" xr:uid="{00000000-0005-0000-0000-0000D6950000}"/>
    <cellStyle name="SAPBEXexcGood2 4 6 3" xfId="26762" xr:uid="{00000000-0005-0000-0000-0000D7950000}"/>
    <cellStyle name="SAPBEXexcGood2 4 6 4" xfId="46940" xr:uid="{00000000-0005-0000-0000-0000D8950000}"/>
    <cellStyle name="SAPBEXexcGood2 4 7" xfId="4002" xr:uid="{00000000-0005-0000-0000-0000D9950000}"/>
    <cellStyle name="SAPBEXexcGood2 4 7 2" xfId="21509" xr:uid="{00000000-0005-0000-0000-0000DA950000}"/>
    <cellStyle name="SAPBEXexcGood2 4 7 3" xfId="19996" xr:uid="{00000000-0005-0000-0000-0000DB950000}"/>
    <cellStyle name="SAPBEXexcGood2 4 7 4" xfId="46336" xr:uid="{00000000-0005-0000-0000-0000DC950000}"/>
    <cellStyle name="SAPBEXexcGood2 4 8" xfId="5306" xr:uid="{00000000-0005-0000-0000-0000DD950000}"/>
    <cellStyle name="SAPBEXexcGood2 4 8 2" xfId="22694" xr:uid="{00000000-0005-0000-0000-0000DE950000}"/>
    <cellStyle name="SAPBEXexcGood2 4 8 3" xfId="20355" xr:uid="{00000000-0005-0000-0000-0000DF950000}"/>
    <cellStyle name="SAPBEXexcGood2 4 8 4" xfId="47342" xr:uid="{00000000-0005-0000-0000-0000E0950000}"/>
    <cellStyle name="SAPBEXexcGood2 4 9" xfId="3925" xr:uid="{00000000-0005-0000-0000-0000E1950000}"/>
    <cellStyle name="SAPBEXexcGood2 4 9 2" xfId="21439" xr:uid="{00000000-0005-0000-0000-0000E2950000}"/>
    <cellStyle name="SAPBEXexcGood2 4 9 3" xfId="20056" xr:uid="{00000000-0005-0000-0000-0000E3950000}"/>
    <cellStyle name="SAPBEXexcGood2 4 9 4" xfId="46275" xr:uid="{00000000-0005-0000-0000-0000E4950000}"/>
    <cellStyle name="SAPBEXexcGood2 5" xfId="3135" xr:uid="{00000000-0005-0000-0000-0000E5950000}"/>
    <cellStyle name="SAPBEXexcGood2 5 2" xfId="20728" xr:uid="{00000000-0005-0000-0000-0000E6950000}"/>
    <cellStyle name="SAPBEXexcGood2 5 3" xfId="20172" xr:uid="{00000000-0005-0000-0000-0000E7950000}"/>
    <cellStyle name="SAPBEXexcGood2 5 4" xfId="45678" xr:uid="{00000000-0005-0000-0000-0000E8950000}"/>
    <cellStyle name="SAPBEXexcGood2 6" xfId="4739" xr:uid="{00000000-0005-0000-0000-0000E9950000}"/>
    <cellStyle name="SAPBEXexcGood2 6 2" xfId="22175" xr:uid="{00000000-0005-0000-0000-0000EA950000}"/>
    <cellStyle name="SAPBEXexcGood2 6 3" xfId="25386" xr:uid="{00000000-0005-0000-0000-0000EB950000}"/>
    <cellStyle name="SAPBEXexcGood2 6 4" xfId="46890" xr:uid="{00000000-0005-0000-0000-0000EC950000}"/>
    <cellStyle name="SAPBEXexcGood2 7" xfId="5857" xr:uid="{00000000-0005-0000-0000-0000ED950000}"/>
    <cellStyle name="SAPBEXexcGood2 7 2" xfId="23201" xr:uid="{00000000-0005-0000-0000-0000EE950000}"/>
    <cellStyle name="SAPBEXexcGood2 7 3" xfId="31113" xr:uid="{00000000-0005-0000-0000-0000EF950000}"/>
    <cellStyle name="SAPBEXexcGood2 7 4" xfId="47781" xr:uid="{00000000-0005-0000-0000-0000F0950000}"/>
    <cellStyle name="SAPBEXexcGood2 8" xfId="5885" xr:uid="{00000000-0005-0000-0000-0000F1950000}"/>
    <cellStyle name="SAPBEXexcGood2 8 2" xfId="23227" xr:uid="{00000000-0005-0000-0000-0000F2950000}"/>
    <cellStyle name="SAPBEXexcGood2 8 3" xfId="32043" xr:uid="{00000000-0005-0000-0000-0000F3950000}"/>
    <cellStyle name="SAPBEXexcGood2 8 4" xfId="47807" xr:uid="{00000000-0005-0000-0000-0000F4950000}"/>
    <cellStyle name="SAPBEXexcGood2 9" xfId="6929" xr:uid="{00000000-0005-0000-0000-0000F5950000}"/>
    <cellStyle name="SAPBEXexcGood2 9 2" xfId="24174" xr:uid="{00000000-0005-0000-0000-0000F6950000}"/>
    <cellStyle name="SAPBEXexcGood2 9 3" xfId="35642" xr:uid="{00000000-0005-0000-0000-0000F7950000}"/>
    <cellStyle name="SAPBEXexcGood2 9 4" xfId="48611" xr:uid="{00000000-0005-0000-0000-0000F8950000}"/>
    <cellStyle name="SAPBEXexcGood3" xfId="1598" xr:uid="{00000000-0005-0000-0000-0000F9950000}"/>
    <cellStyle name="SAPBEXexcGood3 10" xfId="7289" xr:uid="{00000000-0005-0000-0000-0000FA950000}"/>
    <cellStyle name="SAPBEXexcGood3 10 2" xfId="24502" xr:uid="{00000000-0005-0000-0000-0000FB950000}"/>
    <cellStyle name="SAPBEXexcGood3 10 3" xfId="35916" xr:uid="{00000000-0005-0000-0000-0000FC950000}"/>
    <cellStyle name="SAPBEXexcGood3 10 4" xfId="48887" xr:uid="{00000000-0005-0000-0000-0000FD950000}"/>
    <cellStyle name="SAPBEXexcGood3 11" xfId="8065" xr:uid="{00000000-0005-0000-0000-0000FE950000}"/>
    <cellStyle name="SAPBEXexcGood3 11 2" xfId="25200" xr:uid="{00000000-0005-0000-0000-0000FF950000}"/>
    <cellStyle name="SAPBEXexcGood3 11 3" xfId="36508" xr:uid="{00000000-0005-0000-0000-000000960000}"/>
    <cellStyle name="SAPBEXexcGood3 11 4" xfId="49479" xr:uid="{00000000-0005-0000-0000-000001960000}"/>
    <cellStyle name="SAPBEXexcGood3 12" xfId="8111" xr:uid="{00000000-0005-0000-0000-000002960000}"/>
    <cellStyle name="SAPBEXexcGood3 12 2" xfId="25245" xr:uid="{00000000-0005-0000-0000-000003960000}"/>
    <cellStyle name="SAPBEXexcGood3 12 3" xfId="36553" xr:uid="{00000000-0005-0000-0000-000004960000}"/>
    <cellStyle name="SAPBEXexcGood3 12 4" xfId="49524" xr:uid="{00000000-0005-0000-0000-000005960000}"/>
    <cellStyle name="SAPBEXexcGood3 13" xfId="9475" xr:uid="{00000000-0005-0000-0000-000006960000}"/>
    <cellStyle name="SAPBEXexcGood3 13 2" xfId="26494" xr:uid="{00000000-0005-0000-0000-000007960000}"/>
    <cellStyle name="SAPBEXexcGood3 13 3" xfId="37642" xr:uid="{00000000-0005-0000-0000-000008960000}"/>
    <cellStyle name="SAPBEXexcGood3 13 4" xfId="50608" xr:uid="{00000000-0005-0000-0000-000009960000}"/>
    <cellStyle name="SAPBEXexcGood3 14" xfId="10250" xr:uid="{00000000-0005-0000-0000-00000A960000}"/>
    <cellStyle name="SAPBEXexcGood3 14 2" xfId="27217" xr:uid="{00000000-0005-0000-0000-00000B960000}"/>
    <cellStyle name="SAPBEXexcGood3 14 3" xfId="38286" xr:uid="{00000000-0005-0000-0000-00000C960000}"/>
    <cellStyle name="SAPBEXexcGood3 14 4" xfId="51243" xr:uid="{00000000-0005-0000-0000-00000D960000}"/>
    <cellStyle name="SAPBEXexcGood3 15" xfId="9290" xr:uid="{00000000-0005-0000-0000-00000E960000}"/>
    <cellStyle name="SAPBEXexcGood3 15 2" xfId="26320" xr:uid="{00000000-0005-0000-0000-00000F960000}"/>
    <cellStyle name="SAPBEXexcGood3 15 3" xfId="37493" xr:uid="{00000000-0005-0000-0000-000010960000}"/>
    <cellStyle name="SAPBEXexcGood3 15 4" xfId="50459" xr:uid="{00000000-0005-0000-0000-000011960000}"/>
    <cellStyle name="SAPBEXexcGood3 16" xfId="9395" xr:uid="{00000000-0005-0000-0000-000012960000}"/>
    <cellStyle name="SAPBEXexcGood3 16 2" xfId="26420" xr:uid="{00000000-0005-0000-0000-000013960000}"/>
    <cellStyle name="SAPBEXexcGood3 16 3" xfId="37576" xr:uid="{00000000-0005-0000-0000-000014960000}"/>
    <cellStyle name="SAPBEXexcGood3 16 4" xfId="50542" xr:uid="{00000000-0005-0000-0000-000015960000}"/>
    <cellStyle name="SAPBEXexcGood3 17" xfId="9771" xr:uid="{00000000-0005-0000-0000-000016960000}"/>
    <cellStyle name="SAPBEXexcGood3 17 2" xfId="26767" xr:uid="{00000000-0005-0000-0000-000017960000}"/>
    <cellStyle name="SAPBEXexcGood3 17 3" xfId="37893" xr:uid="{00000000-0005-0000-0000-000018960000}"/>
    <cellStyle name="SAPBEXexcGood3 17 4" xfId="50859" xr:uid="{00000000-0005-0000-0000-000019960000}"/>
    <cellStyle name="SAPBEXexcGood3 18" xfId="12137" xr:uid="{00000000-0005-0000-0000-00001A960000}"/>
    <cellStyle name="SAPBEXexcGood3 18 2" xfId="28934" xr:uid="{00000000-0005-0000-0000-00001B960000}"/>
    <cellStyle name="SAPBEXexcGood3 18 3" xfId="39744" xr:uid="{00000000-0005-0000-0000-00001C960000}"/>
    <cellStyle name="SAPBEXexcGood3 18 4" xfId="52752" xr:uid="{00000000-0005-0000-0000-00001D960000}"/>
    <cellStyle name="SAPBEXexcGood3 19" xfId="9613" xr:uid="{00000000-0005-0000-0000-00001E960000}"/>
    <cellStyle name="SAPBEXexcGood3 19 2" xfId="26622" xr:uid="{00000000-0005-0000-0000-00001F960000}"/>
    <cellStyle name="SAPBEXexcGood3 19 3" xfId="37765" xr:uid="{00000000-0005-0000-0000-000020960000}"/>
    <cellStyle name="SAPBEXexcGood3 19 4" xfId="50731" xr:uid="{00000000-0005-0000-0000-000021960000}"/>
    <cellStyle name="SAPBEXexcGood3 2" xfId="2911" xr:uid="{00000000-0005-0000-0000-000022960000}"/>
    <cellStyle name="SAPBEXexcGood3 2 10" xfId="6281" xr:uid="{00000000-0005-0000-0000-000023960000}"/>
    <cellStyle name="SAPBEXexcGood3 2 10 2" xfId="23603" xr:uid="{00000000-0005-0000-0000-000024960000}"/>
    <cellStyle name="SAPBEXexcGood3 2 10 3" xfId="31115" xr:uid="{00000000-0005-0000-0000-000025960000}"/>
    <cellStyle name="SAPBEXexcGood3 2 10 4" xfId="48137" xr:uid="{00000000-0005-0000-0000-000026960000}"/>
    <cellStyle name="SAPBEXexcGood3 2 11" xfId="6515" xr:uid="{00000000-0005-0000-0000-000027960000}"/>
    <cellStyle name="SAPBEXexcGood3 2 11 2" xfId="23812" xr:uid="{00000000-0005-0000-0000-000028960000}"/>
    <cellStyle name="SAPBEXexcGood3 2 11 3" xfId="27527" xr:uid="{00000000-0005-0000-0000-000029960000}"/>
    <cellStyle name="SAPBEXexcGood3 2 11 4" xfId="48310" xr:uid="{00000000-0005-0000-0000-00002A960000}"/>
    <cellStyle name="SAPBEXexcGood3 2 12" xfId="6809" xr:uid="{00000000-0005-0000-0000-00002B960000}"/>
    <cellStyle name="SAPBEXexcGood3 2 12 2" xfId="24074" xr:uid="{00000000-0005-0000-0000-00002C960000}"/>
    <cellStyle name="SAPBEXexcGood3 2 12 3" xfId="33801" xr:uid="{00000000-0005-0000-0000-00002D960000}"/>
    <cellStyle name="SAPBEXexcGood3 2 12 4" xfId="48533" xr:uid="{00000000-0005-0000-0000-00002E960000}"/>
    <cellStyle name="SAPBEXexcGood3 2 13" xfId="7173" xr:uid="{00000000-0005-0000-0000-00002F960000}"/>
    <cellStyle name="SAPBEXexcGood3 2 13 2" xfId="24404" xr:uid="{00000000-0005-0000-0000-000030960000}"/>
    <cellStyle name="SAPBEXexcGood3 2 13 3" xfId="35844" xr:uid="{00000000-0005-0000-0000-000031960000}"/>
    <cellStyle name="SAPBEXexcGood3 2 13 4" xfId="48813" xr:uid="{00000000-0005-0000-0000-000032960000}"/>
    <cellStyle name="SAPBEXexcGood3 2 14" xfId="7599" xr:uid="{00000000-0005-0000-0000-000033960000}"/>
    <cellStyle name="SAPBEXexcGood3 2 14 2" xfId="24780" xr:uid="{00000000-0005-0000-0000-000034960000}"/>
    <cellStyle name="SAPBEXexcGood3 2 14 3" xfId="36152" xr:uid="{00000000-0005-0000-0000-000035960000}"/>
    <cellStyle name="SAPBEXexcGood3 2 14 4" xfId="49123" xr:uid="{00000000-0005-0000-0000-000036960000}"/>
    <cellStyle name="SAPBEXexcGood3 2 15" xfId="7896" xr:uid="{00000000-0005-0000-0000-000037960000}"/>
    <cellStyle name="SAPBEXexcGood3 2 15 2" xfId="25050" xr:uid="{00000000-0005-0000-0000-000038960000}"/>
    <cellStyle name="SAPBEXexcGood3 2 15 3" xfId="36382" xr:uid="{00000000-0005-0000-0000-000039960000}"/>
    <cellStyle name="SAPBEXexcGood3 2 15 4" xfId="49353" xr:uid="{00000000-0005-0000-0000-00003A960000}"/>
    <cellStyle name="SAPBEXexcGood3 2 16" xfId="8478" xr:uid="{00000000-0005-0000-0000-00003B960000}"/>
    <cellStyle name="SAPBEXexcGood3 2 16 2" xfId="25593" xr:uid="{00000000-0005-0000-0000-00003C960000}"/>
    <cellStyle name="SAPBEXexcGood3 2 16 3" xfId="36866" xr:uid="{00000000-0005-0000-0000-00003D960000}"/>
    <cellStyle name="SAPBEXexcGood3 2 16 4" xfId="49837" xr:uid="{00000000-0005-0000-0000-00003E960000}"/>
    <cellStyle name="SAPBEXexcGood3 2 17" xfId="8740" xr:uid="{00000000-0005-0000-0000-00003F960000}"/>
    <cellStyle name="SAPBEXexcGood3 2 17 2" xfId="25820" xr:uid="{00000000-0005-0000-0000-000040960000}"/>
    <cellStyle name="SAPBEXexcGood3 2 17 3" xfId="37054" xr:uid="{00000000-0005-0000-0000-000041960000}"/>
    <cellStyle name="SAPBEXexcGood3 2 17 4" xfId="50025" xr:uid="{00000000-0005-0000-0000-000042960000}"/>
    <cellStyle name="SAPBEXexcGood3 2 18" xfId="9017" xr:uid="{00000000-0005-0000-0000-000043960000}"/>
    <cellStyle name="SAPBEXexcGood3 2 18 2" xfId="26069" xr:uid="{00000000-0005-0000-0000-000044960000}"/>
    <cellStyle name="SAPBEXexcGood3 2 18 3" xfId="37270" xr:uid="{00000000-0005-0000-0000-000045960000}"/>
    <cellStyle name="SAPBEXexcGood3 2 18 4" xfId="50241" xr:uid="{00000000-0005-0000-0000-000046960000}"/>
    <cellStyle name="SAPBEXexcGood3 2 19" xfId="10538" xr:uid="{00000000-0005-0000-0000-000047960000}"/>
    <cellStyle name="SAPBEXexcGood3 2 19 2" xfId="27491" xr:uid="{00000000-0005-0000-0000-000048960000}"/>
    <cellStyle name="SAPBEXexcGood3 2 19 3" xfId="38531" xr:uid="{00000000-0005-0000-0000-000049960000}"/>
    <cellStyle name="SAPBEXexcGood3 2 19 4" xfId="51518" xr:uid="{00000000-0005-0000-0000-00004A960000}"/>
    <cellStyle name="SAPBEXexcGood3 2 2" xfId="3423" xr:uid="{00000000-0005-0000-0000-00004B960000}"/>
    <cellStyle name="SAPBEXexcGood3 2 2 2" xfId="20996" xr:uid="{00000000-0005-0000-0000-00004C960000}"/>
    <cellStyle name="SAPBEXexcGood3 2 2 3" xfId="24294" xr:uid="{00000000-0005-0000-0000-00004D960000}"/>
    <cellStyle name="SAPBEXexcGood3 2 2 4" xfId="45909" xr:uid="{00000000-0005-0000-0000-00004E960000}"/>
    <cellStyle name="SAPBEXexcGood3 2 20" xfId="10783" xr:uid="{00000000-0005-0000-0000-00004F960000}"/>
    <cellStyle name="SAPBEXexcGood3 2 20 2" xfId="27718" xr:uid="{00000000-0005-0000-0000-000050960000}"/>
    <cellStyle name="SAPBEXexcGood3 2 20 3" xfId="38727" xr:uid="{00000000-0005-0000-0000-000051960000}"/>
    <cellStyle name="SAPBEXexcGood3 2 20 4" xfId="51735" xr:uid="{00000000-0005-0000-0000-000052960000}"/>
    <cellStyle name="SAPBEXexcGood3 2 21" xfId="11108" xr:uid="{00000000-0005-0000-0000-000053960000}"/>
    <cellStyle name="SAPBEXexcGood3 2 21 2" xfId="28013" xr:uid="{00000000-0005-0000-0000-000054960000}"/>
    <cellStyle name="SAPBEXexcGood3 2 21 3" xfId="38966" xr:uid="{00000000-0005-0000-0000-000055960000}"/>
    <cellStyle name="SAPBEXexcGood3 2 21 4" xfId="51974" xr:uid="{00000000-0005-0000-0000-000056960000}"/>
    <cellStyle name="SAPBEXexcGood3 2 22" xfId="11448" xr:uid="{00000000-0005-0000-0000-000057960000}"/>
    <cellStyle name="SAPBEXexcGood3 2 22 2" xfId="28323" xr:uid="{00000000-0005-0000-0000-000058960000}"/>
    <cellStyle name="SAPBEXexcGood3 2 22 3" xfId="39225" xr:uid="{00000000-0005-0000-0000-000059960000}"/>
    <cellStyle name="SAPBEXexcGood3 2 22 4" xfId="52233" xr:uid="{00000000-0005-0000-0000-00005A960000}"/>
    <cellStyle name="SAPBEXexcGood3 2 23" xfId="11719" xr:uid="{00000000-0005-0000-0000-00005B960000}"/>
    <cellStyle name="SAPBEXexcGood3 2 23 2" xfId="28560" xr:uid="{00000000-0005-0000-0000-00005C960000}"/>
    <cellStyle name="SAPBEXexcGood3 2 23 3" xfId="39427" xr:uid="{00000000-0005-0000-0000-00005D960000}"/>
    <cellStyle name="SAPBEXexcGood3 2 23 4" xfId="52435" xr:uid="{00000000-0005-0000-0000-00005E960000}"/>
    <cellStyle name="SAPBEXexcGood3 2 24" xfId="12048" xr:uid="{00000000-0005-0000-0000-00005F960000}"/>
    <cellStyle name="SAPBEXexcGood3 2 24 2" xfId="28860" xr:uid="{00000000-0005-0000-0000-000060960000}"/>
    <cellStyle name="SAPBEXexcGood3 2 24 3" xfId="39688" xr:uid="{00000000-0005-0000-0000-000061960000}"/>
    <cellStyle name="SAPBEXexcGood3 2 24 4" xfId="52696" xr:uid="{00000000-0005-0000-0000-000062960000}"/>
    <cellStyle name="SAPBEXexcGood3 2 25" xfId="12335" xr:uid="{00000000-0005-0000-0000-000063960000}"/>
    <cellStyle name="SAPBEXexcGood3 2 25 2" xfId="29114" xr:uid="{00000000-0005-0000-0000-000064960000}"/>
    <cellStyle name="SAPBEXexcGood3 2 25 3" xfId="39888" xr:uid="{00000000-0005-0000-0000-000065960000}"/>
    <cellStyle name="SAPBEXexcGood3 2 25 4" xfId="52896" xr:uid="{00000000-0005-0000-0000-000066960000}"/>
    <cellStyle name="SAPBEXexcGood3 2 26" xfId="12607" xr:uid="{00000000-0005-0000-0000-000067960000}"/>
    <cellStyle name="SAPBEXexcGood3 2 26 2" xfId="29355" xr:uid="{00000000-0005-0000-0000-000068960000}"/>
    <cellStyle name="SAPBEXexcGood3 2 26 3" xfId="40088" xr:uid="{00000000-0005-0000-0000-000069960000}"/>
    <cellStyle name="SAPBEXexcGood3 2 26 4" xfId="53096" xr:uid="{00000000-0005-0000-0000-00006A960000}"/>
    <cellStyle name="SAPBEXexcGood3 2 27" xfId="12889" xr:uid="{00000000-0005-0000-0000-00006B960000}"/>
    <cellStyle name="SAPBEXexcGood3 2 27 2" xfId="29604" xr:uid="{00000000-0005-0000-0000-00006C960000}"/>
    <cellStyle name="SAPBEXexcGood3 2 27 3" xfId="40288" xr:uid="{00000000-0005-0000-0000-00006D960000}"/>
    <cellStyle name="SAPBEXexcGood3 2 27 4" xfId="53296" xr:uid="{00000000-0005-0000-0000-00006E960000}"/>
    <cellStyle name="SAPBEXexcGood3 2 28" xfId="13231" xr:uid="{00000000-0005-0000-0000-00006F960000}"/>
    <cellStyle name="SAPBEXexcGood3 2 28 2" xfId="29912" xr:uid="{00000000-0005-0000-0000-000070960000}"/>
    <cellStyle name="SAPBEXexcGood3 2 28 3" xfId="40556" xr:uid="{00000000-0005-0000-0000-000071960000}"/>
    <cellStyle name="SAPBEXexcGood3 2 28 4" xfId="53564" xr:uid="{00000000-0005-0000-0000-000072960000}"/>
    <cellStyle name="SAPBEXexcGood3 2 29" xfId="13568" xr:uid="{00000000-0005-0000-0000-000073960000}"/>
    <cellStyle name="SAPBEXexcGood3 2 29 2" xfId="30218" xr:uid="{00000000-0005-0000-0000-000074960000}"/>
    <cellStyle name="SAPBEXexcGood3 2 29 3" xfId="40822" xr:uid="{00000000-0005-0000-0000-000075960000}"/>
    <cellStyle name="SAPBEXexcGood3 2 29 4" xfId="53830" xr:uid="{00000000-0005-0000-0000-000076960000}"/>
    <cellStyle name="SAPBEXexcGood3 2 3" xfId="3719" xr:uid="{00000000-0005-0000-0000-000077960000}"/>
    <cellStyle name="SAPBEXexcGood3 2 3 2" xfId="21255" xr:uid="{00000000-0005-0000-0000-000078960000}"/>
    <cellStyle name="SAPBEXexcGood3 2 3 3" xfId="20146" xr:uid="{00000000-0005-0000-0000-000079960000}"/>
    <cellStyle name="SAPBEXexcGood3 2 3 4" xfId="46126" xr:uid="{00000000-0005-0000-0000-00007A960000}"/>
    <cellStyle name="SAPBEXexcGood3 2 30" xfId="13808" xr:uid="{00000000-0005-0000-0000-00007B960000}"/>
    <cellStyle name="SAPBEXexcGood3 2 30 2" xfId="30432" xr:uid="{00000000-0005-0000-0000-00007C960000}"/>
    <cellStyle name="SAPBEXexcGood3 2 30 3" xfId="41007" xr:uid="{00000000-0005-0000-0000-00007D960000}"/>
    <cellStyle name="SAPBEXexcGood3 2 30 4" xfId="54015" xr:uid="{00000000-0005-0000-0000-00007E960000}"/>
    <cellStyle name="SAPBEXexcGood3 2 31" xfId="14083" xr:uid="{00000000-0005-0000-0000-00007F960000}"/>
    <cellStyle name="SAPBEXexcGood3 2 31 2" xfId="30671" xr:uid="{00000000-0005-0000-0000-000080960000}"/>
    <cellStyle name="SAPBEXexcGood3 2 31 3" xfId="41209" xr:uid="{00000000-0005-0000-0000-000081960000}"/>
    <cellStyle name="SAPBEXexcGood3 2 31 4" xfId="54217" xr:uid="{00000000-0005-0000-0000-000082960000}"/>
    <cellStyle name="SAPBEXexcGood3 2 32" xfId="14380" xr:uid="{00000000-0005-0000-0000-000083960000}"/>
    <cellStyle name="SAPBEXexcGood3 2 32 2" xfId="30935" xr:uid="{00000000-0005-0000-0000-000084960000}"/>
    <cellStyle name="SAPBEXexcGood3 2 32 3" xfId="41425" xr:uid="{00000000-0005-0000-0000-000085960000}"/>
    <cellStyle name="SAPBEXexcGood3 2 32 4" xfId="54433" xr:uid="{00000000-0005-0000-0000-000086960000}"/>
    <cellStyle name="SAPBEXexcGood3 2 33" xfId="14704" xr:uid="{00000000-0005-0000-0000-000087960000}"/>
    <cellStyle name="SAPBEXexcGood3 2 33 2" xfId="31223" xr:uid="{00000000-0005-0000-0000-000088960000}"/>
    <cellStyle name="SAPBEXexcGood3 2 33 3" xfId="41668" xr:uid="{00000000-0005-0000-0000-000089960000}"/>
    <cellStyle name="SAPBEXexcGood3 2 33 4" xfId="54676" xr:uid="{00000000-0005-0000-0000-00008A960000}"/>
    <cellStyle name="SAPBEXexcGood3 2 34" xfId="15006" xr:uid="{00000000-0005-0000-0000-00008B960000}"/>
    <cellStyle name="SAPBEXexcGood3 2 34 2" xfId="31492" xr:uid="{00000000-0005-0000-0000-00008C960000}"/>
    <cellStyle name="SAPBEXexcGood3 2 34 3" xfId="41900" xr:uid="{00000000-0005-0000-0000-00008D960000}"/>
    <cellStyle name="SAPBEXexcGood3 2 34 4" xfId="54908" xr:uid="{00000000-0005-0000-0000-00008E960000}"/>
    <cellStyle name="SAPBEXexcGood3 2 35" xfId="15312" xr:uid="{00000000-0005-0000-0000-00008F960000}"/>
    <cellStyle name="SAPBEXexcGood3 2 35 2" xfId="31761" xr:uid="{00000000-0005-0000-0000-000090960000}"/>
    <cellStyle name="SAPBEXexcGood3 2 35 3" xfId="42130" xr:uid="{00000000-0005-0000-0000-000091960000}"/>
    <cellStyle name="SAPBEXexcGood3 2 35 4" xfId="55138" xr:uid="{00000000-0005-0000-0000-000092960000}"/>
    <cellStyle name="SAPBEXexcGood3 2 36" xfId="15757" xr:uid="{00000000-0005-0000-0000-000093960000}"/>
    <cellStyle name="SAPBEXexcGood3 2 36 2" xfId="32165" xr:uid="{00000000-0005-0000-0000-000094960000}"/>
    <cellStyle name="SAPBEXexcGood3 2 36 3" xfId="42492" xr:uid="{00000000-0005-0000-0000-000095960000}"/>
    <cellStyle name="SAPBEXexcGood3 2 36 4" xfId="55500" xr:uid="{00000000-0005-0000-0000-000096960000}"/>
    <cellStyle name="SAPBEXexcGood3 2 37" xfId="16021" xr:uid="{00000000-0005-0000-0000-000097960000}"/>
    <cellStyle name="SAPBEXexcGood3 2 37 2" xfId="32393" xr:uid="{00000000-0005-0000-0000-000098960000}"/>
    <cellStyle name="SAPBEXexcGood3 2 37 3" xfId="42682" xr:uid="{00000000-0005-0000-0000-000099960000}"/>
    <cellStyle name="SAPBEXexcGood3 2 37 4" xfId="55690" xr:uid="{00000000-0005-0000-0000-00009A960000}"/>
    <cellStyle name="SAPBEXexcGood3 2 38" xfId="16508" xr:uid="{00000000-0005-0000-0000-00009B960000}"/>
    <cellStyle name="SAPBEXexcGood3 2 38 2" xfId="32840" xr:uid="{00000000-0005-0000-0000-00009C960000}"/>
    <cellStyle name="SAPBEXexcGood3 2 38 3" xfId="43079" xr:uid="{00000000-0005-0000-0000-00009D960000}"/>
    <cellStyle name="SAPBEXexcGood3 2 38 4" xfId="56087" xr:uid="{00000000-0005-0000-0000-00009E960000}"/>
    <cellStyle name="SAPBEXexcGood3 2 39" xfId="16727" xr:uid="{00000000-0005-0000-0000-00009F960000}"/>
    <cellStyle name="SAPBEXexcGood3 2 39 2" xfId="33034" xr:uid="{00000000-0005-0000-0000-0000A0960000}"/>
    <cellStyle name="SAPBEXexcGood3 2 39 3" xfId="43249" xr:uid="{00000000-0005-0000-0000-0000A1960000}"/>
    <cellStyle name="SAPBEXexcGood3 2 39 4" xfId="56257" xr:uid="{00000000-0005-0000-0000-0000A2960000}"/>
    <cellStyle name="SAPBEXexcGood3 2 4" xfId="4336" xr:uid="{00000000-0005-0000-0000-0000A3960000}"/>
    <cellStyle name="SAPBEXexcGood3 2 4 2" xfId="21819" xr:uid="{00000000-0005-0000-0000-0000A4960000}"/>
    <cellStyle name="SAPBEXexcGood3 2 4 3" xfId="26924" xr:uid="{00000000-0005-0000-0000-0000A5960000}"/>
    <cellStyle name="SAPBEXexcGood3 2 4 4" xfId="46604" xr:uid="{00000000-0005-0000-0000-0000A6960000}"/>
    <cellStyle name="SAPBEXexcGood3 2 40" xfId="17529" xr:uid="{00000000-0005-0000-0000-0000A7960000}"/>
    <cellStyle name="SAPBEXexcGood3 2 40 2" xfId="33767" xr:uid="{00000000-0005-0000-0000-0000A8960000}"/>
    <cellStyle name="SAPBEXexcGood3 2 40 3" xfId="43881" xr:uid="{00000000-0005-0000-0000-0000A9960000}"/>
    <cellStyle name="SAPBEXexcGood3 2 40 4" xfId="56889" xr:uid="{00000000-0005-0000-0000-0000AA960000}"/>
    <cellStyle name="SAPBEXexcGood3 2 41" xfId="17779" xr:uid="{00000000-0005-0000-0000-0000AB960000}"/>
    <cellStyle name="SAPBEXexcGood3 2 41 2" xfId="33988" xr:uid="{00000000-0005-0000-0000-0000AC960000}"/>
    <cellStyle name="SAPBEXexcGood3 2 41 3" xfId="44062" xr:uid="{00000000-0005-0000-0000-0000AD960000}"/>
    <cellStyle name="SAPBEXexcGood3 2 41 4" xfId="57070" xr:uid="{00000000-0005-0000-0000-0000AE960000}"/>
    <cellStyle name="SAPBEXexcGood3 2 42" xfId="18098" xr:uid="{00000000-0005-0000-0000-0000AF960000}"/>
    <cellStyle name="SAPBEXexcGood3 2 42 2" xfId="34269" xr:uid="{00000000-0005-0000-0000-0000B0960000}"/>
    <cellStyle name="SAPBEXexcGood3 2 42 3" xfId="44296" xr:uid="{00000000-0005-0000-0000-0000B1960000}"/>
    <cellStyle name="SAPBEXexcGood3 2 42 4" xfId="57304" xr:uid="{00000000-0005-0000-0000-0000B2960000}"/>
    <cellStyle name="SAPBEXexcGood3 2 43" xfId="18409" xr:uid="{00000000-0005-0000-0000-0000B3960000}"/>
    <cellStyle name="SAPBEXexcGood3 2 43 2" xfId="34544" xr:uid="{00000000-0005-0000-0000-0000B4960000}"/>
    <cellStyle name="SAPBEXexcGood3 2 43 3" xfId="44526" xr:uid="{00000000-0005-0000-0000-0000B5960000}"/>
    <cellStyle name="SAPBEXexcGood3 2 43 4" xfId="57534" xr:uid="{00000000-0005-0000-0000-0000B6960000}"/>
    <cellStyle name="SAPBEXexcGood3 2 44" xfId="18725" xr:uid="{00000000-0005-0000-0000-0000B7960000}"/>
    <cellStyle name="SAPBEXexcGood3 2 44 2" xfId="34824" xr:uid="{00000000-0005-0000-0000-0000B8960000}"/>
    <cellStyle name="SAPBEXexcGood3 2 44 3" xfId="44761" xr:uid="{00000000-0005-0000-0000-0000B9960000}"/>
    <cellStyle name="SAPBEXexcGood3 2 44 4" xfId="57769" xr:uid="{00000000-0005-0000-0000-0000BA960000}"/>
    <cellStyle name="SAPBEXexcGood3 2 45" xfId="19186" xr:uid="{00000000-0005-0000-0000-0000BB960000}"/>
    <cellStyle name="SAPBEXexcGood3 2 45 2" xfId="35233" xr:uid="{00000000-0005-0000-0000-0000BC960000}"/>
    <cellStyle name="SAPBEXexcGood3 2 45 3" xfId="45103" xr:uid="{00000000-0005-0000-0000-0000BD960000}"/>
    <cellStyle name="SAPBEXexcGood3 2 45 4" xfId="58111" xr:uid="{00000000-0005-0000-0000-0000BE960000}"/>
    <cellStyle name="SAPBEXexcGood3 2 46" xfId="19488" xr:uid="{00000000-0005-0000-0000-0000BF960000}"/>
    <cellStyle name="SAPBEXexcGood3 2 46 2" xfId="35499" xr:uid="{00000000-0005-0000-0000-0000C0960000}"/>
    <cellStyle name="SAPBEXexcGood3 2 46 3" xfId="45326" xr:uid="{00000000-0005-0000-0000-0000C1960000}"/>
    <cellStyle name="SAPBEXexcGood3 2 46 4" xfId="58334" xr:uid="{00000000-0005-0000-0000-0000C2960000}"/>
    <cellStyle name="SAPBEXexcGood3 2 47" xfId="29237" xr:uid="{00000000-0005-0000-0000-0000C3960000}"/>
    <cellStyle name="SAPBEXexcGood3 2 48" xfId="45578" xr:uid="{00000000-0005-0000-0000-0000C4960000}"/>
    <cellStyle name="SAPBEXexcGood3 2 5" xfId="4580" xr:uid="{00000000-0005-0000-0000-0000C5960000}"/>
    <cellStyle name="SAPBEXexcGood3 2 5 2" xfId="22032" xr:uid="{00000000-0005-0000-0000-0000C6960000}"/>
    <cellStyle name="SAPBEXexcGood3 2 5 3" xfId="19781" xr:uid="{00000000-0005-0000-0000-0000C7960000}"/>
    <cellStyle name="SAPBEXexcGood3 2 5 4" xfId="46776" xr:uid="{00000000-0005-0000-0000-0000C8960000}"/>
    <cellStyle name="SAPBEXexcGood3 2 6" xfId="4970" xr:uid="{00000000-0005-0000-0000-0000C9960000}"/>
    <cellStyle name="SAPBEXexcGood3 2 6 2" xfId="22394" xr:uid="{00000000-0005-0000-0000-0000CA960000}"/>
    <cellStyle name="SAPBEXexcGood3 2 6 3" xfId="20586" xr:uid="{00000000-0005-0000-0000-0000CB960000}"/>
    <cellStyle name="SAPBEXexcGood3 2 6 4" xfId="47088" xr:uid="{00000000-0005-0000-0000-0000CC960000}"/>
    <cellStyle name="SAPBEXexcGood3 2 7" xfId="5195" xr:uid="{00000000-0005-0000-0000-0000CD960000}"/>
    <cellStyle name="SAPBEXexcGood3 2 7 2" xfId="22597" xr:uid="{00000000-0005-0000-0000-0000CE960000}"/>
    <cellStyle name="SAPBEXexcGood3 2 7 3" xfId="19653" xr:uid="{00000000-0005-0000-0000-0000CF960000}"/>
    <cellStyle name="SAPBEXexcGood3 2 7 4" xfId="47269" xr:uid="{00000000-0005-0000-0000-0000D0960000}"/>
    <cellStyle name="SAPBEXexcGood3 2 8" xfId="5480" xr:uid="{00000000-0005-0000-0000-0000D1960000}"/>
    <cellStyle name="SAPBEXexcGood3 2 8 2" xfId="22858" xr:uid="{00000000-0005-0000-0000-0000D2960000}"/>
    <cellStyle name="SAPBEXexcGood3 2 8 3" xfId="21695" xr:uid="{00000000-0005-0000-0000-0000D3960000}"/>
    <cellStyle name="SAPBEXexcGood3 2 8 4" xfId="47487" xr:uid="{00000000-0005-0000-0000-0000D4960000}"/>
    <cellStyle name="SAPBEXexcGood3 2 9" xfId="5688" xr:uid="{00000000-0005-0000-0000-0000D5960000}"/>
    <cellStyle name="SAPBEXexcGood3 2 9 2" xfId="23047" xr:uid="{00000000-0005-0000-0000-0000D6960000}"/>
    <cellStyle name="SAPBEXexcGood3 2 9 3" xfId="28999" xr:uid="{00000000-0005-0000-0000-0000D7960000}"/>
    <cellStyle name="SAPBEXexcGood3 2 9 4" xfId="47649" xr:uid="{00000000-0005-0000-0000-0000D8960000}"/>
    <cellStyle name="SAPBEXexcGood3 20" xfId="13912" xr:uid="{00000000-0005-0000-0000-0000D9960000}"/>
    <cellStyle name="SAPBEXexcGood3 20 2" xfId="30516" xr:uid="{00000000-0005-0000-0000-0000DA960000}"/>
    <cellStyle name="SAPBEXexcGood3 20 3" xfId="41078" xr:uid="{00000000-0005-0000-0000-0000DB960000}"/>
    <cellStyle name="SAPBEXexcGood3 20 4" xfId="54086" xr:uid="{00000000-0005-0000-0000-0000DC960000}"/>
    <cellStyle name="SAPBEXexcGood3 21" xfId="13668" xr:uid="{00000000-0005-0000-0000-0000DD960000}"/>
    <cellStyle name="SAPBEXexcGood3 21 2" xfId="30302" xr:uid="{00000000-0005-0000-0000-0000DE960000}"/>
    <cellStyle name="SAPBEXexcGood3 21 3" xfId="40893" xr:uid="{00000000-0005-0000-0000-0000DF960000}"/>
    <cellStyle name="SAPBEXexcGood3 21 4" xfId="53901" xr:uid="{00000000-0005-0000-0000-0000E0960000}"/>
    <cellStyle name="SAPBEXexcGood3 22" xfId="15443" xr:uid="{00000000-0005-0000-0000-0000E1960000}"/>
    <cellStyle name="SAPBEXexcGood3 22 2" xfId="31871" xr:uid="{00000000-0005-0000-0000-0000E2960000}"/>
    <cellStyle name="SAPBEXexcGood3 22 3" xfId="42223" xr:uid="{00000000-0005-0000-0000-0000E3960000}"/>
    <cellStyle name="SAPBEXexcGood3 22 4" xfId="55231" xr:uid="{00000000-0005-0000-0000-0000E4960000}"/>
    <cellStyle name="SAPBEXexcGood3 23" xfId="16160" xr:uid="{00000000-0005-0000-0000-0000E5960000}"/>
    <cellStyle name="SAPBEXexcGood3 23 2" xfId="32516" xr:uid="{00000000-0005-0000-0000-0000E6960000}"/>
    <cellStyle name="SAPBEXexcGood3 23 3" xfId="42787" xr:uid="{00000000-0005-0000-0000-0000E7960000}"/>
    <cellStyle name="SAPBEXexcGood3 23 4" xfId="55795" xr:uid="{00000000-0005-0000-0000-0000E8960000}"/>
    <cellStyle name="SAPBEXexcGood3 24" xfId="16959" xr:uid="{00000000-0005-0000-0000-0000E9960000}"/>
    <cellStyle name="SAPBEXexcGood3 24 2" xfId="33240" xr:uid="{00000000-0005-0000-0000-0000EA960000}"/>
    <cellStyle name="SAPBEXexcGood3 24 3" xfId="43422" xr:uid="{00000000-0005-0000-0000-0000EB960000}"/>
    <cellStyle name="SAPBEXexcGood3 24 4" xfId="56430" xr:uid="{00000000-0005-0000-0000-0000EC960000}"/>
    <cellStyle name="SAPBEXexcGood3 25" xfId="17271" xr:uid="{00000000-0005-0000-0000-0000ED960000}"/>
    <cellStyle name="SAPBEXexcGood3 25 2" xfId="33530" xr:uid="{00000000-0005-0000-0000-0000EE960000}"/>
    <cellStyle name="SAPBEXexcGood3 25 3" xfId="43678" xr:uid="{00000000-0005-0000-0000-0000EF960000}"/>
    <cellStyle name="SAPBEXexcGood3 25 4" xfId="56686" xr:uid="{00000000-0005-0000-0000-0000F0960000}"/>
    <cellStyle name="SAPBEXexcGood3 26" xfId="17249" xr:uid="{00000000-0005-0000-0000-0000F1960000}"/>
    <cellStyle name="SAPBEXexcGood3 26 2" xfId="33508" xr:uid="{00000000-0005-0000-0000-0000F2960000}"/>
    <cellStyle name="SAPBEXexcGood3 26 3" xfId="43657" xr:uid="{00000000-0005-0000-0000-0000F3960000}"/>
    <cellStyle name="SAPBEXexcGood3 26 4" xfId="56665" xr:uid="{00000000-0005-0000-0000-0000F4960000}"/>
    <cellStyle name="SAPBEXexcGood3 27" xfId="17380" xr:uid="{00000000-0005-0000-0000-0000F5960000}"/>
    <cellStyle name="SAPBEXexcGood3 27 2" xfId="33633" xr:uid="{00000000-0005-0000-0000-0000F6960000}"/>
    <cellStyle name="SAPBEXexcGood3 27 3" xfId="43771" xr:uid="{00000000-0005-0000-0000-0000F7960000}"/>
    <cellStyle name="SAPBEXexcGood3 27 4" xfId="56779" xr:uid="{00000000-0005-0000-0000-0000F8960000}"/>
    <cellStyle name="SAPBEXexcGood3 28" xfId="18884" xr:uid="{00000000-0005-0000-0000-0000F9960000}"/>
    <cellStyle name="SAPBEXexcGood3 28 2" xfId="34956" xr:uid="{00000000-0005-0000-0000-0000FA960000}"/>
    <cellStyle name="SAPBEXexcGood3 28 3" xfId="44870" xr:uid="{00000000-0005-0000-0000-0000FB960000}"/>
    <cellStyle name="SAPBEXexcGood3 28 4" xfId="57878" xr:uid="{00000000-0005-0000-0000-0000FC960000}"/>
    <cellStyle name="SAPBEXexcGood3 29" xfId="35010" xr:uid="{00000000-0005-0000-0000-0000FD960000}"/>
    <cellStyle name="SAPBEXexcGood3 3" xfId="2835" xr:uid="{00000000-0005-0000-0000-0000FE960000}"/>
    <cellStyle name="SAPBEXexcGood3 3 10" xfId="6208" xr:uid="{00000000-0005-0000-0000-0000FF960000}"/>
    <cellStyle name="SAPBEXexcGood3 3 10 2" xfId="23530" xr:uid="{00000000-0005-0000-0000-000000970000}"/>
    <cellStyle name="SAPBEXexcGood3 3 10 3" xfId="29494" xr:uid="{00000000-0005-0000-0000-000001970000}"/>
    <cellStyle name="SAPBEXexcGood3 3 10 4" xfId="48064" xr:uid="{00000000-0005-0000-0000-000002970000}"/>
    <cellStyle name="SAPBEXexcGood3 3 11" xfId="6441" xr:uid="{00000000-0005-0000-0000-000003970000}"/>
    <cellStyle name="SAPBEXexcGood3 3 11 2" xfId="23739" xr:uid="{00000000-0005-0000-0000-000004970000}"/>
    <cellStyle name="SAPBEXexcGood3 3 11 3" xfId="34719" xr:uid="{00000000-0005-0000-0000-000005970000}"/>
    <cellStyle name="SAPBEXexcGood3 3 11 4" xfId="48237" xr:uid="{00000000-0005-0000-0000-000006970000}"/>
    <cellStyle name="SAPBEXexcGood3 3 12" xfId="6735" xr:uid="{00000000-0005-0000-0000-000007970000}"/>
    <cellStyle name="SAPBEXexcGood3 3 12 2" xfId="24001" xr:uid="{00000000-0005-0000-0000-000008970000}"/>
    <cellStyle name="SAPBEXexcGood3 3 12 3" xfId="28720" xr:uid="{00000000-0005-0000-0000-000009970000}"/>
    <cellStyle name="SAPBEXexcGood3 3 12 4" xfId="48460" xr:uid="{00000000-0005-0000-0000-00000A970000}"/>
    <cellStyle name="SAPBEXexcGood3 3 13" xfId="7099" xr:uid="{00000000-0005-0000-0000-00000B970000}"/>
    <cellStyle name="SAPBEXexcGood3 3 13 2" xfId="24330" xr:uid="{00000000-0005-0000-0000-00000C970000}"/>
    <cellStyle name="SAPBEXexcGood3 3 13 3" xfId="35771" xr:uid="{00000000-0005-0000-0000-00000D970000}"/>
    <cellStyle name="SAPBEXexcGood3 3 13 4" xfId="48740" xr:uid="{00000000-0005-0000-0000-00000E970000}"/>
    <cellStyle name="SAPBEXexcGood3 3 14" xfId="7525" xr:uid="{00000000-0005-0000-0000-00000F970000}"/>
    <cellStyle name="SAPBEXexcGood3 3 14 2" xfId="24707" xr:uid="{00000000-0005-0000-0000-000010970000}"/>
    <cellStyle name="SAPBEXexcGood3 3 14 3" xfId="36079" xr:uid="{00000000-0005-0000-0000-000011970000}"/>
    <cellStyle name="SAPBEXexcGood3 3 14 4" xfId="49050" xr:uid="{00000000-0005-0000-0000-000012970000}"/>
    <cellStyle name="SAPBEXexcGood3 3 15" xfId="7823" xr:uid="{00000000-0005-0000-0000-000013970000}"/>
    <cellStyle name="SAPBEXexcGood3 3 15 2" xfId="24977" xr:uid="{00000000-0005-0000-0000-000014970000}"/>
    <cellStyle name="SAPBEXexcGood3 3 15 3" xfId="36309" xr:uid="{00000000-0005-0000-0000-000015970000}"/>
    <cellStyle name="SAPBEXexcGood3 3 15 4" xfId="49280" xr:uid="{00000000-0005-0000-0000-000016970000}"/>
    <cellStyle name="SAPBEXexcGood3 3 16" xfId="8404" xr:uid="{00000000-0005-0000-0000-000017970000}"/>
    <cellStyle name="SAPBEXexcGood3 3 16 2" xfId="25519" xr:uid="{00000000-0005-0000-0000-000018970000}"/>
    <cellStyle name="SAPBEXexcGood3 3 16 3" xfId="36792" xr:uid="{00000000-0005-0000-0000-000019970000}"/>
    <cellStyle name="SAPBEXexcGood3 3 16 4" xfId="49763" xr:uid="{00000000-0005-0000-0000-00001A970000}"/>
    <cellStyle name="SAPBEXexcGood3 3 17" xfId="8666" xr:uid="{00000000-0005-0000-0000-00001B970000}"/>
    <cellStyle name="SAPBEXexcGood3 3 17 2" xfId="25746" xr:uid="{00000000-0005-0000-0000-00001C970000}"/>
    <cellStyle name="SAPBEXexcGood3 3 17 3" xfId="36981" xr:uid="{00000000-0005-0000-0000-00001D970000}"/>
    <cellStyle name="SAPBEXexcGood3 3 17 4" xfId="49952" xr:uid="{00000000-0005-0000-0000-00001E970000}"/>
    <cellStyle name="SAPBEXexcGood3 3 18" xfId="8944" xr:uid="{00000000-0005-0000-0000-00001F970000}"/>
    <cellStyle name="SAPBEXexcGood3 3 18 2" xfId="25996" xr:uid="{00000000-0005-0000-0000-000020970000}"/>
    <cellStyle name="SAPBEXexcGood3 3 18 3" xfId="37197" xr:uid="{00000000-0005-0000-0000-000021970000}"/>
    <cellStyle name="SAPBEXexcGood3 3 18 4" xfId="50168" xr:uid="{00000000-0005-0000-0000-000022970000}"/>
    <cellStyle name="SAPBEXexcGood3 3 19" xfId="10463" xr:uid="{00000000-0005-0000-0000-000023970000}"/>
    <cellStyle name="SAPBEXexcGood3 3 19 2" xfId="27416" xr:uid="{00000000-0005-0000-0000-000024970000}"/>
    <cellStyle name="SAPBEXexcGood3 3 19 3" xfId="38457" xr:uid="{00000000-0005-0000-0000-000025970000}"/>
    <cellStyle name="SAPBEXexcGood3 3 19 4" xfId="51444" xr:uid="{00000000-0005-0000-0000-000026970000}"/>
    <cellStyle name="SAPBEXexcGood3 3 2" xfId="3349" xr:uid="{00000000-0005-0000-0000-000027970000}"/>
    <cellStyle name="SAPBEXexcGood3 3 2 2" xfId="20922" xr:uid="{00000000-0005-0000-0000-000028970000}"/>
    <cellStyle name="SAPBEXexcGood3 3 2 3" xfId="32918" xr:uid="{00000000-0005-0000-0000-000029970000}"/>
    <cellStyle name="SAPBEXexcGood3 3 2 4" xfId="45836" xr:uid="{00000000-0005-0000-0000-00002A970000}"/>
    <cellStyle name="SAPBEXexcGood3 3 20" xfId="10710" xr:uid="{00000000-0005-0000-0000-00002B970000}"/>
    <cellStyle name="SAPBEXexcGood3 3 20 2" xfId="27645" xr:uid="{00000000-0005-0000-0000-00002C970000}"/>
    <cellStyle name="SAPBEXexcGood3 3 20 3" xfId="38654" xr:uid="{00000000-0005-0000-0000-00002D970000}"/>
    <cellStyle name="SAPBEXexcGood3 3 20 4" xfId="51662" xr:uid="{00000000-0005-0000-0000-00002E970000}"/>
    <cellStyle name="SAPBEXexcGood3 3 21" xfId="11034" xr:uid="{00000000-0005-0000-0000-00002F970000}"/>
    <cellStyle name="SAPBEXexcGood3 3 21 2" xfId="27940" xr:uid="{00000000-0005-0000-0000-000030970000}"/>
    <cellStyle name="SAPBEXexcGood3 3 21 3" xfId="38893" xr:uid="{00000000-0005-0000-0000-000031970000}"/>
    <cellStyle name="SAPBEXexcGood3 3 21 4" xfId="51901" xr:uid="{00000000-0005-0000-0000-000032970000}"/>
    <cellStyle name="SAPBEXexcGood3 3 22" xfId="11372" xr:uid="{00000000-0005-0000-0000-000033970000}"/>
    <cellStyle name="SAPBEXexcGood3 3 22 2" xfId="28247" xr:uid="{00000000-0005-0000-0000-000034970000}"/>
    <cellStyle name="SAPBEXexcGood3 3 22 3" xfId="39150" xr:uid="{00000000-0005-0000-0000-000035970000}"/>
    <cellStyle name="SAPBEXexcGood3 3 22 4" xfId="52158" xr:uid="{00000000-0005-0000-0000-000036970000}"/>
    <cellStyle name="SAPBEXexcGood3 3 23" xfId="11643" xr:uid="{00000000-0005-0000-0000-000037970000}"/>
    <cellStyle name="SAPBEXexcGood3 3 23 2" xfId="28486" xr:uid="{00000000-0005-0000-0000-000038970000}"/>
    <cellStyle name="SAPBEXexcGood3 3 23 3" xfId="39353" xr:uid="{00000000-0005-0000-0000-000039970000}"/>
    <cellStyle name="SAPBEXexcGood3 3 23 4" xfId="52361" xr:uid="{00000000-0005-0000-0000-00003A970000}"/>
    <cellStyle name="SAPBEXexcGood3 3 24" xfId="11974" xr:uid="{00000000-0005-0000-0000-00003B970000}"/>
    <cellStyle name="SAPBEXexcGood3 3 24 2" xfId="28786" xr:uid="{00000000-0005-0000-0000-00003C970000}"/>
    <cellStyle name="SAPBEXexcGood3 3 24 3" xfId="39614" xr:uid="{00000000-0005-0000-0000-00003D970000}"/>
    <cellStyle name="SAPBEXexcGood3 3 24 4" xfId="52622" xr:uid="{00000000-0005-0000-0000-00003E970000}"/>
    <cellStyle name="SAPBEXexcGood3 3 25" xfId="12259" xr:uid="{00000000-0005-0000-0000-00003F970000}"/>
    <cellStyle name="SAPBEXexcGood3 3 25 2" xfId="29039" xr:uid="{00000000-0005-0000-0000-000040970000}"/>
    <cellStyle name="SAPBEXexcGood3 3 25 3" xfId="39813" xr:uid="{00000000-0005-0000-0000-000041970000}"/>
    <cellStyle name="SAPBEXexcGood3 3 25 4" xfId="52821" xr:uid="{00000000-0005-0000-0000-000042970000}"/>
    <cellStyle name="SAPBEXexcGood3 3 26" xfId="12532" xr:uid="{00000000-0005-0000-0000-000043970000}"/>
    <cellStyle name="SAPBEXexcGood3 3 26 2" xfId="29280" xr:uid="{00000000-0005-0000-0000-000044970000}"/>
    <cellStyle name="SAPBEXexcGood3 3 26 3" xfId="40014" xr:uid="{00000000-0005-0000-0000-000045970000}"/>
    <cellStyle name="SAPBEXexcGood3 3 26 4" xfId="53022" xr:uid="{00000000-0005-0000-0000-000046970000}"/>
    <cellStyle name="SAPBEXexcGood3 3 27" xfId="12815" xr:uid="{00000000-0005-0000-0000-000047970000}"/>
    <cellStyle name="SAPBEXexcGood3 3 27 2" xfId="29531" xr:uid="{00000000-0005-0000-0000-000048970000}"/>
    <cellStyle name="SAPBEXexcGood3 3 27 3" xfId="40215" xr:uid="{00000000-0005-0000-0000-000049970000}"/>
    <cellStyle name="SAPBEXexcGood3 3 27 4" xfId="53223" xr:uid="{00000000-0005-0000-0000-00004A970000}"/>
    <cellStyle name="SAPBEXexcGood3 3 28" xfId="13158" xr:uid="{00000000-0005-0000-0000-00004B970000}"/>
    <cellStyle name="SAPBEXexcGood3 3 28 2" xfId="29839" xr:uid="{00000000-0005-0000-0000-00004C970000}"/>
    <cellStyle name="SAPBEXexcGood3 3 28 3" xfId="40483" xr:uid="{00000000-0005-0000-0000-00004D970000}"/>
    <cellStyle name="SAPBEXexcGood3 3 28 4" xfId="53491" xr:uid="{00000000-0005-0000-0000-00004E970000}"/>
    <cellStyle name="SAPBEXexcGood3 3 29" xfId="13495" xr:uid="{00000000-0005-0000-0000-00004F970000}"/>
    <cellStyle name="SAPBEXexcGood3 3 29 2" xfId="30145" xr:uid="{00000000-0005-0000-0000-000050970000}"/>
    <cellStyle name="SAPBEXexcGood3 3 29 3" xfId="40749" xr:uid="{00000000-0005-0000-0000-000051970000}"/>
    <cellStyle name="SAPBEXexcGood3 3 29 4" xfId="53757" xr:uid="{00000000-0005-0000-0000-000052970000}"/>
    <cellStyle name="SAPBEXexcGood3 3 3" xfId="3645" xr:uid="{00000000-0005-0000-0000-000053970000}"/>
    <cellStyle name="SAPBEXexcGood3 3 3 2" xfId="21182" xr:uid="{00000000-0005-0000-0000-000054970000}"/>
    <cellStyle name="SAPBEXexcGood3 3 3 3" xfId="22655" xr:uid="{00000000-0005-0000-0000-000055970000}"/>
    <cellStyle name="SAPBEXexcGood3 3 3 4" xfId="46053" xr:uid="{00000000-0005-0000-0000-000056970000}"/>
    <cellStyle name="SAPBEXexcGood3 3 30" xfId="13734" xr:uid="{00000000-0005-0000-0000-000057970000}"/>
    <cellStyle name="SAPBEXexcGood3 3 30 2" xfId="30358" xr:uid="{00000000-0005-0000-0000-000058970000}"/>
    <cellStyle name="SAPBEXexcGood3 3 30 3" xfId="40934" xr:uid="{00000000-0005-0000-0000-000059970000}"/>
    <cellStyle name="SAPBEXexcGood3 3 30 4" xfId="53942" xr:uid="{00000000-0005-0000-0000-00005A970000}"/>
    <cellStyle name="SAPBEXexcGood3 3 31" xfId="14009" xr:uid="{00000000-0005-0000-0000-00005B970000}"/>
    <cellStyle name="SAPBEXexcGood3 3 31 2" xfId="30598" xr:uid="{00000000-0005-0000-0000-00005C970000}"/>
    <cellStyle name="SAPBEXexcGood3 3 31 3" xfId="41136" xr:uid="{00000000-0005-0000-0000-00005D970000}"/>
    <cellStyle name="SAPBEXexcGood3 3 31 4" xfId="54144" xr:uid="{00000000-0005-0000-0000-00005E970000}"/>
    <cellStyle name="SAPBEXexcGood3 3 32" xfId="14306" xr:uid="{00000000-0005-0000-0000-00005F970000}"/>
    <cellStyle name="SAPBEXexcGood3 3 32 2" xfId="30862" xr:uid="{00000000-0005-0000-0000-000060970000}"/>
    <cellStyle name="SAPBEXexcGood3 3 32 3" xfId="41352" xr:uid="{00000000-0005-0000-0000-000061970000}"/>
    <cellStyle name="SAPBEXexcGood3 3 32 4" xfId="54360" xr:uid="{00000000-0005-0000-0000-000062970000}"/>
    <cellStyle name="SAPBEXexcGood3 3 33" xfId="14630" xr:uid="{00000000-0005-0000-0000-000063970000}"/>
    <cellStyle name="SAPBEXexcGood3 3 33 2" xfId="31150" xr:uid="{00000000-0005-0000-0000-000064970000}"/>
    <cellStyle name="SAPBEXexcGood3 3 33 3" xfId="41595" xr:uid="{00000000-0005-0000-0000-000065970000}"/>
    <cellStyle name="SAPBEXexcGood3 3 33 4" xfId="54603" xr:uid="{00000000-0005-0000-0000-000066970000}"/>
    <cellStyle name="SAPBEXexcGood3 3 34" xfId="14933" xr:uid="{00000000-0005-0000-0000-000067970000}"/>
    <cellStyle name="SAPBEXexcGood3 3 34 2" xfId="31419" xr:uid="{00000000-0005-0000-0000-000068970000}"/>
    <cellStyle name="SAPBEXexcGood3 3 34 3" xfId="41827" xr:uid="{00000000-0005-0000-0000-000069970000}"/>
    <cellStyle name="SAPBEXexcGood3 3 34 4" xfId="54835" xr:uid="{00000000-0005-0000-0000-00006A970000}"/>
    <cellStyle name="SAPBEXexcGood3 3 35" xfId="15238" xr:uid="{00000000-0005-0000-0000-00006B970000}"/>
    <cellStyle name="SAPBEXexcGood3 3 35 2" xfId="31688" xr:uid="{00000000-0005-0000-0000-00006C970000}"/>
    <cellStyle name="SAPBEXexcGood3 3 35 3" xfId="42057" xr:uid="{00000000-0005-0000-0000-00006D970000}"/>
    <cellStyle name="SAPBEXexcGood3 3 35 4" xfId="55065" xr:uid="{00000000-0005-0000-0000-00006E970000}"/>
    <cellStyle name="SAPBEXexcGood3 3 36" xfId="15684" xr:uid="{00000000-0005-0000-0000-00006F970000}"/>
    <cellStyle name="SAPBEXexcGood3 3 36 2" xfId="32092" xr:uid="{00000000-0005-0000-0000-000070970000}"/>
    <cellStyle name="SAPBEXexcGood3 3 36 3" xfId="42419" xr:uid="{00000000-0005-0000-0000-000071970000}"/>
    <cellStyle name="SAPBEXexcGood3 3 36 4" xfId="55427" xr:uid="{00000000-0005-0000-0000-000072970000}"/>
    <cellStyle name="SAPBEXexcGood3 3 37" xfId="15947" xr:uid="{00000000-0005-0000-0000-000073970000}"/>
    <cellStyle name="SAPBEXexcGood3 3 37 2" xfId="32319" xr:uid="{00000000-0005-0000-0000-000074970000}"/>
    <cellStyle name="SAPBEXexcGood3 3 37 3" xfId="42609" xr:uid="{00000000-0005-0000-0000-000075970000}"/>
    <cellStyle name="SAPBEXexcGood3 3 37 4" xfId="55617" xr:uid="{00000000-0005-0000-0000-000076970000}"/>
    <cellStyle name="SAPBEXexcGood3 3 38" xfId="16434" xr:uid="{00000000-0005-0000-0000-000077970000}"/>
    <cellStyle name="SAPBEXexcGood3 3 38 2" xfId="32766" xr:uid="{00000000-0005-0000-0000-000078970000}"/>
    <cellStyle name="SAPBEXexcGood3 3 38 3" xfId="43005" xr:uid="{00000000-0005-0000-0000-000079970000}"/>
    <cellStyle name="SAPBEXexcGood3 3 38 4" xfId="56013" xr:uid="{00000000-0005-0000-0000-00007A970000}"/>
    <cellStyle name="SAPBEXexcGood3 3 39" xfId="16654" xr:uid="{00000000-0005-0000-0000-00007B970000}"/>
    <cellStyle name="SAPBEXexcGood3 3 39 2" xfId="32961" xr:uid="{00000000-0005-0000-0000-00007C970000}"/>
    <cellStyle name="SAPBEXexcGood3 3 39 3" xfId="43176" xr:uid="{00000000-0005-0000-0000-00007D970000}"/>
    <cellStyle name="SAPBEXexcGood3 3 39 4" xfId="56184" xr:uid="{00000000-0005-0000-0000-00007E970000}"/>
    <cellStyle name="SAPBEXexcGood3 3 4" xfId="4262" xr:uid="{00000000-0005-0000-0000-00007F970000}"/>
    <cellStyle name="SAPBEXexcGood3 3 4 2" xfId="21746" xr:uid="{00000000-0005-0000-0000-000080970000}"/>
    <cellStyle name="SAPBEXexcGood3 3 4 3" xfId="30095" xr:uid="{00000000-0005-0000-0000-000081970000}"/>
    <cellStyle name="SAPBEXexcGood3 3 4 4" xfId="46531" xr:uid="{00000000-0005-0000-0000-000082970000}"/>
    <cellStyle name="SAPBEXexcGood3 3 40" xfId="17455" xr:uid="{00000000-0005-0000-0000-000083970000}"/>
    <cellStyle name="SAPBEXexcGood3 3 40 2" xfId="33693" xr:uid="{00000000-0005-0000-0000-000084970000}"/>
    <cellStyle name="SAPBEXexcGood3 3 40 3" xfId="43808" xr:uid="{00000000-0005-0000-0000-000085970000}"/>
    <cellStyle name="SAPBEXexcGood3 3 40 4" xfId="56816" xr:uid="{00000000-0005-0000-0000-000086970000}"/>
    <cellStyle name="SAPBEXexcGood3 3 41" xfId="17705" xr:uid="{00000000-0005-0000-0000-000087970000}"/>
    <cellStyle name="SAPBEXexcGood3 3 41 2" xfId="33914" xr:uid="{00000000-0005-0000-0000-000088970000}"/>
    <cellStyle name="SAPBEXexcGood3 3 41 3" xfId="43989" xr:uid="{00000000-0005-0000-0000-000089970000}"/>
    <cellStyle name="SAPBEXexcGood3 3 41 4" xfId="56997" xr:uid="{00000000-0005-0000-0000-00008A970000}"/>
    <cellStyle name="SAPBEXexcGood3 3 42" xfId="18024" xr:uid="{00000000-0005-0000-0000-00008B970000}"/>
    <cellStyle name="SAPBEXexcGood3 3 42 2" xfId="34196" xr:uid="{00000000-0005-0000-0000-00008C970000}"/>
    <cellStyle name="SAPBEXexcGood3 3 42 3" xfId="44223" xr:uid="{00000000-0005-0000-0000-00008D970000}"/>
    <cellStyle name="SAPBEXexcGood3 3 42 4" xfId="57231" xr:uid="{00000000-0005-0000-0000-00008E970000}"/>
    <cellStyle name="SAPBEXexcGood3 3 43" xfId="18335" xr:uid="{00000000-0005-0000-0000-00008F970000}"/>
    <cellStyle name="SAPBEXexcGood3 3 43 2" xfId="34471" xr:uid="{00000000-0005-0000-0000-000090970000}"/>
    <cellStyle name="SAPBEXexcGood3 3 43 3" xfId="44453" xr:uid="{00000000-0005-0000-0000-000091970000}"/>
    <cellStyle name="SAPBEXexcGood3 3 43 4" xfId="57461" xr:uid="{00000000-0005-0000-0000-000092970000}"/>
    <cellStyle name="SAPBEXexcGood3 3 44" xfId="18651" xr:uid="{00000000-0005-0000-0000-000093970000}"/>
    <cellStyle name="SAPBEXexcGood3 3 44 2" xfId="34751" xr:uid="{00000000-0005-0000-0000-000094970000}"/>
    <cellStyle name="SAPBEXexcGood3 3 44 3" xfId="44688" xr:uid="{00000000-0005-0000-0000-000095970000}"/>
    <cellStyle name="SAPBEXexcGood3 3 44 4" xfId="57696" xr:uid="{00000000-0005-0000-0000-000096970000}"/>
    <cellStyle name="SAPBEXexcGood3 3 45" xfId="19112" xr:uid="{00000000-0005-0000-0000-000097970000}"/>
    <cellStyle name="SAPBEXexcGood3 3 45 2" xfId="35160" xr:uid="{00000000-0005-0000-0000-000098970000}"/>
    <cellStyle name="SAPBEXexcGood3 3 45 3" xfId="45030" xr:uid="{00000000-0005-0000-0000-000099970000}"/>
    <cellStyle name="SAPBEXexcGood3 3 45 4" xfId="58038" xr:uid="{00000000-0005-0000-0000-00009A970000}"/>
    <cellStyle name="SAPBEXexcGood3 3 46" xfId="19414" xr:uid="{00000000-0005-0000-0000-00009B970000}"/>
    <cellStyle name="SAPBEXexcGood3 3 46 2" xfId="35426" xr:uid="{00000000-0005-0000-0000-00009C970000}"/>
    <cellStyle name="SAPBEXexcGood3 3 46 3" xfId="45253" xr:uid="{00000000-0005-0000-0000-00009D970000}"/>
    <cellStyle name="SAPBEXexcGood3 3 46 4" xfId="58261" xr:uid="{00000000-0005-0000-0000-00009E970000}"/>
    <cellStyle name="SAPBEXexcGood3 3 47" xfId="26480" xr:uid="{00000000-0005-0000-0000-00009F970000}"/>
    <cellStyle name="SAPBEXexcGood3 3 48" xfId="45537" xr:uid="{00000000-0005-0000-0000-0000A0970000}"/>
    <cellStyle name="SAPBEXexcGood3 3 5" xfId="4505" xr:uid="{00000000-0005-0000-0000-0000A1970000}"/>
    <cellStyle name="SAPBEXexcGood3 3 5 2" xfId="21957" xr:uid="{00000000-0005-0000-0000-0000A2970000}"/>
    <cellStyle name="SAPBEXexcGood3 3 5 3" xfId="20425" xr:uid="{00000000-0005-0000-0000-0000A3970000}"/>
    <cellStyle name="SAPBEXexcGood3 3 5 4" xfId="46701" xr:uid="{00000000-0005-0000-0000-0000A4970000}"/>
    <cellStyle name="SAPBEXexcGood3 3 6" xfId="4896" xr:uid="{00000000-0005-0000-0000-0000A5970000}"/>
    <cellStyle name="SAPBEXexcGood3 3 6 2" xfId="22320" xr:uid="{00000000-0005-0000-0000-0000A6970000}"/>
    <cellStyle name="SAPBEXexcGood3 3 6 3" xfId="23463" xr:uid="{00000000-0005-0000-0000-0000A7970000}"/>
    <cellStyle name="SAPBEXexcGood3 3 6 4" xfId="47014" xr:uid="{00000000-0005-0000-0000-0000A8970000}"/>
    <cellStyle name="SAPBEXexcGood3 3 7" xfId="5122" xr:uid="{00000000-0005-0000-0000-0000A9970000}"/>
    <cellStyle name="SAPBEXexcGood3 3 7 2" xfId="22524" xr:uid="{00000000-0005-0000-0000-0000AA970000}"/>
    <cellStyle name="SAPBEXexcGood3 3 7 3" xfId="20489" xr:uid="{00000000-0005-0000-0000-0000AB970000}"/>
    <cellStyle name="SAPBEXexcGood3 3 7 4" xfId="47196" xr:uid="{00000000-0005-0000-0000-0000AC970000}"/>
    <cellStyle name="SAPBEXexcGood3 3 8" xfId="5407" xr:uid="{00000000-0005-0000-0000-0000AD970000}"/>
    <cellStyle name="SAPBEXexcGood3 3 8 2" xfId="22785" xr:uid="{00000000-0005-0000-0000-0000AE970000}"/>
    <cellStyle name="SAPBEXexcGood3 3 8 3" xfId="20286" xr:uid="{00000000-0005-0000-0000-0000AF970000}"/>
    <cellStyle name="SAPBEXexcGood3 3 8 4" xfId="47414" xr:uid="{00000000-0005-0000-0000-0000B0970000}"/>
    <cellStyle name="SAPBEXexcGood3 3 9" xfId="5615" xr:uid="{00000000-0005-0000-0000-0000B1970000}"/>
    <cellStyle name="SAPBEXexcGood3 3 9 2" xfId="22974" xr:uid="{00000000-0005-0000-0000-0000B2970000}"/>
    <cellStyle name="SAPBEXexcGood3 3 9 3" xfId="22733" xr:uid="{00000000-0005-0000-0000-0000B3970000}"/>
    <cellStyle name="SAPBEXexcGood3 3 9 4" xfId="47576" xr:uid="{00000000-0005-0000-0000-0000B4970000}"/>
    <cellStyle name="SAPBEXexcGood3 30" xfId="45411" xr:uid="{00000000-0005-0000-0000-0000B5970000}"/>
    <cellStyle name="SAPBEXexcGood3 4" xfId="2698" xr:uid="{00000000-0005-0000-0000-0000B6970000}"/>
    <cellStyle name="SAPBEXexcGood3 4 10" xfId="6108" xr:uid="{00000000-0005-0000-0000-0000B7970000}"/>
    <cellStyle name="SAPBEXexcGood3 4 10 2" xfId="23440" xr:uid="{00000000-0005-0000-0000-0000B8970000}"/>
    <cellStyle name="SAPBEXexcGood3 4 10 3" xfId="22896" xr:uid="{00000000-0005-0000-0000-0000B9970000}"/>
    <cellStyle name="SAPBEXexcGood3 4 10 4" xfId="47995" xr:uid="{00000000-0005-0000-0000-0000BA970000}"/>
    <cellStyle name="SAPBEXexcGood3 4 11" xfId="6147" xr:uid="{00000000-0005-0000-0000-0000BB970000}"/>
    <cellStyle name="SAPBEXexcGood3 4 11 2" xfId="23477" xr:uid="{00000000-0005-0000-0000-0000BC970000}"/>
    <cellStyle name="SAPBEXexcGood3 4 11 3" xfId="24822" xr:uid="{00000000-0005-0000-0000-0000BD970000}"/>
    <cellStyle name="SAPBEXexcGood3 4 11 4" xfId="48026" xr:uid="{00000000-0005-0000-0000-0000BE970000}"/>
    <cellStyle name="SAPBEXexcGood3 4 12" xfId="6632" xr:uid="{00000000-0005-0000-0000-0000BF970000}"/>
    <cellStyle name="SAPBEXexcGood3 4 12 2" xfId="23912" xr:uid="{00000000-0005-0000-0000-0000C0970000}"/>
    <cellStyle name="SAPBEXexcGood3 4 12 3" xfId="35273" xr:uid="{00000000-0005-0000-0000-0000C1970000}"/>
    <cellStyle name="SAPBEXexcGood3 4 12 4" xfId="48395" xr:uid="{00000000-0005-0000-0000-0000C2970000}"/>
    <cellStyle name="SAPBEXexcGood3 4 13" xfId="7007" xr:uid="{00000000-0005-0000-0000-0000C3970000}"/>
    <cellStyle name="SAPBEXexcGood3 4 13 2" xfId="24251" xr:uid="{00000000-0005-0000-0000-0000C4970000}"/>
    <cellStyle name="SAPBEXexcGood3 4 13 3" xfId="35715" xr:uid="{00000000-0005-0000-0000-0000C5970000}"/>
    <cellStyle name="SAPBEXexcGood3 4 13 4" xfId="48684" xr:uid="{00000000-0005-0000-0000-0000C6970000}"/>
    <cellStyle name="SAPBEXexcGood3 4 14" xfId="7421" xr:uid="{00000000-0005-0000-0000-0000C7970000}"/>
    <cellStyle name="SAPBEXexcGood3 4 14 2" xfId="24622" xr:uid="{00000000-0005-0000-0000-0000C8970000}"/>
    <cellStyle name="SAPBEXexcGood3 4 14 3" xfId="36013" xr:uid="{00000000-0005-0000-0000-0000C9970000}"/>
    <cellStyle name="SAPBEXexcGood3 4 14 4" xfId="48984" xr:uid="{00000000-0005-0000-0000-0000CA970000}"/>
    <cellStyle name="SAPBEXexcGood3 4 15" xfId="7729" xr:uid="{00000000-0005-0000-0000-0000CB970000}"/>
    <cellStyle name="SAPBEXexcGood3 4 15 2" xfId="24893" xr:uid="{00000000-0005-0000-0000-0000CC970000}"/>
    <cellStyle name="SAPBEXexcGood3 4 15 3" xfId="36244" xr:uid="{00000000-0005-0000-0000-0000CD970000}"/>
    <cellStyle name="SAPBEXexcGood3 4 15 4" xfId="49215" xr:uid="{00000000-0005-0000-0000-0000CE970000}"/>
    <cellStyle name="SAPBEXexcGood3 4 16" xfId="8305" xr:uid="{00000000-0005-0000-0000-0000CF970000}"/>
    <cellStyle name="SAPBEXexcGood3 4 16 2" xfId="25431" xr:uid="{00000000-0005-0000-0000-0000D0970000}"/>
    <cellStyle name="SAPBEXexcGood3 4 16 3" xfId="36722" xr:uid="{00000000-0005-0000-0000-0000D1970000}"/>
    <cellStyle name="SAPBEXexcGood3 4 16 4" xfId="49693" xr:uid="{00000000-0005-0000-0000-0000D2970000}"/>
    <cellStyle name="SAPBEXexcGood3 4 17" xfId="8176" xr:uid="{00000000-0005-0000-0000-0000D3970000}"/>
    <cellStyle name="SAPBEXexcGood3 4 17 2" xfId="25307" xr:uid="{00000000-0005-0000-0000-0000D4970000}"/>
    <cellStyle name="SAPBEXexcGood3 4 17 3" xfId="36610" xr:uid="{00000000-0005-0000-0000-0000D5970000}"/>
    <cellStyle name="SAPBEXexcGood3 4 17 4" xfId="49581" xr:uid="{00000000-0005-0000-0000-0000D6970000}"/>
    <cellStyle name="SAPBEXexcGood3 4 18" xfId="8850" xr:uid="{00000000-0005-0000-0000-0000D7970000}"/>
    <cellStyle name="SAPBEXexcGood3 4 18 2" xfId="25913" xr:uid="{00000000-0005-0000-0000-0000D8970000}"/>
    <cellStyle name="SAPBEXexcGood3 4 18 3" xfId="37132" xr:uid="{00000000-0005-0000-0000-0000D9970000}"/>
    <cellStyle name="SAPBEXexcGood3 4 18 4" xfId="50103" xr:uid="{00000000-0005-0000-0000-0000DA970000}"/>
    <cellStyle name="SAPBEXexcGood3 4 19" xfId="10356" xr:uid="{00000000-0005-0000-0000-0000DB970000}"/>
    <cellStyle name="SAPBEXexcGood3 4 19 2" xfId="27319" xr:uid="{00000000-0005-0000-0000-0000DC970000}"/>
    <cellStyle name="SAPBEXexcGood3 4 19 3" xfId="38378" xr:uid="{00000000-0005-0000-0000-0000DD970000}"/>
    <cellStyle name="SAPBEXexcGood3 4 19 4" xfId="51338" xr:uid="{00000000-0005-0000-0000-0000DE970000}"/>
    <cellStyle name="SAPBEXexcGood3 4 2" xfId="3246" xr:uid="{00000000-0005-0000-0000-0000DF970000}"/>
    <cellStyle name="SAPBEXexcGood3 4 2 2" xfId="20833" xr:uid="{00000000-0005-0000-0000-0000E0970000}"/>
    <cellStyle name="SAPBEXexcGood3 4 2 3" xfId="29671" xr:uid="{00000000-0005-0000-0000-0000E1970000}"/>
    <cellStyle name="SAPBEXexcGood3 4 2 4" xfId="45771" xr:uid="{00000000-0005-0000-0000-0000E2970000}"/>
    <cellStyle name="SAPBEXexcGood3 4 20" xfId="9124" xr:uid="{00000000-0005-0000-0000-0000E3970000}"/>
    <cellStyle name="SAPBEXexcGood3 4 20 2" xfId="26159" xr:uid="{00000000-0005-0000-0000-0000E4970000}"/>
    <cellStyle name="SAPBEXexcGood3 4 20 3" xfId="37340" xr:uid="{00000000-0005-0000-0000-0000E5970000}"/>
    <cellStyle name="SAPBEXexcGood3 4 20 4" xfId="50311" xr:uid="{00000000-0005-0000-0000-0000E6970000}"/>
    <cellStyle name="SAPBEXexcGood3 4 21" xfId="9270" xr:uid="{00000000-0005-0000-0000-0000E7970000}"/>
    <cellStyle name="SAPBEXexcGood3 4 21 2" xfId="26301" xr:uid="{00000000-0005-0000-0000-0000E8970000}"/>
    <cellStyle name="SAPBEXexcGood3 4 21 3" xfId="37477" xr:uid="{00000000-0005-0000-0000-0000E9970000}"/>
    <cellStyle name="SAPBEXexcGood3 4 21 4" xfId="50444" xr:uid="{00000000-0005-0000-0000-0000EA970000}"/>
    <cellStyle name="SAPBEXexcGood3 4 22" xfId="11258" xr:uid="{00000000-0005-0000-0000-0000EB970000}"/>
    <cellStyle name="SAPBEXexcGood3 4 22 2" xfId="28142" xr:uid="{00000000-0005-0000-0000-0000EC970000}"/>
    <cellStyle name="SAPBEXexcGood3 4 22 3" xfId="39068" xr:uid="{00000000-0005-0000-0000-0000ED970000}"/>
    <cellStyle name="SAPBEXexcGood3 4 22 4" xfId="52076" xr:uid="{00000000-0005-0000-0000-0000EE970000}"/>
    <cellStyle name="SAPBEXexcGood3 4 23" xfId="11334" xr:uid="{00000000-0005-0000-0000-0000EF970000}"/>
    <cellStyle name="SAPBEXexcGood3 4 23 2" xfId="28211" xr:uid="{00000000-0005-0000-0000-0000F0970000}"/>
    <cellStyle name="SAPBEXexcGood3 4 23 3" xfId="39118" xr:uid="{00000000-0005-0000-0000-0000F1970000}"/>
    <cellStyle name="SAPBEXexcGood3 4 23 4" xfId="52126" xr:uid="{00000000-0005-0000-0000-0000F2970000}"/>
    <cellStyle name="SAPBEXexcGood3 4 24" xfId="11859" xr:uid="{00000000-0005-0000-0000-0000F3970000}"/>
    <cellStyle name="SAPBEXexcGood3 4 24 2" xfId="28682" xr:uid="{00000000-0005-0000-0000-0000F4970000}"/>
    <cellStyle name="SAPBEXexcGood3 4 24 3" xfId="39532" xr:uid="{00000000-0005-0000-0000-0000F5970000}"/>
    <cellStyle name="SAPBEXexcGood3 4 24 4" xfId="52540" xr:uid="{00000000-0005-0000-0000-0000F6970000}"/>
    <cellStyle name="SAPBEXexcGood3 4 25" xfId="9414" xr:uid="{00000000-0005-0000-0000-0000F7970000}"/>
    <cellStyle name="SAPBEXexcGood3 4 25 2" xfId="26438" xr:uid="{00000000-0005-0000-0000-0000F8970000}"/>
    <cellStyle name="SAPBEXexcGood3 4 25 3" xfId="37592" xr:uid="{00000000-0005-0000-0000-0000F9970000}"/>
    <cellStyle name="SAPBEXexcGood3 4 25 4" xfId="50558" xr:uid="{00000000-0005-0000-0000-0000FA970000}"/>
    <cellStyle name="SAPBEXexcGood3 4 26" xfId="9740" xr:uid="{00000000-0005-0000-0000-0000FB970000}"/>
    <cellStyle name="SAPBEXexcGood3 4 26 2" xfId="26738" xr:uid="{00000000-0005-0000-0000-0000FC970000}"/>
    <cellStyle name="SAPBEXexcGood3 4 26 3" xfId="37871" xr:uid="{00000000-0005-0000-0000-0000FD970000}"/>
    <cellStyle name="SAPBEXexcGood3 4 26 4" xfId="50837" xr:uid="{00000000-0005-0000-0000-0000FE970000}"/>
    <cellStyle name="SAPBEXexcGood3 4 27" xfId="11785" xr:uid="{00000000-0005-0000-0000-0000FF970000}"/>
    <cellStyle name="SAPBEXexcGood3 4 27 2" xfId="28617" xr:uid="{00000000-0005-0000-0000-000000980000}"/>
    <cellStyle name="SAPBEXexcGood3 4 27 3" xfId="39473" xr:uid="{00000000-0005-0000-0000-000001980000}"/>
    <cellStyle name="SAPBEXexcGood3 4 27 4" xfId="52481" xr:uid="{00000000-0005-0000-0000-000002980000}"/>
    <cellStyle name="SAPBEXexcGood3 4 28" xfId="13045" xr:uid="{00000000-0005-0000-0000-000003980000}"/>
    <cellStyle name="SAPBEXexcGood3 4 28 2" xfId="29739" xr:uid="{00000000-0005-0000-0000-000004980000}"/>
    <cellStyle name="SAPBEXexcGood3 4 28 3" xfId="40404" xr:uid="{00000000-0005-0000-0000-000005980000}"/>
    <cellStyle name="SAPBEXexcGood3 4 28 4" xfId="53412" xr:uid="{00000000-0005-0000-0000-000006980000}"/>
    <cellStyle name="SAPBEXexcGood3 4 29" xfId="13385" xr:uid="{00000000-0005-0000-0000-000007980000}"/>
    <cellStyle name="SAPBEXexcGood3 4 29 2" xfId="30048" xr:uid="{00000000-0005-0000-0000-000008980000}"/>
    <cellStyle name="SAPBEXexcGood3 4 29 3" xfId="40669" xr:uid="{00000000-0005-0000-0000-000009980000}"/>
    <cellStyle name="SAPBEXexcGood3 4 29 4" xfId="53677" xr:uid="{00000000-0005-0000-0000-00000A980000}"/>
    <cellStyle name="SAPBEXexcGood3 4 3" xfId="3542" xr:uid="{00000000-0005-0000-0000-00000B980000}"/>
    <cellStyle name="SAPBEXexcGood3 4 3 2" xfId="21097" xr:uid="{00000000-0005-0000-0000-00000C980000}"/>
    <cellStyle name="SAPBEXexcGood3 4 3 3" xfId="29696" xr:uid="{00000000-0005-0000-0000-00000D980000}"/>
    <cellStyle name="SAPBEXexcGood3 4 3 4" xfId="45988" xr:uid="{00000000-0005-0000-0000-00000E980000}"/>
    <cellStyle name="SAPBEXexcGood3 4 30" xfId="13427" xr:uid="{00000000-0005-0000-0000-00000F980000}"/>
    <cellStyle name="SAPBEXexcGood3 4 30 2" xfId="30086" xr:uid="{00000000-0005-0000-0000-000010980000}"/>
    <cellStyle name="SAPBEXexcGood3 4 30 3" xfId="40703" xr:uid="{00000000-0005-0000-0000-000011980000}"/>
    <cellStyle name="SAPBEXexcGood3 4 30 4" xfId="53711" xr:uid="{00000000-0005-0000-0000-000012980000}"/>
    <cellStyle name="SAPBEXexcGood3 4 31" xfId="9540" xr:uid="{00000000-0005-0000-0000-000013980000}"/>
    <cellStyle name="SAPBEXexcGood3 4 31 2" xfId="26553" xr:uid="{00000000-0005-0000-0000-000014980000}"/>
    <cellStyle name="SAPBEXexcGood3 4 31 3" xfId="37698" xr:uid="{00000000-0005-0000-0000-000015980000}"/>
    <cellStyle name="SAPBEXexcGood3 4 31 4" xfId="50664" xr:uid="{00000000-0005-0000-0000-000016980000}"/>
    <cellStyle name="SAPBEXexcGood3 4 32" xfId="9641" xr:uid="{00000000-0005-0000-0000-000017980000}"/>
    <cellStyle name="SAPBEXexcGood3 4 32 2" xfId="26647" xr:uid="{00000000-0005-0000-0000-000018980000}"/>
    <cellStyle name="SAPBEXexcGood3 4 32 3" xfId="37790" xr:uid="{00000000-0005-0000-0000-000019980000}"/>
    <cellStyle name="SAPBEXexcGood3 4 32 4" xfId="50756" xr:uid="{00000000-0005-0000-0000-00001A980000}"/>
    <cellStyle name="SAPBEXexcGood3 4 33" xfId="14521" xr:uid="{00000000-0005-0000-0000-00001B980000}"/>
    <cellStyle name="SAPBEXexcGood3 4 33 2" xfId="31058" xr:uid="{00000000-0005-0000-0000-00001C980000}"/>
    <cellStyle name="SAPBEXexcGood3 4 33 3" xfId="41526" xr:uid="{00000000-0005-0000-0000-00001D980000}"/>
    <cellStyle name="SAPBEXexcGood3 4 33 4" xfId="54534" xr:uid="{00000000-0005-0000-0000-00001E980000}"/>
    <cellStyle name="SAPBEXexcGood3 4 34" xfId="14837" xr:uid="{00000000-0005-0000-0000-00001F980000}"/>
    <cellStyle name="SAPBEXexcGood3 4 34 2" xfId="31336" xr:uid="{00000000-0005-0000-0000-000020980000}"/>
    <cellStyle name="SAPBEXexcGood3 4 34 3" xfId="41760" xr:uid="{00000000-0005-0000-0000-000021980000}"/>
    <cellStyle name="SAPBEXexcGood3 4 34 4" xfId="54768" xr:uid="{00000000-0005-0000-0000-000022980000}"/>
    <cellStyle name="SAPBEXexcGood3 4 35" xfId="15135" xr:uid="{00000000-0005-0000-0000-000023980000}"/>
    <cellStyle name="SAPBEXexcGood3 4 35 2" xfId="31603" xr:uid="{00000000-0005-0000-0000-000024980000}"/>
    <cellStyle name="SAPBEXexcGood3 4 35 3" xfId="41992" xr:uid="{00000000-0005-0000-0000-000025980000}"/>
    <cellStyle name="SAPBEXexcGood3 4 35 4" xfId="55000" xr:uid="{00000000-0005-0000-0000-000026980000}"/>
    <cellStyle name="SAPBEXexcGood3 4 36" xfId="15587" xr:uid="{00000000-0005-0000-0000-000027980000}"/>
    <cellStyle name="SAPBEXexcGood3 4 36 2" xfId="32009" xr:uid="{00000000-0005-0000-0000-000028980000}"/>
    <cellStyle name="SAPBEXexcGood3 4 36 3" xfId="42352" xr:uid="{00000000-0005-0000-0000-000029980000}"/>
    <cellStyle name="SAPBEXexcGood3 4 36 4" xfId="55360" xr:uid="{00000000-0005-0000-0000-00002A980000}"/>
    <cellStyle name="SAPBEXexcGood3 4 37" xfId="15478" xr:uid="{00000000-0005-0000-0000-00002B980000}"/>
    <cellStyle name="SAPBEXexcGood3 4 37 2" xfId="31904" xr:uid="{00000000-0005-0000-0000-00002C980000}"/>
    <cellStyle name="SAPBEXexcGood3 4 37 3" xfId="42255" xr:uid="{00000000-0005-0000-0000-00002D980000}"/>
    <cellStyle name="SAPBEXexcGood3 4 37 4" xfId="55263" xr:uid="{00000000-0005-0000-0000-00002E980000}"/>
    <cellStyle name="SAPBEXexcGood3 4 38" xfId="16332" xr:uid="{00000000-0005-0000-0000-00002F980000}"/>
    <cellStyle name="SAPBEXexcGood3 4 38 2" xfId="32676" xr:uid="{00000000-0005-0000-0000-000030980000}"/>
    <cellStyle name="SAPBEXexcGood3 4 38 3" xfId="42932" xr:uid="{00000000-0005-0000-0000-000031980000}"/>
    <cellStyle name="SAPBEXexcGood3 4 38 4" xfId="55940" xr:uid="{00000000-0005-0000-0000-000032980000}"/>
    <cellStyle name="SAPBEXexcGood3 4 39" xfId="16373" xr:uid="{00000000-0005-0000-0000-000033980000}"/>
    <cellStyle name="SAPBEXexcGood3 4 39 2" xfId="32714" xr:uid="{00000000-0005-0000-0000-000034980000}"/>
    <cellStyle name="SAPBEXexcGood3 4 39 3" xfId="42965" xr:uid="{00000000-0005-0000-0000-000035980000}"/>
    <cellStyle name="SAPBEXexcGood3 4 39 4" xfId="55973" xr:uid="{00000000-0005-0000-0000-000036980000}"/>
    <cellStyle name="SAPBEXexcGood3 4 4" xfId="4161" xr:uid="{00000000-0005-0000-0000-000037980000}"/>
    <cellStyle name="SAPBEXexcGood3 4 4 2" xfId="21660" xr:uid="{00000000-0005-0000-0000-000038980000}"/>
    <cellStyle name="SAPBEXexcGood3 4 4 3" xfId="19864" xr:uid="{00000000-0005-0000-0000-000039980000}"/>
    <cellStyle name="SAPBEXexcGood3 4 4 4" xfId="46468" xr:uid="{00000000-0005-0000-0000-00003A980000}"/>
    <cellStyle name="SAPBEXexcGood3 4 40" xfId="17353" xr:uid="{00000000-0005-0000-0000-00003B980000}"/>
    <cellStyle name="SAPBEXexcGood3 4 40 2" xfId="33606" xr:uid="{00000000-0005-0000-0000-00003C980000}"/>
    <cellStyle name="SAPBEXexcGood3 4 40 3" xfId="43744" xr:uid="{00000000-0005-0000-0000-00003D980000}"/>
    <cellStyle name="SAPBEXexcGood3 4 40 4" xfId="56752" xr:uid="{00000000-0005-0000-0000-00003E980000}"/>
    <cellStyle name="SAPBEXexcGood3 4 41" xfId="17164" xr:uid="{00000000-0005-0000-0000-00003F980000}"/>
    <cellStyle name="SAPBEXexcGood3 4 41 2" xfId="33427" xr:uid="{00000000-0005-0000-0000-000040980000}"/>
    <cellStyle name="SAPBEXexcGood3 4 41 3" xfId="43588" xr:uid="{00000000-0005-0000-0000-000041980000}"/>
    <cellStyle name="SAPBEXexcGood3 4 41 4" xfId="56596" xr:uid="{00000000-0005-0000-0000-000042980000}"/>
    <cellStyle name="SAPBEXexcGood3 4 42" xfId="17913" xr:uid="{00000000-0005-0000-0000-000043980000}"/>
    <cellStyle name="SAPBEXexcGood3 4 42 2" xfId="34102" xr:uid="{00000000-0005-0000-0000-000044980000}"/>
    <cellStyle name="SAPBEXexcGood3 4 42 3" xfId="44155" xr:uid="{00000000-0005-0000-0000-000045980000}"/>
    <cellStyle name="SAPBEXexcGood3 4 42 4" xfId="57163" xr:uid="{00000000-0005-0000-0000-000046980000}"/>
    <cellStyle name="SAPBEXexcGood3 4 43" xfId="18228" xr:uid="{00000000-0005-0000-0000-000047980000}"/>
    <cellStyle name="SAPBEXexcGood3 4 43 2" xfId="34377" xr:uid="{00000000-0005-0000-0000-000048980000}"/>
    <cellStyle name="SAPBEXexcGood3 4 43 3" xfId="44386" xr:uid="{00000000-0005-0000-0000-000049980000}"/>
    <cellStyle name="SAPBEXexcGood3 4 43 4" xfId="57394" xr:uid="{00000000-0005-0000-0000-00004A980000}"/>
    <cellStyle name="SAPBEXexcGood3 4 44" xfId="18548" xr:uid="{00000000-0005-0000-0000-00004B980000}"/>
    <cellStyle name="SAPBEXexcGood3 4 44 2" xfId="34664" xr:uid="{00000000-0005-0000-0000-00004C980000}"/>
    <cellStyle name="SAPBEXexcGood3 4 44 3" xfId="44623" xr:uid="{00000000-0005-0000-0000-00004D980000}"/>
    <cellStyle name="SAPBEXexcGood3 4 44 4" xfId="57631" xr:uid="{00000000-0005-0000-0000-00004E980000}"/>
    <cellStyle name="SAPBEXexcGood3 4 45" xfId="19008" xr:uid="{00000000-0005-0000-0000-00004F980000}"/>
    <cellStyle name="SAPBEXexcGood3 4 45 2" xfId="35071" xr:uid="{00000000-0005-0000-0000-000050980000}"/>
    <cellStyle name="SAPBEXexcGood3 4 45 3" xfId="44965" xr:uid="{00000000-0005-0000-0000-000051980000}"/>
    <cellStyle name="SAPBEXexcGood3 4 45 4" xfId="57973" xr:uid="{00000000-0005-0000-0000-000052980000}"/>
    <cellStyle name="SAPBEXexcGood3 4 46" xfId="19311" xr:uid="{00000000-0005-0000-0000-000053980000}"/>
    <cellStyle name="SAPBEXexcGood3 4 46 2" xfId="35341" xr:uid="{00000000-0005-0000-0000-000054980000}"/>
    <cellStyle name="SAPBEXexcGood3 4 46 3" xfId="45188" xr:uid="{00000000-0005-0000-0000-000055980000}"/>
    <cellStyle name="SAPBEXexcGood3 4 46 4" xfId="58196" xr:uid="{00000000-0005-0000-0000-000056980000}"/>
    <cellStyle name="SAPBEXexcGood3 4 47" xfId="35115" xr:uid="{00000000-0005-0000-0000-000057980000}"/>
    <cellStyle name="SAPBEXexcGood3 4 48" xfId="45472" xr:uid="{00000000-0005-0000-0000-000058980000}"/>
    <cellStyle name="SAPBEXexcGood3 4 5" xfId="4028" xr:uid="{00000000-0005-0000-0000-000059980000}"/>
    <cellStyle name="SAPBEXexcGood3 4 5 2" xfId="21534" xr:uid="{00000000-0005-0000-0000-00005A980000}"/>
    <cellStyle name="SAPBEXexcGood3 4 5 3" xfId="19972" xr:uid="{00000000-0005-0000-0000-00005B980000}"/>
    <cellStyle name="SAPBEXexcGood3 4 5 4" xfId="46360" xr:uid="{00000000-0005-0000-0000-00005C980000}"/>
    <cellStyle name="SAPBEXexcGood3 4 6" xfId="4794" xr:uid="{00000000-0005-0000-0000-00005D980000}"/>
    <cellStyle name="SAPBEXexcGood3 4 6 2" xfId="22228" xr:uid="{00000000-0005-0000-0000-00005E980000}"/>
    <cellStyle name="SAPBEXexcGood3 4 6 3" xfId="26426" xr:uid="{00000000-0005-0000-0000-00005F980000}"/>
    <cellStyle name="SAPBEXexcGood3 4 6 4" xfId="46941" xr:uid="{00000000-0005-0000-0000-000060980000}"/>
    <cellStyle name="SAPBEXexcGood3 4 7" xfId="3882" xr:uid="{00000000-0005-0000-0000-000061980000}"/>
    <cellStyle name="SAPBEXexcGood3 4 7 2" xfId="21398" xr:uid="{00000000-0005-0000-0000-000062980000}"/>
    <cellStyle name="SAPBEXexcGood3 4 7 3" xfId="20091" xr:uid="{00000000-0005-0000-0000-000063980000}"/>
    <cellStyle name="SAPBEXexcGood3 4 7 4" xfId="46237" xr:uid="{00000000-0005-0000-0000-000064980000}"/>
    <cellStyle name="SAPBEXexcGood3 4 8" xfId="5307" xr:uid="{00000000-0005-0000-0000-000065980000}"/>
    <cellStyle name="SAPBEXexcGood3 4 8 2" xfId="22695" xr:uid="{00000000-0005-0000-0000-000066980000}"/>
    <cellStyle name="SAPBEXexcGood3 4 8 3" xfId="20354" xr:uid="{00000000-0005-0000-0000-000067980000}"/>
    <cellStyle name="SAPBEXexcGood3 4 8 4" xfId="47343" xr:uid="{00000000-0005-0000-0000-000068980000}"/>
    <cellStyle name="SAPBEXexcGood3 4 9" xfId="3924" xr:uid="{00000000-0005-0000-0000-000069980000}"/>
    <cellStyle name="SAPBEXexcGood3 4 9 2" xfId="21438" xr:uid="{00000000-0005-0000-0000-00006A980000}"/>
    <cellStyle name="SAPBEXexcGood3 4 9 3" xfId="20057" xr:uid="{00000000-0005-0000-0000-00006B980000}"/>
    <cellStyle name="SAPBEXexcGood3 4 9 4" xfId="46274" xr:uid="{00000000-0005-0000-0000-00006C980000}"/>
    <cellStyle name="SAPBEXexcGood3 5" xfId="3136" xr:uid="{00000000-0005-0000-0000-00006D980000}"/>
    <cellStyle name="SAPBEXexcGood3 5 2" xfId="20729" xr:uid="{00000000-0005-0000-0000-00006E980000}"/>
    <cellStyle name="SAPBEXexcGood3 5 3" xfId="20559" xr:uid="{00000000-0005-0000-0000-00006F980000}"/>
    <cellStyle name="SAPBEXexcGood3 5 4" xfId="45679" xr:uid="{00000000-0005-0000-0000-000070980000}"/>
    <cellStyle name="SAPBEXexcGood3 6" xfId="3988" xr:uid="{00000000-0005-0000-0000-000071980000}"/>
    <cellStyle name="SAPBEXexcGood3 6 2" xfId="21497" xr:uid="{00000000-0005-0000-0000-000072980000}"/>
    <cellStyle name="SAPBEXexcGood3 6 3" xfId="20004" xr:uid="{00000000-0005-0000-0000-000073980000}"/>
    <cellStyle name="SAPBEXexcGood3 6 4" xfId="46328" xr:uid="{00000000-0005-0000-0000-000074980000}"/>
    <cellStyle name="SAPBEXexcGood3 7" xfId="5856" xr:uid="{00000000-0005-0000-0000-000075980000}"/>
    <cellStyle name="SAPBEXexcGood3 7 2" xfId="23200" xr:uid="{00000000-0005-0000-0000-000076980000}"/>
    <cellStyle name="SAPBEXexcGood3 7 3" xfId="31652" xr:uid="{00000000-0005-0000-0000-000077980000}"/>
    <cellStyle name="SAPBEXexcGood3 7 4" xfId="47780" xr:uid="{00000000-0005-0000-0000-000078980000}"/>
    <cellStyle name="SAPBEXexcGood3 8" xfId="5886" xr:uid="{00000000-0005-0000-0000-000079980000}"/>
    <cellStyle name="SAPBEXexcGood3 8 2" xfId="23228" xr:uid="{00000000-0005-0000-0000-00007A980000}"/>
    <cellStyle name="SAPBEXexcGood3 8 3" xfId="31636" xr:uid="{00000000-0005-0000-0000-00007B980000}"/>
    <cellStyle name="SAPBEXexcGood3 8 4" xfId="47808" xr:uid="{00000000-0005-0000-0000-00007C980000}"/>
    <cellStyle name="SAPBEXexcGood3 9" xfId="6930" xr:uid="{00000000-0005-0000-0000-00007D980000}"/>
    <cellStyle name="SAPBEXexcGood3 9 2" xfId="24175" xr:uid="{00000000-0005-0000-0000-00007E980000}"/>
    <cellStyle name="SAPBEXexcGood3 9 3" xfId="35643" xr:uid="{00000000-0005-0000-0000-00007F980000}"/>
    <cellStyle name="SAPBEXexcGood3 9 4" xfId="48612" xr:uid="{00000000-0005-0000-0000-000080980000}"/>
    <cellStyle name="SAPBEXfilterDrill" xfId="1599" xr:uid="{00000000-0005-0000-0000-000081980000}"/>
    <cellStyle name="SAPBEXfilterDrill 10" xfId="7290" xr:uid="{00000000-0005-0000-0000-000082980000}"/>
    <cellStyle name="SAPBEXfilterDrill 10 2" xfId="24503" xr:uid="{00000000-0005-0000-0000-000083980000}"/>
    <cellStyle name="SAPBEXfilterDrill 10 3" xfId="35917" xr:uid="{00000000-0005-0000-0000-000084980000}"/>
    <cellStyle name="SAPBEXfilterDrill 10 4" xfId="48888" xr:uid="{00000000-0005-0000-0000-000085980000}"/>
    <cellStyle name="SAPBEXfilterDrill 11" xfId="8142" xr:uid="{00000000-0005-0000-0000-000086980000}"/>
    <cellStyle name="SAPBEXfilterDrill 11 2" xfId="25275" xr:uid="{00000000-0005-0000-0000-000087980000}"/>
    <cellStyle name="SAPBEXfilterDrill 11 3" xfId="36579" xr:uid="{00000000-0005-0000-0000-000088980000}"/>
    <cellStyle name="SAPBEXfilterDrill 11 4" xfId="49550" xr:uid="{00000000-0005-0000-0000-000089980000}"/>
    <cellStyle name="SAPBEXfilterDrill 12" xfId="8112" xr:uid="{00000000-0005-0000-0000-00008A980000}"/>
    <cellStyle name="SAPBEXfilterDrill 12 2" xfId="25246" xr:uid="{00000000-0005-0000-0000-00008B980000}"/>
    <cellStyle name="SAPBEXfilterDrill 12 3" xfId="36554" xr:uid="{00000000-0005-0000-0000-00008C980000}"/>
    <cellStyle name="SAPBEXfilterDrill 12 4" xfId="49525" xr:uid="{00000000-0005-0000-0000-00008D980000}"/>
    <cellStyle name="SAPBEXfilterDrill 13" xfId="10287" xr:uid="{00000000-0005-0000-0000-00008E980000}"/>
    <cellStyle name="SAPBEXfilterDrill 13 2" xfId="27252" xr:uid="{00000000-0005-0000-0000-00008F980000}"/>
    <cellStyle name="SAPBEXfilterDrill 13 3" xfId="38319" xr:uid="{00000000-0005-0000-0000-000090980000}"/>
    <cellStyle name="SAPBEXfilterDrill 13 4" xfId="51276" xr:uid="{00000000-0005-0000-0000-000091980000}"/>
    <cellStyle name="SAPBEXfilterDrill 14" xfId="10107" xr:uid="{00000000-0005-0000-0000-000092980000}"/>
    <cellStyle name="SAPBEXfilterDrill 14 2" xfId="27084" xr:uid="{00000000-0005-0000-0000-000093980000}"/>
    <cellStyle name="SAPBEXfilterDrill 14 3" xfId="38167" xr:uid="{00000000-0005-0000-0000-000094980000}"/>
    <cellStyle name="SAPBEXfilterDrill 14 4" xfId="51132" xr:uid="{00000000-0005-0000-0000-000095980000}"/>
    <cellStyle name="SAPBEXfilterDrill 15" xfId="9162" xr:uid="{00000000-0005-0000-0000-000096980000}"/>
    <cellStyle name="SAPBEXfilterDrill 15 2" xfId="26195" xr:uid="{00000000-0005-0000-0000-000097980000}"/>
    <cellStyle name="SAPBEXfilterDrill 15 3" xfId="37375" xr:uid="{00000000-0005-0000-0000-000098980000}"/>
    <cellStyle name="SAPBEXfilterDrill 15 4" xfId="50346" xr:uid="{00000000-0005-0000-0000-000099980000}"/>
    <cellStyle name="SAPBEXfilterDrill 16" xfId="11213" xr:uid="{00000000-0005-0000-0000-00009A980000}"/>
    <cellStyle name="SAPBEXfilterDrill 16 2" xfId="28101" xr:uid="{00000000-0005-0000-0000-00009B980000}"/>
    <cellStyle name="SAPBEXfilterDrill 16 3" xfId="39031" xr:uid="{00000000-0005-0000-0000-00009C980000}"/>
    <cellStyle name="SAPBEXfilterDrill 16 4" xfId="52039" xr:uid="{00000000-0005-0000-0000-00009D980000}"/>
    <cellStyle name="SAPBEXfilterDrill 17" xfId="10138" xr:uid="{00000000-0005-0000-0000-00009E980000}"/>
    <cellStyle name="SAPBEXfilterDrill 17 2" xfId="27112" xr:uid="{00000000-0005-0000-0000-00009F980000}"/>
    <cellStyle name="SAPBEXfilterDrill 17 3" xfId="38192" xr:uid="{00000000-0005-0000-0000-0000A0980000}"/>
    <cellStyle name="SAPBEXfilterDrill 17 4" xfId="51157" xr:uid="{00000000-0005-0000-0000-0000A1980000}"/>
    <cellStyle name="SAPBEXfilterDrill 18" xfId="9916" xr:uid="{00000000-0005-0000-0000-0000A2980000}"/>
    <cellStyle name="SAPBEXfilterDrill 18 2" xfId="26906" xr:uid="{00000000-0005-0000-0000-0000A3980000}"/>
    <cellStyle name="SAPBEXfilterDrill 18 3" xfId="38019" xr:uid="{00000000-0005-0000-0000-0000A4980000}"/>
    <cellStyle name="SAPBEXfilterDrill 18 4" xfId="50984" xr:uid="{00000000-0005-0000-0000-0000A5980000}"/>
    <cellStyle name="SAPBEXfilterDrill 19" xfId="9614" xr:uid="{00000000-0005-0000-0000-0000A6980000}"/>
    <cellStyle name="SAPBEXfilterDrill 19 2" xfId="26623" xr:uid="{00000000-0005-0000-0000-0000A7980000}"/>
    <cellStyle name="SAPBEXfilterDrill 19 3" xfId="37766" xr:uid="{00000000-0005-0000-0000-0000A8980000}"/>
    <cellStyle name="SAPBEXfilterDrill 19 4" xfId="50732" xr:uid="{00000000-0005-0000-0000-0000A9980000}"/>
    <cellStyle name="SAPBEXfilterDrill 2" xfId="2912" xr:uid="{00000000-0005-0000-0000-0000AA980000}"/>
    <cellStyle name="SAPBEXfilterDrill 2 10" xfId="6282" xr:uid="{00000000-0005-0000-0000-0000AB980000}"/>
    <cellStyle name="SAPBEXfilterDrill 2 10 2" xfId="23604" xr:uid="{00000000-0005-0000-0000-0000AC980000}"/>
    <cellStyle name="SAPBEXfilterDrill 2 10 3" xfId="30827" xr:uid="{00000000-0005-0000-0000-0000AD980000}"/>
    <cellStyle name="SAPBEXfilterDrill 2 10 4" xfId="48138" xr:uid="{00000000-0005-0000-0000-0000AE980000}"/>
    <cellStyle name="SAPBEXfilterDrill 2 11" xfId="6516" xr:uid="{00000000-0005-0000-0000-0000AF980000}"/>
    <cellStyle name="SAPBEXfilterDrill 2 11 2" xfId="23813" xr:uid="{00000000-0005-0000-0000-0000B0980000}"/>
    <cellStyle name="SAPBEXfilterDrill 2 11 3" xfId="26107" xr:uid="{00000000-0005-0000-0000-0000B1980000}"/>
    <cellStyle name="SAPBEXfilterDrill 2 11 4" xfId="48311" xr:uid="{00000000-0005-0000-0000-0000B2980000}"/>
    <cellStyle name="SAPBEXfilterDrill 2 12" xfId="6810" xr:uid="{00000000-0005-0000-0000-0000B3980000}"/>
    <cellStyle name="SAPBEXfilterDrill 2 12 2" xfId="24075" xr:uid="{00000000-0005-0000-0000-0000B4980000}"/>
    <cellStyle name="SAPBEXfilterDrill 2 12 3" xfId="21854" xr:uid="{00000000-0005-0000-0000-0000B5980000}"/>
    <cellStyle name="SAPBEXfilterDrill 2 12 4" xfId="48534" xr:uid="{00000000-0005-0000-0000-0000B6980000}"/>
    <cellStyle name="SAPBEXfilterDrill 2 13" xfId="7174" xr:uid="{00000000-0005-0000-0000-0000B7980000}"/>
    <cellStyle name="SAPBEXfilterDrill 2 13 2" xfId="24405" xr:uid="{00000000-0005-0000-0000-0000B8980000}"/>
    <cellStyle name="SAPBEXfilterDrill 2 13 3" xfId="35845" xr:uid="{00000000-0005-0000-0000-0000B9980000}"/>
    <cellStyle name="SAPBEXfilterDrill 2 13 4" xfId="48814" xr:uid="{00000000-0005-0000-0000-0000BA980000}"/>
    <cellStyle name="SAPBEXfilterDrill 2 14" xfId="7600" xr:uid="{00000000-0005-0000-0000-0000BB980000}"/>
    <cellStyle name="SAPBEXfilterDrill 2 14 2" xfId="24781" xr:uid="{00000000-0005-0000-0000-0000BC980000}"/>
    <cellStyle name="SAPBEXfilterDrill 2 14 3" xfId="36153" xr:uid="{00000000-0005-0000-0000-0000BD980000}"/>
    <cellStyle name="SAPBEXfilterDrill 2 14 4" xfId="49124" xr:uid="{00000000-0005-0000-0000-0000BE980000}"/>
    <cellStyle name="SAPBEXfilterDrill 2 15" xfId="7897" xr:uid="{00000000-0005-0000-0000-0000BF980000}"/>
    <cellStyle name="SAPBEXfilterDrill 2 15 2" xfId="25051" xr:uid="{00000000-0005-0000-0000-0000C0980000}"/>
    <cellStyle name="SAPBEXfilterDrill 2 15 3" xfId="36383" xr:uid="{00000000-0005-0000-0000-0000C1980000}"/>
    <cellStyle name="SAPBEXfilterDrill 2 15 4" xfId="49354" xr:uid="{00000000-0005-0000-0000-0000C2980000}"/>
    <cellStyle name="SAPBEXfilterDrill 2 16" xfId="8479" xr:uid="{00000000-0005-0000-0000-0000C3980000}"/>
    <cellStyle name="SAPBEXfilterDrill 2 16 2" xfId="25594" xr:uid="{00000000-0005-0000-0000-0000C4980000}"/>
    <cellStyle name="SAPBEXfilterDrill 2 16 3" xfId="36867" xr:uid="{00000000-0005-0000-0000-0000C5980000}"/>
    <cellStyle name="SAPBEXfilterDrill 2 16 4" xfId="49838" xr:uid="{00000000-0005-0000-0000-0000C6980000}"/>
    <cellStyle name="SAPBEXfilterDrill 2 17" xfId="8741" xr:uid="{00000000-0005-0000-0000-0000C7980000}"/>
    <cellStyle name="SAPBEXfilterDrill 2 17 2" xfId="25821" xr:uid="{00000000-0005-0000-0000-0000C8980000}"/>
    <cellStyle name="SAPBEXfilterDrill 2 17 3" xfId="37055" xr:uid="{00000000-0005-0000-0000-0000C9980000}"/>
    <cellStyle name="SAPBEXfilterDrill 2 17 4" xfId="50026" xr:uid="{00000000-0005-0000-0000-0000CA980000}"/>
    <cellStyle name="SAPBEXfilterDrill 2 18" xfId="9018" xr:uid="{00000000-0005-0000-0000-0000CB980000}"/>
    <cellStyle name="SAPBEXfilterDrill 2 18 2" xfId="26070" xr:uid="{00000000-0005-0000-0000-0000CC980000}"/>
    <cellStyle name="SAPBEXfilterDrill 2 18 3" xfId="37271" xr:uid="{00000000-0005-0000-0000-0000CD980000}"/>
    <cellStyle name="SAPBEXfilterDrill 2 18 4" xfId="50242" xr:uid="{00000000-0005-0000-0000-0000CE980000}"/>
    <cellStyle name="SAPBEXfilterDrill 2 19" xfId="10539" xr:uid="{00000000-0005-0000-0000-0000CF980000}"/>
    <cellStyle name="SAPBEXfilterDrill 2 19 2" xfId="27492" xr:uid="{00000000-0005-0000-0000-0000D0980000}"/>
    <cellStyle name="SAPBEXfilterDrill 2 19 3" xfId="38532" xr:uid="{00000000-0005-0000-0000-0000D1980000}"/>
    <cellStyle name="SAPBEXfilterDrill 2 19 4" xfId="51519" xr:uid="{00000000-0005-0000-0000-0000D2980000}"/>
    <cellStyle name="SAPBEXfilterDrill 2 2" xfId="3424" xr:uid="{00000000-0005-0000-0000-0000D3980000}"/>
    <cellStyle name="SAPBEXfilterDrill 2 2 2" xfId="20997" xr:uid="{00000000-0005-0000-0000-0000D4980000}"/>
    <cellStyle name="SAPBEXfilterDrill 2 2 3" xfId="23961" xr:uid="{00000000-0005-0000-0000-0000D5980000}"/>
    <cellStyle name="SAPBEXfilterDrill 2 2 4" xfId="45910" xr:uid="{00000000-0005-0000-0000-0000D6980000}"/>
    <cellStyle name="SAPBEXfilterDrill 2 20" xfId="10784" xr:uid="{00000000-0005-0000-0000-0000D7980000}"/>
    <cellStyle name="SAPBEXfilterDrill 2 20 2" xfId="27719" xr:uid="{00000000-0005-0000-0000-0000D8980000}"/>
    <cellStyle name="SAPBEXfilterDrill 2 20 3" xfId="38728" xr:uid="{00000000-0005-0000-0000-0000D9980000}"/>
    <cellStyle name="SAPBEXfilterDrill 2 20 4" xfId="51736" xr:uid="{00000000-0005-0000-0000-0000DA980000}"/>
    <cellStyle name="SAPBEXfilterDrill 2 21" xfId="11109" xr:uid="{00000000-0005-0000-0000-0000DB980000}"/>
    <cellStyle name="SAPBEXfilterDrill 2 21 2" xfId="28014" xr:uid="{00000000-0005-0000-0000-0000DC980000}"/>
    <cellStyle name="SAPBEXfilterDrill 2 21 3" xfId="38967" xr:uid="{00000000-0005-0000-0000-0000DD980000}"/>
    <cellStyle name="SAPBEXfilterDrill 2 21 4" xfId="51975" xr:uid="{00000000-0005-0000-0000-0000DE980000}"/>
    <cellStyle name="SAPBEXfilterDrill 2 22" xfId="11449" xr:uid="{00000000-0005-0000-0000-0000DF980000}"/>
    <cellStyle name="SAPBEXfilterDrill 2 22 2" xfId="28324" xr:uid="{00000000-0005-0000-0000-0000E0980000}"/>
    <cellStyle name="SAPBEXfilterDrill 2 22 3" xfId="39226" xr:uid="{00000000-0005-0000-0000-0000E1980000}"/>
    <cellStyle name="SAPBEXfilterDrill 2 22 4" xfId="52234" xr:uid="{00000000-0005-0000-0000-0000E2980000}"/>
    <cellStyle name="SAPBEXfilterDrill 2 23" xfId="11720" xr:uid="{00000000-0005-0000-0000-0000E3980000}"/>
    <cellStyle name="SAPBEXfilterDrill 2 23 2" xfId="28561" xr:uid="{00000000-0005-0000-0000-0000E4980000}"/>
    <cellStyle name="SAPBEXfilterDrill 2 23 3" xfId="39428" xr:uid="{00000000-0005-0000-0000-0000E5980000}"/>
    <cellStyle name="SAPBEXfilterDrill 2 23 4" xfId="52436" xr:uid="{00000000-0005-0000-0000-0000E6980000}"/>
    <cellStyle name="SAPBEXfilterDrill 2 24" xfId="12049" xr:uid="{00000000-0005-0000-0000-0000E7980000}"/>
    <cellStyle name="SAPBEXfilterDrill 2 24 2" xfId="28861" xr:uid="{00000000-0005-0000-0000-0000E8980000}"/>
    <cellStyle name="SAPBEXfilterDrill 2 24 3" xfId="39689" xr:uid="{00000000-0005-0000-0000-0000E9980000}"/>
    <cellStyle name="SAPBEXfilterDrill 2 24 4" xfId="52697" xr:uid="{00000000-0005-0000-0000-0000EA980000}"/>
    <cellStyle name="SAPBEXfilterDrill 2 25" xfId="12336" xr:uid="{00000000-0005-0000-0000-0000EB980000}"/>
    <cellStyle name="SAPBEXfilterDrill 2 25 2" xfId="29115" xr:uid="{00000000-0005-0000-0000-0000EC980000}"/>
    <cellStyle name="SAPBEXfilterDrill 2 25 3" xfId="39889" xr:uid="{00000000-0005-0000-0000-0000ED980000}"/>
    <cellStyle name="SAPBEXfilterDrill 2 25 4" xfId="52897" xr:uid="{00000000-0005-0000-0000-0000EE980000}"/>
    <cellStyle name="SAPBEXfilterDrill 2 26" xfId="12608" xr:uid="{00000000-0005-0000-0000-0000EF980000}"/>
    <cellStyle name="SAPBEXfilterDrill 2 26 2" xfId="29356" xr:uid="{00000000-0005-0000-0000-0000F0980000}"/>
    <cellStyle name="SAPBEXfilterDrill 2 26 3" xfId="40089" xr:uid="{00000000-0005-0000-0000-0000F1980000}"/>
    <cellStyle name="SAPBEXfilterDrill 2 26 4" xfId="53097" xr:uid="{00000000-0005-0000-0000-0000F2980000}"/>
    <cellStyle name="SAPBEXfilterDrill 2 27" xfId="12890" xr:uid="{00000000-0005-0000-0000-0000F3980000}"/>
    <cellStyle name="SAPBEXfilterDrill 2 27 2" xfId="29605" xr:uid="{00000000-0005-0000-0000-0000F4980000}"/>
    <cellStyle name="SAPBEXfilterDrill 2 27 3" xfId="40289" xr:uid="{00000000-0005-0000-0000-0000F5980000}"/>
    <cellStyle name="SAPBEXfilterDrill 2 27 4" xfId="53297" xr:uid="{00000000-0005-0000-0000-0000F6980000}"/>
    <cellStyle name="SAPBEXfilterDrill 2 28" xfId="13232" xr:uid="{00000000-0005-0000-0000-0000F7980000}"/>
    <cellStyle name="SAPBEXfilterDrill 2 28 2" xfId="29913" xr:uid="{00000000-0005-0000-0000-0000F8980000}"/>
    <cellStyle name="SAPBEXfilterDrill 2 28 3" xfId="40557" xr:uid="{00000000-0005-0000-0000-0000F9980000}"/>
    <cellStyle name="SAPBEXfilterDrill 2 28 4" xfId="53565" xr:uid="{00000000-0005-0000-0000-0000FA980000}"/>
    <cellStyle name="SAPBEXfilterDrill 2 29" xfId="13569" xr:uid="{00000000-0005-0000-0000-0000FB980000}"/>
    <cellStyle name="SAPBEXfilterDrill 2 29 2" xfId="30219" xr:uid="{00000000-0005-0000-0000-0000FC980000}"/>
    <cellStyle name="SAPBEXfilterDrill 2 29 3" xfId="40823" xr:uid="{00000000-0005-0000-0000-0000FD980000}"/>
    <cellStyle name="SAPBEXfilterDrill 2 29 4" xfId="53831" xr:uid="{00000000-0005-0000-0000-0000FE980000}"/>
    <cellStyle name="SAPBEXfilterDrill 2 3" xfId="3720" xr:uid="{00000000-0005-0000-0000-0000FF980000}"/>
    <cellStyle name="SAPBEXfilterDrill 2 3 2" xfId="21256" xr:uid="{00000000-0005-0000-0000-000000990000}"/>
    <cellStyle name="SAPBEXfilterDrill 2 3 3" xfId="20145" xr:uid="{00000000-0005-0000-0000-000001990000}"/>
    <cellStyle name="SAPBEXfilterDrill 2 3 4" xfId="46127" xr:uid="{00000000-0005-0000-0000-000002990000}"/>
    <cellStyle name="SAPBEXfilterDrill 2 30" xfId="13809" xr:uid="{00000000-0005-0000-0000-000003990000}"/>
    <cellStyle name="SAPBEXfilterDrill 2 30 2" xfId="30433" xr:uid="{00000000-0005-0000-0000-000004990000}"/>
    <cellStyle name="SAPBEXfilterDrill 2 30 3" xfId="41008" xr:uid="{00000000-0005-0000-0000-000005990000}"/>
    <cellStyle name="SAPBEXfilterDrill 2 30 4" xfId="54016" xr:uid="{00000000-0005-0000-0000-000006990000}"/>
    <cellStyle name="SAPBEXfilterDrill 2 31" xfId="14084" xr:uid="{00000000-0005-0000-0000-000007990000}"/>
    <cellStyle name="SAPBEXfilterDrill 2 31 2" xfId="30672" xr:uid="{00000000-0005-0000-0000-000008990000}"/>
    <cellStyle name="SAPBEXfilterDrill 2 31 3" xfId="41210" xr:uid="{00000000-0005-0000-0000-000009990000}"/>
    <cellStyle name="SAPBEXfilterDrill 2 31 4" xfId="54218" xr:uid="{00000000-0005-0000-0000-00000A990000}"/>
    <cellStyle name="SAPBEXfilterDrill 2 32" xfId="14381" xr:uid="{00000000-0005-0000-0000-00000B990000}"/>
    <cellStyle name="SAPBEXfilterDrill 2 32 2" xfId="30936" xr:uid="{00000000-0005-0000-0000-00000C990000}"/>
    <cellStyle name="SAPBEXfilterDrill 2 32 3" xfId="41426" xr:uid="{00000000-0005-0000-0000-00000D990000}"/>
    <cellStyle name="SAPBEXfilterDrill 2 32 4" xfId="54434" xr:uid="{00000000-0005-0000-0000-00000E990000}"/>
    <cellStyle name="SAPBEXfilterDrill 2 33" xfId="14705" xr:uid="{00000000-0005-0000-0000-00000F990000}"/>
    <cellStyle name="SAPBEXfilterDrill 2 33 2" xfId="31224" xr:uid="{00000000-0005-0000-0000-000010990000}"/>
    <cellStyle name="SAPBEXfilterDrill 2 33 3" xfId="41669" xr:uid="{00000000-0005-0000-0000-000011990000}"/>
    <cellStyle name="SAPBEXfilterDrill 2 33 4" xfId="54677" xr:uid="{00000000-0005-0000-0000-000012990000}"/>
    <cellStyle name="SAPBEXfilterDrill 2 34" xfId="15007" xr:uid="{00000000-0005-0000-0000-000013990000}"/>
    <cellStyle name="SAPBEXfilterDrill 2 34 2" xfId="31493" xr:uid="{00000000-0005-0000-0000-000014990000}"/>
    <cellStyle name="SAPBEXfilterDrill 2 34 3" xfId="41901" xr:uid="{00000000-0005-0000-0000-000015990000}"/>
    <cellStyle name="SAPBEXfilterDrill 2 34 4" xfId="54909" xr:uid="{00000000-0005-0000-0000-000016990000}"/>
    <cellStyle name="SAPBEXfilterDrill 2 35" xfId="15313" xr:uid="{00000000-0005-0000-0000-000017990000}"/>
    <cellStyle name="SAPBEXfilterDrill 2 35 2" xfId="31762" xr:uid="{00000000-0005-0000-0000-000018990000}"/>
    <cellStyle name="SAPBEXfilterDrill 2 35 3" xfId="42131" xr:uid="{00000000-0005-0000-0000-000019990000}"/>
    <cellStyle name="SAPBEXfilterDrill 2 35 4" xfId="55139" xr:uid="{00000000-0005-0000-0000-00001A990000}"/>
    <cellStyle name="SAPBEXfilterDrill 2 36" xfId="15758" xr:uid="{00000000-0005-0000-0000-00001B990000}"/>
    <cellStyle name="SAPBEXfilterDrill 2 36 2" xfId="32166" xr:uid="{00000000-0005-0000-0000-00001C990000}"/>
    <cellStyle name="SAPBEXfilterDrill 2 36 3" xfId="42493" xr:uid="{00000000-0005-0000-0000-00001D990000}"/>
    <cellStyle name="SAPBEXfilterDrill 2 36 4" xfId="55501" xr:uid="{00000000-0005-0000-0000-00001E990000}"/>
    <cellStyle name="SAPBEXfilterDrill 2 37" xfId="16022" xr:uid="{00000000-0005-0000-0000-00001F990000}"/>
    <cellStyle name="SAPBEXfilterDrill 2 37 2" xfId="32394" xr:uid="{00000000-0005-0000-0000-000020990000}"/>
    <cellStyle name="SAPBEXfilterDrill 2 37 3" xfId="42683" xr:uid="{00000000-0005-0000-0000-000021990000}"/>
    <cellStyle name="SAPBEXfilterDrill 2 37 4" xfId="55691" xr:uid="{00000000-0005-0000-0000-000022990000}"/>
    <cellStyle name="SAPBEXfilterDrill 2 38" xfId="16509" xr:uid="{00000000-0005-0000-0000-000023990000}"/>
    <cellStyle name="SAPBEXfilterDrill 2 38 2" xfId="32841" xr:uid="{00000000-0005-0000-0000-000024990000}"/>
    <cellStyle name="SAPBEXfilterDrill 2 38 3" xfId="43080" xr:uid="{00000000-0005-0000-0000-000025990000}"/>
    <cellStyle name="SAPBEXfilterDrill 2 38 4" xfId="56088" xr:uid="{00000000-0005-0000-0000-000026990000}"/>
    <cellStyle name="SAPBEXfilterDrill 2 39" xfId="16728" xr:uid="{00000000-0005-0000-0000-000027990000}"/>
    <cellStyle name="SAPBEXfilterDrill 2 39 2" xfId="33035" xr:uid="{00000000-0005-0000-0000-000028990000}"/>
    <cellStyle name="SAPBEXfilterDrill 2 39 3" xfId="43250" xr:uid="{00000000-0005-0000-0000-000029990000}"/>
    <cellStyle name="SAPBEXfilterDrill 2 39 4" xfId="56258" xr:uid="{00000000-0005-0000-0000-00002A990000}"/>
    <cellStyle name="SAPBEXfilterDrill 2 4" xfId="4337" xr:uid="{00000000-0005-0000-0000-00002B990000}"/>
    <cellStyle name="SAPBEXfilterDrill 2 4 2" xfId="21820" xr:uid="{00000000-0005-0000-0000-00002C990000}"/>
    <cellStyle name="SAPBEXfilterDrill 2 4 3" xfId="26999" xr:uid="{00000000-0005-0000-0000-00002D990000}"/>
    <cellStyle name="SAPBEXfilterDrill 2 4 4" xfId="46605" xr:uid="{00000000-0005-0000-0000-00002E990000}"/>
    <cellStyle name="SAPBEXfilterDrill 2 40" xfId="17530" xr:uid="{00000000-0005-0000-0000-00002F990000}"/>
    <cellStyle name="SAPBEXfilterDrill 2 40 2" xfId="33768" xr:uid="{00000000-0005-0000-0000-000030990000}"/>
    <cellStyle name="SAPBEXfilterDrill 2 40 3" xfId="43882" xr:uid="{00000000-0005-0000-0000-000031990000}"/>
    <cellStyle name="SAPBEXfilterDrill 2 40 4" xfId="56890" xr:uid="{00000000-0005-0000-0000-000032990000}"/>
    <cellStyle name="SAPBEXfilterDrill 2 41" xfId="17780" xr:uid="{00000000-0005-0000-0000-000033990000}"/>
    <cellStyle name="SAPBEXfilterDrill 2 41 2" xfId="33989" xr:uid="{00000000-0005-0000-0000-000034990000}"/>
    <cellStyle name="SAPBEXfilterDrill 2 41 3" xfId="44063" xr:uid="{00000000-0005-0000-0000-000035990000}"/>
    <cellStyle name="SAPBEXfilterDrill 2 41 4" xfId="57071" xr:uid="{00000000-0005-0000-0000-000036990000}"/>
    <cellStyle name="SAPBEXfilterDrill 2 42" xfId="18099" xr:uid="{00000000-0005-0000-0000-000037990000}"/>
    <cellStyle name="SAPBEXfilterDrill 2 42 2" xfId="34270" xr:uid="{00000000-0005-0000-0000-000038990000}"/>
    <cellStyle name="SAPBEXfilterDrill 2 42 3" xfId="44297" xr:uid="{00000000-0005-0000-0000-000039990000}"/>
    <cellStyle name="SAPBEXfilterDrill 2 42 4" xfId="57305" xr:uid="{00000000-0005-0000-0000-00003A990000}"/>
    <cellStyle name="SAPBEXfilterDrill 2 43" xfId="18410" xr:uid="{00000000-0005-0000-0000-00003B990000}"/>
    <cellStyle name="SAPBEXfilterDrill 2 43 2" xfId="34545" xr:uid="{00000000-0005-0000-0000-00003C990000}"/>
    <cellStyle name="SAPBEXfilterDrill 2 43 3" xfId="44527" xr:uid="{00000000-0005-0000-0000-00003D990000}"/>
    <cellStyle name="SAPBEXfilterDrill 2 43 4" xfId="57535" xr:uid="{00000000-0005-0000-0000-00003E990000}"/>
    <cellStyle name="SAPBEXfilterDrill 2 44" xfId="18726" xr:uid="{00000000-0005-0000-0000-00003F990000}"/>
    <cellStyle name="SAPBEXfilterDrill 2 44 2" xfId="34825" xr:uid="{00000000-0005-0000-0000-000040990000}"/>
    <cellStyle name="SAPBEXfilterDrill 2 44 3" xfId="44762" xr:uid="{00000000-0005-0000-0000-000041990000}"/>
    <cellStyle name="SAPBEXfilterDrill 2 44 4" xfId="57770" xr:uid="{00000000-0005-0000-0000-000042990000}"/>
    <cellStyle name="SAPBEXfilterDrill 2 45" xfId="19187" xr:uid="{00000000-0005-0000-0000-000043990000}"/>
    <cellStyle name="SAPBEXfilterDrill 2 45 2" xfId="35234" xr:uid="{00000000-0005-0000-0000-000044990000}"/>
    <cellStyle name="SAPBEXfilterDrill 2 45 3" xfId="45104" xr:uid="{00000000-0005-0000-0000-000045990000}"/>
    <cellStyle name="SAPBEXfilterDrill 2 45 4" xfId="58112" xr:uid="{00000000-0005-0000-0000-000046990000}"/>
    <cellStyle name="SAPBEXfilterDrill 2 46" xfId="19489" xr:uid="{00000000-0005-0000-0000-000047990000}"/>
    <cellStyle name="SAPBEXfilterDrill 2 46 2" xfId="35500" xr:uid="{00000000-0005-0000-0000-000048990000}"/>
    <cellStyle name="SAPBEXfilterDrill 2 46 3" xfId="45327" xr:uid="{00000000-0005-0000-0000-000049990000}"/>
    <cellStyle name="SAPBEXfilterDrill 2 46 4" xfId="58335" xr:uid="{00000000-0005-0000-0000-00004A990000}"/>
    <cellStyle name="SAPBEXfilterDrill 2 47" xfId="28996" xr:uid="{00000000-0005-0000-0000-00004B990000}"/>
    <cellStyle name="SAPBEXfilterDrill 2 48" xfId="45579" xr:uid="{00000000-0005-0000-0000-00004C990000}"/>
    <cellStyle name="SAPBEXfilterDrill 2 5" xfId="4581" xr:uid="{00000000-0005-0000-0000-00004D990000}"/>
    <cellStyle name="SAPBEXfilterDrill 2 5 2" xfId="22033" xr:uid="{00000000-0005-0000-0000-00004E990000}"/>
    <cellStyle name="SAPBEXfilterDrill 2 5 3" xfId="19780" xr:uid="{00000000-0005-0000-0000-00004F990000}"/>
    <cellStyle name="SAPBEXfilterDrill 2 5 4" xfId="46777" xr:uid="{00000000-0005-0000-0000-000050990000}"/>
    <cellStyle name="SAPBEXfilterDrill 2 6" xfId="4971" xr:uid="{00000000-0005-0000-0000-000051990000}"/>
    <cellStyle name="SAPBEXfilterDrill 2 6 2" xfId="22395" xr:uid="{00000000-0005-0000-0000-000052990000}"/>
    <cellStyle name="SAPBEXfilterDrill 2 6 3" xfId="19764" xr:uid="{00000000-0005-0000-0000-000053990000}"/>
    <cellStyle name="SAPBEXfilterDrill 2 6 4" xfId="47089" xr:uid="{00000000-0005-0000-0000-000054990000}"/>
    <cellStyle name="SAPBEXfilterDrill 2 7" xfId="5196" xr:uid="{00000000-0005-0000-0000-000055990000}"/>
    <cellStyle name="SAPBEXfilterDrill 2 7 2" xfId="22598" xr:uid="{00000000-0005-0000-0000-000056990000}"/>
    <cellStyle name="SAPBEXfilterDrill 2 7 3" xfId="19652" xr:uid="{00000000-0005-0000-0000-000057990000}"/>
    <cellStyle name="SAPBEXfilterDrill 2 7 4" xfId="47270" xr:uid="{00000000-0005-0000-0000-000058990000}"/>
    <cellStyle name="SAPBEXfilterDrill 2 8" xfId="5481" xr:uid="{00000000-0005-0000-0000-000059990000}"/>
    <cellStyle name="SAPBEXfilterDrill 2 8 2" xfId="22859" xr:uid="{00000000-0005-0000-0000-00005A990000}"/>
    <cellStyle name="SAPBEXfilterDrill 2 8 3" xfId="32555" xr:uid="{00000000-0005-0000-0000-00005B990000}"/>
    <cellStyle name="SAPBEXfilterDrill 2 8 4" xfId="47488" xr:uid="{00000000-0005-0000-0000-00005C990000}"/>
    <cellStyle name="SAPBEXfilterDrill 2 9" xfId="5689" xr:uid="{00000000-0005-0000-0000-00005D990000}"/>
    <cellStyle name="SAPBEXfilterDrill 2 9 2" xfId="23048" xr:uid="{00000000-0005-0000-0000-00005E990000}"/>
    <cellStyle name="SAPBEXfilterDrill 2 9 3" xfId="28748" xr:uid="{00000000-0005-0000-0000-00005F990000}"/>
    <cellStyle name="SAPBEXfilterDrill 2 9 4" xfId="47650" xr:uid="{00000000-0005-0000-0000-000060990000}"/>
    <cellStyle name="SAPBEXfilterDrill 20" xfId="13920" xr:uid="{00000000-0005-0000-0000-000061990000}"/>
    <cellStyle name="SAPBEXfilterDrill 20 2" xfId="30524" xr:uid="{00000000-0005-0000-0000-000062990000}"/>
    <cellStyle name="SAPBEXfilterDrill 20 3" xfId="41086" xr:uid="{00000000-0005-0000-0000-000063990000}"/>
    <cellStyle name="SAPBEXfilterDrill 20 4" xfId="54094" xr:uid="{00000000-0005-0000-0000-000064990000}"/>
    <cellStyle name="SAPBEXfilterDrill 21" xfId="14172" xr:uid="{00000000-0005-0000-0000-000065990000}"/>
    <cellStyle name="SAPBEXfilterDrill 21 2" xfId="30745" xr:uid="{00000000-0005-0000-0000-000066990000}"/>
    <cellStyle name="SAPBEXfilterDrill 21 3" xfId="41262" xr:uid="{00000000-0005-0000-0000-000067990000}"/>
    <cellStyle name="SAPBEXfilterDrill 21 4" xfId="54270" xr:uid="{00000000-0005-0000-0000-000068990000}"/>
    <cellStyle name="SAPBEXfilterDrill 22" xfId="15444" xr:uid="{00000000-0005-0000-0000-000069990000}"/>
    <cellStyle name="SAPBEXfilterDrill 22 2" xfId="31872" xr:uid="{00000000-0005-0000-0000-00006A990000}"/>
    <cellStyle name="SAPBEXfilterDrill 22 3" xfId="42224" xr:uid="{00000000-0005-0000-0000-00006B990000}"/>
    <cellStyle name="SAPBEXfilterDrill 22 4" xfId="55232" xr:uid="{00000000-0005-0000-0000-00006C990000}"/>
    <cellStyle name="SAPBEXfilterDrill 23" xfId="16159" xr:uid="{00000000-0005-0000-0000-00006D990000}"/>
    <cellStyle name="SAPBEXfilterDrill 23 2" xfId="32515" xr:uid="{00000000-0005-0000-0000-00006E990000}"/>
    <cellStyle name="SAPBEXfilterDrill 23 3" xfId="42786" xr:uid="{00000000-0005-0000-0000-00006F990000}"/>
    <cellStyle name="SAPBEXfilterDrill 23 4" xfId="55794" xr:uid="{00000000-0005-0000-0000-000070990000}"/>
    <cellStyle name="SAPBEXfilterDrill 24" xfId="16958" xr:uid="{00000000-0005-0000-0000-000071990000}"/>
    <cellStyle name="SAPBEXfilterDrill 24 2" xfId="33239" xr:uid="{00000000-0005-0000-0000-000072990000}"/>
    <cellStyle name="SAPBEXfilterDrill 24 3" xfId="43421" xr:uid="{00000000-0005-0000-0000-000073990000}"/>
    <cellStyle name="SAPBEXfilterDrill 24 4" xfId="56429" xr:uid="{00000000-0005-0000-0000-000074990000}"/>
    <cellStyle name="SAPBEXfilterDrill 25" xfId="17034" xr:uid="{00000000-0005-0000-0000-000075990000}"/>
    <cellStyle name="SAPBEXfilterDrill 25 2" xfId="33314" xr:uid="{00000000-0005-0000-0000-000076990000}"/>
    <cellStyle name="SAPBEXfilterDrill 25 3" xfId="43492" xr:uid="{00000000-0005-0000-0000-000077990000}"/>
    <cellStyle name="SAPBEXfilterDrill 25 4" xfId="56500" xr:uid="{00000000-0005-0000-0000-000078990000}"/>
    <cellStyle name="SAPBEXfilterDrill 26" xfId="17216" xr:uid="{00000000-0005-0000-0000-000079990000}"/>
    <cellStyle name="SAPBEXfilterDrill 26 2" xfId="33476" xr:uid="{00000000-0005-0000-0000-00007A990000}"/>
    <cellStyle name="SAPBEXfilterDrill 26 3" xfId="43627" xr:uid="{00000000-0005-0000-0000-00007B990000}"/>
    <cellStyle name="SAPBEXfilterDrill 26 4" xfId="56635" xr:uid="{00000000-0005-0000-0000-00007C990000}"/>
    <cellStyle name="SAPBEXfilterDrill 27" xfId="17612" xr:uid="{00000000-0005-0000-0000-00007D990000}"/>
    <cellStyle name="SAPBEXfilterDrill 27 2" xfId="33832" xr:uid="{00000000-0005-0000-0000-00007E990000}"/>
    <cellStyle name="SAPBEXfilterDrill 27 3" xfId="43929" xr:uid="{00000000-0005-0000-0000-00007F990000}"/>
    <cellStyle name="SAPBEXfilterDrill 27 4" xfId="56937" xr:uid="{00000000-0005-0000-0000-000080990000}"/>
    <cellStyle name="SAPBEXfilterDrill 28" xfId="18885" xr:uid="{00000000-0005-0000-0000-000081990000}"/>
    <cellStyle name="SAPBEXfilterDrill 28 2" xfId="34957" xr:uid="{00000000-0005-0000-0000-000082990000}"/>
    <cellStyle name="SAPBEXfilterDrill 28 3" xfId="44871" xr:uid="{00000000-0005-0000-0000-000083990000}"/>
    <cellStyle name="SAPBEXfilterDrill 28 4" xfId="57879" xr:uid="{00000000-0005-0000-0000-000084990000}"/>
    <cellStyle name="SAPBEXfilterDrill 29" xfId="33635" xr:uid="{00000000-0005-0000-0000-000085990000}"/>
    <cellStyle name="SAPBEXfilterDrill 3" xfId="2834" xr:uid="{00000000-0005-0000-0000-000086990000}"/>
    <cellStyle name="SAPBEXfilterDrill 3 10" xfId="6207" xr:uid="{00000000-0005-0000-0000-000087990000}"/>
    <cellStyle name="SAPBEXfilterDrill 3 10 2" xfId="23529" xr:uid="{00000000-0005-0000-0000-000088990000}"/>
    <cellStyle name="SAPBEXfilterDrill 3 10 3" xfId="30322" xr:uid="{00000000-0005-0000-0000-000089990000}"/>
    <cellStyle name="SAPBEXfilterDrill 3 10 4" xfId="48063" xr:uid="{00000000-0005-0000-0000-00008A990000}"/>
    <cellStyle name="SAPBEXfilterDrill 3 11" xfId="6440" xr:uid="{00000000-0005-0000-0000-00008B990000}"/>
    <cellStyle name="SAPBEXfilterDrill 3 11 2" xfId="23738" xr:uid="{00000000-0005-0000-0000-00008C990000}"/>
    <cellStyle name="SAPBEXfilterDrill 3 11 3" xfId="35127" xr:uid="{00000000-0005-0000-0000-00008D990000}"/>
    <cellStyle name="SAPBEXfilterDrill 3 11 4" xfId="48236" xr:uid="{00000000-0005-0000-0000-00008E990000}"/>
    <cellStyle name="SAPBEXfilterDrill 3 12" xfId="6734" xr:uid="{00000000-0005-0000-0000-00008F990000}"/>
    <cellStyle name="SAPBEXfilterDrill 3 12 2" xfId="24000" xr:uid="{00000000-0005-0000-0000-000090990000}"/>
    <cellStyle name="SAPBEXfilterDrill 3 12 3" xfId="28975" xr:uid="{00000000-0005-0000-0000-000091990000}"/>
    <cellStyle name="SAPBEXfilterDrill 3 12 4" xfId="48459" xr:uid="{00000000-0005-0000-0000-000092990000}"/>
    <cellStyle name="SAPBEXfilterDrill 3 13" xfId="7098" xr:uid="{00000000-0005-0000-0000-000093990000}"/>
    <cellStyle name="SAPBEXfilterDrill 3 13 2" xfId="24329" xr:uid="{00000000-0005-0000-0000-000094990000}"/>
    <cellStyle name="SAPBEXfilterDrill 3 13 3" xfId="35770" xr:uid="{00000000-0005-0000-0000-000095990000}"/>
    <cellStyle name="SAPBEXfilterDrill 3 13 4" xfId="48739" xr:uid="{00000000-0005-0000-0000-000096990000}"/>
    <cellStyle name="SAPBEXfilterDrill 3 14" xfId="7524" xr:uid="{00000000-0005-0000-0000-000097990000}"/>
    <cellStyle name="SAPBEXfilterDrill 3 14 2" xfId="24706" xr:uid="{00000000-0005-0000-0000-000098990000}"/>
    <cellStyle name="SAPBEXfilterDrill 3 14 3" xfId="36078" xr:uid="{00000000-0005-0000-0000-000099990000}"/>
    <cellStyle name="SAPBEXfilterDrill 3 14 4" xfId="49049" xr:uid="{00000000-0005-0000-0000-00009A990000}"/>
    <cellStyle name="SAPBEXfilterDrill 3 15" xfId="7822" xr:uid="{00000000-0005-0000-0000-00009B990000}"/>
    <cellStyle name="SAPBEXfilterDrill 3 15 2" xfId="24976" xr:uid="{00000000-0005-0000-0000-00009C990000}"/>
    <cellStyle name="SAPBEXfilterDrill 3 15 3" xfId="36308" xr:uid="{00000000-0005-0000-0000-00009D990000}"/>
    <cellStyle name="SAPBEXfilterDrill 3 15 4" xfId="49279" xr:uid="{00000000-0005-0000-0000-00009E990000}"/>
    <cellStyle name="SAPBEXfilterDrill 3 16" xfId="8403" xr:uid="{00000000-0005-0000-0000-00009F990000}"/>
    <cellStyle name="SAPBEXfilterDrill 3 16 2" xfId="25518" xr:uid="{00000000-0005-0000-0000-0000A0990000}"/>
    <cellStyle name="SAPBEXfilterDrill 3 16 3" xfId="36791" xr:uid="{00000000-0005-0000-0000-0000A1990000}"/>
    <cellStyle name="SAPBEXfilterDrill 3 16 4" xfId="49762" xr:uid="{00000000-0005-0000-0000-0000A2990000}"/>
    <cellStyle name="SAPBEXfilterDrill 3 17" xfId="8665" xr:uid="{00000000-0005-0000-0000-0000A3990000}"/>
    <cellStyle name="SAPBEXfilterDrill 3 17 2" xfId="25745" xr:uid="{00000000-0005-0000-0000-0000A4990000}"/>
    <cellStyle name="SAPBEXfilterDrill 3 17 3" xfId="36980" xr:uid="{00000000-0005-0000-0000-0000A5990000}"/>
    <cellStyle name="SAPBEXfilterDrill 3 17 4" xfId="49951" xr:uid="{00000000-0005-0000-0000-0000A6990000}"/>
    <cellStyle name="SAPBEXfilterDrill 3 18" xfId="8943" xr:uid="{00000000-0005-0000-0000-0000A7990000}"/>
    <cellStyle name="SAPBEXfilterDrill 3 18 2" xfId="25995" xr:uid="{00000000-0005-0000-0000-0000A8990000}"/>
    <cellStyle name="SAPBEXfilterDrill 3 18 3" xfId="37196" xr:uid="{00000000-0005-0000-0000-0000A9990000}"/>
    <cellStyle name="SAPBEXfilterDrill 3 18 4" xfId="50167" xr:uid="{00000000-0005-0000-0000-0000AA990000}"/>
    <cellStyle name="SAPBEXfilterDrill 3 19" xfId="10462" xr:uid="{00000000-0005-0000-0000-0000AB990000}"/>
    <cellStyle name="SAPBEXfilterDrill 3 19 2" xfId="27415" xr:uid="{00000000-0005-0000-0000-0000AC990000}"/>
    <cellStyle name="SAPBEXfilterDrill 3 19 3" xfId="38456" xr:uid="{00000000-0005-0000-0000-0000AD990000}"/>
    <cellStyle name="SAPBEXfilterDrill 3 19 4" xfId="51443" xr:uid="{00000000-0005-0000-0000-0000AE990000}"/>
    <cellStyle name="SAPBEXfilterDrill 3 2" xfId="3348" xr:uid="{00000000-0005-0000-0000-0000AF990000}"/>
    <cellStyle name="SAPBEXfilterDrill 3 2 2" xfId="20921" xr:uid="{00000000-0005-0000-0000-0000B0990000}"/>
    <cellStyle name="SAPBEXfilterDrill 3 2 3" xfId="21698" xr:uid="{00000000-0005-0000-0000-0000B1990000}"/>
    <cellStyle name="SAPBEXfilterDrill 3 2 4" xfId="45835" xr:uid="{00000000-0005-0000-0000-0000B2990000}"/>
    <cellStyle name="SAPBEXfilterDrill 3 20" xfId="10709" xr:uid="{00000000-0005-0000-0000-0000B3990000}"/>
    <cellStyle name="SAPBEXfilterDrill 3 20 2" xfId="27644" xr:uid="{00000000-0005-0000-0000-0000B4990000}"/>
    <cellStyle name="SAPBEXfilterDrill 3 20 3" xfId="38653" xr:uid="{00000000-0005-0000-0000-0000B5990000}"/>
    <cellStyle name="SAPBEXfilterDrill 3 20 4" xfId="51661" xr:uid="{00000000-0005-0000-0000-0000B6990000}"/>
    <cellStyle name="SAPBEXfilterDrill 3 21" xfId="11033" xr:uid="{00000000-0005-0000-0000-0000B7990000}"/>
    <cellStyle name="SAPBEXfilterDrill 3 21 2" xfId="27939" xr:uid="{00000000-0005-0000-0000-0000B8990000}"/>
    <cellStyle name="SAPBEXfilterDrill 3 21 3" xfId="38892" xr:uid="{00000000-0005-0000-0000-0000B9990000}"/>
    <cellStyle name="SAPBEXfilterDrill 3 21 4" xfId="51900" xr:uid="{00000000-0005-0000-0000-0000BA990000}"/>
    <cellStyle name="SAPBEXfilterDrill 3 22" xfId="11371" xr:uid="{00000000-0005-0000-0000-0000BB990000}"/>
    <cellStyle name="SAPBEXfilterDrill 3 22 2" xfId="28246" xr:uid="{00000000-0005-0000-0000-0000BC990000}"/>
    <cellStyle name="SAPBEXfilterDrill 3 22 3" xfId="39149" xr:uid="{00000000-0005-0000-0000-0000BD990000}"/>
    <cellStyle name="SAPBEXfilterDrill 3 22 4" xfId="52157" xr:uid="{00000000-0005-0000-0000-0000BE990000}"/>
    <cellStyle name="SAPBEXfilterDrill 3 23" xfId="11642" xr:uid="{00000000-0005-0000-0000-0000BF990000}"/>
    <cellStyle name="SAPBEXfilterDrill 3 23 2" xfId="28485" xr:uid="{00000000-0005-0000-0000-0000C0990000}"/>
    <cellStyle name="SAPBEXfilterDrill 3 23 3" xfId="39352" xr:uid="{00000000-0005-0000-0000-0000C1990000}"/>
    <cellStyle name="SAPBEXfilterDrill 3 23 4" xfId="52360" xr:uid="{00000000-0005-0000-0000-0000C2990000}"/>
    <cellStyle name="SAPBEXfilterDrill 3 24" xfId="11973" xr:uid="{00000000-0005-0000-0000-0000C3990000}"/>
    <cellStyle name="SAPBEXfilterDrill 3 24 2" xfId="28785" xr:uid="{00000000-0005-0000-0000-0000C4990000}"/>
    <cellStyle name="SAPBEXfilterDrill 3 24 3" xfId="39613" xr:uid="{00000000-0005-0000-0000-0000C5990000}"/>
    <cellStyle name="SAPBEXfilterDrill 3 24 4" xfId="52621" xr:uid="{00000000-0005-0000-0000-0000C6990000}"/>
    <cellStyle name="SAPBEXfilterDrill 3 25" xfId="12258" xr:uid="{00000000-0005-0000-0000-0000C7990000}"/>
    <cellStyle name="SAPBEXfilterDrill 3 25 2" xfId="29038" xr:uid="{00000000-0005-0000-0000-0000C8990000}"/>
    <cellStyle name="SAPBEXfilterDrill 3 25 3" xfId="39812" xr:uid="{00000000-0005-0000-0000-0000C9990000}"/>
    <cellStyle name="SAPBEXfilterDrill 3 25 4" xfId="52820" xr:uid="{00000000-0005-0000-0000-0000CA990000}"/>
    <cellStyle name="SAPBEXfilterDrill 3 26" xfId="12531" xr:uid="{00000000-0005-0000-0000-0000CB990000}"/>
    <cellStyle name="SAPBEXfilterDrill 3 26 2" xfId="29279" xr:uid="{00000000-0005-0000-0000-0000CC990000}"/>
    <cellStyle name="SAPBEXfilterDrill 3 26 3" xfId="40013" xr:uid="{00000000-0005-0000-0000-0000CD990000}"/>
    <cellStyle name="SAPBEXfilterDrill 3 26 4" xfId="53021" xr:uid="{00000000-0005-0000-0000-0000CE990000}"/>
    <cellStyle name="SAPBEXfilterDrill 3 27" xfId="12814" xr:uid="{00000000-0005-0000-0000-0000CF990000}"/>
    <cellStyle name="SAPBEXfilterDrill 3 27 2" xfId="29530" xr:uid="{00000000-0005-0000-0000-0000D0990000}"/>
    <cellStyle name="SAPBEXfilterDrill 3 27 3" xfId="40214" xr:uid="{00000000-0005-0000-0000-0000D1990000}"/>
    <cellStyle name="SAPBEXfilterDrill 3 27 4" xfId="53222" xr:uid="{00000000-0005-0000-0000-0000D2990000}"/>
    <cellStyle name="SAPBEXfilterDrill 3 28" xfId="13157" xr:uid="{00000000-0005-0000-0000-0000D3990000}"/>
    <cellStyle name="SAPBEXfilterDrill 3 28 2" xfId="29838" xr:uid="{00000000-0005-0000-0000-0000D4990000}"/>
    <cellStyle name="SAPBEXfilterDrill 3 28 3" xfId="40482" xr:uid="{00000000-0005-0000-0000-0000D5990000}"/>
    <cellStyle name="SAPBEXfilterDrill 3 28 4" xfId="53490" xr:uid="{00000000-0005-0000-0000-0000D6990000}"/>
    <cellStyle name="SAPBEXfilterDrill 3 29" xfId="13494" xr:uid="{00000000-0005-0000-0000-0000D7990000}"/>
    <cellStyle name="SAPBEXfilterDrill 3 29 2" xfId="30144" xr:uid="{00000000-0005-0000-0000-0000D8990000}"/>
    <cellStyle name="SAPBEXfilterDrill 3 29 3" xfId="40748" xr:uid="{00000000-0005-0000-0000-0000D9990000}"/>
    <cellStyle name="SAPBEXfilterDrill 3 29 4" xfId="53756" xr:uid="{00000000-0005-0000-0000-0000DA990000}"/>
    <cellStyle name="SAPBEXfilterDrill 3 3" xfId="3644" xr:uid="{00000000-0005-0000-0000-0000DB990000}"/>
    <cellStyle name="SAPBEXfilterDrill 3 3 2" xfId="21181" xr:uid="{00000000-0005-0000-0000-0000DC990000}"/>
    <cellStyle name="SAPBEXfilterDrill 3 3 3" xfId="22912" xr:uid="{00000000-0005-0000-0000-0000DD990000}"/>
    <cellStyle name="SAPBEXfilterDrill 3 3 4" xfId="46052" xr:uid="{00000000-0005-0000-0000-0000DE990000}"/>
    <cellStyle name="SAPBEXfilterDrill 3 30" xfId="13733" xr:uid="{00000000-0005-0000-0000-0000DF990000}"/>
    <cellStyle name="SAPBEXfilterDrill 3 30 2" xfId="30357" xr:uid="{00000000-0005-0000-0000-0000E0990000}"/>
    <cellStyle name="SAPBEXfilterDrill 3 30 3" xfId="40933" xr:uid="{00000000-0005-0000-0000-0000E1990000}"/>
    <cellStyle name="SAPBEXfilterDrill 3 30 4" xfId="53941" xr:uid="{00000000-0005-0000-0000-0000E2990000}"/>
    <cellStyle name="SAPBEXfilterDrill 3 31" xfId="14008" xr:uid="{00000000-0005-0000-0000-0000E3990000}"/>
    <cellStyle name="SAPBEXfilterDrill 3 31 2" xfId="30597" xr:uid="{00000000-0005-0000-0000-0000E4990000}"/>
    <cellStyle name="SAPBEXfilterDrill 3 31 3" xfId="41135" xr:uid="{00000000-0005-0000-0000-0000E5990000}"/>
    <cellStyle name="SAPBEXfilterDrill 3 31 4" xfId="54143" xr:uid="{00000000-0005-0000-0000-0000E6990000}"/>
    <cellStyle name="SAPBEXfilterDrill 3 32" xfId="14305" xr:uid="{00000000-0005-0000-0000-0000E7990000}"/>
    <cellStyle name="SAPBEXfilterDrill 3 32 2" xfId="30861" xr:uid="{00000000-0005-0000-0000-0000E8990000}"/>
    <cellStyle name="SAPBEXfilterDrill 3 32 3" xfId="41351" xr:uid="{00000000-0005-0000-0000-0000E9990000}"/>
    <cellStyle name="SAPBEXfilterDrill 3 32 4" xfId="54359" xr:uid="{00000000-0005-0000-0000-0000EA990000}"/>
    <cellStyle name="SAPBEXfilterDrill 3 33" xfId="14629" xr:uid="{00000000-0005-0000-0000-0000EB990000}"/>
    <cellStyle name="SAPBEXfilterDrill 3 33 2" xfId="31149" xr:uid="{00000000-0005-0000-0000-0000EC990000}"/>
    <cellStyle name="SAPBEXfilterDrill 3 33 3" xfId="41594" xr:uid="{00000000-0005-0000-0000-0000ED990000}"/>
    <cellStyle name="SAPBEXfilterDrill 3 33 4" xfId="54602" xr:uid="{00000000-0005-0000-0000-0000EE990000}"/>
    <cellStyle name="SAPBEXfilterDrill 3 34" xfId="14932" xr:uid="{00000000-0005-0000-0000-0000EF990000}"/>
    <cellStyle name="SAPBEXfilterDrill 3 34 2" xfId="31418" xr:uid="{00000000-0005-0000-0000-0000F0990000}"/>
    <cellStyle name="SAPBEXfilterDrill 3 34 3" xfId="41826" xr:uid="{00000000-0005-0000-0000-0000F1990000}"/>
    <cellStyle name="SAPBEXfilterDrill 3 34 4" xfId="54834" xr:uid="{00000000-0005-0000-0000-0000F2990000}"/>
    <cellStyle name="SAPBEXfilterDrill 3 35" xfId="15237" xr:uid="{00000000-0005-0000-0000-0000F3990000}"/>
    <cellStyle name="SAPBEXfilterDrill 3 35 2" xfId="31687" xr:uid="{00000000-0005-0000-0000-0000F4990000}"/>
    <cellStyle name="SAPBEXfilterDrill 3 35 3" xfId="42056" xr:uid="{00000000-0005-0000-0000-0000F5990000}"/>
    <cellStyle name="SAPBEXfilterDrill 3 35 4" xfId="55064" xr:uid="{00000000-0005-0000-0000-0000F6990000}"/>
    <cellStyle name="SAPBEXfilterDrill 3 36" xfId="15683" xr:uid="{00000000-0005-0000-0000-0000F7990000}"/>
    <cellStyle name="SAPBEXfilterDrill 3 36 2" xfId="32091" xr:uid="{00000000-0005-0000-0000-0000F8990000}"/>
    <cellStyle name="SAPBEXfilterDrill 3 36 3" xfId="42418" xr:uid="{00000000-0005-0000-0000-0000F9990000}"/>
    <cellStyle name="SAPBEXfilterDrill 3 36 4" xfId="55426" xr:uid="{00000000-0005-0000-0000-0000FA990000}"/>
    <cellStyle name="SAPBEXfilterDrill 3 37" xfId="15946" xr:uid="{00000000-0005-0000-0000-0000FB990000}"/>
    <cellStyle name="SAPBEXfilterDrill 3 37 2" xfId="32318" xr:uid="{00000000-0005-0000-0000-0000FC990000}"/>
    <cellStyle name="SAPBEXfilterDrill 3 37 3" xfId="42608" xr:uid="{00000000-0005-0000-0000-0000FD990000}"/>
    <cellStyle name="SAPBEXfilterDrill 3 37 4" xfId="55616" xr:uid="{00000000-0005-0000-0000-0000FE990000}"/>
    <cellStyle name="SAPBEXfilterDrill 3 38" xfId="16433" xr:uid="{00000000-0005-0000-0000-0000FF990000}"/>
    <cellStyle name="SAPBEXfilterDrill 3 38 2" xfId="32765" xr:uid="{00000000-0005-0000-0000-0000009A0000}"/>
    <cellStyle name="SAPBEXfilterDrill 3 38 3" xfId="43004" xr:uid="{00000000-0005-0000-0000-0000019A0000}"/>
    <cellStyle name="SAPBEXfilterDrill 3 38 4" xfId="56012" xr:uid="{00000000-0005-0000-0000-0000029A0000}"/>
    <cellStyle name="SAPBEXfilterDrill 3 39" xfId="16653" xr:uid="{00000000-0005-0000-0000-0000039A0000}"/>
    <cellStyle name="SAPBEXfilterDrill 3 39 2" xfId="32960" xr:uid="{00000000-0005-0000-0000-0000049A0000}"/>
    <cellStyle name="SAPBEXfilterDrill 3 39 3" xfId="43175" xr:uid="{00000000-0005-0000-0000-0000059A0000}"/>
    <cellStyle name="SAPBEXfilterDrill 3 39 4" xfId="56183" xr:uid="{00000000-0005-0000-0000-0000069A0000}"/>
    <cellStyle name="SAPBEXfilterDrill 3 4" xfId="4261" xr:uid="{00000000-0005-0000-0000-0000079A0000}"/>
    <cellStyle name="SAPBEXfilterDrill 3 4 2" xfId="21745" xr:uid="{00000000-0005-0000-0000-0000089A0000}"/>
    <cellStyle name="SAPBEXfilterDrill 3 4 3" xfId="30455" xr:uid="{00000000-0005-0000-0000-0000099A0000}"/>
    <cellStyle name="SAPBEXfilterDrill 3 4 4" xfId="46530" xr:uid="{00000000-0005-0000-0000-00000A9A0000}"/>
    <cellStyle name="SAPBEXfilterDrill 3 40" xfId="17454" xr:uid="{00000000-0005-0000-0000-00000B9A0000}"/>
    <cellStyle name="SAPBEXfilterDrill 3 40 2" xfId="33692" xr:uid="{00000000-0005-0000-0000-00000C9A0000}"/>
    <cellStyle name="SAPBEXfilterDrill 3 40 3" xfId="43807" xr:uid="{00000000-0005-0000-0000-00000D9A0000}"/>
    <cellStyle name="SAPBEXfilterDrill 3 40 4" xfId="56815" xr:uid="{00000000-0005-0000-0000-00000E9A0000}"/>
    <cellStyle name="SAPBEXfilterDrill 3 41" xfId="17704" xr:uid="{00000000-0005-0000-0000-00000F9A0000}"/>
    <cellStyle name="SAPBEXfilterDrill 3 41 2" xfId="33913" xr:uid="{00000000-0005-0000-0000-0000109A0000}"/>
    <cellStyle name="SAPBEXfilterDrill 3 41 3" xfId="43988" xr:uid="{00000000-0005-0000-0000-0000119A0000}"/>
    <cellStyle name="SAPBEXfilterDrill 3 41 4" xfId="56996" xr:uid="{00000000-0005-0000-0000-0000129A0000}"/>
    <cellStyle name="SAPBEXfilterDrill 3 42" xfId="18023" xr:uid="{00000000-0005-0000-0000-0000139A0000}"/>
    <cellStyle name="SAPBEXfilterDrill 3 42 2" xfId="34195" xr:uid="{00000000-0005-0000-0000-0000149A0000}"/>
    <cellStyle name="SAPBEXfilterDrill 3 42 3" xfId="44222" xr:uid="{00000000-0005-0000-0000-0000159A0000}"/>
    <cellStyle name="SAPBEXfilterDrill 3 42 4" xfId="57230" xr:uid="{00000000-0005-0000-0000-0000169A0000}"/>
    <cellStyle name="SAPBEXfilterDrill 3 43" xfId="18334" xr:uid="{00000000-0005-0000-0000-0000179A0000}"/>
    <cellStyle name="SAPBEXfilterDrill 3 43 2" xfId="34470" xr:uid="{00000000-0005-0000-0000-0000189A0000}"/>
    <cellStyle name="SAPBEXfilterDrill 3 43 3" xfId="44452" xr:uid="{00000000-0005-0000-0000-0000199A0000}"/>
    <cellStyle name="SAPBEXfilterDrill 3 43 4" xfId="57460" xr:uid="{00000000-0005-0000-0000-00001A9A0000}"/>
    <cellStyle name="SAPBEXfilterDrill 3 44" xfId="18650" xr:uid="{00000000-0005-0000-0000-00001B9A0000}"/>
    <cellStyle name="SAPBEXfilterDrill 3 44 2" xfId="34750" xr:uid="{00000000-0005-0000-0000-00001C9A0000}"/>
    <cellStyle name="SAPBEXfilterDrill 3 44 3" xfId="44687" xr:uid="{00000000-0005-0000-0000-00001D9A0000}"/>
    <cellStyle name="SAPBEXfilterDrill 3 44 4" xfId="57695" xr:uid="{00000000-0005-0000-0000-00001E9A0000}"/>
    <cellStyle name="SAPBEXfilterDrill 3 45" xfId="19111" xr:uid="{00000000-0005-0000-0000-00001F9A0000}"/>
    <cellStyle name="SAPBEXfilterDrill 3 45 2" xfId="35159" xr:uid="{00000000-0005-0000-0000-0000209A0000}"/>
    <cellStyle name="SAPBEXfilterDrill 3 45 3" xfId="45029" xr:uid="{00000000-0005-0000-0000-0000219A0000}"/>
    <cellStyle name="SAPBEXfilterDrill 3 45 4" xfId="58037" xr:uid="{00000000-0005-0000-0000-0000229A0000}"/>
    <cellStyle name="SAPBEXfilterDrill 3 46" xfId="19413" xr:uid="{00000000-0005-0000-0000-0000239A0000}"/>
    <cellStyle name="SAPBEXfilterDrill 3 46 2" xfId="35425" xr:uid="{00000000-0005-0000-0000-0000249A0000}"/>
    <cellStyle name="SAPBEXfilterDrill 3 46 3" xfId="45252" xr:uid="{00000000-0005-0000-0000-0000259A0000}"/>
    <cellStyle name="SAPBEXfilterDrill 3 46 4" xfId="58260" xr:uid="{00000000-0005-0000-0000-0000269A0000}"/>
    <cellStyle name="SAPBEXfilterDrill 3 47" xfId="26354" xr:uid="{00000000-0005-0000-0000-0000279A0000}"/>
    <cellStyle name="SAPBEXfilterDrill 3 48" xfId="45536" xr:uid="{00000000-0005-0000-0000-0000289A0000}"/>
    <cellStyle name="SAPBEXfilterDrill 3 5" xfId="4504" xr:uid="{00000000-0005-0000-0000-0000299A0000}"/>
    <cellStyle name="SAPBEXfilterDrill 3 5 2" xfId="21956" xr:uid="{00000000-0005-0000-0000-00002A9A0000}"/>
    <cellStyle name="SAPBEXfilterDrill 3 5 3" xfId="20426" xr:uid="{00000000-0005-0000-0000-00002B9A0000}"/>
    <cellStyle name="SAPBEXfilterDrill 3 5 4" xfId="46700" xr:uid="{00000000-0005-0000-0000-00002C9A0000}"/>
    <cellStyle name="SAPBEXfilterDrill 3 6" xfId="4895" xr:uid="{00000000-0005-0000-0000-00002D9A0000}"/>
    <cellStyle name="SAPBEXfilterDrill 3 6 2" xfId="22319" xr:uid="{00000000-0005-0000-0000-00002E9A0000}"/>
    <cellStyle name="SAPBEXfilterDrill 3 6 3" xfId="24579" xr:uid="{00000000-0005-0000-0000-00002F9A0000}"/>
    <cellStyle name="SAPBEXfilterDrill 3 6 4" xfId="47013" xr:uid="{00000000-0005-0000-0000-0000309A0000}"/>
    <cellStyle name="SAPBEXfilterDrill 3 7" xfId="5121" xr:uid="{00000000-0005-0000-0000-0000319A0000}"/>
    <cellStyle name="SAPBEXfilterDrill 3 7 2" xfId="22523" xr:uid="{00000000-0005-0000-0000-0000329A0000}"/>
    <cellStyle name="SAPBEXfilterDrill 3 7 3" xfId="19714" xr:uid="{00000000-0005-0000-0000-0000339A0000}"/>
    <cellStyle name="SAPBEXfilterDrill 3 7 4" xfId="47195" xr:uid="{00000000-0005-0000-0000-0000349A0000}"/>
    <cellStyle name="SAPBEXfilterDrill 3 8" xfId="5406" xr:uid="{00000000-0005-0000-0000-0000359A0000}"/>
    <cellStyle name="SAPBEXfilterDrill 3 8 2" xfId="22784" xr:uid="{00000000-0005-0000-0000-0000369A0000}"/>
    <cellStyle name="SAPBEXfilterDrill 3 8 3" xfId="20287" xr:uid="{00000000-0005-0000-0000-0000379A0000}"/>
    <cellStyle name="SAPBEXfilterDrill 3 8 4" xfId="47413" xr:uid="{00000000-0005-0000-0000-0000389A0000}"/>
    <cellStyle name="SAPBEXfilterDrill 3 9" xfId="5614" xr:uid="{00000000-0005-0000-0000-0000399A0000}"/>
    <cellStyle name="SAPBEXfilterDrill 3 9 2" xfId="22973" xr:uid="{00000000-0005-0000-0000-00003A9A0000}"/>
    <cellStyle name="SAPBEXfilterDrill 3 9 3" xfId="22664" xr:uid="{00000000-0005-0000-0000-00003B9A0000}"/>
    <cellStyle name="SAPBEXfilterDrill 3 9 4" xfId="47575" xr:uid="{00000000-0005-0000-0000-00003C9A0000}"/>
    <cellStyle name="SAPBEXfilterDrill 30" xfId="45412" xr:uid="{00000000-0005-0000-0000-00003D9A0000}"/>
    <cellStyle name="SAPBEXfilterDrill 4" xfId="2699" xr:uid="{00000000-0005-0000-0000-00003E9A0000}"/>
    <cellStyle name="SAPBEXfilterDrill 4 10" xfId="6109" xr:uid="{00000000-0005-0000-0000-00003F9A0000}"/>
    <cellStyle name="SAPBEXfilterDrill 4 10 2" xfId="23441" xr:uid="{00000000-0005-0000-0000-0000409A0000}"/>
    <cellStyle name="SAPBEXfilterDrill 4 10 3" xfId="22639" xr:uid="{00000000-0005-0000-0000-0000419A0000}"/>
    <cellStyle name="SAPBEXfilterDrill 4 10 4" xfId="47996" xr:uid="{00000000-0005-0000-0000-0000429A0000}"/>
    <cellStyle name="SAPBEXfilterDrill 4 11" xfId="6170" xr:uid="{00000000-0005-0000-0000-0000439A0000}"/>
    <cellStyle name="SAPBEXfilterDrill 4 11 2" xfId="23494" xr:uid="{00000000-0005-0000-0000-0000449A0000}"/>
    <cellStyle name="SAPBEXfilterDrill 4 11 3" xfId="34412" xr:uid="{00000000-0005-0000-0000-0000459A0000}"/>
    <cellStyle name="SAPBEXfilterDrill 4 11 4" xfId="48032" xr:uid="{00000000-0005-0000-0000-0000469A0000}"/>
    <cellStyle name="SAPBEXfilterDrill 4 12" xfId="6633" xr:uid="{00000000-0005-0000-0000-0000479A0000}"/>
    <cellStyle name="SAPBEXfilterDrill 4 12 2" xfId="23913" xr:uid="{00000000-0005-0000-0000-0000489A0000}"/>
    <cellStyle name="SAPBEXfilterDrill 4 12 3" xfId="34863" xr:uid="{00000000-0005-0000-0000-0000499A0000}"/>
    <cellStyle name="SAPBEXfilterDrill 4 12 4" xfId="48396" xr:uid="{00000000-0005-0000-0000-00004A9A0000}"/>
    <cellStyle name="SAPBEXfilterDrill 4 13" xfId="7008" xr:uid="{00000000-0005-0000-0000-00004B9A0000}"/>
    <cellStyle name="SAPBEXfilterDrill 4 13 2" xfId="24252" xr:uid="{00000000-0005-0000-0000-00004C9A0000}"/>
    <cellStyle name="SAPBEXfilterDrill 4 13 3" xfId="35716" xr:uid="{00000000-0005-0000-0000-00004D9A0000}"/>
    <cellStyle name="SAPBEXfilterDrill 4 13 4" xfId="48685" xr:uid="{00000000-0005-0000-0000-00004E9A0000}"/>
    <cellStyle name="SAPBEXfilterDrill 4 14" xfId="7422" xr:uid="{00000000-0005-0000-0000-00004F9A0000}"/>
    <cellStyle name="SAPBEXfilterDrill 4 14 2" xfId="24623" xr:uid="{00000000-0005-0000-0000-0000509A0000}"/>
    <cellStyle name="SAPBEXfilterDrill 4 14 3" xfId="36014" xr:uid="{00000000-0005-0000-0000-0000519A0000}"/>
    <cellStyle name="SAPBEXfilterDrill 4 14 4" xfId="48985" xr:uid="{00000000-0005-0000-0000-0000529A0000}"/>
    <cellStyle name="SAPBEXfilterDrill 4 15" xfId="7730" xr:uid="{00000000-0005-0000-0000-0000539A0000}"/>
    <cellStyle name="SAPBEXfilterDrill 4 15 2" xfId="24894" xr:uid="{00000000-0005-0000-0000-0000549A0000}"/>
    <cellStyle name="SAPBEXfilterDrill 4 15 3" xfId="36245" xr:uid="{00000000-0005-0000-0000-0000559A0000}"/>
    <cellStyle name="SAPBEXfilterDrill 4 15 4" xfId="49216" xr:uid="{00000000-0005-0000-0000-0000569A0000}"/>
    <cellStyle name="SAPBEXfilterDrill 4 16" xfId="8306" xr:uid="{00000000-0005-0000-0000-0000579A0000}"/>
    <cellStyle name="SAPBEXfilterDrill 4 16 2" xfId="25432" xr:uid="{00000000-0005-0000-0000-0000589A0000}"/>
    <cellStyle name="SAPBEXfilterDrill 4 16 3" xfId="36723" xr:uid="{00000000-0005-0000-0000-0000599A0000}"/>
    <cellStyle name="SAPBEXfilterDrill 4 16 4" xfId="49694" xr:uid="{00000000-0005-0000-0000-00005A9A0000}"/>
    <cellStyle name="SAPBEXfilterDrill 4 17" xfId="8175" xr:uid="{00000000-0005-0000-0000-00005B9A0000}"/>
    <cellStyle name="SAPBEXfilterDrill 4 17 2" xfId="25306" xr:uid="{00000000-0005-0000-0000-00005C9A0000}"/>
    <cellStyle name="SAPBEXfilterDrill 4 17 3" xfId="36609" xr:uid="{00000000-0005-0000-0000-00005D9A0000}"/>
    <cellStyle name="SAPBEXfilterDrill 4 17 4" xfId="49580" xr:uid="{00000000-0005-0000-0000-00005E9A0000}"/>
    <cellStyle name="SAPBEXfilterDrill 4 18" xfId="8851" xr:uid="{00000000-0005-0000-0000-00005F9A0000}"/>
    <cellStyle name="SAPBEXfilterDrill 4 18 2" xfId="25914" xr:uid="{00000000-0005-0000-0000-0000609A0000}"/>
    <cellStyle name="SAPBEXfilterDrill 4 18 3" xfId="37133" xr:uid="{00000000-0005-0000-0000-0000619A0000}"/>
    <cellStyle name="SAPBEXfilterDrill 4 18 4" xfId="50104" xr:uid="{00000000-0005-0000-0000-0000629A0000}"/>
    <cellStyle name="SAPBEXfilterDrill 4 19" xfId="10357" xr:uid="{00000000-0005-0000-0000-0000639A0000}"/>
    <cellStyle name="SAPBEXfilterDrill 4 19 2" xfId="27320" xr:uid="{00000000-0005-0000-0000-0000649A0000}"/>
    <cellStyle name="SAPBEXfilterDrill 4 19 3" xfId="38379" xr:uid="{00000000-0005-0000-0000-0000659A0000}"/>
    <cellStyle name="SAPBEXfilterDrill 4 19 4" xfId="51339" xr:uid="{00000000-0005-0000-0000-0000669A0000}"/>
    <cellStyle name="SAPBEXfilterDrill 4 2" xfId="3247" xr:uid="{00000000-0005-0000-0000-0000679A0000}"/>
    <cellStyle name="SAPBEXfilterDrill 4 2 2" xfId="20834" xr:uid="{00000000-0005-0000-0000-0000689A0000}"/>
    <cellStyle name="SAPBEXfilterDrill 4 2 3" xfId="29424" xr:uid="{00000000-0005-0000-0000-0000699A0000}"/>
    <cellStyle name="SAPBEXfilterDrill 4 2 4" xfId="45772" xr:uid="{00000000-0005-0000-0000-00006A9A0000}"/>
    <cellStyle name="SAPBEXfilterDrill 4 20" xfId="9123" xr:uid="{00000000-0005-0000-0000-00006B9A0000}"/>
    <cellStyle name="SAPBEXfilterDrill 4 20 2" xfId="26158" xr:uid="{00000000-0005-0000-0000-00006C9A0000}"/>
    <cellStyle name="SAPBEXfilterDrill 4 20 3" xfId="37339" xr:uid="{00000000-0005-0000-0000-00006D9A0000}"/>
    <cellStyle name="SAPBEXfilterDrill 4 20 4" xfId="50310" xr:uid="{00000000-0005-0000-0000-00006E9A0000}"/>
    <cellStyle name="SAPBEXfilterDrill 4 21" xfId="10196" xr:uid="{00000000-0005-0000-0000-00006F9A0000}"/>
    <cellStyle name="SAPBEXfilterDrill 4 21 2" xfId="27166" xr:uid="{00000000-0005-0000-0000-0000709A0000}"/>
    <cellStyle name="SAPBEXfilterDrill 4 21 3" xfId="38238" xr:uid="{00000000-0005-0000-0000-0000719A0000}"/>
    <cellStyle name="SAPBEXfilterDrill 4 21 4" xfId="51196" xr:uid="{00000000-0005-0000-0000-0000729A0000}"/>
    <cellStyle name="SAPBEXfilterDrill 4 22" xfId="11259" xr:uid="{00000000-0005-0000-0000-0000739A0000}"/>
    <cellStyle name="SAPBEXfilterDrill 4 22 2" xfId="28143" xr:uid="{00000000-0005-0000-0000-0000749A0000}"/>
    <cellStyle name="SAPBEXfilterDrill 4 22 3" xfId="39069" xr:uid="{00000000-0005-0000-0000-0000759A0000}"/>
    <cellStyle name="SAPBEXfilterDrill 4 22 4" xfId="52077" xr:uid="{00000000-0005-0000-0000-0000769A0000}"/>
    <cellStyle name="SAPBEXfilterDrill 4 23" xfId="11199" xr:uid="{00000000-0005-0000-0000-0000779A0000}"/>
    <cellStyle name="SAPBEXfilterDrill 4 23 2" xfId="28087" xr:uid="{00000000-0005-0000-0000-0000789A0000}"/>
    <cellStyle name="SAPBEXfilterDrill 4 23 3" xfId="39024" xr:uid="{00000000-0005-0000-0000-0000799A0000}"/>
    <cellStyle name="SAPBEXfilterDrill 4 23 4" xfId="52032" xr:uid="{00000000-0005-0000-0000-00007A9A0000}"/>
    <cellStyle name="SAPBEXfilterDrill 4 24" xfId="11860" xr:uid="{00000000-0005-0000-0000-00007B9A0000}"/>
    <cellStyle name="SAPBEXfilterDrill 4 24 2" xfId="28683" xr:uid="{00000000-0005-0000-0000-00007C9A0000}"/>
    <cellStyle name="SAPBEXfilterDrill 4 24 3" xfId="39533" xr:uid="{00000000-0005-0000-0000-00007D9A0000}"/>
    <cellStyle name="SAPBEXfilterDrill 4 24 4" xfId="52541" xr:uid="{00000000-0005-0000-0000-00007E9A0000}"/>
    <cellStyle name="SAPBEXfilterDrill 4 25" xfId="9415" xr:uid="{00000000-0005-0000-0000-00007F9A0000}"/>
    <cellStyle name="SAPBEXfilterDrill 4 25 2" xfId="26439" xr:uid="{00000000-0005-0000-0000-0000809A0000}"/>
    <cellStyle name="SAPBEXfilterDrill 4 25 3" xfId="37593" xr:uid="{00000000-0005-0000-0000-0000819A0000}"/>
    <cellStyle name="SAPBEXfilterDrill 4 25 4" xfId="50559" xr:uid="{00000000-0005-0000-0000-0000829A0000}"/>
    <cellStyle name="SAPBEXfilterDrill 4 26" xfId="9739" xr:uid="{00000000-0005-0000-0000-0000839A0000}"/>
    <cellStyle name="SAPBEXfilterDrill 4 26 2" xfId="26737" xr:uid="{00000000-0005-0000-0000-0000849A0000}"/>
    <cellStyle name="SAPBEXfilterDrill 4 26 3" xfId="37870" xr:uid="{00000000-0005-0000-0000-0000859A0000}"/>
    <cellStyle name="SAPBEXfilterDrill 4 26 4" xfId="50836" xr:uid="{00000000-0005-0000-0000-0000869A0000}"/>
    <cellStyle name="SAPBEXfilterDrill 4 27" xfId="12423" xr:uid="{00000000-0005-0000-0000-0000879A0000}"/>
    <cellStyle name="SAPBEXfilterDrill 4 27 2" xfId="29184" xr:uid="{00000000-0005-0000-0000-0000889A0000}"/>
    <cellStyle name="SAPBEXfilterDrill 4 27 3" xfId="39944" xr:uid="{00000000-0005-0000-0000-0000899A0000}"/>
    <cellStyle name="SAPBEXfilterDrill 4 27 4" xfId="52952" xr:uid="{00000000-0005-0000-0000-00008A9A0000}"/>
    <cellStyle name="SAPBEXfilterDrill 4 28" xfId="13046" xr:uid="{00000000-0005-0000-0000-00008B9A0000}"/>
    <cellStyle name="SAPBEXfilterDrill 4 28 2" xfId="29740" xr:uid="{00000000-0005-0000-0000-00008C9A0000}"/>
    <cellStyle name="SAPBEXfilterDrill 4 28 3" xfId="40405" xr:uid="{00000000-0005-0000-0000-00008D9A0000}"/>
    <cellStyle name="SAPBEXfilterDrill 4 28 4" xfId="53413" xr:uid="{00000000-0005-0000-0000-00008E9A0000}"/>
    <cellStyle name="SAPBEXfilterDrill 4 29" xfId="13386" xr:uid="{00000000-0005-0000-0000-00008F9A0000}"/>
    <cellStyle name="SAPBEXfilterDrill 4 29 2" xfId="30049" xr:uid="{00000000-0005-0000-0000-0000909A0000}"/>
    <cellStyle name="SAPBEXfilterDrill 4 29 3" xfId="40670" xr:uid="{00000000-0005-0000-0000-0000919A0000}"/>
    <cellStyle name="SAPBEXfilterDrill 4 29 4" xfId="53678" xr:uid="{00000000-0005-0000-0000-0000929A0000}"/>
    <cellStyle name="SAPBEXfilterDrill 4 3" xfId="3543" xr:uid="{00000000-0005-0000-0000-0000939A0000}"/>
    <cellStyle name="SAPBEXfilterDrill 4 3 2" xfId="21098" xr:uid="{00000000-0005-0000-0000-0000949A0000}"/>
    <cellStyle name="SAPBEXfilterDrill 4 3 3" xfId="29449" xr:uid="{00000000-0005-0000-0000-0000959A0000}"/>
    <cellStyle name="SAPBEXfilterDrill 4 3 4" xfId="45989" xr:uid="{00000000-0005-0000-0000-0000969A0000}"/>
    <cellStyle name="SAPBEXfilterDrill 4 30" xfId="13454" xr:uid="{00000000-0005-0000-0000-0000979A0000}"/>
    <cellStyle name="SAPBEXfilterDrill 4 30 2" xfId="30108" xr:uid="{00000000-0005-0000-0000-0000989A0000}"/>
    <cellStyle name="SAPBEXfilterDrill 4 30 3" xfId="40715" xr:uid="{00000000-0005-0000-0000-0000999A0000}"/>
    <cellStyle name="SAPBEXfilterDrill 4 30 4" xfId="53723" xr:uid="{00000000-0005-0000-0000-00009A9A0000}"/>
    <cellStyle name="SAPBEXfilterDrill 4 31" xfId="10159" xr:uid="{00000000-0005-0000-0000-00009B9A0000}"/>
    <cellStyle name="SAPBEXfilterDrill 4 31 2" xfId="27131" xr:uid="{00000000-0005-0000-0000-00009C9A0000}"/>
    <cellStyle name="SAPBEXfilterDrill 4 31 3" xfId="38207" xr:uid="{00000000-0005-0000-0000-00009D9A0000}"/>
    <cellStyle name="SAPBEXfilterDrill 4 31 4" xfId="51170" xr:uid="{00000000-0005-0000-0000-00009E9A0000}"/>
    <cellStyle name="SAPBEXfilterDrill 4 32" xfId="9680" xr:uid="{00000000-0005-0000-0000-00009F9A0000}"/>
    <cellStyle name="SAPBEXfilterDrill 4 32 2" xfId="26681" xr:uid="{00000000-0005-0000-0000-0000A09A0000}"/>
    <cellStyle name="SAPBEXfilterDrill 4 32 3" xfId="37822" xr:uid="{00000000-0005-0000-0000-0000A19A0000}"/>
    <cellStyle name="SAPBEXfilterDrill 4 32 4" xfId="50788" xr:uid="{00000000-0005-0000-0000-0000A29A0000}"/>
    <cellStyle name="SAPBEXfilterDrill 4 33" xfId="14522" xr:uid="{00000000-0005-0000-0000-0000A39A0000}"/>
    <cellStyle name="SAPBEXfilterDrill 4 33 2" xfId="31059" xr:uid="{00000000-0005-0000-0000-0000A49A0000}"/>
    <cellStyle name="SAPBEXfilterDrill 4 33 3" xfId="41527" xr:uid="{00000000-0005-0000-0000-0000A59A0000}"/>
    <cellStyle name="SAPBEXfilterDrill 4 33 4" xfId="54535" xr:uid="{00000000-0005-0000-0000-0000A69A0000}"/>
    <cellStyle name="SAPBEXfilterDrill 4 34" xfId="14838" xr:uid="{00000000-0005-0000-0000-0000A79A0000}"/>
    <cellStyle name="SAPBEXfilterDrill 4 34 2" xfId="31337" xr:uid="{00000000-0005-0000-0000-0000A89A0000}"/>
    <cellStyle name="SAPBEXfilterDrill 4 34 3" xfId="41761" xr:uid="{00000000-0005-0000-0000-0000A99A0000}"/>
    <cellStyle name="SAPBEXfilterDrill 4 34 4" xfId="54769" xr:uid="{00000000-0005-0000-0000-0000AA9A0000}"/>
    <cellStyle name="SAPBEXfilterDrill 4 35" xfId="15136" xr:uid="{00000000-0005-0000-0000-0000AB9A0000}"/>
    <cellStyle name="SAPBEXfilterDrill 4 35 2" xfId="31604" xr:uid="{00000000-0005-0000-0000-0000AC9A0000}"/>
    <cellStyle name="SAPBEXfilterDrill 4 35 3" xfId="41993" xr:uid="{00000000-0005-0000-0000-0000AD9A0000}"/>
    <cellStyle name="SAPBEXfilterDrill 4 35 4" xfId="55001" xr:uid="{00000000-0005-0000-0000-0000AE9A0000}"/>
    <cellStyle name="SAPBEXfilterDrill 4 36" xfId="15588" xr:uid="{00000000-0005-0000-0000-0000AF9A0000}"/>
    <cellStyle name="SAPBEXfilterDrill 4 36 2" xfId="32010" xr:uid="{00000000-0005-0000-0000-0000B09A0000}"/>
    <cellStyle name="SAPBEXfilterDrill 4 36 3" xfId="42353" xr:uid="{00000000-0005-0000-0000-0000B19A0000}"/>
    <cellStyle name="SAPBEXfilterDrill 4 36 4" xfId="55361" xr:uid="{00000000-0005-0000-0000-0000B29A0000}"/>
    <cellStyle name="SAPBEXfilterDrill 4 37" xfId="15477" xr:uid="{00000000-0005-0000-0000-0000B39A0000}"/>
    <cellStyle name="SAPBEXfilterDrill 4 37 2" xfId="31903" xr:uid="{00000000-0005-0000-0000-0000B49A0000}"/>
    <cellStyle name="SAPBEXfilterDrill 4 37 3" xfId="42254" xr:uid="{00000000-0005-0000-0000-0000B59A0000}"/>
    <cellStyle name="SAPBEXfilterDrill 4 37 4" xfId="55262" xr:uid="{00000000-0005-0000-0000-0000B69A0000}"/>
    <cellStyle name="SAPBEXfilterDrill 4 38" xfId="16333" xr:uid="{00000000-0005-0000-0000-0000B79A0000}"/>
    <cellStyle name="SAPBEXfilterDrill 4 38 2" xfId="32677" xr:uid="{00000000-0005-0000-0000-0000B89A0000}"/>
    <cellStyle name="SAPBEXfilterDrill 4 38 3" xfId="42933" xr:uid="{00000000-0005-0000-0000-0000B99A0000}"/>
    <cellStyle name="SAPBEXfilterDrill 4 38 4" xfId="55941" xr:uid="{00000000-0005-0000-0000-0000BA9A0000}"/>
    <cellStyle name="SAPBEXfilterDrill 4 39" xfId="16395" xr:uid="{00000000-0005-0000-0000-0000BB9A0000}"/>
    <cellStyle name="SAPBEXfilterDrill 4 39 2" xfId="32730" xr:uid="{00000000-0005-0000-0000-0000BC9A0000}"/>
    <cellStyle name="SAPBEXfilterDrill 4 39 3" xfId="42973" xr:uid="{00000000-0005-0000-0000-0000BD9A0000}"/>
    <cellStyle name="SAPBEXfilterDrill 4 39 4" xfId="55981" xr:uid="{00000000-0005-0000-0000-0000BE9A0000}"/>
    <cellStyle name="SAPBEXfilterDrill 4 4" xfId="4162" xr:uid="{00000000-0005-0000-0000-0000BF9A0000}"/>
    <cellStyle name="SAPBEXfilterDrill 4 4 2" xfId="21661" xr:uid="{00000000-0005-0000-0000-0000C09A0000}"/>
    <cellStyle name="SAPBEXfilterDrill 4 4 3" xfId="19863" xr:uid="{00000000-0005-0000-0000-0000C19A0000}"/>
    <cellStyle name="SAPBEXfilterDrill 4 4 4" xfId="46469" xr:uid="{00000000-0005-0000-0000-0000C29A0000}"/>
    <cellStyle name="SAPBEXfilterDrill 4 40" xfId="17354" xr:uid="{00000000-0005-0000-0000-0000C39A0000}"/>
    <cellStyle name="SAPBEXfilterDrill 4 40 2" xfId="33607" xr:uid="{00000000-0005-0000-0000-0000C49A0000}"/>
    <cellStyle name="SAPBEXfilterDrill 4 40 3" xfId="43745" xr:uid="{00000000-0005-0000-0000-0000C59A0000}"/>
    <cellStyle name="SAPBEXfilterDrill 4 40 4" xfId="56753" xr:uid="{00000000-0005-0000-0000-0000C69A0000}"/>
    <cellStyle name="SAPBEXfilterDrill 4 41" xfId="17163" xr:uid="{00000000-0005-0000-0000-0000C79A0000}"/>
    <cellStyle name="SAPBEXfilterDrill 4 41 2" xfId="33426" xr:uid="{00000000-0005-0000-0000-0000C89A0000}"/>
    <cellStyle name="SAPBEXfilterDrill 4 41 3" xfId="43587" xr:uid="{00000000-0005-0000-0000-0000C99A0000}"/>
    <cellStyle name="SAPBEXfilterDrill 4 41 4" xfId="56595" xr:uid="{00000000-0005-0000-0000-0000CA9A0000}"/>
    <cellStyle name="SAPBEXfilterDrill 4 42" xfId="17914" xr:uid="{00000000-0005-0000-0000-0000CB9A0000}"/>
    <cellStyle name="SAPBEXfilterDrill 4 42 2" xfId="34103" xr:uid="{00000000-0005-0000-0000-0000CC9A0000}"/>
    <cellStyle name="SAPBEXfilterDrill 4 42 3" xfId="44156" xr:uid="{00000000-0005-0000-0000-0000CD9A0000}"/>
    <cellStyle name="SAPBEXfilterDrill 4 42 4" xfId="57164" xr:uid="{00000000-0005-0000-0000-0000CE9A0000}"/>
    <cellStyle name="SAPBEXfilterDrill 4 43" xfId="18229" xr:uid="{00000000-0005-0000-0000-0000CF9A0000}"/>
    <cellStyle name="SAPBEXfilterDrill 4 43 2" xfId="34378" xr:uid="{00000000-0005-0000-0000-0000D09A0000}"/>
    <cellStyle name="SAPBEXfilterDrill 4 43 3" xfId="44387" xr:uid="{00000000-0005-0000-0000-0000D19A0000}"/>
    <cellStyle name="SAPBEXfilterDrill 4 43 4" xfId="57395" xr:uid="{00000000-0005-0000-0000-0000D29A0000}"/>
    <cellStyle name="SAPBEXfilterDrill 4 44" xfId="18549" xr:uid="{00000000-0005-0000-0000-0000D39A0000}"/>
    <cellStyle name="SAPBEXfilterDrill 4 44 2" xfId="34665" xr:uid="{00000000-0005-0000-0000-0000D49A0000}"/>
    <cellStyle name="SAPBEXfilterDrill 4 44 3" xfId="44624" xr:uid="{00000000-0005-0000-0000-0000D59A0000}"/>
    <cellStyle name="SAPBEXfilterDrill 4 44 4" xfId="57632" xr:uid="{00000000-0005-0000-0000-0000D69A0000}"/>
    <cellStyle name="SAPBEXfilterDrill 4 45" xfId="19009" xr:uid="{00000000-0005-0000-0000-0000D79A0000}"/>
    <cellStyle name="SAPBEXfilterDrill 4 45 2" xfId="35072" xr:uid="{00000000-0005-0000-0000-0000D89A0000}"/>
    <cellStyle name="SAPBEXfilterDrill 4 45 3" xfId="44966" xr:uid="{00000000-0005-0000-0000-0000D99A0000}"/>
    <cellStyle name="SAPBEXfilterDrill 4 45 4" xfId="57974" xr:uid="{00000000-0005-0000-0000-0000DA9A0000}"/>
    <cellStyle name="SAPBEXfilterDrill 4 46" xfId="19312" xr:uid="{00000000-0005-0000-0000-0000DB9A0000}"/>
    <cellStyle name="SAPBEXfilterDrill 4 46 2" xfId="35342" xr:uid="{00000000-0005-0000-0000-0000DC9A0000}"/>
    <cellStyle name="SAPBEXfilterDrill 4 46 3" xfId="45189" xr:uid="{00000000-0005-0000-0000-0000DD9A0000}"/>
    <cellStyle name="SAPBEXfilterDrill 4 46 4" xfId="58197" xr:uid="{00000000-0005-0000-0000-0000DE9A0000}"/>
    <cellStyle name="SAPBEXfilterDrill 4 47" xfId="34708" xr:uid="{00000000-0005-0000-0000-0000DF9A0000}"/>
    <cellStyle name="SAPBEXfilterDrill 4 48" xfId="45473" xr:uid="{00000000-0005-0000-0000-0000E09A0000}"/>
    <cellStyle name="SAPBEXfilterDrill 4 5" xfId="4027" xr:uid="{00000000-0005-0000-0000-0000E19A0000}"/>
    <cellStyle name="SAPBEXfilterDrill 4 5 2" xfId="21533" xr:uid="{00000000-0005-0000-0000-0000E29A0000}"/>
    <cellStyle name="SAPBEXfilterDrill 4 5 3" xfId="19973" xr:uid="{00000000-0005-0000-0000-0000E39A0000}"/>
    <cellStyle name="SAPBEXfilterDrill 4 5 4" xfId="46359" xr:uid="{00000000-0005-0000-0000-0000E49A0000}"/>
    <cellStyle name="SAPBEXfilterDrill 4 6" xfId="4795" xr:uid="{00000000-0005-0000-0000-0000E59A0000}"/>
    <cellStyle name="SAPBEXfilterDrill 4 6 2" xfId="22229" xr:uid="{00000000-0005-0000-0000-0000E69A0000}"/>
    <cellStyle name="SAPBEXfilterDrill 4 6 3" xfId="26752" xr:uid="{00000000-0005-0000-0000-0000E79A0000}"/>
    <cellStyle name="SAPBEXfilterDrill 4 6 4" xfId="46942" xr:uid="{00000000-0005-0000-0000-0000E89A0000}"/>
    <cellStyle name="SAPBEXfilterDrill 4 7" xfId="3880" xr:uid="{00000000-0005-0000-0000-0000E99A0000}"/>
    <cellStyle name="SAPBEXfilterDrill 4 7 2" xfId="21397" xr:uid="{00000000-0005-0000-0000-0000EA9A0000}"/>
    <cellStyle name="SAPBEXfilterDrill 4 7 3" xfId="20590" xr:uid="{00000000-0005-0000-0000-0000EB9A0000}"/>
    <cellStyle name="SAPBEXfilterDrill 4 7 4" xfId="46236" xr:uid="{00000000-0005-0000-0000-0000EC9A0000}"/>
    <cellStyle name="SAPBEXfilterDrill 4 8" xfId="5308" xr:uid="{00000000-0005-0000-0000-0000ED9A0000}"/>
    <cellStyle name="SAPBEXfilterDrill 4 8 2" xfId="22696" xr:uid="{00000000-0005-0000-0000-0000EE9A0000}"/>
    <cellStyle name="SAPBEXfilterDrill 4 8 3" xfId="20353" xr:uid="{00000000-0005-0000-0000-0000EF9A0000}"/>
    <cellStyle name="SAPBEXfilterDrill 4 8 4" xfId="47344" xr:uid="{00000000-0005-0000-0000-0000F09A0000}"/>
    <cellStyle name="SAPBEXfilterDrill 4 9" xfId="3923" xr:uid="{00000000-0005-0000-0000-0000F19A0000}"/>
    <cellStyle name="SAPBEXfilterDrill 4 9 2" xfId="21437" xr:uid="{00000000-0005-0000-0000-0000F29A0000}"/>
    <cellStyle name="SAPBEXfilterDrill 4 9 3" xfId="20058" xr:uid="{00000000-0005-0000-0000-0000F39A0000}"/>
    <cellStyle name="SAPBEXfilterDrill 4 9 4" xfId="46273" xr:uid="{00000000-0005-0000-0000-0000F49A0000}"/>
    <cellStyle name="SAPBEXfilterDrill 5" xfId="3137" xr:uid="{00000000-0005-0000-0000-0000F59A0000}"/>
    <cellStyle name="SAPBEXfilterDrill 5 2" xfId="20730" xr:uid="{00000000-0005-0000-0000-0000F69A0000}"/>
    <cellStyle name="SAPBEXfilterDrill 5 3" xfId="20543" xr:uid="{00000000-0005-0000-0000-0000F79A0000}"/>
    <cellStyle name="SAPBEXfilterDrill 5 4" xfId="45680" xr:uid="{00000000-0005-0000-0000-0000F89A0000}"/>
    <cellStyle name="SAPBEXfilterDrill 6" xfId="4738" xr:uid="{00000000-0005-0000-0000-0000F99A0000}"/>
    <cellStyle name="SAPBEXfilterDrill 6 2" xfId="22174" xr:uid="{00000000-0005-0000-0000-0000FA9A0000}"/>
    <cellStyle name="SAPBEXfilterDrill 6 3" xfId="25339" xr:uid="{00000000-0005-0000-0000-0000FB9A0000}"/>
    <cellStyle name="SAPBEXfilterDrill 6 4" xfId="46889" xr:uid="{00000000-0005-0000-0000-0000FC9A0000}"/>
    <cellStyle name="SAPBEXfilterDrill 7" xfId="5855" xr:uid="{00000000-0005-0000-0000-0000FD9A0000}"/>
    <cellStyle name="SAPBEXfilterDrill 7 2" xfId="23199" xr:uid="{00000000-0005-0000-0000-0000FE9A0000}"/>
    <cellStyle name="SAPBEXfilterDrill 7 3" xfId="20885" xr:uid="{00000000-0005-0000-0000-0000FF9A0000}"/>
    <cellStyle name="SAPBEXfilterDrill 7 4" xfId="47779" xr:uid="{00000000-0005-0000-0000-0000009B0000}"/>
    <cellStyle name="SAPBEXfilterDrill 8" xfId="5887" xr:uid="{00000000-0005-0000-0000-0000019B0000}"/>
    <cellStyle name="SAPBEXfilterDrill 8 2" xfId="23229" xr:uid="{00000000-0005-0000-0000-0000029B0000}"/>
    <cellStyle name="SAPBEXfilterDrill 8 3" xfId="31370" xr:uid="{00000000-0005-0000-0000-0000039B0000}"/>
    <cellStyle name="SAPBEXfilterDrill 8 4" xfId="47809" xr:uid="{00000000-0005-0000-0000-0000049B0000}"/>
    <cellStyle name="SAPBEXfilterDrill 9" xfId="6931" xr:uid="{00000000-0005-0000-0000-0000059B0000}"/>
    <cellStyle name="SAPBEXfilterDrill 9 2" xfId="24176" xr:uid="{00000000-0005-0000-0000-0000069B0000}"/>
    <cellStyle name="SAPBEXfilterDrill 9 3" xfId="35644" xr:uid="{00000000-0005-0000-0000-0000079B0000}"/>
    <cellStyle name="SAPBEXfilterDrill 9 4" xfId="48613" xr:uid="{00000000-0005-0000-0000-0000089B0000}"/>
    <cellStyle name="SAPBEXfilterItem" xfId="1600" xr:uid="{00000000-0005-0000-0000-0000099B0000}"/>
    <cellStyle name="SAPBEXfilterItem 10" xfId="9858" xr:uid="{00000000-0005-0000-0000-00000A9B0000}"/>
    <cellStyle name="SAPBEXfilterItem 11" xfId="9271" xr:uid="{00000000-0005-0000-0000-00000B9B0000}"/>
    <cellStyle name="SAPBEXfilterItem 12" xfId="9753" xr:uid="{00000000-0005-0000-0000-00000C9B0000}"/>
    <cellStyle name="SAPBEXfilterItem 13" xfId="11657" xr:uid="{00000000-0005-0000-0000-00000D9B0000}"/>
    <cellStyle name="SAPBEXfilterItem 14" xfId="9536" xr:uid="{00000000-0005-0000-0000-00000E9B0000}"/>
    <cellStyle name="SAPBEXfilterItem 15" xfId="15424" xr:uid="{00000000-0005-0000-0000-00000F9B0000}"/>
    <cellStyle name="SAPBEXfilterItem 16" xfId="17215" xr:uid="{00000000-0005-0000-0000-0000109B0000}"/>
    <cellStyle name="SAPBEXfilterItem 17" xfId="17116" xr:uid="{00000000-0005-0000-0000-0000119B0000}"/>
    <cellStyle name="SAPBEXfilterItem 18" xfId="18843" xr:uid="{00000000-0005-0000-0000-0000129B0000}"/>
    <cellStyle name="SAPBEXfilterItem 2" xfId="2913" xr:uid="{00000000-0005-0000-0000-0000139B0000}"/>
    <cellStyle name="SAPBEXfilterItem 2 10" xfId="6517" xr:uid="{00000000-0005-0000-0000-0000149B0000}"/>
    <cellStyle name="SAPBEXfilterItem 2 11" xfId="6811" xr:uid="{00000000-0005-0000-0000-0000159B0000}"/>
    <cellStyle name="SAPBEXfilterItem 2 12" xfId="7601" xr:uid="{00000000-0005-0000-0000-0000169B0000}"/>
    <cellStyle name="SAPBEXfilterItem 2 13" xfId="7898" xr:uid="{00000000-0005-0000-0000-0000179B0000}"/>
    <cellStyle name="SAPBEXfilterItem 2 14" xfId="8480" xr:uid="{00000000-0005-0000-0000-0000189B0000}"/>
    <cellStyle name="SAPBEXfilterItem 2 15" xfId="8742" xr:uid="{00000000-0005-0000-0000-0000199B0000}"/>
    <cellStyle name="SAPBEXfilterItem 2 16" xfId="9019" xr:uid="{00000000-0005-0000-0000-00001A9B0000}"/>
    <cellStyle name="SAPBEXfilterItem 2 17" xfId="10785" xr:uid="{00000000-0005-0000-0000-00001B9B0000}"/>
    <cellStyle name="SAPBEXfilterItem 2 18" xfId="11110" xr:uid="{00000000-0005-0000-0000-00001C9B0000}"/>
    <cellStyle name="SAPBEXfilterItem 2 19" xfId="11450" xr:uid="{00000000-0005-0000-0000-00001D9B0000}"/>
    <cellStyle name="SAPBEXfilterItem 2 2" xfId="3425" xr:uid="{00000000-0005-0000-0000-00001E9B0000}"/>
    <cellStyle name="SAPBEXfilterItem 2 20" xfId="11721" xr:uid="{00000000-0005-0000-0000-00001F9B0000}"/>
    <cellStyle name="SAPBEXfilterItem 2 21" xfId="12050" xr:uid="{00000000-0005-0000-0000-0000209B0000}"/>
    <cellStyle name="SAPBEXfilterItem 2 22" xfId="12337" xr:uid="{00000000-0005-0000-0000-0000219B0000}"/>
    <cellStyle name="SAPBEXfilterItem 2 23" xfId="12609" xr:uid="{00000000-0005-0000-0000-0000229B0000}"/>
    <cellStyle name="SAPBEXfilterItem 2 24" xfId="12891" xr:uid="{00000000-0005-0000-0000-0000239B0000}"/>
    <cellStyle name="SAPBEXfilterItem 2 25" xfId="13233" xr:uid="{00000000-0005-0000-0000-0000249B0000}"/>
    <cellStyle name="SAPBEXfilterItem 2 26" xfId="13570" xr:uid="{00000000-0005-0000-0000-0000259B0000}"/>
    <cellStyle name="SAPBEXfilterItem 2 27" xfId="13810" xr:uid="{00000000-0005-0000-0000-0000269B0000}"/>
    <cellStyle name="SAPBEXfilterItem 2 28" xfId="14085" xr:uid="{00000000-0005-0000-0000-0000279B0000}"/>
    <cellStyle name="SAPBEXfilterItem 2 29" xfId="14382" xr:uid="{00000000-0005-0000-0000-0000289B0000}"/>
    <cellStyle name="SAPBEXfilterItem 2 3" xfId="3721" xr:uid="{00000000-0005-0000-0000-0000299B0000}"/>
    <cellStyle name="SAPBEXfilterItem 2 30" xfId="14706" xr:uid="{00000000-0005-0000-0000-00002A9B0000}"/>
    <cellStyle name="SAPBEXfilterItem 2 31" xfId="15008" xr:uid="{00000000-0005-0000-0000-00002B9B0000}"/>
    <cellStyle name="SAPBEXfilterItem 2 32" xfId="15314" xr:uid="{00000000-0005-0000-0000-00002C9B0000}"/>
    <cellStyle name="SAPBEXfilterItem 2 33" xfId="15759" xr:uid="{00000000-0005-0000-0000-00002D9B0000}"/>
    <cellStyle name="SAPBEXfilterItem 2 34" xfId="16023" xr:uid="{00000000-0005-0000-0000-00002E9B0000}"/>
    <cellStyle name="SAPBEXfilterItem 2 35" xfId="16510" xr:uid="{00000000-0005-0000-0000-00002F9B0000}"/>
    <cellStyle name="SAPBEXfilterItem 2 36" xfId="16729" xr:uid="{00000000-0005-0000-0000-0000309B0000}"/>
    <cellStyle name="SAPBEXfilterItem 2 37" xfId="17781" xr:uid="{00000000-0005-0000-0000-0000319B0000}"/>
    <cellStyle name="SAPBEXfilterItem 2 38" xfId="18100" xr:uid="{00000000-0005-0000-0000-0000329B0000}"/>
    <cellStyle name="SAPBEXfilterItem 2 39" xfId="18411" xr:uid="{00000000-0005-0000-0000-0000339B0000}"/>
    <cellStyle name="SAPBEXfilterItem 2 4" xfId="4338" xr:uid="{00000000-0005-0000-0000-0000349B0000}"/>
    <cellStyle name="SAPBEXfilterItem 2 40" xfId="18727" xr:uid="{00000000-0005-0000-0000-0000359B0000}"/>
    <cellStyle name="SAPBEXfilterItem 2 41" xfId="19490" xr:uid="{00000000-0005-0000-0000-0000369B0000}"/>
    <cellStyle name="SAPBEXfilterItem 2 5" xfId="4582" xr:uid="{00000000-0005-0000-0000-0000379B0000}"/>
    <cellStyle name="SAPBEXfilterItem 2 6" xfId="4972" xr:uid="{00000000-0005-0000-0000-0000389B0000}"/>
    <cellStyle name="SAPBEXfilterItem 2 7" xfId="5197" xr:uid="{00000000-0005-0000-0000-0000399B0000}"/>
    <cellStyle name="SAPBEXfilterItem 2 8" xfId="5482" xr:uid="{00000000-0005-0000-0000-00003A9B0000}"/>
    <cellStyle name="SAPBEXfilterItem 2 9" xfId="5690" xr:uid="{00000000-0005-0000-0000-00003B9B0000}"/>
    <cellStyle name="SAPBEXfilterItem 3" xfId="2833" xr:uid="{00000000-0005-0000-0000-00003C9B0000}"/>
    <cellStyle name="SAPBEXfilterItem 3 10" xfId="6439" xr:uid="{00000000-0005-0000-0000-00003D9B0000}"/>
    <cellStyle name="SAPBEXfilterItem 3 11" xfId="6733" xr:uid="{00000000-0005-0000-0000-00003E9B0000}"/>
    <cellStyle name="SAPBEXfilterItem 3 12" xfId="7523" xr:uid="{00000000-0005-0000-0000-00003F9B0000}"/>
    <cellStyle name="SAPBEXfilterItem 3 13" xfId="7821" xr:uid="{00000000-0005-0000-0000-0000409B0000}"/>
    <cellStyle name="SAPBEXfilterItem 3 14" xfId="8402" xr:uid="{00000000-0005-0000-0000-0000419B0000}"/>
    <cellStyle name="SAPBEXfilterItem 3 15" xfId="8664" xr:uid="{00000000-0005-0000-0000-0000429B0000}"/>
    <cellStyle name="SAPBEXfilterItem 3 16" xfId="8942" xr:uid="{00000000-0005-0000-0000-0000439B0000}"/>
    <cellStyle name="SAPBEXfilterItem 3 17" xfId="10708" xr:uid="{00000000-0005-0000-0000-0000449B0000}"/>
    <cellStyle name="SAPBEXfilterItem 3 18" xfId="11032" xr:uid="{00000000-0005-0000-0000-0000459B0000}"/>
    <cellStyle name="SAPBEXfilterItem 3 19" xfId="11370" xr:uid="{00000000-0005-0000-0000-0000469B0000}"/>
    <cellStyle name="SAPBEXfilterItem 3 2" xfId="3347" xr:uid="{00000000-0005-0000-0000-0000479B0000}"/>
    <cellStyle name="SAPBEXfilterItem 3 20" xfId="11641" xr:uid="{00000000-0005-0000-0000-0000489B0000}"/>
    <cellStyle name="SAPBEXfilterItem 3 21" xfId="11972" xr:uid="{00000000-0005-0000-0000-0000499B0000}"/>
    <cellStyle name="SAPBEXfilterItem 3 22" xfId="12257" xr:uid="{00000000-0005-0000-0000-00004A9B0000}"/>
    <cellStyle name="SAPBEXfilterItem 3 23" xfId="12530" xr:uid="{00000000-0005-0000-0000-00004B9B0000}"/>
    <cellStyle name="SAPBEXfilterItem 3 24" xfId="12813" xr:uid="{00000000-0005-0000-0000-00004C9B0000}"/>
    <cellStyle name="SAPBEXfilterItem 3 25" xfId="13156" xr:uid="{00000000-0005-0000-0000-00004D9B0000}"/>
    <cellStyle name="SAPBEXfilterItem 3 26" xfId="13493" xr:uid="{00000000-0005-0000-0000-00004E9B0000}"/>
    <cellStyle name="SAPBEXfilterItem 3 27" xfId="13732" xr:uid="{00000000-0005-0000-0000-00004F9B0000}"/>
    <cellStyle name="SAPBEXfilterItem 3 28" xfId="14007" xr:uid="{00000000-0005-0000-0000-0000509B0000}"/>
    <cellStyle name="SAPBEXfilterItem 3 29" xfId="14304" xr:uid="{00000000-0005-0000-0000-0000519B0000}"/>
    <cellStyle name="SAPBEXfilterItem 3 3" xfId="3643" xr:uid="{00000000-0005-0000-0000-0000529B0000}"/>
    <cellStyle name="SAPBEXfilterItem 3 30" xfId="14628" xr:uid="{00000000-0005-0000-0000-0000539B0000}"/>
    <cellStyle name="SAPBEXfilterItem 3 31" xfId="14931" xr:uid="{00000000-0005-0000-0000-0000549B0000}"/>
    <cellStyle name="SAPBEXfilterItem 3 32" xfId="15236" xr:uid="{00000000-0005-0000-0000-0000559B0000}"/>
    <cellStyle name="SAPBEXfilterItem 3 33" xfId="15682" xr:uid="{00000000-0005-0000-0000-0000569B0000}"/>
    <cellStyle name="SAPBEXfilterItem 3 34" xfId="15945" xr:uid="{00000000-0005-0000-0000-0000579B0000}"/>
    <cellStyle name="SAPBEXfilterItem 3 35" xfId="16432" xr:uid="{00000000-0005-0000-0000-0000589B0000}"/>
    <cellStyle name="SAPBEXfilterItem 3 36" xfId="16652" xr:uid="{00000000-0005-0000-0000-0000599B0000}"/>
    <cellStyle name="SAPBEXfilterItem 3 37" xfId="17703" xr:uid="{00000000-0005-0000-0000-00005A9B0000}"/>
    <cellStyle name="SAPBEXfilterItem 3 38" xfId="18022" xr:uid="{00000000-0005-0000-0000-00005B9B0000}"/>
    <cellStyle name="SAPBEXfilterItem 3 39" xfId="18333" xr:uid="{00000000-0005-0000-0000-00005C9B0000}"/>
    <cellStyle name="SAPBEXfilterItem 3 4" xfId="4260" xr:uid="{00000000-0005-0000-0000-00005D9B0000}"/>
    <cellStyle name="SAPBEXfilterItem 3 40" xfId="18649" xr:uid="{00000000-0005-0000-0000-00005E9B0000}"/>
    <cellStyle name="SAPBEXfilterItem 3 41" xfId="19412" xr:uid="{00000000-0005-0000-0000-00005F9B0000}"/>
    <cellStyle name="SAPBEXfilterItem 3 5" xfId="4503" xr:uid="{00000000-0005-0000-0000-0000609B0000}"/>
    <cellStyle name="SAPBEXfilterItem 3 6" xfId="4894" xr:uid="{00000000-0005-0000-0000-0000619B0000}"/>
    <cellStyle name="SAPBEXfilterItem 3 7" xfId="5120" xr:uid="{00000000-0005-0000-0000-0000629B0000}"/>
    <cellStyle name="SAPBEXfilterItem 3 8" xfId="5405" xr:uid="{00000000-0005-0000-0000-0000639B0000}"/>
    <cellStyle name="SAPBEXfilterItem 3 9" xfId="5613" xr:uid="{00000000-0005-0000-0000-0000649B0000}"/>
    <cellStyle name="SAPBEXfilterItem 4" xfId="2700" xr:uid="{00000000-0005-0000-0000-0000659B0000}"/>
    <cellStyle name="SAPBEXfilterItem 4 10" xfId="5969" xr:uid="{00000000-0005-0000-0000-0000669B0000}"/>
    <cellStyle name="SAPBEXfilterItem 4 11" xfId="6634" xr:uid="{00000000-0005-0000-0000-0000679B0000}"/>
    <cellStyle name="SAPBEXfilterItem 4 12" xfId="7423" xr:uid="{00000000-0005-0000-0000-0000689B0000}"/>
    <cellStyle name="SAPBEXfilterItem 4 13" xfId="7731" xr:uid="{00000000-0005-0000-0000-0000699B0000}"/>
    <cellStyle name="SAPBEXfilterItem 4 14" xfId="8307" xr:uid="{00000000-0005-0000-0000-00006A9B0000}"/>
    <cellStyle name="SAPBEXfilterItem 4 15" xfId="8174" xr:uid="{00000000-0005-0000-0000-00006B9B0000}"/>
    <cellStyle name="SAPBEXfilterItem 4 16" xfId="8852" xr:uid="{00000000-0005-0000-0000-00006C9B0000}"/>
    <cellStyle name="SAPBEXfilterItem 4 17" xfId="9122" xr:uid="{00000000-0005-0000-0000-00006D9B0000}"/>
    <cellStyle name="SAPBEXfilterItem 4 18" xfId="10197" xr:uid="{00000000-0005-0000-0000-00006E9B0000}"/>
    <cellStyle name="SAPBEXfilterItem 4 19" xfId="11260" xr:uid="{00000000-0005-0000-0000-00006F9B0000}"/>
    <cellStyle name="SAPBEXfilterItem 4 2" xfId="3248" xr:uid="{00000000-0005-0000-0000-0000709B0000}"/>
    <cellStyle name="SAPBEXfilterItem 4 20" xfId="10027" xr:uid="{00000000-0005-0000-0000-0000719B0000}"/>
    <cellStyle name="SAPBEXfilterItem 4 21" xfId="11861" xr:uid="{00000000-0005-0000-0000-0000729B0000}"/>
    <cellStyle name="SAPBEXfilterItem 4 22" xfId="9416" xr:uid="{00000000-0005-0000-0000-0000739B0000}"/>
    <cellStyle name="SAPBEXfilterItem 4 23" xfId="9730" xr:uid="{00000000-0005-0000-0000-0000749B0000}"/>
    <cellStyle name="SAPBEXfilterItem 4 24" xfId="12202" xr:uid="{00000000-0005-0000-0000-0000759B0000}"/>
    <cellStyle name="SAPBEXfilterItem 4 25" xfId="13047" xr:uid="{00000000-0005-0000-0000-0000769B0000}"/>
    <cellStyle name="SAPBEXfilterItem 4 26" xfId="13387" xr:uid="{00000000-0005-0000-0000-0000779B0000}"/>
    <cellStyle name="SAPBEXfilterItem 4 27" xfId="9327" xr:uid="{00000000-0005-0000-0000-0000789B0000}"/>
    <cellStyle name="SAPBEXfilterItem 4 28" xfId="10221" xr:uid="{00000000-0005-0000-0000-0000799B0000}"/>
    <cellStyle name="SAPBEXfilterItem 4 29" xfId="13901" xr:uid="{00000000-0005-0000-0000-00007A9B0000}"/>
    <cellStyle name="SAPBEXfilterItem 4 3" xfId="3544" xr:uid="{00000000-0005-0000-0000-00007B9B0000}"/>
    <cellStyle name="SAPBEXfilterItem 4 30" xfId="14523" xr:uid="{00000000-0005-0000-0000-00007C9B0000}"/>
    <cellStyle name="SAPBEXfilterItem 4 31" xfId="14839" xr:uid="{00000000-0005-0000-0000-00007D9B0000}"/>
    <cellStyle name="SAPBEXfilterItem 4 32" xfId="15137" xr:uid="{00000000-0005-0000-0000-00007E9B0000}"/>
    <cellStyle name="SAPBEXfilterItem 4 33" xfId="15589" xr:uid="{00000000-0005-0000-0000-00007F9B0000}"/>
    <cellStyle name="SAPBEXfilterItem 4 34" xfId="15476" xr:uid="{00000000-0005-0000-0000-0000809B0000}"/>
    <cellStyle name="SAPBEXfilterItem 4 35" xfId="16334" xr:uid="{00000000-0005-0000-0000-0000819B0000}"/>
    <cellStyle name="SAPBEXfilterItem 4 36" xfId="16236" xr:uid="{00000000-0005-0000-0000-0000829B0000}"/>
    <cellStyle name="SAPBEXfilterItem 4 37" xfId="17162" xr:uid="{00000000-0005-0000-0000-0000839B0000}"/>
    <cellStyle name="SAPBEXfilterItem 4 38" xfId="17915" xr:uid="{00000000-0005-0000-0000-0000849B0000}"/>
    <cellStyle name="SAPBEXfilterItem 4 39" xfId="18230" xr:uid="{00000000-0005-0000-0000-0000859B0000}"/>
    <cellStyle name="SAPBEXfilterItem 4 4" xfId="4163" xr:uid="{00000000-0005-0000-0000-0000869B0000}"/>
    <cellStyle name="SAPBEXfilterItem 4 40" xfId="18550" xr:uid="{00000000-0005-0000-0000-0000879B0000}"/>
    <cellStyle name="SAPBEXfilterItem 4 41" xfId="19313" xr:uid="{00000000-0005-0000-0000-0000889B0000}"/>
    <cellStyle name="SAPBEXfilterItem 4 5" xfId="4026" xr:uid="{00000000-0005-0000-0000-0000899B0000}"/>
    <cellStyle name="SAPBEXfilterItem 4 6" xfId="4796" xr:uid="{00000000-0005-0000-0000-00008A9B0000}"/>
    <cellStyle name="SAPBEXfilterItem 4 7" xfId="4421" xr:uid="{00000000-0005-0000-0000-00008B9B0000}"/>
    <cellStyle name="SAPBEXfilterItem 4 8" xfId="5309" xr:uid="{00000000-0005-0000-0000-00008C9B0000}"/>
    <cellStyle name="SAPBEXfilterItem 4 9" xfId="5280" xr:uid="{00000000-0005-0000-0000-00008D9B0000}"/>
    <cellStyle name="SAPBEXfilterItem 5" xfId="5854" xr:uid="{00000000-0005-0000-0000-00008E9B0000}"/>
    <cellStyle name="SAPBEXfilterItem 6" xfId="7291" xr:uid="{00000000-0005-0000-0000-00008F9B0000}"/>
    <cellStyle name="SAPBEXfilterItem 7" xfId="7268" xr:uid="{00000000-0005-0000-0000-0000909B0000}"/>
    <cellStyle name="SAPBEXfilterItem 8" xfId="9474" xr:uid="{00000000-0005-0000-0000-0000919B0000}"/>
    <cellStyle name="SAPBEXfilterItem 9" xfId="9951" xr:uid="{00000000-0005-0000-0000-0000929B0000}"/>
    <cellStyle name="SAPBEXfilterText" xfId="1601" xr:uid="{00000000-0005-0000-0000-0000939B0000}"/>
    <cellStyle name="SAPBEXfilterText 2" xfId="58742" xr:uid="{00000000-0005-0000-0000-0000949B0000}"/>
    <cellStyle name="SAPBEXformats" xfId="1602" xr:uid="{00000000-0005-0000-0000-0000959B0000}"/>
    <cellStyle name="SAPBEXformats 10" xfId="7292" xr:uid="{00000000-0005-0000-0000-0000969B0000}"/>
    <cellStyle name="SAPBEXformats 10 2" xfId="24504" xr:uid="{00000000-0005-0000-0000-0000979B0000}"/>
    <cellStyle name="SAPBEXformats 10 3" xfId="35918" xr:uid="{00000000-0005-0000-0000-0000989B0000}"/>
    <cellStyle name="SAPBEXformats 10 4" xfId="48889" xr:uid="{00000000-0005-0000-0000-0000999B0000}"/>
    <cellStyle name="SAPBEXformats 11" xfId="8064" xr:uid="{00000000-0005-0000-0000-00009A9B0000}"/>
    <cellStyle name="SAPBEXformats 11 2" xfId="25199" xr:uid="{00000000-0005-0000-0000-00009B9B0000}"/>
    <cellStyle name="SAPBEXformats 11 3" xfId="36507" xr:uid="{00000000-0005-0000-0000-00009C9B0000}"/>
    <cellStyle name="SAPBEXformats 11 4" xfId="49478" xr:uid="{00000000-0005-0000-0000-00009D9B0000}"/>
    <cellStyle name="SAPBEXformats 12" xfId="8232" xr:uid="{00000000-0005-0000-0000-00009E9B0000}"/>
    <cellStyle name="SAPBEXformats 12 2" xfId="25360" xr:uid="{00000000-0005-0000-0000-00009F9B0000}"/>
    <cellStyle name="SAPBEXformats 12 3" xfId="36658" xr:uid="{00000000-0005-0000-0000-0000A09B0000}"/>
    <cellStyle name="SAPBEXformats 12 4" xfId="49629" xr:uid="{00000000-0005-0000-0000-0000A19B0000}"/>
    <cellStyle name="SAPBEXformats 13" xfId="9473" xr:uid="{00000000-0005-0000-0000-0000A29B0000}"/>
    <cellStyle name="SAPBEXformats 13 2" xfId="26493" xr:uid="{00000000-0005-0000-0000-0000A39B0000}"/>
    <cellStyle name="SAPBEXformats 13 3" xfId="37641" xr:uid="{00000000-0005-0000-0000-0000A49B0000}"/>
    <cellStyle name="SAPBEXformats 13 4" xfId="50607" xr:uid="{00000000-0005-0000-0000-0000A59B0000}"/>
    <cellStyle name="SAPBEXformats 14" xfId="9741" xr:uid="{00000000-0005-0000-0000-0000A69B0000}"/>
    <cellStyle name="SAPBEXformats 14 2" xfId="26739" xr:uid="{00000000-0005-0000-0000-0000A79B0000}"/>
    <cellStyle name="SAPBEXformats 14 3" xfId="37872" xr:uid="{00000000-0005-0000-0000-0000A89B0000}"/>
    <cellStyle name="SAPBEXformats 14 4" xfId="50838" xr:uid="{00000000-0005-0000-0000-0000A99B0000}"/>
    <cellStyle name="SAPBEXformats 15" xfId="9163" xr:uid="{00000000-0005-0000-0000-0000AA9B0000}"/>
    <cellStyle name="SAPBEXformats 15 2" xfId="26196" xr:uid="{00000000-0005-0000-0000-0000AB9B0000}"/>
    <cellStyle name="SAPBEXformats 15 3" xfId="37376" xr:uid="{00000000-0005-0000-0000-0000AC9B0000}"/>
    <cellStyle name="SAPBEXformats 15 4" xfId="50347" xr:uid="{00000000-0005-0000-0000-0000AD9B0000}"/>
    <cellStyle name="SAPBEXformats 16" xfId="12176" xr:uid="{00000000-0005-0000-0000-0000AE9B0000}"/>
    <cellStyle name="SAPBEXformats 16 2" xfId="28968" xr:uid="{00000000-0005-0000-0000-0000AF9B0000}"/>
    <cellStyle name="SAPBEXformats 16 3" xfId="39767" xr:uid="{00000000-0005-0000-0000-0000B09B0000}"/>
    <cellStyle name="SAPBEXformats 16 4" xfId="52775" xr:uid="{00000000-0005-0000-0000-0000B19B0000}"/>
    <cellStyle name="SAPBEXformats 17" xfId="9563" xr:uid="{00000000-0005-0000-0000-0000B29B0000}"/>
    <cellStyle name="SAPBEXformats 17 2" xfId="26575" xr:uid="{00000000-0005-0000-0000-0000B39B0000}"/>
    <cellStyle name="SAPBEXformats 17 3" xfId="37718" xr:uid="{00000000-0005-0000-0000-0000B49B0000}"/>
    <cellStyle name="SAPBEXformats 17 4" xfId="50684" xr:uid="{00000000-0005-0000-0000-0000B59B0000}"/>
    <cellStyle name="SAPBEXformats 18" xfId="13944" xr:uid="{00000000-0005-0000-0000-0000B69B0000}"/>
    <cellStyle name="SAPBEXformats 18 2" xfId="30545" xr:uid="{00000000-0005-0000-0000-0000B79B0000}"/>
    <cellStyle name="SAPBEXformats 18 3" xfId="41096" xr:uid="{00000000-0005-0000-0000-0000B89B0000}"/>
    <cellStyle name="SAPBEXformats 18 4" xfId="54104" xr:uid="{00000000-0005-0000-0000-0000B99B0000}"/>
    <cellStyle name="SAPBEXformats 19" xfId="10571" xr:uid="{00000000-0005-0000-0000-0000BA9B0000}"/>
    <cellStyle name="SAPBEXformats 19 2" xfId="27524" xr:uid="{00000000-0005-0000-0000-0000BB9B0000}"/>
    <cellStyle name="SAPBEXformats 19 3" xfId="38563" xr:uid="{00000000-0005-0000-0000-0000BC9B0000}"/>
    <cellStyle name="SAPBEXformats 19 4" xfId="51551" xr:uid="{00000000-0005-0000-0000-0000BD9B0000}"/>
    <cellStyle name="SAPBEXformats 2" xfId="2914" xr:uid="{00000000-0005-0000-0000-0000BE9B0000}"/>
    <cellStyle name="SAPBEXformats 2 10" xfId="6283" xr:uid="{00000000-0005-0000-0000-0000BF9B0000}"/>
    <cellStyle name="SAPBEXformats 2 10 2" xfId="23605" xr:uid="{00000000-0005-0000-0000-0000C09B0000}"/>
    <cellStyle name="SAPBEXformats 2 10 3" xfId="30564" xr:uid="{00000000-0005-0000-0000-0000C19B0000}"/>
    <cellStyle name="SAPBEXformats 2 10 4" xfId="48139" xr:uid="{00000000-0005-0000-0000-0000C29B0000}"/>
    <cellStyle name="SAPBEXformats 2 11" xfId="6518" xr:uid="{00000000-0005-0000-0000-0000C39B0000}"/>
    <cellStyle name="SAPBEXformats 2 11 2" xfId="23814" xr:uid="{00000000-0005-0000-0000-0000C49B0000}"/>
    <cellStyle name="SAPBEXformats 2 11 3" xfId="25630" xr:uid="{00000000-0005-0000-0000-0000C59B0000}"/>
    <cellStyle name="SAPBEXformats 2 11 4" xfId="48312" xr:uid="{00000000-0005-0000-0000-0000C69B0000}"/>
    <cellStyle name="SAPBEXformats 2 12" xfId="6812" xr:uid="{00000000-0005-0000-0000-0000C79B0000}"/>
    <cellStyle name="SAPBEXformats 2 12 2" xfId="24076" xr:uid="{00000000-0005-0000-0000-0000C89B0000}"/>
    <cellStyle name="SAPBEXformats 2 12 3" xfId="32874" xr:uid="{00000000-0005-0000-0000-0000C99B0000}"/>
    <cellStyle name="SAPBEXformats 2 12 4" xfId="48535" xr:uid="{00000000-0005-0000-0000-0000CA9B0000}"/>
    <cellStyle name="SAPBEXformats 2 13" xfId="7175" xr:uid="{00000000-0005-0000-0000-0000CB9B0000}"/>
    <cellStyle name="SAPBEXformats 2 13 2" xfId="24406" xr:uid="{00000000-0005-0000-0000-0000CC9B0000}"/>
    <cellStyle name="SAPBEXformats 2 13 3" xfId="35846" xr:uid="{00000000-0005-0000-0000-0000CD9B0000}"/>
    <cellStyle name="SAPBEXformats 2 13 4" xfId="48815" xr:uid="{00000000-0005-0000-0000-0000CE9B0000}"/>
    <cellStyle name="SAPBEXformats 2 14" xfId="7602" xr:uid="{00000000-0005-0000-0000-0000CF9B0000}"/>
    <cellStyle name="SAPBEXformats 2 14 2" xfId="24782" xr:uid="{00000000-0005-0000-0000-0000D09B0000}"/>
    <cellStyle name="SAPBEXformats 2 14 3" xfId="36154" xr:uid="{00000000-0005-0000-0000-0000D19B0000}"/>
    <cellStyle name="SAPBEXformats 2 14 4" xfId="49125" xr:uid="{00000000-0005-0000-0000-0000D29B0000}"/>
    <cellStyle name="SAPBEXformats 2 15" xfId="7899" xr:uid="{00000000-0005-0000-0000-0000D39B0000}"/>
    <cellStyle name="SAPBEXformats 2 15 2" xfId="25052" xr:uid="{00000000-0005-0000-0000-0000D49B0000}"/>
    <cellStyle name="SAPBEXformats 2 15 3" xfId="36384" xr:uid="{00000000-0005-0000-0000-0000D59B0000}"/>
    <cellStyle name="SAPBEXformats 2 15 4" xfId="49355" xr:uid="{00000000-0005-0000-0000-0000D69B0000}"/>
    <cellStyle name="SAPBEXformats 2 16" xfId="8481" xr:uid="{00000000-0005-0000-0000-0000D79B0000}"/>
    <cellStyle name="SAPBEXformats 2 16 2" xfId="25595" xr:uid="{00000000-0005-0000-0000-0000D89B0000}"/>
    <cellStyle name="SAPBEXformats 2 16 3" xfId="36868" xr:uid="{00000000-0005-0000-0000-0000D99B0000}"/>
    <cellStyle name="SAPBEXformats 2 16 4" xfId="49839" xr:uid="{00000000-0005-0000-0000-0000DA9B0000}"/>
    <cellStyle name="SAPBEXformats 2 17" xfId="8743" xr:uid="{00000000-0005-0000-0000-0000DB9B0000}"/>
    <cellStyle name="SAPBEXformats 2 17 2" xfId="25822" xr:uid="{00000000-0005-0000-0000-0000DC9B0000}"/>
    <cellStyle name="SAPBEXformats 2 17 3" xfId="37056" xr:uid="{00000000-0005-0000-0000-0000DD9B0000}"/>
    <cellStyle name="SAPBEXformats 2 17 4" xfId="50027" xr:uid="{00000000-0005-0000-0000-0000DE9B0000}"/>
    <cellStyle name="SAPBEXformats 2 18" xfId="9020" xr:uid="{00000000-0005-0000-0000-0000DF9B0000}"/>
    <cellStyle name="SAPBEXformats 2 18 2" xfId="26071" xr:uid="{00000000-0005-0000-0000-0000E09B0000}"/>
    <cellStyle name="SAPBEXformats 2 18 3" xfId="37272" xr:uid="{00000000-0005-0000-0000-0000E19B0000}"/>
    <cellStyle name="SAPBEXformats 2 18 4" xfId="50243" xr:uid="{00000000-0005-0000-0000-0000E29B0000}"/>
    <cellStyle name="SAPBEXformats 2 19" xfId="10540" xr:uid="{00000000-0005-0000-0000-0000E39B0000}"/>
    <cellStyle name="SAPBEXformats 2 19 2" xfId="27493" xr:uid="{00000000-0005-0000-0000-0000E49B0000}"/>
    <cellStyle name="SAPBEXformats 2 19 3" xfId="38533" xr:uid="{00000000-0005-0000-0000-0000E59B0000}"/>
    <cellStyle name="SAPBEXformats 2 19 4" xfId="51520" xr:uid="{00000000-0005-0000-0000-0000E69B0000}"/>
    <cellStyle name="SAPBEXformats 2 2" xfId="3426" xr:uid="{00000000-0005-0000-0000-0000E79B0000}"/>
    <cellStyle name="SAPBEXformats 2 2 2" xfId="20998" xr:uid="{00000000-0005-0000-0000-0000E89B0000}"/>
    <cellStyle name="SAPBEXformats 2 2 3" xfId="23490" xr:uid="{00000000-0005-0000-0000-0000E99B0000}"/>
    <cellStyle name="SAPBEXformats 2 2 4" xfId="45911" xr:uid="{00000000-0005-0000-0000-0000EA9B0000}"/>
    <cellStyle name="SAPBEXformats 2 20" xfId="10786" xr:uid="{00000000-0005-0000-0000-0000EB9B0000}"/>
    <cellStyle name="SAPBEXformats 2 20 2" xfId="27720" xr:uid="{00000000-0005-0000-0000-0000EC9B0000}"/>
    <cellStyle name="SAPBEXformats 2 20 3" xfId="38729" xr:uid="{00000000-0005-0000-0000-0000ED9B0000}"/>
    <cellStyle name="SAPBEXformats 2 20 4" xfId="51737" xr:uid="{00000000-0005-0000-0000-0000EE9B0000}"/>
    <cellStyle name="SAPBEXformats 2 21" xfId="11111" xr:uid="{00000000-0005-0000-0000-0000EF9B0000}"/>
    <cellStyle name="SAPBEXformats 2 21 2" xfId="28015" xr:uid="{00000000-0005-0000-0000-0000F09B0000}"/>
    <cellStyle name="SAPBEXformats 2 21 3" xfId="38968" xr:uid="{00000000-0005-0000-0000-0000F19B0000}"/>
    <cellStyle name="SAPBEXformats 2 21 4" xfId="51976" xr:uid="{00000000-0005-0000-0000-0000F29B0000}"/>
    <cellStyle name="SAPBEXformats 2 22" xfId="11451" xr:uid="{00000000-0005-0000-0000-0000F39B0000}"/>
    <cellStyle name="SAPBEXformats 2 22 2" xfId="28325" xr:uid="{00000000-0005-0000-0000-0000F49B0000}"/>
    <cellStyle name="SAPBEXformats 2 22 3" xfId="39227" xr:uid="{00000000-0005-0000-0000-0000F59B0000}"/>
    <cellStyle name="SAPBEXformats 2 22 4" xfId="52235" xr:uid="{00000000-0005-0000-0000-0000F69B0000}"/>
    <cellStyle name="SAPBEXformats 2 23" xfId="11722" xr:uid="{00000000-0005-0000-0000-0000F79B0000}"/>
    <cellStyle name="SAPBEXformats 2 23 2" xfId="28562" xr:uid="{00000000-0005-0000-0000-0000F89B0000}"/>
    <cellStyle name="SAPBEXformats 2 23 3" xfId="39429" xr:uid="{00000000-0005-0000-0000-0000F99B0000}"/>
    <cellStyle name="SAPBEXformats 2 23 4" xfId="52437" xr:uid="{00000000-0005-0000-0000-0000FA9B0000}"/>
    <cellStyle name="SAPBEXformats 2 24" xfId="12051" xr:uid="{00000000-0005-0000-0000-0000FB9B0000}"/>
    <cellStyle name="SAPBEXformats 2 24 2" xfId="28862" xr:uid="{00000000-0005-0000-0000-0000FC9B0000}"/>
    <cellStyle name="SAPBEXformats 2 24 3" xfId="39690" xr:uid="{00000000-0005-0000-0000-0000FD9B0000}"/>
    <cellStyle name="SAPBEXformats 2 24 4" xfId="52698" xr:uid="{00000000-0005-0000-0000-0000FE9B0000}"/>
    <cellStyle name="SAPBEXformats 2 25" xfId="12338" xr:uid="{00000000-0005-0000-0000-0000FF9B0000}"/>
    <cellStyle name="SAPBEXformats 2 25 2" xfId="29116" xr:uid="{00000000-0005-0000-0000-0000009C0000}"/>
    <cellStyle name="SAPBEXformats 2 25 3" xfId="39890" xr:uid="{00000000-0005-0000-0000-0000019C0000}"/>
    <cellStyle name="SAPBEXformats 2 25 4" xfId="52898" xr:uid="{00000000-0005-0000-0000-0000029C0000}"/>
    <cellStyle name="SAPBEXformats 2 26" xfId="12610" xr:uid="{00000000-0005-0000-0000-0000039C0000}"/>
    <cellStyle name="SAPBEXformats 2 26 2" xfId="29357" xr:uid="{00000000-0005-0000-0000-0000049C0000}"/>
    <cellStyle name="SAPBEXformats 2 26 3" xfId="40090" xr:uid="{00000000-0005-0000-0000-0000059C0000}"/>
    <cellStyle name="SAPBEXformats 2 26 4" xfId="53098" xr:uid="{00000000-0005-0000-0000-0000069C0000}"/>
    <cellStyle name="SAPBEXformats 2 27" xfId="12892" xr:uid="{00000000-0005-0000-0000-0000079C0000}"/>
    <cellStyle name="SAPBEXformats 2 27 2" xfId="29606" xr:uid="{00000000-0005-0000-0000-0000089C0000}"/>
    <cellStyle name="SAPBEXformats 2 27 3" xfId="40290" xr:uid="{00000000-0005-0000-0000-0000099C0000}"/>
    <cellStyle name="SAPBEXformats 2 27 4" xfId="53298" xr:uid="{00000000-0005-0000-0000-00000A9C0000}"/>
    <cellStyle name="SAPBEXformats 2 28" xfId="13234" xr:uid="{00000000-0005-0000-0000-00000B9C0000}"/>
    <cellStyle name="SAPBEXformats 2 28 2" xfId="29914" xr:uid="{00000000-0005-0000-0000-00000C9C0000}"/>
    <cellStyle name="SAPBEXformats 2 28 3" xfId="40558" xr:uid="{00000000-0005-0000-0000-00000D9C0000}"/>
    <cellStyle name="SAPBEXformats 2 28 4" xfId="53566" xr:uid="{00000000-0005-0000-0000-00000E9C0000}"/>
    <cellStyle name="SAPBEXformats 2 29" xfId="13571" xr:uid="{00000000-0005-0000-0000-00000F9C0000}"/>
    <cellStyle name="SAPBEXformats 2 29 2" xfId="30220" xr:uid="{00000000-0005-0000-0000-0000109C0000}"/>
    <cellStyle name="SAPBEXformats 2 29 3" xfId="40824" xr:uid="{00000000-0005-0000-0000-0000119C0000}"/>
    <cellStyle name="SAPBEXformats 2 29 4" xfId="53832" xr:uid="{00000000-0005-0000-0000-0000129C0000}"/>
    <cellStyle name="SAPBEXformats 2 3" xfId="3722" xr:uid="{00000000-0005-0000-0000-0000139C0000}"/>
    <cellStyle name="SAPBEXformats 2 3 2" xfId="21257" xr:uid="{00000000-0005-0000-0000-0000149C0000}"/>
    <cellStyle name="SAPBEXformats 2 3 3" xfId="20144" xr:uid="{00000000-0005-0000-0000-0000159C0000}"/>
    <cellStyle name="SAPBEXformats 2 3 4" xfId="46128" xr:uid="{00000000-0005-0000-0000-0000169C0000}"/>
    <cellStyle name="SAPBEXformats 2 30" xfId="13811" xr:uid="{00000000-0005-0000-0000-0000179C0000}"/>
    <cellStyle name="SAPBEXformats 2 30 2" xfId="30434" xr:uid="{00000000-0005-0000-0000-0000189C0000}"/>
    <cellStyle name="SAPBEXformats 2 30 3" xfId="41009" xr:uid="{00000000-0005-0000-0000-0000199C0000}"/>
    <cellStyle name="SAPBEXformats 2 30 4" xfId="54017" xr:uid="{00000000-0005-0000-0000-00001A9C0000}"/>
    <cellStyle name="SAPBEXformats 2 31" xfId="14086" xr:uid="{00000000-0005-0000-0000-00001B9C0000}"/>
    <cellStyle name="SAPBEXformats 2 31 2" xfId="30673" xr:uid="{00000000-0005-0000-0000-00001C9C0000}"/>
    <cellStyle name="SAPBEXformats 2 31 3" xfId="41211" xr:uid="{00000000-0005-0000-0000-00001D9C0000}"/>
    <cellStyle name="SAPBEXformats 2 31 4" xfId="54219" xr:uid="{00000000-0005-0000-0000-00001E9C0000}"/>
    <cellStyle name="SAPBEXformats 2 32" xfId="14383" xr:uid="{00000000-0005-0000-0000-00001F9C0000}"/>
    <cellStyle name="SAPBEXformats 2 32 2" xfId="30937" xr:uid="{00000000-0005-0000-0000-0000209C0000}"/>
    <cellStyle name="SAPBEXformats 2 32 3" xfId="41427" xr:uid="{00000000-0005-0000-0000-0000219C0000}"/>
    <cellStyle name="SAPBEXformats 2 32 4" xfId="54435" xr:uid="{00000000-0005-0000-0000-0000229C0000}"/>
    <cellStyle name="SAPBEXformats 2 33" xfId="14707" xr:uid="{00000000-0005-0000-0000-0000239C0000}"/>
    <cellStyle name="SAPBEXformats 2 33 2" xfId="31225" xr:uid="{00000000-0005-0000-0000-0000249C0000}"/>
    <cellStyle name="SAPBEXformats 2 33 3" xfId="41670" xr:uid="{00000000-0005-0000-0000-0000259C0000}"/>
    <cellStyle name="SAPBEXformats 2 33 4" xfId="54678" xr:uid="{00000000-0005-0000-0000-0000269C0000}"/>
    <cellStyle name="SAPBEXformats 2 34" xfId="15009" xr:uid="{00000000-0005-0000-0000-0000279C0000}"/>
    <cellStyle name="SAPBEXformats 2 34 2" xfId="31494" xr:uid="{00000000-0005-0000-0000-0000289C0000}"/>
    <cellStyle name="SAPBEXformats 2 34 3" xfId="41902" xr:uid="{00000000-0005-0000-0000-0000299C0000}"/>
    <cellStyle name="SAPBEXformats 2 34 4" xfId="54910" xr:uid="{00000000-0005-0000-0000-00002A9C0000}"/>
    <cellStyle name="SAPBEXformats 2 35" xfId="15315" xr:uid="{00000000-0005-0000-0000-00002B9C0000}"/>
    <cellStyle name="SAPBEXformats 2 35 2" xfId="31763" xr:uid="{00000000-0005-0000-0000-00002C9C0000}"/>
    <cellStyle name="SAPBEXformats 2 35 3" xfId="42132" xr:uid="{00000000-0005-0000-0000-00002D9C0000}"/>
    <cellStyle name="SAPBEXformats 2 35 4" xfId="55140" xr:uid="{00000000-0005-0000-0000-00002E9C0000}"/>
    <cellStyle name="SAPBEXformats 2 36" xfId="15760" xr:uid="{00000000-0005-0000-0000-00002F9C0000}"/>
    <cellStyle name="SAPBEXformats 2 36 2" xfId="32167" xr:uid="{00000000-0005-0000-0000-0000309C0000}"/>
    <cellStyle name="SAPBEXformats 2 36 3" xfId="42494" xr:uid="{00000000-0005-0000-0000-0000319C0000}"/>
    <cellStyle name="SAPBEXformats 2 36 4" xfId="55502" xr:uid="{00000000-0005-0000-0000-0000329C0000}"/>
    <cellStyle name="SAPBEXformats 2 37" xfId="16024" xr:uid="{00000000-0005-0000-0000-0000339C0000}"/>
    <cellStyle name="SAPBEXformats 2 37 2" xfId="32395" xr:uid="{00000000-0005-0000-0000-0000349C0000}"/>
    <cellStyle name="SAPBEXformats 2 37 3" xfId="42684" xr:uid="{00000000-0005-0000-0000-0000359C0000}"/>
    <cellStyle name="SAPBEXformats 2 37 4" xfId="55692" xr:uid="{00000000-0005-0000-0000-0000369C0000}"/>
    <cellStyle name="SAPBEXformats 2 38" xfId="16511" xr:uid="{00000000-0005-0000-0000-0000379C0000}"/>
    <cellStyle name="SAPBEXformats 2 38 2" xfId="32842" xr:uid="{00000000-0005-0000-0000-0000389C0000}"/>
    <cellStyle name="SAPBEXformats 2 38 3" xfId="43081" xr:uid="{00000000-0005-0000-0000-0000399C0000}"/>
    <cellStyle name="SAPBEXformats 2 38 4" xfId="56089" xr:uid="{00000000-0005-0000-0000-00003A9C0000}"/>
    <cellStyle name="SAPBEXformats 2 39" xfId="16730" xr:uid="{00000000-0005-0000-0000-00003B9C0000}"/>
    <cellStyle name="SAPBEXformats 2 39 2" xfId="33036" xr:uid="{00000000-0005-0000-0000-00003C9C0000}"/>
    <cellStyle name="SAPBEXformats 2 39 3" xfId="43251" xr:uid="{00000000-0005-0000-0000-00003D9C0000}"/>
    <cellStyle name="SAPBEXformats 2 39 4" xfId="56259" xr:uid="{00000000-0005-0000-0000-00003E9C0000}"/>
    <cellStyle name="SAPBEXformats 2 4" xfId="4339" xr:uid="{00000000-0005-0000-0000-00003F9C0000}"/>
    <cellStyle name="SAPBEXformats 2 4 2" xfId="21821" xr:uid="{00000000-0005-0000-0000-0000409C0000}"/>
    <cellStyle name="SAPBEXformats 2 4 3" xfId="20794" xr:uid="{00000000-0005-0000-0000-0000419C0000}"/>
    <cellStyle name="SAPBEXformats 2 4 4" xfId="46606" xr:uid="{00000000-0005-0000-0000-0000429C0000}"/>
    <cellStyle name="SAPBEXformats 2 40" xfId="17531" xr:uid="{00000000-0005-0000-0000-0000439C0000}"/>
    <cellStyle name="SAPBEXformats 2 40 2" xfId="33769" xr:uid="{00000000-0005-0000-0000-0000449C0000}"/>
    <cellStyle name="SAPBEXformats 2 40 3" xfId="43883" xr:uid="{00000000-0005-0000-0000-0000459C0000}"/>
    <cellStyle name="SAPBEXformats 2 40 4" xfId="56891" xr:uid="{00000000-0005-0000-0000-0000469C0000}"/>
    <cellStyle name="SAPBEXformats 2 41" xfId="17782" xr:uid="{00000000-0005-0000-0000-0000479C0000}"/>
    <cellStyle name="SAPBEXformats 2 41 2" xfId="33990" xr:uid="{00000000-0005-0000-0000-0000489C0000}"/>
    <cellStyle name="SAPBEXformats 2 41 3" xfId="44064" xr:uid="{00000000-0005-0000-0000-0000499C0000}"/>
    <cellStyle name="SAPBEXformats 2 41 4" xfId="57072" xr:uid="{00000000-0005-0000-0000-00004A9C0000}"/>
    <cellStyle name="SAPBEXformats 2 42" xfId="18101" xr:uid="{00000000-0005-0000-0000-00004B9C0000}"/>
    <cellStyle name="SAPBEXformats 2 42 2" xfId="34271" xr:uid="{00000000-0005-0000-0000-00004C9C0000}"/>
    <cellStyle name="SAPBEXformats 2 42 3" xfId="44298" xr:uid="{00000000-0005-0000-0000-00004D9C0000}"/>
    <cellStyle name="SAPBEXformats 2 42 4" xfId="57306" xr:uid="{00000000-0005-0000-0000-00004E9C0000}"/>
    <cellStyle name="SAPBEXformats 2 43" xfId="18412" xr:uid="{00000000-0005-0000-0000-00004F9C0000}"/>
    <cellStyle name="SAPBEXformats 2 43 2" xfId="34546" xr:uid="{00000000-0005-0000-0000-0000509C0000}"/>
    <cellStyle name="SAPBEXformats 2 43 3" xfId="44528" xr:uid="{00000000-0005-0000-0000-0000519C0000}"/>
    <cellStyle name="SAPBEXformats 2 43 4" xfId="57536" xr:uid="{00000000-0005-0000-0000-0000529C0000}"/>
    <cellStyle name="SAPBEXformats 2 44" xfId="18728" xr:uid="{00000000-0005-0000-0000-0000539C0000}"/>
    <cellStyle name="SAPBEXformats 2 44 2" xfId="34826" xr:uid="{00000000-0005-0000-0000-0000549C0000}"/>
    <cellStyle name="SAPBEXformats 2 44 3" xfId="44763" xr:uid="{00000000-0005-0000-0000-0000559C0000}"/>
    <cellStyle name="SAPBEXformats 2 44 4" xfId="57771" xr:uid="{00000000-0005-0000-0000-0000569C0000}"/>
    <cellStyle name="SAPBEXformats 2 45" xfId="19188" xr:uid="{00000000-0005-0000-0000-0000579C0000}"/>
    <cellStyle name="SAPBEXformats 2 45 2" xfId="35235" xr:uid="{00000000-0005-0000-0000-0000589C0000}"/>
    <cellStyle name="SAPBEXformats 2 45 3" xfId="45105" xr:uid="{00000000-0005-0000-0000-0000599C0000}"/>
    <cellStyle name="SAPBEXformats 2 45 4" xfId="58113" xr:uid="{00000000-0005-0000-0000-00005A9C0000}"/>
    <cellStyle name="SAPBEXformats 2 46" xfId="19491" xr:uid="{00000000-0005-0000-0000-00005B9C0000}"/>
    <cellStyle name="SAPBEXformats 2 46 2" xfId="35501" xr:uid="{00000000-0005-0000-0000-00005C9C0000}"/>
    <cellStyle name="SAPBEXformats 2 46 3" xfId="45328" xr:uid="{00000000-0005-0000-0000-00005D9C0000}"/>
    <cellStyle name="SAPBEXformats 2 46 4" xfId="58336" xr:uid="{00000000-0005-0000-0000-00005E9C0000}"/>
    <cellStyle name="SAPBEXformats 2 47" xfId="28444" xr:uid="{00000000-0005-0000-0000-00005F9C0000}"/>
    <cellStyle name="SAPBEXformats 2 48" xfId="45580" xr:uid="{00000000-0005-0000-0000-0000609C0000}"/>
    <cellStyle name="SAPBEXformats 2 5" xfId="4583" xr:uid="{00000000-0005-0000-0000-0000619C0000}"/>
    <cellStyle name="SAPBEXformats 2 5 2" xfId="22034" xr:uid="{00000000-0005-0000-0000-0000629C0000}"/>
    <cellStyle name="SAPBEXformats 2 5 3" xfId="19779" xr:uid="{00000000-0005-0000-0000-0000639C0000}"/>
    <cellStyle name="SAPBEXformats 2 5 4" xfId="46778" xr:uid="{00000000-0005-0000-0000-0000649C0000}"/>
    <cellStyle name="SAPBEXformats 2 6" xfId="4973" xr:uid="{00000000-0005-0000-0000-0000659C0000}"/>
    <cellStyle name="SAPBEXformats 2 6 2" xfId="22396" xr:uid="{00000000-0005-0000-0000-0000669C0000}"/>
    <cellStyle name="SAPBEXformats 2 6 3" xfId="20611" xr:uid="{00000000-0005-0000-0000-0000679C0000}"/>
    <cellStyle name="SAPBEXformats 2 6 4" xfId="47090" xr:uid="{00000000-0005-0000-0000-0000689C0000}"/>
    <cellStyle name="SAPBEXformats 2 7" xfId="5198" xr:uid="{00000000-0005-0000-0000-0000699C0000}"/>
    <cellStyle name="SAPBEXformats 2 7 2" xfId="22599" xr:uid="{00000000-0005-0000-0000-00006A9C0000}"/>
    <cellStyle name="SAPBEXformats 2 7 3" xfId="19651" xr:uid="{00000000-0005-0000-0000-00006B9C0000}"/>
    <cellStyle name="SAPBEXformats 2 7 4" xfId="47271" xr:uid="{00000000-0005-0000-0000-00006C9C0000}"/>
    <cellStyle name="SAPBEXformats 2 8" xfId="5483" xr:uid="{00000000-0005-0000-0000-00006D9C0000}"/>
    <cellStyle name="SAPBEXformats 2 8 2" xfId="22860" xr:uid="{00000000-0005-0000-0000-00006E9C0000}"/>
    <cellStyle name="SAPBEXformats 2 8 3" xfId="32272" xr:uid="{00000000-0005-0000-0000-00006F9C0000}"/>
    <cellStyle name="SAPBEXformats 2 8 4" xfId="47489" xr:uid="{00000000-0005-0000-0000-0000709C0000}"/>
    <cellStyle name="SAPBEXformats 2 9" xfId="5691" xr:uid="{00000000-0005-0000-0000-0000719C0000}"/>
    <cellStyle name="SAPBEXformats 2 9 2" xfId="23049" xr:uid="{00000000-0005-0000-0000-0000729C0000}"/>
    <cellStyle name="SAPBEXformats 2 9 3" xfId="28207" xr:uid="{00000000-0005-0000-0000-0000739C0000}"/>
    <cellStyle name="SAPBEXformats 2 9 4" xfId="47651" xr:uid="{00000000-0005-0000-0000-0000749C0000}"/>
    <cellStyle name="SAPBEXformats 20" xfId="9398" xr:uid="{00000000-0005-0000-0000-0000759C0000}"/>
    <cellStyle name="SAPBEXformats 20 2" xfId="26423" xr:uid="{00000000-0005-0000-0000-0000769C0000}"/>
    <cellStyle name="SAPBEXformats 20 3" xfId="37579" xr:uid="{00000000-0005-0000-0000-0000779C0000}"/>
    <cellStyle name="SAPBEXformats 20 4" xfId="50545" xr:uid="{00000000-0005-0000-0000-0000789C0000}"/>
    <cellStyle name="SAPBEXformats 21" xfId="13321" xr:uid="{00000000-0005-0000-0000-0000799C0000}"/>
    <cellStyle name="SAPBEXformats 21 2" xfId="29986" xr:uid="{00000000-0005-0000-0000-00007A9C0000}"/>
    <cellStyle name="SAPBEXformats 21 3" xfId="40613" xr:uid="{00000000-0005-0000-0000-00007B9C0000}"/>
    <cellStyle name="SAPBEXformats 21 4" xfId="53621" xr:uid="{00000000-0005-0000-0000-00007C9C0000}"/>
    <cellStyle name="SAPBEXformats 22" xfId="15445" xr:uid="{00000000-0005-0000-0000-00007D9C0000}"/>
    <cellStyle name="SAPBEXformats 22 2" xfId="31873" xr:uid="{00000000-0005-0000-0000-00007E9C0000}"/>
    <cellStyle name="SAPBEXformats 22 3" xfId="42225" xr:uid="{00000000-0005-0000-0000-00007F9C0000}"/>
    <cellStyle name="SAPBEXformats 22 4" xfId="55233" xr:uid="{00000000-0005-0000-0000-0000809C0000}"/>
    <cellStyle name="SAPBEXformats 23" xfId="16158" xr:uid="{00000000-0005-0000-0000-0000819C0000}"/>
    <cellStyle name="SAPBEXformats 23 2" xfId="32514" xr:uid="{00000000-0005-0000-0000-0000829C0000}"/>
    <cellStyle name="SAPBEXformats 23 3" xfId="42785" xr:uid="{00000000-0005-0000-0000-0000839C0000}"/>
    <cellStyle name="SAPBEXformats 23 4" xfId="55793" xr:uid="{00000000-0005-0000-0000-0000849C0000}"/>
    <cellStyle name="SAPBEXformats 24" xfId="17285" xr:uid="{00000000-0005-0000-0000-0000859C0000}"/>
    <cellStyle name="SAPBEXformats 24 2" xfId="33543" xr:uid="{00000000-0005-0000-0000-0000869C0000}"/>
    <cellStyle name="SAPBEXformats 24 3" xfId="43688" xr:uid="{00000000-0005-0000-0000-0000879C0000}"/>
    <cellStyle name="SAPBEXformats 24 4" xfId="56696" xr:uid="{00000000-0005-0000-0000-0000889C0000}"/>
    <cellStyle name="SAPBEXformats 25" xfId="17036" xr:uid="{00000000-0005-0000-0000-0000899C0000}"/>
    <cellStyle name="SAPBEXformats 25 2" xfId="33316" xr:uid="{00000000-0005-0000-0000-00008A9C0000}"/>
    <cellStyle name="SAPBEXformats 25 3" xfId="43493" xr:uid="{00000000-0005-0000-0000-00008B9C0000}"/>
    <cellStyle name="SAPBEXformats 25 4" xfId="56501" xr:uid="{00000000-0005-0000-0000-00008C9C0000}"/>
    <cellStyle name="SAPBEXformats 26" xfId="17214" xr:uid="{00000000-0005-0000-0000-00008D9C0000}"/>
    <cellStyle name="SAPBEXformats 26 2" xfId="33475" xr:uid="{00000000-0005-0000-0000-00008E9C0000}"/>
    <cellStyle name="SAPBEXformats 26 3" xfId="43626" xr:uid="{00000000-0005-0000-0000-00008F9C0000}"/>
    <cellStyle name="SAPBEXformats 26 4" xfId="56634" xr:uid="{00000000-0005-0000-0000-0000909C0000}"/>
    <cellStyle name="SAPBEXformats 27" xfId="17117" xr:uid="{00000000-0005-0000-0000-0000919C0000}"/>
    <cellStyle name="SAPBEXformats 27 2" xfId="33385" xr:uid="{00000000-0005-0000-0000-0000929C0000}"/>
    <cellStyle name="SAPBEXformats 27 3" xfId="43551" xr:uid="{00000000-0005-0000-0000-0000939C0000}"/>
    <cellStyle name="SAPBEXformats 27 4" xfId="56559" xr:uid="{00000000-0005-0000-0000-0000949C0000}"/>
    <cellStyle name="SAPBEXformats 28" xfId="18886" xr:uid="{00000000-0005-0000-0000-0000959C0000}"/>
    <cellStyle name="SAPBEXformats 28 2" xfId="34958" xr:uid="{00000000-0005-0000-0000-0000969C0000}"/>
    <cellStyle name="SAPBEXformats 28 3" xfId="44872" xr:uid="{00000000-0005-0000-0000-0000979C0000}"/>
    <cellStyle name="SAPBEXformats 28 4" xfId="57880" xr:uid="{00000000-0005-0000-0000-0000989C0000}"/>
    <cellStyle name="SAPBEXformats 29" xfId="26884" xr:uid="{00000000-0005-0000-0000-0000999C0000}"/>
    <cellStyle name="SAPBEXformats 3" xfId="2832" xr:uid="{00000000-0005-0000-0000-00009A9C0000}"/>
    <cellStyle name="SAPBEXformats 3 10" xfId="6206" xr:uid="{00000000-0005-0000-0000-00009B9C0000}"/>
    <cellStyle name="SAPBEXformats 3 10 2" xfId="23528" xr:uid="{00000000-0005-0000-0000-00009C9C0000}"/>
    <cellStyle name="SAPBEXformats 3 10 3" xfId="30563" xr:uid="{00000000-0005-0000-0000-00009D9C0000}"/>
    <cellStyle name="SAPBEXformats 3 10 4" xfId="48062" xr:uid="{00000000-0005-0000-0000-00009E9C0000}"/>
    <cellStyle name="SAPBEXformats 3 11" xfId="6438" xr:uid="{00000000-0005-0000-0000-00009F9C0000}"/>
    <cellStyle name="SAPBEXformats 3 11 2" xfId="23737" xr:uid="{00000000-0005-0000-0000-0000A09C0000}"/>
    <cellStyle name="SAPBEXformats 3 11 3" xfId="21925" xr:uid="{00000000-0005-0000-0000-0000A19C0000}"/>
    <cellStyle name="SAPBEXformats 3 11 4" xfId="48235" xr:uid="{00000000-0005-0000-0000-0000A29C0000}"/>
    <cellStyle name="SAPBEXformats 3 12" xfId="6732" xr:uid="{00000000-0005-0000-0000-0000A39C0000}"/>
    <cellStyle name="SAPBEXformats 3 12 2" xfId="23999" xr:uid="{00000000-0005-0000-0000-0000A49C0000}"/>
    <cellStyle name="SAPBEXformats 3 12 3" xfId="29469" xr:uid="{00000000-0005-0000-0000-0000A59C0000}"/>
    <cellStyle name="SAPBEXformats 3 12 4" xfId="48458" xr:uid="{00000000-0005-0000-0000-0000A69C0000}"/>
    <cellStyle name="SAPBEXformats 3 13" xfId="7097" xr:uid="{00000000-0005-0000-0000-0000A79C0000}"/>
    <cellStyle name="SAPBEXformats 3 13 2" xfId="24328" xr:uid="{00000000-0005-0000-0000-0000A89C0000}"/>
    <cellStyle name="SAPBEXformats 3 13 3" xfId="35769" xr:uid="{00000000-0005-0000-0000-0000A99C0000}"/>
    <cellStyle name="SAPBEXformats 3 13 4" xfId="48738" xr:uid="{00000000-0005-0000-0000-0000AA9C0000}"/>
    <cellStyle name="SAPBEXformats 3 14" xfId="7522" xr:uid="{00000000-0005-0000-0000-0000AB9C0000}"/>
    <cellStyle name="SAPBEXformats 3 14 2" xfId="24705" xr:uid="{00000000-0005-0000-0000-0000AC9C0000}"/>
    <cellStyle name="SAPBEXformats 3 14 3" xfId="36077" xr:uid="{00000000-0005-0000-0000-0000AD9C0000}"/>
    <cellStyle name="SAPBEXformats 3 14 4" xfId="49048" xr:uid="{00000000-0005-0000-0000-0000AE9C0000}"/>
    <cellStyle name="SAPBEXformats 3 15" xfId="7820" xr:uid="{00000000-0005-0000-0000-0000AF9C0000}"/>
    <cellStyle name="SAPBEXformats 3 15 2" xfId="24975" xr:uid="{00000000-0005-0000-0000-0000B09C0000}"/>
    <cellStyle name="SAPBEXformats 3 15 3" xfId="36307" xr:uid="{00000000-0005-0000-0000-0000B19C0000}"/>
    <cellStyle name="SAPBEXformats 3 15 4" xfId="49278" xr:uid="{00000000-0005-0000-0000-0000B29C0000}"/>
    <cellStyle name="SAPBEXformats 3 16" xfId="8401" xr:uid="{00000000-0005-0000-0000-0000B39C0000}"/>
    <cellStyle name="SAPBEXformats 3 16 2" xfId="25517" xr:uid="{00000000-0005-0000-0000-0000B49C0000}"/>
    <cellStyle name="SAPBEXformats 3 16 3" xfId="36790" xr:uid="{00000000-0005-0000-0000-0000B59C0000}"/>
    <cellStyle name="SAPBEXformats 3 16 4" xfId="49761" xr:uid="{00000000-0005-0000-0000-0000B69C0000}"/>
    <cellStyle name="SAPBEXformats 3 17" xfId="8663" xr:uid="{00000000-0005-0000-0000-0000B79C0000}"/>
    <cellStyle name="SAPBEXformats 3 17 2" xfId="25744" xr:uid="{00000000-0005-0000-0000-0000B89C0000}"/>
    <cellStyle name="SAPBEXformats 3 17 3" xfId="36979" xr:uid="{00000000-0005-0000-0000-0000B99C0000}"/>
    <cellStyle name="SAPBEXformats 3 17 4" xfId="49950" xr:uid="{00000000-0005-0000-0000-0000BA9C0000}"/>
    <cellStyle name="SAPBEXformats 3 18" xfId="8941" xr:uid="{00000000-0005-0000-0000-0000BB9C0000}"/>
    <cellStyle name="SAPBEXformats 3 18 2" xfId="25994" xr:uid="{00000000-0005-0000-0000-0000BC9C0000}"/>
    <cellStyle name="SAPBEXformats 3 18 3" xfId="37195" xr:uid="{00000000-0005-0000-0000-0000BD9C0000}"/>
    <cellStyle name="SAPBEXformats 3 18 4" xfId="50166" xr:uid="{00000000-0005-0000-0000-0000BE9C0000}"/>
    <cellStyle name="SAPBEXformats 3 19" xfId="10461" xr:uid="{00000000-0005-0000-0000-0000BF9C0000}"/>
    <cellStyle name="SAPBEXformats 3 19 2" xfId="27414" xr:uid="{00000000-0005-0000-0000-0000C09C0000}"/>
    <cellStyle name="SAPBEXformats 3 19 3" xfId="38455" xr:uid="{00000000-0005-0000-0000-0000C19C0000}"/>
    <cellStyle name="SAPBEXformats 3 19 4" xfId="51442" xr:uid="{00000000-0005-0000-0000-0000C29C0000}"/>
    <cellStyle name="SAPBEXformats 3 2" xfId="3346" xr:uid="{00000000-0005-0000-0000-0000C39C0000}"/>
    <cellStyle name="SAPBEXformats 3 2 2" xfId="20920" xr:uid="{00000000-0005-0000-0000-0000C49C0000}"/>
    <cellStyle name="SAPBEXformats 3 2 3" xfId="33864" xr:uid="{00000000-0005-0000-0000-0000C59C0000}"/>
    <cellStyle name="SAPBEXformats 3 2 4" xfId="45834" xr:uid="{00000000-0005-0000-0000-0000C69C0000}"/>
    <cellStyle name="SAPBEXformats 3 20" xfId="10707" xr:uid="{00000000-0005-0000-0000-0000C79C0000}"/>
    <cellStyle name="SAPBEXformats 3 20 2" xfId="27643" xr:uid="{00000000-0005-0000-0000-0000C89C0000}"/>
    <cellStyle name="SAPBEXformats 3 20 3" xfId="38652" xr:uid="{00000000-0005-0000-0000-0000C99C0000}"/>
    <cellStyle name="SAPBEXformats 3 20 4" xfId="51660" xr:uid="{00000000-0005-0000-0000-0000CA9C0000}"/>
    <cellStyle name="SAPBEXformats 3 21" xfId="11031" xr:uid="{00000000-0005-0000-0000-0000CB9C0000}"/>
    <cellStyle name="SAPBEXformats 3 21 2" xfId="27938" xr:uid="{00000000-0005-0000-0000-0000CC9C0000}"/>
    <cellStyle name="SAPBEXformats 3 21 3" xfId="38891" xr:uid="{00000000-0005-0000-0000-0000CD9C0000}"/>
    <cellStyle name="SAPBEXformats 3 21 4" xfId="51899" xr:uid="{00000000-0005-0000-0000-0000CE9C0000}"/>
    <cellStyle name="SAPBEXformats 3 22" xfId="11369" xr:uid="{00000000-0005-0000-0000-0000CF9C0000}"/>
    <cellStyle name="SAPBEXformats 3 22 2" xfId="28245" xr:uid="{00000000-0005-0000-0000-0000D09C0000}"/>
    <cellStyle name="SAPBEXformats 3 22 3" xfId="39148" xr:uid="{00000000-0005-0000-0000-0000D19C0000}"/>
    <cellStyle name="SAPBEXformats 3 22 4" xfId="52156" xr:uid="{00000000-0005-0000-0000-0000D29C0000}"/>
    <cellStyle name="SAPBEXformats 3 23" xfId="11640" xr:uid="{00000000-0005-0000-0000-0000D39C0000}"/>
    <cellStyle name="SAPBEXformats 3 23 2" xfId="28484" xr:uid="{00000000-0005-0000-0000-0000D49C0000}"/>
    <cellStyle name="SAPBEXformats 3 23 3" xfId="39351" xr:uid="{00000000-0005-0000-0000-0000D59C0000}"/>
    <cellStyle name="SAPBEXformats 3 23 4" xfId="52359" xr:uid="{00000000-0005-0000-0000-0000D69C0000}"/>
    <cellStyle name="SAPBEXformats 3 24" xfId="11971" xr:uid="{00000000-0005-0000-0000-0000D79C0000}"/>
    <cellStyle name="SAPBEXformats 3 24 2" xfId="28784" xr:uid="{00000000-0005-0000-0000-0000D89C0000}"/>
    <cellStyle name="SAPBEXformats 3 24 3" xfId="39612" xr:uid="{00000000-0005-0000-0000-0000D99C0000}"/>
    <cellStyle name="SAPBEXformats 3 24 4" xfId="52620" xr:uid="{00000000-0005-0000-0000-0000DA9C0000}"/>
    <cellStyle name="SAPBEXformats 3 25" xfId="12256" xr:uid="{00000000-0005-0000-0000-0000DB9C0000}"/>
    <cellStyle name="SAPBEXformats 3 25 2" xfId="29037" xr:uid="{00000000-0005-0000-0000-0000DC9C0000}"/>
    <cellStyle name="SAPBEXformats 3 25 3" xfId="39811" xr:uid="{00000000-0005-0000-0000-0000DD9C0000}"/>
    <cellStyle name="SAPBEXformats 3 25 4" xfId="52819" xr:uid="{00000000-0005-0000-0000-0000DE9C0000}"/>
    <cellStyle name="SAPBEXformats 3 26" xfId="12529" xr:uid="{00000000-0005-0000-0000-0000DF9C0000}"/>
    <cellStyle name="SAPBEXformats 3 26 2" xfId="29278" xr:uid="{00000000-0005-0000-0000-0000E09C0000}"/>
    <cellStyle name="SAPBEXformats 3 26 3" xfId="40012" xr:uid="{00000000-0005-0000-0000-0000E19C0000}"/>
    <cellStyle name="SAPBEXformats 3 26 4" xfId="53020" xr:uid="{00000000-0005-0000-0000-0000E29C0000}"/>
    <cellStyle name="SAPBEXformats 3 27" xfId="12812" xr:uid="{00000000-0005-0000-0000-0000E39C0000}"/>
    <cellStyle name="SAPBEXformats 3 27 2" xfId="29529" xr:uid="{00000000-0005-0000-0000-0000E49C0000}"/>
    <cellStyle name="SAPBEXformats 3 27 3" xfId="40213" xr:uid="{00000000-0005-0000-0000-0000E59C0000}"/>
    <cellStyle name="SAPBEXformats 3 27 4" xfId="53221" xr:uid="{00000000-0005-0000-0000-0000E69C0000}"/>
    <cellStyle name="SAPBEXformats 3 28" xfId="13155" xr:uid="{00000000-0005-0000-0000-0000E79C0000}"/>
    <cellStyle name="SAPBEXformats 3 28 2" xfId="29837" xr:uid="{00000000-0005-0000-0000-0000E89C0000}"/>
    <cellStyle name="SAPBEXformats 3 28 3" xfId="40481" xr:uid="{00000000-0005-0000-0000-0000E99C0000}"/>
    <cellStyle name="SAPBEXformats 3 28 4" xfId="53489" xr:uid="{00000000-0005-0000-0000-0000EA9C0000}"/>
    <cellStyle name="SAPBEXformats 3 29" xfId="13492" xr:uid="{00000000-0005-0000-0000-0000EB9C0000}"/>
    <cellStyle name="SAPBEXformats 3 29 2" xfId="30143" xr:uid="{00000000-0005-0000-0000-0000EC9C0000}"/>
    <cellStyle name="SAPBEXformats 3 29 3" xfId="40747" xr:uid="{00000000-0005-0000-0000-0000ED9C0000}"/>
    <cellStyle name="SAPBEXformats 3 29 4" xfId="53755" xr:uid="{00000000-0005-0000-0000-0000EE9C0000}"/>
    <cellStyle name="SAPBEXformats 3 3" xfId="3642" xr:uid="{00000000-0005-0000-0000-0000EF9C0000}"/>
    <cellStyle name="SAPBEXformats 3 3 2" xfId="21180" xr:uid="{00000000-0005-0000-0000-0000F09C0000}"/>
    <cellStyle name="SAPBEXformats 3 3 3" xfId="25270" xr:uid="{00000000-0005-0000-0000-0000F19C0000}"/>
    <cellStyle name="SAPBEXformats 3 3 4" xfId="46051" xr:uid="{00000000-0005-0000-0000-0000F29C0000}"/>
    <cellStyle name="SAPBEXformats 3 30" xfId="13731" xr:uid="{00000000-0005-0000-0000-0000F39C0000}"/>
    <cellStyle name="SAPBEXformats 3 30 2" xfId="30356" xr:uid="{00000000-0005-0000-0000-0000F49C0000}"/>
    <cellStyle name="SAPBEXformats 3 30 3" xfId="40932" xr:uid="{00000000-0005-0000-0000-0000F59C0000}"/>
    <cellStyle name="SAPBEXformats 3 30 4" xfId="53940" xr:uid="{00000000-0005-0000-0000-0000F69C0000}"/>
    <cellStyle name="SAPBEXformats 3 31" xfId="14006" xr:uid="{00000000-0005-0000-0000-0000F79C0000}"/>
    <cellStyle name="SAPBEXformats 3 31 2" xfId="30596" xr:uid="{00000000-0005-0000-0000-0000F89C0000}"/>
    <cellStyle name="SAPBEXformats 3 31 3" xfId="41134" xr:uid="{00000000-0005-0000-0000-0000F99C0000}"/>
    <cellStyle name="SAPBEXformats 3 31 4" xfId="54142" xr:uid="{00000000-0005-0000-0000-0000FA9C0000}"/>
    <cellStyle name="SAPBEXformats 3 32" xfId="14303" xr:uid="{00000000-0005-0000-0000-0000FB9C0000}"/>
    <cellStyle name="SAPBEXformats 3 32 2" xfId="30860" xr:uid="{00000000-0005-0000-0000-0000FC9C0000}"/>
    <cellStyle name="SAPBEXformats 3 32 3" xfId="41350" xr:uid="{00000000-0005-0000-0000-0000FD9C0000}"/>
    <cellStyle name="SAPBEXformats 3 32 4" xfId="54358" xr:uid="{00000000-0005-0000-0000-0000FE9C0000}"/>
    <cellStyle name="SAPBEXformats 3 33" xfId="14627" xr:uid="{00000000-0005-0000-0000-0000FF9C0000}"/>
    <cellStyle name="SAPBEXformats 3 33 2" xfId="31148" xr:uid="{00000000-0005-0000-0000-0000009D0000}"/>
    <cellStyle name="SAPBEXformats 3 33 3" xfId="41593" xr:uid="{00000000-0005-0000-0000-0000019D0000}"/>
    <cellStyle name="SAPBEXformats 3 33 4" xfId="54601" xr:uid="{00000000-0005-0000-0000-0000029D0000}"/>
    <cellStyle name="SAPBEXformats 3 34" xfId="14930" xr:uid="{00000000-0005-0000-0000-0000039D0000}"/>
    <cellStyle name="SAPBEXformats 3 34 2" xfId="31417" xr:uid="{00000000-0005-0000-0000-0000049D0000}"/>
    <cellStyle name="SAPBEXformats 3 34 3" xfId="41825" xr:uid="{00000000-0005-0000-0000-0000059D0000}"/>
    <cellStyle name="SAPBEXformats 3 34 4" xfId="54833" xr:uid="{00000000-0005-0000-0000-0000069D0000}"/>
    <cellStyle name="SAPBEXformats 3 35" xfId="15235" xr:uid="{00000000-0005-0000-0000-0000079D0000}"/>
    <cellStyle name="SAPBEXformats 3 35 2" xfId="31686" xr:uid="{00000000-0005-0000-0000-0000089D0000}"/>
    <cellStyle name="SAPBEXformats 3 35 3" xfId="42055" xr:uid="{00000000-0005-0000-0000-0000099D0000}"/>
    <cellStyle name="SAPBEXformats 3 35 4" xfId="55063" xr:uid="{00000000-0005-0000-0000-00000A9D0000}"/>
    <cellStyle name="SAPBEXformats 3 36" xfId="15681" xr:uid="{00000000-0005-0000-0000-00000B9D0000}"/>
    <cellStyle name="SAPBEXformats 3 36 2" xfId="32090" xr:uid="{00000000-0005-0000-0000-00000C9D0000}"/>
    <cellStyle name="SAPBEXformats 3 36 3" xfId="42417" xr:uid="{00000000-0005-0000-0000-00000D9D0000}"/>
    <cellStyle name="SAPBEXformats 3 36 4" xfId="55425" xr:uid="{00000000-0005-0000-0000-00000E9D0000}"/>
    <cellStyle name="SAPBEXformats 3 37" xfId="15944" xr:uid="{00000000-0005-0000-0000-00000F9D0000}"/>
    <cellStyle name="SAPBEXformats 3 37 2" xfId="32317" xr:uid="{00000000-0005-0000-0000-0000109D0000}"/>
    <cellStyle name="SAPBEXformats 3 37 3" xfId="42607" xr:uid="{00000000-0005-0000-0000-0000119D0000}"/>
    <cellStyle name="SAPBEXformats 3 37 4" xfId="55615" xr:uid="{00000000-0005-0000-0000-0000129D0000}"/>
    <cellStyle name="SAPBEXformats 3 38" xfId="16431" xr:uid="{00000000-0005-0000-0000-0000139D0000}"/>
    <cellStyle name="SAPBEXformats 3 38 2" xfId="32764" xr:uid="{00000000-0005-0000-0000-0000149D0000}"/>
    <cellStyle name="SAPBEXformats 3 38 3" xfId="43003" xr:uid="{00000000-0005-0000-0000-0000159D0000}"/>
    <cellStyle name="SAPBEXformats 3 38 4" xfId="56011" xr:uid="{00000000-0005-0000-0000-0000169D0000}"/>
    <cellStyle name="SAPBEXformats 3 39" xfId="16651" xr:uid="{00000000-0005-0000-0000-0000179D0000}"/>
    <cellStyle name="SAPBEXformats 3 39 2" xfId="32959" xr:uid="{00000000-0005-0000-0000-0000189D0000}"/>
    <cellStyle name="SAPBEXformats 3 39 3" xfId="43174" xr:uid="{00000000-0005-0000-0000-0000199D0000}"/>
    <cellStyle name="SAPBEXformats 3 39 4" xfId="56182" xr:uid="{00000000-0005-0000-0000-00001A9D0000}"/>
    <cellStyle name="SAPBEXformats 3 4" xfId="4259" xr:uid="{00000000-0005-0000-0000-00001B9D0000}"/>
    <cellStyle name="SAPBEXformats 3 4 2" xfId="21744" xr:uid="{00000000-0005-0000-0000-00001C9D0000}"/>
    <cellStyle name="SAPBEXformats 3 4 3" xfId="31853" xr:uid="{00000000-0005-0000-0000-00001D9D0000}"/>
    <cellStyle name="SAPBEXformats 3 4 4" xfId="46529" xr:uid="{00000000-0005-0000-0000-00001E9D0000}"/>
    <cellStyle name="SAPBEXformats 3 40" xfId="17453" xr:uid="{00000000-0005-0000-0000-00001F9D0000}"/>
    <cellStyle name="SAPBEXformats 3 40 2" xfId="33691" xr:uid="{00000000-0005-0000-0000-0000209D0000}"/>
    <cellStyle name="SAPBEXformats 3 40 3" xfId="43806" xr:uid="{00000000-0005-0000-0000-0000219D0000}"/>
    <cellStyle name="SAPBEXformats 3 40 4" xfId="56814" xr:uid="{00000000-0005-0000-0000-0000229D0000}"/>
    <cellStyle name="SAPBEXformats 3 41" xfId="17702" xr:uid="{00000000-0005-0000-0000-0000239D0000}"/>
    <cellStyle name="SAPBEXformats 3 41 2" xfId="33912" xr:uid="{00000000-0005-0000-0000-0000249D0000}"/>
    <cellStyle name="SAPBEXformats 3 41 3" xfId="43987" xr:uid="{00000000-0005-0000-0000-0000259D0000}"/>
    <cellStyle name="SAPBEXformats 3 41 4" xfId="56995" xr:uid="{00000000-0005-0000-0000-0000269D0000}"/>
    <cellStyle name="SAPBEXformats 3 42" xfId="18021" xr:uid="{00000000-0005-0000-0000-0000279D0000}"/>
    <cellStyle name="SAPBEXformats 3 42 2" xfId="34194" xr:uid="{00000000-0005-0000-0000-0000289D0000}"/>
    <cellStyle name="SAPBEXformats 3 42 3" xfId="44221" xr:uid="{00000000-0005-0000-0000-0000299D0000}"/>
    <cellStyle name="SAPBEXformats 3 42 4" xfId="57229" xr:uid="{00000000-0005-0000-0000-00002A9D0000}"/>
    <cellStyle name="SAPBEXformats 3 43" xfId="18332" xr:uid="{00000000-0005-0000-0000-00002B9D0000}"/>
    <cellStyle name="SAPBEXformats 3 43 2" xfId="34469" xr:uid="{00000000-0005-0000-0000-00002C9D0000}"/>
    <cellStyle name="SAPBEXformats 3 43 3" xfId="44451" xr:uid="{00000000-0005-0000-0000-00002D9D0000}"/>
    <cellStyle name="SAPBEXformats 3 43 4" xfId="57459" xr:uid="{00000000-0005-0000-0000-00002E9D0000}"/>
    <cellStyle name="SAPBEXformats 3 44" xfId="18648" xr:uid="{00000000-0005-0000-0000-00002F9D0000}"/>
    <cellStyle name="SAPBEXformats 3 44 2" xfId="34749" xr:uid="{00000000-0005-0000-0000-0000309D0000}"/>
    <cellStyle name="SAPBEXformats 3 44 3" xfId="44686" xr:uid="{00000000-0005-0000-0000-0000319D0000}"/>
    <cellStyle name="SAPBEXformats 3 44 4" xfId="57694" xr:uid="{00000000-0005-0000-0000-0000329D0000}"/>
    <cellStyle name="SAPBEXformats 3 45" xfId="19110" xr:uid="{00000000-0005-0000-0000-0000339D0000}"/>
    <cellStyle name="SAPBEXformats 3 45 2" xfId="35158" xr:uid="{00000000-0005-0000-0000-0000349D0000}"/>
    <cellStyle name="SAPBEXformats 3 45 3" xfId="45028" xr:uid="{00000000-0005-0000-0000-0000359D0000}"/>
    <cellStyle name="SAPBEXformats 3 45 4" xfId="58036" xr:uid="{00000000-0005-0000-0000-0000369D0000}"/>
    <cellStyle name="SAPBEXformats 3 46" xfId="19411" xr:uid="{00000000-0005-0000-0000-0000379D0000}"/>
    <cellStyle name="SAPBEXformats 3 46 2" xfId="35424" xr:uid="{00000000-0005-0000-0000-0000389D0000}"/>
    <cellStyle name="SAPBEXformats 3 46 3" xfId="45251" xr:uid="{00000000-0005-0000-0000-0000399D0000}"/>
    <cellStyle name="SAPBEXformats 3 46 4" xfId="58259" xr:uid="{00000000-0005-0000-0000-00003A9D0000}"/>
    <cellStyle name="SAPBEXformats 3 47" xfId="33368" xr:uid="{00000000-0005-0000-0000-00003B9D0000}"/>
    <cellStyle name="SAPBEXformats 3 48" xfId="45535" xr:uid="{00000000-0005-0000-0000-00003C9D0000}"/>
    <cellStyle name="SAPBEXformats 3 5" xfId="4502" xr:uid="{00000000-0005-0000-0000-00003D9D0000}"/>
    <cellStyle name="SAPBEXformats 3 5 2" xfId="21955" xr:uid="{00000000-0005-0000-0000-00003E9D0000}"/>
    <cellStyle name="SAPBEXformats 3 5 3" xfId="20427" xr:uid="{00000000-0005-0000-0000-00003F9D0000}"/>
    <cellStyle name="SAPBEXformats 3 5 4" xfId="46699" xr:uid="{00000000-0005-0000-0000-0000409D0000}"/>
    <cellStyle name="SAPBEXformats 3 6" xfId="4893" xr:uid="{00000000-0005-0000-0000-0000419D0000}"/>
    <cellStyle name="SAPBEXformats 3 6 2" xfId="22318" xr:uid="{00000000-0005-0000-0000-0000429D0000}"/>
    <cellStyle name="SAPBEXformats 3 6 3" xfId="19768" xr:uid="{00000000-0005-0000-0000-0000439D0000}"/>
    <cellStyle name="SAPBEXformats 3 6 4" xfId="47012" xr:uid="{00000000-0005-0000-0000-0000449D0000}"/>
    <cellStyle name="SAPBEXformats 3 7" xfId="5119" xr:uid="{00000000-0005-0000-0000-0000459D0000}"/>
    <cellStyle name="SAPBEXformats 3 7 2" xfId="22522" xr:uid="{00000000-0005-0000-0000-0000469D0000}"/>
    <cellStyle name="SAPBEXformats 3 7 3" xfId="19715" xr:uid="{00000000-0005-0000-0000-0000479D0000}"/>
    <cellStyle name="SAPBEXformats 3 7 4" xfId="47194" xr:uid="{00000000-0005-0000-0000-0000489D0000}"/>
    <cellStyle name="SAPBEXformats 3 8" xfId="5404" xr:uid="{00000000-0005-0000-0000-0000499D0000}"/>
    <cellStyle name="SAPBEXformats 3 8 2" xfId="22783" xr:uid="{00000000-0005-0000-0000-00004A9D0000}"/>
    <cellStyle name="SAPBEXformats 3 8 3" xfId="20288" xr:uid="{00000000-0005-0000-0000-00004B9D0000}"/>
    <cellStyle name="SAPBEXformats 3 8 4" xfId="47412" xr:uid="{00000000-0005-0000-0000-00004C9D0000}"/>
    <cellStyle name="SAPBEXformats 3 9" xfId="5612" xr:uid="{00000000-0005-0000-0000-00004D9D0000}"/>
    <cellStyle name="SAPBEXformats 3 9 2" xfId="22972" xr:uid="{00000000-0005-0000-0000-00004E9D0000}"/>
    <cellStyle name="SAPBEXformats 3 9 3" xfId="20268" xr:uid="{00000000-0005-0000-0000-00004F9D0000}"/>
    <cellStyle name="SAPBEXformats 3 9 4" xfId="47574" xr:uid="{00000000-0005-0000-0000-0000509D0000}"/>
    <cellStyle name="SAPBEXformats 30" xfId="45413" xr:uid="{00000000-0005-0000-0000-0000519D0000}"/>
    <cellStyle name="SAPBEXformats 4" xfId="2701" xr:uid="{00000000-0005-0000-0000-0000529D0000}"/>
    <cellStyle name="SAPBEXformats 4 10" xfId="6110" xr:uid="{00000000-0005-0000-0000-0000539D0000}"/>
    <cellStyle name="SAPBEXformats 4 10 2" xfId="23442" xr:uid="{00000000-0005-0000-0000-0000549D0000}"/>
    <cellStyle name="SAPBEXformats 4 10 3" xfId="22433" xr:uid="{00000000-0005-0000-0000-0000559D0000}"/>
    <cellStyle name="SAPBEXformats 4 10 4" xfId="47997" xr:uid="{00000000-0005-0000-0000-0000569D0000}"/>
    <cellStyle name="SAPBEXformats 4 11" xfId="5968" xr:uid="{00000000-0005-0000-0000-0000579D0000}"/>
    <cellStyle name="SAPBEXformats 4 11 2" xfId="23305" xr:uid="{00000000-0005-0000-0000-0000589D0000}"/>
    <cellStyle name="SAPBEXformats 4 11 3" xfId="34867" xr:uid="{00000000-0005-0000-0000-0000599D0000}"/>
    <cellStyle name="SAPBEXformats 4 11 4" xfId="47873" xr:uid="{00000000-0005-0000-0000-00005A9D0000}"/>
    <cellStyle name="SAPBEXformats 4 12" xfId="6635" xr:uid="{00000000-0005-0000-0000-00005B9D0000}"/>
    <cellStyle name="SAPBEXformats 4 12 2" xfId="23914" xr:uid="{00000000-0005-0000-0000-00005C9D0000}"/>
    <cellStyle name="SAPBEXformats 4 12 3" xfId="34309" xr:uid="{00000000-0005-0000-0000-00005D9D0000}"/>
    <cellStyle name="SAPBEXformats 4 12 4" xfId="48397" xr:uid="{00000000-0005-0000-0000-00005E9D0000}"/>
    <cellStyle name="SAPBEXformats 4 13" xfId="7009" xr:uid="{00000000-0005-0000-0000-00005F9D0000}"/>
    <cellStyle name="SAPBEXformats 4 13 2" xfId="24253" xr:uid="{00000000-0005-0000-0000-0000609D0000}"/>
    <cellStyle name="SAPBEXformats 4 13 3" xfId="35717" xr:uid="{00000000-0005-0000-0000-0000619D0000}"/>
    <cellStyle name="SAPBEXformats 4 13 4" xfId="48686" xr:uid="{00000000-0005-0000-0000-0000629D0000}"/>
    <cellStyle name="SAPBEXformats 4 14" xfId="7424" xr:uid="{00000000-0005-0000-0000-0000639D0000}"/>
    <cellStyle name="SAPBEXformats 4 14 2" xfId="24624" xr:uid="{00000000-0005-0000-0000-0000649D0000}"/>
    <cellStyle name="SAPBEXformats 4 14 3" xfId="36015" xr:uid="{00000000-0005-0000-0000-0000659D0000}"/>
    <cellStyle name="SAPBEXformats 4 14 4" xfId="48986" xr:uid="{00000000-0005-0000-0000-0000669D0000}"/>
    <cellStyle name="SAPBEXformats 4 15" xfId="7732" xr:uid="{00000000-0005-0000-0000-0000679D0000}"/>
    <cellStyle name="SAPBEXformats 4 15 2" xfId="24895" xr:uid="{00000000-0005-0000-0000-0000689D0000}"/>
    <cellStyle name="SAPBEXformats 4 15 3" xfId="36246" xr:uid="{00000000-0005-0000-0000-0000699D0000}"/>
    <cellStyle name="SAPBEXformats 4 15 4" xfId="49217" xr:uid="{00000000-0005-0000-0000-00006A9D0000}"/>
    <cellStyle name="SAPBEXformats 4 16" xfId="8308" xr:uid="{00000000-0005-0000-0000-00006B9D0000}"/>
    <cellStyle name="SAPBEXformats 4 16 2" xfId="25433" xr:uid="{00000000-0005-0000-0000-00006C9D0000}"/>
    <cellStyle name="SAPBEXformats 4 16 3" xfId="36724" xr:uid="{00000000-0005-0000-0000-00006D9D0000}"/>
    <cellStyle name="SAPBEXformats 4 16 4" xfId="49695" xr:uid="{00000000-0005-0000-0000-00006E9D0000}"/>
    <cellStyle name="SAPBEXformats 4 17" xfId="8173" xr:uid="{00000000-0005-0000-0000-00006F9D0000}"/>
    <cellStyle name="SAPBEXformats 4 17 2" xfId="25305" xr:uid="{00000000-0005-0000-0000-0000709D0000}"/>
    <cellStyle name="SAPBEXformats 4 17 3" xfId="36608" xr:uid="{00000000-0005-0000-0000-0000719D0000}"/>
    <cellStyle name="SAPBEXformats 4 17 4" xfId="49579" xr:uid="{00000000-0005-0000-0000-0000729D0000}"/>
    <cellStyle name="SAPBEXformats 4 18" xfId="8853" xr:uid="{00000000-0005-0000-0000-0000739D0000}"/>
    <cellStyle name="SAPBEXformats 4 18 2" xfId="25915" xr:uid="{00000000-0005-0000-0000-0000749D0000}"/>
    <cellStyle name="SAPBEXformats 4 18 3" xfId="37134" xr:uid="{00000000-0005-0000-0000-0000759D0000}"/>
    <cellStyle name="SAPBEXformats 4 18 4" xfId="50105" xr:uid="{00000000-0005-0000-0000-0000769D0000}"/>
    <cellStyle name="SAPBEXformats 4 19" xfId="10359" xr:uid="{00000000-0005-0000-0000-0000779D0000}"/>
    <cellStyle name="SAPBEXformats 4 19 2" xfId="27322" xr:uid="{00000000-0005-0000-0000-0000789D0000}"/>
    <cellStyle name="SAPBEXformats 4 19 3" xfId="38381" xr:uid="{00000000-0005-0000-0000-0000799D0000}"/>
    <cellStyle name="SAPBEXformats 4 19 4" xfId="51341" xr:uid="{00000000-0005-0000-0000-00007A9D0000}"/>
    <cellStyle name="SAPBEXformats 4 2" xfId="3249" xr:uid="{00000000-0005-0000-0000-00007B9D0000}"/>
    <cellStyle name="SAPBEXformats 4 2 2" xfId="20835" xr:uid="{00000000-0005-0000-0000-00007C9D0000}"/>
    <cellStyle name="SAPBEXformats 4 2 3" xfId="28930" xr:uid="{00000000-0005-0000-0000-00007D9D0000}"/>
    <cellStyle name="SAPBEXformats 4 2 4" xfId="45773" xr:uid="{00000000-0005-0000-0000-00007E9D0000}"/>
    <cellStyle name="SAPBEXformats 4 20" xfId="9121" xr:uid="{00000000-0005-0000-0000-00007F9D0000}"/>
    <cellStyle name="SAPBEXformats 4 20 2" xfId="26157" xr:uid="{00000000-0005-0000-0000-0000809D0000}"/>
    <cellStyle name="SAPBEXformats 4 20 3" xfId="37338" xr:uid="{00000000-0005-0000-0000-0000819D0000}"/>
    <cellStyle name="SAPBEXformats 4 20 4" xfId="50309" xr:uid="{00000000-0005-0000-0000-0000829D0000}"/>
    <cellStyle name="SAPBEXformats 4 21" xfId="10198" xr:uid="{00000000-0005-0000-0000-0000839D0000}"/>
    <cellStyle name="SAPBEXformats 4 21 2" xfId="27167" xr:uid="{00000000-0005-0000-0000-0000849D0000}"/>
    <cellStyle name="SAPBEXformats 4 21 3" xfId="38239" xr:uid="{00000000-0005-0000-0000-0000859D0000}"/>
    <cellStyle name="SAPBEXformats 4 21 4" xfId="51197" xr:uid="{00000000-0005-0000-0000-0000869D0000}"/>
    <cellStyle name="SAPBEXformats 4 22" xfId="11261" xr:uid="{00000000-0005-0000-0000-0000879D0000}"/>
    <cellStyle name="SAPBEXformats 4 22 2" xfId="28144" xr:uid="{00000000-0005-0000-0000-0000889D0000}"/>
    <cellStyle name="SAPBEXformats 4 22 3" xfId="39070" xr:uid="{00000000-0005-0000-0000-0000899D0000}"/>
    <cellStyle name="SAPBEXformats 4 22 4" xfId="52078" xr:uid="{00000000-0005-0000-0000-00008A9D0000}"/>
    <cellStyle name="SAPBEXformats 4 23" xfId="10873" xr:uid="{00000000-0005-0000-0000-00008B9D0000}"/>
    <cellStyle name="SAPBEXformats 4 23 2" xfId="27795" xr:uid="{00000000-0005-0000-0000-00008C9D0000}"/>
    <cellStyle name="SAPBEXformats 4 23 3" xfId="38782" xr:uid="{00000000-0005-0000-0000-00008D9D0000}"/>
    <cellStyle name="SAPBEXformats 4 23 4" xfId="51790" xr:uid="{00000000-0005-0000-0000-00008E9D0000}"/>
    <cellStyle name="SAPBEXformats 4 24" xfId="11862" xr:uid="{00000000-0005-0000-0000-00008F9D0000}"/>
    <cellStyle name="SAPBEXformats 4 24 2" xfId="28684" xr:uid="{00000000-0005-0000-0000-0000909D0000}"/>
    <cellStyle name="SAPBEXformats 4 24 3" xfId="39534" xr:uid="{00000000-0005-0000-0000-0000919D0000}"/>
    <cellStyle name="SAPBEXformats 4 24 4" xfId="52542" xr:uid="{00000000-0005-0000-0000-0000929D0000}"/>
    <cellStyle name="SAPBEXformats 4 25" xfId="9417" xr:uid="{00000000-0005-0000-0000-0000939D0000}"/>
    <cellStyle name="SAPBEXformats 4 25 2" xfId="26440" xr:uid="{00000000-0005-0000-0000-0000949D0000}"/>
    <cellStyle name="SAPBEXformats 4 25 3" xfId="37594" xr:uid="{00000000-0005-0000-0000-0000959D0000}"/>
    <cellStyle name="SAPBEXformats 4 25 4" xfId="50560" xr:uid="{00000000-0005-0000-0000-0000969D0000}"/>
    <cellStyle name="SAPBEXformats 4 26" xfId="10004" xr:uid="{00000000-0005-0000-0000-0000979D0000}"/>
    <cellStyle name="SAPBEXformats 4 26 2" xfId="26989" xr:uid="{00000000-0005-0000-0000-0000989D0000}"/>
    <cellStyle name="SAPBEXformats 4 26 3" xfId="38090" xr:uid="{00000000-0005-0000-0000-0000999D0000}"/>
    <cellStyle name="SAPBEXformats 4 26 4" xfId="51055" xr:uid="{00000000-0005-0000-0000-00009A9D0000}"/>
    <cellStyle name="SAPBEXformats 4 27" xfId="10022" xr:uid="{00000000-0005-0000-0000-00009B9D0000}"/>
    <cellStyle name="SAPBEXformats 4 27 2" xfId="27006" xr:uid="{00000000-0005-0000-0000-00009C9D0000}"/>
    <cellStyle name="SAPBEXformats 4 27 3" xfId="38105" xr:uid="{00000000-0005-0000-0000-00009D9D0000}"/>
    <cellStyle name="SAPBEXformats 4 27 4" xfId="51070" xr:uid="{00000000-0005-0000-0000-00009E9D0000}"/>
    <cellStyle name="SAPBEXformats 4 28" xfId="13048" xr:uid="{00000000-0005-0000-0000-00009F9D0000}"/>
    <cellStyle name="SAPBEXformats 4 28 2" xfId="29741" xr:uid="{00000000-0005-0000-0000-0000A09D0000}"/>
    <cellStyle name="SAPBEXformats 4 28 3" xfId="40406" xr:uid="{00000000-0005-0000-0000-0000A19D0000}"/>
    <cellStyle name="SAPBEXformats 4 28 4" xfId="53414" xr:uid="{00000000-0005-0000-0000-0000A29D0000}"/>
    <cellStyle name="SAPBEXformats 4 29" xfId="13388" xr:uid="{00000000-0005-0000-0000-0000A39D0000}"/>
    <cellStyle name="SAPBEXformats 4 29 2" xfId="30050" xr:uid="{00000000-0005-0000-0000-0000A49D0000}"/>
    <cellStyle name="SAPBEXformats 4 29 3" xfId="40671" xr:uid="{00000000-0005-0000-0000-0000A59D0000}"/>
    <cellStyle name="SAPBEXformats 4 29 4" xfId="53679" xr:uid="{00000000-0005-0000-0000-0000A69D0000}"/>
    <cellStyle name="SAPBEXformats 4 3" xfId="3545" xr:uid="{00000000-0005-0000-0000-0000A79D0000}"/>
    <cellStyle name="SAPBEXformats 4 3 2" xfId="21099" xr:uid="{00000000-0005-0000-0000-0000A89D0000}"/>
    <cellStyle name="SAPBEXformats 4 3 3" xfId="28963" xr:uid="{00000000-0005-0000-0000-0000A99D0000}"/>
    <cellStyle name="SAPBEXformats 4 3 4" xfId="45990" xr:uid="{00000000-0005-0000-0000-0000AA9D0000}"/>
    <cellStyle name="SAPBEXformats 4 30" xfId="13426" xr:uid="{00000000-0005-0000-0000-0000AB9D0000}"/>
    <cellStyle name="SAPBEXformats 4 30 2" xfId="30085" xr:uid="{00000000-0005-0000-0000-0000AC9D0000}"/>
    <cellStyle name="SAPBEXformats 4 30 3" xfId="40702" xr:uid="{00000000-0005-0000-0000-0000AD9D0000}"/>
    <cellStyle name="SAPBEXformats 4 30 4" xfId="53710" xr:uid="{00000000-0005-0000-0000-0000AE9D0000}"/>
    <cellStyle name="SAPBEXformats 4 31" xfId="10222" xr:uid="{00000000-0005-0000-0000-0000AF9D0000}"/>
    <cellStyle name="SAPBEXformats 4 31 2" xfId="27190" xr:uid="{00000000-0005-0000-0000-0000B09D0000}"/>
    <cellStyle name="SAPBEXformats 4 31 3" xfId="38260" xr:uid="{00000000-0005-0000-0000-0000B19D0000}"/>
    <cellStyle name="SAPBEXformats 4 31 4" xfId="51217" xr:uid="{00000000-0005-0000-0000-0000B29D0000}"/>
    <cellStyle name="SAPBEXformats 4 32" xfId="13906" xr:uid="{00000000-0005-0000-0000-0000B39D0000}"/>
    <cellStyle name="SAPBEXformats 4 32 2" xfId="30510" xr:uid="{00000000-0005-0000-0000-0000B49D0000}"/>
    <cellStyle name="SAPBEXformats 4 32 3" xfId="41072" xr:uid="{00000000-0005-0000-0000-0000B59D0000}"/>
    <cellStyle name="SAPBEXformats 4 32 4" xfId="54080" xr:uid="{00000000-0005-0000-0000-0000B69D0000}"/>
    <cellStyle name="SAPBEXformats 4 33" xfId="14524" xr:uid="{00000000-0005-0000-0000-0000B79D0000}"/>
    <cellStyle name="SAPBEXformats 4 33 2" xfId="31060" xr:uid="{00000000-0005-0000-0000-0000B89D0000}"/>
    <cellStyle name="SAPBEXformats 4 33 3" xfId="41528" xr:uid="{00000000-0005-0000-0000-0000B99D0000}"/>
    <cellStyle name="SAPBEXformats 4 33 4" xfId="54536" xr:uid="{00000000-0005-0000-0000-0000BA9D0000}"/>
    <cellStyle name="SAPBEXformats 4 34" xfId="14840" xr:uid="{00000000-0005-0000-0000-0000BB9D0000}"/>
    <cellStyle name="SAPBEXformats 4 34 2" xfId="31338" xr:uid="{00000000-0005-0000-0000-0000BC9D0000}"/>
    <cellStyle name="SAPBEXformats 4 34 3" xfId="41762" xr:uid="{00000000-0005-0000-0000-0000BD9D0000}"/>
    <cellStyle name="SAPBEXformats 4 34 4" xfId="54770" xr:uid="{00000000-0005-0000-0000-0000BE9D0000}"/>
    <cellStyle name="SAPBEXformats 4 35" xfId="15138" xr:uid="{00000000-0005-0000-0000-0000BF9D0000}"/>
    <cellStyle name="SAPBEXformats 4 35 2" xfId="31605" xr:uid="{00000000-0005-0000-0000-0000C09D0000}"/>
    <cellStyle name="SAPBEXformats 4 35 3" xfId="41994" xr:uid="{00000000-0005-0000-0000-0000C19D0000}"/>
    <cellStyle name="SAPBEXformats 4 35 4" xfId="55002" xr:uid="{00000000-0005-0000-0000-0000C29D0000}"/>
    <cellStyle name="SAPBEXformats 4 36" xfId="15590" xr:uid="{00000000-0005-0000-0000-0000C39D0000}"/>
    <cellStyle name="SAPBEXformats 4 36 2" xfId="32011" xr:uid="{00000000-0005-0000-0000-0000C49D0000}"/>
    <cellStyle name="SAPBEXformats 4 36 3" xfId="42354" xr:uid="{00000000-0005-0000-0000-0000C59D0000}"/>
    <cellStyle name="SAPBEXformats 4 36 4" xfId="55362" xr:uid="{00000000-0005-0000-0000-0000C69D0000}"/>
    <cellStyle name="SAPBEXformats 4 37" xfId="15475" xr:uid="{00000000-0005-0000-0000-0000C79D0000}"/>
    <cellStyle name="SAPBEXformats 4 37 2" xfId="31902" xr:uid="{00000000-0005-0000-0000-0000C89D0000}"/>
    <cellStyle name="SAPBEXformats 4 37 3" xfId="42253" xr:uid="{00000000-0005-0000-0000-0000C99D0000}"/>
    <cellStyle name="SAPBEXformats 4 37 4" xfId="55261" xr:uid="{00000000-0005-0000-0000-0000CA9D0000}"/>
    <cellStyle name="SAPBEXformats 4 38" xfId="16335" xr:uid="{00000000-0005-0000-0000-0000CB9D0000}"/>
    <cellStyle name="SAPBEXformats 4 38 2" xfId="32678" xr:uid="{00000000-0005-0000-0000-0000CC9D0000}"/>
    <cellStyle name="SAPBEXformats 4 38 3" xfId="42934" xr:uid="{00000000-0005-0000-0000-0000CD9D0000}"/>
    <cellStyle name="SAPBEXformats 4 38 4" xfId="55942" xr:uid="{00000000-0005-0000-0000-0000CE9D0000}"/>
    <cellStyle name="SAPBEXformats 4 39" xfId="16235" xr:uid="{00000000-0005-0000-0000-0000CF9D0000}"/>
    <cellStyle name="SAPBEXformats 4 39 2" xfId="32587" xr:uid="{00000000-0005-0000-0000-0000D09D0000}"/>
    <cellStyle name="SAPBEXformats 4 39 3" xfId="42849" xr:uid="{00000000-0005-0000-0000-0000D19D0000}"/>
    <cellStyle name="SAPBEXformats 4 39 4" xfId="55857" xr:uid="{00000000-0005-0000-0000-0000D29D0000}"/>
    <cellStyle name="SAPBEXformats 4 4" xfId="4164" xr:uid="{00000000-0005-0000-0000-0000D39D0000}"/>
    <cellStyle name="SAPBEXformats 4 4 2" xfId="21662" xr:uid="{00000000-0005-0000-0000-0000D49D0000}"/>
    <cellStyle name="SAPBEXformats 4 4 3" xfId="19862" xr:uid="{00000000-0005-0000-0000-0000D59D0000}"/>
    <cellStyle name="SAPBEXformats 4 4 4" xfId="46470" xr:uid="{00000000-0005-0000-0000-0000D69D0000}"/>
    <cellStyle name="SAPBEXformats 4 40" xfId="17355" xr:uid="{00000000-0005-0000-0000-0000D79D0000}"/>
    <cellStyle name="SAPBEXformats 4 40 2" xfId="33608" xr:uid="{00000000-0005-0000-0000-0000D89D0000}"/>
    <cellStyle name="SAPBEXformats 4 40 3" xfId="43746" xr:uid="{00000000-0005-0000-0000-0000D99D0000}"/>
    <cellStyle name="SAPBEXformats 4 40 4" xfId="56754" xr:uid="{00000000-0005-0000-0000-0000DA9D0000}"/>
    <cellStyle name="SAPBEXformats 4 41" xfId="17161" xr:uid="{00000000-0005-0000-0000-0000DB9D0000}"/>
    <cellStyle name="SAPBEXformats 4 41 2" xfId="33425" xr:uid="{00000000-0005-0000-0000-0000DC9D0000}"/>
    <cellStyle name="SAPBEXformats 4 41 3" xfId="43586" xr:uid="{00000000-0005-0000-0000-0000DD9D0000}"/>
    <cellStyle name="SAPBEXformats 4 41 4" xfId="56594" xr:uid="{00000000-0005-0000-0000-0000DE9D0000}"/>
    <cellStyle name="SAPBEXformats 4 42" xfId="17916" xr:uid="{00000000-0005-0000-0000-0000DF9D0000}"/>
    <cellStyle name="SAPBEXformats 4 42 2" xfId="34104" xr:uid="{00000000-0005-0000-0000-0000E09D0000}"/>
    <cellStyle name="SAPBEXformats 4 42 3" xfId="44157" xr:uid="{00000000-0005-0000-0000-0000E19D0000}"/>
    <cellStyle name="SAPBEXformats 4 42 4" xfId="57165" xr:uid="{00000000-0005-0000-0000-0000E29D0000}"/>
    <cellStyle name="SAPBEXformats 4 43" xfId="18231" xr:uid="{00000000-0005-0000-0000-0000E39D0000}"/>
    <cellStyle name="SAPBEXformats 4 43 2" xfId="34379" xr:uid="{00000000-0005-0000-0000-0000E49D0000}"/>
    <cellStyle name="SAPBEXformats 4 43 3" xfId="44388" xr:uid="{00000000-0005-0000-0000-0000E59D0000}"/>
    <cellStyle name="SAPBEXformats 4 43 4" xfId="57396" xr:uid="{00000000-0005-0000-0000-0000E69D0000}"/>
    <cellStyle name="SAPBEXformats 4 44" xfId="18551" xr:uid="{00000000-0005-0000-0000-0000E79D0000}"/>
    <cellStyle name="SAPBEXformats 4 44 2" xfId="34666" xr:uid="{00000000-0005-0000-0000-0000E89D0000}"/>
    <cellStyle name="SAPBEXformats 4 44 3" xfId="44625" xr:uid="{00000000-0005-0000-0000-0000E99D0000}"/>
    <cellStyle name="SAPBEXformats 4 44 4" xfId="57633" xr:uid="{00000000-0005-0000-0000-0000EA9D0000}"/>
    <cellStyle name="SAPBEXformats 4 45" xfId="19010" xr:uid="{00000000-0005-0000-0000-0000EB9D0000}"/>
    <cellStyle name="SAPBEXformats 4 45 2" xfId="35073" xr:uid="{00000000-0005-0000-0000-0000EC9D0000}"/>
    <cellStyle name="SAPBEXformats 4 45 3" xfId="44967" xr:uid="{00000000-0005-0000-0000-0000ED9D0000}"/>
    <cellStyle name="SAPBEXformats 4 45 4" xfId="57975" xr:uid="{00000000-0005-0000-0000-0000EE9D0000}"/>
    <cellStyle name="SAPBEXformats 4 46" xfId="19314" xr:uid="{00000000-0005-0000-0000-0000EF9D0000}"/>
    <cellStyle name="SAPBEXformats 4 46 2" xfId="35343" xr:uid="{00000000-0005-0000-0000-0000F09D0000}"/>
    <cellStyle name="SAPBEXformats 4 46 3" xfId="45190" xr:uid="{00000000-0005-0000-0000-0000F19D0000}"/>
    <cellStyle name="SAPBEXformats 4 46 4" xfId="58198" xr:uid="{00000000-0005-0000-0000-0000F29D0000}"/>
    <cellStyle name="SAPBEXformats 4 47" xfId="34149" xr:uid="{00000000-0005-0000-0000-0000F39D0000}"/>
    <cellStyle name="SAPBEXformats 4 48" xfId="45474" xr:uid="{00000000-0005-0000-0000-0000F49D0000}"/>
    <cellStyle name="SAPBEXformats 4 5" xfId="4025" xr:uid="{00000000-0005-0000-0000-0000F59D0000}"/>
    <cellStyle name="SAPBEXformats 4 5 2" xfId="21532" xr:uid="{00000000-0005-0000-0000-0000F69D0000}"/>
    <cellStyle name="SAPBEXformats 4 5 3" xfId="19974" xr:uid="{00000000-0005-0000-0000-0000F79D0000}"/>
    <cellStyle name="SAPBEXformats 4 5 4" xfId="46358" xr:uid="{00000000-0005-0000-0000-0000F89D0000}"/>
    <cellStyle name="SAPBEXformats 4 6" xfId="4797" xr:uid="{00000000-0005-0000-0000-0000F99D0000}"/>
    <cellStyle name="SAPBEXformats 4 6 2" xfId="22230" xr:uid="{00000000-0005-0000-0000-0000FA9D0000}"/>
    <cellStyle name="SAPBEXformats 4 6 3" xfId="26927" xr:uid="{00000000-0005-0000-0000-0000FB9D0000}"/>
    <cellStyle name="SAPBEXformats 4 6 4" xfId="46943" xr:uid="{00000000-0005-0000-0000-0000FC9D0000}"/>
    <cellStyle name="SAPBEXformats 4 7" xfId="4093" xr:uid="{00000000-0005-0000-0000-0000FD9D0000}"/>
    <cellStyle name="SAPBEXformats 4 7 2" xfId="21596" xr:uid="{00000000-0005-0000-0000-0000FE9D0000}"/>
    <cellStyle name="SAPBEXformats 4 7 3" xfId="19919" xr:uid="{00000000-0005-0000-0000-0000FF9D0000}"/>
    <cellStyle name="SAPBEXformats 4 7 4" xfId="46413" xr:uid="{00000000-0005-0000-0000-0000009E0000}"/>
    <cellStyle name="SAPBEXformats 4 8" xfId="5310" xr:uid="{00000000-0005-0000-0000-0000019E0000}"/>
    <cellStyle name="SAPBEXformats 4 8 2" xfId="22697" xr:uid="{00000000-0005-0000-0000-0000029E0000}"/>
    <cellStyle name="SAPBEXformats 4 8 3" xfId="20352" xr:uid="{00000000-0005-0000-0000-0000039E0000}"/>
    <cellStyle name="SAPBEXformats 4 8 4" xfId="47345" xr:uid="{00000000-0005-0000-0000-0000049E0000}"/>
    <cellStyle name="SAPBEXformats 4 9" xfId="3920" xr:uid="{00000000-0005-0000-0000-0000059E0000}"/>
    <cellStyle name="SAPBEXformats 4 9 2" xfId="21434" xr:uid="{00000000-0005-0000-0000-0000069E0000}"/>
    <cellStyle name="SAPBEXformats 4 9 3" xfId="20061" xr:uid="{00000000-0005-0000-0000-0000079E0000}"/>
    <cellStyle name="SAPBEXformats 4 9 4" xfId="46270" xr:uid="{00000000-0005-0000-0000-0000089E0000}"/>
    <cellStyle name="SAPBEXformats 5" xfId="3138" xr:uid="{00000000-0005-0000-0000-0000099E0000}"/>
    <cellStyle name="SAPBEXformats 5 2" xfId="20731" xr:uid="{00000000-0005-0000-0000-00000A9E0000}"/>
    <cellStyle name="SAPBEXformats 5 3" xfId="20520" xr:uid="{00000000-0005-0000-0000-00000B9E0000}"/>
    <cellStyle name="SAPBEXformats 5 4" xfId="45681" xr:uid="{00000000-0005-0000-0000-00000C9E0000}"/>
    <cellStyle name="SAPBEXformats 6" xfId="4067" xr:uid="{00000000-0005-0000-0000-00000D9E0000}"/>
    <cellStyle name="SAPBEXformats 6 2" xfId="21570" xr:uid="{00000000-0005-0000-0000-00000E9E0000}"/>
    <cellStyle name="SAPBEXformats 6 3" xfId="19942" xr:uid="{00000000-0005-0000-0000-00000F9E0000}"/>
    <cellStyle name="SAPBEXformats 6 4" xfId="46390" xr:uid="{00000000-0005-0000-0000-0000109E0000}"/>
    <cellStyle name="SAPBEXformats 7" xfId="6137" xr:uid="{00000000-0005-0000-0000-0000119E0000}"/>
    <cellStyle name="SAPBEXformats 7 2" xfId="23469" xr:uid="{00000000-0005-0000-0000-0000129E0000}"/>
    <cellStyle name="SAPBEXformats 7 3" xfId="28601" xr:uid="{00000000-0005-0000-0000-0000139E0000}"/>
    <cellStyle name="SAPBEXformats 7 4" xfId="48023" xr:uid="{00000000-0005-0000-0000-0000149E0000}"/>
    <cellStyle name="SAPBEXformats 8" xfId="5888" xr:uid="{00000000-0005-0000-0000-0000159E0000}"/>
    <cellStyle name="SAPBEXformats 8 2" xfId="23230" xr:uid="{00000000-0005-0000-0000-0000169E0000}"/>
    <cellStyle name="SAPBEXformats 8 3" xfId="31094" xr:uid="{00000000-0005-0000-0000-0000179E0000}"/>
    <cellStyle name="SAPBEXformats 8 4" xfId="47810" xr:uid="{00000000-0005-0000-0000-0000189E0000}"/>
    <cellStyle name="SAPBEXformats 9" xfId="6932" xr:uid="{00000000-0005-0000-0000-0000199E0000}"/>
    <cellStyle name="SAPBEXformats 9 2" xfId="24177" xr:uid="{00000000-0005-0000-0000-00001A9E0000}"/>
    <cellStyle name="SAPBEXformats 9 3" xfId="35645" xr:uid="{00000000-0005-0000-0000-00001B9E0000}"/>
    <cellStyle name="SAPBEXformats 9 4" xfId="48614" xr:uid="{00000000-0005-0000-0000-00001C9E0000}"/>
    <cellStyle name="SAPBEXheaderItem" xfId="1603" xr:uid="{00000000-0005-0000-0000-00001D9E0000}"/>
    <cellStyle name="SAPBEXheaderItem 10" xfId="7293" xr:uid="{00000000-0005-0000-0000-00001E9E0000}"/>
    <cellStyle name="SAPBEXheaderItem 10 2" xfId="24505" xr:uid="{00000000-0005-0000-0000-00001F9E0000}"/>
    <cellStyle name="SAPBEXheaderItem 10 3" xfId="35919" xr:uid="{00000000-0005-0000-0000-0000209E0000}"/>
    <cellStyle name="SAPBEXheaderItem 10 4" xfId="48890" xr:uid="{00000000-0005-0000-0000-0000219E0000}"/>
    <cellStyle name="SAPBEXheaderItem 11" xfId="8063" xr:uid="{00000000-0005-0000-0000-0000229E0000}"/>
    <cellStyle name="SAPBEXheaderItem 11 2" xfId="25198" xr:uid="{00000000-0005-0000-0000-0000239E0000}"/>
    <cellStyle name="SAPBEXheaderItem 11 3" xfId="36506" xr:uid="{00000000-0005-0000-0000-0000249E0000}"/>
    <cellStyle name="SAPBEXheaderItem 11 4" xfId="49477" xr:uid="{00000000-0005-0000-0000-0000259E0000}"/>
    <cellStyle name="SAPBEXheaderItem 12" xfId="8113" xr:uid="{00000000-0005-0000-0000-0000269E0000}"/>
    <cellStyle name="SAPBEXheaderItem 12 2" xfId="25247" xr:uid="{00000000-0005-0000-0000-0000279E0000}"/>
    <cellStyle name="SAPBEXheaderItem 12 3" xfId="36555" xr:uid="{00000000-0005-0000-0000-0000289E0000}"/>
    <cellStyle name="SAPBEXheaderItem 12 4" xfId="49526" xr:uid="{00000000-0005-0000-0000-0000299E0000}"/>
    <cellStyle name="SAPBEXheaderItem 13" xfId="9472" xr:uid="{00000000-0005-0000-0000-00002A9E0000}"/>
    <cellStyle name="SAPBEXheaderItem 13 2" xfId="26492" xr:uid="{00000000-0005-0000-0000-00002B9E0000}"/>
    <cellStyle name="SAPBEXheaderItem 13 3" xfId="37640" xr:uid="{00000000-0005-0000-0000-00002C9E0000}"/>
    <cellStyle name="SAPBEXheaderItem 13 4" xfId="50606" xr:uid="{00000000-0005-0000-0000-00002D9E0000}"/>
    <cellStyle name="SAPBEXheaderItem 14" xfId="9742" xr:uid="{00000000-0005-0000-0000-00002E9E0000}"/>
    <cellStyle name="SAPBEXheaderItem 14 2" xfId="26740" xr:uid="{00000000-0005-0000-0000-00002F9E0000}"/>
    <cellStyle name="SAPBEXheaderItem 14 3" xfId="37873" xr:uid="{00000000-0005-0000-0000-0000309E0000}"/>
    <cellStyle name="SAPBEXheaderItem 14 4" xfId="50839" xr:uid="{00000000-0005-0000-0000-0000319E0000}"/>
    <cellStyle name="SAPBEXheaderItem 15" xfId="9164" xr:uid="{00000000-0005-0000-0000-0000329E0000}"/>
    <cellStyle name="SAPBEXheaderItem 15 2" xfId="26197" xr:uid="{00000000-0005-0000-0000-0000339E0000}"/>
    <cellStyle name="SAPBEXheaderItem 15 3" xfId="37377" xr:uid="{00000000-0005-0000-0000-0000349E0000}"/>
    <cellStyle name="SAPBEXheaderItem 15 4" xfId="50348" xr:uid="{00000000-0005-0000-0000-0000359E0000}"/>
    <cellStyle name="SAPBEXheaderItem 16" xfId="10312" xr:uid="{00000000-0005-0000-0000-0000369E0000}"/>
    <cellStyle name="SAPBEXheaderItem 16 2" xfId="27275" xr:uid="{00000000-0005-0000-0000-0000379E0000}"/>
    <cellStyle name="SAPBEXheaderItem 16 3" xfId="38336" xr:uid="{00000000-0005-0000-0000-0000389E0000}"/>
    <cellStyle name="SAPBEXheaderItem 16 4" xfId="51295" xr:uid="{00000000-0005-0000-0000-0000399E0000}"/>
    <cellStyle name="SAPBEXheaderItem 17" xfId="9562" xr:uid="{00000000-0005-0000-0000-00003A9E0000}"/>
    <cellStyle name="SAPBEXheaderItem 17 2" xfId="26574" xr:uid="{00000000-0005-0000-0000-00003B9E0000}"/>
    <cellStyle name="SAPBEXheaderItem 17 3" xfId="37717" xr:uid="{00000000-0005-0000-0000-00003C9E0000}"/>
    <cellStyle name="SAPBEXheaderItem 17 4" xfId="50683" xr:uid="{00000000-0005-0000-0000-00003D9E0000}"/>
    <cellStyle name="SAPBEXheaderItem 18" xfId="13952" xr:uid="{00000000-0005-0000-0000-00003E9E0000}"/>
    <cellStyle name="SAPBEXheaderItem 18 2" xfId="30552" xr:uid="{00000000-0005-0000-0000-00003F9E0000}"/>
    <cellStyle name="SAPBEXheaderItem 18 3" xfId="41100" xr:uid="{00000000-0005-0000-0000-0000409E0000}"/>
    <cellStyle name="SAPBEXheaderItem 18 4" xfId="54108" xr:uid="{00000000-0005-0000-0000-0000419E0000}"/>
    <cellStyle name="SAPBEXheaderItem 19" xfId="9615" xr:uid="{00000000-0005-0000-0000-0000429E0000}"/>
    <cellStyle name="SAPBEXheaderItem 19 2" xfId="26624" xr:uid="{00000000-0005-0000-0000-0000439E0000}"/>
    <cellStyle name="SAPBEXheaderItem 19 3" xfId="37767" xr:uid="{00000000-0005-0000-0000-0000449E0000}"/>
    <cellStyle name="SAPBEXheaderItem 19 4" xfId="50733" xr:uid="{00000000-0005-0000-0000-0000459E0000}"/>
    <cellStyle name="SAPBEXheaderItem 2" xfId="2915" xr:uid="{00000000-0005-0000-0000-0000469E0000}"/>
    <cellStyle name="SAPBEXheaderItem 2 10" xfId="6284" xr:uid="{00000000-0005-0000-0000-0000479E0000}"/>
    <cellStyle name="SAPBEXheaderItem 2 10 2" xfId="23606" xr:uid="{00000000-0005-0000-0000-0000489E0000}"/>
    <cellStyle name="SAPBEXheaderItem 2 10 3" xfId="30323" xr:uid="{00000000-0005-0000-0000-0000499E0000}"/>
    <cellStyle name="SAPBEXheaderItem 2 10 4" xfId="48140" xr:uid="{00000000-0005-0000-0000-00004A9E0000}"/>
    <cellStyle name="SAPBEXheaderItem 2 11" xfId="6519" xr:uid="{00000000-0005-0000-0000-00004B9E0000}"/>
    <cellStyle name="SAPBEXheaderItem 2 11 2" xfId="23815" xr:uid="{00000000-0005-0000-0000-00004C9E0000}"/>
    <cellStyle name="SAPBEXheaderItem 2 11 3" xfId="25086" xr:uid="{00000000-0005-0000-0000-00004D9E0000}"/>
    <cellStyle name="SAPBEXheaderItem 2 11 4" xfId="48313" xr:uid="{00000000-0005-0000-0000-00004E9E0000}"/>
    <cellStyle name="SAPBEXheaderItem 2 12" xfId="6813" xr:uid="{00000000-0005-0000-0000-00004F9E0000}"/>
    <cellStyle name="SAPBEXheaderItem 2 12 2" xfId="24077" xr:uid="{00000000-0005-0000-0000-0000509E0000}"/>
    <cellStyle name="SAPBEXheaderItem 2 12 3" xfId="32428" xr:uid="{00000000-0005-0000-0000-0000519E0000}"/>
    <cellStyle name="SAPBEXheaderItem 2 12 4" xfId="48536" xr:uid="{00000000-0005-0000-0000-0000529E0000}"/>
    <cellStyle name="SAPBEXheaderItem 2 13" xfId="7176" xr:uid="{00000000-0005-0000-0000-0000539E0000}"/>
    <cellStyle name="SAPBEXheaderItem 2 13 2" xfId="24407" xr:uid="{00000000-0005-0000-0000-0000549E0000}"/>
    <cellStyle name="SAPBEXheaderItem 2 13 3" xfId="35847" xr:uid="{00000000-0005-0000-0000-0000559E0000}"/>
    <cellStyle name="SAPBEXheaderItem 2 13 4" xfId="48816" xr:uid="{00000000-0005-0000-0000-0000569E0000}"/>
    <cellStyle name="SAPBEXheaderItem 2 14" xfId="7603" xr:uid="{00000000-0005-0000-0000-0000579E0000}"/>
    <cellStyle name="SAPBEXheaderItem 2 14 2" xfId="24783" xr:uid="{00000000-0005-0000-0000-0000589E0000}"/>
    <cellStyle name="SAPBEXheaderItem 2 14 3" xfId="36155" xr:uid="{00000000-0005-0000-0000-0000599E0000}"/>
    <cellStyle name="SAPBEXheaderItem 2 14 4" xfId="49126" xr:uid="{00000000-0005-0000-0000-00005A9E0000}"/>
    <cellStyle name="SAPBEXheaderItem 2 15" xfId="7900" xr:uid="{00000000-0005-0000-0000-00005B9E0000}"/>
    <cellStyle name="SAPBEXheaderItem 2 15 2" xfId="25053" xr:uid="{00000000-0005-0000-0000-00005C9E0000}"/>
    <cellStyle name="SAPBEXheaderItem 2 15 3" xfId="36385" xr:uid="{00000000-0005-0000-0000-00005D9E0000}"/>
    <cellStyle name="SAPBEXheaderItem 2 15 4" xfId="49356" xr:uid="{00000000-0005-0000-0000-00005E9E0000}"/>
    <cellStyle name="SAPBEXheaderItem 2 16" xfId="8482" xr:uid="{00000000-0005-0000-0000-00005F9E0000}"/>
    <cellStyle name="SAPBEXheaderItem 2 16 2" xfId="25596" xr:uid="{00000000-0005-0000-0000-0000609E0000}"/>
    <cellStyle name="SAPBEXheaderItem 2 16 3" xfId="36869" xr:uid="{00000000-0005-0000-0000-0000619E0000}"/>
    <cellStyle name="SAPBEXheaderItem 2 16 4" xfId="49840" xr:uid="{00000000-0005-0000-0000-0000629E0000}"/>
    <cellStyle name="SAPBEXheaderItem 2 17" xfId="8744" xr:uid="{00000000-0005-0000-0000-0000639E0000}"/>
    <cellStyle name="SAPBEXheaderItem 2 17 2" xfId="25823" xr:uid="{00000000-0005-0000-0000-0000649E0000}"/>
    <cellStyle name="SAPBEXheaderItem 2 17 3" xfId="37057" xr:uid="{00000000-0005-0000-0000-0000659E0000}"/>
    <cellStyle name="SAPBEXheaderItem 2 17 4" xfId="50028" xr:uid="{00000000-0005-0000-0000-0000669E0000}"/>
    <cellStyle name="SAPBEXheaderItem 2 18" xfId="9021" xr:uid="{00000000-0005-0000-0000-0000679E0000}"/>
    <cellStyle name="SAPBEXheaderItem 2 18 2" xfId="26072" xr:uid="{00000000-0005-0000-0000-0000689E0000}"/>
    <cellStyle name="SAPBEXheaderItem 2 18 3" xfId="37273" xr:uid="{00000000-0005-0000-0000-0000699E0000}"/>
    <cellStyle name="SAPBEXheaderItem 2 18 4" xfId="50244" xr:uid="{00000000-0005-0000-0000-00006A9E0000}"/>
    <cellStyle name="SAPBEXheaderItem 2 19" xfId="10541" xr:uid="{00000000-0005-0000-0000-00006B9E0000}"/>
    <cellStyle name="SAPBEXheaderItem 2 19 2" xfId="27494" xr:uid="{00000000-0005-0000-0000-00006C9E0000}"/>
    <cellStyle name="SAPBEXheaderItem 2 19 3" xfId="38534" xr:uid="{00000000-0005-0000-0000-00006D9E0000}"/>
    <cellStyle name="SAPBEXheaderItem 2 19 4" xfId="51521" xr:uid="{00000000-0005-0000-0000-00006E9E0000}"/>
    <cellStyle name="SAPBEXheaderItem 2 2" xfId="3427" xr:uid="{00000000-0005-0000-0000-00006F9E0000}"/>
    <cellStyle name="SAPBEXheaderItem 2 2 2" xfId="20999" xr:uid="{00000000-0005-0000-0000-0000709E0000}"/>
    <cellStyle name="SAPBEXheaderItem 2 2 3" xfId="20577" xr:uid="{00000000-0005-0000-0000-0000719E0000}"/>
    <cellStyle name="SAPBEXheaderItem 2 2 4" xfId="45912" xr:uid="{00000000-0005-0000-0000-0000729E0000}"/>
    <cellStyle name="SAPBEXheaderItem 2 20" xfId="10787" xr:uid="{00000000-0005-0000-0000-0000739E0000}"/>
    <cellStyle name="SAPBEXheaderItem 2 20 2" xfId="27721" xr:uid="{00000000-0005-0000-0000-0000749E0000}"/>
    <cellStyle name="SAPBEXheaderItem 2 20 3" xfId="38730" xr:uid="{00000000-0005-0000-0000-0000759E0000}"/>
    <cellStyle name="SAPBEXheaderItem 2 20 4" xfId="51738" xr:uid="{00000000-0005-0000-0000-0000769E0000}"/>
    <cellStyle name="SAPBEXheaderItem 2 21" xfId="11112" xr:uid="{00000000-0005-0000-0000-0000779E0000}"/>
    <cellStyle name="SAPBEXheaderItem 2 21 2" xfId="28016" xr:uid="{00000000-0005-0000-0000-0000789E0000}"/>
    <cellStyle name="SAPBEXheaderItem 2 21 3" xfId="38969" xr:uid="{00000000-0005-0000-0000-0000799E0000}"/>
    <cellStyle name="SAPBEXheaderItem 2 21 4" xfId="51977" xr:uid="{00000000-0005-0000-0000-00007A9E0000}"/>
    <cellStyle name="SAPBEXheaderItem 2 22" xfId="11452" xr:uid="{00000000-0005-0000-0000-00007B9E0000}"/>
    <cellStyle name="SAPBEXheaderItem 2 22 2" xfId="28326" xr:uid="{00000000-0005-0000-0000-00007C9E0000}"/>
    <cellStyle name="SAPBEXheaderItem 2 22 3" xfId="39228" xr:uid="{00000000-0005-0000-0000-00007D9E0000}"/>
    <cellStyle name="SAPBEXheaderItem 2 22 4" xfId="52236" xr:uid="{00000000-0005-0000-0000-00007E9E0000}"/>
    <cellStyle name="SAPBEXheaderItem 2 23" xfId="11723" xr:uid="{00000000-0005-0000-0000-00007F9E0000}"/>
    <cellStyle name="SAPBEXheaderItem 2 23 2" xfId="28563" xr:uid="{00000000-0005-0000-0000-0000809E0000}"/>
    <cellStyle name="SAPBEXheaderItem 2 23 3" xfId="39430" xr:uid="{00000000-0005-0000-0000-0000819E0000}"/>
    <cellStyle name="SAPBEXheaderItem 2 23 4" xfId="52438" xr:uid="{00000000-0005-0000-0000-0000829E0000}"/>
    <cellStyle name="SAPBEXheaderItem 2 24" xfId="12052" xr:uid="{00000000-0005-0000-0000-0000839E0000}"/>
    <cellStyle name="SAPBEXheaderItem 2 24 2" xfId="28863" xr:uid="{00000000-0005-0000-0000-0000849E0000}"/>
    <cellStyle name="SAPBEXheaderItem 2 24 3" xfId="39691" xr:uid="{00000000-0005-0000-0000-0000859E0000}"/>
    <cellStyle name="SAPBEXheaderItem 2 24 4" xfId="52699" xr:uid="{00000000-0005-0000-0000-0000869E0000}"/>
    <cellStyle name="SAPBEXheaderItem 2 25" xfId="12339" xr:uid="{00000000-0005-0000-0000-0000879E0000}"/>
    <cellStyle name="SAPBEXheaderItem 2 25 2" xfId="29117" xr:uid="{00000000-0005-0000-0000-0000889E0000}"/>
    <cellStyle name="SAPBEXheaderItem 2 25 3" xfId="39891" xr:uid="{00000000-0005-0000-0000-0000899E0000}"/>
    <cellStyle name="SAPBEXheaderItem 2 25 4" xfId="52899" xr:uid="{00000000-0005-0000-0000-00008A9E0000}"/>
    <cellStyle name="SAPBEXheaderItem 2 26" xfId="12611" xr:uid="{00000000-0005-0000-0000-00008B9E0000}"/>
    <cellStyle name="SAPBEXheaderItem 2 26 2" xfId="29358" xr:uid="{00000000-0005-0000-0000-00008C9E0000}"/>
    <cellStyle name="SAPBEXheaderItem 2 26 3" xfId="40091" xr:uid="{00000000-0005-0000-0000-00008D9E0000}"/>
    <cellStyle name="SAPBEXheaderItem 2 26 4" xfId="53099" xr:uid="{00000000-0005-0000-0000-00008E9E0000}"/>
    <cellStyle name="SAPBEXheaderItem 2 27" xfId="12893" xr:uid="{00000000-0005-0000-0000-00008F9E0000}"/>
    <cellStyle name="SAPBEXheaderItem 2 27 2" xfId="29607" xr:uid="{00000000-0005-0000-0000-0000909E0000}"/>
    <cellStyle name="SAPBEXheaderItem 2 27 3" xfId="40291" xr:uid="{00000000-0005-0000-0000-0000919E0000}"/>
    <cellStyle name="SAPBEXheaderItem 2 27 4" xfId="53299" xr:uid="{00000000-0005-0000-0000-0000929E0000}"/>
    <cellStyle name="SAPBEXheaderItem 2 28" xfId="13235" xr:uid="{00000000-0005-0000-0000-0000939E0000}"/>
    <cellStyle name="SAPBEXheaderItem 2 28 2" xfId="29915" xr:uid="{00000000-0005-0000-0000-0000949E0000}"/>
    <cellStyle name="SAPBEXheaderItem 2 28 3" xfId="40559" xr:uid="{00000000-0005-0000-0000-0000959E0000}"/>
    <cellStyle name="SAPBEXheaderItem 2 28 4" xfId="53567" xr:uid="{00000000-0005-0000-0000-0000969E0000}"/>
    <cellStyle name="SAPBEXheaderItem 2 29" xfId="13572" xr:uid="{00000000-0005-0000-0000-0000979E0000}"/>
    <cellStyle name="SAPBEXheaderItem 2 29 2" xfId="30221" xr:uid="{00000000-0005-0000-0000-0000989E0000}"/>
    <cellStyle name="SAPBEXheaderItem 2 29 3" xfId="40825" xr:uid="{00000000-0005-0000-0000-0000999E0000}"/>
    <cellStyle name="SAPBEXheaderItem 2 29 4" xfId="53833" xr:uid="{00000000-0005-0000-0000-00009A9E0000}"/>
    <cellStyle name="SAPBEXheaderItem 2 3" xfId="3723" xr:uid="{00000000-0005-0000-0000-00009B9E0000}"/>
    <cellStyle name="SAPBEXheaderItem 2 3 2" xfId="21258" xr:uid="{00000000-0005-0000-0000-00009C9E0000}"/>
    <cellStyle name="SAPBEXheaderItem 2 3 3" xfId="20143" xr:uid="{00000000-0005-0000-0000-00009D9E0000}"/>
    <cellStyle name="SAPBEXheaderItem 2 3 4" xfId="46129" xr:uid="{00000000-0005-0000-0000-00009E9E0000}"/>
    <cellStyle name="SAPBEXheaderItem 2 30" xfId="13812" xr:uid="{00000000-0005-0000-0000-00009F9E0000}"/>
    <cellStyle name="SAPBEXheaderItem 2 30 2" xfId="30435" xr:uid="{00000000-0005-0000-0000-0000A09E0000}"/>
    <cellStyle name="SAPBEXheaderItem 2 30 3" xfId="41010" xr:uid="{00000000-0005-0000-0000-0000A19E0000}"/>
    <cellStyle name="SAPBEXheaderItem 2 30 4" xfId="54018" xr:uid="{00000000-0005-0000-0000-0000A29E0000}"/>
    <cellStyle name="SAPBEXheaderItem 2 31" xfId="14087" xr:uid="{00000000-0005-0000-0000-0000A39E0000}"/>
    <cellStyle name="SAPBEXheaderItem 2 31 2" xfId="30674" xr:uid="{00000000-0005-0000-0000-0000A49E0000}"/>
    <cellStyle name="SAPBEXheaderItem 2 31 3" xfId="41212" xr:uid="{00000000-0005-0000-0000-0000A59E0000}"/>
    <cellStyle name="SAPBEXheaderItem 2 31 4" xfId="54220" xr:uid="{00000000-0005-0000-0000-0000A69E0000}"/>
    <cellStyle name="SAPBEXheaderItem 2 32" xfId="14384" xr:uid="{00000000-0005-0000-0000-0000A79E0000}"/>
    <cellStyle name="SAPBEXheaderItem 2 32 2" xfId="30938" xr:uid="{00000000-0005-0000-0000-0000A89E0000}"/>
    <cellStyle name="SAPBEXheaderItem 2 32 3" xfId="41428" xr:uid="{00000000-0005-0000-0000-0000A99E0000}"/>
    <cellStyle name="SAPBEXheaderItem 2 32 4" xfId="54436" xr:uid="{00000000-0005-0000-0000-0000AA9E0000}"/>
    <cellStyle name="SAPBEXheaderItem 2 33" xfId="14708" xr:uid="{00000000-0005-0000-0000-0000AB9E0000}"/>
    <cellStyle name="SAPBEXheaderItem 2 33 2" xfId="31226" xr:uid="{00000000-0005-0000-0000-0000AC9E0000}"/>
    <cellStyle name="SAPBEXheaderItem 2 33 3" xfId="41671" xr:uid="{00000000-0005-0000-0000-0000AD9E0000}"/>
    <cellStyle name="SAPBEXheaderItem 2 33 4" xfId="54679" xr:uid="{00000000-0005-0000-0000-0000AE9E0000}"/>
    <cellStyle name="SAPBEXheaderItem 2 34" xfId="15010" xr:uid="{00000000-0005-0000-0000-0000AF9E0000}"/>
    <cellStyle name="SAPBEXheaderItem 2 34 2" xfId="31495" xr:uid="{00000000-0005-0000-0000-0000B09E0000}"/>
    <cellStyle name="SAPBEXheaderItem 2 34 3" xfId="41903" xr:uid="{00000000-0005-0000-0000-0000B19E0000}"/>
    <cellStyle name="SAPBEXheaderItem 2 34 4" xfId="54911" xr:uid="{00000000-0005-0000-0000-0000B29E0000}"/>
    <cellStyle name="SAPBEXheaderItem 2 35" xfId="15316" xr:uid="{00000000-0005-0000-0000-0000B39E0000}"/>
    <cellStyle name="SAPBEXheaderItem 2 35 2" xfId="31764" xr:uid="{00000000-0005-0000-0000-0000B49E0000}"/>
    <cellStyle name="SAPBEXheaderItem 2 35 3" xfId="42133" xr:uid="{00000000-0005-0000-0000-0000B59E0000}"/>
    <cellStyle name="SAPBEXheaderItem 2 35 4" xfId="55141" xr:uid="{00000000-0005-0000-0000-0000B69E0000}"/>
    <cellStyle name="SAPBEXheaderItem 2 36" xfId="15761" xr:uid="{00000000-0005-0000-0000-0000B79E0000}"/>
    <cellStyle name="SAPBEXheaderItem 2 36 2" xfId="32168" xr:uid="{00000000-0005-0000-0000-0000B89E0000}"/>
    <cellStyle name="SAPBEXheaderItem 2 36 3" xfId="42495" xr:uid="{00000000-0005-0000-0000-0000B99E0000}"/>
    <cellStyle name="SAPBEXheaderItem 2 36 4" xfId="55503" xr:uid="{00000000-0005-0000-0000-0000BA9E0000}"/>
    <cellStyle name="SAPBEXheaderItem 2 37" xfId="16025" xr:uid="{00000000-0005-0000-0000-0000BB9E0000}"/>
    <cellStyle name="SAPBEXheaderItem 2 37 2" xfId="32396" xr:uid="{00000000-0005-0000-0000-0000BC9E0000}"/>
    <cellStyle name="SAPBEXheaderItem 2 37 3" xfId="42685" xr:uid="{00000000-0005-0000-0000-0000BD9E0000}"/>
    <cellStyle name="SAPBEXheaderItem 2 37 4" xfId="55693" xr:uid="{00000000-0005-0000-0000-0000BE9E0000}"/>
    <cellStyle name="SAPBEXheaderItem 2 38" xfId="16512" xr:uid="{00000000-0005-0000-0000-0000BF9E0000}"/>
    <cellStyle name="SAPBEXheaderItem 2 38 2" xfId="32843" xr:uid="{00000000-0005-0000-0000-0000C09E0000}"/>
    <cellStyle name="SAPBEXheaderItem 2 38 3" xfId="43082" xr:uid="{00000000-0005-0000-0000-0000C19E0000}"/>
    <cellStyle name="SAPBEXheaderItem 2 38 4" xfId="56090" xr:uid="{00000000-0005-0000-0000-0000C29E0000}"/>
    <cellStyle name="SAPBEXheaderItem 2 39" xfId="16731" xr:uid="{00000000-0005-0000-0000-0000C39E0000}"/>
    <cellStyle name="SAPBEXheaderItem 2 39 2" xfId="33037" xr:uid="{00000000-0005-0000-0000-0000C49E0000}"/>
    <cellStyle name="SAPBEXheaderItem 2 39 3" xfId="43252" xr:uid="{00000000-0005-0000-0000-0000C59E0000}"/>
    <cellStyle name="SAPBEXheaderItem 2 39 4" xfId="56260" xr:uid="{00000000-0005-0000-0000-0000C69E0000}"/>
    <cellStyle name="SAPBEXheaderItem 2 4" xfId="4340" xr:uid="{00000000-0005-0000-0000-0000C79E0000}"/>
    <cellStyle name="SAPBEXheaderItem 2 4 2" xfId="21822" xr:uid="{00000000-0005-0000-0000-0000C89E0000}"/>
    <cellStyle name="SAPBEXheaderItem 2 4 3" xfId="27276" xr:uid="{00000000-0005-0000-0000-0000C99E0000}"/>
    <cellStyle name="SAPBEXheaderItem 2 4 4" xfId="46607" xr:uid="{00000000-0005-0000-0000-0000CA9E0000}"/>
    <cellStyle name="SAPBEXheaderItem 2 40" xfId="17532" xr:uid="{00000000-0005-0000-0000-0000CB9E0000}"/>
    <cellStyle name="SAPBEXheaderItem 2 40 2" xfId="33770" xr:uid="{00000000-0005-0000-0000-0000CC9E0000}"/>
    <cellStyle name="SAPBEXheaderItem 2 40 3" xfId="43884" xr:uid="{00000000-0005-0000-0000-0000CD9E0000}"/>
    <cellStyle name="SAPBEXheaderItem 2 40 4" xfId="56892" xr:uid="{00000000-0005-0000-0000-0000CE9E0000}"/>
    <cellStyle name="SAPBEXheaderItem 2 41" xfId="17783" xr:uid="{00000000-0005-0000-0000-0000CF9E0000}"/>
    <cellStyle name="SAPBEXheaderItem 2 41 2" xfId="33991" xr:uid="{00000000-0005-0000-0000-0000D09E0000}"/>
    <cellStyle name="SAPBEXheaderItem 2 41 3" xfId="44065" xr:uid="{00000000-0005-0000-0000-0000D19E0000}"/>
    <cellStyle name="SAPBEXheaderItem 2 41 4" xfId="57073" xr:uid="{00000000-0005-0000-0000-0000D29E0000}"/>
    <cellStyle name="SAPBEXheaderItem 2 42" xfId="18102" xr:uid="{00000000-0005-0000-0000-0000D39E0000}"/>
    <cellStyle name="SAPBEXheaderItem 2 42 2" xfId="34272" xr:uid="{00000000-0005-0000-0000-0000D49E0000}"/>
    <cellStyle name="SAPBEXheaderItem 2 42 3" xfId="44299" xr:uid="{00000000-0005-0000-0000-0000D59E0000}"/>
    <cellStyle name="SAPBEXheaderItem 2 42 4" xfId="57307" xr:uid="{00000000-0005-0000-0000-0000D69E0000}"/>
    <cellStyle name="SAPBEXheaderItem 2 43" xfId="18413" xr:uid="{00000000-0005-0000-0000-0000D79E0000}"/>
    <cellStyle name="SAPBEXheaderItem 2 43 2" xfId="34547" xr:uid="{00000000-0005-0000-0000-0000D89E0000}"/>
    <cellStyle name="SAPBEXheaderItem 2 43 3" xfId="44529" xr:uid="{00000000-0005-0000-0000-0000D99E0000}"/>
    <cellStyle name="SAPBEXheaderItem 2 43 4" xfId="57537" xr:uid="{00000000-0005-0000-0000-0000DA9E0000}"/>
    <cellStyle name="SAPBEXheaderItem 2 44" xfId="18729" xr:uid="{00000000-0005-0000-0000-0000DB9E0000}"/>
    <cellStyle name="SAPBEXheaderItem 2 44 2" xfId="34827" xr:uid="{00000000-0005-0000-0000-0000DC9E0000}"/>
    <cellStyle name="SAPBEXheaderItem 2 44 3" xfId="44764" xr:uid="{00000000-0005-0000-0000-0000DD9E0000}"/>
    <cellStyle name="SAPBEXheaderItem 2 44 4" xfId="57772" xr:uid="{00000000-0005-0000-0000-0000DE9E0000}"/>
    <cellStyle name="SAPBEXheaderItem 2 45" xfId="19189" xr:uid="{00000000-0005-0000-0000-0000DF9E0000}"/>
    <cellStyle name="SAPBEXheaderItem 2 45 2" xfId="35236" xr:uid="{00000000-0005-0000-0000-0000E09E0000}"/>
    <cellStyle name="SAPBEXheaderItem 2 45 3" xfId="45106" xr:uid="{00000000-0005-0000-0000-0000E19E0000}"/>
    <cellStyle name="SAPBEXheaderItem 2 45 4" xfId="58114" xr:uid="{00000000-0005-0000-0000-0000E29E0000}"/>
    <cellStyle name="SAPBEXheaderItem 2 46" xfId="19492" xr:uid="{00000000-0005-0000-0000-0000E39E0000}"/>
    <cellStyle name="SAPBEXheaderItem 2 46 2" xfId="35502" xr:uid="{00000000-0005-0000-0000-0000E49E0000}"/>
    <cellStyle name="SAPBEXheaderItem 2 46 3" xfId="45329" xr:uid="{00000000-0005-0000-0000-0000E59E0000}"/>
    <cellStyle name="SAPBEXheaderItem 2 46 4" xfId="58337" xr:uid="{00000000-0005-0000-0000-0000E69E0000}"/>
    <cellStyle name="SAPBEXheaderItem 2 47" xfId="28204" xr:uid="{00000000-0005-0000-0000-0000E79E0000}"/>
    <cellStyle name="SAPBEXheaderItem 2 48" xfId="45581" xr:uid="{00000000-0005-0000-0000-0000E89E0000}"/>
    <cellStyle name="SAPBEXheaderItem 2 5" xfId="4584" xr:uid="{00000000-0005-0000-0000-0000E99E0000}"/>
    <cellStyle name="SAPBEXheaderItem 2 5 2" xfId="22035" xr:uid="{00000000-0005-0000-0000-0000EA9E0000}"/>
    <cellStyle name="SAPBEXheaderItem 2 5 3" xfId="19778" xr:uid="{00000000-0005-0000-0000-0000EB9E0000}"/>
    <cellStyle name="SAPBEXheaderItem 2 5 4" xfId="46779" xr:uid="{00000000-0005-0000-0000-0000EC9E0000}"/>
    <cellStyle name="SAPBEXheaderItem 2 6" xfId="4974" xr:uid="{00000000-0005-0000-0000-0000ED9E0000}"/>
    <cellStyle name="SAPBEXheaderItem 2 6 2" xfId="22397" xr:uid="{00000000-0005-0000-0000-0000EE9E0000}"/>
    <cellStyle name="SAPBEXheaderItem 2 6 3" xfId="20585" xr:uid="{00000000-0005-0000-0000-0000EF9E0000}"/>
    <cellStyle name="SAPBEXheaderItem 2 6 4" xfId="47091" xr:uid="{00000000-0005-0000-0000-0000F09E0000}"/>
    <cellStyle name="SAPBEXheaderItem 2 7" xfId="5199" xr:uid="{00000000-0005-0000-0000-0000F19E0000}"/>
    <cellStyle name="SAPBEXheaderItem 2 7 2" xfId="22600" xr:uid="{00000000-0005-0000-0000-0000F29E0000}"/>
    <cellStyle name="SAPBEXheaderItem 2 7 3" xfId="19650" xr:uid="{00000000-0005-0000-0000-0000F39E0000}"/>
    <cellStyle name="SAPBEXheaderItem 2 7 4" xfId="47272" xr:uid="{00000000-0005-0000-0000-0000F49E0000}"/>
    <cellStyle name="SAPBEXheaderItem 2 8" xfId="5484" xr:uid="{00000000-0005-0000-0000-0000F59E0000}"/>
    <cellStyle name="SAPBEXheaderItem 2 8 2" xfId="22861" xr:uid="{00000000-0005-0000-0000-0000F69E0000}"/>
    <cellStyle name="SAPBEXheaderItem 2 8 3" xfId="32046" xr:uid="{00000000-0005-0000-0000-0000F79E0000}"/>
    <cellStyle name="SAPBEXheaderItem 2 8 4" xfId="47490" xr:uid="{00000000-0005-0000-0000-0000F89E0000}"/>
    <cellStyle name="SAPBEXheaderItem 2 9" xfId="5692" xr:uid="{00000000-0005-0000-0000-0000F99E0000}"/>
    <cellStyle name="SAPBEXheaderItem 2 9 2" xfId="23050" xr:uid="{00000000-0005-0000-0000-0000FA9E0000}"/>
    <cellStyle name="SAPBEXheaderItem 2 9 3" xfId="27900" xr:uid="{00000000-0005-0000-0000-0000FB9E0000}"/>
    <cellStyle name="SAPBEXheaderItem 2 9 4" xfId="47652" xr:uid="{00000000-0005-0000-0000-0000FC9E0000}"/>
    <cellStyle name="SAPBEXheaderItem 20" xfId="9791" xr:uid="{00000000-0005-0000-0000-0000FD9E0000}"/>
    <cellStyle name="SAPBEXheaderItem 20 2" xfId="26787" xr:uid="{00000000-0005-0000-0000-0000FE9E0000}"/>
    <cellStyle name="SAPBEXheaderItem 20 3" xfId="37912" xr:uid="{00000000-0005-0000-0000-0000FF9E0000}"/>
    <cellStyle name="SAPBEXheaderItem 20 4" xfId="50878" xr:uid="{00000000-0005-0000-0000-0000009F0000}"/>
    <cellStyle name="SAPBEXheaderItem 21" xfId="9639" xr:uid="{00000000-0005-0000-0000-0000019F0000}"/>
    <cellStyle name="SAPBEXheaderItem 21 2" xfId="26645" xr:uid="{00000000-0005-0000-0000-0000029F0000}"/>
    <cellStyle name="SAPBEXheaderItem 21 3" xfId="37788" xr:uid="{00000000-0005-0000-0000-0000039F0000}"/>
    <cellStyle name="SAPBEXheaderItem 21 4" xfId="50754" xr:uid="{00000000-0005-0000-0000-0000049F0000}"/>
    <cellStyle name="SAPBEXheaderItem 22" xfId="15446" xr:uid="{00000000-0005-0000-0000-0000059F0000}"/>
    <cellStyle name="SAPBEXheaderItem 22 2" xfId="31874" xr:uid="{00000000-0005-0000-0000-0000069F0000}"/>
    <cellStyle name="SAPBEXheaderItem 22 3" xfId="42226" xr:uid="{00000000-0005-0000-0000-0000079F0000}"/>
    <cellStyle name="SAPBEXheaderItem 22 4" xfId="55234" xr:uid="{00000000-0005-0000-0000-0000089F0000}"/>
    <cellStyle name="SAPBEXheaderItem 23" xfId="16157" xr:uid="{00000000-0005-0000-0000-0000099F0000}"/>
    <cellStyle name="SAPBEXheaderItem 23 2" xfId="32513" xr:uid="{00000000-0005-0000-0000-00000A9F0000}"/>
    <cellStyle name="SAPBEXheaderItem 23 3" xfId="42784" xr:uid="{00000000-0005-0000-0000-00000B9F0000}"/>
    <cellStyle name="SAPBEXheaderItem 23 4" xfId="55792" xr:uid="{00000000-0005-0000-0000-00000C9F0000}"/>
    <cellStyle name="SAPBEXheaderItem 24" xfId="17121" xr:uid="{00000000-0005-0000-0000-00000D9F0000}"/>
    <cellStyle name="SAPBEXheaderItem 24 2" xfId="33389" xr:uid="{00000000-0005-0000-0000-00000E9F0000}"/>
    <cellStyle name="SAPBEXheaderItem 24 3" xfId="43555" xr:uid="{00000000-0005-0000-0000-00000F9F0000}"/>
    <cellStyle name="SAPBEXheaderItem 24 4" xfId="56563" xr:uid="{00000000-0005-0000-0000-0000109F0000}"/>
    <cellStyle name="SAPBEXheaderItem 25" xfId="17037" xr:uid="{00000000-0005-0000-0000-0000119F0000}"/>
    <cellStyle name="SAPBEXheaderItem 25 2" xfId="33317" xr:uid="{00000000-0005-0000-0000-0000129F0000}"/>
    <cellStyle name="SAPBEXheaderItem 25 3" xfId="43494" xr:uid="{00000000-0005-0000-0000-0000139F0000}"/>
    <cellStyle name="SAPBEXheaderItem 25 4" xfId="56502" xr:uid="{00000000-0005-0000-0000-0000149F0000}"/>
    <cellStyle name="SAPBEXheaderItem 26" xfId="16983" xr:uid="{00000000-0005-0000-0000-0000159F0000}"/>
    <cellStyle name="SAPBEXheaderItem 26 2" xfId="33263" xr:uid="{00000000-0005-0000-0000-0000169F0000}"/>
    <cellStyle name="SAPBEXheaderItem 26 3" xfId="43445" xr:uid="{00000000-0005-0000-0000-0000179F0000}"/>
    <cellStyle name="SAPBEXheaderItem 26 4" xfId="56453" xr:uid="{00000000-0005-0000-0000-0000189F0000}"/>
    <cellStyle name="SAPBEXheaderItem 27" xfId="17317" xr:uid="{00000000-0005-0000-0000-0000199F0000}"/>
    <cellStyle name="SAPBEXheaderItem 27 2" xfId="33570" xr:uid="{00000000-0005-0000-0000-00001A9F0000}"/>
    <cellStyle name="SAPBEXheaderItem 27 3" xfId="43708" xr:uid="{00000000-0005-0000-0000-00001B9F0000}"/>
    <cellStyle name="SAPBEXheaderItem 27 4" xfId="56716" xr:uid="{00000000-0005-0000-0000-00001C9F0000}"/>
    <cellStyle name="SAPBEXheaderItem 28" xfId="18887" xr:uid="{00000000-0005-0000-0000-00001D9F0000}"/>
    <cellStyle name="SAPBEXheaderItem 28 2" xfId="34959" xr:uid="{00000000-0005-0000-0000-00001E9F0000}"/>
    <cellStyle name="SAPBEXheaderItem 28 3" xfId="44873" xr:uid="{00000000-0005-0000-0000-00001F9F0000}"/>
    <cellStyle name="SAPBEXheaderItem 28 4" xfId="57881" xr:uid="{00000000-0005-0000-0000-0000209F0000}"/>
    <cellStyle name="SAPBEXheaderItem 29" xfId="26507" xr:uid="{00000000-0005-0000-0000-0000219F0000}"/>
    <cellStyle name="SAPBEXheaderItem 3" xfId="2831" xr:uid="{00000000-0005-0000-0000-0000229F0000}"/>
    <cellStyle name="SAPBEXheaderItem 3 10" xfId="6205" xr:uid="{00000000-0005-0000-0000-0000239F0000}"/>
    <cellStyle name="SAPBEXheaderItem 3 10 2" xfId="23527" xr:uid="{00000000-0005-0000-0000-0000249F0000}"/>
    <cellStyle name="SAPBEXheaderItem 3 10 3" xfId="30826" xr:uid="{00000000-0005-0000-0000-0000259F0000}"/>
    <cellStyle name="SAPBEXheaderItem 3 10 4" xfId="48061" xr:uid="{00000000-0005-0000-0000-0000269F0000}"/>
    <cellStyle name="SAPBEXheaderItem 3 11" xfId="6437" xr:uid="{00000000-0005-0000-0000-0000279F0000}"/>
    <cellStyle name="SAPBEXheaderItem 3 11 2" xfId="23736" xr:uid="{00000000-0005-0000-0000-0000289F0000}"/>
    <cellStyle name="SAPBEXheaderItem 3 11 3" xfId="22287" xr:uid="{00000000-0005-0000-0000-0000299F0000}"/>
    <cellStyle name="SAPBEXheaderItem 3 11 4" xfId="48234" xr:uid="{00000000-0005-0000-0000-00002A9F0000}"/>
    <cellStyle name="SAPBEXheaderItem 3 12" xfId="6731" xr:uid="{00000000-0005-0000-0000-00002B9F0000}"/>
    <cellStyle name="SAPBEXheaderItem 3 12 2" xfId="23998" xr:uid="{00000000-0005-0000-0000-00002C9F0000}"/>
    <cellStyle name="SAPBEXheaderItem 3 12 3" xfId="29780" xr:uid="{00000000-0005-0000-0000-00002D9F0000}"/>
    <cellStyle name="SAPBEXheaderItem 3 12 4" xfId="48457" xr:uid="{00000000-0005-0000-0000-00002E9F0000}"/>
    <cellStyle name="SAPBEXheaderItem 3 13" xfId="7096" xr:uid="{00000000-0005-0000-0000-00002F9F0000}"/>
    <cellStyle name="SAPBEXheaderItem 3 13 2" xfId="24327" xr:uid="{00000000-0005-0000-0000-0000309F0000}"/>
    <cellStyle name="SAPBEXheaderItem 3 13 3" xfId="35768" xr:uid="{00000000-0005-0000-0000-0000319F0000}"/>
    <cellStyle name="SAPBEXheaderItem 3 13 4" xfId="48737" xr:uid="{00000000-0005-0000-0000-0000329F0000}"/>
    <cellStyle name="SAPBEXheaderItem 3 14" xfId="7521" xr:uid="{00000000-0005-0000-0000-0000339F0000}"/>
    <cellStyle name="SAPBEXheaderItem 3 14 2" xfId="24704" xr:uid="{00000000-0005-0000-0000-0000349F0000}"/>
    <cellStyle name="SAPBEXheaderItem 3 14 3" xfId="36076" xr:uid="{00000000-0005-0000-0000-0000359F0000}"/>
    <cellStyle name="SAPBEXheaderItem 3 14 4" xfId="49047" xr:uid="{00000000-0005-0000-0000-0000369F0000}"/>
    <cellStyle name="SAPBEXheaderItem 3 15" xfId="7819" xr:uid="{00000000-0005-0000-0000-0000379F0000}"/>
    <cellStyle name="SAPBEXheaderItem 3 15 2" xfId="24974" xr:uid="{00000000-0005-0000-0000-0000389F0000}"/>
    <cellStyle name="SAPBEXheaderItem 3 15 3" xfId="36306" xr:uid="{00000000-0005-0000-0000-0000399F0000}"/>
    <cellStyle name="SAPBEXheaderItem 3 15 4" xfId="49277" xr:uid="{00000000-0005-0000-0000-00003A9F0000}"/>
    <cellStyle name="SAPBEXheaderItem 3 16" xfId="8400" xr:uid="{00000000-0005-0000-0000-00003B9F0000}"/>
    <cellStyle name="SAPBEXheaderItem 3 16 2" xfId="25516" xr:uid="{00000000-0005-0000-0000-00003C9F0000}"/>
    <cellStyle name="SAPBEXheaderItem 3 16 3" xfId="36789" xr:uid="{00000000-0005-0000-0000-00003D9F0000}"/>
    <cellStyle name="SAPBEXheaderItem 3 16 4" xfId="49760" xr:uid="{00000000-0005-0000-0000-00003E9F0000}"/>
    <cellStyle name="SAPBEXheaderItem 3 17" xfId="8662" xr:uid="{00000000-0005-0000-0000-00003F9F0000}"/>
    <cellStyle name="SAPBEXheaderItem 3 17 2" xfId="25743" xr:uid="{00000000-0005-0000-0000-0000409F0000}"/>
    <cellStyle name="SAPBEXheaderItem 3 17 3" xfId="36978" xr:uid="{00000000-0005-0000-0000-0000419F0000}"/>
    <cellStyle name="SAPBEXheaderItem 3 17 4" xfId="49949" xr:uid="{00000000-0005-0000-0000-0000429F0000}"/>
    <cellStyle name="SAPBEXheaderItem 3 18" xfId="8940" xr:uid="{00000000-0005-0000-0000-0000439F0000}"/>
    <cellStyle name="SAPBEXheaderItem 3 18 2" xfId="25993" xr:uid="{00000000-0005-0000-0000-0000449F0000}"/>
    <cellStyle name="SAPBEXheaderItem 3 18 3" xfId="37194" xr:uid="{00000000-0005-0000-0000-0000459F0000}"/>
    <cellStyle name="SAPBEXheaderItem 3 18 4" xfId="50165" xr:uid="{00000000-0005-0000-0000-0000469F0000}"/>
    <cellStyle name="SAPBEXheaderItem 3 19" xfId="10460" xr:uid="{00000000-0005-0000-0000-0000479F0000}"/>
    <cellStyle name="SAPBEXheaderItem 3 19 2" xfId="27413" xr:uid="{00000000-0005-0000-0000-0000489F0000}"/>
    <cellStyle name="SAPBEXheaderItem 3 19 3" xfId="38454" xr:uid="{00000000-0005-0000-0000-0000499F0000}"/>
    <cellStyle name="SAPBEXheaderItem 3 19 4" xfId="51441" xr:uid="{00000000-0005-0000-0000-00004A9F0000}"/>
    <cellStyle name="SAPBEXheaderItem 3 2" xfId="3345" xr:uid="{00000000-0005-0000-0000-00004B9F0000}"/>
    <cellStyle name="SAPBEXheaderItem 3 2 2" xfId="20919" xr:uid="{00000000-0005-0000-0000-00004C9F0000}"/>
    <cellStyle name="SAPBEXheaderItem 3 2 3" xfId="34146" xr:uid="{00000000-0005-0000-0000-00004D9F0000}"/>
    <cellStyle name="SAPBEXheaderItem 3 2 4" xfId="45833" xr:uid="{00000000-0005-0000-0000-00004E9F0000}"/>
    <cellStyle name="SAPBEXheaderItem 3 20" xfId="10706" xr:uid="{00000000-0005-0000-0000-00004F9F0000}"/>
    <cellStyle name="SAPBEXheaderItem 3 20 2" xfId="27642" xr:uid="{00000000-0005-0000-0000-0000509F0000}"/>
    <cellStyle name="SAPBEXheaderItem 3 20 3" xfId="38651" xr:uid="{00000000-0005-0000-0000-0000519F0000}"/>
    <cellStyle name="SAPBEXheaderItem 3 20 4" xfId="51659" xr:uid="{00000000-0005-0000-0000-0000529F0000}"/>
    <cellStyle name="SAPBEXheaderItem 3 21" xfId="11030" xr:uid="{00000000-0005-0000-0000-0000539F0000}"/>
    <cellStyle name="SAPBEXheaderItem 3 21 2" xfId="27937" xr:uid="{00000000-0005-0000-0000-0000549F0000}"/>
    <cellStyle name="SAPBEXheaderItem 3 21 3" xfId="38890" xr:uid="{00000000-0005-0000-0000-0000559F0000}"/>
    <cellStyle name="SAPBEXheaderItem 3 21 4" xfId="51898" xr:uid="{00000000-0005-0000-0000-0000569F0000}"/>
    <cellStyle name="SAPBEXheaderItem 3 22" xfId="11368" xr:uid="{00000000-0005-0000-0000-0000579F0000}"/>
    <cellStyle name="SAPBEXheaderItem 3 22 2" xfId="28244" xr:uid="{00000000-0005-0000-0000-0000589F0000}"/>
    <cellStyle name="SAPBEXheaderItem 3 22 3" xfId="39147" xr:uid="{00000000-0005-0000-0000-0000599F0000}"/>
    <cellStyle name="SAPBEXheaderItem 3 22 4" xfId="52155" xr:uid="{00000000-0005-0000-0000-00005A9F0000}"/>
    <cellStyle name="SAPBEXheaderItem 3 23" xfId="11639" xr:uid="{00000000-0005-0000-0000-00005B9F0000}"/>
    <cellStyle name="SAPBEXheaderItem 3 23 2" xfId="28483" xr:uid="{00000000-0005-0000-0000-00005C9F0000}"/>
    <cellStyle name="SAPBEXheaderItem 3 23 3" xfId="39350" xr:uid="{00000000-0005-0000-0000-00005D9F0000}"/>
    <cellStyle name="SAPBEXheaderItem 3 23 4" xfId="52358" xr:uid="{00000000-0005-0000-0000-00005E9F0000}"/>
    <cellStyle name="SAPBEXheaderItem 3 24" xfId="11970" xr:uid="{00000000-0005-0000-0000-00005F9F0000}"/>
    <cellStyle name="SAPBEXheaderItem 3 24 2" xfId="28783" xr:uid="{00000000-0005-0000-0000-0000609F0000}"/>
    <cellStyle name="SAPBEXheaderItem 3 24 3" xfId="39611" xr:uid="{00000000-0005-0000-0000-0000619F0000}"/>
    <cellStyle name="SAPBEXheaderItem 3 24 4" xfId="52619" xr:uid="{00000000-0005-0000-0000-0000629F0000}"/>
    <cellStyle name="SAPBEXheaderItem 3 25" xfId="12255" xr:uid="{00000000-0005-0000-0000-0000639F0000}"/>
    <cellStyle name="SAPBEXheaderItem 3 25 2" xfId="29036" xr:uid="{00000000-0005-0000-0000-0000649F0000}"/>
    <cellStyle name="SAPBEXheaderItem 3 25 3" xfId="39810" xr:uid="{00000000-0005-0000-0000-0000659F0000}"/>
    <cellStyle name="SAPBEXheaderItem 3 25 4" xfId="52818" xr:uid="{00000000-0005-0000-0000-0000669F0000}"/>
    <cellStyle name="SAPBEXheaderItem 3 26" xfId="12528" xr:uid="{00000000-0005-0000-0000-0000679F0000}"/>
    <cellStyle name="SAPBEXheaderItem 3 26 2" xfId="29277" xr:uid="{00000000-0005-0000-0000-0000689F0000}"/>
    <cellStyle name="SAPBEXheaderItem 3 26 3" xfId="40011" xr:uid="{00000000-0005-0000-0000-0000699F0000}"/>
    <cellStyle name="SAPBEXheaderItem 3 26 4" xfId="53019" xr:uid="{00000000-0005-0000-0000-00006A9F0000}"/>
    <cellStyle name="SAPBEXheaderItem 3 27" xfId="12811" xr:uid="{00000000-0005-0000-0000-00006B9F0000}"/>
    <cellStyle name="SAPBEXheaderItem 3 27 2" xfId="29528" xr:uid="{00000000-0005-0000-0000-00006C9F0000}"/>
    <cellStyle name="SAPBEXheaderItem 3 27 3" xfId="40212" xr:uid="{00000000-0005-0000-0000-00006D9F0000}"/>
    <cellStyle name="SAPBEXheaderItem 3 27 4" xfId="53220" xr:uid="{00000000-0005-0000-0000-00006E9F0000}"/>
    <cellStyle name="SAPBEXheaderItem 3 28" xfId="13154" xr:uid="{00000000-0005-0000-0000-00006F9F0000}"/>
    <cellStyle name="SAPBEXheaderItem 3 28 2" xfId="29836" xr:uid="{00000000-0005-0000-0000-0000709F0000}"/>
    <cellStyle name="SAPBEXheaderItem 3 28 3" xfId="40480" xr:uid="{00000000-0005-0000-0000-0000719F0000}"/>
    <cellStyle name="SAPBEXheaderItem 3 28 4" xfId="53488" xr:uid="{00000000-0005-0000-0000-0000729F0000}"/>
    <cellStyle name="SAPBEXheaderItem 3 29" xfId="13491" xr:uid="{00000000-0005-0000-0000-0000739F0000}"/>
    <cellStyle name="SAPBEXheaderItem 3 29 2" xfId="30142" xr:uid="{00000000-0005-0000-0000-0000749F0000}"/>
    <cellStyle name="SAPBEXheaderItem 3 29 3" xfId="40746" xr:uid="{00000000-0005-0000-0000-0000759F0000}"/>
    <cellStyle name="SAPBEXheaderItem 3 29 4" xfId="53754" xr:uid="{00000000-0005-0000-0000-0000769F0000}"/>
    <cellStyle name="SAPBEXheaderItem 3 3" xfId="3641" xr:uid="{00000000-0005-0000-0000-0000779F0000}"/>
    <cellStyle name="SAPBEXheaderItem 3 3 2" xfId="21179" xr:uid="{00000000-0005-0000-0000-0000789F0000}"/>
    <cellStyle name="SAPBEXheaderItem 3 3 3" xfId="27253" xr:uid="{00000000-0005-0000-0000-0000799F0000}"/>
    <cellStyle name="SAPBEXheaderItem 3 3 4" xfId="46050" xr:uid="{00000000-0005-0000-0000-00007A9F0000}"/>
    <cellStyle name="SAPBEXheaderItem 3 30" xfId="13730" xr:uid="{00000000-0005-0000-0000-00007B9F0000}"/>
    <cellStyle name="SAPBEXheaderItem 3 30 2" xfId="30355" xr:uid="{00000000-0005-0000-0000-00007C9F0000}"/>
    <cellStyle name="SAPBEXheaderItem 3 30 3" xfId="40931" xr:uid="{00000000-0005-0000-0000-00007D9F0000}"/>
    <cellStyle name="SAPBEXheaderItem 3 30 4" xfId="53939" xr:uid="{00000000-0005-0000-0000-00007E9F0000}"/>
    <cellStyle name="SAPBEXheaderItem 3 31" xfId="14005" xr:uid="{00000000-0005-0000-0000-00007F9F0000}"/>
    <cellStyle name="SAPBEXheaderItem 3 31 2" xfId="30595" xr:uid="{00000000-0005-0000-0000-0000809F0000}"/>
    <cellStyle name="SAPBEXheaderItem 3 31 3" xfId="41133" xr:uid="{00000000-0005-0000-0000-0000819F0000}"/>
    <cellStyle name="SAPBEXheaderItem 3 31 4" xfId="54141" xr:uid="{00000000-0005-0000-0000-0000829F0000}"/>
    <cellStyle name="SAPBEXheaderItem 3 32" xfId="14302" xr:uid="{00000000-0005-0000-0000-0000839F0000}"/>
    <cellStyle name="SAPBEXheaderItem 3 32 2" xfId="30859" xr:uid="{00000000-0005-0000-0000-0000849F0000}"/>
    <cellStyle name="SAPBEXheaderItem 3 32 3" xfId="41349" xr:uid="{00000000-0005-0000-0000-0000859F0000}"/>
    <cellStyle name="SAPBEXheaderItem 3 32 4" xfId="54357" xr:uid="{00000000-0005-0000-0000-0000869F0000}"/>
    <cellStyle name="SAPBEXheaderItem 3 33" xfId="14626" xr:uid="{00000000-0005-0000-0000-0000879F0000}"/>
    <cellStyle name="SAPBEXheaderItem 3 33 2" xfId="31147" xr:uid="{00000000-0005-0000-0000-0000889F0000}"/>
    <cellStyle name="SAPBEXheaderItem 3 33 3" xfId="41592" xr:uid="{00000000-0005-0000-0000-0000899F0000}"/>
    <cellStyle name="SAPBEXheaderItem 3 33 4" xfId="54600" xr:uid="{00000000-0005-0000-0000-00008A9F0000}"/>
    <cellStyle name="SAPBEXheaderItem 3 34" xfId="14929" xr:uid="{00000000-0005-0000-0000-00008B9F0000}"/>
    <cellStyle name="SAPBEXheaderItem 3 34 2" xfId="31416" xr:uid="{00000000-0005-0000-0000-00008C9F0000}"/>
    <cellStyle name="SAPBEXheaderItem 3 34 3" xfId="41824" xr:uid="{00000000-0005-0000-0000-00008D9F0000}"/>
    <cellStyle name="SAPBEXheaderItem 3 34 4" xfId="54832" xr:uid="{00000000-0005-0000-0000-00008E9F0000}"/>
    <cellStyle name="SAPBEXheaderItem 3 35" xfId="15234" xr:uid="{00000000-0005-0000-0000-00008F9F0000}"/>
    <cellStyle name="SAPBEXheaderItem 3 35 2" xfId="31685" xr:uid="{00000000-0005-0000-0000-0000909F0000}"/>
    <cellStyle name="SAPBEXheaderItem 3 35 3" xfId="42054" xr:uid="{00000000-0005-0000-0000-0000919F0000}"/>
    <cellStyle name="SAPBEXheaderItem 3 35 4" xfId="55062" xr:uid="{00000000-0005-0000-0000-0000929F0000}"/>
    <cellStyle name="SAPBEXheaderItem 3 36" xfId="15680" xr:uid="{00000000-0005-0000-0000-0000939F0000}"/>
    <cellStyle name="SAPBEXheaderItem 3 36 2" xfId="32089" xr:uid="{00000000-0005-0000-0000-0000949F0000}"/>
    <cellStyle name="SAPBEXheaderItem 3 36 3" xfId="42416" xr:uid="{00000000-0005-0000-0000-0000959F0000}"/>
    <cellStyle name="SAPBEXheaderItem 3 36 4" xfId="55424" xr:uid="{00000000-0005-0000-0000-0000969F0000}"/>
    <cellStyle name="SAPBEXheaderItem 3 37" xfId="15943" xr:uid="{00000000-0005-0000-0000-0000979F0000}"/>
    <cellStyle name="SAPBEXheaderItem 3 37 2" xfId="32316" xr:uid="{00000000-0005-0000-0000-0000989F0000}"/>
    <cellStyle name="SAPBEXheaderItem 3 37 3" xfId="42606" xr:uid="{00000000-0005-0000-0000-0000999F0000}"/>
    <cellStyle name="SAPBEXheaderItem 3 37 4" xfId="55614" xr:uid="{00000000-0005-0000-0000-00009A9F0000}"/>
    <cellStyle name="SAPBEXheaderItem 3 38" xfId="16430" xr:uid="{00000000-0005-0000-0000-00009B9F0000}"/>
    <cellStyle name="SAPBEXheaderItem 3 38 2" xfId="32763" xr:uid="{00000000-0005-0000-0000-00009C9F0000}"/>
    <cellStyle name="SAPBEXheaderItem 3 38 3" xfId="43002" xr:uid="{00000000-0005-0000-0000-00009D9F0000}"/>
    <cellStyle name="SAPBEXheaderItem 3 38 4" xfId="56010" xr:uid="{00000000-0005-0000-0000-00009E9F0000}"/>
    <cellStyle name="SAPBEXheaderItem 3 39" xfId="16650" xr:uid="{00000000-0005-0000-0000-00009F9F0000}"/>
    <cellStyle name="SAPBEXheaderItem 3 39 2" xfId="32958" xr:uid="{00000000-0005-0000-0000-0000A09F0000}"/>
    <cellStyle name="SAPBEXheaderItem 3 39 3" xfId="43173" xr:uid="{00000000-0005-0000-0000-0000A19F0000}"/>
    <cellStyle name="SAPBEXheaderItem 3 39 4" xfId="56181" xr:uid="{00000000-0005-0000-0000-0000A29F0000}"/>
    <cellStyle name="SAPBEXheaderItem 3 4" xfId="4258" xr:uid="{00000000-0005-0000-0000-0000A39F0000}"/>
    <cellStyle name="SAPBEXheaderItem 3 4 2" xfId="21743" xr:uid="{00000000-0005-0000-0000-0000A49F0000}"/>
    <cellStyle name="SAPBEXheaderItem 3 4 3" xfId="31895" xr:uid="{00000000-0005-0000-0000-0000A59F0000}"/>
    <cellStyle name="SAPBEXheaderItem 3 4 4" xfId="46528" xr:uid="{00000000-0005-0000-0000-0000A69F0000}"/>
    <cellStyle name="SAPBEXheaderItem 3 40" xfId="17452" xr:uid="{00000000-0005-0000-0000-0000A79F0000}"/>
    <cellStyle name="SAPBEXheaderItem 3 40 2" xfId="33690" xr:uid="{00000000-0005-0000-0000-0000A89F0000}"/>
    <cellStyle name="SAPBEXheaderItem 3 40 3" xfId="43805" xr:uid="{00000000-0005-0000-0000-0000A99F0000}"/>
    <cellStyle name="SAPBEXheaderItem 3 40 4" xfId="56813" xr:uid="{00000000-0005-0000-0000-0000AA9F0000}"/>
    <cellStyle name="SAPBEXheaderItem 3 41" xfId="17701" xr:uid="{00000000-0005-0000-0000-0000AB9F0000}"/>
    <cellStyle name="SAPBEXheaderItem 3 41 2" xfId="33911" xr:uid="{00000000-0005-0000-0000-0000AC9F0000}"/>
    <cellStyle name="SAPBEXheaderItem 3 41 3" xfId="43986" xr:uid="{00000000-0005-0000-0000-0000AD9F0000}"/>
    <cellStyle name="SAPBEXheaderItem 3 41 4" xfId="56994" xr:uid="{00000000-0005-0000-0000-0000AE9F0000}"/>
    <cellStyle name="SAPBEXheaderItem 3 42" xfId="18020" xr:uid="{00000000-0005-0000-0000-0000AF9F0000}"/>
    <cellStyle name="SAPBEXheaderItem 3 42 2" xfId="34193" xr:uid="{00000000-0005-0000-0000-0000B09F0000}"/>
    <cellStyle name="SAPBEXheaderItem 3 42 3" xfId="44220" xr:uid="{00000000-0005-0000-0000-0000B19F0000}"/>
    <cellStyle name="SAPBEXheaderItem 3 42 4" xfId="57228" xr:uid="{00000000-0005-0000-0000-0000B29F0000}"/>
    <cellStyle name="SAPBEXheaderItem 3 43" xfId="18331" xr:uid="{00000000-0005-0000-0000-0000B39F0000}"/>
    <cellStyle name="SAPBEXheaderItem 3 43 2" xfId="34468" xr:uid="{00000000-0005-0000-0000-0000B49F0000}"/>
    <cellStyle name="SAPBEXheaderItem 3 43 3" xfId="44450" xr:uid="{00000000-0005-0000-0000-0000B59F0000}"/>
    <cellStyle name="SAPBEXheaderItem 3 43 4" xfId="57458" xr:uid="{00000000-0005-0000-0000-0000B69F0000}"/>
    <cellStyle name="SAPBEXheaderItem 3 44" xfId="18647" xr:uid="{00000000-0005-0000-0000-0000B79F0000}"/>
    <cellStyle name="SAPBEXheaderItem 3 44 2" xfId="34748" xr:uid="{00000000-0005-0000-0000-0000B89F0000}"/>
    <cellStyle name="SAPBEXheaderItem 3 44 3" xfId="44685" xr:uid="{00000000-0005-0000-0000-0000B99F0000}"/>
    <cellStyle name="SAPBEXheaderItem 3 44 4" xfId="57693" xr:uid="{00000000-0005-0000-0000-0000BA9F0000}"/>
    <cellStyle name="SAPBEXheaderItem 3 45" xfId="19109" xr:uid="{00000000-0005-0000-0000-0000BB9F0000}"/>
    <cellStyle name="SAPBEXheaderItem 3 45 2" xfId="35157" xr:uid="{00000000-0005-0000-0000-0000BC9F0000}"/>
    <cellStyle name="SAPBEXheaderItem 3 45 3" xfId="45027" xr:uid="{00000000-0005-0000-0000-0000BD9F0000}"/>
    <cellStyle name="SAPBEXheaderItem 3 45 4" xfId="58035" xr:uid="{00000000-0005-0000-0000-0000BE9F0000}"/>
    <cellStyle name="SAPBEXheaderItem 3 46" xfId="19410" xr:uid="{00000000-0005-0000-0000-0000BF9F0000}"/>
    <cellStyle name="SAPBEXheaderItem 3 46 2" xfId="35423" xr:uid="{00000000-0005-0000-0000-0000C09F0000}"/>
    <cellStyle name="SAPBEXheaderItem 3 46 3" xfId="45250" xr:uid="{00000000-0005-0000-0000-0000C19F0000}"/>
    <cellStyle name="SAPBEXheaderItem 3 46 4" xfId="58258" xr:uid="{00000000-0005-0000-0000-0000C29F0000}"/>
    <cellStyle name="SAPBEXheaderItem 3 47" xfId="33194" xr:uid="{00000000-0005-0000-0000-0000C39F0000}"/>
    <cellStyle name="SAPBEXheaderItem 3 48" xfId="45534" xr:uid="{00000000-0005-0000-0000-0000C49F0000}"/>
    <cellStyle name="SAPBEXheaderItem 3 5" xfId="4501" xr:uid="{00000000-0005-0000-0000-0000C59F0000}"/>
    <cellStyle name="SAPBEXheaderItem 3 5 2" xfId="21954" xr:uid="{00000000-0005-0000-0000-0000C69F0000}"/>
    <cellStyle name="SAPBEXheaderItem 3 5 3" xfId="20428" xr:uid="{00000000-0005-0000-0000-0000C79F0000}"/>
    <cellStyle name="SAPBEXheaderItem 3 5 4" xfId="46698" xr:uid="{00000000-0005-0000-0000-0000C89F0000}"/>
    <cellStyle name="SAPBEXheaderItem 3 6" xfId="4892" xr:uid="{00000000-0005-0000-0000-0000C99F0000}"/>
    <cellStyle name="SAPBEXheaderItem 3 6 2" xfId="22317" xr:uid="{00000000-0005-0000-0000-0000CA9F0000}"/>
    <cellStyle name="SAPBEXheaderItem 3 6 3" xfId="20606" xr:uid="{00000000-0005-0000-0000-0000CB9F0000}"/>
    <cellStyle name="SAPBEXheaderItem 3 6 4" xfId="47011" xr:uid="{00000000-0005-0000-0000-0000CC9F0000}"/>
    <cellStyle name="SAPBEXheaderItem 3 7" xfId="5118" xr:uid="{00000000-0005-0000-0000-0000CD9F0000}"/>
    <cellStyle name="SAPBEXheaderItem 3 7 2" xfId="22521" xr:uid="{00000000-0005-0000-0000-0000CE9F0000}"/>
    <cellStyle name="SAPBEXheaderItem 3 7 3" xfId="19716" xr:uid="{00000000-0005-0000-0000-0000CF9F0000}"/>
    <cellStyle name="SAPBEXheaderItem 3 7 4" xfId="47193" xr:uid="{00000000-0005-0000-0000-0000D09F0000}"/>
    <cellStyle name="SAPBEXheaderItem 3 8" xfId="5403" xr:uid="{00000000-0005-0000-0000-0000D19F0000}"/>
    <cellStyle name="SAPBEXheaderItem 3 8 2" xfId="22782" xr:uid="{00000000-0005-0000-0000-0000D29F0000}"/>
    <cellStyle name="SAPBEXheaderItem 3 8 3" xfId="20289" xr:uid="{00000000-0005-0000-0000-0000D39F0000}"/>
    <cellStyle name="SAPBEXheaderItem 3 8 4" xfId="47411" xr:uid="{00000000-0005-0000-0000-0000D49F0000}"/>
    <cellStyle name="SAPBEXheaderItem 3 9" xfId="5611" xr:uid="{00000000-0005-0000-0000-0000D59F0000}"/>
    <cellStyle name="SAPBEXheaderItem 3 9 2" xfId="22971" xr:uid="{00000000-0005-0000-0000-0000D69F0000}"/>
    <cellStyle name="SAPBEXheaderItem 3 9 3" xfId="28100" xr:uid="{00000000-0005-0000-0000-0000D79F0000}"/>
    <cellStyle name="SAPBEXheaderItem 3 9 4" xfId="47573" xr:uid="{00000000-0005-0000-0000-0000D89F0000}"/>
    <cellStyle name="SAPBEXheaderItem 30" xfId="45414" xr:uid="{00000000-0005-0000-0000-0000D99F0000}"/>
    <cellStyle name="SAPBEXheaderItem 4" xfId="2702" xr:uid="{00000000-0005-0000-0000-0000DA9F0000}"/>
    <cellStyle name="SAPBEXheaderItem 4 10" xfId="6111" xr:uid="{00000000-0005-0000-0000-0000DB9F0000}"/>
    <cellStyle name="SAPBEXheaderItem 4 10 2" xfId="23443" xr:uid="{00000000-0005-0000-0000-0000DC9F0000}"/>
    <cellStyle name="SAPBEXheaderItem 4 10 3" xfId="22076" xr:uid="{00000000-0005-0000-0000-0000DD9F0000}"/>
    <cellStyle name="SAPBEXheaderItem 4 10 4" xfId="47998" xr:uid="{00000000-0005-0000-0000-0000DE9F0000}"/>
    <cellStyle name="SAPBEXheaderItem 4 11" xfId="5967" xr:uid="{00000000-0005-0000-0000-0000DF9F0000}"/>
    <cellStyle name="SAPBEXheaderItem 4 11 2" xfId="23304" xr:uid="{00000000-0005-0000-0000-0000E09F0000}"/>
    <cellStyle name="SAPBEXheaderItem 4 11 3" xfId="35277" xr:uid="{00000000-0005-0000-0000-0000E19F0000}"/>
    <cellStyle name="SAPBEXheaderItem 4 11 4" xfId="47872" xr:uid="{00000000-0005-0000-0000-0000E29F0000}"/>
    <cellStyle name="SAPBEXheaderItem 4 12" xfId="6636" xr:uid="{00000000-0005-0000-0000-0000E39F0000}"/>
    <cellStyle name="SAPBEXheaderItem 4 12 2" xfId="23915" xr:uid="{00000000-0005-0000-0000-0000E49F0000}"/>
    <cellStyle name="SAPBEXheaderItem 4 12 3" xfId="34028" xr:uid="{00000000-0005-0000-0000-0000E59F0000}"/>
    <cellStyle name="SAPBEXheaderItem 4 12 4" xfId="48398" xr:uid="{00000000-0005-0000-0000-0000E69F0000}"/>
    <cellStyle name="SAPBEXheaderItem 4 13" xfId="7010" xr:uid="{00000000-0005-0000-0000-0000E79F0000}"/>
    <cellStyle name="SAPBEXheaderItem 4 13 2" xfId="24254" xr:uid="{00000000-0005-0000-0000-0000E89F0000}"/>
    <cellStyle name="SAPBEXheaderItem 4 13 3" xfId="35718" xr:uid="{00000000-0005-0000-0000-0000E99F0000}"/>
    <cellStyle name="SAPBEXheaderItem 4 13 4" xfId="48687" xr:uid="{00000000-0005-0000-0000-0000EA9F0000}"/>
    <cellStyle name="SAPBEXheaderItem 4 14" xfId="7425" xr:uid="{00000000-0005-0000-0000-0000EB9F0000}"/>
    <cellStyle name="SAPBEXheaderItem 4 14 2" xfId="24625" xr:uid="{00000000-0005-0000-0000-0000EC9F0000}"/>
    <cellStyle name="SAPBEXheaderItem 4 14 3" xfId="36016" xr:uid="{00000000-0005-0000-0000-0000ED9F0000}"/>
    <cellStyle name="SAPBEXheaderItem 4 14 4" xfId="48987" xr:uid="{00000000-0005-0000-0000-0000EE9F0000}"/>
    <cellStyle name="SAPBEXheaderItem 4 15" xfId="7733" xr:uid="{00000000-0005-0000-0000-0000EF9F0000}"/>
    <cellStyle name="SAPBEXheaderItem 4 15 2" xfId="24896" xr:uid="{00000000-0005-0000-0000-0000F09F0000}"/>
    <cellStyle name="SAPBEXheaderItem 4 15 3" xfId="36247" xr:uid="{00000000-0005-0000-0000-0000F19F0000}"/>
    <cellStyle name="SAPBEXheaderItem 4 15 4" xfId="49218" xr:uid="{00000000-0005-0000-0000-0000F29F0000}"/>
    <cellStyle name="SAPBEXheaderItem 4 16" xfId="8309" xr:uid="{00000000-0005-0000-0000-0000F39F0000}"/>
    <cellStyle name="SAPBEXheaderItem 4 16 2" xfId="25434" xr:uid="{00000000-0005-0000-0000-0000F49F0000}"/>
    <cellStyle name="SAPBEXheaderItem 4 16 3" xfId="36725" xr:uid="{00000000-0005-0000-0000-0000F59F0000}"/>
    <cellStyle name="SAPBEXheaderItem 4 16 4" xfId="49696" xr:uid="{00000000-0005-0000-0000-0000F69F0000}"/>
    <cellStyle name="SAPBEXheaderItem 4 17" xfId="8172" xr:uid="{00000000-0005-0000-0000-0000F79F0000}"/>
    <cellStyle name="SAPBEXheaderItem 4 17 2" xfId="25304" xr:uid="{00000000-0005-0000-0000-0000F89F0000}"/>
    <cellStyle name="SAPBEXheaderItem 4 17 3" xfId="36607" xr:uid="{00000000-0005-0000-0000-0000F99F0000}"/>
    <cellStyle name="SAPBEXheaderItem 4 17 4" xfId="49578" xr:uid="{00000000-0005-0000-0000-0000FA9F0000}"/>
    <cellStyle name="SAPBEXheaderItem 4 18" xfId="8854" xr:uid="{00000000-0005-0000-0000-0000FB9F0000}"/>
    <cellStyle name="SAPBEXheaderItem 4 18 2" xfId="25916" xr:uid="{00000000-0005-0000-0000-0000FC9F0000}"/>
    <cellStyle name="SAPBEXheaderItem 4 18 3" xfId="37135" xr:uid="{00000000-0005-0000-0000-0000FD9F0000}"/>
    <cellStyle name="SAPBEXheaderItem 4 18 4" xfId="50106" xr:uid="{00000000-0005-0000-0000-0000FE9F0000}"/>
    <cellStyle name="SAPBEXheaderItem 4 19" xfId="10360" xr:uid="{00000000-0005-0000-0000-0000FF9F0000}"/>
    <cellStyle name="SAPBEXheaderItem 4 19 2" xfId="27323" xr:uid="{00000000-0005-0000-0000-000000A00000}"/>
    <cellStyle name="SAPBEXheaderItem 4 19 3" xfId="38382" xr:uid="{00000000-0005-0000-0000-000001A00000}"/>
    <cellStyle name="SAPBEXheaderItem 4 19 4" xfId="51342" xr:uid="{00000000-0005-0000-0000-000002A00000}"/>
    <cellStyle name="SAPBEXheaderItem 4 2" xfId="3250" xr:uid="{00000000-0005-0000-0000-000003A00000}"/>
    <cellStyle name="SAPBEXheaderItem 4 2 2" xfId="20836" xr:uid="{00000000-0005-0000-0000-000004A00000}"/>
    <cellStyle name="SAPBEXheaderItem 4 2 3" xfId="28628" xr:uid="{00000000-0005-0000-0000-000005A00000}"/>
    <cellStyle name="SAPBEXheaderItem 4 2 4" xfId="45774" xr:uid="{00000000-0005-0000-0000-000006A00000}"/>
    <cellStyle name="SAPBEXheaderItem 4 20" xfId="9120" xr:uid="{00000000-0005-0000-0000-000007A00000}"/>
    <cellStyle name="SAPBEXheaderItem 4 20 2" xfId="26156" xr:uid="{00000000-0005-0000-0000-000008A00000}"/>
    <cellStyle name="SAPBEXheaderItem 4 20 3" xfId="37337" xr:uid="{00000000-0005-0000-0000-000009A00000}"/>
    <cellStyle name="SAPBEXheaderItem 4 20 4" xfId="50308" xr:uid="{00000000-0005-0000-0000-00000AA00000}"/>
    <cellStyle name="SAPBEXheaderItem 4 21" xfId="10016" xr:uid="{00000000-0005-0000-0000-00000BA00000}"/>
    <cellStyle name="SAPBEXheaderItem 4 21 2" xfId="27000" xr:uid="{00000000-0005-0000-0000-00000CA00000}"/>
    <cellStyle name="SAPBEXheaderItem 4 21 3" xfId="38099" xr:uid="{00000000-0005-0000-0000-00000DA00000}"/>
    <cellStyle name="SAPBEXheaderItem 4 21 4" xfId="51064" xr:uid="{00000000-0005-0000-0000-00000EA00000}"/>
    <cellStyle name="SAPBEXheaderItem 4 22" xfId="11262" xr:uid="{00000000-0005-0000-0000-00000FA00000}"/>
    <cellStyle name="SAPBEXheaderItem 4 22 2" xfId="28145" xr:uid="{00000000-0005-0000-0000-000010A00000}"/>
    <cellStyle name="SAPBEXheaderItem 4 22 3" xfId="39071" xr:uid="{00000000-0005-0000-0000-000011A00000}"/>
    <cellStyle name="SAPBEXheaderItem 4 22 4" xfId="52079" xr:uid="{00000000-0005-0000-0000-000012A00000}"/>
    <cellStyle name="SAPBEXheaderItem 4 23" xfId="10064" xr:uid="{00000000-0005-0000-0000-000013A00000}"/>
    <cellStyle name="SAPBEXheaderItem 4 23 2" xfId="27042" xr:uid="{00000000-0005-0000-0000-000014A00000}"/>
    <cellStyle name="SAPBEXheaderItem 4 23 3" xfId="38130" xr:uid="{00000000-0005-0000-0000-000015A00000}"/>
    <cellStyle name="SAPBEXheaderItem 4 23 4" xfId="51095" xr:uid="{00000000-0005-0000-0000-000016A00000}"/>
    <cellStyle name="SAPBEXheaderItem 4 24" xfId="11863" xr:uid="{00000000-0005-0000-0000-000017A00000}"/>
    <cellStyle name="SAPBEXheaderItem 4 24 2" xfId="28685" xr:uid="{00000000-0005-0000-0000-000018A00000}"/>
    <cellStyle name="SAPBEXheaderItem 4 24 3" xfId="39535" xr:uid="{00000000-0005-0000-0000-000019A00000}"/>
    <cellStyle name="SAPBEXheaderItem 4 24 4" xfId="52543" xr:uid="{00000000-0005-0000-0000-00001AA00000}"/>
    <cellStyle name="SAPBEXheaderItem 4 25" xfId="9418" xr:uid="{00000000-0005-0000-0000-00001BA00000}"/>
    <cellStyle name="SAPBEXheaderItem 4 25 2" xfId="26441" xr:uid="{00000000-0005-0000-0000-00001CA00000}"/>
    <cellStyle name="SAPBEXheaderItem 4 25 3" xfId="37595" xr:uid="{00000000-0005-0000-0000-00001DA00000}"/>
    <cellStyle name="SAPBEXheaderItem 4 25 4" xfId="50561" xr:uid="{00000000-0005-0000-0000-00001EA00000}"/>
    <cellStyle name="SAPBEXheaderItem 4 26" xfId="9381" xr:uid="{00000000-0005-0000-0000-00001FA00000}"/>
    <cellStyle name="SAPBEXheaderItem 4 26 2" xfId="26407" xr:uid="{00000000-0005-0000-0000-000020A00000}"/>
    <cellStyle name="SAPBEXheaderItem 4 26 3" xfId="37566" xr:uid="{00000000-0005-0000-0000-000021A00000}"/>
    <cellStyle name="SAPBEXheaderItem 4 26 4" xfId="50532" xr:uid="{00000000-0005-0000-0000-000022A00000}"/>
    <cellStyle name="SAPBEXheaderItem 4 27" xfId="9321" xr:uid="{00000000-0005-0000-0000-000023A00000}"/>
    <cellStyle name="SAPBEXheaderItem 4 27 2" xfId="26349" xr:uid="{00000000-0005-0000-0000-000024A00000}"/>
    <cellStyle name="SAPBEXheaderItem 4 27 3" xfId="37517" xr:uid="{00000000-0005-0000-0000-000025A00000}"/>
    <cellStyle name="SAPBEXheaderItem 4 27 4" xfId="50483" xr:uid="{00000000-0005-0000-0000-000026A00000}"/>
    <cellStyle name="SAPBEXheaderItem 4 28" xfId="13049" xr:uid="{00000000-0005-0000-0000-000027A00000}"/>
    <cellStyle name="SAPBEXheaderItem 4 28 2" xfId="29742" xr:uid="{00000000-0005-0000-0000-000028A00000}"/>
    <cellStyle name="SAPBEXheaderItem 4 28 3" xfId="40407" xr:uid="{00000000-0005-0000-0000-000029A00000}"/>
    <cellStyle name="SAPBEXheaderItem 4 28 4" xfId="53415" xr:uid="{00000000-0005-0000-0000-00002AA00000}"/>
    <cellStyle name="SAPBEXheaderItem 4 29" xfId="13389" xr:uid="{00000000-0005-0000-0000-00002BA00000}"/>
    <cellStyle name="SAPBEXheaderItem 4 29 2" xfId="30051" xr:uid="{00000000-0005-0000-0000-00002CA00000}"/>
    <cellStyle name="SAPBEXheaderItem 4 29 3" xfId="40672" xr:uid="{00000000-0005-0000-0000-00002DA00000}"/>
    <cellStyle name="SAPBEXheaderItem 4 29 4" xfId="53680" xr:uid="{00000000-0005-0000-0000-00002EA00000}"/>
    <cellStyle name="SAPBEXheaderItem 4 3" xfId="3546" xr:uid="{00000000-0005-0000-0000-00002FA00000}"/>
    <cellStyle name="SAPBEXheaderItem 4 3 2" xfId="21100" xr:uid="{00000000-0005-0000-0000-000030A00000}"/>
    <cellStyle name="SAPBEXheaderItem 4 3 3" xfId="28663" xr:uid="{00000000-0005-0000-0000-000031A00000}"/>
    <cellStyle name="SAPBEXheaderItem 4 3 4" xfId="45991" xr:uid="{00000000-0005-0000-0000-000032A00000}"/>
    <cellStyle name="SAPBEXheaderItem 4 30" xfId="13455" xr:uid="{00000000-0005-0000-0000-000033A00000}"/>
    <cellStyle name="SAPBEXheaderItem 4 30 2" xfId="30109" xr:uid="{00000000-0005-0000-0000-000034A00000}"/>
    <cellStyle name="SAPBEXheaderItem 4 30 3" xfId="40716" xr:uid="{00000000-0005-0000-0000-000035A00000}"/>
    <cellStyle name="SAPBEXheaderItem 4 30 4" xfId="53724" xr:uid="{00000000-0005-0000-0000-000036A00000}"/>
    <cellStyle name="SAPBEXheaderItem 4 31" xfId="10223" xr:uid="{00000000-0005-0000-0000-000037A00000}"/>
    <cellStyle name="SAPBEXheaderItem 4 31 2" xfId="27191" xr:uid="{00000000-0005-0000-0000-000038A00000}"/>
    <cellStyle name="SAPBEXheaderItem 4 31 3" xfId="38261" xr:uid="{00000000-0005-0000-0000-000039A00000}"/>
    <cellStyle name="SAPBEXheaderItem 4 31 4" xfId="51218" xr:uid="{00000000-0005-0000-0000-00003AA00000}"/>
    <cellStyle name="SAPBEXheaderItem 4 32" xfId="13905" xr:uid="{00000000-0005-0000-0000-00003BA00000}"/>
    <cellStyle name="SAPBEXheaderItem 4 32 2" xfId="30509" xr:uid="{00000000-0005-0000-0000-00003CA00000}"/>
    <cellStyle name="SAPBEXheaderItem 4 32 3" xfId="41071" xr:uid="{00000000-0005-0000-0000-00003DA00000}"/>
    <cellStyle name="SAPBEXheaderItem 4 32 4" xfId="54079" xr:uid="{00000000-0005-0000-0000-00003EA00000}"/>
    <cellStyle name="SAPBEXheaderItem 4 33" xfId="14525" xr:uid="{00000000-0005-0000-0000-00003FA00000}"/>
    <cellStyle name="SAPBEXheaderItem 4 33 2" xfId="31061" xr:uid="{00000000-0005-0000-0000-000040A00000}"/>
    <cellStyle name="SAPBEXheaderItem 4 33 3" xfId="41529" xr:uid="{00000000-0005-0000-0000-000041A00000}"/>
    <cellStyle name="SAPBEXheaderItem 4 33 4" xfId="54537" xr:uid="{00000000-0005-0000-0000-000042A00000}"/>
    <cellStyle name="SAPBEXheaderItem 4 34" xfId="14841" xr:uid="{00000000-0005-0000-0000-000043A00000}"/>
    <cellStyle name="SAPBEXheaderItem 4 34 2" xfId="31339" xr:uid="{00000000-0005-0000-0000-000044A00000}"/>
    <cellStyle name="SAPBEXheaderItem 4 34 3" xfId="41763" xr:uid="{00000000-0005-0000-0000-000045A00000}"/>
    <cellStyle name="SAPBEXheaderItem 4 34 4" xfId="54771" xr:uid="{00000000-0005-0000-0000-000046A00000}"/>
    <cellStyle name="SAPBEXheaderItem 4 35" xfId="15139" xr:uid="{00000000-0005-0000-0000-000047A00000}"/>
    <cellStyle name="SAPBEXheaderItem 4 35 2" xfId="31606" xr:uid="{00000000-0005-0000-0000-000048A00000}"/>
    <cellStyle name="SAPBEXheaderItem 4 35 3" xfId="41995" xr:uid="{00000000-0005-0000-0000-000049A00000}"/>
    <cellStyle name="SAPBEXheaderItem 4 35 4" xfId="55003" xr:uid="{00000000-0005-0000-0000-00004AA00000}"/>
    <cellStyle name="SAPBEXheaderItem 4 36" xfId="15591" xr:uid="{00000000-0005-0000-0000-00004BA00000}"/>
    <cellStyle name="SAPBEXheaderItem 4 36 2" xfId="32012" xr:uid="{00000000-0005-0000-0000-00004CA00000}"/>
    <cellStyle name="SAPBEXheaderItem 4 36 3" xfId="42355" xr:uid="{00000000-0005-0000-0000-00004DA00000}"/>
    <cellStyle name="SAPBEXheaderItem 4 36 4" xfId="55363" xr:uid="{00000000-0005-0000-0000-00004EA00000}"/>
    <cellStyle name="SAPBEXheaderItem 4 37" xfId="15474" xr:uid="{00000000-0005-0000-0000-00004FA00000}"/>
    <cellStyle name="SAPBEXheaderItem 4 37 2" xfId="31901" xr:uid="{00000000-0005-0000-0000-000050A00000}"/>
    <cellStyle name="SAPBEXheaderItem 4 37 3" xfId="42252" xr:uid="{00000000-0005-0000-0000-000051A00000}"/>
    <cellStyle name="SAPBEXheaderItem 4 37 4" xfId="55260" xr:uid="{00000000-0005-0000-0000-000052A00000}"/>
    <cellStyle name="SAPBEXheaderItem 4 38" xfId="16336" xr:uid="{00000000-0005-0000-0000-000053A00000}"/>
    <cellStyle name="SAPBEXheaderItem 4 38 2" xfId="32679" xr:uid="{00000000-0005-0000-0000-000054A00000}"/>
    <cellStyle name="SAPBEXheaderItem 4 38 3" xfId="42935" xr:uid="{00000000-0005-0000-0000-000055A00000}"/>
    <cellStyle name="SAPBEXheaderItem 4 38 4" xfId="55943" xr:uid="{00000000-0005-0000-0000-000056A00000}"/>
    <cellStyle name="SAPBEXheaderItem 4 39" xfId="16234" xr:uid="{00000000-0005-0000-0000-000057A00000}"/>
    <cellStyle name="SAPBEXheaderItem 4 39 2" xfId="32586" xr:uid="{00000000-0005-0000-0000-000058A00000}"/>
    <cellStyle name="SAPBEXheaderItem 4 39 3" xfId="42848" xr:uid="{00000000-0005-0000-0000-000059A00000}"/>
    <cellStyle name="SAPBEXheaderItem 4 39 4" xfId="55856" xr:uid="{00000000-0005-0000-0000-00005AA00000}"/>
    <cellStyle name="SAPBEXheaderItem 4 4" xfId="4165" xr:uid="{00000000-0005-0000-0000-00005BA00000}"/>
    <cellStyle name="SAPBEXheaderItem 4 4 2" xfId="21663" xr:uid="{00000000-0005-0000-0000-00005CA00000}"/>
    <cellStyle name="SAPBEXheaderItem 4 4 3" xfId="19861" xr:uid="{00000000-0005-0000-0000-00005DA00000}"/>
    <cellStyle name="SAPBEXheaderItem 4 4 4" xfId="46471" xr:uid="{00000000-0005-0000-0000-00005EA00000}"/>
    <cellStyle name="SAPBEXheaderItem 4 40" xfId="17356" xr:uid="{00000000-0005-0000-0000-00005FA00000}"/>
    <cellStyle name="SAPBEXheaderItem 4 40 2" xfId="33609" xr:uid="{00000000-0005-0000-0000-000060A00000}"/>
    <cellStyle name="SAPBEXheaderItem 4 40 3" xfId="43747" xr:uid="{00000000-0005-0000-0000-000061A00000}"/>
    <cellStyle name="SAPBEXheaderItem 4 40 4" xfId="56755" xr:uid="{00000000-0005-0000-0000-000062A00000}"/>
    <cellStyle name="SAPBEXheaderItem 4 41" xfId="17160" xr:uid="{00000000-0005-0000-0000-000063A00000}"/>
    <cellStyle name="SAPBEXheaderItem 4 41 2" xfId="33424" xr:uid="{00000000-0005-0000-0000-000064A00000}"/>
    <cellStyle name="SAPBEXheaderItem 4 41 3" xfId="43585" xr:uid="{00000000-0005-0000-0000-000065A00000}"/>
    <cellStyle name="SAPBEXheaderItem 4 41 4" xfId="56593" xr:uid="{00000000-0005-0000-0000-000066A00000}"/>
    <cellStyle name="SAPBEXheaderItem 4 42" xfId="17917" xr:uid="{00000000-0005-0000-0000-000067A00000}"/>
    <cellStyle name="SAPBEXheaderItem 4 42 2" xfId="34105" xr:uid="{00000000-0005-0000-0000-000068A00000}"/>
    <cellStyle name="SAPBEXheaderItem 4 42 3" xfId="44158" xr:uid="{00000000-0005-0000-0000-000069A00000}"/>
    <cellStyle name="SAPBEXheaderItem 4 42 4" xfId="57166" xr:uid="{00000000-0005-0000-0000-00006AA00000}"/>
    <cellStyle name="SAPBEXheaderItem 4 43" xfId="18232" xr:uid="{00000000-0005-0000-0000-00006BA00000}"/>
    <cellStyle name="SAPBEXheaderItem 4 43 2" xfId="34380" xr:uid="{00000000-0005-0000-0000-00006CA00000}"/>
    <cellStyle name="SAPBEXheaderItem 4 43 3" xfId="44389" xr:uid="{00000000-0005-0000-0000-00006DA00000}"/>
    <cellStyle name="SAPBEXheaderItem 4 43 4" xfId="57397" xr:uid="{00000000-0005-0000-0000-00006EA00000}"/>
    <cellStyle name="SAPBEXheaderItem 4 44" xfId="18552" xr:uid="{00000000-0005-0000-0000-00006FA00000}"/>
    <cellStyle name="SAPBEXheaderItem 4 44 2" xfId="34667" xr:uid="{00000000-0005-0000-0000-000070A00000}"/>
    <cellStyle name="SAPBEXheaderItem 4 44 3" xfId="44626" xr:uid="{00000000-0005-0000-0000-000071A00000}"/>
    <cellStyle name="SAPBEXheaderItem 4 44 4" xfId="57634" xr:uid="{00000000-0005-0000-0000-000072A00000}"/>
    <cellStyle name="SAPBEXheaderItem 4 45" xfId="19011" xr:uid="{00000000-0005-0000-0000-000073A00000}"/>
    <cellStyle name="SAPBEXheaderItem 4 45 2" xfId="35074" xr:uid="{00000000-0005-0000-0000-000074A00000}"/>
    <cellStyle name="SAPBEXheaderItem 4 45 3" xfId="44968" xr:uid="{00000000-0005-0000-0000-000075A00000}"/>
    <cellStyle name="SAPBEXheaderItem 4 45 4" xfId="57976" xr:uid="{00000000-0005-0000-0000-000076A00000}"/>
    <cellStyle name="SAPBEXheaderItem 4 46" xfId="19315" xr:uid="{00000000-0005-0000-0000-000077A00000}"/>
    <cellStyle name="SAPBEXheaderItem 4 46 2" xfId="35344" xr:uid="{00000000-0005-0000-0000-000078A00000}"/>
    <cellStyle name="SAPBEXheaderItem 4 46 3" xfId="45191" xr:uid="{00000000-0005-0000-0000-000079A00000}"/>
    <cellStyle name="SAPBEXheaderItem 4 46 4" xfId="58199" xr:uid="{00000000-0005-0000-0000-00007AA00000}"/>
    <cellStyle name="SAPBEXheaderItem 4 47" xfId="33866" xr:uid="{00000000-0005-0000-0000-00007BA00000}"/>
    <cellStyle name="SAPBEXheaderItem 4 48" xfId="45475" xr:uid="{00000000-0005-0000-0000-00007CA00000}"/>
    <cellStyle name="SAPBEXheaderItem 4 5" xfId="4024" xr:uid="{00000000-0005-0000-0000-00007DA00000}"/>
    <cellStyle name="SAPBEXheaderItem 4 5 2" xfId="21531" xr:uid="{00000000-0005-0000-0000-00007EA00000}"/>
    <cellStyle name="SAPBEXheaderItem 4 5 3" xfId="19975" xr:uid="{00000000-0005-0000-0000-00007FA00000}"/>
    <cellStyle name="SAPBEXheaderItem 4 5 4" xfId="46357" xr:uid="{00000000-0005-0000-0000-000080A00000}"/>
    <cellStyle name="SAPBEXheaderItem 4 6" xfId="4798" xr:uid="{00000000-0005-0000-0000-000081A00000}"/>
    <cellStyle name="SAPBEXheaderItem 4 6 2" xfId="22231" xr:uid="{00000000-0005-0000-0000-000082A00000}"/>
    <cellStyle name="SAPBEXheaderItem 4 6 3" xfId="27074" xr:uid="{00000000-0005-0000-0000-000083A00000}"/>
    <cellStyle name="SAPBEXheaderItem 4 6 4" xfId="46944" xr:uid="{00000000-0005-0000-0000-000084A00000}"/>
    <cellStyle name="SAPBEXheaderItem 4 7" xfId="4836" xr:uid="{00000000-0005-0000-0000-000085A00000}"/>
    <cellStyle name="SAPBEXheaderItem 4 7 2" xfId="22267" xr:uid="{00000000-0005-0000-0000-000086A00000}"/>
    <cellStyle name="SAPBEXheaderItem 4 7 3" xfId="23395" xr:uid="{00000000-0005-0000-0000-000087A00000}"/>
    <cellStyle name="SAPBEXheaderItem 4 7 4" xfId="46975" xr:uid="{00000000-0005-0000-0000-000088A00000}"/>
    <cellStyle name="SAPBEXheaderItem 4 8" xfId="5311" xr:uid="{00000000-0005-0000-0000-000089A00000}"/>
    <cellStyle name="SAPBEXheaderItem 4 8 2" xfId="22698" xr:uid="{00000000-0005-0000-0000-00008AA00000}"/>
    <cellStyle name="SAPBEXheaderItem 4 8 3" xfId="20351" xr:uid="{00000000-0005-0000-0000-00008BA00000}"/>
    <cellStyle name="SAPBEXheaderItem 4 8 4" xfId="47346" xr:uid="{00000000-0005-0000-0000-00008CA00000}"/>
    <cellStyle name="SAPBEXheaderItem 4 9" xfId="5347" xr:uid="{00000000-0005-0000-0000-00008DA00000}"/>
    <cellStyle name="SAPBEXheaderItem 4 9 2" xfId="22732" xr:uid="{00000000-0005-0000-0000-00008EA00000}"/>
    <cellStyle name="SAPBEXheaderItem 4 9 3" xfId="19629" xr:uid="{00000000-0005-0000-0000-00008FA00000}"/>
    <cellStyle name="SAPBEXheaderItem 4 9 4" xfId="47375" xr:uid="{00000000-0005-0000-0000-000090A00000}"/>
    <cellStyle name="SAPBEXheaderItem 5" xfId="3139" xr:uid="{00000000-0005-0000-0000-000091A00000}"/>
    <cellStyle name="SAPBEXheaderItem 5 2" xfId="20732" xr:uid="{00000000-0005-0000-0000-000092A00000}"/>
    <cellStyle name="SAPBEXheaderItem 5 3" xfId="20635" xr:uid="{00000000-0005-0000-0000-000093A00000}"/>
    <cellStyle name="SAPBEXheaderItem 5 4" xfId="45682" xr:uid="{00000000-0005-0000-0000-000094A00000}"/>
    <cellStyle name="SAPBEXheaderItem 6" xfId="3959" xr:uid="{00000000-0005-0000-0000-000095A00000}"/>
    <cellStyle name="SAPBEXheaderItem 6 2" xfId="21472" xr:uid="{00000000-0005-0000-0000-000096A00000}"/>
    <cellStyle name="SAPBEXheaderItem 6 3" xfId="20026" xr:uid="{00000000-0005-0000-0000-000097A00000}"/>
    <cellStyle name="SAPBEXheaderItem 6 4" xfId="46306" xr:uid="{00000000-0005-0000-0000-000098A00000}"/>
    <cellStyle name="SAPBEXheaderItem 7" xfId="6048" xr:uid="{00000000-0005-0000-0000-000099A00000}"/>
    <cellStyle name="SAPBEXheaderItem 7 2" xfId="23381" xr:uid="{00000000-0005-0000-0000-00009AA00000}"/>
    <cellStyle name="SAPBEXheaderItem 7 3" xfId="27026" xr:uid="{00000000-0005-0000-0000-00009BA00000}"/>
    <cellStyle name="SAPBEXheaderItem 7 4" xfId="47944" xr:uid="{00000000-0005-0000-0000-00009CA00000}"/>
    <cellStyle name="SAPBEXheaderItem 8" xfId="5889" xr:uid="{00000000-0005-0000-0000-00009DA00000}"/>
    <cellStyle name="SAPBEXheaderItem 8 2" xfId="23231" xr:uid="{00000000-0005-0000-0000-00009EA00000}"/>
    <cellStyle name="SAPBEXheaderItem 8 3" xfId="30807" xr:uid="{00000000-0005-0000-0000-00009FA00000}"/>
    <cellStyle name="SAPBEXheaderItem 8 4" xfId="47811" xr:uid="{00000000-0005-0000-0000-0000A0A00000}"/>
    <cellStyle name="SAPBEXheaderItem 9" xfId="6933" xr:uid="{00000000-0005-0000-0000-0000A1A00000}"/>
    <cellStyle name="SAPBEXheaderItem 9 2" xfId="24178" xr:uid="{00000000-0005-0000-0000-0000A2A00000}"/>
    <cellStyle name="SAPBEXheaderItem 9 3" xfId="35646" xr:uid="{00000000-0005-0000-0000-0000A3A00000}"/>
    <cellStyle name="SAPBEXheaderItem 9 4" xfId="48615" xr:uid="{00000000-0005-0000-0000-0000A4A00000}"/>
    <cellStyle name="SAPBEXheaderText" xfId="1604" xr:uid="{00000000-0005-0000-0000-0000A5A00000}"/>
    <cellStyle name="SAPBEXheaderText 10" xfId="7294" xr:uid="{00000000-0005-0000-0000-0000A6A00000}"/>
    <cellStyle name="SAPBEXheaderText 10 2" xfId="24506" xr:uid="{00000000-0005-0000-0000-0000A7A00000}"/>
    <cellStyle name="SAPBEXheaderText 10 3" xfId="35920" xr:uid="{00000000-0005-0000-0000-0000A8A00000}"/>
    <cellStyle name="SAPBEXheaderText 10 4" xfId="48891" xr:uid="{00000000-0005-0000-0000-0000A9A00000}"/>
    <cellStyle name="SAPBEXheaderText 11" xfId="8263" xr:uid="{00000000-0005-0000-0000-0000AAA00000}"/>
    <cellStyle name="SAPBEXheaderText 11 2" xfId="25389" xr:uid="{00000000-0005-0000-0000-0000ABA00000}"/>
    <cellStyle name="SAPBEXheaderText 11 3" xfId="36680" xr:uid="{00000000-0005-0000-0000-0000ACA00000}"/>
    <cellStyle name="SAPBEXheaderText 11 4" xfId="49651" xr:uid="{00000000-0005-0000-0000-0000ADA00000}"/>
    <cellStyle name="SAPBEXheaderText 12" xfId="8114" xr:uid="{00000000-0005-0000-0000-0000AEA00000}"/>
    <cellStyle name="SAPBEXheaderText 12 2" xfId="25248" xr:uid="{00000000-0005-0000-0000-0000AFA00000}"/>
    <cellStyle name="SAPBEXheaderText 12 3" xfId="36556" xr:uid="{00000000-0005-0000-0000-0000B0A00000}"/>
    <cellStyle name="SAPBEXheaderText 12 4" xfId="49527" xr:uid="{00000000-0005-0000-0000-0000B1A00000}"/>
    <cellStyle name="SAPBEXheaderText 13" xfId="10647" xr:uid="{00000000-0005-0000-0000-0000B2A00000}"/>
    <cellStyle name="SAPBEXheaderText 13 2" xfId="27588" xr:uid="{00000000-0005-0000-0000-0000B3A00000}"/>
    <cellStyle name="SAPBEXheaderText 13 3" xfId="38611" xr:uid="{00000000-0005-0000-0000-0000B4A00000}"/>
    <cellStyle name="SAPBEXheaderText 13 4" xfId="51619" xr:uid="{00000000-0005-0000-0000-0000B5A00000}"/>
    <cellStyle name="SAPBEXheaderText 14" xfId="9743" xr:uid="{00000000-0005-0000-0000-0000B6A00000}"/>
    <cellStyle name="SAPBEXheaderText 14 2" xfId="26741" xr:uid="{00000000-0005-0000-0000-0000B7A00000}"/>
    <cellStyle name="SAPBEXheaderText 14 3" xfId="37874" xr:uid="{00000000-0005-0000-0000-0000B8A00000}"/>
    <cellStyle name="SAPBEXheaderText 14 4" xfId="50840" xr:uid="{00000000-0005-0000-0000-0000B9A00000}"/>
    <cellStyle name="SAPBEXheaderText 15" xfId="9165" xr:uid="{00000000-0005-0000-0000-0000BAA00000}"/>
    <cellStyle name="SAPBEXheaderText 15 2" xfId="26198" xr:uid="{00000000-0005-0000-0000-0000BBA00000}"/>
    <cellStyle name="SAPBEXheaderText 15 3" xfId="37378" xr:uid="{00000000-0005-0000-0000-0000BCA00000}"/>
    <cellStyle name="SAPBEXheaderText 15 4" xfId="50349" xr:uid="{00000000-0005-0000-0000-0000BDA00000}"/>
    <cellStyle name="SAPBEXheaderText 16" xfId="9786" xr:uid="{00000000-0005-0000-0000-0000BEA00000}"/>
    <cellStyle name="SAPBEXheaderText 16 2" xfId="26782" xr:uid="{00000000-0005-0000-0000-0000BFA00000}"/>
    <cellStyle name="SAPBEXheaderText 16 3" xfId="37908" xr:uid="{00000000-0005-0000-0000-0000C0A00000}"/>
    <cellStyle name="SAPBEXheaderText 16 4" xfId="50874" xr:uid="{00000000-0005-0000-0000-0000C1A00000}"/>
    <cellStyle name="SAPBEXheaderText 17" xfId="9561" xr:uid="{00000000-0005-0000-0000-0000C2A00000}"/>
    <cellStyle name="SAPBEXheaderText 17 2" xfId="26573" xr:uid="{00000000-0005-0000-0000-0000C3A00000}"/>
    <cellStyle name="SAPBEXheaderText 17 3" xfId="37716" xr:uid="{00000000-0005-0000-0000-0000C4A00000}"/>
    <cellStyle name="SAPBEXheaderText 17 4" xfId="50682" xr:uid="{00000000-0005-0000-0000-0000C5A00000}"/>
    <cellStyle name="SAPBEXheaderText 18" xfId="11705" xr:uid="{00000000-0005-0000-0000-0000C6A00000}"/>
    <cellStyle name="SAPBEXheaderText 18 2" xfId="28546" xr:uid="{00000000-0005-0000-0000-0000C7A00000}"/>
    <cellStyle name="SAPBEXheaderText 18 3" xfId="39413" xr:uid="{00000000-0005-0000-0000-0000C8A00000}"/>
    <cellStyle name="SAPBEXheaderText 18 4" xfId="52421" xr:uid="{00000000-0005-0000-0000-0000C9A00000}"/>
    <cellStyle name="SAPBEXheaderText 19" xfId="10904" xr:uid="{00000000-0005-0000-0000-0000CAA00000}"/>
    <cellStyle name="SAPBEXheaderText 19 2" xfId="27825" xr:uid="{00000000-0005-0000-0000-0000CBA00000}"/>
    <cellStyle name="SAPBEXheaderText 19 3" xfId="38806" xr:uid="{00000000-0005-0000-0000-0000CCA00000}"/>
    <cellStyle name="SAPBEXheaderText 19 4" xfId="51814" xr:uid="{00000000-0005-0000-0000-0000CDA00000}"/>
    <cellStyle name="SAPBEXheaderText 2" xfId="2916" xr:uid="{00000000-0005-0000-0000-0000CEA00000}"/>
    <cellStyle name="SAPBEXheaderText 2 10" xfId="6285" xr:uid="{00000000-0005-0000-0000-0000CFA00000}"/>
    <cellStyle name="SAPBEXheaderText 2 10 2" xfId="23607" xr:uid="{00000000-0005-0000-0000-0000D0A00000}"/>
    <cellStyle name="SAPBEXheaderText 2 10 3" xfId="21149" xr:uid="{00000000-0005-0000-0000-0000D1A00000}"/>
    <cellStyle name="SAPBEXheaderText 2 10 4" xfId="48141" xr:uid="{00000000-0005-0000-0000-0000D2A00000}"/>
    <cellStyle name="SAPBEXheaderText 2 11" xfId="6520" xr:uid="{00000000-0005-0000-0000-0000D3A00000}"/>
    <cellStyle name="SAPBEXheaderText 2 11 2" xfId="23816" xr:uid="{00000000-0005-0000-0000-0000D4A00000}"/>
    <cellStyle name="SAPBEXheaderText 2 11 3" xfId="24820" xr:uid="{00000000-0005-0000-0000-0000D5A00000}"/>
    <cellStyle name="SAPBEXheaderText 2 11 4" xfId="48314" xr:uid="{00000000-0005-0000-0000-0000D6A00000}"/>
    <cellStyle name="SAPBEXheaderText 2 12" xfId="6814" xr:uid="{00000000-0005-0000-0000-0000D7A00000}"/>
    <cellStyle name="SAPBEXheaderText 2 12 2" xfId="24078" xr:uid="{00000000-0005-0000-0000-0000D8A00000}"/>
    <cellStyle name="SAPBEXheaderText 2 12 3" xfId="32204" xr:uid="{00000000-0005-0000-0000-0000D9A00000}"/>
    <cellStyle name="SAPBEXheaderText 2 12 4" xfId="48537" xr:uid="{00000000-0005-0000-0000-0000DAA00000}"/>
    <cellStyle name="SAPBEXheaderText 2 13" xfId="7177" xr:uid="{00000000-0005-0000-0000-0000DBA00000}"/>
    <cellStyle name="SAPBEXheaderText 2 13 2" xfId="24408" xr:uid="{00000000-0005-0000-0000-0000DCA00000}"/>
    <cellStyle name="SAPBEXheaderText 2 13 3" xfId="35848" xr:uid="{00000000-0005-0000-0000-0000DDA00000}"/>
    <cellStyle name="SAPBEXheaderText 2 13 4" xfId="48817" xr:uid="{00000000-0005-0000-0000-0000DEA00000}"/>
    <cellStyle name="SAPBEXheaderText 2 14" xfId="7604" xr:uid="{00000000-0005-0000-0000-0000DFA00000}"/>
    <cellStyle name="SAPBEXheaderText 2 14 2" xfId="24784" xr:uid="{00000000-0005-0000-0000-0000E0A00000}"/>
    <cellStyle name="SAPBEXheaderText 2 14 3" xfId="36156" xr:uid="{00000000-0005-0000-0000-0000E1A00000}"/>
    <cellStyle name="SAPBEXheaderText 2 14 4" xfId="49127" xr:uid="{00000000-0005-0000-0000-0000E2A00000}"/>
    <cellStyle name="SAPBEXheaderText 2 15" xfId="7901" xr:uid="{00000000-0005-0000-0000-0000E3A00000}"/>
    <cellStyle name="SAPBEXheaderText 2 15 2" xfId="25054" xr:uid="{00000000-0005-0000-0000-0000E4A00000}"/>
    <cellStyle name="SAPBEXheaderText 2 15 3" xfId="36386" xr:uid="{00000000-0005-0000-0000-0000E5A00000}"/>
    <cellStyle name="SAPBEXheaderText 2 15 4" xfId="49357" xr:uid="{00000000-0005-0000-0000-0000E6A00000}"/>
    <cellStyle name="SAPBEXheaderText 2 16" xfId="8483" xr:uid="{00000000-0005-0000-0000-0000E7A00000}"/>
    <cellStyle name="SAPBEXheaderText 2 16 2" xfId="25597" xr:uid="{00000000-0005-0000-0000-0000E8A00000}"/>
    <cellStyle name="SAPBEXheaderText 2 16 3" xfId="36870" xr:uid="{00000000-0005-0000-0000-0000E9A00000}"/>
    <cellStyle name="SAPBEXheaderText 2 16 4" xfId="49841" xr:uid="{00000000-0005-0000-0000-0000EAA00000}"/>
    <cellStyle name="SAPBEXheaderText 2 17" xfId="8745" xr:uid="{00000000-0005-0000-0000-0000EBA00000}"/>
    <cellStyle name="SAPBEXheaderText 2 17 2" xfId="25824" xr:uid="{00000000-0005-0000-0000-0000ECA00000}"/>
    <cellStyle name="SAPBEXheaderText 2 17 3" xfId="37058" xr:uid="{00000000-0005-0000-0000-0000EDA00000}"/>
    <cellStyle name="SAPBEXheaderText 2 17 4" xfId="50029" xr:uid="{00000000-0005-0000-0000-0000EEA00000}"/>
    <cellStyle name="SAPBEXheaderText 2 18" xfId="9022" xr:uid="{00000000-0005-0000-0000-0000EFA00000}"/>
    <cellStyle name="SAPBEXheaderText 2 18 2" xfId="26073" xr:uid="{00000000-0005-0000-0000-0000F0A00000}"/>
    <cellStyle name="SAPBEXheaderText 2 18 3" xfId="37274" xr:uid="{00000000-0005-0000-0000-0000F1A00000}"/>
    <cellStyle name="SAPBEXheaderText 2 18 4" xfId="50245" xr:uid="{00000000-0005-0000-0000-0000F2A00000}"/>
    <cellStyle name="SAPBEXheaderText 2 19" xfId="10542" xr:uid="{00000000-0005-0000-0000-0000F3A00000}"/>
    <cellStyle name="SAPBEXheaderText 2 19 2" xfId="27495" xr:uid="{00000000-0005-0000-0000-0000F4A00000}"/>
    <cellStyle name="SAPBEXheaderText 2 19 3" xfId="38535" xr:uid="{00000000-0005-0000-0000-0000F5A00000}"/>
    <cellStyle name="SAPBEXheaderText 2 19 4" xfId="51522" xr:uid="{00000000-0005-0000-0000-0000F6A00000}"/>
    <cellStyle name="SAPBEXheaderText 2 2" xfId="3428" xr:uid="{00000000-0005-0000-0000-0000F7A00000}"/>
    <cellStyle name="SAPBEXheaderText 2 2 2" xfId="21000" xr:uid="{00000000-0005-0000-0000-0000F8A00000}"/>
    <cellStyle name="SAPBEXheaderText 2 2 3" xfId="23093" xr:uid="{00000000-0005-0000-0000-0000F9A00000}"/>
    <cellStyle name="SAPBEXheaderText 2 2 4" xfId="45913" xr:uid="{00000000-0005-0000-0000-0000FAA00000}"/>
    <cellStyle name="SAPBEXheaderText 2 20" xfId="10788" xr:uid="{00000000-0005-0000-0000-0000FBA00000}"/>
    <cellStyle name="SAPBEXheaderText 2 20 2" xfId="27722" xr:uid="{00000000-0005-0000-0000-0000FCA00000}"/>
    <cellStyle name="SAPBEXheaderText 2 20 3" xfId="38731" xr:uid="{00000000-0005-0000-0000-0000FDA00000}"/>
    <cellStyle name="SAPBEXheaderText 2 20 4" xfId="51739" xr:uid="{00000000-0005-0000-0000-0000FEA00000}"/>
    <cellStyle name="SAPBEXheaderText 2 21" xfId="11113" xr:uid="{00000000-0005-0000-0000-0000FFA00000}"/>
    <cellStyle name="SAPBEXheaderText 2 21 2" xfId="28017" xr:uid="{00000000-0005-0000-0000-000000A10000}"/>
    <cellStyle name="SAPBEXheaderText 2 21 3" xfId="38970" xr:uid="{00000000-0005-0000-0000-000001A10000}"/>
    <cellStyle name="SAPBEXheaderText 2 21 4" xfId="51978" xr:uid="{00000000-0005-0000-0000-000002A10000}"/>
    <cellStyle name="SAPBEXheaderText 2 22" xfId="11453" xr:uid="{00000000-0005-0000-0000-000003A10000}"/>
    <cellStyle name="SAPBEXheaderText 2 22 2" xfId="28327" xr:uid="{00000000-0005-0000-0000-000004A10000}"/>
    <cellStyle name="SAPBEXheaderText 2 22 3" xfId="39229" xr:uid="{00000000-0005-0000-0000-000005A10000}"/>
    <cellStyle name="SAPBEXheaderText 2 22 4" xfId="52237" xr:uid="{00000000-0005-0000-0000-000006A10000}"/>
    <cellStyle name="SAPBEXheaderText 2 23" xfId="11724" xr:uid="{00000000-0005-0000-0000-000007A10000}"/>
    <cellStyle name="SAPBEXheaderText 2 23 2" xfId="28564" xr:uid="{00000000-0005-0000-0000-000008A10000}"/>
    <cellStyle name="SAPBEXheaderText 2 23 3" xfId="39431" xr:uid="{00000000-0005-0000-0000-000009A10000}"/>
    <cellStyle name="SAPBEXheaderText 2 23 4" xfId="52439" xr:uid="{00000000-0005-0000-0000-00000AA10000}"/>
    <cellStyle name="SAPBEXheaderText 2 24" xfId="12053" xr:uid="{00000000-0005-0000-0000-00000BA10000}"/>
    <cellStyle name="SAPBEXheaderText 2 24 2" xfId="28864" xr:uid="{00000000-0005-0000-0000-00000CA10000}"/>
    <cellStyle name="SAPBEXheaderText 2 24 3" xfId="39692" xr:uid="{00000000-0005-0000-0000-00000DA10000}"/>
    <cellStyle name="SAPBEXheaderText 2 24 4" xfId="52700" xr:uid="{00000000-0005-0000-0000-00000EA10000}"/>
    <cellStyle name="SAPBEXheaderText 2 25" xfId="12340" xr:uid="{00000000-0005-0000-0000-00000FA10000}"/>
    <cellStyle name="SAPBEXheaderText 2 25 2" xfId="29118" xr:uid="{00000000-0005-0000-0000-000010A10000}"/>
    <cellStyle name="SAPBEXheaderText 2 25 3" xfId="39892" xr:uid="{00000000-0005-0000-0000-000011A10000}"/>
    <cellStyle name="SAPBEXheaderText 2 25 4" xfId="52900" xr:uid="{00000000-0005-0000-0000-000012A10000}"/>
    <cellStyle name="SAPBEXheaderText 2 26" xfId="12612" xr:uid="{00000000-0005-0000-0000-000013A10000}"/>
    <cellStyle name="SAPBEXheaderText 2 26 2" xfId="29359" xr:uid="{00000000-0005-0000-0000-000014A10000}"/>
    <cellStyle name="SAPBEXheaderText 2 26 3" xfId="40092" xr:uid="{00000000-0005-0000-0000-000015A10000}"/>
    <cellStyle name="SAPBEXheaderText 2 26 4" xfId="53100" xr:uid="{00000000-0005-0000-0000-000016A10000}"/>
    <cellStyle name="SAPBEXheaderText 2 27" xfId="12894" xr:uid="{00000000-0005-0000-0000-000017A10000}"/>
    <cellStyle name="SAPBEXheaderText 2 27 2" xfId="29608" xr:uid="{00000000-0005-0000-0000-000018A10000}"/>
    <cellStyle name="SAPBEXheaderText 2 27 3" xfId="40292" xr:uid="{00000000-0005-0000-0000-000019A10000}"/>
    <cellStyle name="SAPBEXheaderText 2 27 4" xfId="53300" xr:uid="{00000000-0005-0000-0000-00001AA10000}"/>
    <cellStyle name="SAPBEXheaderText 2 28" xfId="13236" xr:uid="{00000000-0005-0000-0000-00001BA10000}"/>
    <cellStyle name="SAPBEXheaderText 2 28 2" xfId="29916" xr:uid="{00000000-0005-0000-0000-00001CA10000}"/>
    <cellStyle name="SAPBEXheaderText 2 28 3" xfId="40560" xr:uid="{00000000-0005-0000-0000-00001DA10000}"/>
    <cellStyle name="SAPBEXheaderText 2 28 4" xfId="53568" xr:uid="{00000000-0005-0000-0000-00001EA10000}"/>
    <cellStyle name="SAPBEXheaderText 2 29" xfId="13573" xr:uid="{00000000-0005-0000-0000-00001FA10000}"/>
    <cellStyle name="SAPBEXheaderText 2 29 2" xfId="30222" xr:uid="{00000000-0005-0000-0000-000020A10000}"/>
    <cellStyle name="SAPBEXheaderText 2 29 3" xfId="40826" xr:uid="{00000000-0005-0000-0000-000021A10000}"/>
    <cellStyle name="SAPBEXheaderText 2 29 4" xfId="53834" xr:uid="{00000000-0005-0000-0000-000022A10000}"/>
    <cellStyle name="SAPBEXheaderText 2 3" xfId="3724" xr:uid="{00000000-0005-0000-0000-000023A10000}"/>
    <cellStyle name="SAPBEXheaderText 2 3 2" xfId="21259" xr:uid="{00000000-0005-0000-0000-000024A10000}"/>
    <cellStyle name="SAPBEXheaderText 2 3 3" xfId="20142" xr:uid="{00000000-0005-0000-0000-000025A10000}"/>
    <cellStyle name="SAPBEXheaderText 2 3 4" xfId="46130" xr:uid="{00000000-0005-0000-0000-000026A10000}"/>
    <cellStyle name="SAPBEXheaderText 2 30" xfId="13813" xr:uid="{00000000-0005-0000-0000-000027A10000}"/>
    <cellStyle name="SAPBEXheaderText 2 30 2" xfId="30436" xr:uid="{00000000-0005-0000-0000-000028A10000}"/>
    <cellStyle name="SAPBEXheaderText 2 30 3" xfId="41011" xr:uid="{00000000-0005-0000-0000-000029A10000}"/>
    <cellStyle name="SAPBEXheaderText 2 30 4" xfId="54019" xr:uid="{00000000-0005-0000-0000-00002AA10000}"/>
    <cellStyle name="SAPBEXheaderText 2 31" xfId="14088" xr:uid="{00000000-0005-0000-0000-00002BA10000}"/>
    <cellStyle name="SAPBEXheaderText 2 31 2" xfId="30675" xr:uid="{00000000-0005-0000-0000-00002CA10000}"/>
    <cellStyle name="SAPBEXheaderText 2 31 3" xfId="41213" xr:uid="{00000000-0005-0000-0000-00002DA10000}"/>
    <cellStyle name="SAPBEXheaderText 2 31 4" xfId="54221" xr:uid="{00000000-0005-0000-0000-00002EA10000}"/>
    <cellStyle name="SAPBEXheaderText 2 32" xfId="14385" xr:uid="{00000000-0005-0000-0000-00002FA10000}"/>
    <cellStyle name="SAPBEXheaderText 2 32 2" xfId="30939" xr:uid="{00000000-0005-0000-0000-000030A10000}"/>
    <cellStyle name="SAPBEXheaderText 2 32 3" xfId="41429" xr:uid="{00000000-0005-0000-0000-000031A10000}"/>
    <cellStyle name="SAPBEXheaderText 2 32 4" xfId="54437" xr:uid="{00000000-0005-0000-0000-000032A10000}"/>
    <cellStyle name="SAPBEXheaderText 2 33" xfId="14709" xr:uid="{00000000-0005-0000-0000-000033A10000}"/>
    <cellStyle name="SAPBEXheaderText 2 33 2" xfId="31227" xr:uid="{00000000-0005-0000-0000-000034A10000}"/>
    <cellStyle name="SAPBEXheaderText 2 33 3" xfId="41672" xr:uid="{00000000-0005-0000-0000-000035A10000}"/>
    <cellStyle name="SAPBEXheaderText 2 33 4" xfId="54680" xr:uid="{00000000-0005-0000-0000-000036A10000}"/>
    <cellStyle name="SAPBEXheaderText 2 34" xfId="15011" xr:uid="{00000000-0005-0000-0000-000037A10000}"/>
    <cellStyle name="SAPBEXheaderText 2 34 2" xfId="31496" xr:uid="{00000000-0005-0000-0000-000038A10000}"/>
    <cellStyle name="SAPBEXheaderText 2 34 3" xfId="41904" xr:uid="{00000000-0005-0000-0000-000039A10000}"/>
    <cellStyle name="SAPBEXheaderText 2 34 4" xfId="54912" xr:uid="{00000000-0005-0000-0000-00003AA10000}"/>
    <cellStyle name="SAPBEXheaderText 2 35" xfId="15317" xr:uid="{00000000-0005-0000-0000-00003BA10000}"/>
    <cellStyle name="SAPBEXheaderText 2 35 2" xfId="31765" xr:uid="{00000000-0005-0000-0000-00003CA10000}"/>
    <cellStyle name="SAPBEXheaderText 2 35 3" xfId="42134" xr:uid="{00000000-0005-0000-0000-00003DA10000}"/>
    <cellStyle name="SAPBEXheaderText 2 35 4" xfId="55142" xr:uid="{00000000-0005-0000-0000-00003EA10000}"/>
    <cellStyle name="SAPBEXheaderText 2 36" xfId="15762" xr:uid="{00000000-0005-0000-0000-00003FA10000}"/>
    <cellStyle name="SAPBEXheaderText 2 36 2" xfId="32169" xr:uid="{00000000-0005-0000-0000-000040A10000}"/>
    <cellStyle name="SAPBEXheaderText 2 36 3" xfId="42496" xr:uid="{00000000-0005-0000-0000-000041A10000}"/>
    <cellStyle name="SAPBEXheaderText 2 36 4" xfId="55504" xr:uid="{00000000-0005-0000-0000-000042A10000}"/>
    <cellStyle name="SAPBEXheaderText 2 37" xfId="16026" xr:uid="{00000000-0005-0000-0000-000043A10000}"/>
    <cellStyle name="SAPBEXheaderText 2 37 2" xfId="32397" xr:uid="{00000000-0005-0000-0000-000044A10000}"/>
    <cellStyle name="SAPBEXheaderText 2 37 3" xfId="42686" xr:uid="{00000000-0005-0000-0000-000045A10000}"/>
    <cellStyle name="SAPBEXheaderText 2 37 4" xfId="55694" xr:uid="{00000000-0005-0000-0000-000046A10000}"/>
    <cellStyle name="SAPBEXheaderText 2 38" xfId="16513" xr:uid="{00000000-0005-0000-0000-000047A10000}"/>
    <cellStyle name="SAPBEXheaderText 2 38 2" xfId="32844" xr:uid="{00000000-0005-0000-0000-000048A10000}"/>
    <cellStyle name="SAPBEXheaderText 2 38 3" xfId="43083" xr:uid="{00000000-0005-0000-0000-000049A10000}"/>
    <cellStyle name="SAPBEXheaderText 2 38 4" xfId="56091" xr:uid="{00000000-0005-0000-0000-00004AA10000}"/>
    <cellStyle name="SAPBEXheaderText 2 39" xfId="16732" xr:uid="{00000000-0005-0000-0000-00004BA10000}"/>
    <cellStyle name="SAPBEXheaderText 2 39 2" xfId="33038" xr:uid="{00000000-0005-0000-0000-00004CA10000}"/>
    <cellStyle name="SAPBEXheaderText 2 39 3" xfId="43253" xr:uid="{00000000-0005-0000-0000-00004DA10000}"/>
    <cellStyle name="SAPBEXheaderText 2 39 4" xfId="56261" xr:uid="{00000000-0005-0000-0000-00004EA10000}"/>
    <cellStyle name="SAPBEXheaderText 2 4" xfId="4341" xr:uid="{00000000-0005-0000-0000-00004FA10000}"/>
    <cellStyle name="SAPBEXheaderText 2 4 2" xfId="21823" xr:uid="{00000000-0005-0000-0000-000050A10000}"/>
    <cellStyle name="SAPBEXheaderText 2 4 3" xfId="25170" xr:uid="{00000000-0005-0000-0000-000051A10000}"/>
    <cellStyle name="SAPBEXheaderText 2 4 4" xfId="46608" xr:uid="{00000000-0005-0000-0000-000052A10000}"/>
    <cellStyle name="SAPBEXheaderText 2 40" xfId="17533" xr:uid="{00000000-0005-0000-0000-000053A10000}"/>
    <cellStyle name="SAPBEXheaderText 2 40 2" xfId="33771" xr:uid="{00000000-0005-0000-0000-000054A10000}"/>
    <cellStyle name="SAPBEXheaderText 2 40 3" xfId="43885" xr:uid="{00000000-0005-0000-0000-000055A10000}"/>
    <cellStyle name="SAPBEXheaderText 2 40 4" xfId="56893" xr:uid="{00000000-0005-0000-0000-000056A10000}"/>
    <cellStyle name="SAPBEXheaderText 2 41" xfId="17784" xr:uid="{00000000-0005-0000-0000-000057A10000}"/>
    <cellStyle name="SAPBEXheaderText 2 41 2" xfId="33992" xr:uid="{00000000-0005-0000-0000-000058A10000}"/>
    <cellStyle name="SAPBEXheaderText 2 41 3" xfId="44066" xr:uid="{00000000-0005-0000-0000-000059A10000}"/>
    <cellStyle name="SAPBEXheaderText 2 41 4" xfId="57074" xr:uid="{00000000-0005-0000-0000-00005AA10000}"/>
    <cellStyle name="SAPBEXheaderText 2 42" xfId="18103" xr:uid="{00000000-0005-0000-0000-00005BA10000}"/>
    <cellStyle name="SAPBEXheaderText 2 42 2" xfId="34273" xr:uid="{00000000-0005-0000-0000-00005CA10000}"/>
    <cellStyle name="SAPBEXheaderText 2 42 3" xfId="44300" xr:uid="{00000000-0005-0000-0000-00005DA10000}"/>
    <cellStyle name="SAPBEXheaderText 2 42 4" xfId="57308" xr:uid="{00000000-0005-0000-0000-00005EA10000}"/>
    <cellStyle name="SAPBEXheaderText 2 43" xfId="18414" xr:uid="{00000000-0005-0000-0000-00005FA10000}"/>
    <cellStyle name="SAPBEXheaderText 2 43 2" xfId="34548" xr:uid="{00000000-0005-0000-0000-000060A10000}"/>
    <cellStyle name="SAPBEXheaderText 2 43 3" xfId="44530" xr:uid="{00000000-0005-0000-0000-000061A10000}"/>
    <cellStyle name="SAPBEXheaderText 2 43 4" xfId="57538" xr:uid="{00000000-0005-0000-0000-000062A10000}"/>
    <cellStyle name="SAPBEXheaderText 2 44" xfId="18730" xr:uid="{00000000-0005-0000-0000-000063A10000}"/>
    <cellStyle name="SAPBEXheaderText 2 44 2" xfId="34828" xr:uid="{00000000-0005-0000-0000-000064A10000}"/>
    <cellStyle name="SAPBEXheaderText 2 44 3" xfId="44765" xr:uid="{00000000-0005-0000-0000-000065A10000}"/>
    <cellStyle name="SAPBEXheaderText 2 44 4" xfId="57773" xr:uid="{00000000-0005-0000-0000-000066A10000}"/>
    <cellStyle name="SAPBEXheaderText 2 45" xfId="19190" xr:uid="{00000000-0005-0000-0000-000067A10000}"/>
    <cellStyle name="SAPBEXheaderText 2 45 2" xfId="35237" xr:uid="{00000000-0005-0000-0000-000068A10000}"/>
    <cellStyle name="SAPBEXheaderText 2 45 3" xfId="45107" xr:uid="{00000000-0005-0000-0000-000069A10000}"/>
    <cellStyle name="SAPBEXheaderText 2 45 4" xfId="58115" xr:uid="{00000000-0005-0000-0000-00006AA10000}"/>
    <cellStyle name="SAPBEXheaderText 2 46" xfId="19493" xr:uid="{00000000-0005-0000-0000-00006BA10000}"/>
    <cellStyle name="SAPBEXheaderText 2 46 2" xfId="35503" xr:uid="{00000000-0005-0000-0000-00006CA10000}"/>
    <cellStyle name="SAPBEXheaderText 2 46 3" xfId="45330" xr:uid="{00000000-0005-0000-0000-00006DA10000}"/>
    <cellStyle name="SAPBEXheaderText 2 46 4" xfId="58338" xr:uid="{00000000-0005-0000-0000-00006EA10000}"/>
    <cellStyle name="SAPBEXheaderText 2 47" xfId="27898" xr:uid="{00000000-0005-0000-0000-00006FA10000}"/>
    <cellStyle name="SAPBEXheaderText 2 48" xfId="45582" xr:uid="{00000000-0005-0000-0000-000070A10000}"/>
    <cellStyle name="SAPBEXheaderText 2 5" xfId="4585" xr:uid="{00000000-0005-0000-0000-000071A10000}"/>
    <cellStyle name="SAPBEXheaderText 2 5 2" xfId="22036" xr:uid="{00000000-0005-0000-0000-000072A10000}"/>
    <cellStyle name="SAPBEXheaderText 2 5 3" xfId="19777" xr:uid="{00000000-0005-0000-0000-000073A10000}"/>
    <cellStyle name="SAPBEXheaderText 2 5 4" xfId="46780" xr:uid="{00000000-0005-0000-0000-000074A10000}"/>
    <cellStyle name="SAPBEXheaderText 2 6" xfId="4975" xr:uid="{00000000-0005-0000-0000-000075A10000}"/>
    <cellStyle name="SAPBEXheaderText 2 6 2" xfId="22398" xr:uid="{00000000-0005-0000-0000-000076A10000}"/>
    <cellStyle name="SAPBEXheaderText 2 6 3" xfId="19763" xr:uid="{00000000-0005-0000-0000-000077A10000}"/>
    <cellStyle name="SAPBEXheaderText 2 6 4" xfId="47092" xr:uid="{00000000-0005-0000-0000-000078A10000}"/>
    <cellStyle name="SAPBEXheaderText 2 7" xfId="5200" xr:uid="{00000000-0005-0000-0000-000079A10000}"/>
    <cellStyle name="SAPBEXheaderText 2 7 2" xfId="22601" xr:uid="{00000000-0005-0000-0000-00007AA10000}"/>
    <cellStyle name="SAPBEXheaderText 2 7 3" xfId="19649" xr:uid="{00000000-0005-0000-0000-00007BA10000}"/>
    <cellStyle name="SAPBEXheaderText 2 7 4" xfId="47273" xr:uid="{00000000-0005-0000-0000-00007CA10000}"/>
    <cellStyle name="SAPBEXheaderText 2 8" xfId="5485" xr:uid="{00000000-0005-0000-0000-00007DA10000}"/>
    <cellStyle name="SAPBEXheaderText 2 8 2" xfId="22862" xr:uid="{00000000-0005-0000-0000-00007EA10000}"/>
    <cellStyle name="SAPBEXheaderText 2 8 3" xfId="31639" xr:uid="{00000000-0005-0000-0000-00007FA10000}"/>
    <cellStyle name="SAPBEXheaderText 2 8 4" xfId="47491" xr:uid="{00000000-0005-0000-0000-000080A10000}"/>
    <cellStyle name="SAPBEXheaderText 2 9" xfId="5693" xr:uid="{00000000-0005-0000-0000-000081A10000}"/>
    <cellStyle name="SAPBEXheaderText 2 9 2" xfId="23051" xr:uid="{00000000-0005-0000-0000-000082A10000}"/>
    <cellStyle name="SAPBEXheaderText 2 9 3" xfId="27604" xr:uid="{00000000-0005-0000-0000-000083A10000}"/>
    <cellStyle name="SAPBEXheaderText 2 9 4" xfId="47653" xr:uid="{00000000-0005-0000-0000-000084A10000}"/>
    <cellStyle name="SAPBEXheaderText 20" xfId="9331" xr:uid="{00000000-0005-0000-0000-000085A10000}"/>
    <cellStyle name="SAPBEXheaderText 20 2" xfId="26358" xr:uid="{00000000-0005-0000-0000-000086A10000}"/>
    <cellStyle name="SAPBEXheaderText 20 3" xfId="37525" xr:uid="{00000000-0005-0000-0000-000087A10000}"/>
    <cellStyle name="SAPBEXheaderText 20 4" xfId="50491" xr:uid="{00000000-0005-0000-0000-000088A10000}"/>
    <cellStyle name="SAPBEXheaderText 21" xfId="13953" xr:uid="{00000000-0005-0000-0000-000089A10000}"/>
    <cellStyle name="SAPBEXheaderText 21 2" xfId="30553" xr:uid="{00000000-0005-0000-0000-00008AA10000}"/>
    <cellStyle name="SAPBEXheaderText 21 3" xfId="41101" xr:uid="{00000000-0005-0000-0000-00008BA10000}"/>
    <cellStyle name="SAPBEXheaderText 21 4" xfId="54109" xr:uid="{00000000-0005-0000-0000-00008CA10000}"/>
    <cellStyle name="SAPBEXheaderText 22" xfId="15447" xr:uid="{00000000-0005-0000-0000-00008DA10000}"/>
    <cellStyle name="SAPBEXheaderText 22 2" xfId="31875" xr:uid="{00000000-0005-0000-0000-00008EA10000}"/>
    <cellStyle name="SAPBEXheaderText 22 3" xfId="42227" xr:uid="{00000000-0005-0000-0000-00008FA10000}"/>
    <cellStyle name="SAPBEXheaderText 22 4" xfId="55235" xr:uid="{00000000-0005-0000-0000-000090A10000}"/>
    <cellStyle name="SAPBEXheaderText 23" xfId="16156" xr:uid="{00000000-0005-0000-0000-000091A10000}"/>
    <cellStyle name="SAPBEXheaderText 23 2" xfId="32512" xr:uid="{00000000-0005-0000-0000-000092A10000}"/>
    <cellStyle name="SAPBEXheaderText 23 3" xfId="42783" xr:uid="{00000000-0005-0000-0000-000093A10000}"/>
    <cellStyle name="SAPBEXheaderText 23 4" xfId="55791" xr:uid="{00000000-0005-0000-0000-000094A10000}"/>
    <cellStyle name="SAPBEXheaderText 24" xfId="17284" xr:uid="{00000000-0005-0000-0000-000095A10000}"/>
    <cellStyle name="SAPBEXheaderText 24 2" xfId="33542" xr:uid="{00000000-0005-0000-0000-000096A10000}"/>
    <cellStyle name="SAPBEXheaderText 24 3" xfId="43687" xr:uid="{00000000-0005-0000-0000-000097A10000}"/>
    <cellStyle name="SAPBEXheaderText 24 4" xfId="56695" xr:uid="{00000000-0005-0000-0000-000098A10000}"/>
    <cellStyle name="SAPBEXheaderText 25" xfId="17339" xr:uid="{00000000-0005-0000-0000-000099A10000}"/>
    <cellStyle name="SAPBEXheaderText 25 2" xfId="33592" xr:uid="{00000000-0005-0000-0000-00009AA10000}"/>
    <cellStyle name="SAPBEXheaderText 25 3" xfId="43730" xr:uid="{00000000-0005-0000-0000-00009BA10000}"/>
    <cellStyle name="SAPBEXheaderText 25 4" xfId="56738" xr:uid="{00000000-0005-0000-0000-00009CA10000}"/>
    <cellStyle name="SAPBEXheaderText 26" xfId="16982" xr:uid="{00000000-0005-0000-0000-00009DA10000}"/>
    <cellStyle name="SAPBEXheaderText 26 2" xfId="33262" xr:uid="{00000000-0005-0000-0000-00009EA10000}"/>
    <cellStyle name="SAPBEXheaderText 26 3" xfId="43444" xr:uid="{00000000-0005-0000-0000-00009FA10000}"/>
    <cellStyle name="SAPBEXheaderText 26 4" xfId="56452" xr:uid="{00000000-0005-0000-0000-0000A0A10000}"/>
    <cellStyle name="SAPBEXheaderText 27" xfId="17376" xr:uid="{00000000-0005-0000-0000-0000A1A10000}"/>
    <cellStyle name="SAPBEXheaderText 27 2" xfId="33629" xr:uid="{00000000-0005-0000-0000-0000A2A10000}"/>
    <cellStyle name="SAPBEXheaderText 27 3" xfId="43767" xr:uid="{00000000-0005-0000-0000-0000A3A10000}"/>
    <cellStyle name="SAPBEXheaderText 27 4" xfId="56775" xr:uid="{00000000-0005-0000-0000-0000A4A10000}"/>
    <cellStyle name="SAPBEXheaderText 28" xfId="18888" xr:uid="{00000000-0005-0000-0000-0000A5A10000}"/>
    <cellStyle name="SAPBEXheaderText 28 2" xfId="34960" xr:uid="{00000000-0005-0000-0000-0000A6A10000}"/>
    <cellStyle name="SAPBEXheaderText 28 3" xfId="44874" xr:uid="{00000000-0005-0000-0000-0000A7A10000}"/>
    <cellStyle name="SAPBEXheaderText 28 4" xfId="57882" xr:uid="{00000000-0005-0000-0000-0000A8A10000}"/>
    <cellStyle name="SAPBEXheaderText 29" xfId="20468" xr:uid="{00000000-0005-0000-0000-0000A9A10000}"/>
    <cellStyle name="SAPBEXheaderText 3" xfId="2830" xr:uid="{00000000-0005-0000-0000-0000AAA10000}"/>
    <cellStyle name="SAPBEXheaderText 3 10" xfId="6204" xr:uid="{00000000-0005-0000-0000-0000ABA10000}"/>
    <cellStyle name="SAPBEXheaderText 3 10 2" xfId="23526" xr:uid="{00000000-0005-0000-0000-0000ACA10000}"/>
    <cellStyle name="SAPBEXheaderText 3 10 3" xfId="31114" xr:uid="{00000000-0005-0000-0000-0000ADA10000}"/>
    <cellStyle name="SAPBEXheaderText 3 10 4" xfId="48060" xr:uid="{00000000-0005-0000-0000-0000AEA10000}"/>
    <cellStyle name="SAPBEXheaderText 3 11" xfId="6436" xr:uid="{00000000-0005-0000-0000-0000AFA10000}"/>
    <cellStyle name="SAPBEXheaderText 3 11 2" xfId="23735" xr:uid="{00000000-0005-0000-0000-0000B0A10000}"/>
    <cellStyle name="SAPBEXheaderText 3 11 3" xfId="22492" xr:uid="{00000000-0005-0000-0000-0000B1A10000}"/>
    <cellStyle name="SAPBEXheaderText 3 11 4" xfId="48233" xr:uid="{00000000-0005-0000-0000-0000B2A10000}"/>
    <cellStyle name="SAPBEXheaderText 3 12" xfId="6730" xr:uid="{00000000-0005-0000-0000-0000B3A10000}"/>
    <cellStyle name="SAPBEXheaderText 3 12 2" xfId="23997" xr:uid="{00000000-0005-0000-0000-0000B4A10000}"/>
    <cellStyle name="SAPBEXheaderText 3 12 3" xfId="30080" xr:uid="{00000000-0005-0000-0000-0000B5A10000}"/>
    <cellStyle name="SAPBEXheaderText 3 12 4" xfId="48456" xr:uid="{00000000-0005-0000-0000-0000B6A10000}"/>
    <cellStyle name="SAPBEXheaderText 3 13" xfId="7095" xr:uid="{00000000-0005-0000-0000-0000B7A10000}"/>
    <cellStyle name="SAPBEXheaderText 3 13 2" xfId="24326" xr:uid="{00000000-0005-0000-0000-0000B8A10000}"/>
    <cellStyle name="SAPBEXheaderText 3 13 3" xfId="35767" xr:uid="{00000000-0005-0000-0000-0000B9A10000}"/>
    <cellStyle name="SAPBEXheaderText 3 13 4" xfId="48736" xr:uid="{00000000-0005-0000-0000-0000BAA10000}"/>
    <cellStyle name="SAPBEXheaderText 3 14" xfId="7520" xr:uid="{00000000-0005-0000-0000-0000BBA10000}"/>
    <cellStyle name="SAPBEXheaderText 3 14 2" xfId="24703" xr:uid="{00000000-0005-0000-0000-0000BCA10000}"/>
    <cellStyle name="SAPBEXheaderText 3 14 3" xfId="36075" xr:uid="{00000000-0005-0000-0000-0000BDA10000}"/>
    <cellStyle name="SAPBEXheaderText 3 14 4" xfId="49046" xr:uid="{00000000-0005-0000-0000-0000BEA10000}"/>
    <cellStyle name="SAPBEXheaderText 3 15" xfId="7818" xr:uid="{00000000-0005-0000-0000-0000BFA10000}"/>
    <cellStyle name="SAPBEXheaderText 3 15 2" xfId="24973" xr:uid="{00000000-0005-0000-0000-0000C0A10000}"/>
    <cellStyle name="SAPBEXheaderText 3 15 3" xfId="36305" xr:uid="{00000000-0005-0000-0000-0000C1A10000}"/>
    <cellStyle name="SAPBEXheaderText 3 15 4" xfId="49276" xr:uid="{00000000-0005-0000-0000-0000C2A10000}"/>
    <cellStyle name="SAPBEXheaderText 3 16" xfId="8399" xr:uid="{00000000-0005-0000-0000-0000C3A10000}"/>
    <cellStyle name="SAPBEXheaderText 3 16 2" xfId="25515" xr:uid="{00000000-0005-0000-0000-0000C4A10000}"/>
    <cellStyle name="SAPBEXheaderText 3 16 3" xfId="36788" xr:uid="{00000000-0005-0000-0000-0000C5A10000}"/>
    <cellStyle name="SAPBEXheaderText 3 16 4" xfId="49759" xr:uid="{00000000-0005-0000-0000-0000C6A10000}"/>
    <cellStyle name="SAPBEXheaderText 3 17" xfId="8661" xr:uid="{00000000-0005-0000-0000-0000C7A10000}"/>
    <cellStyle name="SAPBEXheaderText 3 17 2" xfId="25742" xr:uid="{00000000-0005-0000-0000-0000C8A10000}"/>
    <cellStyle name="SAPBEXheaderText 3 17 3" xfId="36977" xr:uid="{00000000-0005-0000-0000-0000C9A10000}"/>
    <cellStyle name="SAPBEXheaderText 3 17 4" xfId="49948" xr:uid="{00000000-0005-0000-0000-0000CAA10000}"/>
    <cellStyle name="SAPBEXheaderText 3 18" xfId="8939" xr:uid="{00000000-0005-0000-0000-0000CBA10000}"/>
    <cellStyle name="SAPBEXheaderText 3 18 2" xfId="25992" xr:uid="{00000000-0005-0000-0000-0000CCA10000}"/>
    <cellStyle name="SAPBEXheaderText 3 18 3" xfId="37193" xr:uid="{00000000-0005-0000-0000-0000CDA10000}"/>
    <cellStyle name="SAPBEXheaderText 3 18 4" xfId="50164" xr:uid="{00000000-0005-0000-0000-0000CEA10000}"/>
    <cellStyle name="SAPBEXheaderText 3 19" xfId="10459" xr:uid="{00000000-0005-0000-0000-0000CFA10000}"/>
    <cellStyle name="SAPBEXheaderText 3 19 2" xfId="27412" xr:uid="{00000000-0005-0000-0000-0000D0A10000}"/>
    <cellStyle name="SAPBEXheaderText 3 19 3" xfId="38453" xr:uid="{00000000-0005-0000-0000-0000D1A10000}"/>
    <cellStyle name="SAPBEXheaderText 3 19 4" xfId="51440" xr:uid="{00000000-0005-0000-0000-0000D2A10000}"/>
    <cellStyle name="SAPBEXheaderText 3 2" xfId="3344" xr:uid="{00000000-0005-0000-0000-0000D3A10000}"/>
    <cellStyle name="SAPBEXheaderText 3 2 2" xfId="20918" xr:uid="{00000000-0005-0000-0000-0000D4A10000}"/>
    <cellStyle name="SAPBEXheaderText 3 2 3" xfId="34421" xr:uid="{00000000-0005-0000-0000-0000D5A10000}"/>
    <cellStyle name="SAPBEXheaderText 3 2 4" xfId="45832" xr:uid="{00000000-0005-0000-0000-0000D6A10000}"/>
    <cellStyle name="SAPBEXheaderText 3 20" xfId="10705" xr:uid="{00000000-0005-0000-0000-0000D7A10000}"/>
    <cellStyle name="SAPBEXheaderText 3 20 2" xfId="27641" xr:uid="{00000000-0005-0000-0000-0000D8A10000}"/>
    <cellStyle name="SAPBEXheaderText 3 20 3" xfId="38650" xr:uid="{00000000-0005-0000-0000-0000D9A10000}"/>
    <cellStyle name="SAPBEXheaderText 3 20 4" xfId="51658" xr:uid="{00000000-0005-0000-0000-0000DAA10000}"/>
    <cellStyle name="SAPBEXheaderText 3 21" xfId="11029" xr:uid="{00000000-0005-0000-0000-0000DBA10000}"/>
    <cellStyle name="SAPBEXheaderText 3 21 2" xfId="27936" xr:uid="{00000000-0005-0000-0000-0000DCA10000}"/>
    <cellStyle name="SAPBEXheaderText 3 21 3" xfId="38889" xr:uid="{00000000-0005-0000-0000-0000DDA10000}"/>
    <cellStyle name="SAPBEXheaderText 3 21 4" xfId="51897" xr:uid="{00000000-0005-0000-0000-0000DEA10000}"/>
    <cellStyle name="SAPBEXheaderText 3 22" xfId="11367" xr:uid="{00000000-0005-0000-0000-0000DFA10000}"/>
    <cellStyle name="SAPBEXheaderText 3 22 2" xfId="28243" xr:uid="{00000000-0005-0000-0000-0000E0A10000}"/>
    <cellStyle name="SAPBEXheaderText 3 22 3" xfId="39146" xr:uid="{00000000-0005-0000-0000-0000E1A10000}"/>
    <cellStyle name="SAPBEXheaderText 3 22 4" xfId="52154" xr:uid="{00000000-0005-0000-0000-0000E2A10000}"/>
    <cellStyle name="SAPBEXheaderText 3 23" xfId="11638" xr:uid="{00000000-0005-0000-0000-0000E3A10000}"/>
    <cellStyle name="SAPBEXheaderText 3 23 2" xfId="28482" xr:uid="{00000000-0005-0000-0000-0000E4A10000}"/>
    <cellStyle name="SAPBEXheaderText 3 23 3" xfId="39349" xr:uid="{00000000-0005-0000-0000-0000E5A10000}"/>
    <cellStyle name="SAPBEXheaderText 3 23 4" xfId="52357" xr:uid="{00000000-0005-0000-0000-0000E6A10000}"/>
    <cellStyle name="SAPBEXheaderText 3 24" xfId="11969" xr:uid="{00000000-0005-0000-0000-0000E7A10000}"/>
    <cellStyle name="SAPBEXheaderText 3 24 2" xfId="28782" xr:uid="{00000000-0005-0000-0000-0000E8A10000}"/>
    <cellStyle name="SAPBEXheaderText 3 24 3" xfId="39610" xr:uid="{00000000-0005-0000-0000-0000E9A10000}"/>
    <cellStyle name="SAPBEXheaderText 3 24 4" xfId="52618" xr:uid="{00000000-0005-0000-0000-0000EAA10000}"/>
    <cellStyle name="SAPBEXheaderText 3 25" xfId="12254" xr:uid="{00000000-0005-0000-0000-0000EBA10000}"/>
    <cellStyle name="SAPBEXheaderText 3 25 2" xfId="29035" xr:uid="{00000000-0005-0000-0000-0000ECA10000}"/>
    <cellStyle name="SAPBEXheaderText 3 25 3" xfId="39809" xr:uid="{00000000-0005-0000-0000-0000EDA10000}"/>
    <cellStyle name="SAPBEXheaderText 3 25 4" xfId="52817" xr:uid="{00000000-0005-0000-0000-0000EEA10000}"/>
    <cellStyle name="SAPBEXheaderText 3 26" xfId="12527" xr:uid="{00000000-0005-0000-0000-0000EFA10000}"/>
    <cellStyle name="SAPBEXheaderText 3 26 2" xfId="29276" xr:uid="{00000000-0005-0000-0000-0000F0A10000}"/>
    <cellStyle name="SAPBEXheaderText 3 26 3" xfId="40010" xr:uid="{00000000-0005-0000-0000-0000F1A10000}"/>
    <cellStyle name="SAPBEXheaderText 3 26 4" xfId="53018" xr:uid="{00000000-0005-0000-0000-0000F2A10000}"/>
    <cellStyle name="SAPBEXheaderText 3 27" xfId="12810" xr:uid="{00000000-0005-0000-0000-0000F3A10000}"/>
    <cellStyle name="SAPBEXheaderText 3 27 2" xfId="29527" xr:uid="{00000000-0005-0000-0000-0000F4A10000}"/>
    <cellStyle name="SAPBEXheaderText 3 27 3" xfId="40211" xr:uid="{00000000-0005-0000-0000-0000F5A10000}"/>
    <cellStyle name="SAPBEXheaderText 3 27 4" xfId="53219" xr:uid="{00000000-0005-0000-0000-0000F6A10000}"/>
    <cellStyle name="SAPBEXheaderText 3 28" xfId="13153" xr:uid="{00000000-0005-0000-0000-0000F7A10000}"/>
    <cellStyle name="SAPBEXheaderText 3 28 2" xfId="29835" xr:uid="{00000000-0005-0000-0000-0000F8A10000}"/>
    <cellStyle name="SAPBEXheaderText 3 28 3" xfId="40479" xr:uid="{00000000-0005-0000-0000-0000F9A10000}"/>
    <cellStyle name="SAPBEXheaderText 3 28 4" xfId="53487" xr:uid="{00000000-0005-0000-0000-0000FAA10000}"/>
    <cellStyle name="SAPBEXheaderText 3 29" xfId="13490" xr:uid="{00000000-0005-0000-0000-0000FBA10000}"/>
    <cellStyle name="SAPBEXheaderText 3 29 2" xfId="30141" xr:uid="{00000000-0005-0000-0000-0000FCA10000}"/>
    <cellStyle name="SAPBEXheaderText 3 29 3" xfId="40745" xr:uid="{00000000-0005-0000-0000-0000FDA10000}"/>
    <cellStyle name="SAPBEXheaderText 3 29 4" xfId="53753" xr:uid="{00000000-0005-0000-0000-0000FEA10000}"/>
    <cellStyle name="SAPBEXheaderText 3 3" xfId="3640" xr:uid="{00000000-0005-0000-0000-0000FFA10000}"/>
    <cellStyle name="SAPBEXheaderText 3 3 2" xfId="21178" xr:uid="{00000000-0005-0000-0000-000000A20000}"/>
    <cellStyle name="SAPBEXheaderText 3 3 3" xfId="27097" xr:uid="{00000000-0005-0000-0000-000001A20000}"/>
    <cellStyle name="SAPBEXheaderText 3 3 4" xfId="46049" xr:uid="{00000000-0005-0000-0000-000002A20000}"/>
    <cellStyle name="SAPBEXheaderText 3 30" xfId="13729" xr:uid="{00000000-0005-0000-0000-000003A20000}"/>
    <cellStyle name="SAPBEXheaderText 3 30 2" xfId="30354" xr:uid="{00000000-0005-0000-0000-000004A20000}"/>
    <cellStyle name="SAPBEXheaderText 3 30 3" xfId="40930" xr:uid="{00000000-0005-0000-0000-000005A20000}"/>
    <cellStyle name="SAPBEXheaderText 3 30 4" xfId="53938" xr:uid="{00000000-0005-0000-0000-000006A20000}"/>
    <cellStyle name="SAPBEXheaderText 3 31" xfId="14004" xr:uid="{00000000-0005-0000-0000-000007A20000}"/>
    <cellStyle name="SAPBEXheaderText 3 31 2" xfId="30594" xr:uid="{00000000-0005-0000-0000-000008A20000}"/>
    <cellStyle name="SAPBEXheaderText 3 31 3" xfId="41132" xr:uid="{00000000-0005-0000-0000-000009A20000}"/>
    <cellStyle name="SAPBEXheaderText 3 31 4" xfId="54140" xr:uid="{00000000-0005-0000-0000-00000AA20000}"/>
    <cellStyle name="SAPBEXheaderText 3 32" xfId="14301" xr:uid="{00000000-0005-0000-0000-00000BA20000}"/>
    <cellStyle name="SAPBEXheaderText 3 32 2" xfId="30858" xr:uid="{00000000-0005-0000-0000-00000CA20000}"/>
    <cellStyle name="SAPBEXheaderText 3 32 3" xfId="41348" xr:uid="{00000000-0005-0000-0000-00000DA20000}"/>
    <cellStyle name="SAPBEXheaderText 3 32 4" xfId="54356" xr:uid="{00000000-0005-0000-0000-00000EA20000}"/>
    <cellStyle name="SAPBEXheaderText 3 33" xfId="14625" xr:uid="{00000000-0005-0000-0000-00000FA20000}"/>
    <cellStyle name="SAPBEXheaderText 3 33 2" xfId="31146" xr:uid="{00000000-0005-0000-0000-000010A20000}"/>
    <cellStyle name="SAPBEXheaderText 3 33 3" xfId="41591" xr:uid="{00000000-0005-0000-0000-000011A20000}"/>
    <cellStyle name="SAPBEXheaderText 3 33 4" xfId="54599" xr:uid="{00000000-0005-0000-0000-000012A20000}"/>
    <cellStyle name="SAPBEXheaderText 3 34" xfId="14928" xr:uid="{00000000-0005-0000-0000-000013A20000}"/>
    <cellStyle name="SAPBEXheaderText 3 34 2" xfId="31415" xr:uid="{00000000-0005-0000-0000-000014A20000}"/>
    <cellStyle name="SAPBEXheaderText 3 34 3" xfId="41823" xr:uid="{00000000-0005-0000-0000-000015A20000}"/>
    <cellStyle name="SAPBEXheaderText 3 34 4" xfId="54831" xr:uid="{00000000-0005-0000-0000-000016A20000}"/>
    <cellStyle name="SAPBEXheaderText 3 35" xfId="15233" xr:uid="{00000000-0005-0000-0000-000017A20000}"/>
    <cellStyle name="SAPBEXheaderText 3 35 2" xfId="31684" xr:uid="{00000000-0005-0000-0000-000018A20000}"/>
    <cellStyle name="SAPBEXheaderText 3 35 3" xfId="42053" xr:uid="{00000000-0005-0000-0000-000019A20000}"/>
    <cellStyle name="SAPBEXheaderText 3 35 4" xfId="55061" xr:uid="{00000000-0005-0000-0000-00001AA20000}"/>
    <cellStyle name="SAPBEXheaderText 3 36" xfId="15679" xr:uid="{00000000-0005-0000-0000-00001BA20000}"/>
    <cellStyle name="SAPBEXheaderText 3 36 2" xfId="32088" xr:uid="{00000000-0005-0000-0000-00001CA20000}"/>
    <cellStyle name="SAPBEXheaderText 3 36 3" xfId="42415" xr:uid="{00000000-0005-0000-0000-00001DA20000}"/>
    <cellStyle name="SAPBEXheaderText 3 36 4" xfId="55423" xr:uid="{00000000-0005-0000-0000-00001EA20000}"/>
    <cellStyle name="SAPBEXheaderText 3 37" xfId="15942" xr:uid="{00000000-0005-0000-0000-00001FA20000}"/>
    <cellStyle name="SAPBEXheaderText 3 37 2" xfId="32315" xr:uid="{00000000-0005-0000-0000-000020A20000}"/>
    <cellStyle name="SAPBEXheaderText 3 37 3" xfId="42605" xr:uid="{00000000-0005-0000-0000-000021A20000}"/>
    <cellStyle name="SAPBEXheaderText 3 37 4" xfId="55613" xr:uid="{00000000-0005-0000-0000-000022A20000}"/>
    <cellStyle name="SAPBEXheaderText 3 38" xfId="16429" xr:uid="{00000000-0005-0000-0000-000023A20000}"/>
    <cellStyle name="SAPBEXheaderText 3 38 2" xfId="32762" xr:uid="{00000000-0005-0000-0000-000024A20000}"/>
    <cellStyle name="SAPBEXheaderText 3 38 3" xfId="43001" xr:uid="{00000000-0005-0000-0000-000025A20000}"/>
    <cellStyle name="SAPBEXheaderText 3 38 4" xfId="56009" xr:uid="{00000000-0005-0000-0000-000026A20000}"/>
    <cellStyle name="SAPBEXheaderText 3 39" xfId="16649" xr:uid="{00000000-0005-0000-0000-000027A20000}"/>
    <cellStyle name="SAPBEXheaderText 3 39 2" xfId="32957" xr:uid="{00000000-0005-0000-0000-000028A20000}"/>
    <cellStyle name="SAPBEXheaderText 3 39 3" xfId="43172" xr:uid="{00000000-0005-0000-0000-000029A20000}"/>
    <cellStyle name="SAPBEXheaderText 3 39 4" xfId="56180" xr:uid="{00000000-0005-0000-0000-00002AA20000}"/>
    <cellStyle name="SAPBEXheaderText 3 4" xfId="4257" xr:uid="{00000000-0005-0000-0000-00002BA20000}"/>
    <cellStyle name="SAPBEXheaderText 3 4 2" xfId="21742" xr:uid="{00000000-0005-0000-0000-00002CA20000}"/>
    <cellStyle name="SAPBEXheaderText 3 4 3" xfId="19815" xr:uid="{00000000-0005-0000-0000-00002DA20000}"/>
    <cellStyle name="SAPBEXheaderText 3 4 4" xfId="46527" xr:uid="{00000000-0005-0000-0000-00002EA20000}"/>
    <cellStyle name="SAPBEXheaderText 3 40" xfId="17451" xr:uid="{00000000-0005-0000-0000-00002FA20000}"/>
    <cellStyle name="SAPBEXheaderText 3 40 2" xfId="33689" xr:uid="{00000000-0005-0000-0000-000030A20000}"/>
    <cellStyle name="SAPBEXheaderText 3 40 3" xfId="43804" xr:uid="{00000000-0005-0000-0000-000031A20000}"/>
    <cellStyle name="SAPBEXheaderText 3 40 4" xfId="56812" xr:uid="{00000000-0005-0000-0000-000032A20000}"/>
    <cellStyle name="SAPBEXheaderText 3 41" xfId="17700" xr:uid="{00000000-0005-0000-0000-000033A20000}"/>
    <cellStyle name="SAPBEXheaderText 3 41 2" xfId="33910" xr:uid="{00000000-0005-0000-0000-000034A20000}"/>
    <cellStyle name="SAPBEXheaderText 3 41 3" xfId="43985" xr:uid="{00000000-0005-0000-0000-000035A20000}"/>
    <cellStyle name="SAPBEXheaderText 3 41 4" xfId="56993" xr:uid="{00000000-0005-0000-0000-000036A20000}"/>
    <cellStyle name="SAPBEXheaderText 3 42" xfId="18019" xr:uid="{00000000-0005-0000-0000-000037A20000}"/>
    <cellStyle name="SAPBEXheaderText 3 42 2" xfId="34192" xr:uid="{00000000-0005-0000-0000-000038A20000}"/>
    <cellStyle name="SAPBEXheaderText 3 42 3" xfId="44219" xr:uid="{00000000-0005-0000-0000-000039A20000}"/>
    <cellStyle name="SAPBEXheaderText 3 42 4" xfId="57227" xr:uid="{00000000-0005-0000-0000-00003AA20000}"/>
    <cellStyle name="SAPBEXheaderText 3 43" xfId="18330" xr:uid="{00000000-0005-0000-0000-00003BA20000}"/>
    <cellStyle name="SAPBEXheaderText 3 43 2" xfId="34467" xr:uid="{00000000-0005-0000-0000-00003CA20000}"/>
    <cellStyle name="SAPBEXheaderText 3 43 3" xfId="44449" xr:uid="{00000000-0005-0000-0000-00003DA20000}"/>
    <cellStyle name="SAPBEXheaderText 3 43 4" xfId="57457" xr:uid="{00000000-0005-0000-0000-00003EA20000}"/>
    <cellStyle name="SAPBEXheaderText 3 44" xfId="18646" xr:uid="{00000000-0005-0000-0000-00003FA20000}"/>
    <cellStyle name="SAPBEXheaderText 3 44 2" xfId="34747" xr:uid="{00000000-0005-0000-0000-000040A20000}"/>
    <cellStyle name="SAPBEXheaderText 3 44 3" xfId="44684" xr:uid="{00000000-0005-0000-0000-000041A20000}"/>
    <cellStyle name="SAPBEXheaderText 3 44 4" xfId="57692" xr:uid="{00000000-0005-0000-0000-000042A20000}"/>
    <cellStyle name="SAPBEXheaderText 3 45" xfId="19108" xr:uid="{00000000-0005-0000-0000-000043A20000}"/>
    <cellStyle name="SAPBEXheaderText 3 45 2" xfId="35156" xr:uid="{00000000-0005-0000-0000-000044A20000}"/>
    <cellStyle name="SAPBEXheaderText 3 45 3" xfId="45026" xr:uid="{00000000-0005-0000-0000-000045A20000}"/>
    <cellStyle name="SAPBEXheaderText 3 45 4" xfId="58034" xr:uid="{00000000-0005-0000-0000-000046A20000}"/>
    <cellStyle name="SAPBEXheaderText 3 46" xfId="19409" xr:uid="{00000000-0005-0000-0000-000047A20000}"/>
    <cellStyle name="SAPBEXheaderText 3 46 2" xfId="35422" xr:uid="{00000000-0005-0000-0000-000048A20000}"/>
    <cellStyle name="SAPBEXheaderText 3 46 3" xfId="45249" xr:uid="{00000000-0005-0000-0000-000049A20000}"/>
    <cellStyle name="SAPBEXheaderText 3 46 4" xfId="58257" xr:uid="{00000000-0005-0000-0000-00004AA20000}"/>
    <cellStyle name="SAPBEXheaderText 3 47" xfId="35011" xr:uid="{00000000-0005-0000-0000-00004BA20000}"/>
    <cellStyle name="SAPBEXheaderText 3 48" xfId="45533" xr:uid="{00000000-0005-0000-0000-00004CA20000}"/>
    <cellStyle name="SAPBEXheaderText 3 5" xfId="4500" xr:uid="{00000000-0005-0000-0000-00004DA20000}"/>
    <cellStyle name="SAPBEXheaderText 3 5 2" xfId="21953" xr:uid="{00000000-0005-0000-0000-00004EA20000}"/>
    <cellStyle name="SAPBEXheaderText 3 5 3" xfId="24156" xr:uid="{00000000-0005-0000-0000-00004FA20000}"/>
    <cellStyle name="SAPBEXheaderText 3 5 4" xfId="46697" xr:uid="{00000000-0005-0000-0000-000050A20000}"/>
    <cellStyle name="SAPBEXheaderText 3 6" xfId="4891" xr:uid="{00000000-0005-0000-0000-000051A20000}"/>
    <cellStyle name="SAPBEXheaderText 3 6 2" xfId="22316" xr:uid="{00000000-0005-0000-0000-000052A20000}"/>
    <cellStyle name="SAPBEXheaderText 3 6 3" xfId="25617" xr:uid="{00000000-0005-0000-0000-000053A20000}"/>
    <cellStyle name="SAPBEXheaderText 3 6 4" xfId="47010" xr:uid="{00000000-0005-0000-0000-000054A20000}"/>
    <cellStyle name="SAPBEXheaderText 3 7" xfId="5117" xr:uid="{00000000-0005-0000-0000-000055A20000}"/>
    <cellStyle name="SAPBEXheaderText 3 7 2" xfId="22520" xr:uid="{00000000-0005-0000-0000-000056A20000}"/>
    <cellStyle name="SAPBEXheaderText 3 7 3" xfId="20490" xr:uid="{00000000-0005-0000-0000-000057A20000}"/>
    <cellStyle name="SAPBEXheaderText 3 7 4" xfId="47192" xr:uid="{00000000-0005-0000-0000-000058A20000}"/>
    <cellStyle name="SAPBEXheaderText 3 8" xfId="5402" xr:uid="{00000000-0005-0000-0000-000059A20000}"/>
    <cellStyle name="SAPBEXheaderText 3 8 2" xfId="22781" xr:uid="{00000000-0005-0000-0000-00005AA20000}"/>
    <cellStyle name="SAPBEXheaderText 3 8 3" xfId="20290" xr:uid="{00000000-0005-0000-0000-00005BA20000}"/>
    <cellStyle name="SAPBEXheaderText 3 8 4" xfId="47410" xr:uid="{00000000-0005-0000-0000-00005CA20000}"/>
    <cellStyle name="SAPBEXheaderText 3 9" xfId="5610" xr:uid="{00000000-0005-0000-0000-00005DA20000}"/>
    <cellStyle name="SAPBEXheaderText 3 9 2" xfId="22970" xr:uid="{00000000-0005-0000-0000-00005EA20000}"/>
    <cellStyle name="SAPBEXheaderText 3 9 3" xfId="28407" xr:uid="{00000000-0005-0000-0000-00005FA20000}"/>
    <cellStyle name="SAPBEXheaderText 3 9 4" xfId="47572" xr:uid="{00000000-0005-0000-0000-000060A20000}"/>
    <cellStyle name="SAPBEXheaderText 30" xfId="45415" xr:uid="{00000000-0005-0000-0000-000061A20000}"/>
    <cellStyle name="SAPBEXheaderText 4" xfId="2703" xr:uid="{00000000-0005-0000-0000-000062A20000}"/>
    <cellStyle name="SAPBEXheaderText 4 10" xfId="6112" xr:uid="{00000000-0005-0000-0000-000063A20000}"/>
    <cellStyle name="SAPBEXheaderText 4 10 2" xfId="23444" xr:uid="{00000000-0005-0000-0000-000064A20000}"/>
    <cellStyle name="SAPBEXheaderText 4 10 3" xfId="35541" xr:uid="{00000000-0005-0000-0000-000065A20000}"/>
    <cellStyle name="SAPBEXheaderText 4 10 4" xfId="47999" xr:uid="{00000000-0005-0000-0000-000066A20000}"/>
    <cellStyle name="SAPBEXheaderText 4 11" xfId="6144" xr:uid="{00000000-0005-0000-0000-000067A20000}"/>
    <cellStyle name="SAPBEXheaderText 4 11 2" xfId="23474" xr:uid="{00000000-0005-0000-0000-000068A20000}"/>
    <cellStyle name="SAPBEXheaderText 4 11 3" xfId="25857" xr:uid="{00000000-0005-0000-0000-000069A20000}"/>
    <cellStyle name="SAPBEXheaderText 4 11 4" xfId="48025" xr:uid="{00000000-0005-0000-0000-00006AA20000}"/>
    <cellStyle name="SAPBEXheaderText 4 12" xfId="6637" xr:uid="{00000000-0005-0000-0000-00006BA20000}"/>
    <cellStyle name="SAPBEXheaderText 4 12 2" xfId="23916" xr:uid="{00000000-0005-0000-0000-00006CA20000}"/>
    <cellStyle name="SAPBEXheaderText 4 12 3" xfId="33802" xr:uid="{00000000-0005-0000-0000-00006DA20000}"/>
    <cellStyle name="SAPBEXheaderText 4 12 4" xfId="48399" xr:uid="{00000000-0005-0000-0000-00006EA20000}"/>
    <cellStyle name="SAPBEXheaderText 4 13" xfId="7011" xr:uid="{00000000-0005-0000-0000-00006FA20000}"/>
    <cellStyle name="SAPBEXheaderText 4 13 2" xfId="24255" xr:uid="{00000000-0005-0000-0000-000070A20000}"/>
    <cellStyle name="SAPBEXheaderText 4 13 3" xfId="35719" xr:uid="{00000000-0005-0000-0000-000071A20000}"/>
    <cellStyle name="SAPBEXheaderText 4 13 4" xfId="48688" xr:uid="{00000000-0005-0000-0000-000072A20000}"/>
    <cellStyle name="SAPBEXheaderText 4 14" xfId="7426" xr:uid="{00000000-0005-0000-0000-000073A20000}"/>
    <cellStyle name="SAPBEXheaderText 4 14 2" xfId="24626" xr:uid="{00000000-0005-0000-0000-000074A20000}"/>
    <cellStyle name="SAPBEXheaderText 4 14 3" xfId="36017" xr:uid="{00000000-0005-0000-0000-000075A20000}"/>
    <cellStyle name="SAPBEXheaderText 4 14 4" xfId="48988" xr:uid="{00000000-0005-0000-0000-000076A20000}"/>
    <cellStyle name="SAPBEXheaderText 4 15" xfId="7734" xr:uid="{00000000-0005-0000-0000-000077A20000}"/>
    <cellStyle name="SAPBEXheaderText 4 15 2" xfId="24897" xr:uid="{00000000-0005-0000-0000-000078A20000}"/>
    <cellStyle name="SAPBEXheaderText 4 15 3" xfId="36248" xr:uid="{00000000-0005-0000-0000-000079A20000}"/>
    <cellStyle name="SAPBEXheaderText 4 15 4" xfId="49219" xr:uid="{00000000-0005-0000-0000-00007AA20000}"/>
    <cellStyle name="SAPBEXheaderText 4 16" xfId="8310" xr:uid="{00000000-0005-0000-0000-00007BA20000}"/>
    <cellStyle name="SAPBEXheaderText 4 16 2" xfId="25435" xr:uid="{00000000-0005-0000-0000-00007CA20000}"/>
    <cellStyle name="SAPBEXheaderText 4 16 3" xfId="36726" xr:uid="{00000000-0005-0000-0000-00007DA20000}"/>
    <cellStyle name="SAPBEXheaderText 4 16 4" xfId="49697" xr:uid="{00000000-0005-0000-0000-00007EA20000}"/>
    <cellStyle name="SAPBEXheaderText 4 17" xfId="8171" xr:uid="{00000000-0005-0000-0000-00007FA20000}"/>
    <cellStyle name="SAPBEXheaderText 4 17 2" xfId="25303" xr:uid="{00000000-0005-0000-0000-000080A20000}"/>
    <cellStyle name="SAPBEXheaderText 4 17 3" xfId="36606" xr:uid="{00000000-0005-0000-0000-000081A20000}"/>
    <cellStyle name="SAPBEXheaderText 4 17 4" xfId="49577" xr:uid="{00000000-0005-0000-0000-000082A20000}"/>
    <cellStyle name="SAPBEXheaderText 4 18" xfId="8855" xr:uid="{00000000-0005-0000-0000-000083A20000}"/>
    <cellStyle name="SAPBEXheaderText 4 18 2" xfId="25917" xr:uid="{00000000-0005-0000-0000-000084A20000}"/>
    <cellStyle name="SAPBEXheaderText 4 18 3" xfId="37136" xr:uid="{00000000-0005-0000-0000-000085A20000}"/>
    <cellStyle name="SAPBEXheaderText 4 18 4" xfId="50107" xr:uid="{00000000-0005-0000-0000-000086A20000}"/>
    <cellStyle name="SAPBEXheaderText 4 19" xfId="10361" xr:uid="{00000000-0005-0000-0000-000087A20000}"/>
    <cellStyle name="SAPBEXheaderText 4 19 2" xfId="27324" xr:uid="{00000000-0005-0000-0000-000088A20000}"/>
    <cellStyle name="SAPBEXheaderText 4 19 3" xfId="38383" xr:uid="{00000000-0005-0000-0000-000089A20000}"/>
    <cellStyle name="SAPBEXheaderText 4 19 4" xfId="51343" xr:uid="{00000000-0005-0000-0000-00008AA20000}"/>
    <cellStyle name="SAPBEXheaderText 4 2" xfId="3251" xr:uid="{00000000-0005-0000-0000-00008BA20000}"/>
    <cellStyle name="SAPBEXheaderText 4 2 2" xfId="20837" xr:uid="{00000000-0005-0000-0000-00008CA20000}"/>
    <cellStyle name="SAPBEXheaderText 4 2 3" xfId="28390" xr:uid="{00000000-0005-0000-0000-00008DA20000}"/>
    <cellStyle name="SAPBEXheaderText 4 2 4" xfId="45775" xr:uid="{00000000-0005-0000-0000-00008EA20000}"/>
    <cellStyle name="SAPBEXheaderText 4 20" xfId="9119" xr:uid="{00000000-0005-0000-0000-00008FA20000}"/>
    <cellStyle name="SAPBEXheaderText 4 20 2" xfId="26155" xr:uid="{00000000-0005-0000-0000-000090A20000}"/>
    <cellStyle name="SAPBEXheaderText 4 20 3" xfId="37336" xr:uid="{00000000-0005-0000-0000-000091A20000}"/>
    <cellStyle name="SAPBEXheaderText 4 20 4" xfId="50307" xr:uid="{00000000-0005-0000-0000-000092A20000}"/>
    <cellStyle name="SAPBEXheaderText 4 21" xfId="10017" xr:uid="{00000000-0005-0000-0000-000093A20000}"/>
    <cellStyle name="SAPBEXheaderText 4 21 2" xfId="27001" xr:uid="{00000000-0005-0000-0000-000094A20000}"/>
    <cellStyle name="SAPBEXheaderText 4 21 3" xfId="38100" xr:uid="{00000000-0005-0000-0000-000095A20000}"/>
    <cellStyle name="SAPBEXheaderText 4 21 4" xfId="51065" xr:uid="{00000000-0005-0000-0000-000096A20000}"/>
    <cellStyle name="SAPBEXheaderText 4 22" xfId="11263" xr:uid="{00000000-0005-0000-0000-000097A20000}"/>
    <cellStyle name="SAPBEXheaderText 4 22 2" xfId="28146" xr:uid="{00000000-0005-0000-0000-000098A20000}"/>
    <cellStyle name="SAPBEXheaderText 4 22 3" xfId="39072" xr:uid="{00000000-0005-0000-0000-000099A20000}"/>
    <cellStyle name="SAPBEXheaderText 4 22 4" xfId="52080" xr:uid="{00000000-0005-0000-0000-00009AA20000}"/>
    <cellStyle name="SAPBEXheaderText 4 23" xfId="10298" xr:uid="{00000000-0005-0000-0000-00009BA20000}"/>
    <cellStyle name="SAPBEXheaderText 4 23 2" xfId="27262" xr:uid="{00000000-0005-0000-0000-00009CA20000}"/>
    <cellStyle name="SAPBEXheaderText 4 23 3" xfId="38327" xr:uid="{00000000-0005-0000-0000-00009DA20000}"/>
    <cellStyle name="SAPBEXheaderText 4 23 4" xfId="51286" xr:uid="{00000000-0005-0000-0000-00009EA20000}"/>
    <cellStyle name="SAPBEXheaderText 4 24" xfId="11864" xr:uid="{00000000-0005-0000-0000-00009FA20000}"/>
    <cellStyle name="SAPBEXheaderText 4 24 2" xfId="28686" xr:uid="{00000000-0005-0000-0000-0000A0A20000}"/>
    <cellStyle name="SAPBEXheaderText 4 24 3" xfId="39536" xr:uid="{00000000-0005-0000-0000-0000A1A20000}"/>
    <cellStyle name="SAPBEXheaderText 4 24 4" xfId="52544" xr:uid="{00000000-0005-0000-0000-0000A2A20000}"/>
    <cellStyle name="SAPBEXheaderText 4 25" xfId="10609" xr:uid="{00000000-0005-0000-0000-0000A3A20000}"/>
    <cellStyle name="SAPBEXheaderText 4 25 2" xfId="27553" xr:uid="{00000000-0005-0000-0000-0000A4A20000}"/>
    <cellStyle name="SAPBEXheaderText 4 25 3" xfId="38579" xr:uid="{00000000-0005-0000-0000-0000A5A20000}"/>
    <cellStyle name="SAPBEXheaderText 4 25 4" xfId="51588" xr:uid="{00000000-0005-0000-0000-0000A6A20000}"/>
    <cellStyle name="SAPBEXheaderText 4 26" xfId="10003" xr:uid="{00000000-0005-0000-0000-0000A7A20000}"/>
    <cellStyle name="SAPBEXheaderText 4 26 2" xfId="26988" xr:uid="{00000000-0005-0000-0000-0000A8A20000}"/>
    <cellStyle name="SAPBEXheaderText 4 26 3" xfId="38089" xr:uid="{00000000-0005-0000-0000-0000A9A20000}"/>
    <cellStyle name="SAPBEXheaderText 4 26 4" xfId="51054" xr:uid="{00000000-0005-0000-0000-0000AAA20000}"/>
    <cellStyle name="SAPBEXheaderText 4 27" xfId="12425" xr:uid="{00000000-0005-0000-0000-0000ABA20000}"/>
    <cellStyle name="SAPBEXheaderText 4 27 2" xfId="29186" xr:uid="{00000000-0005-0000-0000-0000ACA20000}"/>
    <cellStyle name="SAPBEXheaderText 4 27 3" xfId="39946" xr:uid="{00000000-0005-0000-0000-0000ADA20000}"/>
    <cellStyle name="SAPBEXheaderText 4 27 4" xfId="52954" xr:uid="{00000000-0005-0000-0000-0000AEA20000}"/>
    <cellStyle name="SAPBEXheaderText 4 28" xfId="13050" xr:uid="{00000000-0005-0000-0000-0000AFA20000}"/>
    <cellStyle name="SAPBEXheaderText 4 28 2" xfId="29743" xr:uid="{00000000-0005-0000-0000-0000B0A20000}"/>
    <cellStyle name="SAPBEXheaderText 4 28 3" xfId="40408" xr:uid="{00000000-0005-0000-0000-0000B1A20000}"/>
    <cellStyle name="SAPBEXheaderText 4 28 4" xfId="53416" xr:uid="{00000000-0005-0000-0000-0000B2A20000}"/>
    <cellStyle name="SAPBEXheaderText 4 29" xfId="13390" xr:uid="{00000000-0005-0000-0000-0000B3A20000}"/>
    <cellStyle name="SAPBEXheaderText 4 29 2" xfId="30052" xr:uid="{00000000-0005-0000-0000-0000B4A20000}"/>
    <cellStyle name="SAPBEXheaderText 4 29 3" xfId="40673" xr:uid="{00000000-0005-0000-0000-0000B5A20000}"/>
    <cellStyle name="SAPBEXheaderText 4 29 4" xfId="53681" xr:uid="{00000000-0005-0000-0000-0000B6A20000}"/>
    <cellStyle name="SAPBEXheaderText 4 3" xfId="3547" xr:uid="{00000000-0005-0000-0000-0000B7A20000}"/>
    <cellStyle name="SAPBEXheaderText 4 3 2" xfId="21101" xr:uid="{00000000-0005-0000-0000-0000B8A20000}"/>
    <cellStyle name="SAPBEXheaderText 4 3 3" xfId="28426" xr:uid="{00000000-0005-0000-0000-0000B9A20000}"/>
    <cellStyle name="SAPBEXheaderText 4 3 4" xfId="45992" xr:uid="{00000000-0005-0000-0000-0000BAA20000}"/>
    <cellStyle name="SAPBEXheaderText 4 30" xfId="13105" xr:uid="{00000000-0005-0000-0000-0000BBA20000}"/>
    <cellStyle name="SAPBEXheaderText 4 30 2" xfId="29795" xr:uid="{00000000-0005-0000-0000-0000BCA20000}"/>
    <cellStyle name="SAPBEXheaderText 4 30 3" xfId="40447" xr:uid="{00000000-0005-0000-0000-0000BDA20000}"/>
    <cellStyle name="SAPBEXheaderText 4 30 4" xfId="53455" xr:uid="{00000000-0005-0000-0000-0000BEA20000}"/>
    <cellStyle name="SAPBEXheaderText 4 31" xfId="9256" xr:uid="{00000000-0005-0000-0000-0000BFA20000}"/>
    <cellStyle name="SAPBEXheaderText 4 31 2" xfId="26287" xr:uid="{00000000-0005-0000-0000-0000C0A20000}"/>
    <cellStyle name="SAPBEXheaderText 4 31 3" xfId="37463" xr:uid="{00000000-0005-0000-0000-0000C1A20000}"/>
    <cellStyle name="SAPBEXheaderText 4 31 4" xfId="50430" xr:uid="{00000000-0005-0000-0000-0000C2A20000}"/>
    <cellStyle name="SAPBEXheaderText 4 32" xfId="13908" xr:uid="{00000000-0005-0000-0000-0000C3A20000}"/>
    <cellStyle name="SAPBEXheaderText 4 32 2" xfId="30512" xr:uid="{00000000-0005-0000-0000-0000C4A20000}"/>
    <cellStyle name="SAPBEXheaderText 4 32 3" xfId="41074" xr:uid="{00000000-0005-0000-0000-0000C5A20000}"/>
    <cellStyle name="SAPBEXheaderText 4 32 4" xfId="54082" xr:uid="{00000000-0005-0000-0000-0000C6A20000}"/>
    <cellStyle name="SAPBEXheaderText 4 33" xfId="14526" xr:uid="{00000000-0005-0000-0000-0000C7A20000}"/>
    <cellStyle name="SAPBEXheaderText 4 33 2" xfId="31062" xr:uid="{00000000-0005-0000-0000-0000C8A20000}"/>
    <cellStyle name="SAPBEXheaderText 4 33 3" xfId="41530" xr:uid="{00000000-0005-0000-0000-0000C9A20000}"/>
    <cellStyle name="SAPBEXheaderText 4 33 4" xfId="54538" xr:uid="{00000000-0005-0000-0000-0000CAA20000}"/>
    <cellStyle name="SAPBEXheaderText 4 34" xfId="14842" xr:uid="{00000000-0005-0000-0000-0000CBA20000}"/>
    <cellStyle name="SAPBEXheaderText 4 34 2" xfId="31340" xr:uid="{00000000-0005-0000-0000-0000CCA20000}"/>
    <cellStyle name="SAPBEXheaderText 4 34 3" xfId="41764" xr:uid="{00000000-0005-0000-0000-0000CDA20000}"/>
    <cellStyle name="SAPBEXheaderText 4 34 4" xfId="54772" xr:uid="{00000000-0005-0000-0000-0000CEA20000}"/>
    <cellStyle name="SAPBEXheaderText 4 35" xfId="15140" xr:uid="{00000000-0005-0000-0000-0000CFA20000}"/>
    <cellStyle name="SAPBEXheaderText 4 35 2" xfId="31607" xr:uid="{00000000-0005-0000-0000-0000D0A20000}"/>
    <cellStyle name="SAPBEXheaderText 4 35 3" xfId="41996" xr:uid="{00000000-0005-0000-0000-0000D1A20000}"/>
    <cellStyle name="SAPBEXheaderText 4 35 4" xfId="55004" xr:uid="{00000000-0005-0000-0000-0000D2A20000}"/>
    <cellStyle name="SAPBEXheaderText 4 36" xfId="15592" xr:uid="{00000000-0005-0000-0000-0000D3A20000}"/>
    <cellStyle name="SAPBEXheaderText 4 36 2" xfId="32013" xr:uid="{00000000-0005-0000-0000-0000D4A20000}"/>
    <cellStyle name="SAPBEXheaderText 4 36 3" xfId="42356" xr:uid="{00000000-0005-0000-0000-0000D5A20000}"/>
    <cellStyle name="SAPBEXheaderText 4 36 4" xfId="55364" xr:uid="{00000000-0005-0000-0000-0000D6A20000}"/>
    <cellStyle name="SAPBEXheaderText 4 37" xfId="15473" xr:uid="{00000000-0005-0000-0000-0000D7A20000}"/>
    <cellStyle name="SAPBEXheaderText 4 37 2" xfId="31900" xr:uid="{00000000-0005-0000-0000-0000D8A20000}"/>
    <cellStyle name="SAPBEXheaderText 4 37 3" xfId="42251" xr:uid="{00000000-0005-0000-0000-0000D9A20000}"/>
    <cellStyle name="SAPBEXheaderText 4 37 4" xfId="55259" xr:uid="{00000000-0005-0000-0000-0000DAA20000}"/>
    <cellStyle name="SAPBEXheaderText 4 38" xfId="16337" xr:uid="{00000000-0005-0000-0000-0000DBA20000}"/>
    <cellStyle name="SAPBEXheaderText 4 38 2" xfId="32680" xr:uid="{00000000-0005-0000-0000-0000DCA20000}"/>
    <cellStyle name="SAPBEXheaderText 4 38 3" xfId="42936" xr:uid="{00000000-0005-0000-0000-0000DDA20000}"/>
    <cellStyle name="SAPBEXheaderText 4 38 4" xfId="55944" xr:uid="{00000000-0005-0000-0000-0000DEA20000}"/>
    <cellStyle name="SAPBEXheaderText 4 39" xfId="16370" xr:uid="{00000000-0005-0000-0000-0000DFA20000}"/>
    <cellStyle name="SAPBEXheaderText 4 39 2" xfId="32711" xr:uid="{00000000-0005-0000-0000-0000E0A20000}"/>
    <cellStyle name="SAPBEXheaderText 4 39 3" xfId="42964" xr:uid="{00000000-0005-0000-0000-0000E1A20000}"/>
    <cellStyle name="SAPBEXheaderText 4 39 4" xfId="55972" xr:uid="{00000000-0005-0000-0000-0000E2A20000}"/>
    <cellStyle name="SAPBEXheaderText 4 4" xfId="4166" xr:uid="{00000000-0005-0000-0000-0000E3A20000}"/>
    <cellStyle name="SAPBEXheaderText 4 4 2" xfId="21664" xr:uid="{00000000-0005-0000-0000-0000E4A20000}"/>
    <cellStyle name="SAPBEXheaderText 4 4 3" xfId="19860" xr:uid="{00000000-0005-0000-0000-0000E5A20000}"/>
    <cellStyle name="SAPBEXheaderText 4 4 4" xfId="46472" xr:uid="{00000000-0005-0000-0000-0000E6A20000}"/>
    <cellStyle name="SAPBEXheaderText 4 40" xfId="17357" xr:uid="{00000000-0005-0000-0000-0000E7A20000}"/>
    <cellStyle name="SAPBEXheaderText 4 40 2" xfId="33610" xr:uid="{00000000-0005-0000-0000-0000E8A20000}"/>
    <cellStyle name="SAPBEXheaderText 4 40 3" xfId="43748" xr:uid="{00000000-0005-0000-0000-0000E9A20000}"/>
    <cellStyle name="SAPBEXheaderText 4 40 4" xfId="56756" xr:uid="{00000000-0005-0000-0000-0000EAA20000}"/>
    <cellStyle name="SAPBEXheaderText 4 41" xfId="17159" xr:uid="{00000000-0005-0000-0000-0000EBA20000}"/>
    <cellStyle name="SAPBEXheaderText 4 41 2" xfId="33423" xr:uid="{00000000-0005-0000-0000-0000ECA20000}"/>
    <cellStyle name="SAPBEXheaderText 4 41 3" xfId="43584" xr:uid="{00000000-0005-0000-0000-0000EDA20000}"/>
    <cellStyle name="SAPBEXheaderText 4 41 4" xfId="56592" xr:uid="{00000000-0005-0000-0000-0000EEA20000}"/>
    <cellStyle name="SAPBEXheaderText 4 42" xfId="17918" xr:uid="{00000000-0005-0000-0000-0000EFA20000}"/>
    <cellStyle name="SAPBEXheaderText 4 42 2" xfId="34106" xr:uid="{00000000-0005-0000-0000-0000F0A20000}"/>
    <cellStyle name="SAPBEXheaderText 4 42 3" xfId="44159" xr:uid="{00000000-0005-0000-0000-0000F1A20000}"/>
    <cellStyle name="SAPBEXheaderText 4 42 4" xfId="57167" xr:uid="{00000000-0005-0000-0000-0000F2A20000}"/>
    <cellStyle name="SAPBEXheaderText 4 43" xfId="18233" xr:uid="{00000000-0005-0000-0000-0000F3A20000}"/>
    <cellStyle name="SAPBEXheaderText 4 43 2" xfId="34381" xr:uid="{00000000-0005-0000-0000-0000F4A20000}"/>
    <cellStyle name="SAPBEXheaderText 4 43 3" xfId="44390" xr:uid="{00000000-0005-0000-0000-0000F5A20000}"/>
    <cellStyle name="SAPBEXheaderText 4 43 4" xfId="57398" xr:uid="{00000000-0005-0000-0000-0000F6A20000}"/>
    <cellStyle name="SAPBEXheaderText 4 44" xfId="18553" xr:uid="{00000000-0005-0000-0000-0000F7A20000}"/>
    <cellStyle name="SAPBEXheaderText 4 44 2" xfId="34668" xr:uid="{00000000-0005-0000-0000-0000F8A20000}"/>
    <cellStyle name="SAPBEXheaderText 4 44 3" xfId="44627" xr:uid="{00000000-0005-0000-0000-0000F9A20000}"/>
    <cellStyle name="SAPBEXheaderText 4 44 4" xfId="57635" xr:uid="{00000000-0005-0000-0000-0000FAA20000}"/>
    <cellStyle name="SAPBEXheaderText 4 45" xfId="19012" xr:uid="{00000000-0005-0000-0000-0000FBA20000}"/>
    <cellStyle name="SAPBEXheaderText 4 45 2" xfId="35075" xr:uid="{00000000-0005-0000-0000-0000FCA20000}"/>
    <cellStyle name="SAPBEXheaderText 4 45 3" xfId="44969" xr:uid="{00000000-0005-0000-0000-0000FDA20000}"/>
    <cellStyle name="SAPBEXheaderText 4 45 4" xfId="57977" xr:uid="{00000000-0005-0000-0000-0000FEA20000}"/>
    <cellStyle name="SAPBEXheaderText 4 46" xfId="19316" xr:uid="{00000000-0005-0000-0000-0000FFA20000}"/>
    <cellStyle name="SAPBEXheaderText 4 46 2" xfId="35345" xr:uid="{00000000-0005-0000-0000-000000A30000}"/>
    <cellStyle name="SAPBEXheaderText 4 46 3" xfId="45192" xr:uid="{00000000-0005-0000-0000-000001A30000}"/>
    <cellStyle name="SAPBEXheaderText 4 46 4" xfId="58200" xr:uid="{00000000-0005-0000-0000-000002A30000}"/>
    <cellStyle name="SAPBEXheaderText 4 47" xfId="33649" xr:uid="{00000000-0005-0000-0000-000003A30000}"/>
    <cellStyle name="SAPBEXheaderText 4 48" xfId="45476" xr:uid="{00000000-0005-0000-0000-000004A30000}"/>
    <cellStyle name="SAPBEXheaderText 4 5" xfId="4023" xr:uid="{00000000-0005-0000-0000-000005A30000}"/>
    <cellStyle name="SAPBEXheaderText 4 5 2" xfId="21530" xr:uid="{00000000-0005-0000-0000-000006A30000}"/>
    <cellStyle name="SAPBEXheaderText 4 5 3" xfId="19976" xr:uid="{00000000-0005-0000-0000-000007A30000}"/>
    <cellStyle name="SAPBEXheaderText 4 5 4" xfId="46356" xr:uid="{00000000-0005-0000-0000-000008A30000}"/>
    <cellStyle name="SAPBEXheaderText 4 6" xfId="4799" xr:uid="{00000000-0005-0000-0000-000009A30000}"/>
    <cellStyle name="SAPBEXheaderText 4 6 2" xfId="22232" xr:uid="{00000000-0005-0000-0000-00000AA30000}"/>
    <cellStyle name="SAPBEXheaderText 4 6 3" xfId="25338" xr:uid="{00000000-0005-0000-0000-00000BA30000}"/>
    <cellStyle name="SAPBEXheaderText 4 6 4" xfId="46945" xr:uid="{00000000-0005-0000-0000-00000CA30000}"/>
    <cellStyle name="SAPBEXheaderText 4 7" xfId="4856" xr:uid="{00000000-0005-0000-0000-00000DA30000}"/>
    <cellStyle name="SAPBEXheaderText 4 7 2" xfId="22283" xr:uid="{00000000-0005-0000-0000-00000EA30000}"/>
    <cellStyle name="SAPBEXheaderText 4 7 3" xfId="26753" xr:uid="{00000000-0005-0000-0000-00000FA30000}"/>
    <cellStyle name="SAPBEXheaderText 4 7 4" xfId="46981" xr:uid="{00000000-0005-0000-0000-000010A30000}"/>
    <cellStyle name="SAPBEXheaderText 4 8" xfId="5312" xr:uid="{00000000-0005-0000-0000-000011A30000}"/>
    <cellStyle name="SAPBEXheaderText 4 8 2" xfId="22699" xr:uid="{00000000-0005-0000-0000-000012A30000}"/>
    <cellStyle name="SAPBEXheaderText 4 8 3" xfId="20350" xr:uid="{00000000-0005-0000-0000-000013A30000}"/>
    <cellStyle name="SAPBEXheaderText 4 8 4" xfId="47347" xr:uid="{00000000-0005-0000-0000-000014A30000}"/>
    <cellStyle name="SAPBEXheaderText 4 9" xfId="5367" xr:uid="{00000000-0005-0000-0000-000015A30000}"/>
    <cellStyle name="SAPBEXheaderText 4 9 2" xfId="22748" xr:uid="{00000000-0005-0000-0000-000016A30000}"/>
    <cellStyle name="SAPBEXheaderText 4 9 3" xfId="20318" xr:uid="{00000000-0005-0000-0000-000017A30000}"/>
    <cellStyle name="SAPBEXheaderText 4 9 4" xfId="47381" xr:uid="{00000000-0005-0000-0000-000018A30000}"/>
    <cellStyle name="SAPBEXheaderText 5" xfId="3140" xr:uid="{00000000-0005-0000-0000-000019A30000}"/>
    <cellStyle name="SAPBEXheaderText 5 2" xfId="20733" xr:uid="{00000000-0005-0000-0000-00001AA30000}"/>
    <cellStyle name="SAPBEXheaderText 5 3" xfId="20629" xr:uid="{00000000-0005-0000-0000-00001BA30000}"/>
    <cellStyle name="SAPBEXheaderText 5 4" xfId="45683" xr:uid="{00000000-0005-0000-0000-00001CA30000}"/>
    <cellStyle name="SAPBEXheaderText 6" xfId="3958" xr:uid="{00000000-0005-0000-0000-00001DA30000}"/>
    <cellStyle name="SAPBEXheaderText 6 2" xfId="21471" xr:uid="{00000000-0005-0000-0000-00001EA30000}"/>
    <cellStyle name="SAPBEXheaderText 6 3" xfId="20027" xr:uid="{00000000-0005-0000-0000-00001FA30000}"/>
    <cellStyle name="SAPBEXheaderText 6 4" xfId="46305" xr:uid="{00000000-0005-0000-0000-000020A30000}"/>
    <cellStyle name="SAPBEXheaderText 7" xfId="5927" xr:uid="{00000000-0005-0000-0000-000021A30000}"/>
    <cellStyle name="SAPBEXheaderText 7 2" xfId="23268" xr:uid="{00000000-0005-0000-0000-000022A30000}"/>
    <cellStyle name="SAPBEXheaderText 7 3" xfId="21713" xr:uid="{00000000-0005-0000-0000-000023A30000}"/>
    <cellStyle name="SAPBEXheaderText 7 4" xfId="47845" xr:uid="{00000000-0005-0000-0000-000024A30000}"/>
    <cellStyle name="SAPBEXheaderText 8" xfId="5890" xr:uid="{00000000-0005-0000-0000-000025A30000}"/>
    <cellStyle name="SAPBEXheaderText 8 2" xfId="23232" xr:uid="{00000000-0005-0000-0000-000026A30000}"/>
    <cellStyle name="SAPBEXheaderText 8 3" xfId="30540" xr:uid="{00000000-0005-0000-0000-000027A30000}"/>
    <cellStyle name="SAPBEXheaderText 8 4" xfId="47812" xr:uid="{00000000-0005-0000-0000-000028A30000}"/>
    <cellStyle name="SAPBEXheaderText 9" xfId="6934" xr:uid="{00000000-0005-0000-0000-000029A30000}"/>
    <cellStyle name="SAPBEXheaderText 9 2" xfId="24179" xr:uid="{00000000-0005-0000-0000-00002AA30000}"/>
    <cellStyle name="SAPBEXheaderText 9 3" xfId="35647" xr:uid="{00000000-0005-0000-0000-00002BA30000}"/>
    <cellStyle name="SAPBEXheaderText 9 4" xfId="48616" xr:uid="{00000000-0005-0000-0000-00002CA30000}"/>
    <cellStyle name="SAPBEXHLevel0" xfId="1605" xr:uid="{00000000-0005-0000-0000-00002DA30000}"/>
    <cellStyle name="SAPBEXHLevel0 10" xfId="7295" xr:uid="{00000000-0005-0000-0000-00002EA30000}"/>
    <cellStyle name="SAPBEXHLevel0 10 2" xfId="24507" xr:uid="{00000000-0005-0000-0000-00002FA30000}"/>
    <cellStyle name="SAPBEXHLevel0 10 3" xfId="35921" xr:uid="{00000000-0005-0000-0000-000030A30000}"/>
    <cellStyle name="SAPBEXHLevel0 10 4" xfId="48892" xr:uid="{00000000-0005-0000-0000-000031A30000}"/>
    <cellStyle name="SAPBEXHLevel0 11" xfId="8444" xr:uid="{00000000-0005-0000-0000-000032A30000}"/>
    <cellStyle name="SAPBEXHLevel0 11 2" xfId="25559" xr:uid="{00000000-0005-0000-0000-000033A30000}"/>
    <cellStyle name="SAPBEXHLevel0 11 3" xfId="36832" xr:uid="{00000000-0005-0000-0000-000034A30000}"/>
    <cellStyle name="SAPBEXHLevel0 11 4" xfId="49803" xr:uid="{00000000-0005-0000-0000-000035A30000}"/>
    <cellStyle name="SAPBEXHLevel0 12" xfId="8115" xr:uid="{00000000-0005-0000-0000-000036A30000}"/>
    <cellStyle name="SAPBEXHLevel0 12 2" xfId="25249" xr:uid="{00000000-0005-0000-0000-000037A30000}"/>
    <cellStyle name="SAPBEXHLevel0 12 3" xfId="36557" xr:uid="{00000000-0005-0000-0000-000038A30000}"/>
    <cellStyle name="SAPBEXHLevel0 12 4" xfId="49528" xr:uid="{00000000-0005-0000-0000-000039A30000}"/>
    <cellStyle name="SAPBEXHLevel0 13" xfId="10388" xr:uid="{00000000-0005-0000-0000-00003AA30000}"/>
    <cellStyle name="SAPBEXHLevel0 13 2" xfId="27351" xr:uid="{00000000-0005-0000-0000-00003BA30000}"/>
    <cellStyle name="SAPBEXHLevel0 13 3" xfId="38410" xr:uid="{00000000-0005-0000-0000-00003CA30000}"/>
    <cellStyle name="SAPBEXHLevel0 13 4" xfId="51370" xr:uid="{00000000-0005-0000-0000-00003DA30000}"/>
    <cellStyle name="SAPBEXHLevel0 14" xfId="9744" xr:uid="{00000000-0005-0000-0000-00003EA30000}"/>
    <cellStyle name="SAPBEXHLevel0 14 2" xfId="26742" xr:uid="{00000000-0005-0000-0000-00003FA30000}"/>
    <cellStyle name="SAPBEXHLevel0 14 3" xfId="37875" xr:uid="{00000000-0005-0000-0000-000040A30000}"/>
    <cellStyle name="SAPBEXHLevel0 14 4" xfId="50841" xr:uid="{00000000-0005-0000-0000-000041A30000}"/>
    <cellStyle name="SAPBEXHLevel0 15" xfId="9166" xr:uid="{00000000-0005-0000-0000-000042A30000}"/>
    <cellStyle name="SAPBEXHLevel0 15 2" xfId="26199" xr:uid="{00000000-0005-0000-0000-000043A30000}"/>
    <cellStyle name="SAPBEXHLevel0 15 3" xfId="37379" xr:uid="{00000000-0005-0000-0000-000044A30000}"/>
    <cellStyle name="SAPBEXHLevel0 15 4" xfId="50350" xr:uid="{00000000-0005-0000-0000-000045A30000}"/>
    <cellStyle name="SAPBEXHLevel0 16" xfId="9448" xr:uid="{00000000-0005-0000-0000-000046A30000}"/>
    <cellStyle name="SAPBEXHLevel0 16 2" xfId="26469" xr:uid="{00000000-0005-0000-0000-000047A30000}"/>
    <cellStyle name="SAPBEXHLevel0 16 3" xfId="37621" xr:uid="{00000000-0005-0000-0000-000048A30000}"/>
    <cellStyle name="SAPBEXHLevel0 16 4" xfId="50587" xr:uid="{00000000-0005-0000-0000-000049A30000}"/>
    <cellStyle name="SAPBEXHLevel0 17" xfId="9560" xr:uid="{00000000-0005-0000-0000-00004AA30000}"/>
    <cellStyle name="SAPBEXHLevel0 17 2" xfId="26572" xr:uid="{00000000-0005-0000-0000-00004BA30000}"/>
    <cellStyle name="SAPBEXHLevel0 17 3" xfId="37715" xr:uid="{00000000-0005-0000-0000-00004CA30000}"/>
    <cellStyle name="SAPBEXHLevel0 17 4" xfId="50681" xr:uid="{00000000-0005-0000-0000-00004DA30000}"/>
    <cellStyle name="SAPBEXHLevel0 18" xfId="9226" xr:uid="{00000000-0005-0000-0000-00004EA30000}"/>
    <cellStyle name="SAPBEXHLevel0 18 2" xfId="26257" xr:uid="{00000000-0005-0000-0000-00004FA30000}"/>
    <cellStyle name="SAPBEXHLevel0 18 3" xfId="37435" xr:uid="{00000000-0005-0000-0000-000050A30000}"/>
    <cellStyle name="SAPBEXHLevel0 18 4" xfId="50402" xr:uid="{00000000-0005-0000-0000-000051A30000}"/>
    <cellStyle name="SAPBEXHLevel0 19" xfId="10118" xr:uid="{00000000-0005-0000-0000-000052A30000}"/>
    <cellStyle name="SAPBEXHLevel0 19 2" xfId="27094" xr:uid="{00000000-0005-0000-0000-000053A30000}"/>
    <cellStyle name="SAPBEXHLevel0 19 3" xfId="38177" xr:uid="{00000000-0005-0000-0000-000054A30000}"/>
    <cellStyle name="SAPBEXHLevel0 19 4" xfId="51142" xr:uid="{00000000-0005-0000-0000-000055A30000}"/>
    <cellStyle name="SAPBEXHLevel0 2" xfId="2917" xr:uid="{00000000-0005-0000-0000-000056A30000}"/>
    <cellStyle name="SAPBEXHLevel0 2 10" xfId="6286" xr:uid="{00000000-0005-0000-0000-000057A30000}"/>
    <cellStyle name="SAPBEXHLevel0 2 10 2" xfId="23608" xr:uid="{00000000-0005-0000-0000-000058A30000}"/>
    <cellStyle name="SAPBEXHLevel0 2 10 3" xfId="30111" xr:uid="{00000000-0005-0000-0000-000059A30000}"/>
    <cellStyle name="SAPBEXHLevel0 2 10 4" xfId="48142" xr:uid="{00000000-0005-0000-0000-00005AA30000}"/>
    <cellStyle name="SAPBEXHLevel0 2 11" xfId="6521" xr:uid="{00000000-0005-0000-0000-00005BA30000}"/>
    <cellStyle name="SAPBEXHLevel0 2 11 2" xfId="23817" xr:uid="{00000000-0005-0000-0000-00005CA30000}"/>
    <cellStyle name="SAPBEXHLevel0 2 11 3" xfId="24434" xr:uid="{00000000-0005-0000-0000-00005DA30000}"/>
    <cellStyle name="SAPBEXHLevel0 2 11 4" xfId="48315" xr:uid="{00000000-0005-0000-0000-00005EA30000}"/>
    <cellStyle name="SAPBEXHLevel0 2 12" xfId="6815" xr:uid="{00000000-0005-0000-0000-00005FA30000}"/>
    <cellStyle name="SAPBEXHLevel0 2 12 2" xfId="24079" xr:uid="{00000000-0005-0000-0000-000060A30000}"/>
    <cellStyle name="SAPBEXHLevel0 2 12 3" xfId="31796" xr:uid="{00000000-0005-0000-0000-000061A30000}"/>
    <cellStyle name="SAPBEXHLevel0 2 12 4" xfId="48538" xr:uid="{00000000-0005-0000-0000-000062A30000}"/>
    <cellStyle name="SAPBEXHLevel0 2 13" xfId="7178" xr:uid="{00000000-0005-0000-0000-000063A30000}"/>
    <cellStyle name="SAPBEXHLevel0 2 13 2" xfId="24409" xr:uid="{00000000-0005-0000-0000-000064A30000}"/>
    <cellStyle name="SAPBEXHLevel0 2 13 3" xfId="35849" xr:uid="{00000000-0005-0000-0000-000065A30000}"/>
    <cellStyle name="SAPBEXHLevel0 2 13 4" xfId="48818" xr:uid="{00000000-0005-0000-0000-000066A30000}"/>
    <cellStyle name="SAPBEXHLevel0 2 14" xfId="7605" xr:uid="{00000000-0005-0000-0000-000067A30000}"/>
    <cellStyle name="SAPBEXHLevel0 2 14 2" xfId="24785" xr:uid="{00000000-0005-0000-0000-000068A30000}"/>
    <cellStyle name="SAPBEXHLevel0 2 14 3" xfId="36157" xr:uid="{00000000-0005-0000-0000-000069A30000}"/>
    <cellStyle name="SAPBEXHLevel0 2 14 4" xfId="49128" xr:uid="{00000000-0005-0000-0000-00006AA30000}"/>
    <cellStyle name="SAPBEXHLevel0 2 15" xfId="7902" xr:uid="{00000000-0005-0000-0000-00006BA30000}"/>
    <cellStyle name="SAPBEXHLevel0 2 15 2" xfId="25055" xr:uid="{00000000-0005-0000-0000-00006CA30000}"/>
    <cellStyle name="SAPBEXHLevel0 2 15 3" xfId="36387" xr:uid="{00000000-0005-0000-0000-00006DA30000}"/>
    <cellStyle name="SAPBEXHLevel0 2 15 4" xfId="49358" xr:uid="{00000000-0005-0000-0000-00006EA30000}"/>
    <cellStyle name="SAPBEXHLevel0 2 16" xfId="8484" xr:uid="{00000000-0005-0000-0000-00006FA30000}"/>
    <cellStyle name="SAPBEXHLevel0 2 16 2" xfId="25598" xr:uid="{00000000-0005-0000-0000-000070A30000}"/>
    <cellStyle name="SAPBEXHLevel0 2 16 3" xfId="36871" xr:uid="{00000000-0005-0000-0000-000071A30000}"/>
    <cellStyle name="SAPBEXHLevel0 2 16 4" xfId="49842" xr:uid="{00000000-0005-0000-0000-000072A30000}"/>
    <cellStyle name="SAPBEXHLevel0 2 17" xfId="8746" xr:uid="{00000000-0005-0000-0000-000073A30000}"/>
    <cellStyle name="SAPBEXHLevel0 2 17 2" xfId="25825" xr:uid="{00000000-0005-0000-0000-000074A30000}"/>
    <cellStyle name="SAPBEXHLevel0 2 17 3" xfId="37059" xr:uid="{00000000-0005-0000-0000-000075A30000}"/>
    <cellStyle name="SAPBEXHLevel0 2 17 4" xfId="50030" xr:uid="{00000000-0005-0000-0000-000076A30000}"/>
    <cellStyle name="SAPBEXHLevel0 2 18" xfId="9023" xr:uid="{00000000-0005-0000-0000-000077A30000}"/>
    <cellStyle name="SAPBEXHLevel0 2 18 2" xfId="26074" xr:uid="{00000000-0005-0000-0000-000078A30000}"/>
    <cellStyle name="SAPBEXHLevel0 2 18 3" xfId="37275" xr:uid="{00000000-0005-0000-0000-000079A30000}"/>
    <cellStyle name="SAPBEXHLevel0 2 18 4" xfId="50246" xr:uid="{00000000-0005-0000-0000-00007AA30000}"/>
    <cellStyle name="SAPBEXHLevel0 2 19" xfId="10543" xr:uid="{00000000-0005-0000-0000-00007BA30000}"/>
    <cellStyle name="SAPBEXHLevel0 2 19 2" xfId="27496" xr:uid="{00000000-0005-0000-0000-00007CA30000}"/>
    <cellStyle name="SAPBEXHLevel0 2 19 3" xfId="38536" xr:uid="{00000000-0005-0000-0000-00007DA30000}"/>
    <cellStyle name="SAPBEXHLevel0 2 19 4" xfId="51523" xr:uid="{00000000-0005-0000-0000-00007EA30000}"/>
    <cellStyle name="SAPBEXHLevel0 2 2" xfId="3429" xr:uid="{00000000-0005-0000-0000-00007FA30000}"/>
    <cellStyle name="SAPBEXHLevel0 2 2 2" xfId="21001" xr:uid="{00000000-0005-0000-0000-000080A30000}"/>
    <cellStyle name="SAPBEXHLevel0 2 2 3" xfId="22904" xr:uid="{00000000-0005-0000-0000-000081A30000}"/>
    <cellStyle name="SAPBEXHLevel0 2 2 4" xfId="45914" xr:uid="{00000000-0005-0000-0000-000082A30000}"/>
    <cellStyle name="SAPBEXHLevel0 2 20" xfId="10789" xr:uid="{00000000-0005-0000-0000-000083A30000}"/>
    <cellStyle name="SAPBEXHLevel0 2 20 2" xfId="27723" xr:uid="{00000000-0005-0000-0000-000084A30000}"/>
    <cellStyle name="SAPBEXHLevel0 2 20 3" xfId="38732" xr:uid="{00000000-0005-0000-0000-000085A30000}"/>
    <cellStyle name="SAPBEXHLevel0 2 20 4" xfId="51740" xr:uid="{00000000-0005-0000-0000-000086A30000}"/>
    <cellStyle name="SAPBEXHLevel0 2 21" xfId="11114" xr:uid="{00000000-0005-0000-0000-000087A30000}"/>
    <cellStyle name="SAPBEXHLevel0 2 21 2" xfId="28018" xr:uid="{00000000-0005-0000-0000-000088A30000}"/>
    <cellStyle name="SAPBEXHLevel0 2 21 3" xfId="38971" xr:uid="{00000000-0005-0000-0000-000089A30000}"/>
    <cellStyle name="SAPBEXHLevel0 2 21 4" xfId="51979" xr:uid="{00000000-0005-0000-0000-00008AA30000}"/>
    <cellStyle name="SAPBEXHLevel0 2 22" xfId="11454" xr:uid="{00000000-0005-0000-0000-00008BA30000}"/>
    <cellStyle name="SAPBEXHLevel0 2 22 2" xfId="28328" xr:uid="{00000000-0005-0000-0000-00008CA30000}"/>
    <cellStyle name="SAPBEXHLevel0 2 22 3" xfId="39230" xr:uid="{00000000-0005-0000-0000-00008DA30000}"/>
    <cellStyle name="SAPBEXHLevel0 2 22 4" xfId="52238" xr:uid="{00000000-0005-0000-0000-00008EA30000}"/>
    <cellStyle name="SAPBEXHLevel0 2 23" xfId="11725" xr:uid="{00000000-0005-0000-0000-00008FA30000}"/>
    <cellStyle name="SAPBEXHLevel0 2 23 2" xfId="28565" xr:uid="{00000000-0005-0000-0000-000090A30000}"/>
    <cellStyle name="SAPBEXHLevel0 2 23 3" xfId="39432" xr:uid="{00000000-0005-0000-0000-000091A30000}"/>
    <cellStyle name="SAPBEXHLevel0 2 23 4" xfId="52440" xr:uid="{00000000-0005-0000-0000-000092A30000}"/>
    <cellStyle name="SAPBEXHLevel0 2 24" xfId="12054" xr:uid="{00000000-0005-0000-0000-000093A30000}"/>
    <cellStyle name="SAPBEXHLevel0 2 24 2" xfId="28865" xr:uid="{00000000-0005-0000-0000-000094A30000}"/>
    <cellStyle name="SAPBEXHLevel0 2 24 3" xfId="39693" xr:uid="{00000000-0005-0000-0000-000095A30000}"/>
    <cellStyle name="SAPBEXHLevel0 2 24 4" xfId="52701" xr:uid="{00000000-0005-0000-0000-000096A30000}"/>
    <cellStyle name="SAPBEXHLevel0 2 25" xfId="12341" xr:uid="{00000000-0005-0000-0000-000097A30000}"/>
    <cellStyle name="SAPBEXHLevel0 2 25 2" xfId="29119" xr:uid="{00000000-0005-0000-0000-000098A30000}"/>
    <cellStyle name="SAPBEXHLevel0 2 25 3" xfId="39893" xr:uid="{00000000-0005-0000-0000-000099A30000}"/>
    <cellStyle name="SAPBEXHLevel0 2 25 4" xfId="52901" xr:uid="{00000000-0005-0000-0000-00009AA30000}"/>
    <cellStyle name="SAPBEXHLevel0 2 26" xfId="12613" xr:uid="{00000000-0005-0000-0000-00009BA30000}"/>
    <cellStyle name="SAPBEXHLevel0 2 26 2" xfId="29360" xr:uid="{00000000-0005-0000-0000-00009CA30000}"/>
    <cellStyle name="SAPBEXHLevel0 2 26 3" xfId="40093" xr:uid="{00000000-0005-0000-0000-00009DA30000}"/>
    <cellStyle name="SAPBEXHLevel0 2 26 4" xfId="53101" xr:uid="{00000000-0005-0000-0000-00009EA30000}"/>
    <cellStyle name="SAPBEXHLevel0 2 27" xfId="12895" xr:uid="{00000000-0005-0000-0000-00009FA30000}"/>
    <cellStyle name="SAPBEXHLevel0 2 27 2" xfId="29609" xr:uid="{00000000-0005-0000-0000-0000A0A30000}"/>
    <cellStyle name="SAPBEXHLevel0 2 27 3" xfId="40293" xr:uid="{00000000-0005-0000-0000-0000A1A30000}"/>
    <cellStyle name="SAPBEXHLevel0 2 27 4" xfId="53301" xr:uid="{00000000-0005-0000-0000-0000A2A30000}"/>
    <cellStyle name="SAPBEXHLevel0 2 28" xfId="13237" xr:uid="{00000000-0005-0000-0000-0000A3A30000}"/>
    <cellStyle name="SAPBEXHLevel0 2 28 2" xfId="29917" xr:uid="{00000000-0005-0000-0000-0000A4A30000}"/>
    <cellStyle name="SAPBEXHLevel0 2 28 3" xfId="40561" xr:uid="{00000000-0005-0000-0000-0000A5A30000}"/>
    <cellStyle name="SAPBEXHLevel0 2 28 4" xfId="53569" xr:uid="{00000000-0005-0000-0000-0000A6A30000}"/>
    <cellStyle name="SAPBEXHLevel0 2 29" xfId="13574" xr:uid="{00000000-0005-0000-0000-0000A7A30000}"/>
    <cellStyle name="SAPBEXHLevel0 2 29 2" xfId="30223" xr:uid="{00000000-0005-0000-0000-0000A8A30000}"/>
    <cellStyle name="SAPBEXHLevel0 2 29 3" xfId="40827" xr:uid="{00000000-0005-0000-0000-0000A9A30000}"/>
    <cellStyle name="SAPBEXHLevel0 2 29 4" xfId="53835" xr:uid="{00000000-0005-0000-0000-0000AAA30000}"/>
    <cellStyle name="SAPBEXHLevel0 2 3" xfId="3725" xr:uid="{00000000-0005-0000-0000-0000ABA30000}"/>
    <cellStyle name="SAPBEXHLevel0 2 3 2" xfId="21260" xr:uid="{00000000-0005-0000-0000-0000ACA30000}"/>
    <cellStyle name="SAPBEXHLevel0 2 3 3" xfId="20238" xr:uid="{00000000-0005-0000-0000-0000ADA30000}"/>
    <cellStyle name="SAPBEXHLevel0 2 3 4" xfId="46131" xr:uid="{00000000-0005-0000-0000-0000AEA30000}"/>
    <cellStyle name="SAPBEXHLevel0 2 30" xfId="13814" xr:uid="{00000000-0005-0000-0000-0000AFA30000}"/>
    <cellStyle name="SAPBEXHLevel0 2 30 2" xfId="30437" xr:uid="{00000000-0005-0000-0000-0000B0A30000}"/>
    <cellStyle name="SAPBEXHLevel0 2 30 3" xfId="41012" xr:uid="{00000000-0005-0000-0000-0000B1A30000}"/>
    <cellStyle name="SAPBEXHLevel0 2 30 4" xfId="54020" xr:uid="{00000000-0005-0000-0000-0000B2A30000}"/>
    <cellStyle name="SAPBEXHLevel0 2 31" xfId="14089" xr:uid="{00000000-0005-0000-0000-0000B3A30000}"/>
    <cellStyle name="SAPBEXHLevel0 2 31 2" xfId="30676" xr:uid="{00000000-0005-0000-0000-0000B4A30000}"/>
    <cellStyle name="SAPBEXHLevel0 2 31 3" xfId="41214" xr:uid="{00000000-0005-0000-0000-0000B5A30000}"/>
    <cellStyle name="SAPBEXHLevel0 2 31 4" xfId="54222" xr:uid="{00000000-0005-0000-0000-0000B6A30000}"/>
    <cellStyle name="SAPBEXHLevel0 2 32" xfId="14386" xr:uid="{00000000-0005-0000-0000-0000B7A30000}"/>
    <cellStyle name="SAPBEXHLevel0 2 32 2" xfId="30940" xr:uid="{00000000-0005-0000-0000-0000B8A30000}"/>
    <cellStyle name="SAPBEXHLevel0 2 32 3" xfId="41430" xr:uid="{00000000-0005-0000-0000-0000B9A30000}"/>
    <cellStyle name="SAPBEXHLevel0 2 32 4" xfId="54438" xr:uid="{00000000-0005-0000-0000-0000BAA30000}"/>
    <cellStyle name="SAPBEXHLevel0 2 33" xfId="14710" xr:uid="{00000000-0005-0000-0000-0000BBA30000}"/>
    <cellStyle name="SAPBEXHLevel0 2 33 2" xfId="31228" xr:uid="{00000000-0005-0000-0000-0000BCA30000}"/>
    <cellStyle name="SAPBEXHLevel0 2 33 3" xfId="41673" xr:uid="{00000000-0005-0000-0000-0000BDA30000}"/>
    <cellStyle name="SAPBEXHLevel0 2 33 4" xfId="54681" xr:uid="{00000000-0005-0000-0000-0000BEA30000}"/>
    <cellStyle name="SAPBEXHLevel0 2 34" xfId="15012" xr:uid="{00000000-0005-0000-0000-0000BFA30000}"/>
    <cellStyle name="SAPBEXHLevel0 2 34 2" xfId="31497" xr:uid="{00000000-0005-0000-0000-0000C0A30000}"/>
    <cellStyle name="SAPBEXHLevel0 2 34 3" xfId="41905" xr:uid="{00000000-0005-0000-0000-0000C1A30000}"/>
    <cellStyle name="SAPBEXHLevel0 2 34 4" xfId="54913" xr:uid="{00000000-0005-0000-0000-0000C2A30000}"/>
    <cellStyle name="SAPBEXHLevel0 2 35" xfId="15318" xr:uid="{00000000-0005-0000-0000-0000C3A30000}"/>
    <cellStyle name="SAPBEXHLevel0 2 35 2" xfId="31766" xr:uid="{00000000-0005-0000-0000-0000C4A30000}"/>
    <cellStyle name="SAPBEXHLevel0 2 35 3" xfId="42135" xr:uid="{00000000-0005-0000-0000-0000C5A30000}"/>
    <cellStyle name="SAPBEXHLevel0 2 35 4" xfId="55143" xr:uid="{00000000-0005-0000-0000-0000C6A30000}"/>
    <cellStyle name="SAPBEXHLevel0 2 36" xfId="15763" xr:uid="{00000000-0005-0000-0000-0000C7A30000}"/>
    <cellStyle name="SAPBEXHLevel0 2 36 2" xfId="32170" xr:uid="{00000000-0005-0000-0000-0000C8A30000}"/>
    <cellStyle name="SAPBEXHLevel0 2 36 3" xfId="42497" xr:uid="{00000000-0005-0000-0000-0000C9A30000}"/>
    <cellStyle name="SAPBEXHLevel0 2 36 4" xfId="55505" xr:uid="{00000000-0005-0000-0000-0000CAA30000}"/>
    <cellStyle name="SAPBEXHLevel0 2 37" xfId="16027" xr:uid="{00000000-0005-0000-0000-0000CBA30000}"/>
    <cellStyle name="SAPBEXHLevel0 2 37 2" xfId="32398" xr:uid="{00000000-0005-0000-0000-0000CCA30000}"/>
    <cellStyle name="SAPBEXHLevel0 2 37 3" xfId="42687" xr:uid="{00000000-0005-0000-0000-0000CDA30000}"/>
    <cellStyle name="SAPBEXHLevel0 2 37 4" xfId="55695" xr:uid="{00000000-0005-0000-0000-0000CEA30000}"/>
    <cellStyle name="SAPBEXHLevel0 2 38" xfId="16514" xr:uid="{00000000-0005-0000-0000-0000CFA30000}"/>
    <cellStyle name="SAPBEXHLevel0 2 38 2" xfId="32845" xr:uid="{00000000-0005-0000-0000-0000D0A30000}"/>
    <cellStyle name="SAPBEXHLevel0 2 38 3" xfId="43084" xr:uid="{00000000-0005-0000-0000-0000D1A30000}"/>
    <cellStyle name="SAPBEXHLevel0 2 38 4" xfId="56092" xr:uid="{00000000-0005-0000-0000-0000D2A30000}"/>
    <cellStyle name="SAPBEXHLevel0 2 39" xfId="16733" xr:uid="{00000000-0005-0000-0000-0000D3A30000}"/>
    <cellStyle name="SAPBEXHLevel0 2 39 2" xfId="33039" xr:uid="{00000000-0005-0000-0000-0000D4A30000}"/>
    <cellStyle name="SAPBEXHLevel0 2 39 3" xfId="43254" xr:uid="{00000000-0005-0000-0000-0000D5A30000}"/>
    <cellStyle name="SAPBEXHLevel0 2 39 4" xfId="56262" xr:uid="{00000000-0005-0000-0000-0000D6A30000}"/>
    <cellStyle name="SAPBEXHLevel0 2 4" xfId="4342" xr:uid="{00000000-0005-0000-0000-0000D7A30000}"/>
    <cellStyle name="SAPBEXHLevel0 2 4 2" xfId="21824" xr:uid="{00000000-0005-0000-0000-0000D8A30000}"/>
    <cellStyle name="SAPBEXHLevel0 2 4 3" xfId="25151" xr:uid="{00000000-0005-0000-0000-0000D9A30000}"/>
    <cellStyle name="SAPBEXHLevel0 2 4 4" xfId="46609" xr:uid="{00000000-0005-0000-0000-0000DAA30000}"/>
    <cellStyle name="SAPBEXHLevel0 2 40" xfId="17534" xr:uid="{00000000-0005-0000-0000-0000DBA30000}"/>
    <cellStyle name="SAPBEXHLevel0 2 40 2" xfId="33772" xr:uid="{00000000-0005-0000-0000-0000DCA30000}"/>
    <cellStyle name="SAPBEXHLevel0 2 40 3" xfId="43886" xr:uid="{00000000-0005-0000-0000-0000DDA30000}"/>
    <cellStyle name="SAPBEXHLevel0 2 40 4" xfId="56894" xr:uid="{00000000-0005-0000-0000-0000DEA30000}"/>
    <cellStyle name="SAPBEXHLevel0 2 41" xfId="17785" xr:uid="{00000000-0005-0000-0000-0000DFA30000}"/>
    <cellStyle name="SAPBEXHLevel0 2 41 2" xfId="33993" xr:uid="{00000000-0005-0000-0000-0000E0A30000}"/>
    <cellStyle name="SAPBEXHLevel0 2 41 3" xfId="44067" xr:uid="{00000000-0005-0000-0000-0000E1A30000}"/>
    <cellStyle name="SAPBEXHLevel0 2 41 4" xfId="57075" xr:uid="{00000000-0005-0000-0000-0000E2A30000}"/>
    <cellStyle name="SAPBEXHLevel0 2 42" xfId="18104" xr:uid="{00000000-0005-0000-0000-0000E3A30000}"/>
    <cellStyle name="SAPBEXHLevel0 2 42 2" xfId="34274" xr:uid="{00000000-0005-0000-0000-0000E4A30000}"/>
    <cellStyle name="SAPBEXHLevel0 2 42 3" xfId="44301" xr:uid="{00000000-0005-0000-0000-0000E5A30000}"/>
    <cellStyle name="SAPBEXHLevel0 2 42 4" xfId="57309" xr:uid="{00000000-0005-0000-0000-0000E6A30000}"/>
    <cellStyle name="SAPBEXHLevel0 2 43" xfId="18415" xr:uid="{00000000-0005-0000-0000-0000E7A30000}"/>
    <cellStyle name="SAPBEXHLevel0 2 43 2" xfId="34549" xr:uid="{00000000-0005-0000-0000-0000E8A30000}"/>
    <cellStyle name="SAPBEXHLevel0 2 43 3" xfId="44531" xr:uid="{00000000-0005-0000-0000-0000E9A30000}"/>
    <cellStyle name="SAPBEXHLevel0 2 43 4" xfId="57539" xr:uid="{00000000-0005-0000-0000-0000EAA30000}"/>
    <cellStyle name="SAPBEXHLevel0 2 44" xfId="18731" xr:uid="{00000000-0005-0000-0000-0000EBA30000}"/>
    <cellStyle name="SAPBEXHLevel0 2 44 2" xfId="34829" xr:uid="{00000000-0005-0000-0000-0000ECA30000}"/>
    <cellStyle name="SAPBEXHLevel0 2 44 3" xfId="44766" xr:uid="{00000000-0005-0000-0000-0000EDA30000}"/>
    <cellStyle name="SAPBEXHLevel0 2 44 4" xfId="57774" xr:uid="{00000000-0005-0000-0000-0000EEA30000}"/>
    <cellStyle name="SAPBEXHLevel0 2 45" xfId="19191" xr:uid="{00000000-0005-0000-0000-0000EFA30000}"/>
    <cellStyle name="SAPBEXHLevel0 2 45 2" xfId="35238" xr:uid="{00000000-0005-0000-0000-0000F0A30000}"/>
    <cellStyle name="SAPBEXHLevel0 2 45 3" xfId="45108" xr:uid="{00000000-0005-0000-0000-0000F1A30000}"/>
    <cellStyle name="SAPBEXHLevel0 2 45 4" xfId="58116" xr:uid="{00000000-0005-0000-0000-0000F2A30000}"/>
    <cellStyle name="SAPBEXHLevel0 2 46" xfId="19494" xr:uid="{00000000-0005-0000-0000-0000F3A30000}"/>
    <cellStyle name="SAPBEXHLevel0 2 46 2" xfId="35504" xr:uid="{00000000-0005-0000-0000-0000F4A30000}"/>
    <cellStyle name="SAPBEXHLevel0 2 46 3" xfId="45331" xr:uid="{00000000-0005-0000-0000-0000F5A30000}"/>
    <cellStyle name="SAPBEXHLevel0 2 46 4" xfId="58339" xr:uid="{00000000-0005-0000-0000-0000F6A30000}"/>
    <cellStyle name="SAPBEXHLevel0 2 47" xfId="27601" xr:uid="{00000000-0005-0000-0000-0000F7A30000}"/>
    <cellStyle name="SAPBEXHLevel0 2 48" xfId="45583" xr:uid="{00000000-0005-0000-0000-0000F8A30000}"/>
    <cellStyle name="SAPBEXHLevel0 2 49" xfId="58743" xr:uid="{00000000-0005-0000-0000-0000F9A30000}"/>
    <cellStyle name="SAPBEXHLevel0 2 5" xfId="4586" xr:uid="{00000000-0005-0000-0000-0000FAA30000}"/>
    <cellStyle name="SAPBEXHLevel0 2 5 2" xfId="22037" xr:uid="{00000000-0005-0000-0000-0000FBA30000}"/>
    <cellStyle name="SAPBEXHLevel0 2 5 3" xfId="19776" xr:uid="{00000000-0005-0000-0000-0000FCA30000}"/>
    <cellStyle name="SAPBEXHLevel0 2 5 4" xfId="46781" xr:uid="{00000000-0005-0000-0000-0000FDA30000}"/>
    <cellStyle name="SAPBEXHLevel0 2 6" xfId="4976" xr:uid="{00000000-0005-0000-0000-0000FEA30000}"/>
    <cellStyle name="SAPBEXHLevel0 2 6 2" xfId="22399" xr:uid="{00000000-0005-0000-0000-0000FFA30000}"/>
    <cellStyle name="SAPBEXHLevel0 2 6 3" xfId="19762" xr:uid="{00000000-0005-0000-0000-000000A40000}"/>
    <cellStyle name="SAPBEXHLevel0 2 6 4" xfId="47093" xr:uid="{00000000-0005-0000-0000-000001A40000}"/>
    <cellStyle name="SAPBEXHLevel0 2 7" xfId="5201" xr:uid="{00000000-0005-0000-0000-000002A40000}"/>
    <cellStyle name="SAPBEXHLevel0 2 7 2" xfId="22602" xr:uid="{00000000-0005-0000-0000-000003A40000}"/>
    <cellStyle name="SAPBEXHLevel0 2 7 3" xfId="19648" xr:uid="{00000000-0005-0000-0000-000004A40000}"/>
    <cellStyle name="SAPBEXHLevel0 2 7 4" xfId="47274" xr:uid="{00000000-0005-0000-0000-000005A40000}"/>
    <cellStyle name="SAPBEXHLevel0 2 8" xfId="5486" xr:uid="{00000000-0005-0000-0000-000006A40000}"/>
    <cellStyle name="SAPBEXHLevel0 2 8 2" xfId="22863" xr:uid="{00000000-0005-0000-0000-000007A40000}"/>
    <cellStyle name="SAPBEXHLevel0 2 8 3" xfId="31372" xr:uid="{00000000-0005-0000-0000-000008A40000}"/>
    <cellStyle name="SAPBEXHLevel0 2 8 4" xfId="47492" xr:uid="{00000000-0005-0000-0000-000009A40000}"/>
    <cellStyle name="SAPBEXHLevel0 2 9" xfId="5694" xr:uid="{00000000-0005-0000-0000-00000AA40000}"/>
    <cellStyle name="SAPBEXHLevel0 2 9 2" xfId="23052" xr:uid="{00000000-0005-0000-0000-00000BA40000}"/>
    <cellStyle name="SAPBEXHLevel0 2 9 3" xfId="20883" xr:uid="{00000000-0005-0000-0000-00000CA40000}"/>
    <cellStyle name="SAPBEXHLevel0 2 9 4" xfId="47654" xr:uid="{00000000-0005-0000-0000-00000DA40000}"/>
    <cellStyle name="SAPBEXHLevel0 20" xfId="9687" xr:uid="{00000000-0005-0000-0000-00000EA40000}"/>
    <cellStyle name="SAPBEXHLevel0 20 2" xfId="26688" xr:uid="{00000000-0005-0000-0000-00000FA40000}"/>
    <cellStyle name="SAPBEXHLevel0 20 3" xfId="37828" xr:uid="{00000000-0005-0000-0000-000010A40000}"/>
    <cellStyle name="SAPBEXHLevel0 20 4" xfId="50794" xr:uid="{00000000-0005-0000-0000-000011A40000}"/>
    <cellStyle name="SAPBEXHLevel0 21" xfId="12140" xr:uid="{00000000-0005-0000-0000-000012A40000}"/>
    <cellStyle name="SAPBEXHLevel0 21 2" xfId="28937" xr:uid="{00000000-0005-0000-0000-000013A40000}"/>
    <cellStyle name="SAPBEXHLevel0 21 3" xfId="39746" xr:uid="{00000000-0005-0000-0000-000014A40000}"/>
    <cellStyle name="SAPBEXHLevel0 21 4" xfId="52754" xr:uid="{00000000-0005-0000-0000-000015A40000}"/>
    <cellStyle name="SAPBEXHLevel0 22" xfId="15448" xr:uid="{00000000-0005-0000-0000-000016A40000}"/>
    <cellStyle name="SAPBEXHLevel0 22 2" xfId="31876" xr:uid="{00000000-0005-0000-0000-000017A40000}"/>
    <cellStyle name="SAPBEXHLevel0 22 3" xfId="42228" xr:uid="{00000000-0005-0000-0000-000018A40000}"/>
    <cellStyle name="SAPBEXHLevel0 22 4" xfId="55236" xr:uid="{00000000-0005-0000-0000-000019A40000}"/>
    <cellStyle name="SAPBEXHLevel0 23" xfId="16198" xr:uid="{00000000-0005-0000-0000-00001AA40000}"/>
    <cellStyle name="SAPBEXHLevel0 23 2" xfId="32552" xr:uid="{00000000-0005-0000-0000-00001BA40000}"/>
    <cellStyle name="SAPBEXHLevel0 23 3" xfId="42821" xr:uid="{00000000-0005-0000-0000-00001CA40000}"/>
    <cellStyle name="SAPBEXHLevel0 23 4" xfId="55829" xr:uid="{00000000-0005-0000-0000-00001DA40000}"/>
    <cellStyle name="SAPBEXHLevel0 24" xfId="16957" xr:uid="{00000000-0005-0000-0000-00001EA40000}"/>
    <cellStyle name="SAPBEXHLevel0 24 2" xfId="33238" xr:uid="{00000000-0005-0000-0000-00001FA40000}"/>
    <cellStyle name="SAPBEXHLevel0 24 3" xfId="43420" xr:uid="{00000000-0005-0000-0000-000020A40000}"/>
    <cellStyle name="SAPBEXHLevel0 24 4" xfId="56428" xr:uid="{00000000-0005-0000-0000-000021A40000}"/>
    <cellStyle name="SAPBEXHLevel0 25" xfId="17635" xr:uid="{00000000-0005-0000-0000-000022A40000}"/>
    <cellStyle name="SAPBEXHLevel0 25 2" xfId="33854" xr:uid="{00000000-0005-0000-0000-000023A40000}"/>
    <cellStyle name="SAPBEXHLevel0 25 3" xfId="43947" xr:uid="{00000000-0005-0000-0000-000024A40000}"/>
    <cellStyle name="SAPBEXHLevel0 25 4" xfId="56955" xr:uid="{00000000-0005-0000-0000-000025A40000}"/>
    <cellStyle name="SAPBEXHLevel0 26" xfId="17248" xr:uid="{00000000-0005-0000-0000-000026A40000}"/>
    <cellStyle name="SAPBEXHLevel0 26 2" xfId="33507" xr:uid="{00000000-0005-0000-0000-000027A40000}"/>
    <cellStyle name="SAPBEXHLevel0 26 3" xfId="43656" xr:uid="{00000000-0005-0000-0000-000028A40000}"/>
    <cellStyle name="SAPBEXHLevel0 26 4" xfId="56664" xr:uid="{00000000-0005-0000-0000-000029A40000}"/>
    <cellStyle name="SAPBEXHLevel0 27" xfId="17384" xr:uid="{00000000-0005-0000-0000-00002AA40000}"/>
    <cellStyle name="SAPBEXHLevel0 27 2" xfId="33636" xr:uid="{00000000-0005-0000-0000-00002BA40000}"/>
    <cellStyle name="SAPBEXHLevel0 27 3" xfId="43773" xr:uid="{00000000-0005-0000-0000-00002CA40000}"/>
    <cellStyle name="SAPBEXHLevel0 27 4" xfId="56781" xr:uid="{00000000-0005-0000-0000-00002DA40000}"/>
    <cellStyle name="SAPBEXHLevel0 28" xfId="18889" xr:uid="{00000000-0005-0000-0000-00002EA40000}"/>
    <cellStyle name="SAPBEXHLevel0 28 2" xfId="34961" xr:uid="{00000000-0005-0000-0000-00002FA40000}"/>
    <cellStyle name="SAPBEXHLevel0 28 3" xfId="44875" xr:uid="{00000000-0005-0000-0000-000030A40000}"/>
    <cellStyle name="SAPBEXHLevel0 28 4" xfId="57883" xr:uid="{00000000-0005-0000-0000-000031A40000}"/>
    <cellStyle name="SAPBEXHLevel0 29" xfId="20219" xr:uid="{00000000-0005-0000-0000-000032A40000}"/>
    <cellStyle name="SAPBEXHLevel0 3" xfId="2829" xr:uid="{00000000-0005-0000-0000-000033A40000}"/>
    <cellStyle name="SAPBEXHLevel0 3 10" xfId="6203" xr:uid="{00000000-0005-0000-0000-000034A40000}"/>
    <cellStyle name="SAPBEXHLevel0 3 10 2" xfId="23525" xr:uid="{00000000-0005-0000-0000-000035A40000}"/>
    <cellStyle name="SAPBEXHLevel0 3 10 3" xfId="31653" xr:uid="{00000000-0005-0000-0000-000036A40000}"/>
    <cellStyle name="SAPBEXHLevel0 3 10 4" xfId="48059" xr:uid="{00000000-0005-0000-0000-000037A40000}"/>
    <cellStyle name="SAPBEXHLevel0 3 11" xfId="6435" xr:uid="{00000000-0005-0000-0000-000038A40000}"/>
    <cellStyle name="SAPBEXHLevel0 3 11 2" xfId="23734" xr:uid="{00000000-0005-0000-0000-000039A40000}"/>
    <cellStyle name="SAPBEXHLevel0 3 11 3" xfId="22753" xr:uid="{00000000-0005-0000-0000-00003AA40000}"/>
    <cellStyle name="SAPBEXHLevel0 3 11 4" xfId="48232" xr:uid="{00000000-0005-0000-0000-00003BA40000}"/>
    <cellStyle name="SAPBEXHLevel0 3 12" xfId="6729" xr:uid="{00000000-0005-0000-0000-00003CA40000}"/>
    <cellStyle name="SAPBEXHLevel0 3 12 2" xfId="23996" xr:uid="{00000000-0005-0000-0000-00003DA40000}"/>
    <cellStyle name="SAPBEXHLevel0 3 12 3" xfId="21127" xr:uid="{00000000-0005-0000-0000-00003EA40000}"/>
    <cellStyle name="SAPBEXHLevel0 3 12 4" xfId="48455" xr:uid="{00000000-0005-0000-0000-00003FA40000}"/>
    <cellStyle name="SAPBEXHLevel0 3 13" xfId="7094" xr:uid="{00000000-0005-0000-0000-000040A40000}"/>
    <cellStyle name="SAPBEXHLevel0 3 13 2" xfId="24325" xr:uid="{00000000-0005-0000-0000-000041A40000}"/>
    <cellStyle name="SAPBEXHLevel0 3 13 3" xfId="35766" xr:uid="{00000000-0005-0000-0000-000042A40000}"/>
    <cellStyle name="SAPBEXHLevel0 3 13 4" xfId="48735" xr:uid="{00000000-0005-0000-0000-000043A40000}"/>
    <cellStyle name="SAPBEXHLevel0 3 14" xfId="7519" xr:uid="{00000000-0005-0000-0000-000044A40000}"/>
    <cellStyle name="SAPBEXHLevel0 3 14 2" xfId="24702" xr:uid="{00000000-0005-0000-0000-000045A40000}"/>
    <cellStyle name="SAPBEXHLevel0 3 14 3" xfId="36074" xr:uid="{00000000-0005-0000-0000-000046A40000}"/>
    <cellStyle name="SAPBEXHLevel0 3 14 4" xfId="49045" xr:uid="{00000000-0005-0000-0000-000047A40000}"/>
    <cellStyle name="SAPBEXHLevel0 3 15" xfId="7817" xr:uid="{00000000-0005-0000-0000-000048A40000}"/>
    <cellStyle name="SAPBEXHLevel0 3 15 2" xfId="24972" xr:uid="{00000000-0005-0000-0000-000049A40000}"/>
    <cellStyle name="SAPBEXHLevel0 3 15 3" xfId="36304" xr:uid="{00000000-0005-0000-0000-00004AA40000}"/>
    <cellStyle name="SAPBEXHLevel0 3 15 4" xfId="49275" xr:uid="{00000000-0005-0000-0000-00004BA40000}"/>
    <cellStyle name="SAPBEXHLevel0 3 16" xfId="8398" xr:uid="{00000000-0005-0000-0000-00004CA40000}"/>
    <cellStyle name="SAPBEXHLevel0 3 16 2" xfId="25514" xr:uid="{00000000-0005-0000-0000-00004DA40000}"/>
    <cellStyle name="SAPBEXHLevel0 3 16 3" xfId="36787" xr:uid="{00000000-0005-0000-0000-00004EA40000}"/>
    <cellStyle name="SAPBEXHLevel0 3 16 4" xfId="49758" xr:uid="{00000000-0005-0000-0000-00004FA40000}"/>
    <cellStyle name="SAPBEXHLevel0 3 17" xfId="8660" xr:uid="{00000000-0005-0000-0000-000050A40000}"/>
    <cellStyle name="SAPBEXHLevel0 3 17 2" xfId="25741" xr:uid="{00000000-0005-0000-0000-000051A40000}"/>
    <cellStyle name="SAPBEXHLevel0 3 17 3" xfId="36976" xr:uid="{00000000-0005-0000-0000-000052A40000}"/>
    <cellStyle name="SAPBEXHLevel0 3 17 4" xfId="49947" xr:uid="{00000000-0005-0000-0000-000053A40000}"/>
    <cellStyle name="SAPBEXHLevel0 3 18" xfId="8938" xr:uid="{00000000-0005-0000-0000-000054A40000}"/>
    <cellStyle name="SAPBEXHLevel0 3 18 2" xfId="25991" xr:uid="{00000000-0005-0000-0000-000055A40000}"/>
    <cellStyle name="SAPBEXHLevel0 3 18 3" xfId="37192" xr:uid="{00000000-0005-0000-0000-000056A40000}"/>
    <cellStyle name="SAPBEXHLevel0 3 18 4" xfId="50163" xr:uid="{00000000-0005-0000-0000-000057A40000}"/>
    <cellStyle name="SAPBEXHLevel0 3 19" xfId="10458" xr:uid="{00000000-0005-0000-0000-000058A40000}"/>
    <cellStyle name="SAPBEXHLevel0 3 19 2" xfId="27411" xr:uid="{00000000-0005-0000-0000-000059A40000}"/>
    <cellStyle name="SAPBEXHLevel0 3 19 3" xfId="38452" xr:uid="{00000000-0005-0000-0000-00005AA40000}"/>
    <cellStyle name="SAPBEXHLevel0 3 19 4" xfId="51439" xr:uid="{00000000-0005-0000-0000-00005BA40000}"/>
    <cellStyle name="SAPBEXHLevel0 3 2" xfId="3343" xr:uid="{00000000-0005-0000-0000-00005CA40000}"/>
    <cellStyle name="SAPBEXHLevel0 3 2 2" xfId="20917" xr:uid="{00000000-0005-0000-0000-00005DA40000}"/>
    <cellStyle name="SAPBEXHLevel0 3 2 3" xfId="34706" xr:uid="{00000000-0005-0000-0000-00005EA40000}"/>
    <cellStyle name="SAPBEXHLevel0 3 2 4" xfId="45831" xr:uid="{00000000-0005-0000-0000-00005FA40000}"/>
    <cellStyle name="SAPBEXHLevel0 3 20" xfId="10704" xr:uid="{00000000-0005-0000-0000-000060A40000}"/>
    <cellStyle name="SAPBEXHLevel0 3 20 2" xfId="27640" xr:uid="{00000000-0005-0000-0000-000061A40000}"/>
    <cellStyle name="SAPBEXHLevel0 3 20 3" xfId="38649" xr:uid="{00000000-0005-0000-0000-000062A40000}"/>
    <cellStyle name="SAPBEXHLevel0 3 20 4" xfId="51657" xr:uid="{00000000-0005-0000-0000-000063A40000}"/>
    <cellStyle name="SAPBEXHLevel0 3 21" xfId="11028" xr:uid="{00000000-0005-0000-0000-000064A40000}"/>
    <cellStyle name="SAPBEXHLevel0 3 21 2" xfId="27935" xr:uid="{00000000-0005-0000-0000-000065A40000}"/>
    <cellStyle name="SAPBEXHLevel0 3 21 3" xfId="38888" xr:uid="{00000000-0005-0000-0000-000066A40000}"/>
    <cellStyle name="SAPBEXHLevel0 3 21 4" xfId="51896" xr:uid="{00000000-0005-0000-0000-000067A40000}"/>
    <cellStyle name="SAPBEXHLevel0 3 22" xfId="11366" xr:uid="{00000000-0005-0000-0000-000068A40000}"/>
    <cellStyle name="SAPBEXHLevel0 3 22 2" xfId="28242" xr:uid="{00000000-0005-0000-0000-000069A40000}"/>
    <cellStyle name="SAPBEXHLevel0 3 22 3" xfId="39145" xr:uid="{00000000-0005-0000-0000-00006AA40000}"/>
    <cellStyle name="SAPBEXHLevel0 3 22 4" xfId="52153" xr:uid="{00000000-0005-0000-0000-00006BA40000}"/>
    <cellStyle name="SAPBEXHLevel0 3 23" xfId="11637" xr:uid="{00000000-0005-0000-0000-00006CA40000}"/>
    <cellStyle name="SAPBEXHLevel0 3 23 2" xfId="28481" xr:uid="{00000000-0005-0000-0000-00006DA40000}"/>
    <cellStyle name="SAPBEXHLevel0 3 23 3" xfId="39348" xr:uid="{00000000-0005-0000-0000-00006EA40000}"/>
    <cellStyle name="SAPBEXHLevel0 3 23 4" xfId="52356" xr:uid="{00000000-0005-0000-0000-00006FA40000}"/>
    <cellStyle name="SAPBEXHLevel0 3 24" xfId="11968" xr:uid="{00000000-0005-0000-0000-000070A40000}"/>
    <cellStyle name="SAPBEXHLevel0 3 24 2" xfId="28781" xr:uid="{00000000-0005-0000-0000-000071A40000}"/>
    <cellStyle name="SAPBEXHLevel0 3 24 3" xfId="39609" xr:uid="{00000000-0005-0000-0000-000072A40000}"/>
    <cellStyle name="SAPBEXHLevel0 3 24 4" xfId="52617" xr:uid="{00000000-0005-0000-0000-000073A40000}"/>
    <cellStyle name="SAPBEXHLevel0 3 25" xfId="12253" xr:uid="{00000000-0005-0000-0000-000074A40000}"/>
    <cellStyle name="SAPBEXHLevel0 3 25 2" xfId="29034" xr:uid="{00000000-0005-0000-0000-000075A40000}"/>
    <cellStyle name="SAPBEXHLevel0 3 25 3" xfId="39808" xr:uid="{00000000-0005-0000-0000-000076A40000}"/>
    <cellStyle name="SAPBEXHLevel0 3 25 4" xfId="52816" xr:uid="{00000000-0005-0000-0000-000077A40000}"/>
    <cellStyle name="SAPBEXHLevel0 3 26" xfId="12526" xr:uid="{00000000-0005-0000-0000-000078A40000}"/>
    <cellStyle name="SAPBEXHLevel0 3 26 2" xfId="29275" xr:uid="{00000000-0005-0000-0000-000079A40000}"/>
    <cellStyle name="SAPBEXHLevel0 3 26 3" xfId="40009" xr:uid="{00000000-0005-0000-0000-00007AA40000}"/>
    <cellStyle name="SAPBEXHLevel0 3 26 4" xfId="53017" xr:uid="{00000000-0005-0000-0000-00007BA40000}"/>
    <cellStyle name="SAPBEXHLevel0 3 27" xfId="12809" xr:uid="{00000000-0005-0000-0000-00007CA40000}"/>
    <cellStyle name="SAPBEXHLevel0 3 27 2" xfId="29526" xr:uid="{00000000-0005-0000-0000-00007DA40000}"/>
    <cellStyle name="SAPBEXHLevel0 3 27 3" xfId="40210" xr:uid="{00000000-0005-0000-0000-00007EA40000}"/>
    <cellStyle name="SAPBEXHLevel0 3 27 4" xfId="53218" xr:uid="{00000000-0005-0000-0000-00007FA40000}"/>
    <cellStyle name="SAPBEXHLevel0 3 28" xfId="13152" xr:uid="{00000000-0005-0000-0000-000080A40000}"/>
    <cellStyle name="SAPBEXHLevel0 3 28 2" xfId="29834" xr:uid="{00000000-0005-0000-0000-000081A40000}"/>
    <cellStyle name="SAPBEXHLevel0 3 28 3" xfId="40478" xr:uid="{00000000-0005-0000-0000-000082A40000}"/>
    <cellStyle name="SAPBEXHLevel0 3 28 4" xfId="53486" xr:uid="{00000000-0005-0000-0000-000083A40000}"/>
    <cellStyle name="SAPBEXHLevel0 3 29" xfId="13489" xr:uid="{00000000-0005-0000-0000-000084A40000}"/>
    <cellStyle name="SAPBEXHLevel0 3 29 2" xfId="30140" xr:uid="{00000000-0005-0000-0000-000085A40000}"/>
    <cellStyle name="SAPBEXHLevel0 3 29 3" xfId="40744" xr:uid="{00000000-0005-0000-0000-000086A40000}"/>
    <cellStyle name="SAPBEXHLevel0 3 29 4" xfId="53752" xr:uid="{00000000-0005-0000-0000-000087A40000}"/>
    <cellStyle name="SAPBEXHLevel0 3 3" xfId="3639" xr:uid="{00000000-0005-0000-0000-000088A40000}"/>
    <cellStyle name="SAPBEXHLevel0 3 3 2" xfId="21177" xr:uid="{00000000-0005-0000-0000-000089A40000}"/>
    <cellStyle name="SAPBEXHLevel0 3 3 3" xfId="27146" xr:uid="{00000000-0005-0000-0000-00008AA40000}"/>
    <cellStyle name="SAPBEXHLevel0 3 3 4" xfId="46048" xr:uid="{00000000-0005-0000-0000-00008BA40000}"/>
    <cellStyle name="SAPBEXHLevel0 3 30" xfId="13728" xr:uid="{00000000-0005-0000-0000-00008CA40000}"/>
    <cellStyle name="SAPBEXHLevel0 3 30 2" xfId="30353" xr:uid="{00000000-0005-0000-0000-00008DA40000}"/>
    <cellStyle name="SAPBEXHLevel0 3 30 3" xfId="40929" xr:uid="{00000000-0005-0000-0000-00008EA40000}"/>
    <cellStyle name="SAPBEXHLevel0 3 30 4" xfId="53937" xr:uid="{00000000-0005-0000-0000-00008FA40000}"/>
    <cellStyle name="SAPBEXHLevel0 3 31" xfId="14003" xr:uid="{00000000-0005-0000-0000-000090A40000}"/>
    <cellStyle name="SAPBEXHLevel0 3 31 2" xfId="30593" xr:uid="{00000000-0005-0000-0000-000091A40000}"/>
    <cellStyle name="SAPBEXHLevel0 3 31 3" xfId="41131" xr:uid="{00000000-0005-0000-0000-000092A40000}"/>
    <cellStyle name="SAPBEXHLevel0 3 31 4" xfId="54139" xr:uid="{00000000-0005-0000-0000-000093A40000}"/>
    <cellStyle name="SAPBEXHLevel0 3 32" xfId="14300" xr:uid="{00000000-0005-0000-0000-000094A40000}"/>
    <cellStyle name="SAPBEXHLevel0 3 32 2" xfId="30857" xr:uid="{00000000-0005-0000-0000-000095A40000}"/>
    <cellStyle name="SAPBEXHLevel0 3 32 3" xfId="41347" xr:uid="{00000000-0005-0000-0000-000096A40000}"/>
    <cellStyle name="SAPBEXHLevel0 3 32 4" xfId="54355" xr:uid="{00000000-0005-0000-0000-000097A40000}"/>
    <cellStyle name="SAPBEXHLevel0 3 33" xfId="14624" xr:uid="{00000000-0005-0000-0000-000098A40000}"/>
    <cellStyle name="SAPBEXHLevel0 3 33 2" xfId="31145" xr:uid="{00000000-0005-0000-0000-000099A40000}"/>
    <cellStyle name="SAPBEXHLevel0 3 33 3" xfId="41590" xr:uid="{00000000-0005-0000-0000-00009AA40000}"/>
    <cellStyle name="SAPBEXHLevel0 3 33 4" xfId="54598" xr:uid="{00000000-0005-0000-0000-00009BA40000}"/>
    <cellStyle name="SAPBEXHLevel0 3 34" xfId="14927" xr:uid="{00000000-0005-0000-0000-00009CA40000}"/>
    <cellStyle name="SAPBEXHLevel0 3 34 2" xfId="31414" xr:uid="{00000000-0005-0000-0000-00009DA40000}"/>
    <cellStyle name="SAPBEXHLevel0 3 34 3" xfId="41822" xr:uid="{00000000-0005-0000-0000-00009EA40000}"/>
    <cellStyle name="SAPBEXHLevel0 3 34 4" xfId="54830" xr:uid="{00000000-0005-0000-0000-00009FA40000}"/>
    <cellStyle name="SAPBEXHLevel0 3 35" xfId="15232" xr:uid="{00000000-0005-0000-0000-0000A0A40000}"/>
    <cellStyle name="SAPBEXHLevel0 3 35 2" xfId="31683" xr:uid="{00000000-0005-0000-0000-0000A1A40000}"/>
    <cellStyle name="SAPBEXHLevel0 3 35 3" xfId="42052" xr:uid="{00000000-0005-0000-0000-0000A2A40000}"/>
    <cellStyle name="SAPBEXHLevel0 3 35 4" xfId="55060" xr:uid="{00000000-0005-0000-0000-0000A3A40000}"/>
    <cellStyle name="SAPBEXHLevel0 3 36" xfId="15678" xr:uid="{00000000-0005-0000-0000-0000A4A40000}"/>
    <cellStyle name="SAPBEXHLevel0 3 36 2" xfId="32087" xr:uid="{00000000-0005-0000-0000-0000A5A40000}"/>
    <cellStyle name="SAPBEXHLevel0 3 36 3" xfId="42414" xr:uid="{00000000-0005-0000-0000-0000A6A40000}"/>
    <cellStyle name="SAPBEXHLevel0 3 36 4" xfId="55422" xr:uid="{00000000-0005-0000-0000-0000A7A40000}"/>
    <cellStyle name="SAPBEXHLevel0 3 37" xfId="15941" xr:uid="{00000000-0005-0000-0000-0000A8A40000}"/>
    <cellStyle name="SAPBEXHLevel0 3 37 2" xfId="32314" xr:uid="{00000000-0005-0000-0000-0000A9A40000}"/>
    <cellStyle name="SAPBEXHLevel0 3 37 3" xfId="42604" xr:uid="{00000000-0005-0000-0000-0000AAA40000}"/>
    <cellStyle name="SAPBEXHLevel0 3 37 4" xfId="55612" xr:uid="{00000000-0005-0000-0000-0000ABA40000}"/>
    <cellStyle name="SAPBEXHLevel0 3 38" xfId="16428" xr:uid="{00000000-0005-0000-0000-0000ACA40000}"/>
    <cellStyle name="SAPBEXHLevel0 3 38 2" xfId="32761" xr:uid="{00000000-0005-0000-0000-0000ADA40000}"/>
    <cellStyle name="SAPBEXHLevel0 3 38 3" xfId="43000" xr:uid="{00000000-0005-0000-0000-0000AEA40000}"/>
    <cellStyle name="SAPBEXHLevel0 3 38 4" xfId="56008" xr:uid="{00000000-0005-0000-0000-0000AFA40000}"/>
    <cellStyle name="SAPBEXHLevel0 3 39" xfId="16648" xr:uid="{00000000-0005-0000-0000-0000B0A40000}"/>
    <cellStyle name="SAPBEXHLevel0 3 39 2" xfId="32956" xr:uid="{00000000-0005-0000-0000-0000B1A40000}"/>
    <cellStyle name="SAPBEXHLevel0 3 39 3" xfId="43171" xr:uid="{00000000-0005-0000-0000-0000B2A40000}"/>
    <cellStyle name="SAPBEXHLevel0 3 39 4" xfId="56179" xr:uid="{00000000-0005-0000-0000-0000B3A40000}"/>
    <cellStyle name="SAPBEXHLevel0 3 4" xfId="4256" xr:uid="{00000000-0005-0000-0000-0000B4A40000}"/>
    <cellStyle name="SAPBEXHLevel0 3 4 2" xfId="21741" xr:uid="{00000000-0005-0000-0000-0000B5A40000}"/>
    <cellStyle name="SAPBEXHLevel0 3 4 3" xfId="19816" xr:uid="{00000000-0005-0000-0000-0000B6A40000}"/>
    <cellStyle name="SAPBEXHLevel0 3 4 4" xfId="46526" xr:uid="{00000000-0005-0000-0000-0000B7A40000}"/>
    <cellStyle name="SAPBEXHLevel0 3 40" xfId="17450" xr:uid="{00000000-0005-0000-0000-0000B8A40000}"/>
    <cellStyle name="SAPBEXHLevel0 3 40 2" xfId="33688" xr:uid="{00000000-0005-0000-0000-0000B9A40000}"/>
    <cellStyle name="SAPBEXHLevel0 3 40 3" xfId="43803" xr:uid="{00000000-0005-0000-0000-0000BAA40000}"/>
    <cellStyle name="SAPBEXHLevel0 3 40 4" xfId="56811" xr:uid="{00000000-0005-0000-0000-0000BBA40000}"/>
    <cellStyle name="SAPBEXHLevel0 3 41" xfId="17699" xr:uid="{00000000-0005-0000-0000-0000BCA40000}"/>
    <cellStyle name="SAPBEXHLevel0 3 41 2" xfId="33909" xr:uid="{00000000-0005-0000-0000-0000BDA40000}"/>
    <cellStyle name="SAPBEXHLevel0 3 41 3" xfId="43984" xr:uid="{00000000-0005-0000-0000-0000BEA40000}"/>
    <cellStyle name="SAPBEXHLevel0 3 41 4" xfId="56992" xr:uid="{00000000-0005-0000-0000-0000BFA40000}"/>
    <cellStyle name="SAPBEXHLevel0 3 42" xfId="18018" xr:uid="{00000000-0005-0000-0000-0000C0A40000}"/>
    <cellStyle name="SAPBEXHLevel0 3 42 2" xfId="34191" xr:uid="{00000000-0005-0000-0000-0000C1A40000}"/>
    <cellStyle name="SAPBEXHLevel0 3 42 3" xfId="44218" xr:uid="{00000000-0005-0000-0000-0000C2A40000}"/>
    <cellStyle name="SAPBEXHLevel0 3 42 4" xfId="57226" xr:uid="{00000000-0005-0000-0000-0000C3A40000}"/>
    <cellStyle name="SAPBEXHLevel0 3 43" xfId="18329" xr:uid="{00000000-0005-0000-0000-0000C4A40000}"/>
    <cellStyle name="SAPBEXHLevel0 3 43 2" xfId="34466" xr:uid="{00000000-0005-0000-0000-0000C5A40000}"/>
    <cellStyle name="SAPBEXHLevel0 3 43 3" xfId="44448" xr:uid="{00000000-0005-0000-0000-0000C6A40000}"/>
    <cellStyle name="SAPBEXHLevel0 3 43 4" xfId="57456" xr:uid="{00000000-0005-0000-0000-0000C7A40000}"/>
    <cellStyle name="SAPBEXHLevel0 3 44" xfId="18645" xr:uid="{00000000-0005-0000-0000-0000C8A40000}"/>
    <cellStyle name="SAPBEXHLevel0 3 44 2" xfId="34746" xr:uid="{00000000-0005-0000-0000-0000C9A40000}"/>
    <cellStyle name="SAPBEXHLevel0 3 44 3" xfId="44683" xr:uid="{00000000-0005-0000-0000-0000CAA40000}"/>
    <cellStyle name="SAPBEXHLevel0 3 44 4" xfId="57691" xr:uid="{00000000-0005-0000-0000-0000CBA40000}"/>
    <cellStyle name="SAPBEXHLevel0 3 45" xfId="19107" xr:uid="{00000000-0005-0000-0000-0000CCA40000}"/>
    <cellStyle name="SAPBEXHLevel0 3 45 2" xfId="35155" xr:uid="{00000000-0005-0000-0000-0000CDA40000}"/>
    <cellStyle name="SAPBEXHLevel0 3 45 3" xfId="45025" xr:uid="{00000000-0005-0000-0000-0000CEA40000}"/>
    <cellStyle name="SAPBEXHLevel0 3 45 4" xfId="58033" xr:uid="{00000000-0005-0000-0000-0000CFA40000}"/>
    <cellStyle name="SAPBEXHLevel0 3 46" xfId="19408" xr:uid="{00000000-0005-0000-0000-0000D0A40000}"/>
    <cellStyle name="SAPBEXHLevel0 3 46 2" xfId="35421" xr:uid="{00000000-0005-0000-0000-0000D1A40000}"/>
    <cellStyle name="SAPBEXHLevel0 3 46 3" xfId="45248" xr:uid="{00000000-0005-0000-0000-0000D2A40000}"/>
    <cellStyle name="SAPBEXHLevel0 3 46 4" xfId="58256" xr:uid="{00000000-0005-0000-0000-0000D3A40000}"/>
    <cellStyle name="SAPBEXHLevel0 3 47" xfId="20620" xr:uid="{00000000-0005-0000-0000-0000D4A40000}"/>
    <cellStyle name="SAPBEXHLevel0 3 48" xfId="45532" xr:uid="{00000000-0005-0000-0000-0000D5A40000}"/>
    <cellStyle name="SAPBEXHLevel0 3 5" xfId="4499" xr:uid="{00000000-0005-0000-0000-0000D6A40000}"/>
    <cellStyle name="SAPBEXHLevel0 3 5 2" xfId="21952" xr:uid="{00000000-0005-0000-0000-0000D7A40000}"/>
    <cellStyle name="SAPBEXHLevel0 3 5 3" xfId="24479" xr:uid="{00000000-0005-0000-0000-0000D8A40000}"/>
    <cellStyle name="SAPBEXHLevel0 3 5 4" xfId="46696" xr:uid="{00000000-0005-0000-0000-0000D9A40000}"/>
    <cellStyle name="SAPBEXHLevel0 3 6" xfId="4890" xr:uid="{00000000-0005-0000-0000-0000DAA40000}"/>
    <cellStyle name="SAPBEXHLevel0 3 6 2" xfId="22315" xr:uid="{00000000-0005-0000-0000-0000DBA40000}"/>
    <cellStyle name="SAPBEXHLevel0 3 6 3" xfId="26093" xr:uid="{00000000-0005-0000-0000-0000DCA40000}"/>
    <cellStyle name="SAPBEXHLevel0 3 6 4" xfId="47009" xr:uid="{00000000-0005-0000-0000-0000DDA40000}"/>
    <cellStyle name="SAPBEXHLevel0 3 7" xfId="5116" xr:uid="{00000000-0005-0000-0000-0000DEA40000}"/>
    <cellStyle name="SAPBEXHLevel0 3 7 2" xfId="22519" xr:uid="{00000000-0005-0000-0000-0000DFA40000}"/>
    <cellStyle name="SAPBEXHLevel0 3 7 3" xfId="19717" xr:uid="{00000000-0005-0000-0000-0000E0A40000}"/>
    <cellStyle name="SAPBEXHLevel0 3 7 4" xfId="47191" xr:uid="{00000000-0005-0000-0000-0000E1A40000}"/>
    <cellStyle name="SAPBEXHLevel0 3 8" xfId="5401" xr:uid="{00000000-0005-0000-0000-0000E2A40000}"/>
    <cellStyle name="SAPBEXHLevel0 3 8 2" xfId="22780" xr:uid="{00000000-0005-0000-0000-0000E3A40000}"/>
    <cellStyle name="SAPBEXHLevel0 3 8 3" xfId="20291" xr:uid="{00000000-0005-0000-0000-0000E4A40000}"/>
    <cellStyle name="SAPBEXHLevel0 3 8 4" xfId="47409" xr:uid="{00000000-0005-0000-0000-0000E5A40000}"/>
    <cellStyle name="SAPBEXHLevel0 3 9" xfId="5609" xr:uid="{00000000-0005-0000-0000-0000E6A40000}"/>
    <cellStyle name="SAPBEXHLevel0 3 9 2" xfId="22969" xr:uid="{00000000-0005-0000-0000-0000E7A40000}"/>
    <cellStyle name="SAPBEXHLevel0 3 9 3" xfId="29231" xr:uid="{00000000-0005-0000-0000-0000E8A40000}"/>
    <cellStyle name="SAPBEXHLevel0 3 9 4" xfId="47571" xr:uid="{00000000-0005-0000-0000-0000E9A40000}"/>
    <cellStyle name="SAPBEXHLevel0 30" xfId="45416" xr:uid="{00000000-0005-0000-0000-0000EAA40000}"/>
    <cellStyle name="SAPBEXHLevel0 31" xfId="58744" xr:uid="{00000000-0005-0000-0000-0000EBA40000}"/>
    <cellStyle name="SAPBEXHLevel0 4" xfId="2704" xr:uid="{00000000-0005-0000-0000-0000ECA40000}"/>
    <cellStyle name="SAPBEXHLevel0 4 10" xfId="6113" xr:uid="{00000000-0005-0000-0000-0000EDA40000}"/>
    <cellStyle name="SAPBEXHLevel0 4 10 2" xfId="23445" xr:uid="{00000000-0005-0000-0000-0000EEA40000}"/>
    <cellStyle name="SAPBEXHLevel0 4 10 3" xfId="35276" xr:uid="{00000000-0005-0000-0000-0000EFA40000}"/>
    <cellStyle name="SAPBEXHLevel0 4 10 4" xfId="48000" xr:uid="{00000000-0005-0000-0000-0000F0A40000}"/>
    <cellStyle name="SAPBEXHLevel0 4 11" xfId="6172" xr:uid="{00000000-0005-0000-0000-0000F1A40000}"/>
    <cellStyle name="SAPBEXHLevel0 4 11 2" xfId="23496" xr:uid="{00000000-0005-0000-0000-0000F2A40000}"/>
    <cellStyle name="SAPBEXHLevel0 4 11 3" xfId="33391" xr:uid="{00000000-0005-0000-0000-0000F3A40000}"/>
    <cellStyle name="SAPBEXHLevel0 4 11 4" xfId="48033" xr:uid="{00000000-0005-0000-0000-0000F4A40000}"/>
    <cellStyle name="SAPBEXHLevel0 4 12" xfId="6638" xr:uid="{00000000-0005-0000-0000-0000F5A40000}"/>
    <cellStyle name="SAPBEXHLevel0 4 12 2" xfId="23917" xr:uid="{00000000-0005-0000-0000-0000F6A40000}"/>
    <cellStyle name="SAPBEXHLevel0 4 12 3" xfId="21855" xr:uid="{00000000-0005-0000-0000-0000F7A40000}"/>
    <cellStyle name="SAPBEXHLevel0 4 12 4" xfId="48400" xr:uid="{00000000-0005-0000-0000-0000F8A40000}"/>
    <cellStyle name="SAPBEXHLevel0 4 13" xfId="7012" xr:uid="{00000000-0005-0000-0000-0000F9A40000}"/>
    <cellStyle name="SAPBEXHLevel0 4 13 2" xfId="24256" xr:uid="{00000000-0005-0000-0000-0000FAA40000}"/>
    <cellStyle name="SAPBEXHLevel0 4 13 3" xfId="35720" xr:uid="{00000000-0005-0000-0000-0000FBA40000}"/>
    <cellStyle name="SAPBEXHLevel0 4 13 4" xfId="48689" xr:uid="{00000000-0005-0000-0000-0000FCA40000}"/>
    <cellStyle name="SAPBEXHLevel0 4 14" xfId="7427" xr:uid="{00000000-0005-0000-0000-0000FDA40000}"/>
    <cellStyle name="SAPBEXHLevel0 4 14 2" xfId="24627" xr:uid="{00000000-0005-0000-0000-0000FEA40000}"/>
    <cellStyle name="SAPBEXHLevel0 4 14 3" xfId="36018" xr:uid="{00000000-0005-0000-0000-0000FFA40000}"/>
    <cellStyle name="SAPBEXHLevel0 4 14 4" xfId="48989" xr:uid="{00000000-0005-0000-0000-000000A50000}"/>
    <cellStyle name="SAPBEXHLevel0 4 15" xfId="7735" xr:uid="{00000000-0005-0000-0000-000001A50000}"/>
    <cellStyle name="SAPBEXHLevel0 4 15 2" xfId="24898" xr:uid="{00000000-0005-0000-0000-000002A50000}"/>
    <cellStyle name="SAPBEXHLevel0 4 15 3" xfId="36249" xr:uid="{00000000-0005-0000-0000-000003A50000}"/>
    <cellStyle name="SAPBEXHLevel0 4 15 4" xfId="49220" xr:uid="{00000000-0005-0000-0000-000004A50000}"/>
    <cellStyle name="SAPBEXHLevel0 4 16" xfId="8311" xr:uid="{00000000-0005-0000-0000-000005A50000}"/>
    <cellStyle name="SAPBEXHLevel0 4 16 2" xfId="25436" xr:uid="{00000000-0005-0000-0000-000006A50000}"/>
    <cellStyle name="SAPBEXHLevel0 4 16 3" xfId="36727" xr:uid="{00000000-0005-0000-0000-000007A50000}"/>
    <cellStyle name="SAPBEXHLevel0 4 16 4" xfId="49698" xr:uid="{00000000-0005-0000-0000-000008A50000}"/>
    <cellStyle name="SAPBEXHLevel0 4 17" xfId="8170" xr:uid="{00000000-0005-0000-0000-000009A50000}"/>
    <cellStyle name="SAPBEXHLevel0 4 17 2" xfId="25302" xr:uid="{00000000-0005-0000-0000-00000AA50000}"/>
    <cellStyle name="SAPBEXHLevel0 4 17 3" xfId="36605" xr:uid="{00000000-0005-0000-0000-00000BA50000}"/>
    <cellStyle name="SAPBEXHLevel0 4 17 4" xfId="49576" xr:uid="{00000000-0005-0000-0000-00000CA50000}"/>
    <cellStyle name="SAPBEXHLevel0 4 18" xfId="8856" xr:uid="{00000000-0005-0000-0000-00000DA50000}"/>
    <cellStyle name="SAPBEXHLevel0 4 18 2" xfId="25918" xr:uid="{00000000-0005-0000-0000-00000EA50000}"/>
    <cellStyle name="SAPBEXHLevel0 4 18 3" xfId="37137" xr:uid="{00000000-0005-0000-0000-00000FA50000}"/>
    <cellStyle name="SAPBEXHLevel0 4 18 4" xfId="50108" xr:uid="{00000000-0005-0000-0000-000010A50000}"/>
    <cellStyle name="SAPBEXHLevel0 4 19" xfId="10362" xr:uid="{00000000-0005-0000-0000-000011A50000}"/>
    <cellStyle name="SAPBEXHLevel0 4 19 2" xfId="27325" xr:uid="{00000000-0005-0000-0000-000012A50000}"/>
    <cellStyle name="SAPBEXHLevel0 4 19 3" xfId="38384" xr:uid="{00000000-0005-0000-0000-000013A50000}"/>
    <cellStyle name="SAPBEXHLevel0 4 19 4" xfId="51344" xr:uid="{00000000-0005-0000-0000-000014A50000}"/>
    <cellStyle name="SAPBEXHLevel0 4 2" xfId="3252" xr:uid="{00000000-0005-0000-0000-000015A50000}"/>
    <cellStyle name="SAPBEXHLevel0 4 2 2" xfId="20838" xr:uid="{00000000-0005-0000-0000-000016A50000}"/>
    <cellStyle name="SAPBEXHLevel0 4 2 3" xfId="28081" xr:uid="{00000000-0005-0000-0000-000017A50000}"/>
    <cellStyle name="SAPBEXHLevel0 4 2 4" xfId="45776" xr:uid="{00000000-0005-0000-0000-000018A50000}"/>
    <cellStyle name="SAPBEXHLevel0 4 20" xfId="9118" xr:uid="{00000000-0005-0000-0000-000019A50000}"/>
    <cellStyle name="SAPBEXHLevel0 4 20 2" xfId="26154" xr:uid="{00000000-0005-0000-0000-00001AA50000}"/>
    <cellStyle name="SAPBEXHLevel0 4 20 3" xfId="37335" xr:uid="{00000000-0005-0000-0000-00001BA50000}"/>
    <cellStyle name="SAPBEXHLevel0 4 20 4" xfId="50306" xr:uid="{00000000-0005-0000-0000-00001CA50000}"/>
    <cellStyle name="SAPBEXHLevel0 4 21" xfId="10920" xr:uid="{00000000-0005-0000-0000-00001DA50000}"/>
    <cellStyle name="SAPBEXHLevel0 4 21 2" xfId="27840" xr:uid="{00000000-0005-0000-0000-00001EA50000}"/>
    <cellStyle name="SAPBEXHLevel0 4 21 3" xfId="38818" xr:uid="{00000000-0005-0000-0000-00001FA50000}"/>
    <cellStyle name="SAPBEXHLevel0 4 21 4" xfId="51826" xr:uid="{00000000-0005-0000-0000-000020A50000}"/>
    <cellStyle name="SAPBEXHLevel0 4 22" xfId="11264" xr:uid="{00000000-0005-0000-0000-000021A50000}"/>
    <cellStyle name="SAPBEXHLevel0 4 22 2" xfId="28147" xr:uid="{00000000-0005-0000-0000-000022A50000}"/>
    <cellStyle name="SAPBEXHLevel0 4 22 3" xfId="39073" xr:uid="{00000000-0005-0000-0000-000023A50000}"/>
    <cellStyle name="SAPBEXHLevel0 4 22 4" xfId="52081" xr:uid="{00000000-0005-0000-0000-000024A50000}"/>
    <cellStyle name="SAPBEXHLevel0 4 23" xfId="10938" xr:uid="{00000000-0005-0000-0000-000025A50000}"/>
    <cellStyle name="SAPBEXHLevel0 4 23 2" xfId="27858" xr:uid="{00000000-0005-0000-0000-000026A50000}"/>
    <cellStyle name="SAPBEXHLevel0 4 23 3" xfId="38836" xr:uid="{00000000-0005-0000-0000-000027A50000}"/>
    <cellStyle name="SAPBEXHLevel0 4 23 4" xfId="51844" xr:uid="{00000000-0005-0000-0000-000028A50000}"/>
    <cellStyle name="SAPBEXHLevel0 4 24" xfId="11865" xr:uid="{00000000-0005-0000-0000-000029A50000}"/>
    <cellStyle name="SAPBEXHLevel0 4 24 2" xfId="28687" xr:uid="{00000000-0005-0000-0000-00002AA50000}"/>
    <cellStyle name="SAPBEXHLevel0 4 24 3" xfId="39537" xr:uid="{00000000-0005-0000-0000-00002BA50000}"/>
    <cellStyle name="SAPBEXHLevel0 4 24 4" xfId="52545" xr:uid="{00000000-0005-0000-0000-00002CA50000}"/>
    <cellStyle name="SAPBEXHLevel0 4 25" xfId="9419" xr:uid="{00000000-0005-0000-0000-00002DA50000}"/>
    <cellStyle name="SAPBEXHLevel0 4 25 2" xfId="26442" xr:uid="{00000000-0005-0000-0000-00002EA50000}"/>
    <cellStyle name="SAPBEXHLevel0 4 25 3" xfId="37596" xr:uid="{00000000-0005-0000-0000-00002FA50000}"/>
    <cellStyle name="SAPBEXHLevel0 4 25 4" xfId="50562" xr:uid="{00000000-0005-0000-0000-000030A50000}"/>
    <cellStyle name="SAPBEXHLevel0 4 26" xfId="9380" xr:uid="{00000000-0005-0000-0000-000031A50000}"/>
    <cellStyle name="SAPBEXHLevel0 4 26 2" xfId="26406" xr:uid="{00000000-0005-0000-0000-000032A50000}"/>
    <cellStyle name="SAPBEXHLevel0 4 26 3" xfId="37565" xr:uid="{00000000-0005-0000-0000-000033A50000}"/>
    <cellStyle name="SAPBEXHLevel0 4 26 4" xfId="50531" xr:uid="{00000000-0005-0000-0000-000034A50000}"/>
    <cellStyle name="SAPBEXHLevel0 4 27" xfId="12427" xr:uid="{00000000-0005-0000-0000-000035A50000}"/>
    <cellStyle name="SAPBEXHLevel0 4 27 2" xfId="29188" xr:uid="{00000000-0005-0000-0000-000036A50000}"/>
    <cellStyle name="SAPBEXHLevel0 4 27 3" xfId="39948" xr:uid="{00000000-0005-0000-0000-000037A50000}"/>
    <cellStyle name="SAPBEXHLevel0 4 27 4" xfId="52956" xr:uid="{00000000-0005-0000-0000-000038A50000}"/>
    <cellStyle name="SAPBEXHLevel0 4 28" xfId="13051" xr:uid="{00000000-0005-0000-0000-000039A50000}"/>
    <cellStyle name="SAPBEXHLevel0 4 28 2" xfId="29744" xr:uid="{00000000-0005-0000-0000-00003AA50000}"/>
    <cellStyle name="SAPBEXHLevel0 4 28 3" xfId="40409" xr:uid="{00000000-0005-0000-0000-00003BA50000}"/>
    <cellStyle name="SAPBEXHLevel0 4 28 4" xfId="53417" xr:uid="{00000000-0005-0000-0000-00003CA50000}"/>
    <cellStyle name="SAPBEXHLevel0 4 29" xfId="13391" xr:uid="{00000000-0005-0000-0000-00003DA50000}"/>
    <cellStyle name="SAPBEXHLevel0 4 29 2" xfId="30053" xr:uid="{00000000-0005-0000-0000-00003EA50000}"/>
    <cellStyle name="SAPBEXHLevel0 4 29 3" xfId="40674" xr:uid="{00000000-0005-0000-0000-00003FA50000}"/>
    <cellStyle name="SAPBEXHLevel0 4 29 4" xfId="53682" xr:uid="{00000000-0005-0000-0000-000040A50000}"/>
    <cellStyle name="SAPBEXHLevel0 4 3" xfId="3548" xr:uid="{00000000-0005-0000-0000-000041A50000}"/>
    <cellStyle name="SAPBEXHLevel0 4 3 2" xfId="21102" xr:uid="{00000000-0005-0000-0000-000042A50000}"/>
    <cellStyle name="SAPBEXHLevel0 4 3 3" xfId="28116" xr:uid="{00000000-0005-0000-0000-000043A50000}"/>
    <cellStyle name="SAPBEXHLevel0 4 3 4" xfId="45993" xr:uid="{00000000-0005-0000-0000-000044A50000}"/>
    <cellStyle name="SAPBEXHLevel0 4 30" xfId="13323" xr:uid="{00000000-0005-0000-0000-000045A50000}"/>
    <cellStyle name="SAPBEXHLevel0 4 30 2" xfId="29988" xr:uid="{00000000-0005-0000-0000-000046A50000}"/>
    <cellStyle name="SAPBEXHLevel0 4 30 3" xfId="40615" xr:uid="{00000000-0005-0000-0000-000047A50000}"/>
    <cellStyle name="SAPBEXHLevel0 4 30 4" xfId="53623" xr:uid="{00000000-0005-0000-0000-000048A50000}"/>
    <cellStyle name="SAPBEXHLevel0 4 31" xfId="9515" xr:uid="{00000000-0005-0000-0000-000049A50000}"/>
    <cellStyle name="SAPBEXHLevel0 4 31 2" xfId="26531" xr:uid="{00000000-0005-0000-0000-00004AA50000}"/>
    <cellStyle name="SAPBEXHLevel0 4 31 3" xfId="37677" xr:uid="{00000000-0005-0000-0000-00004BA50000}"/>
    <cellStyle name="SAPBEXHLevel0 4 31 4" xfId="50643" xr:uid="{00000000-0005-0000-0000-00004CA50000}"/>
    <cellStyle name="SAPBEXHLevel0 4 32" xfId="13911" xr:uid="{00000000-0005-0000-0000-00004DA50000}"/>
    <cellStyle name="SAPBEXHLevel0 4 32 2" xfId="30515" xr:uid="{00000000-0005-0000-0000-00004EA50000}"/>
    <cellStyle name="SAPBEXHLevel0 4 32 3" xfId="41077" xr:uid="{00000000-0005-0000-0000-00004FA50000}"/>
    <cellStyle name="SAPBEXHLevel0 4 32 4" xfId="54085" xr:uid="{00000000-0005-0000-0000-000050A50000}"/>
    <cellStyle name="SAPBEXHLevel0 4 33" xfId="14527" xr:uid="{00000000-0005-0000-0000-000051A50000}"/>
    <cellStyle name="SAPBEXHLevel0 4 33 2" xfId="31063" xr:uid="{00000000-0005-0000-0000-000052A50000}"/>
    <cellStyle name="SAPBEXHLevel0 4 33 3" xfId="41531" xr:uid="{00000000-0005-0000-0000-000053A50000}"/>
    <cellStyle name="SAPBEXHLevel0 4 33 4" xfId="54539" xr:uid="{00000000-0005-0000-0000-000054A50000}"/>
    <cellStyle name="SAPBEXHLevel0 4 34" xfId="14843" xr:uid="{00000000-0005-0000-0000-000055A50000}"/>
    <cellStyle name="SAPBEXHLevel0 4 34 2" xfId="31341" xr:uid="{00000000-0005-0000-0000-000056A50000}"/>
    <cellStyle name="SAPBEXHLevel0 4 34 3" xfId="41765" xr:uid="{00000000-0005-0000-0000-000057A50000}"/>
    <cellStyle name="SAPBEXHLevel0 4 34 4" xfId="54773" xr:uid="{00000000-0005-0000-0000-000058A50000}"/>
    <cellStyle name="SAPBEXHLevel0 4 35" xfId="15141" xr:uid="{00000000-0005-0000-0000-000059A50000}"/>
    <cellStyle name="SAPBEXHLevel0 4 35 2" xfId="31608" xr:uid="{00000000-0005-0000-0000-00005AA50000}"/>
    <cellStyle name="SAPBEXHLevel0 4 35 3" xfId="41997" xr:uid="{00000000-0005-0000-0000-00005BA50000}"/>
    <cellStyle name="SAPBEXHLevel0 4 35 4" xfId="55005" xr:uid="{00000000-0005-0000-0000-00005CA50000}"/>
    <cellStyle name="SAPBEXHLevel0 4 36" xfId="15593" xr:uid="{00000000-0005-0000-0000-00005DA50000}"/>
    <cellStyle name="SAPBEXHLevel0 4 36 2" xfId="32014" xr:uid="{00000000-0005-0000-0000-00005EA50000}"/>
    <cellStyle name="SAPBEXHLevel0 4 36 3" xfId="42357" xr:uid="{00000000-0005-0000-0000-00005FA50000}"/>
    <cellStyle name="SAPBEXHLevel0 4 36 4" xfId="55365" xr:uid="{00000000-0005-0000-0000-000060A50000}"/>
    <cellStyle name="SAPBEXHLevel0 4 37" xfId="15472" xr:uid="{00000000-0005-0000-0000-000061A50000}"/>
    <cellStyle name="SAPBEXHLevel0 4 37 2" xfId="31899" xr:uid="{00000000-0005-0000-0000-000062A50000}"/>
    <cellStyle name="SAPBEXHLevel0 4 37 3" xfId="42250" xr:uid="{00000000-0005-0000-0000-000063A50000}"/>
    <cellStyle name="SAPBEXHLevel0 4 37 4" xfId="55258" xr:uid="{00000000-0005-0000-0000-000064A50000}"/>
    <cellStyle name="SAPBEXHLevel0 4 38" xfId="16338" xr:uid="{00000000-0005-0000-0000-000065A50000}"/>
    <cellStyle name="SAPBEXHLevel0 4 38 2" xfId="32681" xr:uid="{00000000-0005-0000-0000-000066A50000}"/>
    <cellStyle name="SAPBEXHLevel0 4 38 3" xfId="42937" xr:uid="{00000000-0005-0000-0000-000067A50000}"/>
    <cellStyle name="SAPBEXHLevel0 4 38 4" xfId="55945" xr:uid="{00000000-0005-0000-0000-000068A50000}"/>
    <cellStyle name="SAPBEXHLevel0 4 39" xfId="16397" xr:uid="{00000000-0005-0000-0000-000069A50000}"/>
    <cellStyle name="SAPBEXHLevel0 4 39 2" xfId="32731" xr:uid="{00000000-0005-0000-0000-00006AA50000}"/>
    <cellStyle name="SAPBEXHLevel0 4 39 3" xfId="42974" xr:uid="{00000000-0005-0000-0000-00006BA50000}"/>
    <cellStyle name="SAPBEXHLevel0 4 39 4" xfId="55982" xr:uid="{00000000-0005-0000-0000-00006CA50000}"/>
    <cellStyle name="SAPBEXHLevel0 4 4" xfId="4167" xr:uid="{00000000-0005-0000-0000-00006DA50000}"/>
    <cellStyle name="SAPBEXHLevel0 4 4 2" xfId="21665" xr:uid="{00000000-0005-0000-0000-00006EA50000}"/>
    <cellStyle name="SAPBEXHLevel0 4 4 3" xfId="19859" xr:uid="{00000000-0005-0000-0000-00006FA50000}"/>
    <cellStyle name="SAPBEXHLevel0 4 4 4" xfId="46473" xr:uid="{00000000-0005-0000-0000-000070A50000}"/>
    <cellStyle name="SAPBEXHLevel0 4 40" xfId="17358" xr:uid="{00000000-0005-0000-0000-000071A50000}"/>
    <cellStyle name="SAPBEXHLevel0 4 40 2" xfId="33611" xr:uid="{00000000-0005-0000-0000-000072A50000}"/>
    <cellStyle name="SAPBEXHLevel0 4 40 3" xfId="43749" xr:uid="{00000000-0005-0000-0000-000073A50000}"/>
    <cellStyle name="SAPBEXHLevel0 4 40 4" xfId="56757" xr:uid="{00000000-0005-0000-0000-000074A50000}"/>
    <cellStyle name="SAPBEXHLevel0 4 41" xfId="17158" xr:uid="{00000000-0005-0000-0000-000075A50000}"/>
    <cellStyle name="SAPBEXHLevel0 4 41 2" xfId="33422" xr:uid="{00000000-0005-0000-0000-000076A50000}"/>
    <cellStyle name="SAPBEXHLevel0 4 41 3" xfId="43583" xr:uid="{00000000-0005-0000-0000-000077A50000}"/>
    <cellStyle name="SAPBEXHLevel0 4 41 4" xfId="56591" xr:uid="{00000000-0005-0000-0000-000078A50000}"/>
    <cellStyle name="SAPBEXHLevel0 4 42" xfId="17919" xr:uid="{00000000-0005-0000-0000-000079A50000}"/>
    <cellStyle name="SAPBEXHLevel0 4 42 2" xfId="34107" xr:uid="{00000000-0005-0000-0000-00007AA50000}"/>
    <cellStyle name="SAPBEXHLevel0 4 42 3" xfId="44160" xr:uid="{00000000-0005-0000-0000-00007BA50000}"/>
    <cellStyle name="SAPBEXHLevel0 4 42 4" xfId="57168" xr:uid="{00000000-0005-0000-0000-00007CA50000}"/>
    <cellStyle name="SAPBEXHLevel0 4 43" xfId="18234" xr:uid="{00000000-0005-0000-0000-00007DA50000}"/>
    <cellStyle name="SAPBEXHLevel0 4 43 2" xfId="34382" xr:uid="{00000000-0005-0000-0000-00007EA50000}"/>
    <cellStyle name="SAPBEXHLevel0 4 43 3" xfId="44391" xr:uid="{00000000-0005-0000-0000-00007FA50000}"/>
    <cellStyle name="SAPBEXHLevel0 4 43 4" xfId="57399" xr:uid="{00000000-0005-0000-0000-000080A50000}"/>
    <cellStyle name="SAPBEXHLevel0 4 44" xfId="18554" xr:uid="{00000000-0005-0000-0000-000081A50000}"/>
    <cellStyle name="SAPBEXHLevel0 4 44 2" xfId="34669" xr:uid="{00000000-0005-0000-0000-000082A50000}"/>
    <cellStyle name="SAPBEXHLevel0 4 44 3" xfId="44628" xr:uid="{00000000-0005-0000-0000-000083A50000}"/>
    <cellStyle name="SAPBEXHLevel0 4 44 4" xfId="57636" xr:uid="{00000000-0005-0000-0000-000084A50000}"/>
    <cellStyle name="SAPBEXHLevel0 4 45" xfId="19013" xr:uid="{00000000-0005-0000-0000-000085A50000}"/>
    <cellStyle name="SAPBEXHLevel0 4 45 2" xfId="35076" xr:uid="{00000000-0005-0000-0000-000086A50000}"/>
    <cellStyle name="SAPBEXHLevel0 4 45 3" xfId="44970" xr:uid="{00000000-0005-0000-0000-000087A50000}"/>
    <cellStyle name="SAPBEXHLevel0 4 45 4" xfId="57978" xr:uid="{00000000-0005-0000-0000-000088A50000}"/>
    <cellStyle name="SAPBEXHLevel0 4 46" xfId="19317" xr:uid="{00000000-0005-0000-0000-000089A50000}"/>
    <cellStyle name="SAPBEXHLevel0 4 46 2" xfId="35346" xr:uid="{00000000-0005-0000-0000-00008AA50000}"/>
    <cellStyle name="SAPBEXHLevel0 4 46 3" xfId="45193" xr:uid="{00000000-0005-0000-0000-00008BA50000}"/>
    <cellStyle name="SAPBEXHLevel0 4 46 4" xfId="58201" xr:uid="{00000000-0005-0000-0000-00008CA50000}"/>
    <cellStyle name="SAPBEXHLevel0 4 47" xfId="21700" xr:uid="{00000000-0005-0000-0000-00008DA50000}"/>
    <cellStyle name="SAPBEXHLevel0 4 48" xfId="45477" xr:uid="{00000000-0005-0000-0000-00008EA50000}"/>
    <cellStyle name="SAPBEXHLevel0 4 5" xfId="4022" xr:uid="{00000000-0005-0000-0000-00008FA50000}"/>
    <cellStyle name="SAPBEXHLevel0 4 5 2" xfId="21529" xr:uid="{00000000-0005-0000-0000-000090A50000}"/>
    <cellStyle name="SAPBEXHLevel0 4 5 3" xfId="19977" xr:uid="{00000000-0005-0000-0000-000091A50000}"/>
    <cellStyle name="SAPBEXHLevel0 4 5 4" xfId="46355" xr:uid="{00000000-0005-0000-0000-000092A50000}"/>
    <cellStyle name="SAPBEXHLevel0 4 6" xfId="4800" xr:uid="{00000000-0005-0000-0000-000093A50000}"/>
    <cellStyle name="SAPBEXHLevel0 4 6 2" xfId="22233" xr:uid="{00000000-0005-0000-0000-000094A50000}"/>
    <cellStyle name="SAPBEXHLevel0 4 6 3" xfId="25385" xr:uid="{00000000-0005-0000-0000-000095A50000}"/>
    <cellStyle name="SAPBEXHLevel0 4 6 4" xfId="46946" xr:uid="{00000000-0005-0000-0000-000096A50000}"/>
    <cellStyle name="SAPBEXHLevel0 4 7" xfId="3877" xr:uid="{00000000-0005-0000-0000-000097A50000}"/>
    <cellStyle name="SAPBEXHLevel0 4 7 2" xfId="21394" xr:uid="{00000000-0005-0000-0000-000098A50000}"/>
    <cellStyle name="SAPBEXHLevel0 4 7 3" xfId="20092" xr:uid="{00000000-0005-0000-0000-000099A50000}"/>
    <cellStyle name="SAPBEXHLevel0 4 7 4" xfId="46234" xr:uid="{00000000-0005-0000-0000-00009AA50000}"/>
    <cellStyle name="SAPBEXHLevel0 4 8" xfId="5313" xr:uid="{00000000-0005-0000-0000-00009BA50000}"/>
    <cellStyle name="SAPBEXHLevel0 4 8 2" xfId="22700" xr:uid="{00000000-0005-0000-0000-00009CA50000}"/>
    <cellStyle name="SAPBEXHLevel0 4 8 3" xfId="20349" xr:uid="{00000000-0005-0000-0000-00009DA50000}"/>
    <cellStyle name="SAPBEXHLevel0 4 8 4" xfId="47348" xr:uid="{00000000-0005-0000-0000-00009EA50000}"/>
    <cellStyle name="SAPBEXHLevel0 4 9" xfId="3919" xr:uid="{00000000-0005-0000-0000-00009FA50000}"/>
    <cellStyle name="SAPBEXHLevel0 4 9 2" xfId="21433" xr:uid="{00000000-0005-0000-0000-0000A0A50000}"/>
    <cellStyle name="SAPBEXHLevel0 4 9 3" xfId="20062" xr:uid="{00000000-0005-0000-0000-0000A1A50000}"/>
    <cellStyle name="SAPBEXHLevel0 4 9 4" xfId="46269" xr:uid="{00000000-0005-0000-0000-0000A2A50000}"/>
    <cellStyle name="SAPBEXHLevel0 5" xfId="3141" xr:uid="{00000000-0005-0000-0000-0000A3A50000}"/>
    <cellStyle name="SAPBEXHLevel0 5 2" xfId="20734" xr:uid="{00000000-0005-0000-0000-0000A4A50000}"/>
    <cellStyle name="SAPBEXHLevel0 5 3" xfId="20511" xr:uid="{00000000-0005-0000-0000-0000A5A50000}"/>
    <cellStyle name="SAPBEXHLevel0 5 4" xfId="45684" xr:uid="{00000000-0005-0000-0000-0000A6A50000}"/>
    <cellStyle name="SAPBEXHLevel0 6" xfId="3957" xr:uid="{00000000-0005-0000-0000-0000A7A50000}"/>
    <cellStyle name="SAPBEXHLevel0 6 2" xfId="21470" xr:uid="{00000000-0005-0000-0000-0000A8A50000}"/>
    <cellStyle name="SAPBEXHLevel0 6 3" xfId="20028" xr:uid="{00000000-0005-0000-0000-0000A9A50000}"/>
    <cellStyle name="SAPBEXHLevel0 6 4" xfId="46304" xr:uid="{00000000-0005-0000-0000-0000AAA50000}"/>
    <cellStyle name="SAPBEXHLevel0 7" xfId="6047" xr:uid="{00000000-0005-0000-0000-0000ABA50000}"/>
    <cellStyle name="SAPBEXHLevel0 7 2" xfId="23380" xr:uid="{00000000-0005-0000-0000-0000ACA50000}"/>
    <cellStyle name="SAPBEXHLevel0 7 3" xfId="27878" xr:uid="{00000000-0005-0000-0000-0000ADA50000}"/>
    <cellStyle name="SAPBEXHLevel0 7 4" xfId="47943" xr:uid="{00000000-0005-0000-0000-0000AEA50000}"/>
    <cellStyle name="SAPBEXHLevel0 8" xfId="5891" xr:uid="{00000000-0005-0000-0000-0000AFA50000}"/>
    <cellStyle name="SAPBEXHLevel0 8 2" xfId="23233" xr:uid="{00000000-0005-0000-0000-0000B0A50000}"/>
    <cellStyle name="SAPBEXHLevel0 8 3" xfId="28938" xr:uid="{00000000-0005-0000-0000-0000B1A50000}"/>
    <cellStyle name="SAPBEXHLevel0 8 4" xfId="47813" xr:uid="{00000000-0005-0000-0000-0000B2A50000}"/>
    <cellStyle name="SAPBEXHLevel0 9" xfId="6935" xr:uid="{00000000-0005-0000-0000-0000B3A50000}"/>
    <cellStyle name="SAPBEXHLevel0 9 2" xfId="24180" xr:uid="{00000000-0005-0000-0000-0000B4A50000}"/>
    <cellStyle name="SAPBEXHLevel0 9 3" xfId="35648" xr:uid="{00000000-0005-0000-0000-0000B5A50000}"/>
    <cellStyle name="SAPBEXHLevel0 9 4" xfId="48617" xr:uid="{00000000-0005-0000-0000-0000B6A50000}"/>
    <cellStyle name="SAPBEXHLevel0X" xfId="1606" xr:uid="{00000000-0005-0000-0000-0000B7A50000}"/>
    <cellStyle name="SAPBEXHLevel0X 10" xfId="7296" xr:uid="{00000000-0005-0000-0000-0000B8A50000}"/>
    <cellStyle name="SAPBEXHLevel0X 10 2" xfId="24508" xr:uid="{00000000-0005-0000-0000-0000B9A50000}"/>
    <cellStyle name="SAPBEXHLevel0X 10 3" xfId="35922" xr:uid="{00000000-0005-0000-0000-0000BAA50000}"/>
    <cellStyle name="SAPBEXHLevel0X 10 4" xfId="48893" xr:uid="{00000000-0005-0000-0000-0000BBA50000}"/>
    <cellStyle name="SAPBEXHLevel0X 11" xfId="8062" xr:uid="{00000000-0005-0000-0000-0000BCA50000}"/>
    <cellStyle name="SAPBEXHLevel0X 11 2" xfId="25197" xr:uid="{00000000-0005-0000-0000-0000BDA50000}"/>
    <cellStyle name="SAPBEXHLevel0X 11 3" xfId="36505" xr:uid="{00000000-0005-0000-0000-0000BEA50000}"/>
    <cellStyle name="SAPBEXHLevel0X 11 4" xfId="49476" xr:uid="{00000000-0005-0000-0000-0000BFA50000}"/>
    <cellStyle name="SAPBEXHLevel0X 12" xfId="8116" xr:uid="{00000000-0005-0000-0000-0000C0A50000}"/>
    <cellStyle name="SAPBEXHLevel0X 12 2" xfId="25250" xr:uid="{00000000-0005-0000-0000-0000C1A50000}"/>
    <cellStyle name="SAPBEXHLevel0X 12 3" xfId="36558" xr:uid="{00000000-0005-0000-0000-0000C2A50000}"/>
    <cellStyle name="SAPBEXHLevel0X 12 4" xfId="49529" xr:uid="{00000000-0005-0000-0000-0000C3A50000}"/>
    <cellStyle name="SAPBEXHLevel0X 13" xfId="10286" xr:uid="{00000000-0005-0000-0000-0000C4A50000}"/>
    <cellStyle name="SAPBEXHLevel0X 13 2" xfId="27251" xr:uid="{00000000-0005-0000-0000-0000C5A50000}"/>
    <cellStyle name="SAPBEXHLevel0X 13 3" xfId="38318" xr:uid="{00000000-0005-0000-0000-0000C6A50000}"/>
    <cellStyle name="SAPBEXHLevel0X 13 4" xfId="51275" xr:uid="{00000000-0005-0000-0000-0000C7A50000}"/>
    <cellStyle name="SAPBEXHLevel0X 14" xfId="9745" xr:uid="{00000000-0005-0000-0000-0000C8A50000}"/>
    <cellStyle name="SAPBEXHLevel0X 14 2" xfId="26743" xr:uid="{00000000-0005-0000-0000-0000C9A50000}"/>
    <cellStyle name="SAPBEXHLevel0X 14 3" xfId="37876" xr:uid="{00000000-0005-0000-0000-0000CAA50000}"/>
    <cellStyle name="SAPBEXHLevel0X 14 4" xfId="50842" xr:uid="{00000000-0005-0000-0000-0000CBA50000}"/>
    <cellStyle name="SAPBEXHLevel0X 15" xfId="9700" xr:uid="{00000000-0005-0000-0000-0000CCA50000}"/>
    <cellStyle name="SAPBEXHLevel0X 15 2" xfId="26701" xr:uid="{00000000-0005-0000-0000-0000CDA50000}"/>
    <cellStyle name="SAPBEXHLevel0X 15 3" xfId="37840" xr:uid="{00000000-0005-0000-0000-0000CEA50000}"/>
    <cellStyle name="SAPBEXHLevel0X 15 4" xfId="50806" xr:uid="{00000000-0005-0000-0000-0000CFA50000}"/>
    <cellStyle name="SAPBEXHLevel0X 16" xfId="12725" xr:uid="{00000000-0005-0000-0000-0000D0A50000}"/>
    <cellStyle name="SAPBEXHLevel0X 16 2" xfId="29454" xr:uid="{00000000-0005-0000-0000-0000D1A50000}"/>
    <cellStyle name="SAPBEXHLevel0X 16 3" xfId="40163" xr:uid="{00000000-0005-0000-0000-0000D2A50000}"/>
    <cellStyle name="SAPBEXHLevel0X 16 4" xfId="53171" xr:uid="{00000000-0005-0000-0000-0000D3A50000}"/>
    <cellStyle name="SAPBEXHLevel0X 17" xfId="9559" xr:uid="{00000000-0005-0000-0000-0000D4A50000}"/>
    <cellStyle name="SAPBEXHLevel0X 17 2" xfId="26571" xr:uid="{00000000-0005-0000-0000-0000D5A50000}"/>
    <cellStyle name="SAPBEXHLevel0X 17 3" xfId="37714" xr:uid="{00000000-0005-0000-0000-0000D6A50000}"/>
    <cellStyle name="SAPBEXHLevel0X 17 4" xfId="50680" xr:uid="{00000000-0005-0000-0000-0000D7A50000}"/>
    <cellStyle name="SAPBEXHLevel0X 18" xfId="10247" xr:uid="{00000000-0005-0000-0000-0000D8A50000}"/>
    <cellStyle name="SAPBEXHLevel0X 18 2" xfId="27214" xr:uid="{00000000-0005-0000-0000-0000D9A50000}"/>
    <cellStyle name="SAPBEXHLevel0X 18 3" xfId="38283" xr:uid="{00000000-0005-0000-0000-0000DAA50000}"/>
    <cellStyle name="SAPBEXHLevel0X 18 4" xfId="51240" xr:uid="{00000000-0005-0000-0000-0000DBA50000}"/>
    <cellStyle name="SAPBEXHLevel0X 19" xfId="9660" xr:uid="{00000000-0005-0000-0000-0000DCA50000}"/>
    <cellStyle name="SAPBEXHLevel0X 19 2" xfId="26662" xr:uid="{00000000-0005-0000-0000-0000DDA50000}"/>
    <cellStyle name="SAPBEXHLevel0X 19 3" xfId="37804" xr:uid="{00000000-0005-0000-0000-0000DEA50000}"/>
    <cellStyle name="SAPBEXHLevel0X 19 4" xfId="50770" xr:uid="{00000000-0005-0000-0000-0000DFA50000}"/>
    <cellStyle name="SAPBEXHLevel0X 2" xfId="2918" xr:uid="{00000000-0005-0000-0000-0000E0A50000}"/>
    <cellStyle name="SAPBEXHLevel0X 2 10" xfId="6287" xr:uid="{00000000-0005-0000-0000-0000E1A50000}"/>
    <cellStyle name="SAPBEXHLevel0X 2 10 2" xfId="23609" xr:uid="{00000000-0005-0000-0000-0000E2A50000}"/>
    <cellStyle name="SAPBEXHLevel0X 2 10 3" xfId="29804" xr:uid="{00000000-0005-0000-0000-0000E3A50000}"/>
    <cellStyle name="SAPBEXHLevel0X 2 10 4" xfId="48143" xr:uid="{00000000-0005-0000-0000-0000E4A50000}"/>
    <cellStyle name="SAPBEXHLevel0X 2 11" xfId="6522" xr:uid="{00000000-0005-0000-0000-0000E5A50000}"/>
    <cellStyle name="SAPBEXHLevel0X 2 11 2" xfId="23818" xr:uid="{00000000-0005-0000-0000-0000E6A50000}"/>
    <cellStyle name="SAPBEXHLevel0X 2 11 3" xfId="24113" xr:uid="{00000000-0005-0000-0000-0000E7A50000}"/>
    <cellStyle name="SAPBEXHLevel0X 2 11 4" xfId="48316" xr:uid="{00000000-0005-0000-0000-0000E8A50000}"/>
    <cellStyle name="SAPBEXHLevel0X 2 12" xfId="6816" xr:uid="{00000000-0005-0000-0000-0000E9A50000}"/>
    <cellStyle name="SAPBEXHLevel0X 2 12 2" xfId="24080" xr:uid="{00000000-0005-0000-0000-0000EAA50000}"/>
    <cellStyle name="SAPBEXHLevel0X 2 12 3" xfId="31532" xr:uid="{00000000-0005-0000-0000-0000EBA50000}"/>
    <cellStyle name="SAPBEXHLevel0X 2 12 4" xfId="48539" xr:uid="{00000000-0005-0000-0000-0000ECA50000}"/>
    <cellStyle name="SAPBEXHLevel0X 2 13" xfId="7179" xr:uid="{00000000-0005-0000-0000-0000EDA50000}"/>
    <cellStyle name="SAPBEXHLevel0X 2 13 2" xfId="24410" xr:uid="{00000000-0005-0000-0000-0000EEA50000}"/>
    <cellStyle name="SAPBEXHLevel0X 2 13 3" xfId="35850" xr:uid="{00000000-0005-0000-0000-0000EFA50000}"/>
    <cellStyle name="SAPBEXHLevel0X 2 13 4" xfId="48819" xr:uid="{00000000-0005-0000-0000-0000F0A50000}"/>
    <cellStyle name="SAPBEXHLevel0X 2 14" xfId="7606" xr:uid="{00000000-0005-0000-0000-0000F1A50000}"/>
    <cellStyle name="SAPBEXHLevel0X 2 14 2" xfId="24786" xr:uid="{00000000-0005-0000-0000-0000F2A50000}"/>
    <cellStyle name="SAPBEXHLevel0X 2 14 3" xfId="36158" xr:uid="{00000000-0005-0000-0000-0000F3A50000}"/>
    <cellStyle name="SAPBEXHLevel0X 2 14 4" xfId="49129" xr:uid="{00000000-0005-0000-0000-0000F4A50000}"/>
    <cellStyle name="SAPBEXHLevel0X 2 15" xfId="7903" xr:uid="{00000000-0005-0000-0000-0000F5A50000}"/>
    <cellStyle name="SAPBEXHLevel0X 2 15 2" xfId="25056" xr:uid="{00000000-0005-0000-0000-0000F6A50000}"/>
    <cellStyle name="SAPBEXHLevel0X 2 15 3" xfId="36388" xr:uid="{00000000-0005-0000-0000-0000F7A50000}"/>
    <cellStyle name="SAPBEXHLevel0X 2 15 4" xfId="49359" xr:uid="{00000000-0005-0000-0000-0000F8A50000}"/>
    <cellStyle name="SAPBEXHLevel0X 2 16" xfId="8485" xr:uid="{00000000-0005-0000-0000-0000F9A50000}"/>
    <cellStyle name="SAPBEXHLevel0X 2 16 2" xfId="25599" xr:uid="{00000000-0005-0000-0000-0000FAA50000}"/>
    <cellStyle name="SAPBEXHLevel0X 2 16 3" xfId="36872" xr:uid="{00000000-0005-0000-0000-0000FBA50000}"/>
    <cellStyle name="SAPBEXHLevel0X 2 16 4" xfId="49843" xr:uid="{00000000-0005-0000-0000-0000FCA50000}"/>
    <cellStyle name="SAPBEXHLevel0X 2 17" xfId="8747" xr:uid="{00000000-0005-0000-0000-0000FDA50000}"/>
    <cellStyle name="SAPBEXHLevel0X 2 17 2" xfId="25826" xr:uid="{00000000-0005-0000-0000-0000FEA50000}"/>
    <cellStyle name="SAPBEXHLevel0X 2 17 3" xfId="37060" xr:uid="{00000000-0005-0000-0000-0000FFA50000}"/>
    <cellStyle name="SAPBEXHLevel0X 2 17 4" xfId="50031" xr:uid="{00000000-0005-0000-0000-000000A60000}"/>
    <cellStyle name="SAPBEXHLevel0X 2 18" xfId="9024" xr:uid="{00000000-0005-0000-0000-000001A60000}"/>
    <cellStyle name="SAPBEXHLevel0X 2 18 2" xfId="26075" xr:uid="{00000000-0005-0000-0000-000002A60000}"/>
    <cellStyle name="SAPBEXHLevel0X 2 18 3" xfId="37276" xr:uid="{00000000-0005-0000-0000-000003A60000}"/>
    <cellStyle name="SAPBEXHLevel0X 2 18 4" xfId="50247" xr:uid="{00000000-0005-0000-0000-000004A60000}"/>
    <cellStyle name="SAPBEXHLevel0X 2 19" xfId="10544" xr:uid="{00000000-0005-0000-0000-000005A60000}"/>
    <cellStyle name="SAPBEXHLevel0X 2 19 2" xfId="27497" xr:uid="{00000000-0005-0000-0000-000006A60000}"/>
    <cellStyle name="SAPBEXHLevel0X 2 19 3" xfId="38537" xr:uid="{00000000-0005-0000-0000-000007A60000}"/>
    <cellStyle name="SAPBEXHLevel0X 2 19 4" xfId="51524" xr:uid="{00000000-0005-0000-0000-000008A60000}"/>
    <cellStyle name="SAPBEXHLevel0X 2 2" xfId="3430" xr:uid="{00000000-0005-0000-0000-000009A60000}"/>
    <cellStyle name="SAPBEXHLevel0X 2 2 2" xfId="21002" xr:uid="{00000000-0005-0000-0000-00000AA60000}"/>
    <cellStyle name="SAPBEXHLevel0X 2 2 3" xfId="22647" xr:uid="{00000000-0005-0000-0000-00000BA60000}"/>
    <cellStyle name="SAPBEXHLevel0X 2 2 4" xfId="45915" xr:uid="{00000000-0005-0000-0000-00000CA60000}"/>
    <cellStyle name="SAPBEXHLevel0X 2 20" xfId="10790" xr:uid="{00000000-0005-0000-0000-00000DA60000}"/>
    <cellStyle name="SAPBEXHLevel0X 2 20 2" xfId="27724" xr:uid="{00000000-0005-0000-0000-00000EA60000}"/>
    <cellStyle name="SAPBEXHLevel0X 2 20 3" xfId="38733" xr:uid="{00000000-0005-0000-0000-00000FA60000}"/>
    <cellStyle name="SAPBEXHLevel0X 2 20 4" xfId="51741" xr:uid="{00000000-0005-0000-0000-000010A60000}"/>
    <cellStyle name="SAPBEXHLevel0X 2 21" xfId="11115" xr:uid="{00000000-0005-0000-0000-000011A60000}"/>
    <cellStyle name="SAPBEXHLevel0X 2 21 2" xfId="28019" xr:uid="{00000000-0005-0000-0000-000012A60000}"/>
    <cellStyle name="SAPBEXHLevel0X 2 21 3" xfId="38972" xr:uid="{00000000-0005-0000-0000-000013A60000}"/>
    <cellStyle name="SAPBEXHLevel0X 2 21 4" xfId="51980" xr:uid="{00000000-0005-0000-0000-000014A60000}"/>
    <cellStyle name="SAPBEXHLevel0X 2 22" xfId="11455" xr:uid="{00000000-0005-0000-0000-000015A60000}"/>
    <cellStyle name="SAPBEXHLevel0X 2 22 2" xfId="28329" xr:uid="{00000000-0005-0000-0000-000016A60000}"/>
    <cellStyle name="SAPBEXHLevel0X 2 22 3" xfId="39231" xr:uid="{00000000-0005-0000-0000-000017A60000}"/>
    <cellStyle name="SAPBEXHLevel0X 2 22 4" xfId="52239" xr:uid="{00000000-0005-0000-0000-000018A60000}"/>
    <cellStyle name="SAPBEXHLevel0X 2 23" xfId="11726" xr:uid="{00000000-0005-0000-0000-000019A60000}"/>
    <cellStyle name="SAPBEXHLevel0X 2 23 2" xfId="28566" xr:uid="{00000000-0005-0000-0000-00001AA60000}"/>
    <cellStyle name="SAPBEXHLevel0X 2 23 3" xfId="39433" xr:uid="{00000000-0005-0000-0000-00001BA60000}"/>
    <cellStyle name="SAPBEXHLevel0X 2 23 4" xfId="52441" xr:uid="{00000000-0005-0000-0000-00001CA60000}"/>
    <cellStyle name="SAPBEXHLevel0X 2 24" xfId="12055" xr:uid="{00000000-0005-0000-0000-00001DA60000}"/>
    <cellStyle name="SAPBEXHLevel0X 2 24 2" xfId="28866" xr:uid="{00000000-0005-0000-0000-00001EA60000}"/>
    <cellStyle name="SAPBEXHLevel0X 2 24 3" xfId="39694" xr:uid="{00000000-0005-0000-0000-00001FA60000}"/>
    <cellStyle name="SAPBEXHLevel0X 2 24 4" xfId="52702" xr:uid="{00000000-0005-0000-0000-000020A60000}"/>
    <cellStyle name="SAPBEXHLevel0X 2 25" xfId="12342" xr:uid="{00000000-0005-0000-0000-000021A60000}"/>
    <cellStyle name="SAPBEXHLevel0X 2 25 2" xfId="29120" xr:uid="{00000000-0005-0000-0000-000022A60000}"/>
    <cellStyle name="SAPBEXHLevel0X 2 25 3" xfId="39894" xr:uid="{00000000-0005-0000-0000-000023A60000}"/>
    <cellStyle name="SAPBEXHLevel0X 2 25 4" xfId="52902" xr:uid="{00000000-0005-0000-0000-000024A60000}"/>
    <cellStyle name="SAPBEXHLevel0X 2 26" xfId="12614" xr:uid="{00000000-0005-0000-0000-000025A60000}"/>
    <cellStyle name="SAPBEXHLevel0X 2 26 2" xfId="29361" xr:uid="{00000000-0005-0000-0000-000026A60000}"/>
    <cellStyle name="SAPBEXHLevel0X 2 26 3" xfId="40094" xr:uid="{00000000-0005-0000-0000-000027A60000}"/>
    <cellStyle name="SAPBEXHLevel0X 2 26 4" xfId="53102" xr:uid="{00000000-0005-0000-0000-000028A60000}"/>
    <cellStyle name="SAPBEXHLevel0X 2 27" xfId="12896" xr:uid="{00000000-0005-0000-0000-000029A60000}"/>
    <cellStyle name="SAPBEXHLevel0X 2 27 2" xfId="29610" xr:uid="{00000000-0005-0000-0000-00002AA60000}"/>
    <cellStyle name="SAPBEXHLevel0X 2 27 3" xfId="40294" xr:uid="{00000000-0005-0000-0000-00002BA60000}"/>
    <cellStyle name="SAPBEXHLevel0X 2 27 4" xfId="53302" xr:uid="{00000000-0005-0000-0000-00002CA60000}"/>
    <cellStyle name="SAPBEXHLevel0X 2 28" xfId="13238" xr:uid="{00000000-0005-0000-0000-00002DA60000}"/>
    <cellStyle name="SAPBEXHLevel0X 2 28 2" xfId="29918" xr:uid="{00000000-0005-0000-0000-00002EA60000}"/>
    <cellStyle name="SAPBEXHLevel0X 2 28 3" xfId="40562" xr:uid="{00000000-0005-0000-0000-00002FA60000}"/>
    <cellStyle name="SAPBEXHLevel0X 2 28 4" xfId="53570" xr:uid="{00000000-0005-0000-0000-000030A60000}"/>
    <cellStyle name="SAPBEXHLevel0X 2 29" xfId="13575" xr:uid="{00000000-0005-0000-0000-000031A60000}"/>
    <cellStyle name="SAPBEXHLevel0X 2 29 2" xfId="30224" xr:uid="{00000000-0005-0000-0000-000032A60000}"/>
    <cellStyle name="SAPBEXHLevel0X 2 29 3" xfId="40828" xr:uid="{00000000-0005-0000-0000-000033A60000}"/>
    <cellStyle name="SAPBEXHLevel0X 2 29 4" xfId="53836" xr:uid="{00000000-0005-0000-0000-000034A60000}"/>
    <cellStyle name="SAPBEXHLevel0X 2 3" xfId="3726" xr:uid="{00000000-0005-0000-0000-000035A60000}"/>
    <cellStyle name="SAPBEXHLevel0X 2 3 2" xfId="21261" xr:uid="{00000000-0005-0000-0000-000036A60000}"/>
    <cellStyle name="SAPBEXHLevel0X 2 3 3" xfId="20237" xr:uid="{00000000-0005-0000-0000-000037A60000}"/>
    <cellStyle name="SAPBEXHLevel0X 2 3 4" xfId="46132" xr:uid="{00000000-0005-0000-0000-000038A60000}"/>
    <cellStyle name="SAPBEXHLevel0X 2 30" xfId="13815" xr:uid="{00000000-0005-0000-0000-000039A60000}"/>
    <cellStyle name="SAPBEXHLevel0X 2 30 2" xfId="30438" xr:uid="{00000000-0005-0000-0000-00003AA60000}"/>
    <cellStyle name="SAPBEXHLevel0X 2 30 3" xfId="41013" xr:uid="{00000000-0005-0000-0000-00003BA60000}"/>
    <cellStyle name="SAPBEXHLevel0X 2 30 4" xfId="54021" xr:uid="{00000000-0005-0000-0000-00003CA60000}"/>
    <cellStyle name="SAPBEXHLevel0X 2 31" xfId="14090" xr:uid="{00000000-0005-0000-0000-00003DA60000}"/>
    <cellStyle name="SAPBEXHLevel0X 2 31 2" xfId="30677" xr:uid="{00000000-0005-0000-0000-00003EA60000}"/>
    <cellStyle name="SAPBEXHLevel0X 2 31 3" xfId="41215" xr:uid="{00000000-0005-0000-0000-00003FA60000}"/>
    <cellStyle name="SAPBEXHLevel0X 2 31 4" xfId="54223" xr:uid="{00000000-0005-0000-0000-000040A60000}"/>
    <cellStyle name="SAPBEXHLevel0X 2 32" xfId="14387" xr:uid="{00000000-0005-0000-0000-000041A60000}"/>
    <cellStyle name="SAPBEXHLevel0X 2 32 2" xfId="30941" xr:uid="{00000000-0005-0000-0000-000042A60000}"/>
    <cellStyle name="SAPBEXHLevel0X 2 32 3" xfId="41431" xr:uid="{00000000-0005-0000-0000-000043A60000}"/>
    <cellStyle name="SAPBEXHLevel0X 2 32 4" xfId="54439" xr:uid="{00000000-0005-0000-0000-000044A60000}"/>
    <cellStyle name="SAPBEXHLevel0X 2 33" xfId="14711" xr:uid="{00000000-0005-0000-0000-000045A60000}"/>
    <cellStyle name="SAPBEXHLevel0X 2 33 2" xfId="31229" xr:uid="{00000000-0005-0000-0000-000046A60000}"/>
    <cellStyle name="SAPBEXHLevel0X 2 33 3" xfId="41674" xr:uid="{00000000-0005-0000-0000-000047A60000}"/>
    <cellStyle name="SAPBEXHLevel0X 2 33 4" xfId="54682" xr:uid="{00000000-0005-0000-0000-000048A60000}"/>
    <cellStyle name="SAPBEXHLevel0X 2 34" xfId="15013" xr:uid="{00000000-0005-0000-0000-000049A60000}"/>
    <cellStyle name="SAPBEXHLevel0X 2 34 2" xfId="31498" xr:uid="{00000000-0005-0000-0000-00004AA60000}"/>
    <cellStyle name="SAPBEXHLevel0X 2 34 3" xfId="41906" xr:uid="{00000000-0005-0000-0000-00004BA60000}"/>
    <cellStyle name="SAPBEXHLevel0X 2 34 4" xfId="54914" xr:uid="{00000000-0005-0000-0000-00004CA60000}"/>
    <cellStyle name="SAPBEXHLevel0X 2 35" xfId="15319" xr:uid="{00000000-0005-0000-0000-00004DA60000}"/>
    <cellStyle name="SAPBEXHLevel0X 2 35 2" xfId="31767" xr:uid="{00000000-0005-0000-0000-00004EA60000}"/>
    <cellStyle name="SAPBEXHLevel0X 2 35 3" xfId="42136" xr:uid="{00000000-0005-0000-0000-00004FA60000}"/>
    <cellStyle name="SAPBEXHLevel0X 2 35 4" xfId="55144" xr:uid="{00000000-0005-0000-0000-000050A60000}"/>
    <cellStyle name="SAPBEXHLevel0X 2 36" xfId="15764" xr:uid="{00000000-0005-0000-0000-000051A60000}"/>
    <cellStyle name="SAPBEXHLevel0X 2 36 2" xfId="32171" xr:uid="{00000000-0005-0000-0000-000052A60000}"/>
    <cellStyle name="SAPBEXHLevel0X 2 36 3" xfId="42498" xr:uid="{00000000-0005-0000-0000-000053A60000}"/>
    <cellStyle name="SAPBEXHLevel0X 2 36 4" xfId="55506" xr:uid="{00000000-0005-0000-0000-000054A60000}"/>
    <cellStyle name="SAPBEXHLevel0X 2 37" xfId="16028" xr:uid="{00000000-0005-0000-0000-000055A60000}"/>
    <cellStyle name="SAPBEXHLevel0X 2 37 2" xfId="32399" xr:uid="{00000000-0005-0000-0000-000056A60000}"/>
    <cellStyle name="SAPBEXHLevel0X 2 37 3" xfId="42688" xr:uid="{00000000-0005-0000-0000-000057A60000}"/>
    <cellStyle name="SAPBEXHLevel0X 2 37 4" xfId="55696" xr:uid="{00000000-0005-0000-0000-000058A60000}"/>
    <cellStyle name="SAPBEXHLevel0X 2 38" xfId="16515" xr:uid="{00000000-0005-0000-0000-000059A60000}"/>
    <cellStyle name="SAPBEXHLevel0X 2 38 2" xfId="32846" xr:uid="{00000000-0005-0000-0000-00005AA60000}"/>
    <cellStyle name="SAPBEXHLevel0X 2 38 3" xfId="43085" xr:uid="{00000000-0005-0000-0000-00005BA60000}"/>
    <cellStyle name="SAPBEXHLevel0X 2 38 4" xfId="56093" xr:uid="{00000000-0005-0000-0000-00005CA60000}"/>
    <cellStyle name="SAPBEXHLevel0X 2 39" xfId="16734" xr:uid="{00000000-0005-0000-0000-00005DA60000}"/>
    <cellStyle name="SAPBEXHLevel0X 2 39 2" xfId="33040" xr:uid="{00000000-0005-0000-0000-00005EA60000}"/>
    <cellStyle name="SAPBEXHLevel0X 2 39 3" xfId="43255" xr:uid="{00000000-0005-0000-0000-00005FA60000}"/>
    <cellStyle name="SAPBEXHLevel0X 2 39 4" xfId="56263" xr:uid="{00000000-0005-0000-0000-000060A60000}"/>
    <cellStyle name="SAPBEXHLevel0X 2 4" xfId="4343" xr:uid="{00000000-0005-0000-0000-000061A60000}"/>
    <cellStyle name="SAPBEXHLevel0X 2 4 2" xfId="21825" xr:uid="{00000000-0005-0000-0000-000062A60000}"/>
    <cellStyle name="SAPBEXHLevel0X 2 4 3" xfId="25387" xr:uid="{00000000-0005-0000-0000-000063A60000}"/>
    <cellStyle name="SAPBEXHLevel0X 2 4 4" xfId="46610" xr:uid="{00000000-0005-0000-0000-000064A60000}"/>
    <cellStyle name="SAPBEXHLevel0X 2 40" xfId="17535" xr:uid="{00000000-0005-0000-0000-000065A60000}"/>
    <cellStyle name="SAPBEXHLevel0X 2 40 2" xfId="33773" xr:uid="{00000000-0005-0000-0000-000066A60000}"/>
    <cellStyle name="SAPBEXHLevel0X 2 40 3" xfId="43887" xr:uid="{00000000-0005-0000-0000-000067A60000}"/>
    <cellStyle name="SAPBEXHLevel0X 2 40 4" xfId="56895" xr:uid="{00000000-0005-0000-0000-000068A60000}"/>
    <cellStyle name="SAPBEXHLevel0X 2 41" xfId="17786" xr:uid="{00000000-0005-0000-0000-000069A60000}"/>
    <cellStyle name="SAPBEXHLevel0X 2 41 2" xfId="33994" xr:uid="{00000000-0005-0000-0000-00006AA60000}"/>
    <cellStyle name="SAPBEXHLevel0X 2 41 3" xfId="44068" xr:uid="{00000000-0005-0000-0000-00006BA60000}"/>
    <cellStyle name="SAPBEXHLevel0X 2 41 4" xfId="57076" xr:uid="{00000000-0005-0000-0000-00006CA60000}"/>
    <cellStyle name="SAPBEXHLevel0X 2 42" xfId="18105" xr:uid="{00000000-0005-0000-0000-00006DA60000}"/>
    <cellStyle name="SAPBEXHLevel0X 2 42 2" xfId="34275" xr:uid="{00000000-0005-0000-0000-00006EA60000}"/>
    <cellStyle name="SAPBEXHLevel0X 2 42 3" xfId="44302" xr:uid="{00000000-0005-0000-0000-00006FA60000}"/>
    <cellStyle name="SAPBEXHLevel0X 2 42 4" xfId="57310" xr:uid="{00000000-0005-0000-0000-000070A60000}"/>
    <cellStyle name="SAPBEXHLevel0X 2 43" xfId="18416" xr:uid="{00000000-0005-0000-0000-000071A60000}"/>
    <cellStyle name="SAPBEXHLevel0X 2 43 2" xfId="34550" xr:uid="{00000000-0005-0000-0000-000072A60000}"/>
    <cellStyle name="SAPBEXHLevel0X 2 43 3" xfId="44532" xr:uid="{00000000-0005-0000-0000-000073A60000}"/>
    <cellStyle name="SAPBEXHLevel0X 2 43 4" xfId="57540" xr:uid="{00000000-0005-0000-0000-000074A60000}"/>
    <cellStyle name="SAPBEXHLevel0X 2 44" xfId="18732" xr:uid="{00000000-0005-0000-0000-000075A60000}"/>
    <cellStyle name="SAPBEXHLevel0X 2 44 2" xfId="34830" xr:uid="{00000000-0005-0000-0000-000076A60000}"/>
    <cellStyle name="SAPBEXHLevel0X 2 44 3" xfId="44767" xr:uid="{00000000-0005-0000-0000-000077A60000}"/>
    <cellStyle name="SAPBEXHLevel0X 2 44 4" xfId="57775" xr:uid="{00000000-0005-0000-0000-000078A60000}"/>
    <cellStyle name="SAPBEXHLevel0X 2 45" xfId="19192" xr:uid="{00000000-0005-0000-0000-000079A60000}"/>
    <cellStyle name="SAPBEXHLevel0X 2 45 2" xfId="35239" xr:uid="{00000000-0005-0000-0000-00007AA60000}"/>
    <cellStyle name="SAPBEXHLevel0X 2 45 3" xfId="45109" xr:uid="{00000000-0005-0000-0000-00007BA60000}"/>
    <cellStyle name="SAPBEXHLevel0X 2 45 4" xfId="58117" xr:uid="{00000000-0005-0000-0000-00007CA60000}"/>
    <cellStyle name="SAPBEXHLevel0X 2 46" xfId="19495" xr:uid="{00000000-0005-0000-0000-00007DA60000}"/>
    <cellStyle name="SAPBEXHLevel0X 2 46 2" xfId="35505" xr:uid="{00000000-0005-0000-0000-00007EA60000}"/>
    <cellStyle name="SAPBEXHLevel0X 2 46 3" xfId="45332" xr:uid="{00000000-0005-0000-0000-00007FA60000}"/>
    <cellStyle name="SAPBEXHLevel0X 2 46 4" xfId="58340" xr:uid="{00000000-0005-0000-0000-000080A60000}"/>
    <cellStyle name="SAPBEXHLevel0X 2 47" xfId="20881" xr:uid="{00000000-0005-0000-0000-000081A60000}"/>
    <cellStyle name="SAPBEXHLevel0X 2 48" xfId="45584" xr:uid="{00000000-0005-0000-0000-000082A60000}"/>
    <cellStyle name="SAPBEXHLevel0X 2 5" xfId="4587" xr:uid="{00000000-0005-0000-0000-000083A60000}"/>
    <cellStyle name="SAPBEXHLevel0X 2 5 2" xfId="22038" xr:uid="{00000000-0005-0000-0000-000084A60000}"/>
    <cellStyle name="SAPBEXHLevel0X 2 5 3" xfId="19775" xr:uid="{00000000-0005-0000-0000-000085A60000}"/>
    <cellStyle name="SAPBEXHLevel0X 2 5 4" xfId="46782" xr:uid="{00000000-0005-0000-0000-000086A60000}"/>
    <cellStyle name="SAPBEXHLevel0X 2 6" xfId="4977" xr:uid="{00000000-0005-0000-0000-000087A60000}"/>
    <cellStyle name="SAPBEXHLevel0X 2 6 2" xfId="22400" xr:uid="{00000000-0005-0000-0000-000088A60000}"/>
    <cellStyle name="SAPBEXHLevel0X 2 6 3" xfId="19761" xr:uid="{00000000-0005-0000-0000-000089A60000}"/>
    <cellStyle name="SAPBEXHLevel0X 2 6 4" xfId="47094" xr:uid="{00000000-0005-0000-0000-00008AA60000}"/>
    <cellStyle name="SAPBEXHLevel0X 2 7" xfId="5202" xr:uid="{00000000-0005-0000-0000-00008BA60000}"/>
    <cellStyle name="SAPBEXHLevel0X 2 7 2" xfId="22603" xr:uid="{00000000-0005-0000-0000-00008CA60000}"/>
    <cellStyle name="SAPBEXHLevel0X 2 7 3" xfId="19647" xr:uid="{00000000-0005-0000-0000-00008DA60000}"/>
    <cellStyle name="SAPBEXHLevel0X 2 7 4" xfId="47275" xr:uid="{00000000-0005-0000-0000-00008EA60000}"/>
    <cellStyle name="SAPBEXHLevel0X 2 8" xfId="5487" xr:uid="{00000000-0005-0000-0000-00008FA60000}"/>
    <cellStyle name="SAPBEXHLevel0X 2 8 2" xfId="22864" xr:uid="{00000000-0005-0000-0000-000090A60000}"/>
    <cellStyle name="SAPBEXHLevel0X 2 8 3" xfId="31098" xr:uid="{00000000-0005-0000-0000-000091A60000}"/>
    <cellStyle name="SAPBEXHLevel0X 2 8 4" xfId="47493" xr:uid="{00000000-0005-0000-0000-000092A60000}"/>
    <cellStyle name="SAPBEXHLevel0X 2 9" xfId="5695" xr:uid="{00000000-0005-0000-0000-000093A60000}"/>
    <cellStyle name="SAPBEXHLevel0X 2 9 2" xfId="23053" xr:uid="{00000000-0005-0000-0000-000094A60000}"/>
    <cellStyle name="SAPBEXHLevel0X 2 9 3" xfId="27378" xr:uid="{00000000-0005-0000-0000-000095A60000}"/>
    <cellStyle name="SAPBEXHLevel0X 2 9 4" xfId="47655" xr:uid="{00000000-0005-0000-0000-000096A60000}"/>
    <cellStyle name="SAPBEXHLevel0X 20" xfId="9583" xr:uid="{00000000-0005-0000-0000-000097A60000}"/>
    <cellStyle name="SAPBEXHLevel0X 20 2" xfId="26592" xr:uid="{00000000-0005-0000-0000-000098A60000}"/>
    <cellStyle name="SAPBEXHLevel0X 20 3" xfId="37735" xr:uid="{00000000-0005-0000-0000-000099A60000}"/>
    <cellStyle name="SAPBEXHLevel0X 20 4" xfId="50701" xr:uid="{00000000-0005-0000-0000-00009AA60000}"/>
    <cellStyle name="SAPBEXHLevel0X 21" xfId="9926" xr:uid="{00000000-0005-0000-0000-00009BA60000}"/>
    <cellStyle name="SAPBEXHLevel0X 21 2" xfId="26916" xr:uid="{00000000-0005-0000-0000-00009CA60000}"/>
    <cellStyle name="SAPBEXHLevel0X 21 3" xfId="38029" xr:uid="{00000000-0005-0000-0000-00009DA60000}"/>
    <cellStyle name="SAPBEXHLevel0X 21 4" xfId="50994" xr:uid="{00000000-0005-0000-0000-00009EA60000}"/>
    <cellStyle name="SAPBEXHLevel0X 22" xfId="15449" xr:uid="{00000000-0005-0000-0000-00009FA60000}"/>
    <cellStyle name="SAPBEXHLevel0X 22 2" xfId="31877" xr:uid="{00000000-0005-0000-0000-0000A0A60000}"/>
    <cellStyle name="SAPBEXHLevel0X 22 3" xfId="42229" xr:uid="{00000000-0005-0000-0000-0000A1A60000}"/>
    <cellStyle name="SAPBEXHLevel0X 22 4" xfId="55237" xr:uid="{00000000-0005-0000-0000-0000A2A60000}"/>
    <cellStyle name="SAPBEXHLevel0X 23" xfId="16197" xr:uid="{00000000-0005-0000-0000-0000A3A60000}"/>
    <cellStyle name="SAPBEXHLevel0X 23 2" xfId="32551" xr:uid="{00000000-0005-0000-0000-0000A4A60000}"/>
    <cellStyle name="SAPBEXHLevel0X 23 3" xfId="42820" xr:uid="{00000000-0005-0000-0000-0000A5A60000}"/>
    <cellStyle name="SAPBEXHLevel0X 23 4" xfId="55828" xr:uid="{00000000-0005-0000-0000-0000A6A60000}"/>
    <cellStyle name="SAPBEXHLevel0X 24" xfId="16956" xr:uid="{00000000-0005-0000-0000-0000A7A60000}"/>
    <cellStyle name="SAPBEXHLevel0X 24 2" xfId="33237" xr:uid="{00000000-0005-0000-0000-0000A8A60000}"/>
    <cellStyle name="SAPBEXHLevel0X 24 3" xfId="43419" xr:uid="{00000000-0005-0000-0000-0000A9A60000}"/>
    <cellStyle name="SAPBEXHLevel0X 24 4" xfId="56427" xr:uid="{00000000-0005-0000-0000-0000AAA60000}"/>
    <cellStyle name="SAPBEXHLevel0X 25" xfId="17038" xr:uid="{00000000-0005-0000-0000-0000ABA60000}"/>
    <cellStyle name="SAPBEXHLevel0X 25 2" xfId="33318" xr:uid="{00000000-0005-0000-0000-0000ACA60000}"/>
    <cellStyle name="SAPBEXHLevel0X 25 3" xfId="43495" xr:uid="{00000000-0005-0000-0000-0000ADA60000}"/>
    <cellStyle name="SAPBEXHLevel0X 25 4" xfId="56503" xr:uid="{00000000-0005-0000-0000-0000AEA60000}"/>
    <cellStyle name="SAPBEXHLevel0X 26" xfId="17213" xr:uid="{00000000-0005-0000-0000-0000AFA60000}"/>
    <cellStyle name="SAPBEXHLevel0X 26 2" xfId="33474" xr:uid="{00000000-0005-0000-0000-0000B0A60000}"/>
    <cellStyle name="SAPBEXHLevel0X 26 3" xfId="43625" xr:uid="{00000000-0005-0000-0000-0000B1A60000}"/>
    <cellStyle name="SAPBEXHLevel0X 26 4" xfId="56633" xr:uid="{00000000-0005-0000-0000-0000B2A60000}"/>
    <cellStyle name="SAPBEXHLevel0X 27" xfId="16861" xr:uid="{00000000-0005-0000-0000-0000B3A60000}"/>
    <cellStyle name="SAPBEXHLevel0X 27 2" xfId="33148" xr:uid="{00000000-0005-0000-0000-0000B4A60000}"/>
    <cellStyle name="SAPBEXHLevel0X 27 3" xfId="43345" xr:uid="{00000000-0005-0000-0000-0000B5A60000}"/>
    <cellStyle name="SAPBEXHLevel0X 27 4" xfId="56353" xr:uid="{00000000-0005-0000-0000-0000B6A60000}"/>
    <cellStyle name="SAPBEXHLevel0X 28" xfId="18890" xr:uid="{00000000-0005-0000-0000-0000B7A60000}"/>
    <cellStyle name="SAPBEXHLevel0X 28 2" xfId="34962" xr:uid="{00000000-0005-0000-0000-0000B8A60000}"/>
    <cellStyle name="SAPBEXHLevel0X 28 3" xfId="44876" xr:uid="{00000000-0005-0000-0000-0000B9A60000}"/>
    <cellStyle name="SAPBEXHLevel0X 28 4" xfId="57884" xr:uid="{00000000-0005-0000-0000-0000BAA60000}"/>
    <cellStyle name="SAPBEXHLevel0X 29" xfId="20218" xr:uid="{00000000-0005-0000-0000-0000BBA60000}"/>
    <cellStyle name="SAPBEXHLevel0X 3" xfId="2828" xr:uid="{00000000-0005-0000-0000-0000BCA60000}"/>
    <cellStyle name="SAPBEXHLevel0X 3 10" xfId="6202" xr:uid="{00000000-0005-0000-0000-0000BDA60000}"/>
    <cellStyle name="SAPBEXHLevel0X 3 10 2" xfId="23524" xr:uid="{00000000-0005-0000-0000-0000BEA60000}"/>
    <cellStyle name="SAPBEXHLevel0X 3 10 3" xfId="20887" xr:uid="{00000000-0005-0000-0000-0000BFA60000}"/>
    <cellStyle name="SAPBEXHLevel0X 3 10 4" xfId="48058" xr:uid="{00000000-0005-0000-0000-0000C0A60000}"/>
    <cellStyle name="SAPBEXHLevel0X 3 11" xfId="6434" xr:uid="{00000000-0005-0000-0000-0000C1A60000}"/>
    <cellStyle name="SAPBEXHLevel0X 3 11 2" xfId="23733" xr:uid="{00000000-0005-0000-0000-0000C2A60000}"/>
    <cellStyle name="SAPBEXHLevel0X 3 11 3" xfId="22941" xr:uid="{00000000-0005-0000-0000-0000C3A60000}"/>
    <cellStyle name="SAPBEXHLevel0X 3 11 4" xfId="48231" xr:uid="{00000000-0005-0000-0000-0000C4A60000}"/>
    <cellStyle name="SAPBEXHLevel0X 3 12" xfId="6728" xr:uid="{00000000-0005-0000-0000-0000C5A60000}"/>
    <cellStyle name="SAPBEXHLevel0X 3 12 2" xfId="23995" xr:uid="{00000000-0005-0000-0000-0000C6A60000}"/>
    <cellStyle name="SAPBEXHLevel0X 3 12 3" xfId="26336" xr:uid="{00000000-0005-0000-0000-0000C7A60000}"/>
    <cellStyle name="SAPBEXHLevel0X 3 12 4" xfId="48454" xr:uid="{00000000-0005-0000-0000-0000C8A60000}"/>
    <cellStyle name="SAPBEXHLevel0X 3 13" xfId="7093" xr:uid="{00000000-0005-0000-0000-0000C9A60000}"/>
    <cellStyle name="SAPBEXHLevel0X 3 13 2" xfId="24324" xr:uid="{00000000-0005-0000-0000-0000CAA60000}"/>
    <cellStyle name="SAPBEXHLevel0X 3 13 3" xfId="35765" xr:uid="{00000000-0005-0000-0000-0000CBA60000}"/>
    <cellStyle name="SAPBEXHLevel0X 3 13 4" xfId="48734" xr:uid="{00000000-0005-0000-0000-0000CCA60000}"/>
    <cellStyle name="SAPBEXHLevel0X 3 14" xfId="7518" xr:uid="{00000000-0005-0000-0000-0000CDA60000}"/>
    <cellStyle name="SAPBEXHLevel0X 3 14 2" xfId="24701" xr:uid="{00000000-0005-0000-0000-0000CEA60000}"/>
    <cellStyle name="SAPBEXHLevel0X 3 14 3" xfId="36073" xr:uid="{00000000-0005-0000-0000-0000CFA60000}"/>
    <cellStyle name="SAPBEXHLevel0X 3 14 4" xfId="49044" xr:uid="{00000000-0005-0000-0000-0000D0A60000}"/>
    <cellStyle name="SAPBEXHLevel0X 3 15" xfId="7816" xr:uid="{00000000-0005-0000-0000-0000D1A60000}"/>
    <cellStyle name="SAPBEXHLevel0X 3 15 2" xfId="24971" xr:uid="{00000000-0005-0000-0000-0000D2A60000}"/>
    <cellStyle name="SAPBEXHLevel0X 3 15 3" xfId="36303" xr:uid="{00000000-0005-0000-0000-0000D3A60000}"/>
    <cellStyle name="SAPBEXHLevel0X 3 15 4" xfId="49274" xr:uid="{00000000-0005-0000-0000-0000D4A60000}"/>
    <cellStyle name="SAPBEXHLevel0X 3 16" xfId="8397" xr:uid="{00000000-0005-0000-0000-0000D5A60000}"/>
    <cellStyle name="SAPBEXHLevel0X 3 16 2" xfId="25513" xr:uid="{00000000-0005-0000-0000-0000D6A60000}"/>
    <cellStyle name="SAPBEXHLevel0X 3 16 3" xfId="36786" xr:uid="{00000000-0005-0000-0000-0000D7A60000}"/>
    <cellStyle name="SAPBEXHLevel0X 3 16 4" xfId="49757" xr:uid="{00000000-0005-0000-0000-0000D8A60000}"/>
    <cellStyle name="SAPBEXHLevel0X 3 17" xfId="8659" xr:uid="{00000000-0005-0000-0000-0000D9A60000}"/>
    <cellStyle name="SAPBEXHLevel0X 3 17 2" xfId="25740" xr:uid="{00000000-0005-0000-0000-0000DAA60000}"/>
    <cellStyle name="SAPBEXHLevel0X 3 17 3" xfId="36975" xr:uid="{00000000-0005-0000-0000-0000DBA60000}"/>
    <cellStyle name="SAPBEXHLevel0X 3 17 4" xfId="49946" xr:uid="{00000000-0005-0000-0000-0000DCA60000}"/>
    <cellStyle name="SAPBEXHLevel0X 3 18" xfId="8937" xr:uid="{00000000-0005-0000-0000-0000DDA60000}"/>
    <cellStyle name="SAPBEXHLevel0X 3 18 2" xfId="25990" xr:uid="{00000000-0005-0000-0000-0000DEA60000}"/>
    <cellStyle name="SAPBEXHLevel0X 3 18 3" xfId="37191" xr:uid="{00000000-0005-0000-0000-0000DFA60000}"/>
    <cellStyle name="SAPBEXHLevel0X 3 18 4" xfId="50162" xr:uid="{00000000-0005-0000-0000-0000E0A60000}"/>
    <cellStyle name="SAPBEXHLevel0X 3 19" xfId="10457" xr:uid="{00000000-0005-0000-0000-0000E1A60000}"/>
    <cellStyle name="SAPBEXHLevel0X 3 19 2" xfId="27410" xr:uid="{00000000-0005-0000-0000-0000E2A60000}"/>
    <cellStyle name="SAPBEXHLevel0X 3 19 3" xfId="38451" xr:uid="{00000000-0005-0000-0000-0000E3A60000}"/>
    <cellStyle name="SAPBEXHLevel0X 3 19 4" xfId="51438" xr:uid="{00000000-0005-0000-0000-0000E4A60000}"/>
    <cellStyle name="SAPBEXHLevel0X 3 2" xfId="3342" xr:uid="{00000000-0005-0000-0000-0000E5A60000}"/>
    <cellStyle name="SAPBEXHLevel0X 3 2 2" xfId="20916" xr:uid="{00000000-0005-0000-0000-0000E6A60000}"/>
    <cellStyle name="SAPBEXHLevel0X 3 2 3" xfId="35112" xr:uid="{00000000-0005-0000-0000-0000E7A60000}"/>
    <cellStyle name="SAPBEXHLevel0X 3 2 4" xfId="45830" xr:uid="{00000000-0005-0000-0000-0000E8A60000}"/>
    <cellStyle name="SAPBEXHLevel0X 3 20" xfId="10703" xr:uid="{00000000-0005-0000-0000-0000E9A60000}"/>
    <cellStyle name="SAPBEXHLevel0X 3 20 2" xfId="27639" xr:uid="{00000000-0005-0000-0000-0000EAA60000}"/>
    <cellStyle name="SAPBEXHLevel0X 3 20 3" xfId="38648" xr:uid="{00000000-0005-0000-0000-0000EBA60000}"/>
    <cellStyle name="SAPBEXHLevel0X 3 20 4" xfId="51656" xr:uid="{00000000-0005-0000-0000-0000ECA60000}"/>
    <cellStyle name="SAPBEXHLevel0X 3 21" xfId="11027" xr:uid="{00000000-0005-0000-0000-0000EDA60000}"/>
    <cellStyle name="SAPBEXHLevel0X 3 21 2" xfId="27934" xr:uid="{00000000-0005-0000-0000-0000EEA60000}"/>
    <cellStyle name="SAPBEXHLevel0X 3 21 3" xfId="38887" xr:uid="{00000000-0005-0000-0000-0000EFA60000}"/>
    <cellStyle name="SAPBEXHLevel0X 3 21 4" xfId="51895" xr:uid="{00000000-0005-0000-0000-0000F0A60000}"/>
    <cellStyle name="SAPBEXHLevel0X 3 22" xfId="11365" xr:uid="{00000000-0005-0000-0000-0000F1A60000}"/>
    <cellStyle name="SAPBEXHLevel0X 3 22 2" xfId="28241" xr:uid="{00000000-0005-0000-0000-0000F2A60000}"/>
    <cellStyle name="SAPBEXHLevel0X 3 22 3" xfId="39144" xr:uid="{00000000-0005-0000-0000-0000F3A60000}"/>
    <cellStyle name="SAPBEXHLevel0X 3 22 4" xfId="52152" xr:uid="{00000000-0005-0000-0000-0000F4A60000}"/>
    <cellStyle name="SAPBEXHLevel0X 3 23" xfId="11636" xr:uid="{00000000-0005-0000-0000-0000F5A60000}"/>
    <cellStyle name="SAPBEXHLevel0X 3 23 2" xfId="28480" xr:uid="{00000000-0005-0000-0000-0000F6A60000}"/>
    <cellStyle name="SAPBEXHLevel0X 3 23 3" xfId="39347" xr:uid="{00000000-0005-0000-0000-0000F7A60000}"/>
    <cellStyle name="SAPBEXHLevel0X 3 23 4" xfId="52355" xr:uid="{00000000-0005-0000-0000-0000F8A60000}"/>
    <cellStyle name="SAPBEXHLevel0X 3 24" xfId="11967" xr:uid="{00000000-0005-0000-0000-0000F9A60000}"/>
    <cellStyle name="SAPBEXHLevel0X 3 24 2" xfId="28780" xr:uid="{00000000-0005-0000-0000-0000FAA60000}"/>
    <cellStyle name="SAPBEXHLevel0X 3 24 3" xfId="39608" xr:uid="{00000000-0005-0000-0000-0000FBA60000}"/>
    <cellStyle name="SAPBEXHLevel0X 3 24 4" xfId="52616" xr:uid="{00000000-0005-0000-0000-0000FCA60000}"/>
    <cellStyle name="SAPBEXHLevel0X 3 25" xfId="12252" xr:uid="{00000000-0005-0000-0000-0000FDA60000}"/>
    <cellStyle name="SAPBEXHLevel0X 3 25 2" xfId="29033" xr:uid="{00000000-0005-0000-0000-0000FEA60000}"/>
    <cellStyle name="SAPBEXHLevel0X 3 25 3" xfId="39807" xr:uid="{00000000-0005-0000-0000-0000FFA60000}"/>
    <cellStyle name="SAPBEXHLevel0X 3 25 4" xfId="52815" xr:uid="{00000000-0005-0000-0000-000000A70000}"/>
    <cellStyle name="SAPBEXHLevel0X 3 26" xfId="12525" xr:uid="{00000000-0005-0000-0000-000001A70000}"/>
    <cellStyle name="SAPBEXHLevel0X 3 26 2" xfId="29274" xr:uid="{00000000-0005-0000-0000-000002A70000}"/>
    <cellStyle name="SAPBEXHLevel0X 3 26 3" xfId="40008" xr:uid="{00000000-0005-0000-0000-000003A70000}"/>
    <cellStyle name="SAPBEXHLevel0X 3 26 4" xfId="53016" xr:uid="{00000000-0005-0000-0000-000004A70000}"/>
    <cellStyle name="SAPBEXHLevel0X 3 27" xfId="12808" xr:uid="{00000000-0005-0000-0000-000005A70000}"/>
    <cellStyle name="SAPBEXHLevel0X 3 27 2" xfId="29525" xr:uid="{00000000-0005-0000-0000-000006A70000}"/>
    <cellStyle name="SAPBEXHLevel0X 3 27 3" xfId="40209" xr:uid="{00000000-0005-0000-0000-000007A70000}"/>
    <cellStyle name="SAPBEXHLevel0X 3 27 4" xfId="53217" xr:uid="{00000000-0005-0000-0000-000008A70000}"/>
    <cellStyle name="SAPBEXHLevel0X 3 28" xfId="13151" xr:uid="{00000000-0005-0000-0000-000009A70000}"/>
    <cellStyle name="SAPBEXHLevel0X 3 28 2" xfId="29833" xr:uid="{00000000-0005-0000-0000-00000AA70000}"/>
    <cellStyle name="SAPBEXHLevel0X 3 28 3" xfId="40477" xr:uid="{00000000-0005-0000-0000-00000BA70000}"/>
    <cellStyle name="SAPBEXHLevel0X 3 28 4" xfId="53485" xr:uid="{00000000-0005-0000-0000-00000CA70000}"/>
    <cellStyle name="SAPBEXHLevel0X 3 29" xfId="13488" xr:uid="{00000000-0005-0000-0000-00000DA70000}"/>
    <cellStyle name="SAPBEXHLevel0X 3 29 2" xfId="30139" xr:uid="{00000000-0005-0000-0000-00000EA70000}"/>
    <cellStyle name="SAPBEXHLevel0X 3 29 3" xfId="40743" xr:uid="{00000000-0005-0000-0000-00000FA70000}"/>
    <cellStyle name="SAPBEXHLevel0X 3 29 4" xfId="53751" xr:uid="{00000000-0005-0000-0000-000010A70000}"/>
    <cellStyle name="SAPBEXHLevel0X 3 3" xfId="3638" xr:uid="{00000000-0005-0000-0000-000011A70000}"/>
    <cellStyle name="SAPBEXHLevel0X 3 3 2" xfId="21176" xr:uid="{00000000-0005-0000-0000-000012A70000}"/>
    <cellStyle name="SAPBEXHLevel0X 3 3 3" xfId="26317" xr:uid="{00000000-0005-0000-0000-000013A70000}"/>
    <cellStyle name="SAPBEXHLevel0X 3 3 4" xfId="46047" xr:uid="{00000000-0005-0000-0000-000014A70000}"/>
    <cellStyle name="SAPBEXHLevel0X 3 30" xfId="13727" xr:uid="{00000000-0005-0000-0000-000015A70000}"/>
    <cellStyle name="SAPBEXHLevel0X 3 30 2" xfId="30352" xr:uid="{00000000-0005-0000-0000-000016A70000}"/>
    <cellStyle name="SAPBEXHLevel0X 3 30 3" xfId="40928" xr:uid="{00000000-0005-0000-0000-000017A70000}"/>
    <cellStyle name="SAPBEXHLevel0X 3 30 4" xfId="53936" xr:uid="{00000000-0005-0000-0000-000018A70000}"/>
    <cellStyle name="SAPBEXHLevel0X 3 31" xfId="14002" xr:uid="{00000000-0005-0000-0000-000019A70000}"/>
    <cellStyle name="SAPBEXHLevel0X 3 31 2" xfId="30592" xr:uid="{00000000-0005-0000-0000-00001AA70000}"/>
    <cellStyle name="SAPBEXHLevel0X 3 31 3" xfId="41130" xr:uid="{00000000-0005-0000-0000-00001BA70000}"/>
    <cellStyle name="SAPBEXHLevel0X 3 31 4" xfId="54138" xr:uid="{00000000-0005-0000-0000-00001CA70000}"/>
    <cellStyle name="SAPBEXHLevel0X 3 32" xfId="14299" xr:uid="{00000000-0005-0000-0000-00001DA70000}"/>
    <cellStyle name="SAPBEXHLevel0X 3 32 2" xfId="30856" xr:uid="{00000000-0005-0000-0000-00001EA70000}"/>
    <cellStyle name="SAPBEXHLevel0X 3 32 3" xfId="41346" xr:uid="{00000000-0005-0000-0000-00001FA70000}"/>
    <cellStyle name="SAPBEXHLevel0X 3 32 4" xfId="54354" xr:uid="{00000000-0005-0000-0000-000020A70000}"/>
    <cellStyle name="SAPBEXHLevel0X 3 33" xfId="14623" xr:uid="{00000000-0005-0000-0000-000021A70000}"/>
    <cellStyle name="SAPBEXHLevel0X 3 33 2" xfId="31144" xr:uid="{00000000-0005-0000-0000-000022A70000}"/>
    <cellStyle name="SAPBEXHLevel0X 3 33 3" xfId="41589" xr:uid="{00000000-0005-0000-0000-000023A70000}"/>
    <cellStyle name="SAPBEXHLevel0X 3 33 4" xfId="54597" xr:uid="{00000000-0005-0000-0000-000024A70000}"/>
    <cellStyle name="SAPBEXHLevel0X 3 34" xfId="14926" xr:uid="{00000000-0005-0000-0000-000025A70000}"/>
    <cellStyle name="SAPBEXHLevel0X 3 34 2" xfId="31413" xr:uid="{00000000-0005-0000-0000-000026A70000}"/>
    <cellStyle name="SAPBEXHLevel0X 3 34 3" xfId="41821" xr:uid="{00000000-0005-0000-0000-000027A70000}"/>
    <cellStyle name="SAPBEXHLevel0X 3 34 4" xfId="54829" xr:uid="{00000000-0005-0000-0000-000028A70000}"/>
    <cellStyle name="SAPBEXHLevel0X 3 35" xfId="15231" xr:uid="{00000000-0005-0000-0000-000029A70000}"/>
    <cellStyle name="SAPBEXHLevel0X 3 35 2" xfId="31682" xr:uid="{00000000-0005-0000-0000-00002AA70000}"/>
    <cellStyle name="SAPBEXHLevel0X 3 35 3" xfId="42051" xr:uid="{00000000-0005-0000-0000-00002BA70000}"/>
    <cellStyle name="SAPBEXHLevel0X 3 35 4" xfId="55059" xr:uid="{00000000-0005-0000-0000-00002CA70000}"/>
    <cellStyle name="SAPBEXHLevel0X 3 36" xfId="15677" xr:uid="{00000000-0005-0000-0000-00002DA70000}"/>
    <cellStyle name="SAPBEXHLevel0X 3 36 2" xfId="32086" xr:uid="{00000000-0005-0000-0000-00002EA70000}"/>
    <cellStyle name="SAPBEXHLevel0X 3 36 3" xfId="42413" xr:uid="{00000000-0005-0000-0000-00002FA70000}"/>
    <cellStyle name="SAPBEXHLevel0X 3 36 4" xfId="55421" xr:uid="{00000000-0005-0000-0000-000030A70000}"/>
    <cellStyle name="SAPBEXHLevel0X 3 37" xfId="15940" xr:uid="{00000000-0005-0000-0000-000031A70000}"/>
    <cellStyle name="SAPBEXHLevel0X 3 37 2" xfId="32313" xr:uid="{00000000-0005-0000-0000-000032A70000}"/>
    <cellStyle name="SAPBEXHLevel0X 3 37 3" xfId="42603" xr:uid="{00000000-0005-0000-0000-000033A70000}"/>
    <cellStyle name="SAPBEXHLevel0X 3 37 4" xfId="55611" xr:uid="{00000000-0005-0000-0000-000034A70000}"/>
    <cellStyle name="SAPBEXHLevel0X 3 38" xfId="16427" xr:uid="{00000000-0005-0000-0000-000035A70000}"/>
    <cellStyle name="SAPBEXHLevel0X 3 38 2" xfId="32760" xr:uid="{00000000-0005-0000-0000-000036A70000}"/>
    <cellStyle name="SAPBEXHLevel0X 3 38 3" xfId="42999" xr:uid="{00000000-0005-0000-0000-000037A70000}"/>
    <cellStyle name="SAPBEXHLevel0X 3 38 4" xfId="56007" xr:uid="{00000000-0005-0000-0000-000038A70000}"/>
    <cellStyle name="SAPBEXHLevel0X 3 39" xfId="16647" xr:uid="{00000000-0005-0000-0000-000039A70000}"/>
    <cellStyle name="SAPBEXHLevel0X 3 39 2" xfId="32955" xr:uid="{00000000-0005-0000-0000-00003AA70000}"/>
    <cellStyle name="SAPBEXHLevel0X 3 39 3" xfId="43170" xr:uid="{00000000-0005-0000-0000-00003BA70000}"/>
    <cellStyle name="SAPBEXHLevel0X 3 39 4" xfId="56178" xr:uid="{00000000-0005-0000-0000-00003CA70000}"/>
    <cellStyle name="SAPBEXHLevel0X 3 4" xfId="4255" xr:uid="{00000000-0005-0000-0000-00003DA70000}"/>
    <cellStyle name="SAPBEXHLevel0X 3 4 2" xfId="21740" xr:uid="{00000000-0005-0000-0000-00003EA70000}"/>
    <cellStyle name="SAPBEXHLevel0X 3 4 3" xfId="19817" xr:uid="{00000000-0005-0000-0000-00003FA70000}"/>
    <cellStyle name="SAPBEXHLevel0X 3 4 4" xfId="46525" xr:uid="{00000000-0005-0000-0000-000040A70000}"/>
    <cellStyle name="SAPBEXHLevel0X 3 40" xfId="17449" xr:uid="{00000000-0005-0000-0000-000041A70000}"/>
    <cellStyle name="SAPBEXHLevel0X 3 40 2" xfId="33687" xr:uid="{00000000-0005-0000-0000-000042A70000}"/>
    <cellStyle name="SAPBEXHLevel0X 3 40 3" xfId="43802" xr:uid="{00000000-0005-0000-0000-000043A70000}"/>
    <cellStyle name="SAPBEXHLevel0X 3 40 4" xfId="56810" xr:uid="{00000000-0005-0000-0000-000044A70000}"/>
    <cellStyle name="SAPBEXHLevel0X 3 41" xfId="17698" xr:uid="{00000000-0005-0000-0000-000045A70000}"/>
    <cellStyle name="SAPBEXHLevel0X 3 41 2" xfId="33908" xr:uid="{00000000-0005-0000-0000-000046A70000}"/>
    <cellStyle name="SAPBEXHLevel0X 3 41 3" xfId="43983" xr:uid="{00000000-0005-0000-0000-000047A70000}"/>
    <cellStyle name="SAPBEXHLevel0X 3 41 4" xfId="56991" xr:uid="{00000000-0005-0000-0000-000048A70000}"/>
    <cellStyle name="SAPBEXHLevel0X 3 42" xfId="18017" xr:uid="{00000000-0005-0000-0000-000049A70000}"/>
    <cellStyle name="SAPBEXHLevel0X 3 42 2" xfId="34190" xr:uid="{00000000-0005-0000-0000-00004AA70000}"/>
    <cellStyle name="SAPBEXHLevel0X 3 42 3" xfId="44217" xr:uid="{00000000-0005-0000-0000-00004BA70000}"/>
    <cellStyle name="SAPBEXHLevel0X 3 42 4" xfId="57225" xr:uid="{00000000-0005-0000-0000-00004CA70000}"/>
    <cellStyle name="SAPBEXHLevel0X 3 43" xfId="18328" xr:uid="{00000000-0005-0000-0000-00004DA70000}"/>
    <cellStyle name="SAPBEXHLevel0X 3 43 2" xfId="34465" xr:uid="{00000000-0005-0000-0000-00004EA70000}"/>
    <cellStyle name="SAPBEXHLevel0X 3 43 3" xfId="44447" xr:uid="{00000000-0005-0000-0000-00004FA70000}"/>
    <cellStyle name="SAPBEXHLevel0X 3 43 4" xfId="57455" xr:uid="{00000000-0005-0000-0000-000050A70000}"/>
    <cellStyle name="SAPBEXHLevel0X 3 44" xfId="18644" xr:uid="{00000000-0005-0000-0000-000051A70000}"/>
    <cellStyle name="SAPBEXHLevel0X 3 44 2" xfId="34745" xr:uid="{00000000-0005-0000-0000-000052A70000}"/>
    <cellStyle name="SAPBEXHLevel0X 3 44 3" xfId="44682" xr:uid="{00000000-0005-0000-0000-000053A70000}"/>
    <cellStyle name="SAPBEXHLevel0X 3 44 4" xfId="57690" xr:uid="{00000000-0005-0000-0000-000054A70000}"/>
    <cellStyle name="SAPBEXHLevel0X 3 45" xfId="19106" xr:uid="{00000000-0005-0000-0000-000055A70000}"/>
    <cellStyle name="SAPBEXHLevel0X 3 45 2" xfId="35154" xr:uid="{00000000-0005-0000-0000-000056A70000}"/>
    <cellStyle name="SAPBEXHLevel0X 3 45 3" xfId="45024" xr:uid="{00000000-0005-0000-0000-000057A70000}"/>
    <cellStyle name="SAPBEXHLevel0X 3 45 4" xfId="58032" xr:uid="{00000000-0005-0000-0000-000058A70000}"/>
    <cellStyle name="SAPBEXHLevel0X 3 46" xfId="19407" xr:uid="{00000000-0005-0000-0000-000059A70000}"/>
    <cellStyle name="SAPBEXHLevel0X 3 46 2" xfId="35420" xr:uid="{00000000-0005-0000-0000-00005AA70000}"/>
    <cellStyle name="SAPBEXHLevel0X 3 46 3" xfId="45247" xr:uid="{00000000-0005-0000-0000-00005BA70000}"/>
    <cellStyle name="SAPBEXHLevel0X 3 46 4" xfId="58255" xr:uid="{00000000-0005-0000-0000-00005CA70000}"/>
    <cellStyle name="SAPBEXHLevel0X 3 47" xfId="23653" xr:uid="{00000000-0005-0000-0000-00005DA70000}"/>
    <cellStyle name="SAPBEXHLevel0X 3 48" xfId="45531" xr:uid="{00000000-0005-0000-0000-00005EA70000}"/>
    <cellStyle name="SAPBEXHLevel0X 3 5" xfId="4498" xr:uid="{00000000-0005-0000-0000-00005FA70000}"/>
    <cellStyle name="SAPBEXHLevel0X 3 5 2" xfId="21951" xr:uid="{00000000-0005-0000-0000-000060A70000}"/>
    <cellStyle name="SAPBEXHLevel0X 3 5 3" xfId="24527" xr:uid="{00000000-0005-0000-0000-000061A70000}"/>
    <cellStyle name="SAPBEXHLevel0X 3 5 4" xfId="46695" xr:uid="{00000000-0005-0000-0000-000062A70000}"/>
    <cellStyle name="SAPBEXHLevel0X 3 6" xfId="4889" xr:uid="{00000000-0005-0000-0000-000063A70000}"/>
    <cellStyle name="SAPBEXHLevel0X 3 6 2" xfId="22314" xr:uid="{00000000-0005-0000-0000-000064A70000}"/>
    <cellStyle name="SAPBEXHLevel0X 3 6 3" xfId="27745" xr:uid="{00000000-0005-0000-0000-000065A70000}"/>
    <cellStyle name="SAPBEXHLevel0X 3 6 4" xfId="47008" xr:uid="{00000000-0005-0000-0000-000066A70000}"/>
    <cellStyle name="SAPBEXHLevel0X 3 7" xfId="5115" xr:uid="{00000000-0005-0000-0000-000067A70000}"/>
    <cellStyle name="SAPBEXHLevel0X 3 7 2" xfId="22518" xr:uid="{00000000-0005-0000-0000-000068A70000}"/>
    <cellStyle name="SAPBEXHLevel0X 3 7 3" xfId="19718" xr:uid="{00000000-0005-0000-0000-000069A70000}"/>
    <cellStyle name="SAPBEXHLevel0X 3 7 4" xfId="47190" xr:uid="{00000000-0005-0000-0000-00006AA70000}"/>
    <cellStyle name="SAPBEXHLevel0X 3 8" xfId="5400" xr:uid="{00000000-0005-0000-0000-00006BA70000}"/>
    <cellStyle name="SAPBEXHLevel0X 3 8 2" xfId="22779" xr:uid="{00000000-0005-0000-0000-00006CA70000}"/>
    <cellStyle name="SAPBEXHLevel0X 3 8 3" xfId="20292" xr:uid="{00000000-0005-0000-0000-00006DA70000}"/>
    <cellStyle name="SAPBEXHLevel0X 3 8 4" xfId="47408" xr:uid="{00000000-0005-0000-0000-00006EA70000}"/>
    <cellStyle name="SAPBEXHLevel0X 3 9" xfId="5608" xr:uid="{00000000-0005-0000-0000-00006FA70000}"/>
    <cellStyle name="SAPBEXHLevel0X 3 9 2" xfId="22968" xr:uid="{00000000-0005-0000-0000-000070A70000}"/>
    <cellStyle name="SAPBEXHLevel0X 3 9 3" xfId="33175" xr:uid="{00000000-0005-0000-0000-000071A70000}"/>
    <cellStyle name="SAPBEXHLevel0X 3 9 4" xfId="47570" xr:uid="{00000000-0005-0000-0000-000072A70000}"/>
    <cellStyle name="SAPBEXHLevel0X 30" xfId="45417" xr:uid="{00000000-0005-0000-0000-000073A70000}"/>
    <cellStyle name="SAPBEXHLevel0X 4" xfId="2705" xr:uid="{00000000-0005-0000-0000-000074A70000}"/>
    <cellStyle name="SAPBEXHLevel0X 4 10" xfId="6114" xr:uid="{00000000-0005-0000-0000-000075A70000}"/>
    <cellStyle name="SAPBEXHLevel0X 4 10 2" xfId="23446" xr:uid="{00000000-0005-0000-0000-000076A70000}"/>
    <cellStyle name="SAPBEXHLevel0X 4 10 3" xfId="34866" xr:uid="{00000000-0005-0000-0000-000077A70000}"/>
    <cellStyle name="SAPBEXHLevel0X 4 10 4" xfId="48001" xr:uid="{00000000-0005-0000-0000-000078A70000}"/>
    <cellStyle name="SAPBEXHLevel0X 4 11" xfId="5966" xr:uid="{00000000-0005-0000-0000-000079A70000}"/>
    <cellStyle name="SAPBEXHLevel0X 4 11 2" xfId="23303" xr:uid="{00000000-0005-0000-0000-00007AA70000}"/>
    <cellStyle name="SAPBEXHLevel0X 4 11 3" xfId="35542" xr:uid="{00000000-0005-0000-0000-00007BA70000}"/>
    <cellStyle name="SAPBEXHLevel0X 4 11 4" xfId="47871" xr:uid="{00000000-0005-0000-0000-00007CA70000}"/>
    <cellStyle name="SAPBEXHLevel0X 4 12" xfId="6639" xr:uid="{00000000-0005-0000-0000-00007DA70000}"/>
    <cellStyle name="SAPBEXHLevel0X 4 12 2" xfId="23918" xr:uid="{00000000-0005-0000-0000-00007EA70000}"/>
    <cellStyle name="SAPBEXHLevel0X 4 12 3" xfId="33072" xr:uid="{00000000-0005-0000-0000-00007FA70000}"/>
    <cellStyle name="SAPBEXHLevel0X 4 12 4" xfId="48401" xr:uid="{00000000-0005-0000-0000-000080A70000}"/>
    <cellStyle name="SAPBEXHLevel0X 4 13" xfId="7013" xr:uid="{00000000-0005-0000-0000-000081A70000}"/>
    <cellStyle name="SAPBEXHLevel0X 4 13 2" xfId="24257" xr:uid="{00000000-0005-0000-0000-000082A70000}"/>
    <cellStyle name="SAPBEXHLevel0X 4 13 3" xfId="35721" xr:uid="{00000000-0005-0000-0000-000083A70000}"/>
    <cellStyle name="SAPBEXHLevel0X 4 13 4" xfId="48690" xr:uid="{00000000-0005-0000-0000-000084A70000}"/>
    <cellStyle name="SAPBEXHLevel0X 4 14" xfId="7428" xr:uid="{00000000-0005-0000-0000-000085A70000}"/>
    <cellStyle name="SAPBEXHLevel0X 4 14 2" xfId="24628" xr:uid="{00000000-0005-0000-0000-000086A70000}"/>
    <cellStyle name="SAPBEXHLevel0X 4 14 3" xfId="36019" xr:uid="{00000000-0005-0000-0000-000087A70000}"/>
    <cellStyle name="SAPBEXHLevel0X 4 14 4" xfId="48990" xr:uid="{00000000-0005-0000-0000-000088A70000}"/>
    <cellStyle name="SAPBEXHLevel0X 4 15" xfId="7736" xr:uid="{00000000-0005-0000-0000-000089A70000}"/>
    <cellStyle name="SAPBEXHLevel0X 4 15 2" xfId="24899" xr:uid="{00000000-0005-0000-0000-00008AA70000}"/>
    <cellStyle name="SAPBEXHLevel0X 4 15 3" xfId="36250" xr:uid="{00000000-0005-0000-0000-00008BA70000}"/>
    <cellStyle name="SAPBEXHLevel0X 4 15 4" xfId="49221" xr:uid="{00000000-0005-0000-0000-00008CA70000}"/>
    <cellStyle name="SAPBEXHLevel0X 4 16" xfId="8312" xr:uid="{00000000-0005-0000-0000-00008DA70000}"/>
    <cellStyle name="SAPBEXHLevel0X 4 16 2" xfId="25437" xr:uid="{00000000-0005-0000-0000-00008EA70000}"/>
    <cellStyle name="SAPBEXHLevel0X 4 16 3" xfId="36728" xr:uid="{00000000-0005-0000-0000-00008FA70000}"/>
    <cellStyle name="SAPBEXHLevel0X 4 16 4" xfId="49699" xr:uid="{00000000-0005-0000-0000-000090A70000}"/>
    <cellStyle name="SAPBEXHLevel0X 4 17" xfId="8169" xr:uid="{00000000-0005-0000-0000-000091A70000}"/>
    <cellStyle name="SAPBEXHLevel0X 4 17 2" xfId="25301" xr:uid="{00000000-0005-0000-0000-000092A70000}"/>
    <cellStyle name="SAPBEXHLevel0X 4 17 3" xfId="36604" xr:uid="{00000000-0005-0000-0000-000093A70000}"/>
    <cellStyle name="SAPBEXHLevel0X 4 17 4" xfId="49575" xr:uid="{00000000-0005-0000-0000-000094A70000}"/>
    <cellStyle name="SAPBEXHLevel0X 4 18" xfId="8857" xr:uid="{00000000-0005-0000-0000-000095A70000}"/>
    <cellStyle name="SAPBEXHLevel0X 4 18 2" xfId="25919" xr:uid="{00000000-0005-0000-0000-000096A70000}"/>
    <cellStyle name="SAPBEXHLevel0X 4 18 3" xfId="37138" xr:uid="{00000000-0005-0000-0000-000097A70000}"/>
    <cellStyle name="SAPBEXHLevel0X 4 18 4" xfId="50109" xr:uid="{00000000-0005-0000-0000-000098A70000}"/>
    <cellStyle name="SAPBEXHLevel0X 4 19" xfId="10363" xr:uid="{00000000-0005-0000-0000-000099A70000}"/>
    <cellStyle name="SAPBEXHLevel0X 4 19 2" xfId="27326" xr:uid="{00000000-0005-0000-0000-00009AA70000}"/>
    <cellStyle name="SAPBEXHLevel0X 4 19 3" xfId="38385" xr:uid="{00000000-0005-0000-0000-00009BA70000}"/>
    <cellStyle name="SAPBEXHLevel0X 4 19 4" xfId="51345" xr:uid="{00000000-0005-0000-0000-00009CA70000}"/>
    <cellStyle name="SAPBEXHLevel0X 4 2" xfId="3253" xr:uid="{00000000-0005-0000-0000-00009DA70000}"/>
    <cellStyle name="SAPBEXHLevel0X 4 2 2" xfId="20839" xr:uid="{00000000-0005-0000-0000-00009EA70000}"/>
    <cellStyle name="SAPBEXHLevel0X 4 2 3" xfId="27791" xr:uid="{00000000-0005-0000-0000-00009FA70000}"/>
    <cellStyle name="SAPBEXHLevel0X 4 2 4" xfId="45777" xr:uid="{00000000-0005-0000-0000-0000A0A70000}"/>
    <cellStyle name="SAPBEXHLevel0X 4 20" xfId="9117" xr:uid="{00000000-0005-0000-0000-0000A1A70000}"/>
    <cellStyle name="SAPBEXHLevel0X 4 20 2" xfId="26153" xr:uid="{00000000-0005-0000-0000-0000A2A70000}"/>
    <cellStyle name="SAPBEXHLevel0X 4 20 3" xfId="37334" xr:uid="{00000000-0005-0000-0000-0000A3A70000}"/>
    <cellStyle name="SAPBEXHLevel0X 4 20 4" xfId="50305" xr:uid="{00000000-0005-0000-0000-0000A4A70000}"/>
    <cellStyle name="SAPBEXHLevel0X 4 21" xfId="10921" xr:uid="{00000000-0005-0000-0000-0000A5A70000}"/>
    <cellStyle name="SAPBEXHLevel0X 4 21 2" xfId="27841" xr:uid="{00000000-0005-0000-0000-0000A6A70000}"/>
    <cellStyle name="SAPBEXHLevel0X 4 21 3" xfId="38819" xr:uid="{00000000-0005-0000-0000-0000A7A70000}"/>
    <cellStyle name="SAPBEXHLevel0X 4 21 4" xfId="51827" xr:uid="{00000000-0005-0000-0000-0000A8A70000}"/>
    <cellStyle name="SAPBEXHLevel0X 4 22" xfId="11265" xr:uid="{00000000-0005-0000-0000-0000A9A70000}"/>
    <cellStyle name="SAPBEXHLevel0X 4 22 2" xfId="28148" xr:uid="{00000000-0005-0000-0000-0000AAA70000}"/>
    <cellStyle name="SAPBEXHLevel0X 4 22 3" xfId="39074" xr:uid="{00000000-0005-0000-0000-0000ABA70000}"/>
    <cellStyle name="SAPBEXHLevel0X 4 22 4" xfId="52082" xr:uid="{00000000-0005-0000-0000-0000ACA70000}"/>
    <cellStyle name="SAPBEXHLevel0X 4 23" xfId="10952" xr:uid="{00000000-0005-0000-0000-0000ADA70000}"/>
    <cellStyle name="SAPBEXHLevel0X 4 23 2" xfId="27871" xr:uid="{00000000-0005-0000-0000-0000AEA70000}"/>
    <cellStyle name="SAPBEXHLevel0X 4 23 3" xfId="38847" xr:uid="{00000000-0005-0000-0000-0000AFA70000}"/>
    <cellStyle name="SAPBEXHLevel0X 4 23 4" xfId="51855" xr:uid="{00000000-0005-0000-0000-0000B0A70000}"/>
    <cellStyle name="SAPBEXHLevel0X 4 24" xfId="11866" xr:uid="{00000000-0005-0000-0000-0000B1A70000}"/>
    <cellStyle name="SAPBEXHLevel0X 4 24 2" xfId="28688" xr:uid="{00000000-0005-0000-0000-0000B2A70000}"/>
    <cellStyle name="SAPBEXHLevel0X 4 24 3" xfId="39538" xr:uid="{00000000-0005-0000-0000-0000B3A70000}"/>
    <cellStyle name="SAPBEXHLevel0X 4 24 4" xfId="52546" xr:uid="{00000000-0005-0000-0000-0000B4A70000}"/>
    <cellStyle name="SAPBEXHLevel0X 4 25" xfId="9420" xr:uid="{00000000-0005-0000-0000-0000B5A70000}"/>
    <cellStyle name="SAPBEXHLevel0X 4 25 2" xfId="26443" xr:uid="{00000000-0005-0000-0000-0000B6A70000}"/>
    <cellStyle name="SAPBEXHLevel0X 4 25 3" xfId="37597" xr:uid="{00000000-0005-0000-0000-0000B7A70000}"/>
    <cellStyle name="SAPBEXHLevel0X 4 25 4" xfId="50563" xr:uid="{00000000-0005-0000-0000-0000B8A70000}"/>
    <cellStyle name="SAPBEXHLevel0X 4 26" xfId="9379" xr:uid="{00000000-0005-0000-0000-0000B9A70000}"/>
    <cellStyle name="SAPBEXHLevel0X 4 26 2" xfId="26405" xr:uid="{00000000-0005-0000-0000-0000BAA70000}"/>
    <cellStyle name="SAPBEXHLevel0X 4 26 3" xfId="37564" xr:uid="{00000000-0005-0000-0000-0000BBA70000}"/>
    <cellStyle name="SAPBEXHLevel0X 4 26 4" xfId="50530" xr:uid="{00000000-0005-0000-0000-0000BCA70000}"/>
    <cellStyle name="SAPBEXHLevel0X 4 27" xfId="10883" xr:uid="{00000000-0005-0000-0000-0000BDA70000}"/>
    <cellStyle name="SAPBEXHLevel0X 4 27 2" xfId="27805" xr:uid="{00000000-0005-0000-0000-0000BEA70000}"/>
    <cellStyle name="SAPBEXHLevel0X 4 27 3" xfId="38790" xr:uid="{00000000-0005-0000-0000-0000BFA70000}"/>
    <cellStyle name="SAPBEXHLevel0X 4 27 4" xfId="51798" xr:uid="{00000000-0005-0000-0000-0000C0A70000}"/>
    <cellStyle name="SAPBEXHLevel0X 4 28" xfId="13052" xr:uid="{00000000-0005-0000-0000-0000C1A70000}"/>
    <cellStyle name="SAPBEXHLevel0X 4 28 2" xfId="29745" xr:uid="{00000000-0005-0000-0000-0000C2A70000}"/>
    <cellStyle name="SAPBEXHLevel0X 4 28 3" xfId="40410" xr:uid="{00000000-0005-0000-0000-0000C3A70000}"/>
    <cellStyle name="SAPBEXHLevel0X 4 28 4" xfId="53418" xr:uid="{00000000-0005-0000-0000-0000C4A70000}"/>
    <cellStyle name="SAPBEXHLevel0X 4 29" xfId="13392" xr:uid="{00000000-0005-0000-0000-0000C5A70000}"/>
    <cellStyle name="SAPBEXHLevel0X 4 29 2" xfId="30054" xr:uid="{00000000-0005-0000-0000-0000C6A70000}"/>
    <cellStyle name="SAPBEXHLevel0X 4 29 3" xfId="40675" xr:uid="{00000000-0005-0000-0000-0000C7A70000}"/>
    <cellStyle name="SAPBEXHLevel0X 4 29 4" xfId="53683" xr:uid="{00000000-0005-0000-0000-0000C8A70000}"/>
    <cellStyle name="SAPBEXHLevel0X 4 3" xfId="3549" xr:uid="{00000000-0005-0000-0000-0000C9A70000}"/>
    <cellStyle name="SAPBEXHLevel0X 4 3 2" xfId="21103" xr:uid="{00000000-0005-0000-0000-0000CAA70000}"/>
    <cellStyle name="SAPBEXHLevel0X 4 3 3" xfId="27827" xr:uid="{00000000-0005-0000-0000-0000CBA70000}"/>
    <cellStyle name="SAPBEXHLevel0X 4 3 4" xfId="45994" xr:uid="{00000000-0005-0000-0000-0000CCA70000}"/>
    <cellStyle name="SAPBEXHLevel0X 4 30" xfId="13322" xr:uid="{00000000-0005-0000-0000-0000CDA70000}"/>
    <cellStyle name="SAPBEXHLevel0X 4 30 2" xfId="29987" xr:uid="{00000000-0005-0000-0000-0000CEA70000}"/>
    <cellStyle name="SAPBEXHLevel0X 4 30 3" xfId="40614" xr:uid="{00000000-0005-0000-0000-0000CFA70000}"/>
    <cellStyle name="SAPBEXHLevel0X 4 30 4" xfId="53622" xr:uid="{00000000-0005-0000-0000-0000D0A70000}"/>
    <cellStyle name="SAPBEXHLevel0X 4 31" xfId="9333" xr:uid="{00000000-0005-0000-0000-0000D1A70000}"/>
    <cellStyle name="SAPBEXHLevel0X 4 31 2" xfId="26360" xr:uid="{00000000-0005-0000-0000-0000D2A70000}"/>
    <cellStyle name="SAPBEXHLevel0X 4 31 3" xfId="37527" xr:uid="{00000000-0005-0000-0000-0000D3A70000}"/>
    <cellStyle name="SAPBEXHLevel0X 4 31 4" xfId="50493" xr:uid="{00000000-0005-0000-0000-0000D4A70000}"/>
    <cellStyle name="SAPBEXHLevel0X 4 32" xfId="13916" xr:uid="{00000000-0005-0000-0000-0000D5A70000}"/>
    <cellStyle name="SAPBEXHLevel0X 4 32 2" xfId="30520" xr:uid="{00000000-0005-0000-0000-0000D6A70000}"/>
    <cellStyle name="SAPBEXHLevel0X 4 32 3" xfId="41082" xr:uid="{00000000-0005-0000-0000-0000D7A70000}"/>
    <cellStyle name="SAPBEXHLevel0X 4 32 4" xfId="54090" xr:uid="{00000000-0005-0000-0000-0000D8A70000}"/>
    <cellStyle name="SAPBEXHLevel0X 4 33" xfId="14528" xr:uid="{00000000-0005-0000-0000-0000D9A70000}"/>
    <cellStyle name="SAPBEXHLevel0X 4 33 2" xfId="31064" xr:uid="{00000000-0005-0000-0000-0000DAA70000}"/>
    <cellStyle name="SAPBEXHLevel0X 4 33 3" xfId="41532" xr:uid="{00000000-0005-0000-0000-0000DBA70000}"/>
    <cellStyle name="SAPBEXHLevel0X 4 33 4" xfId="54540" xr:uid="{00000000-0005-0000-0000-0000DCA70000}"/>
    <cellStyle name="SAPBEXHLevel0X 4 34" xfId="14844" xr:uid="{00000000-0005-0000-0000-0000DDA70000}"/>
    <cellStyle name="SAPBEXHLevel0X 4 34 2" xfId="31342" xr:uid="{00000000-0005-0000-0000-0000DEA70000}"/>
    <cellStyle name="SAPBEXHLevel0X 4 34 3" xfId="41766" xr:uid="{00000000-0005-0000-0000-0000DFA70000}"/>
    <cellStyle name="SAPBEXHLevel0X 4 34 4" xfId="54774" xr:uid="{00000000-0005-0000-0000-0000E0A70000}"/>
    <cellStyle name="SAPBEXHLevel0X 4 35" xfId="15142" xr:uid="{00000000-0005-0000-0000-0000E1A70000}"/>
    <cellStyle name="SAPBEXHLevel0X 4 35 2" xfId="31609" xr:uid="{00000000-0005-0000-0000-0000E2A70000}"/>
    <cellStyle name="SAPBEXHLevel0X 4 35 3" xfId="41998" xr:uid="{00000000-0005-0000-0000-0000E3A70000}"/>
    <cellStyle name="SAPBEXHLevel0X 4 35 4" xfId="55006" xr:uid="{00000000-0005-0000-0000-0000E4A70000}"/>
    <cellStyle name="SAPBEXHLevel0X 4 36" xfId="15594" xr:uid="{00000000-0005-0000-0000-0000E5A70000}"/>
    <cellStyle name="SAPBEXHLevel0X 4 36 2" xfId="32015" xr:uid="{00000000-0005-0000-0000-0000E6A70000}"/>
    <cellStyle name="SAPBEXHLevel0X 4 36 3" xfId="42358" xr:uid="{00000000-0005-0000-0000-0000E7A70000}"/>
    <cellStyle name="SAPBEXHLevel0X 4 36 4" xfId="55366" xr:uid="{00000000-0005-0000-0000-0000E8A70000}"/>
    <cellStyle name="SAPBEXHLevel0X 4 37" xfId="15471" xr:uid="{00000000-0005-0000-0000-0000E9A70000}"/>
    <cellStyle name="SAPBEXHLevel0X 4 37 2" xfId="31898" xr:uid="{00000000-0005-0000-0000-0000EAA70000}"/>
    <cellStyle name="SAPBEXHLevel0X 4 37 3" xfId="42249" xr:uid="{00000000-0005-0000-0000-0000EBA70000}"/>
    <cellStyle name="SAPBEXHLevel0X 4 37 4" xfId="55257" xr:uid="{00000000-0005-0000-0000-0000ECA70000}"/>
    <cellStyle name="SAPBEXHLevel0X 4 38" xfId="16339" xr:uid="{00000000-0005-0000-0000-0000EDA70000}"/>
    <cellStyle name="SAPBEXHLevel0X 4 38 2" xfId="32682" xr:uid="{00000000-0005-0000-0000-0000EEA70000}"/>
    <cellStyle name="SAPBEXHLevel0X 4 38 3" xfId="42938" xr:uid="{00000000-0005-0000-0000-0000EFA70000}"/>
    <cellStyle name="SAPBEXHLevel0X 4 38 4" xfId="55946" xr:uid="{00000000-0005-0000-0000-0000F0A70000}"/>
    <cellStyle name="SAPBEXHLevel0X 4 39" xfId="16233" xr:uid="{00000000-0005-0000-0000-0000F1A70000}"/>
    <cellStyle name="SAPBEXHLevel0X 4 39 2" xfId="32585" xr:uid="{00000000-0005-0000-0000-0000F2A70000}"/>
    <cellStyle name="SAPBEXHLevel0X 4 39 3" xfId="42847" xr:uid="{00000000-0005-0000-0000-0000F3A70000}"/>
    <cellStyle name="SAPBEXHLevel0X 4 39 4" xfId="55855" xr:uid="{00000000-0005-0000-0000-0000F4A70000}"/>
    <cellStyle name="SAPBEXHLevel0X 4 4" xfId="4168" xr:uid="{00000000-0005-0000-0000-0000F5A70000}"/>
    <cellStyle name="SAPBEXHLevel0X 4 4 2" xfId="21666" xr:uid="{00000000-0005-0000-0000-0000F6A70000}"/>
    <cellStyle name="SAPBEXHLevel0X 4 4 3" xfId="19858" xr:uid="{00000000-0005-0000-0000-0000F7A70000}"/>
    <cellStyle name="SAPBEXHLevel0X 4 4 4" xfId="46474" xr:uid="{00000000-0005-0000-0000-0000F8A70000}"/>
    <cellStyle name="SAPBEXHLevel0X 4 40" xfId="17359" xr:uid="{00000000-0005-0000-0000-0000F9A70000}"/>
    <cellStyle name="SAPBEXHLevel0X 4 40 2" xfId="33612" xr:uid="{00000000-0005-0000-0000-0000FAA70000}"/>
    <cellStyle name="SAPBEXHLevel0X 4 40 3" xfId="43750" xr:uid="{00000000-0005-0000-0000-0000FBA70000}"/>
    <cellStyle name="SAPBEXHLevel0X 4 40 4" xfId="56758" xr:uid="{00000000-0005-0000-0000-0000FCA70000}"/>
    <cellStyle name="SAPBEXHLevel0X 4 41" xfId="17157" xr:uid="{00000000-0005-0000-0000-0000FDA70000}"/>
    <cellStyle name="SAPBEXHLevel0X 4 41 2" xfId="33421" xr:uid="{00000000-0005-0000-0000-0000FEA70000}"/>
    <cellStyle name="SAPBEXHLevel0X 4 41 3" xfId="43582" xr:uid="{00000000-0005-0000-0000-0000FFA70000}"/>
    <cellStyle name="SAPBEXHLevel0X 4 41 4" xfId="56590" xr:uid="{00000000-0005-0000-0000-000000A80000}"/>
    <cellStyle name="SAPBEXHLevel0X 4 42" xfId="17920" xr:uid="{00000000-0005-0000-0000-000001A80000}"/>
    <cellStyle name="SAPBEXHLevel0X 4 42 2" xfId="34108" xr:uid="{00000000-0005-0000-0000-000002A80000}"/>
    <cellStyle name="SAPBEXHLevel0X 4 42 3" xfId="44161" xr:uid="{00000000-0005-0000-0000-000003A80000}"/>
    <cellStyle name="SAPBEXHLevel0X 4 42 4" xfId="57169" xr:uid="{00000000-0005-0000-0000-000004A80000}"/>
    <cellStyle name="SAPBEXHLevel0X 4 43" xfId="18235" xr:uid="{00000000-0005-0000-0000-000005A80000}"/>
    <cellStyle name="SAPBEXHLevel0X 4 43 2" xfId="34383" xr:uid="{00000000-0005-0000-0000-000006A80000}"/>
    <cellStyle name="SAPBEXHLevel0X 4 43 3" xfId="44392" xr:uid="{00000000-0005-0000-0000-000007A80000}"/>
    <cellStyle name="SAPBEXHLevel0X 4 43 4" xfId="57400" xr:uid="{00000000-0005-0000-0000-000008A80000}"/>
    <cellStyle name="SAPBEXHLevel0X 4 44" xfId="18555" xr:uid="{00000000-0005-0000-0000-000009A80000}"/>
    <cellStyle name="SAPBEXHLevel0X 4 44 2" xfId="34670" xr:uid="{00000000-0005-0000-0000-00000AA80000}"/>
    <cellStyle name="SAPBEXHLevel0X 4 44 3" xfId="44629" xr:uid="{00000000-0005-0000-0000-00000BA80000}"/>
    <cellStyle name="SAPBEXHLevel0X 4 44 4" xfId="57637" xr:uid="{00000000-0005-0000-0000-00000CA80000}"/>
    <cellStyle name="SAPBEXHLevel0X 4 45" xfId="19014" xr:uid="{00000000-0005-0000-0000-00000DA80000}"/>
    <cellStyle name="SAPBEXHLevel0X 4 45 2" xfId="35077" xr:uid="{00000000-0005-0000-0000-00000EA80000}"/>
    <cellStyle name="SAPBEXHLevel0X 4 45 3" xfId="44971" xr:uid="{00000000-0005-0000-0000-00000FA80000}"/>
    <cellStyle name="SAPBEXHLevel0X 4 45 4" xfId="57979" xr:uid="{00000000-0005-0000-0000-000010A80000}"/>
    <cellStyle name="SAPBEXHLevel0X 4 46" xfId="19318" xr:uid="{00000000-0005-0000-0000-000011A80000}"/>
    <cellStyle name="SAPBEXHLevel0X 4 46 2" xfId="35347" xr:uid="{00000000-0005-0000-0000-000012A80000}"/>
    <cellStyle name="SAPBEXHLevel0X 4 46 3" xfId="45194" xr:uid="{00000000-0005-0000-0000-000013A80000}"/>
    <cellStyle name="SAPBEXHLevel0X 4 46 4" xfId="58202" xr:uid="{00000000-0005-0000-0000-000014A80000}"/>
    <cellStyle name="SAPBEXHLevel0X 4 47" xfId="32920" xr:uid="{00000000-0005-0000-0000-000015A80000}"/>
    <cellStyle name="SAPBEXHLevel0X 4 48" xfId="45478" xr:uid="{00000000-0005-0000-0000-000016A80000}"/>
    <cellStyle name="SAPBEXHLevel0X 4 5" xfId="4021" xr:uid="{00000000-0005-0000-0000-000017A80000}"/>
    <cellStyle name="SAPBEXHLevel0X 4 5 2" xfId="21528" xr:uid="{00000000-0005-0000-0000-000018A80000}"/>
    <cellStyle name="SAPBEXHLevel0X 4 5 3" xfId="19978" xr:uid="{00000000-0005-0000-0000-000019A80000}"/>
    <cellStyle name="SAPBEXHLevel0X 4 5 4" xfId="46354" xr:uid="{00000000-0005-0000-0000-00001AA80000}"/>
    <cellStyle name="SAPBEXHLevel0X 4 6" xfId="4801" xr:uid="{00000000-0005-0000-0000-00001BA80000}"/>
    <cellStyle name="SAPBEXHLevel0X 4 6 2" xfId="22234" xr:uid="{00000000-0005-0000-0000-00001CA80000}"/>
    <cellStyle name="SAPBEXHLevel0X 4 6 3" xfId="20527" xr:uid="{00000000-0005-0000-0000-00001DA80000}"/>
    <cellStyle name="SAPBEXHLevel0X 4 6 4" xfId="46947" xr:uid="{00000000-0005-0000-0000-00001EA80000}"/>
    <cellStyle name="SAPBEXHLevel0X 4 7" xfId="4835" xr:uid="{00000000-0005-0000-0000-00001FA80000}"/>
    <cellStyle name="SAPBEXHLevel0X 4 7 2" xfId="22266" xr:uid="{00000000-0005-0000-0000-000020A80000}"/>
    <cellStyle name="SAPBEXHLevel0X 4 7 3" xfId="23674" xr:uid="{00000000-0005-0000-0000-000021A80000}"/>
    <cellStyle name="SAPBEXHLevel0X 4 7 4" xfId="46974" xr:uid="{00000000-0005-0000-0000-000022A80000}"/>
    <cellStyle name="SAPBEXHLevel0X 4 8" xfId="5314" xr:uid="{00000000-0005-0000-0000-000023A80000}"/>
    <cellStyle name="SAPBEXHLevel0X 4 8 2" xfId="22701" xr:uid="{00000000-0005-0000-0000-000024A80000}"/>
    <cellStyle name="SAPBEXHLevel0X 4 8 3" xfId="20348" xr:uid="{00000000-0005-0000-0000-000025A80000}"/>
    <cellStyle name="SAPBEXHLevel0X 4 8 4" xfId="47349" xr:uid="{00000000-0005-0000-0000-000026A80000}"/>
    <cellStyle name="SAPBEXHLevel0X 4 9" xfId="5346" xr:uid="{00000000-0005-0000-0000-000027A80000}"/>
    <cellStyle name="SAPBEXHLevel0X 4 9 2" xfId="22731" xr:uid="{00000000-0005-0000-0000-000028A80000}"/>
    <cellStyle name="SAPBEXHLevel0X 4 9 3" xfId="20324" xr:uid="{00000000-0005-0000-0000-000029A80000}"/>
    <cellStyle name="SAPBEXHLevel0X 4 9 4" xfId="47374" xr:uid="{00000000-0005-0000-0000-00002AA80000}"/>
    <cellStyle name="SAPBEXHLevel0X 5" xfId="3142" xr:uid="{00000000-0005-0000-0000-00002BA80000}"/>
    <cellStyle name="SAPBEXHLevel0X 5 2" xfId="20735" xr:uid="{00000000-0005-0000-0000-00002CA80000}"/>
    <cellStyle name="SAPBEXHLevel0X 5 3" xfId="20537" xr:uid="{00000000-0005-0000-0000-00002DA80000}"/>
    <cellStyle name="SAPBEXHLevel0X 5 4" xfId="45685" xr:uid="{00000000-0005-0000-0000-00002EA80000}"/>
    <cellStyle name="SAPBEXHLevel0X 6" xfId="3956" xr:uid="{00000000-0005-0000-0000-00002FA80000}"/>
    <cellStyle name="SAPBEXHLevel0X 6 2" xfId="21469" xr:uid="{00000000-0005-0000-0000-000030A80000}"/>
    <cellStyle name="SAPBEXHLevel0X 6 3" xfId="20029" xr:uid="{00000000-0005-0000-0000-000031A80000}"/>
    <cellStyle name="SAPBEXHLevel0X 6 4" xfId="46303" xr:uid="{00000000-0005-0000-0000-000032A80000}"/>
    <cellStyle name="SAPBEXHLevel0X 7" xfId="5853" xr:uid="{00000000-0005-0000-0000-000033A80000}"/>
    <cellStyle name="SAPBEXHLevel0X 7 2" xfId="23198" xr:uid="{00000000-0005-0000-0000-000034A80000}"/>
    <cellStyle name="SAPBEXHLevel0X 7 3" xfId="33661" xr:uid="{00000000-0005-0000-0000-000035A80000}"/>
    <cellStyle name="SAPBEXHLevel0X 7 4" xfId="47778" xr:uid="{00000000-0005-0000-0000-000036A80000}"/>
    <cellStyle name="SAPBEXHLevel0X 8" xfId="5892" xr:uid="{00000000-0005-0000-0000-000037A80000}"/>
    <cellStyle name="SAPBEXHLevel0X 8 2" xfId="23234" xr:uid="{00000000-0005-0000-0000-000038A80000}"/>
    <cellStyle name="SAPBEXHLevel0X 8 3" xfId="21131" xr:uid="{00000000-0005-0000-0000-000039A80000}"/>
    <cellStyle name="SAPBEXHLevel0X 8 4" xfId="47814" xr:uid="{00000000-0005-0000-0000-00003AA80000}"/>
    <cellStyle name="SAPBEXHLevel0X 9" xfId="6936" xr:uid="{00000000-0005-0000-0000-00003BA80000}"/>
    <cellStyle name="SAPBEXHLevel0X 9 2" xfId="24181" xr:uid="{00000000-0005-0000-0000-00003CA80000}"/>
    <cellStyle name="SAPBEXHLevel0X 9 3" xfId="35649" xr:uid="{00000000-0005-0000-0000-00003DA80000}"/>
    <cellStyle name="SAPBEXHLevel0X 9 4" xfId="48618" xr:uid="{00000000-0005-0000-0000-00003EA80000}"/>
    <cellStyle name="SAPBEXHLevel1" xfId="1607" xr:uid="{00000000-0005-0000-0000-00003FA80000}"/>
    <cellStyle name="SAPBEXHLevel1 10" xfId="7297" xr:uid="{00000000-0005-0000-0000-000040A80000}"/>
    <cellStyle name="SAPBEXHLevel1 10 2" xfId="24509" xr:uid="{00000000-0005-0000-0000-000041A80000}"/>
    <cellStyle name="SAPBEXHLevel1 10 3" xfId="35923" xr:uid="{00000000-0005-0000-0000-000042A80000}"/>
    <cellStyle name="SAPBEXHLevel1 10 4" xfId="48894" xr:uid="{00000000-0005-0000-0000-000043A80000}"/>
    <cellStyle name="SAPBEXHLevel1 11" xfId="8061" xr:uid="{00000000-0005-0000-0000-000044A80000}"/>
    <cellStyle name="SAPBEXHLevel1 11 2" xfId="25196" xr:uid="{00000000-0005-0000-0000-000045A80000}"/>
    <cellStyle name="SAPBEXHLevel1 11 3" xfId="36504" xr:uid="{00000000-0005-0000-0000-000046A80000}"/>
    <cellStyle name="SAPBEXHLevel1 11 4" xfId="49475" xr:uid="{00000000-0005-0000-0000-000047A80000}"/>
    <cellStyle name="SAPBEXHLevel1 12" xfId="8117" xr:uid="{00000000-0005-0000-0000-000048A80000}"/>
    <cellStyle name="SAPBEXHLevel1 12 2" xfId="25251" xr:uid="{00000000-0005-0000-0000-000049A80000}"/>
    <cellStyle name="SAPBEXHLevel1 12 3" xfId="36559" xr:uid="{00000000-0005-0000-0000-00004AA80000}"/>
    <cellStyle name="SAPBEXHLevel1 12 4" xfId="49530" xr:uid="{00000000-0005-0000-0000-00004BA80000}"/>
    <cellStyle name="SAPBEXHLevel1 13" xfId="10020" xr:uid="{00000000-0005-0000-0000-00004CA80000}"/>
    <cellStyle name="SAPBEXHLevel1 13 2" xfId="27004" xr:uid="{00000000-0005-0000-0000-00004DA80000}"/>
    <cellStyle name="SAPBEXHLevel1 13 3" xfId="38103" xr:uid="{00000000-0005-0000-0000-00004EA80000}"/>
    <cellStyle name="SAPBEXHLevel1 13 4" xfId="51068" xr:uid="{00000000-0005-0000-0000-00004FA80000}"/>
    <cellStyle name="SAPBEXHLevel1 14" xfId="9746" xr:uid="{00000000-0005-0000-0000-000050A80000}"/>
    <cellStyle name="SAPBEXHLevel1 14 2" xfId="26744" xr:uid="{00000000-0005-0000-0000-000051A80000}"/>
    <cellStyle name="SAPBEXHLevel1 14 3" xfId="37877" xr:uid="{00000000-0005-0000-0000-000052A80000}"/>
    <cellStyle name="SAPBEXHLevel1 14 4" xfId="50843" xr:uid="{00000000-0005-0000-0000-000053A80000}"/>
    <cellStyle name="SAPBEXHLevel1 15" xfId="9167" xr:uid="{00000000-0005-0000-0000-000054A80000}"/>
    <cellStyle name="SAPBEXHLevel1 15 2" xfId="26200" xr:uid="{00000000-0005-0000-0000-000055A80000}"/>
    <cellStyle name="SAPBEXHLevel1 15 3" xfId="37380" xr:uid="{00000000-0005-0000-0000-000056A80000}"/>
    <cellStyle name="SAPBEXHLevel1 15 4" xfId="50351" xr:uid="{00000000-0005-0000-0000-000057A80000}"/>
    <cellStyle name="SAPBEXHLevel1 16" xfId="12717" xr:uid="{00000000-0005-0000-0000-000058A80000}"/>
    <cellStyle name="SAPBEXHLevel1 16 2" xfId="29448" xr:uid="{00000000-0005-0000-0000-000059A80000}"/>
    <cellStyle name="SAPBEXHLevel1 16 3" xfId="40158" xr:uid="{00000000-0005-0000-0000-00005AA80000}"/>
    <cellStyle name="SAPBEXHLevel1 16 4" xfId="53166" xr:uid="{00000000-0005-0000-0000-00005BA80000}"/>
    <cellStyle name="SAPBEXHLevel1 17" xfId="11617" xr:uid="{00000000-0005-0000-0000-00005CA80000}"/>
    <cellStyle name="SAPBEXHLevel1 17 2" xfId="28462" xr:uid="{00000000-0005-0000-0000-00005DA80000}"/>
    <cellStyle name="SAPBEXHLevel1 17 3" xfId="39329" xr:uid="{00000000-0005-0000-0000-00005EA80000}"/>
    <cellStyle name="SAPBEXHLevel1 17 4" xfId="52337" xr:uid="{00000000-0005-0000-0000-00005FA80000}"/>
    <cellStyle name="SAPBEXHLevel1 18" xfId="13106" xr:uid="{00000000-0005-0000-0000-000060A80000}"/>
    <cellStyle name="SAPBEXHLevel1 18 2" xfId="29796" xr:uid="{00000000-0005-0000-0000-000061A80000}"/>
    <cellStyle name="SAPBEXHLevel1 18 3" xfId="40448" xr:uid="{00000000-0005-0000-0000-000062A80000}"/>
    <cellStyle name="SAPBEXHLevel1 18 4" xfId="53456" xr:uid="{00000000-0005-0000-0000-000063A80000}"/>
    <cellStyle name="SAPBEXHLevel1 19" xfId="11487" xr:uid="{00000000-0005-0000-0000-000064A80000}"/>
    <cellStyle name="SAPBEXHLevel1 19 2" xfId="28359" xr:uid="{00000000-0005-0000-0000-000065A80000}"/>
    <cellStyle name="SAPBEXHLevel1 19 3" xfId="39258" xr:uid="{00000000-0005-0000-0000-000066A80000}"/>
    <cellStyle name="SAPBEXHLevel1 19 4" xfId="52266" xr:uid="{00000000-0005-0000-0000-000067A80000}"/>
    <cellStyle name="SAPBEXHLevel1 2" xfId="2919" xr:uid="{00000000-0005-0000-0000-000068A80000}"/>
    <cellStyle name="SAPBEXHLevel1 2 10" xfId="6288" xr:uid="{00000000-0005-0000-0000-000069A80000}"/>
    <cellStyle name="SAPBEXHLevel1 2 10 2" xfId="23610" xr:uid="{00000000-0005-0000-0000-00006AA80000}"/>
    <cellStyle name="SAPBEXHLevel1 2 10 3" xfId="29495" xr:uid="{00000000-0005-0000-0000-00006BA80000}"/>
    <cellStyle name="SAPBEXHLevel1 2 10 4" xfId="48144" xr:uid="{00000000-0005-0000-0000-00006CA80000}"/>
    <cellStyle name="SAPBEXHLevel1 2 11" xfId="6523" xr:uid="{00000000-0005-0000-0000-00006DA80000}"/>
    <cellStyle name="SAPBEXHLevel1 2 11 2" xfId="23819" xr:uid="{00000000-0005-0000-0000-00006EA80000}"/>
    <cellStyle name="SAPBEXHLevel1 2 11 3" xfId="23848" xr:uid="{00000000-0005-0000-0000-00006FA80000}"/>
    <cellStyle name="SAPBEXHLevel1 2 11 4" xfId="48317" xr:uid="{00000000-0005-0000-0000-000070A80000}"/>
    <cellStyle name="SAPBEXHLevel1 2 12" xfId="6817" xr:uid="{00000000-0005-0000-0000-000071A80000}"/>
    <cellStyle name="SAPBEXHLevel1 2 12 2" xfId="24081" xr:uid="{00000000-0005-0000-0000-000072A80000}"/>
    <cellStyle name="SAPBEXHLevel1 2 12 3" xfId="31263" xr:uid="{00000000-0005-0000-0000-000073A80000}"/>
    <cellStyle name="SAPBEXHLevel1 2 12 4" xfId="48540" xr:uid="{00000000-0005-0000-0000-000074A80000}"/>
    <cellStyle name="SAPBEXHLevel1 2 13" xfId="7180" xr:uid="{00000000-0005-0000-0000-000075A80000}"/>
    <cellStyle name="SAPBEXHLevel1 2 13 2" xfId="24411" xr:uid="{00000000-0005-0000-0000-000076A80000}"/>
    <cellStyle name="SAPBEXHLevel1 2 13 3" xfId="35851" xr:uid="{00000000-0005-0000-0000-000077A80000}"/>
    <cellStyle name="SAPBEXHLevel1 2 13 4" xfId="48820" xr:uid="{00000000-0005-0000-0000-000078A80000}"/>
    <cellStyle name="SAPBEXHLevel1 2 14" xfId="7607" xr:uid="{00000000-0005-0000-0000-000079A80000}"/>
    <cellStyle name="SAPBEXHLevel1 2 14 2" xfId="24787" xr:uid="{00000000-0005-0000-0000-00007AA80000}"/>
    <cellStyle name="SAPBEXHLevel1 2 14 3" xfId="36159" xr:uid="{00000000-0005-0000-0000-00007BA80000}"/>
    <cellStyle name="SAPBEXHLevel1 2 14 4" xfId="49130" xr:uid="{00000000-0005-0000-0000-00007CA80000}"/>
    <cellStyle name="SAPBEXHLevel1 2 15" xfId="7904" xr:uid="{00000000-0005-0000-0000-00007DA80000}"/>
    <cellStyle name="SAPBEXHLevel1 2 15 2" xfId="25057" xr:uid="{00000000-0005-0000-0000-00007EA80000}"/>
    <cellStyle name="SAPBEXHLevel1 2 15 3" xfId="36389" xr:uid="{00000000-0005-0000-0000-00007FA80000}"/>
    <cellStyle name="SAPBEXHLevel1 2 15 4" xfId="49360" xr:uid="{00000000-0005-0000-0000-000080A80000}"/>
    <cellStyle name="SAPBEXHLevel1 2 16" xfId="8486" xr:uid="{00000000-0005-0000-0000-000081A80000}"/>
    <cellStyle name="SAPBEXHLevel1 2 16 2" xfId="25600" xr:uid="{00000000-0005-0000-0000-000082A80000}"/>
    <cellStyle name="SAPBEXHLevel1 2 16 3" xfId="36873" xr:uid="{00000000-0005-0000-0000-000083A80000}"/>
    <cellStyle name="SAPBEXHLevel1 2 16 4" xfId="49844" xr:uid="{00000000-0005-0000-0000-000084A80000}"/>
    <cellStyle name="SAPBEXHLevel1 2 17" xfId="8748" xr:uid="{00000000-0005-0000-0000-000085A80000}"/>
    <cellStyle name="SAPBEXHLevel1 2 17 2" xfId="25827" xr:uid="{00000000-0005-0000-0000-000086A80000}"/>
    <cellStyle name="SAPBEXHLevel1 2 17 3" xfId="37061" xr:uid="{00000000-0005-0000-0000-000087A80000}"/>
    <cellStyle name="SAPBEXHLevel1 2 17 4" xfId="50032" xr:uid="{00000000-0005-0000-0000-000088A80000}"/>
    <cellStyle name="SAPBEXHLevel1 2 18" xfId="9025" xr:uid="{00000000-0005-0000-0000-000089A80000}"/>
    <cellStyle name="SAPBEXHLevel1 2 18 2" xfId="26076" xr:uid="{00000000-0005-0000-0000-00008AA80000}"/>
    <cellStyle name="SAPBEXHLevel1 2 18 3" xfId="37277" xr:uid="{00000000-0005-0000-0000-00008BA80000}"/>
    <cellStyle name="SAPBEXHLevel1 2 18 4" xfId="50248" xr:uid="{00000000-0005-0000-0000-00008CA80000}"/>
    <cellStyle name="SAPBEXHLevel1 2 19" xfId="10545" xr:uid="{00000000-0005-0000-0000-00008DA80000}"/>
    <cellStyle name="SAPBEXHLevel1 2 19 2" xfId="27498" xr:uid="{00000000-0005-0000-0000-00008EA80000}"/>
    <cellStyle name="SAPBEXHLevel1 2 19 3" xfId="38538" xr:uid="{00000000-0005-0000-0000-00008FA80000}"/>
    <cellStyle name="SAPBEXHLevel1 2 19 4" xfId="51525" xr:uid="{00000000-0005-0000-0000-000090A80000}"/>
    <cellStyle name="SAPBEXHLevel1 2 2" xfId="3431" xr:uid="{00000000-0005-0000-0000-000091A80000}"/>
    <cellStyle name="SAPBEXHLevel1 2 2 2" xfId="21003" xr:uid="{00000000-0005-0000-0000-000092A80000}"/>
    <cellStyle name="SAPBEXHLevel1 2 2 3" xfId="22441" xr:uid="{00000000-0005-0000-0000-000093A80000}"/>
    <cellStyle name="SAPBEXHLevel1 2 2 4" xfId="45916" xr:uid="{00000000-0005-0000-0000-000094A80000}"/>
    <cellStyle name="SAPBEXHLevel1 2 20" xfId="10791" xr:uid="{00000000-0005-0000-0000-000095A80000}"/>
    <cellStyle name="SAPBEXHLevel1 2 20 2" xfId="27725" xr:uid="{00000000-0005-0000-0000-000096A80000}"/>
    <cellStyle name="SAPBEXHLevel1 2 20 3" xfId="38734" xr:uid="{00000000-0005-0000-0000-000097A80000}"/>
    <cellStyle name="SAPBEXHLevel1 2 20 4" xfId="51742" xr:uid="{00000000-0005-0000-0000-000098A80000}"/>
    <cellStyle name="SAPBEXHLevel1 2 21" xfId="11116" xr:uid="{00000000-0005-0000-0000-000099A80000}"/>
    <cellStyle name="SAPBEXHLevel1 2 21 2" xfId="28020" xr:uid="{00000000-0005-0000-0000-00009AA80000}"/>
    <cellStyle name="SAPBEXHLevel1 2 21 3" xfId="38973" xr:uid="{00000000-0005-0000-0000-00009BA80000}"/>
    <cellStyle name="SAPBEXHLevel1 2 21 4" xfId="51981" xr:uid="{00000000-0005-0000-0000-00009CA80000}"/>
    <cellStyle name="SAPBEXHLevel1 2 22" xfId="11456" xr:uid="{00000000-0005-0000-0000-00009DA80000}"/>
    <cellStyle name="SAPBEXHLevel1 2 22 2" xfId="28330" xr:uid="{00000000-0005-0000-0000-00009EA80000}"/>
    <cellStyle name="SAPBEXHLevel1 2 22 3" xfId="39232" xr:uid="{00000000-0005-0000-0000-00009FA80000}"/>
    <cellStyle name="SAPBEXHLevel1 2 22 4" xfId="52240" xr:uid="{00000000-0005-0000-0000-0000A0A80000}"/>
    <cellStyle name="SAPBEXHLevel1 2 23" xfId="11727" xr:uid="{00000000-0005-0000-0000-0000A1A80000}"/>
    <cellStyle name="SAPBEXHLevel1 2 23 2" xfId="28567" xr:uid="{00000000-0005-0000-0000-0000A2A80000}"/>
    <cellStyle name="SAPBEXHLevel1 2 23 3" xfId="39434" xr:uid="{00000000-0005-0000-0000-0000A3A80000}"/>
    <cellStyle name="SAPBEXHLevel1 2 23 4" xfId="52442" xr:uid="{00000000-0005-0000-0000-0000A4A80000}"/>
    <cellStyle name="SAPBEXHLevel1 2 24" xfId="12056" xr:uid="{00000000-0005-0000-0000-0000A5A80000}"/>
    <cellStyle name="SAPBEXHLevel1 2 24 2" xfId="28867" xr:uid="{00000000-0005-0000-0000-0000A6A80000}"/>
    <cellStyle name="SAPBEXHLevel1 2 24 3" xfId="39695" xr:uid="{00000000-0005-0000-0000-0000A7A80000}"/>
    <cellStyle name="SAPBEXHLevel1 2 24 4" xfId="52703" xr:uid="{00000000-0005-0000-0000-0000A8A80000}"/>
    <cellStyle name="SAPBEXHLevel1 2 25" xfId="12343" xr:uid="{00000000-0005-0000-0000-0000A9A80000}"/>
    <cellStyle name="SAPBEXHLevel1 2 25 2" xfId="29121" xr:uid="{00000000-0005-0000-0000-0000AAA80000}"/>
    <cellStyle name="SAPBEXHLevel1 2 25 3" xfId="39895" xr:uid="{00000000-0005-0000-0000-0000ABA80000}"/>
    <cellStyle name="SAPBEXHLevel1 2 25 4" xfId="52903" xr:uid="{00000000-0005-0000-0000-0000ACA80000}"/>
    <cellStyle name="SAPBEXHLevel1 2 26" xfId="12615" xr:uid="{00000000-0005-0000-0000-0000ADA80000}"/>
    <cellStyle name="SAPBEXHLevel1 2 26 2" xfId="29362" xr:uid="{00000000-0005-0000-0000-0000AEA80000}"/>
    <cellStyle name="SAPBEXHLevel1 2 26 3" xfId="40095" xr:uid="{00000000-0005-0000-0000-0000AFA80000}"/>
    <cellStyle name="SAPBEXHLevel1 2 26 4" xfId="53103" xr:uid="{00000000-0005-0000-0000-0000B0A80000}"/>
    <cellStyle name="SAPBEXHLevel1 2 27" xfId="12897" xr:uid="{00000000-0005-0000-0000-0000B1A80000}"/>
    <cellStyle name="SAPBEXHLevel1 2 27 2" xfId="29611" xr:uid="{00000000-0005-0000-0000-0000B2A80000}"/>
    <cellStyle name="SAPBEXHLevel1 2 27 3" xfId="40295" xr:uid="{00000000-0005-0000-0000-0000B3A80000}"/>
    <cellStyle name="SAPBEXHLevel1 2 27 4" xfId="53303" xr:uid="{00000000-0005-0000-0000-0000B4A80000}"/>
    <cellStyle name="SAPBEXHLevel1 2 28" xfId="13239" xr:uid="{00000000-0005-0000-0000-0000B5A80000}"/>
    <cellStyle name="SAPBEXHLevel1 2 28 2" xfId="29919" xr:uid="{00000000-0005-0000-0000-0000B6A80000}"/>
    <cellStyle name="SAPBEXHLevel1 2 28 3" xfId="40563" xr:uid="{00000000-0005-0000-0000-0000B7A80000}"/>
    <cellStyle name="SAPBEXHLevel1 2 28 4" xfId="53571" xr:uid="{00000000-0005-0000-0000-0000B8A80000}"/>
    <cellStyle name="SAPBEXHLevel1 2 29" xfId="13576" xr:uid="{00000000-0005-0000-0000-0000B9A80000}"/>
    <cellStyle name="SAPBEXHLevel1 2 29 2" xfId="30225" xr:uid="{00000000-0005-0000-0000-0000BAA80000}"/>
    <cellStyle name="SAPBEXHLevel1 2 29 3" xfId="40829" xr:uid="{00000000-0005-0000-0000-0000BBA80000}"/>
    <cellStyle name="SAPBEXHLevel1 2 29 4" xfId="53837" xr:uid="{00000000-0005-0000-0000-0000BCA80000}"/>
    <cellStyle name="SAPBEXHLevel1 2 3" xfId="3727" xr:uid="{00000000-0005-0000-0000-0000BDA80000}"/>
    <cellStyle name="SAPBEXHLevel1 2 3 2" xfId="21262" xr:uid="{00000000-0005-0000-0000-0000BEA80000}"/>
    <cellStyle name="SAPBEXHLevel1 2 3 3" xfId="20236" xr:uid="{00000000-0005-0000-0000-0000BFA80000}"/>
    <cellStyle name="SAPBEXHLevel1 2 3 4" xfId="46133" xr:uid="{00000000-0005-0000-0000-0000C0A80000}"/>
    <cellStyle name="SAPBEXHLevel1 2 30" xfId="13816" xr:uid="{00000000-0005-0000-0000-0000C1A80000}"/>
    <cellStyle name="SAPBEXHLevel1 2 30 2" xfId="30439" xr:uid="{00000000-0005-0000-0000-0000C2A80000}"/>
    <cellStyle name="SAPBEXHLevel1 2 30 3" xfId="41014" xr:uid="{00000000-0005-0000-0000-0000C3A80000}"/>
    <cellStyle name="SAPBEXHLevel1 2 30 4" xfId="54022" xr:uid="{00000000-0005-0000-0000-0000C4A80000}"/>
    <cellStyle name="SAPBEXHLevel1 2 31" xfId="14091" xr:uid="{00000000-0005-0000-0000-0000C5A80000}"/>
    <cellStyle name="SAPBEXHLevel1 2 31 2" xfId="30678" xr:uid="{00000000-0005-0000-0000-0000C6A80000}"/>
    <cellStyle name="SAPBEXHLevel1 2 31 3" xfId="41216" xr:uid="{00000000-0005-0000-0000-0000C7A80000}"/>
    <cellStyle name="SAPBEXHLevel1 2 31 4" xfId="54224" xr:uid="{00000000-0005-0000-0000-0000C8A80000}"/>
    <cellStyle name="SAPBEXHLevel1 2 32" xfId="14388" xr:uid="{00000000-0005-0000-0000-0000C9A80000}"/>
    <cellStyle name="SAPBEXHLevel1 2 32 2" xfId="30942" xr:uid="{00000000-0005-0000-0000-0000CAA80000}"/>
    <cellStyle name="SAPBEXHLevel1 2 32 3" xfId="41432" xr:uid="{00000000-0005-0000-0000-0000CBA80000}"/>
    <cellStyle name="SAPBEXHLevel1 2 32 4" xfId="54440" xr:uid="{00000000-0005-0000-0000-0000CCA80000}"/>
    <cellStyle name="SAPBEXHLevel1 2 33" xfId="14712" xr:uid="{00000000-0005-0000-0000-0000CDA80000}"/>
    <cellStyle name="SAPBEXHLevel1 2 33 2" xfId="31230" xr:uid="{00000000-0005-0000-0000-0000CEA80000}"/>
    <cellStyle name="SAPBEXHLevel1 2 33 3" xfId="41675" xr:uid="{00000000-0005-0000-0000-0000CFA80000}"/>
    <cellStyle name="SAPBEXHLevel1 2 33 4" xfId="54683" xr:uid="{00000000-0005-0000-0000-0000D0A80000}"/>
    <cellStyle name="SAPBEXHLevel1 2 34" xfId="15014" xr:uid="{00000000-0005-0000-0000-0000D1A80000}"/>
    <cellStyle name="SAPBEXHLevel1 2 34 2" xfId="31499" xr:uid="{00000000-0005-0000-0000-0000D2A80000}"/>
    <cellStyle name="SAPBEXHLevel1 2 34 3" xfId="41907" xr:uid="{00000000-0005-0000-0000-0000D3A80000}"/>
    <cellStyle name="SAPBEXHLevel1 2 34 4" xfId="54915" xr:uid="{00000000-0005-0000-0000-0000D4A80000}"/>
    <cellStyle name="SAPBEXHLevel1 2 35" xfId="15320" xr:uid="{00000000-0005-0000-0000-0000D5A80000}"/>
    <cellStyle name="SAPBEXHLevel1 2 35 2" xfId="31768" xr:uid="{00000000-0005-0000-0000-0000D6A80000}"/>
    <cellStyle name="SAPBEXHLevel1 2 35 3" xfId="42137" xr:uid="{00000000-0005-0000-0000-0000D7A80000}"/>
    <cellStyle name="SAPBEXHLevel1 2 35 4" xfId="55145" xr:uid="{00000000-0005-0000-0000-0000D8A80000}"/>
    <cellStyle name="SAPBEXHLevel1 2 36" xfId="15765" xr:uid="{00000000-0005-0000-0000-0000D9A80000}"/>
    <cellStyle name="SAPBEXHLevel1 2 36 2" xfId="32172" xr:uid="{00000000-0005-0000-0000-0000DAA80000}"/>
    <cellStyle name="SAPBEXHLevel1 2 36 3" xfId="42499" xr:uid="{00000000-0005-0000-0000-0000DBA80000}"/>
    <cellStyle name="SAPBEXHLevel1 2 36 4" xfId="55507" xr:uid="{00000000-0005-0000-0000-0000DCA80000}"/>
    <cellStyle name="SAPBEXHLevel1 2 37" xfId="16029" xr:uid="{00000000-0005-0000-0000-0000DDA80000}"/>
    <cellStyle name="SAPBEXHLevel1 2 37 2" xfId="32400" xr:uid="{00000000-0005-0000-0000-0000DEA80000}"/>
    <cellStyle name="SAPBEXHLevel1 2 37 3" xfId="42689" xr:uid="{00000000-0005-0000-0000-0000DFA80000}"/>
    <cellStyle name="SAPBEXHLevel1 2 37 4" xfId="55697" xr:uid="{00000000-0005-0000-0000-0000E0A80000}"/>
    <cellStyle name="SAPBEXHLevel1 2 38" xfId="16516" xr:uid="{00000000-0005-0000-0000-0000E1A80000}"/>
    <cellStyle name="SAPBEXHLevel1 2 38 2" xfId="32847" xr:uid="{00000000-0005-0000-0000-0000E2A80000}"/>
    <cellStyle name="SAPBEXHLevel1 2 38 3" xfId="43086" xr:uid="{00000000-0005-0000-0000-0000E3A80000}"/>
    <cellStyle name="SAPBEXHLevel1 2 38 4" xfId="56094" xr:uid="{00000000-0005-0000-0000-0000E4A80000}"/>
    <cellStyle name="SAPBEXHLevel1 2 39" xfId="16735" xr:uid="{00000000-0005-0000-0000-0000E5A80000}"/>
    <cellStyle name="SAPBEXHLevel1 2 39 2" xfId="33041" xr:uid="{00000000-0005-0000-0000-0000E6A80000}"/>
    <cellStyle name="SAPBEXHLevel1 2 39 3" xfId="43256" xr:uid="{00000000-0005-0000-0000-0000E7A80000}"/>
    <cellStyle name="SAPBEXHLevel1 2 39 4" xfId="56264" xr:uid="{00000000-0005-0000-0000-0000E8A80000}"/>
    <cellStyle name="SAPBEXHLevel1 2 4" xfId="4344" xr:uid="{00000000-0005-0000-0000-0000E9A80000}"/>
    <cellStyle name="SAPBEXHLevel1 2 4 2" xfId="21826" xr:uid="{00000000-0005-0000-0000-0000EAA80000}"/>
    <cellStyle name="SAPBEXHLevel1 2 4 3" xfId="24536" xr:uid="{00000000-0005-0000-0000-0000EBA80000}"/>
    <cellStyle name="SAPBEXHLevel1 2 4 4" xfId="46611" xr:uid="{00000000-0005-0000-0000-0000ECA80000}"/>
    <cellStyle name="SAPBEXHLevel1 2 40" xfId="17536" xr:uid="{00000000-0005-0000-0000-0000EDA80000}"/>
    <cellStyle name="SAPBEXHLevel1 2 40 2" xfId="33774" xr:uid="{00000000-0005-0000-0000-0000EEA80000}"/>
    <cellStyle name="SAPBEXHLevel1 2 40 3" xfId="43888" xr:uid="{00000000-0005-0000-0000-0000EFA80000}"/>
    <cellStyle name="SAPBEXHLevel1 2 40 4" xfId="56896" xr:uid="{00000000-0005-0000-0000-0000F0A80000}"/>
    <cellStyle name="SAPBEXHLevel1 2 41" xfId="17787" xr:uid="{00000000-0005-0000-0000-0000F1A80000}"/>
    <cellStyle name="SAPBEXHLevel1 2 41 2" xfId="33995" xr:uid="{00000000-0005-0000-0000-0000F2A80000}"/>
    <cellStyle name="SAPBEXHLevel1 2 41 3" xfId="44069" xr:uid="{00000000-0005-0000-0000-0000F3A80000}"/>
    <cellStyle name="SAPBEXHLevel1 2 41 4" xfId="57077" xr:uid="{00000000-0005-0000-0000-0000F4A80000}"/>
    <cellStyle name="SAPBEXHLevel1 2 42" xfId="18106" xr:uid="{00000000-0005-0000-0000-0000F5A80000}"/>
    <cellStyle name="SAPBEXHLevel1 2 42 2" xfId="34276" xr:uid="{00000000-0005-0000-0000-0000F6A80000}"/>
    <cellStyle name="SAPBEXHLevel1 2 42 3" xfId="44303" xr:uid="{00000000-0005-0000-0000-0000F7A80000}"/>
    <cellStyle name="SAPBEXHLevel1 2 42 4" xfId="57311" xr:uid="{00000000-0005-0000-0000-0000F8A80000}"/>
    <cellStyle name="SAPBEXHLevel1 2 43" xfId="18417" xr:uid="{00000000-0005-0000-0000-0000F9A80000}"/>
    <cellStyle name="SAPBEXHLevel1 2 43 2" xfId="34551" xr:uid="{00000000-0005-0000-0000-0000FAA80000}"/>
    <cellStyle name="SAPBEXHLevel1 2 43 3" xfId="44533" xr:uid="{00000000-0005-0000-0000-0000FBA80000}"/>
    <cellStyle name="SAPBEXHLevel1 2 43 4" xfId="57541" xr:uid="{00000000-0005-0000-0000-0000FCA80000}"/>
    <cellStyle name="SAPBEXHLevel1 2 44" xfId="18733" xr:uid="{00000000-0005-0000-0000-0000FDA80000}"/>
    <cellStyle name="SAPBEXHLevel1 2 44 2" xfId="34831" xr:uid="{00000000-0005-0000-0000-0000FEA80000}"/>
    <cellStyle name="SAPBEXHLevel1 2 44 3" xfId="44768" xr:uid="{00000000-0005-0000-0000-0000FFA80000}"/>
    <cellStyle name="SAPBEXHLevel1 2 44 4" xfId="57776" xr:uid="{00000000-0005-0000-0000-000000A90000}"/>
    <cellStyle name="SAPBEXHLevel1 2 45" xfId="19193" xr:uid="{00000000-0005-0000-0000-000001A90000}"/>
    <cellStyle name="SAPBEXHLevel1 2 45 2" xfId="35240" xr:uid="{00000000-0005-0000-0000-000002A90000}"/>
    <cellStyle name="SAPBEXHLevel1 2 45 3" xfId="45110" xr:uid="{00000000-0005-0000-0000-000003A90000}"/>
    <cellStyle name="SAPBEXHLevel1 2 45 4" xfId="58118" xr:uid="{00000000-0005-0000-0000-000004A90000}"/>
    <cellStyle name="SAPBEXHLevel1 2 46" xfId="19496" xr:uid="{00000000-0005-0000-0000-000005A90000}"/>
    <cellStyle name="SAPBEXHLevel1 2 46 2" xfId="35506" xr:uid="{00000000-0005-0000-0000-000006A90000}"/>
    <cellStyle name="SAPBEXHLevel1 2 46 3" xfId="45333" xr:uid="{00000000-0005-0000-0000-000007A90000}"/>
    <cellStyle name="SAPBEXHLevel1 2 46 4" xfId="58341" xr:uid="{00000000-0005-0000-0000-000008A90000}"/>
    <cellStyle name="SAPBEXHLevel1 2 47" xfId="27375" xr:uid="{00000000-0005-0000-0000-000009A90000}"/>
    <cellStyle name="SAPBEXHLevel1 2 48" xfId="45585" xr:uid="{00000000-0005-0000-0000-00000AA90000}"/>
    <cellStyle name="SAPBEXHLevel1 2 49" xfId="58745" xr:uid="{00000000-0005-0000-0000-00000BA90000}"/>
    <cellStyle name="SAPBEXHLevel1 2 5" xfId="4588" xr:uid="{00000000-0005-0000-0000-00000CA90000}"/>
    <cellStyle name="SAPBEXHLevel1 2 5 2" xfId="22039" xr:uid="{00000000-0005-0000-0000-00000DA90000}"/>
    <cellStyle name="SAPBEXHLevel1 2 5 3" xfId="19774" xr:uid="{00000000-0005-0000-0000-00000EA90000}"/>
    <cellStyle name="SAPBEXHLevel1 2 5 4" xfId="46783" xr:uid="{00000000-0005-0000-0000-00000FA90000}"/>
    <cellStyle name="SAPBEXHLevel1 2 6" xfId="4978" xr:uid="{00000000-0005-0000-0000-000010A90000}"/>
    <cellStyle name="SAPBEXHLevel1 2 6 2" xfId="22401" xr:uid="{00000000-0005-0000-0000-000011A90000}"/>
    <cellStyle name="SAPBEXHLevel1 2 6 3" xfId="19760" xr:uid="{00000000-0005-0000-0000-000012A90000}"/>
    <cellStyle name="SAPBEXHLevel1 2 6 4" xfId="47095" xr:uid="{00000000-0005-0000-0000-000013A90000}"/>
    <cellStyle name="SAPBEXHLevel1 2 7" xfId="5203" xr:uid="{00000000-0005-0000-0000-000014A90000}"/>
    <cellStyle name="SAPBEXHLevel1 2 7 2" xfId="22604" xr:uid="{00000000-0005-0000-0000-000015A90000}"/>
    <cellStyle name="SAPBEXHLevel1 2 7 3" xfId="19646" xr:uid="{00000000-0005-0000-0000-000016A90000}"/>
    <cellStyle name="SAPBEXHLevel1 2 7 4" xfId="47276" xr:uid="{00000000-0005-0000-0000-000017A90000}"/>
    <cellStyle name="SAPBEXHLevel1 2 8" xfId="5488" xr:uid="{00000000-0005-0000-0000-000018A90000}"/>
    <cellStyle name="SAPBEXHLevel1 2 8 2" xfId="22865" xr:uid="{00000000-0005-0000-0000-000019A90000}"/>
    <cellStyle name="SAPBEXHLevel1 2 8 3" xfId="30810" xr:uid="{00000000-0005-0000-0000-00001AA90000}"/>
    <cellStyle name="SAPBEXHLevel1 2 8 4" xfId="47494" xr:uid="{00000000-0005-0000-0000-00001BA90000}"/>
    <cellStyle name="SAPBEXHLevel1 2 9" xfId="5696" xr:uid="{00000000-0005-0000-0000-00001CA90000}"/>
    <cellStyle name="SAPBEXHLevel1 2 9 2" xfId="23054" xr:uid="{00000000-0005-0000-0000-00001DA90000}"/>
    <cellStyle name="SAPBEXHLevel1 2 9 3" xfId="25960" xr:uid="{00000000-0005-0000-0000-00001EA90000}"/>
    <cellStyle name="SAPBEXHLevel1 2 9 4" xfId="47656" xr:uid="{00000000-0005-0000-0000-00001FA90000}"/>
    <cellStyle name="SAPBEXHLevel1 20" xfId="9582" xr:uid="{00000000-0005-0000-0000-000020A90000}"/>
    <cellStyle name="SAPBEXHLevel1 20 2" xfId="26591" xr:uid="{00000000-0005-0000-0000-000021A90000}"/>
    <cellStyle name="SAPBEXHLevel1 20 3" xfId="37734" xr:uid="{00000000-0005-0000-0000-000022A90000}"/>
    <cellStyle name="SAPBEXHLevel1 20 4" xfId="50700" xr:uid="{00000000-0005-0000-0000-000023A90000}"/>
    <cellStyle name="SAPBEXHLevel1 21" xfId="11235" xr:uid="{00000000-0005-0000-0000-000024A90000}"/>
    <cellStyle name="SAPBEXHLevel1 21 2" xfId="28121" xr:uid="{00000000-0005-0000-0000-000025A90000}"/>
    <cellStyle name="SAPBEXHLevel1 21 3" xfId="39047" xr:uid="{00000000-0005-0000-0000-000026A90000}"/>
    <cellStyle name="SAPBEXHLevel1 21 4" xfId="52055" xr:uid="{00000000-0005-0000-0000-000027A90000}"/>
    <cellStyle name="SAPBEXHLevel1 22" xfId="15450" xr:uid="{00000000-0005-0000-0000-000028A90000}"/>
    <cellStyle name="SAPBEXHLevel1 22 2" xfId="31878" xr:uid="{00000000-0005-0000-0000-000029A90000}"/>
    <cellStyle name="SAPBEXHLevel1 22 3" xfId="42230" xr:uid="{00000000-0005-0000-0000-00002AA90000}"/>
    <cellStyle name="SAPBEXHLevel1 22 4" xfId="55238" xr:uid="{00000000-0005-0000-0000-00002BA90000}"/>
    <cellStyle name="SAPBEXHLevel1 23" xfId="16196" xr:uid="{00000000-0005-0000-0000-00002CA90000}"/>
    <cellStyle name="SAPBEXHLevel1 23 2" xfId="32550" xr:uid="{00000000-0005-0000-0000-00002DA90000}"/>
    <cellStyle name="SAPBEXHLevel1 23 3" xfId="42819" xr:uid="{00000000-0005-0000-0000-00002EA90000}"/>
    <cellStyle name="SAPBEXHLevel1 23 4" xfId="55827" xr:uid="{00000000-0005-0000-0000-00002FA90000}"/>
    <cellStyle name="SAPBEXHLevel1 24" xfId="16955" xr:uid="{00000000-0005-0000-0000-000030A90000}"/>
    <cellStyle name="SAPBEXHLevel1 24 2" xfId="33236" xr:uid="{00000000-0005-0000-0000-000031A90000}"/>
    <cellStyle name="SAPBEXHLevel1 24 3" xfId="43418" xr:uid="{00000000-0005-0000-0000-000032A90000}"/>
    <cellStyle name="SAPBEXHLevel1 24 4" xfId="56426" xr:uid="{00000000-0005-0000-0000-000033A90000}"/>
    <cellStyle name="SAPBEXHLevel1 25" xfId="17039" xr:uid="{00000000-0005-0000-0000-000034A90000}"/>
    <cellStyle name="SAPBEXHLevel1 25 2" xfId="33319" xr:uid="{00000000-0005-0000-0000-000035A90000}"/>
    <cellStyle name="SAPBEXHLevel1 25 3" xfId="43496" xr:uid="{00000000-0005-0000-0000-000036A90000}"/>
    <cellStyle name="SAPBEXHLevel1 25 4" xfId="56504" xr:uid="{00000000-0005-0000-0000-000037A90000}"/>
    <cellStyle name="SAPBEXHLevel1 26" xfId="17212" xr:uid="{00000000-0005-0000-0000-000038A90000}"/>
    <cellStyle name="SAPBEXHLevel1 26 2" xfId="33473" xr:uid="{00000000-0005-0000-0000-000039A90000}"/>
    <cellStyle name="SAPBEXHLevel1 26 3" xfId="43624" xr:uid="{00000000-0005-0000-0000-00003AA90000}"/>
    <cellStyle name="SAPBEXHLevel1 26 4" xfId="56632" xr:uid="{00000000-0005-0000-0000-00003BA90000}"/>
    <cellStyle name="SAPBEXHLevel1 27" xfId="17622" xr:uid="{00000000-0005-0000-0000-00003CA90000}"/>
    <cellStyle name="SAPBEXHLevel1 27 2" xfId="33842" xr:uid="{00000000-0005-0000-0000-00003DA90000}"/>
    <cellStyle name="SAPBEXHLevel1 27 3" xfId="43936" xr:uid="{00000000-0005-0000-0000-00003EA90000}"/>
    <cellStyle name="SAPBEXHLevel1 27 4" xfId="56944" xr:uid="{00000000-0005-0000-0000-00003FA90000}"/>
    <cellStyle name="SAPBEXHLevel1 28" xfId="18891" xr:uid="{00000000-0005-0000-0000-000040A90000}"/>
    <cellStyle name="SAPBEXHLevel1 28 2" xfId="34963" xr:uid="{00000000-0005-0000-0000-000041A90000}"/>
    <cellStyle name="SAPBEXHLevel1 28 3" xfId="44877" xr:uid="{00000000-0005-0000-0000-000042A90000}"/>
    <cellStyle name="SAPBEXHLevel1 28 4" xfId="57885" xr:uid="{00000000-0005-0000-0000-000043A90000}"/>
    <cellStyle name="SAPBEXHLevel1 29" xfId="20217" xr:uid="{00000000-0005-0000-0000-000044A90000}"/>
    <cellStyle name="SAPBEXHLevel1 3" xfId="2827" xr:uid="{00000000-0005-0000-0000-000045A90000}"/>
    <cellStyle name="SAPBEXHLevel1 3 10" xfId="6201" xr:uid="{00000000-0005-0000-0000-000046A90000}"/>
    <cellStyle name="SAPBEXHLevel1 3 10 2" xfId="23523" xr:uid="{00000000-0005-0000-0000-000047A90000}"/>
    <cellStyle name="SAPBEXHLevel1 3 10 3" xfId="32285" xr:uid="{00000000-0005-0000-0000-000048A90000}"/>
    <cellStyle name="SAPBEXHLevel1 3 10 4" xfId="48057" xr:uid="{00000000-0005-0000-0000-000049A90000}"/>
    <cellStyle name="SAPBEXHLevel1 3 11" xfId="6433" xr:uid="{00000000-0005-0000-0000-00004AA90000}"/>
    <cellStyle name="SAPBEXHLevel1 3 11 2" xfId="23732" xr:uid="{00000000-0005-0000-0000-00004BA90000}"/>
    <cellStyle name="SAPBEXHLevel1 3 11 3" xfId="20551" xr:uid="{00000000-0005-0000-0000-00004CA90000}"/>
    <cellStyle name="SAPBEXHLevel1 3 11 4" xfId="48230" xr:uid="{00000000-0005-0000-0000-00004DA90000}"/>
    <cellStyle name="SAPBEXHLevel1 3 12" xfId="6727" xr:uid="{00000000-0005-0000-0000-00004EA90000}"/>
    <cellStyle name="SAPBEXHLevel1 3 12 2" xfId="23994" xr:uid="{00000000-0005-0000-0000-00004FA90000}"/>
    <cellStyle name="SAPBEXHLevel1 3 12 3" xfId="30535" xr:uid="{00000000-0005-0000-0000-000050A90000}"/>
    <cellStyle name="SAPBEXHLevel1 3 12 4" xfId="48453" xr:uid="{00000000-0005-0000-0000-000051A90000}"/>
    <cellStyle name="SAPBEXHLevel1 3 13" xfId="7092" xr:uid="{00000000-0005-0000-0000-000052A90000}"/>
    <cellStyle name="SAPBEXHLevel1 3 13 2" xfId="24323" xr:uid="{00000000-0005-0000-0000-000053A90000}"/>
    <cellStyle name="SAPBEXHLevel1 3 13 3" xfId="35764" xr:uid="{00000000-0005-0000-0000-000054A90000}"/>
    <cellStyle name="SAPBEXHLevel1 3 13 4" xfId="48733" xr:uid="{00000000-0005-0000-0000-000055A90000}"/>
    <cellStyle name="SAPBEXHLevel1 3 14" xfId="7517" xr:uid="{00000000-0005-0000-0000-000056A90000}"/>
    <cellStyle name="SAPBEXHLevel1 3 14 2" xfId="24700" xr:uid="{00000000-0005-0000-0000-000057A90000}"/>
    <cellStyle name="SAPBEXHLevel1 3 14 3" xfId="36072" xr:uid="{00000000-0005-0000-0000-000058A90000}"/>
    <cellStyle name="SAPBEXHLevel1 3 14 4" xfId="49043" xr:uid="{00000000-0005-0000-0000-000059A90000}"/>
    <cellStyle name="SAPBEXHLevel1 3 15" xfId="7815" xr:uid="{00000000-0005-0000-0000-00005AA90000}"/>
    <cellStyle name="SAPBEXHLevel1 3 15 2" xfId="24970" xr:uid="{00000000-0005-0000-0000-00005BA90000}"/>
    <cellStyle name="SAPBEXHLevel1 3 15 3" xfId="36302" xr:uid="{00000000-0005-0000-0000-00005CA90000}"/>
    <cellStyle name="SAPBEXHLevel1 3 15 4" xfId="49273" xr:uid="{00000000-0005-0000-0000-00005DA90000}"/>
    <cellStyle name="SAPBEXHLevel1 3 16" xfId="8396" xr:uid="{00000000-0005-0000-0000-00005EA90000}"/>
    <cellStyle name="SAPBEXHLevel1 3 16 2" xfId="25512" xr:uid="{00000000-0005-0000-0000-00005FA90000}"/>
    <cellStyle name="SAPBEXHLevel1 3 16 3" xfId="36785" xr:uid="{00000000-0005-0000-0000-000060A90000}"/>
    <cellStyle name="SAPBEXHLevel1 3 16 4" xfId="49756" xr:uid="{00000000-0005-0000-0000-000061A90000}"/>
    <cellStyle name="SAPBEXHLevel1 3 17" xfId="8658" xr:uid="{00000000-0005-0000-0000-000062A90000}"/>
    <cellStyle name="SAPBEXHLevel1 3 17 2" xfId="25739" xr:uid="{00000000-0005-0000-0000-000063A90000}"/>
    <cellStyle name="SAPBEXHLevel1 3 17 3" xfId="36974" xr:uid="{00000000-0005-0000-0000-000064A90000}"/>
    <cellStyle name="SAPBEXHLevel1 3 17 4" xfId="49945" xr:uid="{00000000-0005-0000-0000-000065A90000}"/>
    <cellStyle name="SAPBEXHLevel1 3 18" xfId="8936" xr:uid="{00000000-0005-0000-0000-000066A90000}"/>
    <cellStyle name="SAPBEXHLevel1 3 18 2" xfId="25989" xr:uid="{00000000-0005-0000-0000-000067A90000}"/>
    <cellStyle name="SAPBEXHLevel1 3 18 3" xfId="37190" xr:uid="{00000000-0005-0000-0000-000068A90000}"/>
    <cellStyle name="SAPBEXHLevel1 3 18 4" xfId="50161" xr:uid="{00000000-0005-0000-0000-000069A90000}"/>
    <cellStyle name="SAPBEXHLevel1 3 19" xfId="10456" xr:uid="{00000000-0005-0000-0000-00006AA90000}"/>
    <cellStyle name="SAPBEXHLevel1 3 19 2" xfId="27409" xr:uid="{00000000-0005-0000-0000-00006BA90000}"/>
    <cellStyle name="SAPBEXHLevel1 3 19 3" xfId="38450" xr:uid="{00000000-0005-0000-0000-00006CA90000}"/>
    <cellStyle name="SAPBEXHLevel1 3 19 4" xfId="51437" xr:uid="{00000000-0005-0000-0000-00006DA90000}"/>
    <cellStyle name="SAPBEXHLevel1 3 2" xfId="3341" xr:uid="{00000000-0005-0000-0000-00006EA90000}"/>
    <cellStyle name="SAPBEXHLevel1 3 2 2" xfId="20915" xr:uid="{00000000-0005-0000-0000-00006FA90000}"/>
    <cellStyle name="SAPBEXHLevel1 3 2 3" xfId="35380" xr:uid="{00000000-0005-0000-0000-000070A90000}"/>
    <cellStyle name="SAPBEXHLevel1 3 2 4" xfId="45829" xr:uid="{00000000-0005-0000-0000-000071A90000}"/>
    <cellStyle name="SAPBEXHLevel1 3 20" xfId="10702" xr:uid="{00000000-0005-0000-0000-000072A90000}"/>
    <cellStyle name="SAPBEXHLevel1 3 20 2" xfId="27638" xr:uid="{00000000-0005-0000-0000-000073A90000}"/>
    <cellStyle name="SAPBEXHLevel1 3 20 3" xfId="38647" xr:uid="{00000000-0005-0000-0000-000074A90000}"/>
    <cellStyle name="SAPBEXHLevel1 3 20 4" xfId="51655" xr:uid="{00000000-0005-0000-0000-000075A90000}"/>
    <cellStyle name="SAPBEXHLevel1 3 21" xfId="11026" xr:uid="{00000000-0005-0000-0000-000076A90000}"/>
    <cellStyle name="SAPBEXHLevel1 3 21 2" xfId="27933" xr:uid="{00000000-0005-0000-0000-000077A90000}"/>
    <cellStyle name="SAPBEXHLevel1 3 21 3" xfId="38886" xr:uid="{00000000-0005-0000-0000-000078A90000}"/>
    <cellStyle name="SAPBEXHLevel1 3 21 4" xfId="51894" xr:uid="{00000000-0005-0000-0000-000079A90000}"/>
    <cellStyle name="SAPBEXHLevel1 3 22" xfId="11364" xr:uid="{00000000-0005-0000-0000-00007AA90000}"/>
    <cellStyle name="SAPBEXHLevel1 3 22 2" xfId="28240" xr:uid="{00000000-0005-0000-0000-00007BA90000}"/>
    <cellStyle name="SAPBEXHLevel1 3 22 3" xfId="39143" xr:uid="{00000000-0005-0000-0000-00007CA90000}"/>
    <cellStyle name="SAPBEXHLevel1 3 22 4" xfId="52151" xr:uid="{00000000-0005-0000-0000-00007DA90000}"/>
    <cellStyle name="SAPBEXHLevel1 3 23" xfId="11635" xr:uid="{00000000-0005-0000-0000-00007EA90000}"/>
    <cellStyle name="SAPBEXHLevel1 3 23 2" xfId="28479" xr:uid="{00000000-0005-0000-0000-00007FA90000}"/>
    <cellStyle name="SAPBEXHLevel1 3 23 3" xfId="39346" xr:uid="{00000000-0005-0000-0000-000080A90000}"/>
    <cellStyle name="SAPBEXHLevel1 3 23 4" xfId="52354" xr:uid="{00000000-0005-0000-0000-000081A90000}"/>
    <cellStyle name="SAPBEXHLevel1 3 24" xfId="11966" xr:uid="{00000000-0005-0000-0000-000082A90000}"/>
    <cellStyle name="SAPBEXHLevel1 3 24 2" xfId="28779" xr:uid="{00000000-0005-0000-0000-000083A90000}"/>
    <cellStyle name="SAPBEXHLevel1 3 24 3" xfId="39607" xr:uid="{00000000-0005-0000-0000-000084A90000}"/>
    <cellStyle name="SAPBEXHLevel1 3 24 4" xfId="52615" xr:uid="{00000000-0005-0000-0000-000085A90000}"/>
    <cellStyle name="SAPBEXHLevel1 3 25" xfId="12251" xr:uid="{00000000-0005-0000-0000-000086A90000}"/>
    <cellStyle name="SAPBEXHLevel1 3 25 2" xfId="29032" xr:uid="{00000000-0005-0000-0000-000087A90000}"/>
    <cellStyle name="SAPBEXHLevel1 3 25 3" xfId="39806" xr:uid="{00000000-0005-0000-0000-000088A90000}"/>
    <cellStyle name="SAPBEXHLevel1 3 25 4" xfId="52814" xr:uid="{00000000-0005-0000-0000-000089A90000}"/>
    <cellStyle name="SAPBEXHLevel1 3 26" xfId="12524" xr:uid="{00000000-0005-0000-0000-00008AA90000}"/>
    <cellStyle name="SAPBEXHLevel1 3 26 2" xfId="29273" xr:uid="{00000000-0005-0000-0000-00008BA90000}"/>
    <cellStyle name="SAPBEXHLevel1 3 26 3" xfId="40007" xr:uid="{00000000-0005-0000-0000-00008CA90000}"/>
    <cellStyle name="SAPBEXHLevel1 3 26 4" xfId="53015" xr:uid="{00000000-0005-0000-0000-00008DA90000}"/>
    <cellStyle name="SAPBEXHLevel1 3 27" xfId="12807" xr:uid="{00000000-0005-0000-0000-00008EA90000}"/>
    <cellStyle name="SAPBEXHLevel1 3 27 2" xfId="29524" xr:uid="{00000000-0005-0000-0000-00008FA90000}"/>
    <cellStyle name="SAPBEXHLevel1 3 27 3" xfId="40208" xr:uid="{00000000-0005-0000-0000-000090A90000}"/>
    <cellStyle name="SAPBEXHLevel1 3 27 4" xfId="53216" xr:uid="{00000000-0005-0000-0000-000091A90000}"/>
    <cellStyle name="SAPBEXHLevel1 3 28" xfId="13150" xr:uid="{00000000-0005-0000-0000-000092A90000}"/>
    <cellStyle name="SAPBEXHLevel1 3 28 2" xfId="29832" xr:uid="{00000000-0005-0000-0000-000093A90000}"/>
    <cellStyle name="SAPBEXHLevel1 3 28 3" xfId="40476" xr:uid="{00000000-0005-0000-0000-000094A90000}"/>
    <cellStyle name="SAPBEXHLevel1 3 28 4" xfId="53484" xr:uid="{00000000-0005-0000-0000-000095A90000}"/>
    <cellStyle name="SAPBEXHLevel1 3 29" xfId="13487" xr:uid="{00000000-0005-0000-0000-000096A90000}"/>
    <cellStyle name="SAPBEXHLevel1 3 29 2" xfId="30138" xr:uid="{00000000-0005-0000-0000-000097A90000}"/>
    <cellStyle name="SAPBEXHLevel1 3 29 3" xfId="40742" xr:uid="{00000000-0005-0000-0000-000098A90000}"/>
    <cellStyle name="SAPBEXHLevel1 3 29 4" xfId="53750" xr:uid="{00000000-0005-0000-0000-000099A90000}"/>
    <cellStyle name="SAPBEXHLevel1 3 3" xfId="3637" xr:uid="{00000000-0005-0000-0000-00009AA90000}"/>
    <cellStyle name="SAPBEXHLevel1 3 3 2" xfId="21175" xr:uid="{00000000-0005-0000-0000-00009BA90000}"/>
    <cellStyle name="SAPBEXHLevel1 3 3 3" xfId="26361" xr:uid="{00000000-0005-0000-0000-00009CA90000}"/>
    <cellStyle name="SAPBEXHLevel1 3 3 4" xfId="46046" xr:uid="{00000000-0005-0000-0000-00009DA90000}"/>
    <cellStyle name="SAPBEXHLevel1 3 30" xfId="13726" xr:uid="{00000000-0005-0000-0000-00009EA90000}"/>
    <cellStyle name="SAPBEXHLevel1 3 30 2" xfId="30351" xr:uid="{00000000-0005-0000-0000-00009FA90000}"/>
    <cellStyle name="SAPBEXHLevel1 3 30 3" xfId="40927" xr:uid="{00000000-0005-0000-0000-0000A0A90000}"/>
    <cellStyle name="SAPBEXHLevel1 3 30 4" xfId="53935" xr:uid="{00000000-0005-0000-0000-0000A1A90000}"/>
    <cellStyle name="SAPBEXHLevel1 3 31" xfId="14001" xr:uid="{00000000-0005-0000-0000-0000A2A90000}"/>
    <cellStyle name="SAPBEXHLevel1 3 31 2" xfId="30591" xr:uid="{00000000-0005-0000-0000-0000A3A90000}"/>
    <cellStyle name="SAPBEXHLevel1 3 31 3" xfId="41129" xr:uid="{00000000-0005-0000-0000-0000A4A90000}"/>
    <cellStyle name="SAPBEXHLevel1 3 31 4" xfId="54137" xr:uid="{00000000-0005-0000-0000-0000A5A90000}"/>
    <cellStyle name="SAPBEXHLevel1 3 32" xfId="14298" xr:uid="{00000000-0005-0000-0000-0000A6A90000}"/>
    <cellStyle name="SAPBEXHLevel1 3 32 2" xfId="30855" xr:uid="{00000000-0005-0000-0000-0000A7A90000}"/>
    <cellStyle name="SAPBEXHLevel1 3 32 3" xfId="41345" xr:uid="{00000000-0005-0000-0000-0000A8A90000}"/>
    <cellStyle name="SAPBEXHLevel1 3 32 4" xfId="54353" xr:uid="{00000000-0005-0000-0000-0000A9A90000}"/>
    <cellStyle name="SAPBEXHLevel1 3 33" xfId="14622" xr:uid="{00000000-0005-0000-0000-0000AAA90000}"/>
    <cellStyle name="SAPBEXHLevel1 3 33 2" xfId="31143" xr:uid="{00000000-0005-0000-0000-0000ABA90000}"/>
    <cellStyle name="SAPBEXHLevel1 3 33 3" xfId="41588" xr:uid="{00000000-0005-0000-0000-0000ACA90000}"/>
    <cellStyle name="SAPBEXHLevel1 3 33 4" xfId="54596" xr:uid="{00000000-0005-0000-0000-0000ADA90000}"/>
    <cellStyle name="SAPBEXHLevel1 3 34" xfId="14925" xr:uid="{00000000-0005-0000-0000-0000AEA90000}"/>
    <cellStyle name="SAPBEXHLevel1 3 34 2" xfId="31412" xr:uid="{00000000-0005-0000-0000-0000AFA90000}"/>
    <cellStyle name="SAPBEXHLevel1 3 34 3" xfId="41820" xr:uid="{00000000-0005-0000-0000-0000B0A90000}"/>
    <cellStyle name="SAPBEXHLevel1 3 34 4" xfId="54828" xr:uid="{00000000-0005-0000-0000-0000B1A90000}"/>
    <cellStyle name="SAPBEXHLevel1 3 35" xfId="15230" xr:uid="{00000000-0005-0000-0000-0000B2A90000}"/>
    <cellStyle name="SAPBEXHLevel1 3 35 2" xfId="31681" xr:uid="{00000000-0005-0000-0000-0000B3A90000}"/>
    <cellStyle name="SAPBEXHLevel1 3 35 3" xfId="42050" xr:uid="{00000000-0005-0000-0000-0000B4A90000}"/>
    <cellStyle name="SAPBEXHLevel1 3 35 4" xfId="55058" xr:uid="{00000000-0005-0000-0000-0000B5A90000}"/>
    <cellStyle name="SAPBEXHLevel1 3 36" xfId="15676" xr:uid="{00000000-0005-0000-0000-0000B6A90000}"/>
    <cellStyle name="SAPBEXHLevel1 3 36 2" xfId="32085" xr:uid="{00000000-0005-0000-0000-0000B7A90000}"/>
    <cellStyle name="SAPBEXHLevel1 3 36 3" xfId="42412" xr:uid="{00000000-0005-0000-0000-0000B8A90000}"/>
    <cellStyle name="SAPBEXHLevel1 3 36 4" xfId="55420" xr:uid="{00000000-0005-0000-0000-0000B9A90000}"/>
    <cellStyle name="SAPBEXHLevel1 3 37" xfId="15939" xr:uid="{00000000-0005-0000-0000-0000BAA90000}"/>
    <cellStyle name="SAPBEXHLevel1 3 37 2" xfId="32312" xr:uid="{00000000-0005-0000-0000-0000BBA90000}"/>
    <cellStyle name="SAPBEXHLevel1 3 37 3" xfId="42602" xr:uid="{00000000-0005-0000-0000-0000BCA90000}"/>
    <cellStyle name="SAPBEXHLevel1 3 37 4" xfId="55610" xr:uid="{00000000-0005-0000-0000-0000BDA90000}"/>
    <cellStyle name="SAPBEXHLevel1 3 38" xfId="16426" xr:uid="{00000000-0005-0000-0000-0000BEA90000}"/>
    <cellStyle name="SAPBEXHLevel1 3 38 2" xfId="32759" xr:uid="{00000000-0005-0000-0000-0000BFA90000}"/>
    <cellStyle name="SAPBEXHLevel1 3 38 3" xfId="42998" xr:uid="{00000000-0005-0000-0000-0000C0A90000}"/>
    <cellStyle name="SAPBEXHLevel1 3 38 4" xfId="56006" xr:uid="{00000000-0005-0000-0000-0000C1A90000}"/>
    <cellStyle name="SAPBEXHLevel1 3 39" xfId="16646" xr:uid="{00000000-0005-0000-0000-0000C2A90000}"/>
    <cellStyle name="SAPBEXHLevel1 3 39 2" xfId="32954" xr:uid="{00000000-0005-0000-0000-0000C3A90000}"/>
    <cellStyle name="SAPBEXHLevel1 3 39 3" xfId="43169" xr:uid="{00000000-0005-0000-0000-0000C4A90000}"/>
    <cellStyle name="SAPBEXHLevel1 3 39 4" xfId="56177" xr:uid="{00000000-0005-0000-0000-0000C5A90000}"/>
    <cellStyle name="SAPBEXHLevel1 3 4" xfId="4254" xr:uid="{00000000-0005-0000-0000-0000C6A90000}"/>
    <cellStyle name="SAPBEXHLevel1 3 4 2" xfId="21739" xr:uid="{00000000-0005-0000-0000-0000C7A90000}"/>
    <cellStyle name="SAPBEXHLevel1 3 4 3" xfId="19818" xr:uid="{00000000-0005-0000-0000-0000C8A90000}"/>
    <cellStyle name="SAPBEXHLevel1 3 4 4" xfId="46524" xr:uid="{00000000-0005-0000-0000-0000C9A90000}"/>
    <cellStyle name="SAPBEXHLevel1 3 40" xfId="17448" xr:uid="{00000000-0005-0000-0000-0000CAA90000}"/>
    <cellStyle name="SAPBEXHLevel1 3 40 2" xfId="33686" xr:uid="{00000000-0005-0000-0000-0000CBA90000}"/>
    <cellStyle name="SAPBEXHLevel1 3 40 3" xfId="43801" xr:uid="{00000000-0005-0000-0000-0000CCA90000}"/>
    <cellStyle name="SAPBEXHLevel1 3 40 4" xfId="56809" xr:uid="{00000000-0005-0000-0000-0000CDA90000}"/>
    <cellStyle name="SAPBEXHLevel1 3 41" xfId="17697" xr:uid="{00000000-0005-0000-0000-0000CEA90000}"/>
    <cellStyle name="SAPBEXHLevel1 3 41 2" xfId="33907" xr:uid="{00000000-0005-0000-0000-0000CFA90000}"/>
    <cellStyle name="SAPBEXHLevel1 3 41 3" xfId="43982" xr:uid="{00000000-0005-0000-0000-0000D0A90000}"/>
    <cellStyle name="SAPBEXHLevel1 3 41 4" xfId="56990" xr:uid="{00000000-0005-0000-0000-0000D1A90000}"/>
    <cellStyle name="SAPBEXHLevel1 3 42" xfId="18016" xr:uid="{00000000-0005-0000-0000-0000D2A90000}"/>
    <cellStyle name="SAPBEXHLevel1 3 42 2" xfId="34189" xr:uid="{00000000-0005-0000-0000-0000D3A90000}"/>
    <cellStyle name="SAPBEXHLevel1 3 42 3" xfId="44216" xr:uid="{00000000-0005-0000-0000-0000D4A90000}"/>
    <cellStyle name="SAPBEXHLevel1 3 42 4" xfId="57224" xr:uid="{00000000-0005-0000-0000-0000D5A90000}"/>
    <cellStyle name="SAPBEXHLevel1 3 43" xfId="18327" xr:uid="{00000000-0005-0000-0000-0000D6A90000}"/>
    <cellStyle name="SAPBEXHLevel1 3 43 2" xfId="34464" xr:uid="{00000000-0005-0000-0000-0000D7A90000}"/>
    <cellStyle name="SAPBEXHLevel1 3 43 3" xfId="44446" xr:uid="{00000000-0005-0000-0000-0000D8A90000}"/>
    <cellStyle name="SAPBEXHLevel1 3 43 4" xfId="57454" xr:uid="{00000000-0005-0000-0000-0000D9A90000}"/>
    <cellStyle name="SAPBEXHLevel1 3 44" xfId="18643" xr:uid="{00000000-0005-0000-0000-0000DAA90000}"/>
    <cellStyle name="SAPBEXHLevel1 3 44 2" xfId="34744" xr:uid="{00000000-0005-0000-0000-0000DBA90000}"/>
    <cellStyle name="SAPBEXHLevel1 3 44 3" xfId="44681" xr:uid="{00000000-0005-0000-0000-0000DCA90000}"/>
    <cellStyle name="SAPBEXHLevel1 3 44 4" xfId="57689" xr:uid="{00000000-0005-0000-0000-0000DDA90000}"/>
    <cellStyle name="SAPBEXHLevel1 3 45" xfId="19105" xr:uid="{00000000-0005-0000-0000-0000DEA90000}"/>
    <cellStyle name="SAPBEXHLevel1 3 45 2" xfId="35153" xr:uid="{00000000-0005-0000-0000-0000DFA90000}"/>
    <cellStyle name="SAPBEXHLevel1 3 45 3" xfId="45023" xr:uid="{00000000-0005-0000-0000-0000E0A90000}"/>
    <cellStyle name="SAPBEXHLevel1 3 45 4" xfId="58031" xr:uid="{00000000-0005-0000-0000-0000E1A90000}"/>
    <cellStyle name="SAPBEXHLevel1 3 46" xfId="19406" xr:uid="{00000000-0005-0000-0000-0000E2A90000}"/>
    <cellStyle name="SAPBEXHLevel1 3 46 2" xfId="35419" xr:uid="{00000000-0005-0000-0000-0000E3A90000}"/>
    <cellStyle name="SAPBEXHLevel1 3 46 3" xfId="45246" xr:uid="{00000000-0005-0000-0000-0000E4A90000}"/>
    <cellStyle name="SAPBEXHLevel1 3 46 4" xfId="58254" xr:uid="{00000000-0005-0000-0000-0000E5A90000}"/>
    <cellStyle name="SAPBEXHLevel1 3 47" xfId="23857" xr:uid="{00000000-0005-0000-0000-0000E6A90000}"/>
    <cellStyle name="SAPBEXHLevel1 3 48" xfId="45530" xr:uid="{00000000-0005-0000-0000-0000E7A90000}"/>
    <cellStyle name="SAPBEXHLevel1 3 5" xfId="4497" xr:uid="{00000000-0005-0000-0000-0000E8A90000}"/>
    <cellStyle name="SAPBEXHLevel1 3 5 2" xfId="21950" xr:uid="{00000000-0005-0000-0000-0000E9A90000}"/>
    <cellStyle name="SAPBEXHLevel1 3 5 3" xfId="25164" xr:uid="{00000000-0005-0000-0000-0000EAA90000}"/>
    <cellStyle name="SAPBEXHLevel1 3 5 4" xfId="46694" xr:uid="{00000000-0005-0000-0000-0000EBA90000}"/>
    <cellStyle name="SAPBEXHLevel1 3 6" xfId="4888" xr:uid="{00000000-0005-0000-0000-0000ECA90000}"/>
    <cellStyle name="SAPBEXHLevel1 3 6 2" xfId="22313" xr:uid="{00000000-0005-0000-0000-0000EDA90000}"/>
    <cellStyle name="SAPBEXHLevel1 3 6 3" xfId="28347" xr:uid="{00000000-0005-0000-0000-0000EEA90000}"/>
    <cellStyle name="SAPBEXHLevel1 3 6 4" xfId="47007" xr:uid="{00000000-0005-0000-0000-0000EFA90000}"/>
    <cellStyle name="SAPBEXHLevel1 3 7" xfId="5114" xr:uid="{00000000-0005-0000-0000-0000F0A90000}"/>
    <cellStyle name="SAPBEXHLevel1 3 7 2" xfId="22517" xr:uid="{00000000-0005-0000-0000-0000F1A90000}"/>
    <cellStyle name="SAPBEXHLevel1 3 7 3" xfId="19719" xr:uid="{00000000-0005-0000-0000-0000F2A90000}"/>
    <cellStyle name="SAPBEXHLevel1 3 7 4" xfId="47189" xr:uid="{00000000-0005-0000-0000-0000F3A90000}"/>
    <cellStyle name="SAPBEXHLevel1 3 8" xfId="5399" xr:uid="{00000000-0005-0000-0000-0000F4A90000}"/>
    <cellStyle name="SAPBEXHLevel1 3 8 2" xfId="22778" xr:uid="{00000000-0005-0000-0000-0000F5A90000}"/>
    <cellStyle name="SAPBEXHLevel1 3 8 3" xfId="19628" xr:uid="{00000000-0005-0000-0000-0000F6A90000}"/>
    <cellStyle name="SAPBEXHLevel1 3 8 4" xfId="47407" xr:uid="{00000000-0005-0000-0000-0000F7A90000}"/>
    <cellStyle name="SAPBEXHLevel1 3 9" xfId="5607" xr:uid="{00000000-0005-0000-0000-0000F8A90000}"/>
    <cellStyle name="SAPBEXHLevel1 3 9 2" xfId="22967" xr:uid="{00000000-0005-0000-0000-0000F9A90000}"/>
    <cellStyle name="SAPBEXHLevel1 3 9 3" xfId="34616" xr:uid="{00000000-0005-0000-0000-0000FAA90000}"/>
    <cellStyle name="SAPBEXHLevel1 3 9 4" xfId="47569" xr:uid="{00000000-0005-0000-0000-0000FBA90000}"/>
    <cellStyle name="SAPBEXHLevel1 30" xfId="45418" xr:uid="{00000000-0005-0000-0000-0000FCA90000}"/>
    <cellStyle name="SAPBEXHLevel1 31" xfId="58746" xr:uid="{00000000-0005-0000-0000-0000FDA90000}"/>
    <cellStyle name="SAPBEXHLevel1 4" xfId="2706" xr:uid="{00000000-0005-0000-0000-0000FEA90000}"/>
    <cellStyle name="SAPBEXHLevel1 4 10" xfId="6115" xr:uid="{00000000-0005-0000-0000-0000FFA90000}"/>
    <cellStyle name="SAPBEXHLevel1 4 10 2" xfId="23447" xr:uid="{00000000-0005-0000-0000-000000AA0000}"/>
    <cellStyle name="SAPBEXHLevel1 4 10 3" xfId="34587" xr:uid="{00000000-0005-0000-0000-000001AA0000}"/>
    <cellStyle name="SAPBEXHLevel1 4 10 4" xfId="48002" xr:uid="{00000000-0005-0000-0000-000002AA0000}"/>
    <cellStyle name="SAPBEXHLevel1 4 11" xfId="5965" xr:uid="{00000000-0005-0000-0000-000003AA0000}"/>
    <cellStyle name="SAPBEXHLevel1 4 11 2" xfId="23302" xr:uid="{00000000-0005-0000-0000-000004AA0000}"/>
    <cellStyle name="SAPBEXHLevel1 4 11 3" xfId="22077" xr:uid="{00000000-0005-0000-0000-000005AA0000}"/>
    <cellStyle name="SAPBEXHLevel1 4 11 4" xfId="47870" xr:uid="{00000000-0005-0000-0000-000006AA0000}"/>
    <cellStyle name="SAPBEXHLevel1 4 12" xfId="6640" xr:uid="{00000000-0005-0000-0000-000007AA0000}"/>
    <cellStyle name="SAPBEXHLevel1 4 12 2" xfId="23919" xr:uid="{00000000-0005-0000-0000-000008AA0000}"/>
    <cellStyle name="SAPBEXHLevel1 4 12 3" xfId="32875" xr:uid="{00000000-0005-0000-0000-000009AA0000}"/>
    <cellStyle name="SAPBEXHLevel1 4 12 4" xfId="48402" xr:uid="{00000000-0005-0000-0000-00000AAA0000}"/>
    <cellStyle name="SAPBEXHLevel1 4 13" xfId="7014" xr:uid="{00000000-0005-0000-0000-00000BAA0000}"/>
    <cellStyle name="SAPBEXHLevel1 4 13 2" xfId="24258" xr:uid="{00000000-0005-0000-0000-00000CAA0000}"/>
    <cellStyle name="SAPBEXHLevel1 4 13 3" xfId="35722" xr:uid="{00000000-0005-0000-0000-00000DAA0000}"/>
    <cellStyle name="SAPBEXHLevel1 4 13 4" xfId="48691" xr:uid="{00000000-0005-0000-0000-00000EAA0000}"/>
    <cellStyle name="SAPBEXHLevel1 4 14" xfId="7429" xr:uid="{00000000-0005-0000-0000-00000FAA0000}"/>
    <cellStyle name="SAPBEXHLevel1 4 14 2" xfId="24629" xr:uid="{00000000-0005-0000-0000-000010AA0000}"/>
    <cellStyle name="SAPBEXHLevel1 4 14 3" xfId="36020" xr:uid="{00000000-0005-0000-0000-000011AA0000}"/>
    <cellStyle name="SAPBEXHLevel1 4 14 4" xfId="48991" xr:uid="{00000000-0005-0000-0000-000012AA0000}"/>
    <cellStyle name="SAPBEXHLevel1 4 15" xfId="7737" xr:uid="{00000000-0005-0000-0000-000013AA0000}"/>
    <cellStyle name="SAPBEXHLevel1 4 15 2" xfId="24900" xr:uid="{00000000-0005-0000-0000-000014AA0000}"/>
    <cellStyle name="SAPBEXHLevel1 4 15 3" xfId="36251" xr:uid="{00000000-0005-0000-0000-000015AA0000}"/>
    <cellStyle name="SAPBEXHLevel1 4 15 4" xfId="49222" xr:uid="{00000000-0005-0000-0000-000016AA0000}"/>
    <cellStyle name="SAPBEXHLevel1 4 16" xfId="8313" xr:uid="{00000000-0005-0000-0000-000017AA0000}"/>
    <cellStyle name="SAPBEXHLevel1 4 16 2" xfId="25438" xr:uid="{00000000-0005-0000-0000-000018AA0000}"/>
    <cellStyle name="SAPBEXHLevel1 4 16 3" xfId="36729" xr:uid="{00000000-0005-0000-0000-000019AA0000}"/>
    <cellStyle name="SAPBEXHLevel1 4 16 4" xfId="49700" xr:uid="{00000000-0005-0000-0000-00001AAA0000}"/>
    <cellStyle name="SAPBEXHLevel1 4 17" xfId="8168" xr:uid="{00000000-0005-0000-0000-00001BAA0000}"/>
    <cellStyle name="SAPBEXHLevel1 4 17 2" xfId="25300" xr:uid="{00000000-0005-0000-0000-00001CAA0000}"/>
    <cellStyle name="SAPBEXHLevel1 4 17 3" xfId="36603" xr:uid="{00000000-0005-0000-0000-00001DAA0000}"/>
    <cellStyle name="SAPBEXHLevel1 4 17 4" xfId="49574" xr:uid="{00000000-0005-0000-0000-00001EAA0000}"/>
    <cellStyle name="SAPBEXHLevel1 4 18" xfId="8858" xr:uid="{00000000-0005-0000-0000-00001FAA0000}"/>
    <cellStyle name="SAPBEXHLevel1 4 18 2" xfId="25920" xr:uid="{00000000-0005-0000-0000-000020AA0000}"/>
    <cellStyle name="SAPBEXHLevel1 4 18 3" xfId="37139" xr:uid="{00000000-0005-0000-0000-000021AA0000}"/>
    <cellStyle name="SAPBEXHLevel1 4 18 4" xfId="50110" xr:uid="{00000000-0005-0000-0000-000022AA0000}"/>
    <cellStyle name="SAPBEXHLevel1 4 19" xfId="10364" xr:uid="{00000000-0005-0000-0000-000023AA0000}"/>
    <cellStyle name="SAPBEXHLevel1 4 19 2" xfId="27327" xr:uid="{00000000-0005-0000-0000-000024AA0000}"/>
    <cellStyle name="SAPBEXHLevel1 4 19 3" xfId="38386" xr:uid="{00000000-0005-0000-0000-000025AA0000}"/>
    <cellStyle name="SAPBEXHLevel1 4 19 4" xfId="51346" xr:uid="{00000000-0005-0000-0000-000026AA0000}"/>
    <cellStyle name="SAPBEXHLevel1 4 2" xfId="3254" xr:uid="{00000000-0005-0000-0000-000027AA0000}"/>
    <cellStyle name="SAPBEXHLevel1 4 2 2" xfId="20840" xr:uid="{00000000-0005-0000-0000-000028AA0000}"/>
    <cellStyle name="SAPBEXHLevel1 4 2 3" xfId="21064" xr:uid="{00000000-0005-0000-0000-000029AA0000}"/>
    <cellStyle name="SAPBEXHLevel1 4 2 4" xfId="45778" xr:uid="{00000000-0005-0000-0000-00002AAA0000}"/>
    <cellStyle name="SAPBEXHLevel1 4 20" xfId="9116" xr:uid="{00000000-0005-0000-0000-00002BAA0000}"/>
    <cellStyle name="SAPBEXHLevel1 4 20 2" xfId="26152" xr:uid="{00000000-0005-0000-0000-00002CAA0000}"/>
    <cellStyle name="SAPBEXHLevel1 4 20 3" xfId="37333" xr:uid="{00000000-0005-0000-0000-00002DAA0000}"/>
    <cellStyle name="SAPBEXHLevel1 4 20 4" xfId="50304" xr:uid="{00000000-0005-0000-0000-00002EAA0000}"/>
    <cellStyle name="SAPBEXHLevel1 4 21" xfId="10922" xr:uid="{00000000-0005-0000-0000-00002FAA0000}"/>
    <cellStyle name="SAPBEXHLevel1 4 21 2" xfId="27842" xr:uid="{00000000-0005-0000-0000-000030AA0000}"/>
    <cellStyle name="SAPBEXHLevel1 4 21 3" xfId="38820" xr:uid="{00000000-0005-0000-0000-000031AA0000}"/>
    <cellStyle name="SAPBEXHLevel1 4 21 4" xfId="51828" xr:uid="{00000000-0005-0000-0000-000032AA0000}"/>
    <cellStyle name="SAPBEXHLevel1 4 22" xfId="11266" xr:uid="{00000000-0005-0000-0000-000033AA0000}"/>
    <cellStyle name="SAPBEXHLevel1 4 22 2" xfId="28149" xr:uid="{00000000-0005-0000-0000-000034AA0000}"/>
    <cellStyle name="SAPBEXHLevel1 4 22 3" xfId="39075" xr:uid="{00000000-0005-0000-0000-000035AA0000}"/>
    <cellStyle name="SAPBEXHLevel1 4 22 4" xfId="52083" xr:uid="{00000000-0005-0000-0000-000036AA0000}"/>
    <cellStyle name="SAPBEXHLevel1 4 23" xfId="11217" xr:uid="{00000000-0005-0000-0000-000037AA0000}"/>
    <cellStyle name="SAPBEXHLevel1 4 23 2" xfId="28103" xr:uid="{00000000-0005-0000-0000-000038AA0000}"/>
    <cellStyle name="SAPBEXHLevel1 4 23 3" xfId="39033" xr:uid="{00000000-0005-0000-0000-000039AA0000}"/>
    <cellStyle name="SAPBEXHLevel1 4 23 4" xfId="52041" xr:uid="{00000000-0005-0000-0000-00003AAA0000}"/>
    <cellStyle name="SAPBEXHLevel1 4 24" xfId="11867" xr:uid="{00000000-0005-0000-0000-00003BAA0000}"/>
    <cellStyle name="SAPBEXHLevel1 4 24 2" xfId="28689" xr:uid="{00000000-0005-0000-0000-00003CAA0000}"/>
    <cellStyle name="SAPBEXHLevel1 4 24 3" xfId="39539" xr:uid="{00000000-0005-0000-0000-00003DAA0000}"/>
    <cellStyle name="SAPBEXHLevel1 4 24 4" xfId="52547" xr:uid="{00000000-0005-0000-0000-00003EAA0000}"/>
    <cellStyle name="SAPBEXHLevel1 4 25" xfId="9421" xr:uid="{00000000-0005-0000-0000-00003FAA0000}"/>
    <cellStyle name="SAPBEXHLevel1 4 25 2" xfId="26444" xr:uid="{00000000-0005-0000-0000-000040AA0000}"/>
    <cellStyle name="SAPBEXHLevel1 4 25 3" xfId="37598" xr:uid="{00000000-0005-0000-0000-000041AA0000}"/>
    <cellStyle name="SAPBEXHLevel1 4 25 4" xfId="50564" xr:uid="{00000000-0005-0000-0000-000042AA0000}"/>
    <cellStyle name="SAPBEXHLevel1 4 26" xfId="9947" xr:uid="{00000000-0005-0000-0000-000043AA0000}"/>
    <cellStyle name="SAPBEXHLevel1 4 26 2" xfId="26936" xr:uid="{00000000-0005-0000-0000-000044AA0000}"/>
    <cellStyle name="SAPBEXHLevel1 4 26 3" xfId="38044" xr:uid="{00000000-0005-0000-0000-000045AA0000}"/>
    <cellStyle name="SAPBEXHLevel1 4 26 4" xfId="51009" xr:uid="{00000000-0005-0000-0000-000046AA0000}"/>
    <cellStyle name="SAPBEXHLevel1 4 27" xfId="9498" xr:uid="{00000000-0005-0000-0000-000047AA0000}"/>
    <cellStyle name="SAPBEXHLevel1 4 27 2" xfId="26517" xr:uid="{00000000-0005-0000-0000-000048AA0000}"/>
    <cellStyle name="SAPBEXHLevel1 4 27 3" xfId="37664" xr:uid="{00000000-0005-0000-0000-000049AA0000}"/>
    <cellStyle name="SAPBEXHLevel1 4 27 4" xfId="50630" xr:uid="{00000000-0005-0000-0000-00004AAA0000}"/>
    <cellStyle name="SAPBEXHLevel1 4 28" xfId="13053" xr:uid="{00000000-0005-0000-0000-00004BAA0000}"/>
    <cellStyle name="SAPBEXHLevel1 4 28 2" xfId="29746" xr:uid="{00000000-0005-0000-0000-00004CAA0000}"/>
    <cellStyle name="SAPBEXHLevel1 4 28 3" xfId="40411" xr:uid="{00000000-0005-0000-0000-00004DAA0000}"/>
    <cellStyle name="SAPBEXHLevel1 4 28 4" xfId="53419" xr:uid="{00000000-0005-0000-0000-00004EAA0000}"/>
    <cellStyle name="SAPBEXHLevel1 4 29" xfId="13393" xr:uid="{00000000-0005-0000-0000-00004FAA0000}"/>
    <cellStyle name="SAPBEXHLevel1 4 29 2" xfId="30055" xr:uid="{00000000-0005-0000-0000-000050AA0000}"/>
    <cellStyle name="SAPBEXHLevel1 4 29 3" xfId="40676" xr:uid="{00000000-0005-0000-0000-000051AA0000}"/>
    <cellStyle name="SAPBEXHLevel1 4 29 4" xfId="53684" xr:uid="{00000000-0005-0000-0000-000052AA0000}"/>
    <cellStyle name="SAPBEXHLevel1 4 3" xfId="3550" xr:uid="{00000000-0005-0000-0000-000053AA0000}"/>
    <cellStyle name="SAPBEXHLevel1 4 3 2" xfId="21104" xr:uid="{00000000-0005-0000-0000-000054AA0000}"/>
    <cellStyle name="SAPBEXHLevel1 4 3 3" xfId="21074" xr:uid="{00000000-0005-0000-0000-000055AA0000}"/>
    <cellStyle name="SAPBEXHLevel1 4 3 4" xfId="45995" xr:uid="{00000000-0005-0000-0000-000056AA0000}"/>
    <cellStyle name="SAPBEXHLevel1 4 30" xfId="13423" xr:uid="{00000000-0005-0000-0000-000057AA0000}"/>
    <cellStyle name="SAPBEXHLevel1 4 30 2" xfId="30083" xr:uid="{00000000-0005-0000-0000-000058AA0000}"/>
    <cellStyle name="SAPBEXHLevel1 4 30 3" xfId="40701" xr:uid="{00000000-0005-0000-0000-000059AA0000}"/>
    <cellStyle name="SAPBEXHLevel1 4 30 4" xfId="53709" xr:uid="{00000000-0005-0000-0000-00005AAA0000}"/>
    <cellStyle name="SAPBEXHLevel1 4 31" xfId="10224" xr:uid="{00000000-0005-0000-0000-00005BAA0000}"/>
    <cellStyle name="SAPBEXHLevel1 4 31 2" xfId="27192" xr:uid="{00000000-0005-0000-0000-00005CAA0000}"/>
    <cellStyle name="SAPBEXHLevel1 4 31 3" xfId="38262" xr:uid="{00000000-0005-0000-0000-00005DAA0000}"/>
    <cellStyle name="SAPBEXHLevel1 4 31 4" xfId="51219" xr:uid="{00000000-0005-0000-0000-00005EAA0000}"/>
    <cellStyle name="SAPBEXHLevel1 4 32" xfId="13923" xr:uid="{00000000-0005-0000-0000-00005FAA0000}"/>
    <cellStyle name="SAPBEXHLevel1 4 32 2" xfId="30527" xr:uid="{00000000-0005-0000-0000-000060AA0000}"/>
    <cellStyle name="SAPBEXHLevel1 4 32 3" xfId="41089" xr:uid="{00000000-0005-0000-0000-000061AA0000}"/>
    <cellStyle name="SAPBEXHLevel1 4 32 4" xfId="54097" xr:uid="{00000000-0005-0000-0000-000062AA0000}"/>
    <cellStyle name="SAPBEXHLevel1 4 33" xfId="14529" xr:uid="{00000000-0005-0000-0000-000063AA0000}"/>
    <cellStyle name="SAPBEXHLevel1 4 33 2" xfId="31065" xr:uid="{00000000-0005-0000-0000-000064AA0000}"/>
    <cellStyle name="SAPBEXHLevel1 4 33 3" xfId="41533" xr:uid="{00000000-0005-0000-0000-000065AA0000}"/>
    <cellStyle name="SAPBEXHLevel1 4 33 4" xfId="54541" xr:uid="{00000000-0005-0000-0000-000066AA0000}"/>
    <cellStyle name="SAPBEXHLevel1 4 34" xfId="14845" xr:uid="{00000000-0005-0000-0000-000067AA0000}"/>
    <cellStyle name="SAPBEXHLevel1 4 34 2" xfId="31343" xr:uid="{00000000-0005-0000-0000-000068AA0000}"/>
    <cellStyle name="SAPBEXHLevel1 4 34 3" xfId="41767" xr:uid="{00000000-0005-0000-0000-000069AA0000}"/>
    <cellStyle name="SAPBEXHLevel1 4 34 4" xfId="54775" xr:uid="{00000000-0005-0000-0000-00006AAA0000}"/>
    <cellStyle name="SAPBEXHLevel1 4 35" xfId="15143" xr:uid="{00000000-0005-0000-0000-00006BAA0000}"/>
    <cellStyle name="SAPBEXHLevel1 4 35 2" xfId="31610" xr:uid="{00000000-0005-0000-0000-00006CAA0000}"/>
    <cellStyle name="SAPBEXHLevel1 4 35 3" xfId="41999" xr:uid="{00000000-0005-0000-0000-00006DAA0000}"/>
    <cellStyle name="SAPBEXHLevel1 4 35 4" xfId="55007" xr:uid="{00000000-0005-0000-0000-00006EAA0000}"/>
    <cellStyle name="SAPBEXHLevel1 4 36" xfId="15595" xr:uid="{00000000-0005-0000-0000-00006FAA0000}"/>
    <cellStyle name="SAPBEXHLevel1 4 36 2" xfId="32016" xr:uid="{00000000-0005-0000-0000-000070AA0000}"/>
    <cellStyle name="SAPBEXHLevel1 4 36 3" xfId="42359" xr:uid="{00000000-0005-0000-0000-000071AA0000}"/>
    <cellStyle name="SAPBEXHLevel1 4 36 4" xfId="55367" xr:uid="{00000000-0005-0000-0000-000072AA0000}"/>
    <cellStyle name="SAPBEXHLevel1 4 37" xfId="15470" xr:uid="{00000000-0005-0000-0000-000073AA0000}"/>
    <cellStyle name="SAPBEXHLevel1 4 37 2" xfId="31897" xr:uid="{00000000-0005-0000-0000-000074AA0000}"/>
    <cellStyle name="SAPBEXHLevel1 4 37 3" xfId="42248" xr:uid="{00000000-0005-0000-0000-000075AA0000}"/>
    <cellStyle name="SAPBEXHLevel1 4 37 4" xfId="55256" xr:uid="{00000000-0005-0000-0000-000076AA0000}"/>
    <cellStyle name="SAPBEXHLevel1 4 38" xfId="16340" xr:uid="{00000000-0005-0000-0000-000077AA0000}"/>
    <cellStyle name="SAPBEXHLevel1 4 38 2" xfId="32683" xr:uid="{00000000-0005-0000-0000-000078AA0000}"/>
    <cellStyle name="SAPBEXHLevel1 4 38 3" xfId="42939" xr:uid="{00000000-0005-0000-0000-000079AA0000}"/>
    <cellStyle name="SAPBEXHLevel1 4 38 4" xfId="55947" xr:uid="{00000000-0005-0000-0000-00007AAA0000}"/>
    <cellStyle name="SAPBEXHLevel1 4 39" xfId="16232" xr:uid="{00000000-0005-0000-0000-00007BAA0000}"/>
    <cellStyle name="SAPBEXHLevel1 4 39 2" xfId="32584" xr:uid="{00000000-0005-0000-0000-00007CAA0000}"/>
    <cellStyle name="SAPBEXHLevel1 4 39 3" xfId="42846" xr:uid="{00000000-0005-0000-0000-00007DAA0000}"/>
    <cellStyle name="SAPBEXHLevel1 4 39 4" xfId="55854" xr:uid="{00000000-0005-0000-0000-00007EAA0000}"/>
    <cellStyle name="SAPBEXHLevel1 4 4" xfId="4169" xr:uid="{00000000-0005-0000-0000-00007FAA0000}"/>
    <cellStyle name="SAPBEXHLevel1 4 4 2" xfId="21667" xr:uid="{00000000-0005-0000-0000-000080AA0000}"/>
    <cellStyle name="SAPBEXHLevel1 4 4 3" xfId="19857" xr:uid="{00000000-0005-0000-0000-000081AA0000}"/>
    <cellStyle name="SAPBEXHLevel1 4 4 4" xfId="46475" xr:uid="{00000000-0005-0000-0000-000082AA0000}"/>
    <cellStyle name="SAPBEXHLevel1 4 40" xfId="17360" xr:uid="{00000000-0005-0000-0000-000083AA0000}"/>
    <cellStyle name="SAPBEXHLevel1 4 40 2" xfId="33613" xr:uid="{00000000-0005-0000-0000-000084AA0000}"/>
    <cellStyle name="SAPBEXHLevel1 4 40 3" xfId="43751" xr:uid="{00000000-0005-0000-0000-000085AA0000}"/>
    <cellStyle name="SAPBEXHLevel1 4 40 4" xfId="56759" xr:uid="{00000000-0005-0000-0000-000086AA0000}"/>
    <cellStyle name="SAPBEXHLevel1 4 41" xfId="17156" xr:uid="{00000000-0005-0000-0000-000087AA0000}"/>
    <cellStyle name="SAPBEXHLevel1 4 41 2" xfId="33420" xr:uid="{00000000-0005-0000-0000-000088AA0000}"/>
    <cellStyle name="SAPBEXHLevel1 4 41 3" xfId="43581" xr:uid="{00000000-0005-0000-0000-000089AA0000}"/>
    <cellStyle name="SAPBEXHLevel1 4 41 4" xfId="56589" xr:uid="{00000000-0005-0000-0000-00008AAA0000}"/>
    <cellStyle name="SAPBEXHLevel1 4 42" xfId="17921" xr:uid="{00000000-0005-0000-0000-00008BAA0000}"/>
    <cellStyle name="SAPBEXHLevel1 4 42 2" xfId="34109" xr:uid="{00000000-0005-0000-0000-00008CAA0000}"/>
    <cellStyle name="SAPBEXHLevel1 4 42 3" xfId="44162" xr:uid="{00000000-0005-0000-0000-00008DAA0000}"/>
    <cellStyle name="SAPBEXHLevel1 4 42 4" xfId="57170" xr:uid="{00000000-0005-0000-0000-00008EAA0000}"/>
    <cellStyle name="SAPBEXHLevel1 4 43" xfId="18236" xr:uid="{00000000-0005-0000-0000-00008FAA0000}"/>
    <cellStyle name="SAPBEXHLevel1 4 43 2" xfId="34384" xr:uid="{00000000-0005-0000-0000-000090AA0000}"/>
    <cellStyle name="SAPBEXHLevel1 4 43 3" xfId="44393" xr:uid="{00000000-0005-0000-0000-000091AA0000}"/>
    <cellStyle name="SAPBEXHLevel1 4 43 4" xfId="57401" xr:uid="{00000000-0005-0000-0000-000092AA0000}"/>
    <cellStyle name="SAPBEXHLevel1 4 44" xfId="18556" xr:uid="{00000000-0005-0000-0000-000093AA0000}"/>
    <cellStyle name="SAPBEXHLevel1 4 44 2" xfId="34671" xr:uid="{00000000-0005-0000-0000-000094AA0000}"/>
    <cellStyle name="SAPBEXHLevel1 4 44 3" xfId="44630" xr:uid="{00000000-0005-0000-0000-000095AA0000}"/>
    <cellStyle name="SAPBEXHLevel1 4 44 4" xfId="57638" xr:uid="{00000000-0005-0000-0000-000096AA0000}"/>
    <cellStyle name="SAPBEXHLevel1 4 45" xfId="19015" xr:uid="{00000000-0005-0000-0000-000097AA0000}"/>
    <cellStyle name="SAPBEXHLevel1 4 45 2" xfId="35078" xr:uid="{00000000-0005-0000-0000-000098AA0000}"/>
    <cellStyle name="SAPBEXHLevel1 4 45 3" xfId="44972" xr:uid="{00000000-0005-0000-0000-000099AA0000}"/>
    <cellStyle name="SAPBEXHLevel1 4 45 4" xfId="57980" xr:uid="{00000000-0005-0000-0000-00009AAA0000}"/>
    <cellStyle name="SAPBEXHLevel1 4 46" xfId="19319" xr:uid="{00000000-0005-0000-0000-00009BAA0000}"/>
    <cellStyle name="SAPBEXHLevel1 4 46 2" xfId="35348" xr:uid="{00000000-0005-0000-0000-00009CAA0000}"/>
    <cellStyle name="SAPBEXHLevel1 4 46 3" xfId="45195" xr:uid="{00000000-0005-0000-0000-00009DAA0000}"/>
    <cellStyle name="SAPBEXHLevel1 4 46 4" xfId="58203" xr:uid="{00000000-0005-0000-0000-00009EAA0000}"/>
    <cellStyle name="SAPBEXHLevel1 4 47" xfId="32721" xr:uid="{00000000-0005-0000-0000-00009FAA0000}"/>
    <cellStyle name="SAPBEXHLevel1 4 48" xfId="45479" xr:uid="{00000000-0005-0000-0000-0000A0AA0000}"/>
    <cellStyle name="SAPBEXHLevel1 4 5" xfId="4020" xr:uid="{00000000-0005-0000-0000-0000A1AA0000}"/>
    <cellStyle name="SAPBEXHLevel1 4 5 2" xfId="21527" xr:uid="{00000000-0005-0000-0000-0000A2AA0000}"/>
    <cellStyle name="SAPBEXHLevel1 4 5 3" xfId="19979" xr:uid="{00000000-0005-0000-0000-0000A3AA0000}"/>
    <cellStyle name="SAPBEXHLevel1 4 5 4" xfId="46353" xr:uid="{00000000-0005-0000-0000-0000A4AA0000}"/>
    <cellStyle name="SAPBEXHLevel1 4 6" xfId="4802" xr:uid="{00000000-0005-0000-0000-0000A5AA0000}"/>
    <cellStyle name="SAPBEXHLevel1 4 6 2" xfId="22235" xr:uid="{00000000-0005-0000-0000-0000A6AA0000}"/>
    <cellStyle name="SAPBEXHLevel1 4 6 3" xfId="25073" xr:uid="{00000000-0005-0000-0000-0000A7AA0000}"/>
    <cellStyle name="SAPBEXHLevel1 4 6 4" xfId="46948" xr:uid="{00000000-0005-0000-0000-0000A8AA0000}"/>
    <cellStyle name="SAPBEXHLevel1 4 7" xfId="4857" xr:uid="{00000000-0005-0000-0000-0000A9AA0000}"/>
    <cellStyle name="SAPBEXHLevel1 4 7 2" xfId="22284" xr:uid="{00000000-0005-0000-0000-0000AAAA0000}"/>
    <cellStyle name="SAPBEXHLevel1 4 7 3" xfId="26972" xr:uid="{00000000-0005-0000-0000-0000ABAA0000}"/>
    <cellStyle name="SAPBEXHLevel1 4 7 4" xfId="46982" xr:uid="{00000000-0005-0000-0000-0000ACAA0000}"/>
    <cellStyle name="SAPBEXHLevel1 4 8" xfId="5315" xr:uid="{00000000-0005-0000-0000-0000ADAA0000}"/>
    <cellStyle name="SAPBEXHLevel1 4 8 2" xfId="22702" xr:uid="{00000000-0005-0000-0000-0000AEAA0000}"/>
    <cellStyle name="SAPBEXHLevel1 4 8 3" xfId="20347" xr:uid="{00000000-0005-0000-0000-0000AFAA0000}"/>
    <cellStyle name="SAPBEXHLevel1 4 8 4" xfId="47350" xr:uid="{00000000-0005-0000-0000-0000B0AA0000}"/>
    <cellStyle name="SAPBEXHLevel1 4 9" xfId="5368" xr:uid="{00000000-0005-0000-0000-0000B1AA0000}"/>
    <cellStyle name="SAPBEXHLevel1 4 9 2" xfId="22749" xr:uid="{00000000-0005-0000-0000-0000B2AA0000}"/>
    <cellStyle name="SAPBEXHLevel1 4 9 3" xfId="20317" xr:uid="{00000000-0005-0000-0000-0000B3AA0000}"/>
    <cellStyle name="SAPBEXHLevel1 4 9 4" xfId="47382" xr:uid="{00000000-0005-0000-0000-0000B4AA0000}"/>
    <cellStyle name="SAPBEXHLevel1 5" xfId="3143" xr:uid="{00000000-0005-0000-0000-0000B5AA0000}"/>
    <cellStyle name="SAPBEXHLevel1 5 2" xfId="20736" xr:uid="{00000000-0005-0000-0000-0000B6AA0000}"/>
    <cellStyle name="SAPBEXHLevel1 5 3" xfId="20598" xr:uid="{00000000-0005-0000-0000-0000B7AA0000}"/>
    <cellStyle name="SAPBEXHLevel1 5 4" xfId="45686" xr:uid="{00000000-0005-0000-0000-0000B8AA0000}"/>
    <cellStyle name="SAPBEXHLevel1 6" xfId="3955" xr:uid="{00000000-0005-0000-0000-0000B9AA0000}"/>
    <cellStyle name="SAPBEXHLevel1 6 2" xfId="21468" xr:uid="{00000000-0005-0000-0000-0000BAAA0000}"/>
    <cellStyle name="SAPBEXHLevel1 6 3" xfId="20030" xr:uid="{00000000-0005-0000-0000-0000BBAA0000}"/>
    <cellStyle name="SAPBEXHLevel1 6 4" xfId="46302" xr:uid="{00000000-0005-0000-0000-0000BCAA0000}"/>
    <cellStyle name="SAPBEXHLevel1 7" xfId="5852" xr:uid="{00000000-0005-0000-0000-0000BDAA0000}"/>
    <cellStyle name="SAPBEXHLevel1 7 2" xfId="23197" xr:uid="{00000000-0005-0000-0000-0000BEAA0000}"/>
    <cellStyle name="SAPBEXHLevel1 7 3" xfId="33876" xr:uid="{00000000-0005-0000-0000-0000BFAA0000}"/>
    <cellStyle name="SAPBEXHLevel1 7 4" xfId="47777" xr:uid="{00000000-0005-0000-0000-0000C0AA0000}"/>
    <cellStyle name="SAPBEXHLevel1 8" xfId="5893" xr:uid="{00000000-0005-0000-0000-0000C1AA0000}"/>
    <cellStyle name="SAPBEXHLevel1 8 2" xfId="23235" xr:uid="{00000000-0005-0000-0000-0000C2AA0000}"/>
    <cellStyle name="SAPBEXHLevel1 8 3" xfId="30084" xr:uid="{00000000-0005-0000-0000-0000C3AA0000}"/>
    <cellStyle name="SAPBEXHLevel1 8 4" xfId="47815" xr:uid="{00000000-0005-0000-0000-0000C4AA0000}"/>
    <cellStyle name="SAPBEXHLevel1 9" xfId="6937" xr:uid="{00000000-0005-0000-0000-0000C5AA0000}"/>
    <cellStyle name="SAPBEXHLevel1 9 2" xfId="24182" xr:uid="{00000000-0005-0000-0000-0000C6AA0000}"/>
    <cellStyle name="SAPBEXHLevel1 9 3" xfId="35650" xr:uid="{00000000-0005-0000-0000-0000C7AA0000}"/>
    <cellStyle name="SAPBEXHLevel1 9 4" xfId="48619" xr:uid="{00000000-0005-0000-0000-0000C8AA0000}"/>
    <cellStyle name="SAPBEXHLevel1X" xfId="1608" xr:uid="{00000000-0005-0000-0000-0000C9AA0000}"/>
    <cellStyle name="SAPBEXHLevel1X 10" xfId="7298" xr:uid="{00000000-0005-0000-0000-0000CAAA0000}"/>
    <cellStyle name="SAPBEXHLevel1X 10 2" xfId="24510" xr:uid="{00000000-0005-0000-0000-0000CBAA0000}"/>
    <cellStyle name="SAPBEXHLevel1X 10 3" xfId="35924" xr:uid="{00000000-0005-0000-0000-0000CCAA0000}"/>
    <cellStyle name="SAPBEXHLevel1X 10 4" xfId="48895" xr:uid="{00000000-0005-0000-0000-0000CDAA0000}"/>
    <cellStyle name="SAPBEXHLevel1X 11" xfId="8262" xr:uid="{00000000-0005-0000-0000-0000CEAA0000}"/>
    <cellStyle name="SAPBEXHLevel1X 11 2" xfId="25388" xr:uid="{00000000-0005-0000-0000-0000CFAA0000}"/>
    <cellStyle name="SAPBEXHLevel1X 11 3" xfId="36679" xr:uid="{00000000-0005-0000-0000-0000D0AA0000}"/>
    <cellStyle name="SAPBEXHLevel1X 11 4" xfId="49650" xr:uid="{00000000-0005-0000-0000-0000D1AA0000}"/>
    <cellStyle name="SAPBEXHLevel1X 12" xfId="8118" xr:uid="{00000000-0005-0000-0000-0000D2AA0000}"/>
    <cellStyle name="SAPBEXHLevel1X 12 2" xfId="25252" xr:uid="{00000000-0005-0000-0000-0000D3AA0000}"/>
    <cellStyle name="SAPBEXHLevel1X 12 3" xfId="36560" xr:uid="{00000000-0005-0000-0000-0000D4AA0000}"/>
    <cellStyle name="SAPBEXHLevel1X 12 4" xfId="49531" xr:uid="{00000000-0005-0000-0000-0000D5AA0000}"/>
    <cellStyle name="SAPBEXHLevel1X 13" xfId="10285" xr:uid="{00000000-0005-0000-0000-0000D6AA0000}"/>
    <cellStyle name="SAPBEXHLevel1X 13 2" xfId="27250" xr:uid="{00000000-0005-0000-0000-0000D7AA0000}"/>
    <cellStyle name="SAPBEXHLevel1X 13 3" xfId="38317" xr:uid="{00000000-0005-0000-0000-0000D8AA0000}"/>
    <cellStyle name="SAPBEXHLevel1X 13 4" xfId="51274" xr:uid="{00000000-0005-0000-0000-0000D9AA0000}"/>
    <cellStyle name="SAPBEXHLevel1X 14" xfId="10342" xr:uid="{00000000-0005-0000-0000-0000DAAA0000}"/>
    <cellStyle name="SAPBEXHLevel1X 14 2" xfId="27305" xr:uid="{00000000-0005-0000-0000-0000DBAA0000}"/>
    <cellStyle name="SAPBEXHLevel1X 14 3" xfId="38364" xr:uid="{00000000-0005-0000-0000-0000DCAA0000}"/>
    <cellStyle name="SAPBEXHLevel1X 14 4" xfId="51324" xr:uid="{00000000-0005-0000-0000-0000DDAA0000}"/>
    <cellStyle name="SAPBEXHLevel1X 15" xfId="9168" xr:uid="{00000000-0005-0000-0000-0000DEAA0000}"/>
    <cellStyle name="SAPBEXHLevel1X 15 2" xfId="26201" xr:uid="{00000000-0005-0000-0000-0000DFAA0000}"/>
    <cellStyle name="SAPBEXHLevel1X 15 3" xfId="37381" xr:uid="{00000000-0005-0000-0000-0000E0AA0000}"/>
    <cellStyle name="SAPBEXHLevel1X 15 4" xfId="50352" xr:uid="{00000000-0005-0000-0000-0000E1AA0000}"/>
    <cellStyle name="SAPBEXHLevel1X 16" xfId="12711" xr:uid="{00000000-0005-0000-0000-0000E2AA0000}"/>
    <cellStyle name="SAPBEXHLevel1X 16 2" xfId="29442" xr:uid="{00000000-0005-0000-0000-0000E3AA0000}"/>
    <cellStyle name="SAPBEXHLevel1X 16 3" xfId="40152" xr:uid="{00000000-0005-0000-0000-0000E4AA0000}"/>
    <cellStyle name="SAPBEXHLevel1X 16 4" xfId="53160" xr:uid="{00000000-0005-0000-0000-0000E5AA0000}"/>
    <cellStyle name="SAPBEXHLevel1X 17" xfId="9770" xr:uid="{00000000-0005-0000-0000-0000E6AA0000}"/>
    <cellStyle name="SAPBEXHLevel1X 17 2" xfId="26766" xr:uid="{00000000-0005-0000-0000-0000E7AA0000}"/>
    <cellStyle name="SAPBEXHLevel1X 17 3" xfId="37892" xr:uid="{00000000-0005-0000-0000-0000E8AA0000}"/>
    <cellStyle name="SAPBEXHLevel1X 17 4" xfId="50858" xr:uid="{00000000-0005-0000-0000-0000E9AA0000}"/>
    <cellStyle name="SAPBEXHLevel1X 18" xfId="13686" xr:uid="{00000000-0005-0000-0000-0000EAAA0000}"/>
    <cellStyle name="SAPBEXHLevel1X 18 2" xfId="30315" xr:uid="{00000000-0005-0000-0000-0000EBAA0000}"/>
    <cellStyle name="SAPBEXHLevel1X 18 3" xfId="40902" xr:uid="{00000000-0005-0000-0000-0000ECAA0000}"/>
    <cellStyle name="SAPBEXHLevel1X 18 4" xfId="53910" xr:uid="{00000000-0005-0000-0000-0000EDAA0000}"/>
    <cellStyle name="SAPBEXHLevel1X 19" xfId="11886" xr:uid="{00000000-0005-0000-0000-0000EEAA0000}"/>
    <cellStyle name="SAPBEXHLevel1X 19 2" xfId="28708" xr:uid="{00000000-0005-0000-0000-0000EFAA0000}"/>
    <cellStyle name="SAPBEXHLevel1X 19 3" xfId="39557" xr:uid="{00000000-0005-0000-0000-0000F0AA0000}"/>
    <cellStyle name="SAPBEXHLevel1X 19 4" xfId="52565" xr:uid="{00000000-0005-0000-0000-0000F1AA0000}"/>
    <cellStyle name="SAPBEXHLevel1X 2" xfId="2920" xr:uid="{00000000-0005-0000-0000-0000F2AA0000}"/>
    <cellStyle name="SAPBEXHLevel1X 2 10" xfId="6289" xr:uid="{00000000-0005-0000-0000-0000F3AA0000}"/>
    <cellStyle name="SAPBEXHLevel1X 2 10 2" xfId="23611" xr:uid="{00000000-0005-0000-0000-0000F4AA0000}"/>
    <cellStyle name="SAPBEXHLevel1X 2 10 3" xfId="29245" xr:uid="{00000000-0005-0000-0000-0000F5AA0000}"/>
    <cellStyle name="SAPBEXHLevel1X 2 10 4" xfId="48145" xr:uid="{00000000-0005-0000-0000-0000F6AA0000}"/>
    <cellStyle name="SAPBEXHLevel1X 2 11" xfId="6524" xr:uid="{00000000-0005-0000-0000-0000F7AA0000}"/>
    <cellStyle name="SAPBEXHLevel1X 2 11 2" xfId="23820" xr:uid="{00000000-0005-0000-0000-0000F8AA0000}"/>
    <cellStyle name="SAPBEXHLevel1X 2 11 3" xfId="23642" xr:uid="{00000000-0005-0000-0000-0000F9AA0000}"/>
    <cellStyle name="SAPBEXHLevel1X 2 11 4" xfId="48318" xr:uid="{00000000-0005-0000-0000-0000FAAA0000}"/>
    <cellStyle name="SAPBEXHLevel1X 2 12" xfId="6818" xr:uid="{00000000-0005-0000-0000-0000FBAA0000}"/>
    <cellStyle name="SAPBEXHLevel1X 2 12 2" xfId="24082" xr:uid="{00000000-0005-0000-0000-0000FCAA0000}"/>
    <cellStyle name="SAPBEXHLevel1X 2 12 3" xfId="30975" xr:uid="{00000000-0005-0000-0000-0000FDAA0000}"/>
    <cellStyle name="SAPBEXHLevel1X 2 12 4" xfId="48541" xr:uid="{00000000-0005-0000-0000-0000FEAA0000}"/>
    <cellStyle name="SAPBEXHLevel1X 2 13" xfId="7181" xr:uid="{00000000-0005-0000-0000-0000FFAA0000}"/>
    <cellStyle name="SAPBEXHLevel1X 2 13 2" xfId="24412" xr:uid="{00000000-0005-0000-0000-000000AB0000}"/>
    <cellStyle name="SAPBEXHLevel1X 2 13 3" xfId="35852" xr:uid="{00000000-0005-0000-0000-000001AB0000}"/>
    <cellStyle name="SAPBEXHLevel1X 2 13 4" xfId="48821" xr:uid="{00000000-0005-0000-0000-000002AB0000}"/>
    <cellStyle name="SAPBEXHLevel1X 2 14" xfId="7608" xr:uid="{00000000-0005-0000-0000-000003AB0000}"/>
    <cellStyle name="SAPBEXHLevel1X 2 14 2" xfId="24788" xr:uid="{00000000-0005-0000-0000-000004AB0000}"/>
    <cellStyle name="SAPBEXHLevel1X 2 14 3" xfId="36160" xr:uid="{00000000-0005-0000-0000-000005AB0000}"/>
    <cellStyle name="SAPBEXHLevel1X 2 14 4" xfId="49131" xr:uid="{00000000-0005-0000-0000-000006AB0000}"/>
    <cellStyle name="SAPBEXHLevel1X 2 15" xfId="7905" xr:uid="{00000000-0005-0000-0000-000007AB0000}"/>
    <cellStyle name="SAPBEXHLevel1X 2 15 2" xfId="25058" xr:uid="{00000000-0005-0000-0000-000008AB0000}"/>
    <cellStyle name="SAPBEXHLevel1X 2 15 3" xfId="36390" xr:uid="{00000000-0005-0000-0000-000009AB0000}"/>
    <cellStyle name="SAPBEXHLevel1X 2 15 4" xfId="49361" xr:uid="{00000000-0005-0000-0000-00000AAB0000}"/>
    <cellStyle name="SAPBEXHLevel1X 2 16" xfId="8487" xr:uid="{00000000-0005-0000-0000-00000BAB0000}"/>
    <cellStyle name="SAPBEXHLevel1X 2 16 2" xfId="25601" xr:uid="{00000000-0005-0000-0000-00000CAB0000}"/>
    <cellStyle name="SAPBEXHLevel1X 2 16 3" xfId="36874" xr:uid="{00000000-0005-0000-0000-00000DAB0000}"/>
    <cellStyle name="SAPBEXHLevel1X 2 16 4" xfId="49845" xr:uid="{00000000-0005-0000-0000-00000EAB0000}"/>
    <cellStyle name="SAPBEXHLevel1X 2 17" xfId="8749" xr:uid="{00000000-0005-0000-0000-00000FAB0000}"/>
    <cellStyle name="SAPBEXHLevel1X 2 17 2" xfId="25828" xr:uid="{00000000-0005-0000-0000-000010AB0000}"/>
    <cellStyle name="SAPBEXHLevel1X 2 17 3" xfId="37062" xr:uid="{00000000-0005-0000-0000-000011AB0000}"/>
    <cellStyle name="SAPBEXHLevel1X 2 17 4" xfId="50033" xr:uid="{00000000-0005-0000-0000-000012AB0000}"/>
    <cellStyle name="SAPBEXHLevel1X 2 18" xfId="9026" xr:uid="{00000000-0005-0000-0000-000013AB0000}"/>
    <cellStyle name="SAPBEXHLevel1X 2 18 2" xfId="26077" xr:uid="{00000000-0005-0000-0000-000014AB0000}"/>
    <cellStyle name="SAPBEXHLevel1X 2 18 3" xfId="37278" xr:uid="{00000000-0005-0000-0000-000015AB0000}"/>
    <cellStyle name="SAPBEXHLevel1X 2 18 4" xfId="50249" xr:uid="{00000000-0005-0000-0000-000016AB0000}"/>
    <cellStyle name="SAPBEXHLevel1X 2 19" xfId="10546" xr:uid="{00000000-0005-0000-0000-000017AB0000}"/>
    <cellStyle name="SAPBEXHLevel1X 2 19 2" xfId="27499" xr:uid="{00000000-0005-0000-0000-000018AB0000}"/>
    <cellStyle name="SAPBEXHLevel1X 2 19 3" xfId="38539" xr:uid="{00000000-0005-0000-0000-000019AB0000}"/>
    <cellStyle name="SAPBEXHLevel1X 2 19 4" xfId="51526" xr:uid="{00000000-0005-0000-0000-00001AAB0000}"/>
    <cellStyle name="SAPBEXHLevel1X 2 2" xfId="3432" xr:uid="{00000000-0005-0000-0000-00001BAB0000}"/>
    <cellStyle name="SAPBEXHLevel1X 2 2 2" xfId="21004" xr:uid="{00000000-0005-0000-0000-00001CAB0000}"/>
    <cellStyle name="SAPBEXHLevel1X 2 2 3" xfId="22083" xr:uid="{00000000-0005-0000-0000-00001DAB0000}"/>
    <cellStyle name="SAPBEXHLevel1X 2 2 4" xfId="45917" xr:uid="{00000000-0005-0000-0000-00001EAB0000}"/>
    <cellStyle name="SAPBEXHLevel1X 2 20" xfId="10792" xr:uid="{00000000-0005-0000-0000-00001FAB0000}"/>
    <cellStyle name="SAPBEXHLevel1X 2 20 2" xfId="27726" xr:uid="{00000000-0005-0000-0000-000020AB0000}"/>
    <cellStyle name="SAPBEXHLevel1X 2 20 3" xfId="38735" xr:uid="{00000000-0005-0000-0000-000021AB0000}"/>
    <cellStyle name="SAPBEXHLevel1X 2 20 4" xfId="51743" xr:uid="{00000000-0005-0000-0000-000022AB0000}"/>
    <cellStyle name="SAPBEXHLevel1X 2 21" xfId="11117" xr:uid="{00000000-0005-0000-0000-000023AB0000}"/>
    <cellStyle name="SAPBEXHLevel1X 2 21 2" xfId="28021" xr:uid="{00000000-0005-0000-0000-000024AB0000}"/>
    <cellStyle name="SAPBEXHLevel1X 2 21 3" xfId="38974" xr:uid="{00000000-0005-0000-0000-000025AB0000}"/>
    <cellStyle name="SAPBEXHLevel1X 2 21 4" xfId="51982" xr:uid="{00000000-0005-0000-0000-000026AB0000}"/>
    <cellStyle name="SAPBEXHLevel1X 2 22" xfId="11457" xr:uid="{00000000-0005-0000-0000-000027AB0000}"/>
    <cellStyle name="SAPBEXHLevel1X 2 22 2" xfId="28331" xr:uid="{00000000-0005-0000-0000-000028AB0000}"/>
    <cellStyle name="SAPBEXHLevel1X 2 22 3" xfId="39233" xr:uid="{00000000-0005-0000-0000-000029AB0000}"/>
    <cellStyle name="SAPBEXHLevel1X 2 22 4" xfId="52241" xr:uid="{00000000-0005-0000-0000-00002AAB0000}"/>
    <cellStyle name="SAPBEXHLevel1X 2 23" xfId="11728" xr:uid="{00000000-0005-0000-0000-00002BAB0000}"/>
    <cellStyle name="SAPBEXHLevel1X 2 23 2" xfId="28568" xr:uid="{00000000-0005-0000-0000-00002CAB0000}"/>
    <cellStyle name="SAPBEXHLevel1X 2 23 3" xfId="39435" xr:uid="{00000000-0005-0000-0000-00002DAB0000}"/>
    <cellStyle name="SAPBEXHLevel1X 2 23 4" xfId="52443" xr:uid="{00000000-0005-0000-0000-00002EAB0000}"/>
    <cellStyle name="SAPBEXHLevel1X 2 24" xfId="12057" xr:uid="{00000000-0005-0000-0000-00002FAB0000}"/>
    <cellStyle name="SAPBEXHLevel1X 2 24 2" xfId="28868" xr:uid="{00000000-0005-0000-0000-000030AB0000}"/>
    <cellStyle name="SAPBEXHLevel1X 2 24 3" xfId="39696" xr:uid="{00000000-0005-0000-0000-000031AB0000}"/>
    <cellStyle name="SAPBEXHLevel1X 2 24 4" xfId="52704" xr:uid="{00000000-0005-0000-0000-000032AB0000}"/>
    <cellStyle name="SAPBEXHLevel1X 2 25" xfId="12344" xr:uid="{00000000-0005-0000-0000-000033AB0000}"/>
    <cellStyle name="SAPBEXHLevel1X 2 25 2" xfId="29122" xr:uid="{00000000-0005-0000-0000-000034AB0000}"/>
    <cellStyle name="SAPBEXHLevel1X 2 25 3" xfId="39896" xr:uid="{00000000-0005-0000-0000-000035AB0000}"/>
    <cellStyle name="SAPBEXHLevel1X 2 25 4" xfId="52904" xr:uid="{00000000-0005-0000-0000-000036AB0000}"/>
    <cellStyle name="SAPBEXHLevel1X 2 26" xfId="12616" xr:uid="{00000000-0005-0000-0000-000037AB0000}"/>
    <cellStyle name="SAPBEXHLevel1X 2 26 2" xfId="29363" xr:uid="{00000000-0005-0000-0000-000038AB0000}"/>
    <cellStyle name="SAPBEXHLevel1X 2 26 3" xfId="40096" xr:uid="{00000000-0005-0000-0000-000039AB0000}"/>
    <cellStyle name="SAPBEXHLevel1X 2 26 4" xfId="53104" xr:uid="{00000000-0005-0000-0000-00003AAB0000}"/>
    <cellStyle name="SAPBEXHLevel1X 2 27" xfId="12898" xr:uid="{00000000-0005-0000-0000-00003BAB0000}"/>
    <cellStyle name="SAPBEXHLevel1X 2 27 2" xfId="29612" xr:uid="{00000000-0005-0000-0000-00003CAB0000}"/>
    <cellStyle name="SAPBEXHLevel1X 2 27 3" xfId="40296" xr:uid="{00000000-0005-0000-0000-00003DAB0000}"/>
    <cellStyle name="SAPBEXHLevel1X 2 27 4" xfId="53304" xr:uid="{00000000-0005-0000-0000-00003EAB0000}"/>
    <cellStyle name="SAPBEXHLevel1X 2 28" xfId="13240" xr:uid="{00000000-0005-0000-0000-00003FAB0000}"/>
    <cellStyle name="SAPBEXHLevel1X 2 28 2" xfId="29920" xr:uid="{00000000-0005-0000-0000-000040AB0000}"/>
    <cellStyle name="SAPBEXHLevel1X 2 28 3" xfId="40564" xr:uid="{00000000-0005-0000-0000-000041AB0000}"/>
    <cellStyle name="SAPBEXHLevel1X 2 28 4" xfId="53572" xr:uid="{00000000-0005-0000-0000-000042AB0000}"/>
    <cellStyle name="SAPBEXHLevel1X 2 29" xfId="13577" xr:uid="{00000000-0005-0000-0000-000043AB0000}"/>
    <cellStyle name="SAPBEXHLevel1X 2 29 2" xfId="30226" xr:uid="{00000000-0005-0000-0000-000044AB0000}"/>
    <cellStyle name="SAPBEXHLevel1X 2 29 3" xfId="40830" xr:uid="{00000000-0005-0000-0000-000045AB0000}"/>
    <cellStyle name="SAPBEXHLevel1X 2 29 4" xfId="53838" xr:uid="{00000000-0005-0000-0000-000046AB0000}"/>
    <cellStyle name="SAPBEXHLevel1X 2 3" xfId="3728" xr:uid="{00000000-0005-0000-0000-000047AB0000}"/>
    <cellStyle name="SAPBEXHLevel1X 2 3 2" xfId="21263" xr:uid="{00000000-0005-0000-0000-000048AB0000}"/>
    <cellStyle name="SAPBEXHLevel1X 2 3 3" xfId="20141" xr:uid="{00000000-0005-0000-0000-000049AB0000}"/>
    <cellStyle name="SAPBEXHLevel1X 2 3 4" xfId="46134" xr:uid="{00000000-0005-0000-0000-00004AAB0000}"/>
    <cellStyle name="SAPBEXHLevel1X 2 30" xfId="13817" xr:uid="{00000000-0005-0000-0000-00004BAB0000}"/>
    <cellStyle name="SAPBEXHLevel1X 2 30 2" xfId="30440" xr:uid="{00000000-0005-0000-0000-00004CAB0000}"/>
    <cellStyle name="SAPBEXHLevel1X 2 30 3" xfId="41015" xr:uid="{00000000-0005-0000-0000-00004DAB0000}"/>
    <cellStyle name="SAPBEXHLevel1X 2 30 4" xfId="54023" xr:uid="{00000000-0005-0000-0000-00004EAB0000}"/>
    <cellStyle name="SAPBEXHLevel1X 2 31" xfId="14092" xr:uid="{00000000-0005-0000-0000-00004FAB0000}"/>
    <cellStyle name="SAPBEXHLevel1X 2 31 2" xfId="30679" xr:uid="{00000000-0005-0000-0000-000050AB0000}"/>
    <cellStyle name="SAPBEXHLevel1X 2 31 3" xfId="41217" xr:uid="{00000000-0005-0000-0000-000051AB0000}"/>
    <cellStyle name="SAPBEXHLevel1X 2 31 4" xfId="54225" xr:uid="{00000000-0005-0000-0000-000052AB0000}"/>
    <cellStyle name="SAPBEXHLevel1X 2 32" xfId="14389" xr:uid="{00000000-0005-0000-0000-000053AB0000}"/>
    <cellStyle name="SAPBEXHLevel1X 2 32 2" xfId="30943" xr:uid="{00000000-0005-0000-0000-000054AB0000}"/>
    <cellStyle name="SAPBEXHLevel1X 2 32 3" xfId="41433" xr:uid="{00000000-0005-0000-0000-000055AB0000}"/>
    <cellStyle name="SAPBEXHLevel1X 2 32 4" xfId="54441" xr:uid="{00000000-0005-0000-0000-000056AB0000}"/>
    <cellStyle name="SAPBEXHLevel1X 2 33" xfId="14713" xr:uid="{00000000-0005-0000-0000-000057AB0000}"/>
    <cellStyle name="SAPBEXHLevel1X 2 33 2" xfId="31231" xr:uid="{00000000-0005-0000-0000-000058AB0000}"/>
    <cellStyle name="SAPBEXHLevel1X 2 33 3" xfId="41676" xr:uid="{00000000-0005-0000-0000-000059AB0000}"/>
    <cellStyle name="SAPBEXHLevel1X 2 33 4" xfId="54684" xr:uid="{00000000-0005-0000-0000-00005AAB0000}"/>
    <cellStyle name="SAPBEXHLevel1X 2 34" xfId="15015" xr:uid="{00000000-0005-0000-0000-00005BAB0000}"/>
    <cellStyle name="SAPBEXHLevel1X 2 34 2" xfId="31500" xr:uid="{00000000-0005-0000-0000-00005CAB0000}"/>
    <cellStyle name="SAPBEXHLevel1X 2 34 3" xfId="41908" xr:uid="{00000000-0005-0000-0000-00005DAB0000}"/>
    <cellStyle name="SAPBEXHLevel1X 2 34 4" xfId="54916" xr:uid="{00000000-0005-0000-0000-00005EAB0000}"/>
    <cellStyle name="SAPBEXHLevel1X 2 35" xfId="15321" xr:uid="{00000000-0005-0000-0000-00005FAB0000}"/>
    <cellStyle name="SAPBEXHLevel1X 2 35 2" xfId="31769" xr:uid="{00000000-0005-0000-0000-000060AB0000}"/>
    <cellStyle name="SAPBEXHLevel1X 2 35 3" xfId="42138" xr:uid="{00000000-0005-0000-0000-000061AB0000}"/>
    <cellStyle name="SAPBEXHLevel1X 2 35 4" xfId="55146" xr:uid="{00000000-0005-0000-0000-000062AB0000}"/>
    <cellStyle name="SAPBEXHLevel1X 2 36" xfId="15766" xr:uid="{00000000-0005-0000-0000-000063AB0000}"/>
    <cellStyle name="SAPBEXHLevel1X 2 36 2" xfId="32173" xr:uid="{00000000-0005-0000-0000-000064AB0000}"/>
    <cellStyle name="SAPBEXHLevel1X 2 36 3" xfId="42500" xr:uid="{00000000-0005-0000-0000-000065AB0000}"/>
    <cellStyle name="SAPBEXHLevel1X 2 36 4" xfId="55508" xr:uid="{00000000-0005-0000-0000-000066AB0000}"/>
    <cellStyle name="SAPBEXHLevel1X 2 37" xfId="16030" xr:uid="{00000000-0005-0000-0000-000067AB0000}"/>
    <cellStyle name="SAPBEXHLevel1X 2 37 2" xfId="32401" xr:uid="{00000000-0005-0000-0000-000068AB0000}"/>
    <cellStyle name="SAPBEXHLevel1X 2 37 3" xfId="42690" xr:uid="{00000000-0005-0000-0000-000069AB0000}"/>
    <cellStyle name="SAPBEXHLevel1X 2 37 4" xfId="55698" xr:uid="{00000000-0005-0000-0000-00006AAB0000}"/>
    <cellStyle name="SAPBEXHLevel1X 2 38" xfId="16517" xr:uid="{00000000-0005-0000-0000-00006BAB0000}"/>
    <cellStyle name="SAPBEXHLevel1X 2 38 2" xfId="32848" xr:uid="{00000000-0005-0000-0000-00006CAB0000}"/>
    <cellStyle name="SAPBEXHLevel1X 2 38 3" xfId="43087" xr:uid="{00000000-0005-0000-0000-00006DAB0000}"/>
    <cellStyle name="SAPBEXHLevel1X 2 38 4" xfId="56095" xr:uid="{00000000-0005-0000-0000-00006EAB0000}"/>
    <cellStyle name="SAPBEXHLevel1X 2 39" xfId="16736" xr:uid="{00000000-0005-0000-0000-00006FAB0000}"/>
    <cellStyle name="SAPBEXHLevel1X 2 39 2" xfId="33042" xr:uid="{00000000-0005-0000-0000-000070AB0000}"/>
    <cellStyle name="SAPBEXHLevel1X 2 39 3" xfId="43257" xr:uid="{00000000-0005-0000-0000-000071AB0000}"/>
    <cellStyle name="SAPBEXHLevel1X 2 39 4" xfId="56265" xr:uid="{00000000-0005-0000-0000-000072AB0000}"/>
    <cellStyle name="SAPBEXHLevel1X 2 4" xfId="4345" xr:uid="{00000000-0005-0000-0000-000073AB0000}"/>
    <cellStyle name="SAPBEXHLevel1X 2 4 2" xfId="21827" xr:uid="{00000000-0005-0000-0000-000074AB0000}"/>
    <cellStyle name="SAPBEXHLevel1X 2 4 3" xfId="24582" xr:uid="{00000000-0005-0000-0000-000075AB0000}"/>
    <cellStyle name="SAPBEXHLevel1X 2 4 4" xfId="46612" xr:uid="{00000000-0005-0000-0000-000076AB0000}"/>
    <cellStyle name="SAPBEXHLevel1X 2 40" xfId="17537" xr:uid="{00000000-0005-0000-0000-000077AB0000}"/>
    <cellStyle name="SAPBEXHLevel1X 2 40 2" xfId="33775" xr:uid="{00000000-0005-0000-0000-000078AB0000}"/>
    <cellStyle name="SAPBEXHLevel1X 2 40 3" xfId="43889" xr:uid="{00000000-0005-0000-0000-000079AB0000}"/>
    <cellStyle name="SAPBEXHLevel1X 2 40 4" xfId="56897" xr:uid="{00000000-0005-0000-0000-00007AAB0000}"/>
    <cellStyle name="SAPBEXHLevel1X 2 41" xfId="17788" xr:uid="{00000000-0005-0000-0000-00007BAB0000}"/>
    <cellStyle name="SAPBEXHLevel1X 2 41 2" xfId="33996" xr:uid="{00000000-0005-0000-0000-00007CAB0000}"/>
    <cellStyle name="SAPBEXHLevel1X 2 41 3" xfId="44070" xr:uid="{00000000-0005-0000-0000-00007DAB0000}"/>
    <cellStyle name="SAPBEXHLevel1X 2 41 4" xfId="57078" xr:uid="{00000000-0005-0000-0000-00007EAB0000}"/>
    <cellStyle name="SAPBEXHLevel1X 2 42" xfId="18107" xr:uid="{00000000-0005-0000-0000-00007FAB0000}"/>
    <cellStyle name="SAPBEXHLevel1X 2 42 2" xfId="34277" xr:uid="{00000000-0005-0000-0000-000080AB0000}"/>
    <cellStyle name="SAPBEXHLevel1X 2 42 3" xfId="44304" xr:uid="{00000000-0005-0000-0000-000081AB0000}"/>
    <cellStyle name="SAPBEXHLevel1X 2 42 4" xfId="57312" xr:uid="{00000000-0005-0000-0000-000082AB0000}"/>
    <cellStyle name="SAPBEXHLevel1X 2 43" xfId="18418" xr:uid="{00000000-0005-0000-0000-000083AB0000}"/>
    <cellStyle name="SAPBEXHLevel1X 2 43 2" xfId="34552" xr:uid="{00000000-0005-0000-0000-000084AB0000}"/>
    <cellStyle name="SAPBEXHLevel1X 2 43 3" xfId="44534" xr:uid="{00000000-0005-0000-0000-000085AB0000}"/>
    <cellStyle name="SAPBEXHLevel1X 2 43 4" xfId="57542" xr:uid="{00000000-0005-0000-0000-000086AB0000}"/>
    <cellStyle name="SAPBEXHLevel1X 2 44" xfId="18734" xr:uid="{00000000-0005-0000-0000-000087AB0000}"/>
    <cellStyle name="SAPBEXHLevel1X 2 44 2" xfId="34832" xr:uid="{00000000-0005-0000-0000-000088AB0000}"/>
    <cellStyle name="SAPBEXHLevel1X 2 44 3" xfId="44769" xr:uid="{00000000-0005-0000-0000-000089AB0000}"/>
    <cellStyle name="SAPBEXHLevel1X 2 44 4" xfId="57777" xr:uid="{00000000-0005-0000-0000-00008AAB0000}"/>
    <cellStyle name="SAPBEXHLevel1X 2 45" xfId="19194" xr:uid="{00000000-0005-0000-0000-00008BAB0000}"/>
    <cellStyle name="SAPBEXHLevel1X 2 45 2" xfId="35241" xr:uid="{00000000-0005-0000-0000-00008CAB0000}"/>
    <cellStyle name="SAPBEXHLevel1X 2 45 3" xfId="45111" xr:uid="{00000000-0005-0000-0000-00008DAB0000}"/>
    <cellStyle name="SAPBEXHLevel1X 2 45 4" xfId="58119" xr:uid="{00000000-0005-0000-0000-00008EAB0000}"/>
    <cellStyle name="SAPBEXHLevel1X 2 46" xfId="19497" xr:uid="{00000000-0005-0000-0000-00008FAB0000}"/>
    <cellStyle name="SAPBEXHLevel1X 2 46 2" xfId="35507" xr:uid="{00000000-0005-0000-0000-000090AB0000}"/>
    <cellStyle name="SAPBEXHLevel1X 2 46 3" xfId="45334" xr:uid="{00000000-0005-0000-0000-000091AB0000}"/>
    <cellStyle name="SAPBEXHLevel1X 2 46 4" xfId="58342" xr:uid="{00000000-0005-0000-0000-000092AB0000}"/>
    <cellStyle name="SAPBEXHLevel1X 2 47" xfId="25958" xr:uid="{00000000-0005-0000-0000-000093AB0000}"/>
    <cellStyle name="SAPBEXHLevel1X 2 48" xfId="45586" xr:uid="{00000000-0005-0000-0000-000094AB0000}"/>
    <cellStyle name="SAPBEXHLevel1X 2 5" xfId="4589" xr:uid="{00000000-0005-0000-0000-000095AB0000}"/>
    <cellStyle name="SAPBEXHLevel1X 2 5 2" xfId="22040" xr:uid="{00000000-0005-0000-0000-000096AB0000}"/>
    <cellStyle name="SAPBEXHLevel1X 2 5 3" xfId="19773" xr:uid="{00000000-0005-0000-0000-000097AB0000}"/>
    <cellStyle name="SAPBEXHLevel1X 2 5 4" xfId="46784" xr:uid="{00000000-0005-0000-0000-000098AB0000}"/>
    <cellStyle name="SAPBEXHLevel1X 2 6" xfId="4979" xr:uid="{00000000-0005-0000-0000-000099AB0000}"/>
    <cellStyle name="SAPBEXHLevel1X 2 6 2" xfId="22402" xr:uid="{00000000-0005-0000-0000-00009AAB0000}"/>
    <cellStyle name="SAPBEXHLevel1X 2 6 3" xfId="19759" xr:uid="{00000000-0005-0000-0000-00009BAB0000}"/>
    <cellStyle name="SAPBEXHLevel1X 2 6 4" xfId="47096" xr:uid="{00000000-0005-0000-0000-00009CAB0000}"/>
    <cellStyle name="SAPBEXHLevel1X 2 7" xfId="5204" xr:uid="{00000000-0005-0000-0000-00009DAB0000}"/>
    <cellStyle name="SAPBEXHLevel1X 2 7 2" xfId="22605" xr:uid="{00000000-0005-0000-0000-00009EAB0000}"/>
    <cellStyle name="SAPBEXHLevel1X 2 7 3" xfId="19645" xr:uid="{00000000-0005-0000-0000-00009FAB0000}"/>
    <cellStyle name="SAPBEXHLevel1X 2 7 4" xfId="47277" xr:uid="{00000000-0005-0000-0000-0000A0AB0000}"/>
    <cellStyle name="SAPBEXHLevel1X 2 8" xfId="5489" xr:uid="{00000000-0005-0000-0000-0000A1AB0000}"/>
    <cellStyle name="SAPBEXHLevel1X 2 8 2" xfId="22866" xr:uid="{00000000-0005-0000-0000-0000A2AB0000}"/>
    <cellStyle name="SAPBEXHLevel1X 2 8 3" xfId="30544" xr:uid="{00000000-0005-0000-0000-0000A3AB0000}"/>
    <cellStyle name="SAPBEXHLevel1X 2 8 4" xfId="47495" xr:uid="{00000000-0005-0000-0000-0000A4AB0000}"/>
    <cellStyle name="SAPBEXHLevel1X 2 9" xfId="5697" xr:uid="{00000000-0005-0000-0000-0000A5AB0000}"/>
    <cellStyle name="SAPBEXHLevel1X 2 9 2" xfId="23055" xr:uid="{00000000-0005-0000-0000-0000A6AB0000}"/>
    <cellStyle name="SAPBEXHLevel1X 2 9 3" xfId="25708" xr:uid="{00000000-0005-0000-0000-0000A7AB0000}"/>
    <cellStyle name="SAPBEXHLevel1X 2 9 4" xfId="47657" xr:uid="{00000000-0005-0000-0000-0000A8AB0000}"/>
    <cellStyle name="SAPBEXHLevel1X 20" xfId="9644" xr:uid="{00000000-0005-0000-0000-0000A9AB0000}"/>
    <cellStyle name="SAPBEXHLevel1X 20 2" xfId="26649" xr:uid="{00000000-0005-0000-0000-0000AAAB0000}"/>
    <cellStyle name="SAPBEXHLevel1X 20 3" xfId="37792" xr:uid="{00000000-0005-0000-0000-0000ABAB0000}"/>
    <cellStyle name="SAPBEXHLevel1X 20 4" xfId="50758" xr:uid="{00000000-0005-0000-0000-0000ACAB0000}"/>
    <cellStyle name="SAPBEXHLevel1X 21" xfId="14177" xr:uid="{00000000-0005-0000-0000-0000ADAB0000}"/>
    <cellStyle name="SAPBEXHLevel1X 21 2" xfId="30750" xr:uid="{00000000-0005-0000-0000-0000AEAB0000}"/>
    <cellStyle name="SAPBEXHLevel1X 21 3" xfId="41267" xr:uid="{00000000-0005-0000-0000-0000AFAB0000}"/>
    <cellStyle name="SAPBEXHLevel1X 21 4" xfId="54275" xr:uid="{00000000-0005-0000-0000-0000B0AB0000}"/>
    <cellStyle name="SAPBEXHLevel1X 22" xfId="15451" xr:uid="{00000000-0005-0000-0000-0000B1AB0000}"/>
    <cellStyle name="SAPBEXHLevel1X 22 2" xfId="31879" xr:uid="{00000000-0005-0000-0000-0000B2AB0000}"/>
    <cellStyle name="SAPBEXHLevel1X 22 3" xfId="42231" xr:uid="{00000000-0005-0000-0000-0000B3AB0000}"/>
    <cellStyle name="SAPBEXHLevel1X 22 4" xfId="55239" xr:uid="{00000000-0005-0000-0000-0000B4AB0000}"/>
    <cellStyle name="SAPBEXHLevel1X 23" xfId="16155" xr:uid="{00000000-0005-0000-0000-0000B5AB0000}"/>
    <cellStyle name="SAPBEXHLevel1X 23 2" xfId="32511" xr:uid="{00000000-0005-0000-0000-0000B6AB0000}"/>
    <cellStyle name="SAPBEXHLevel1X 23 3" xfId="42782" xr:uid="{00000000-0005-0000-0000-0000B7AB0000}"/>
    <cellStyle name="SAPBEXHLevel1X 23 4" xfId="55790" xr:uid="{00000000-0005-0000-0000-0000B8AB0000}"/>
    <cellStyle name="SAPBEXHLevel1X 24" xfId="16954" xr:uid="{00000000-0005-0000-0000-0000B9AB0000}"/>
    <cellStyle name="SAPBEXHLevel1X 24 2" xfId="33235" xr:uid="{00000000-0005-0000-0000-0000BAAB0000}"/>
    <cellStyle name="SAPBEXHLevel1X 24 3" xfId="43417" xr:uid="{00000000-0005-0000-0000-0000BBAB0000}"/>
    <cellStyle name="SAPBEXHLevel1X 24 4" xfId="56425" xr:uid="{00000000-0005-0000-0000-0000BCAB0000}"/>
    <cellStyle name="SAPBEXHLevel1X 25" xfId="17040" xr:uid="{00000000-0005-0000-0000-0000BDAB0000}"/>
    <cellStyle name="SAPBEXHLevel1X 25 2" xfId="33320" xr:uid="{00000000-0005-0000-0000-0000BEAB0000}"/>
    <cellStyle name="SAPBEXHLevel1X 25 3" xfId="43497" xr:uid="{00000000-0005-0000-0000-0000BFAB0000}"/>
    <cellStyle name="SAPBEXHLevel1X 25 4" xfId="56505" xr:uid="{00000000-0005-0000-0000-0000C0AB0000}"/>
    <cellStyle name="SAPBEXHLevel1X 26" xfId="17211" xr:uid="{00000000-0005-0000-0000-0000C1AB0000}"/>
    <cellStyle name="SAPBEXHLevel1X 26 2" xfId="33472" xr:uid="{00000000-0005-0000-0000-0000C2AB0000}"/>
    <cellStyle name="SAPBEXHLevel1X 26 3" xfId="43623" xr:uid="{00000000-0005-0000-0000-0000C3AB0000}"/>
    <cellStyle name="SAPBEXHLevel1X 26 4" xfId="56631" xr:uid="{00000000-0005-0000-0000-0000C4AB0000}"/>
    <cellStyle name="SAPBEXHLevel1X 27" xfId="17630" xr:uid="{00000000-0005-0000-0000-0000C5AB0000}"/>
    <cellStyle name="SAPBEXHLevel1X 27 2" xfId="33849" xr:uid="{00000000-0005-0000-0000-0000C6AB0000}"/>
    <cellStyle name="SAPBEXHLevel1X 27 3" xfId="43943" xr:uid="{00000000-0005-0000-0000-0000C7AB0000}"/>
    <cellStyle name="SAPBEXHLevel1X 27 4" xfId="56951" xr:uid="{00000000-0005-0000-0000-0000C8AB0000}"/>
    <cellStyle name="SAPBEXHLevel1X 28" xfId="18892" xr:uid="{00000000-0005-0000-0000-0000C9AB0000}"/>
    <cellStyle name="SAPBEXHLevel1X 28 2" xfId="34964" xr:uid="{00000000-0005-0000-0000-0000CAAB0000}"/>
    <cellStyle name="SAPBEXHLevel1X 28 3" xfId="44878" xr:uid="{00000000-0005-0000-0000-0000CBAB0000}"/>
    <cellStyle name="SAPBEXHLevel1X 28 4" xfId="57886" xr:uid="{00000000-0005-0000-0000-0000CCAB0000}"/>
    <cellStyle name="SAPBEXHLevel1X 29" xfId="20216" xr:uid="{00000000-0005-0000-0000-0000CDAB0000}"/>
    <cellStyle name="SAPBEXHLevel1X 3" xfId="2826" xr:uid="{00000000-0005-0000-0000-0000CEAB0000}"/>
    <cellStyle name="SAPBEXHLevel1X 3 10" xfId="6200" xr:uid="{00000000-0005-0000-0000-0000CFAB0000}"/>
    <cellStyle name="SAPBEXHLevel1X 3 10 2" xfId="23522" xr:uid="{00000000-0005-0000-0000-0000D0AB0000}"/>
    <cellStyle name="SAPBEXHLevel1X 3 10 3" xfId="33663" xr:uid="{00000000-0005-0000-0000-0000D1AB0000}"/>
    <cellStyle name="SAPBEXHLevel1X 3 10 4" xfId="48056" xr:uid="{00000000-0005-0000-0000-0000D2AB0000}"/>
    <cellStyle name="SAPBEXHLevel1X 3 11" xfId="6432" xr:uid="{00000000-0005-0000-0000-0000D3AB0000}"/>
    <cellStyle name="SAPBEXHLevel1X 3 11 2" xfId="23731" xr:uid="{00000000-0005-0000-0000-0000D4AB0000}"/>
    <cellStyle name="SAPBEXHLevel1X 3 11 3" xfId="23472" xr:uid="{00000000-0005-0000-0000-0000D5AB0000}"/>
    <cellStyle name="SAPBEXHLevel1X 3 11 4" xfId="48229" xr:uid="{00000000-0005-0000-0000-0000D6AB0000}"/>
    <cellStyle name="SAPBEXHLevel1X 3 12" xfId="6726" xr:uid="{00000000-0005-0000-0000-0000D7AB0000}"/>
    <cellStyle name="SAPBEXHLevel1X 3 12 2" xfId="23993" xr:uid="{00000000-0005-0000-0000-0000D8AB0000}"/>
    <cellStyle name="SAPBEXHLevel1X 3 12 3" xfId="30802" xr:uid="{00000000-0005-0000-0000-0000D9AB0000}"/>
    <cellStyle name="SAPBEXHLevel1X 3 12 4" xfId="48452" xr:uid="{00000000-0005-0000-0000-0000DAAB0000}"/>
    <cellStyle name="SAPBEXHLevel1X 3 13" xfId="7091" xr:uid="{00000000-0005-0000-0000-0000DBAB0000}"/>
    <cellStyle name="SAPBEXHLevel1X 3 13 2" xfId="24322" xr:uid="{00000000-0005-0000-0000-0000DCAB0000}"/>
    <cellStyle name="SAPBEXHLevel1X 3 13 3" xfId="35763" xr:uid="{00000000-0005-0000-0000-0000DDAB0000}"/>
    <cellStyle name="SAPBEXHLevel1X 3 13 4" xfId="48732" xr:uid="{00000000-0005-0000-0000-0000DEAB0000}"/>
    <cellStyle name="SAPBEXHLevel1X 3 14" xfId="7516" xr:uid="{00000000-0005-0000-0000-0000DFAB0000}"/>
    <cellStyle name="SAPBEXHLevel1X 3 14 2" xfId="24699" xr:uid="{00000000-0005-0000-0000-0000E0AB0000}"/>
    <cellStyle name="SAPBEXHLevel1X 3 14 3" xfId="36071" xr:uid="{00000000-0005-0000-0000-0000E1AB0000}"/>
    <cellStyle name="SAPBEXHLevel1X 3 14 4" xfId="49042" xr:uid="{00000000-0005-0000-0000-0000E2AB0000}"/>
    <cellStyle name="SAPBEXHLevel1X 3 15" xfId="7814" xr:uid="{00000000-0005-0000-0000-0000E3AB0000}"/>
    <cellStyle name="SAPBEXHLevel1X 3 15 2" xfId="24969" xr:uid="{00000000-0005-0000-0000-0000E4AB0000}"/>
    <cellStyle name="SAPBEXHLevel1X 3 15 3" xfId="36301" xr:uid="{00000000-0005-0000-0000-0000E5AB0000}"/>
    <cellStyle name="SAPBEXHLevel1X 3 15 4" xfId="49272" xr:uid="{00000000-0005-0000-0000-0000E6AB0000}"/>
    <cellStyle name="SAPBEXHLevel1X 3 16" xfId="8395" xr:uid="{00000000-0005-0000-0000-0000E7AB0000}"/>
    <cellStyle name="SAPBEXHLevel1X 3 16 2" xfId="25511" xr:uid="{00000000-0005-0000-0000-0000E8AB0000}"/>
    <cellStyle name="SAPBEXHLevel1X 3 16 3" xfId="36784" xr:uid="{00000000-0005-0000-0000-0000E9AB0000}"/>
    <cellStyle name="SAPBEXHLevel1X 3 16 4" xfId="49755" xr:uid="{00000000-0005-0000-0000-0000EAAB0000}"/>
    <cellStyle name="SAPBEXHLevel1X 3 17" xfId="8657" xr:uid="{00000000-0005-0000-0000-0000EBAB0000}"/>
    <cellStyle name="SAPBEXHLevel1X 3 17 2" xfId="25738" xr:uid="{00000000-0005-0000-0000-0000ECAB0000}"/>
    <cellStyle name="SAPBEXHLevel1X 3 17 3" xfId="36973" xr:uid="{00000000-0005-0000-0000-0000EDAB0000}"/>
    <cellStyle name="SAPBEXHLevel1X 3 17 4" xfId="49944" xr:uid="{00000000-0005-0000-0000-0000EEAB0000}"/>
    <cellStyle name="SAPBEXHLevel1X 3 18" xfId="8935" xr:uid="{00000000-0005-0000-0000-0000EFAB0000}"/>
    <cellStyle name="SAPBEXHLevel1X 3 18 2" xfId="25988" xr:uid="{00000000-0005-0000-0000-0000F0AB0000}"/>
    <cellStyle name="SAPBEXHLevel1X 3 18 3" xfId="37189" xr:uid="{00000000-0005-0000-0000-0000F1AB0000}"/>
    <cellStyle name="SAPBEXHLevel1X 3 18 4" xfId="50160" xr:uid="{00000000-0005-0000-0000-0000F2AB0000}"/>
    <cellStyle name="SAPBEXHLevel1X 3 19" xfId="10455" xr:uid="{00000000-0005-0000-0000-0000F3AB0000}"/>
    <cellStyle name="SAPBEXHLevel1X 3 19 2" xfId="27408" xr:uid="{00000000-0005-0000-0000-0000F4AB0000}"/>
    <cellStyle name="SAPBEXHLevel1X 3 19 3" xfId="38449" xr:uid="{00000000-0005-0000-0000-0000F5AB0000}"/>
    <cellStyle name="SAPBEXHLevel1X 3 19 4" xfId="51436" xr:uid="{00000000-0005-0000-0000-0000F6AB0000}"/>
    <cellStyle name="SAPBEXHLevel1X 3 2" xfId="3340" xr:uid="{00000000-0005-0000-0000-0000F7AB0000}"/>
    <cellStyle name="SAPBEXHLevel1X 3 2 2" xfId="20914" xr:uid="{00000000-0005-0000-0000-0000F8AB0000}"/>
    <cellStyle name="SAPBEXHLevel1X 3 2 3" xfId="21911" xr:uid="{00000000-0005-0000-0000-0000F9AB0000}"/>
    <cellStyle name="SAPBEXHLevel1X 3 2 4" xfId="45828" xr:uid="{00000000-0005-0000-0000-0000FAAB0000}"/>
    <cellStyle name="SAPBEXHLevel1X 3 20" xfId="10701" xr:uid="{00000000-0005-0000-0000-0000FBAB0000}"/>
    <cellStyle name="SAPBEXHLevel1X 3 20 2" xfId="27637" xr:uid="{00000000-0005-0000-0000-0000FCAB0000}"/>
    <cellStyle name="SAPBEXHLevel1X 3 20 3" xfId="38646" xr:uid="{00000000-0005-0000-0000-0000FDAB0000}"/>
    <cellStyle name="SAPBEXHLevel1X 3 20 4" xfId="51654" xr:uid="{00000000-0005-0000-0000-0000FEAB0000}"/>
    <cellStyle name="SAPBEXHLevel1X 3 21" xfId="11025" xr:uid="{00000000-0005-0000-0000-0000FFAB0000}"/>
    <cellStyle name="SAPBEXHLevel1X 3 21 2" xfId="27932" xr:uid="{00000000-0005-0000-0000-000000AC0000}"/>
    <cellStyle name="SAPBEXHLevel1X 3 21 3" xfId="38885" xr:uid="{00000000-0005-0000-0000-000001AC0000}"/>
    <cellStyle name="SAPBEXHLevel1X 3 21 4" xfId="51893" xr:uid="{00000000-0005-0000-0000-000002AC0000}"/>
    <cellStyle name="SAPBEXHLevel1X 3 22" xfId="11363" xr:uid="{00000000-0005-0000-0000-000003AC0000}"/>
    <cellStyle name="SAPBEXHLevel1X 3 22 2" xfId="28239" xr:uid="{00000000-0005-0000-0000-000004AC0000}"/>
    <cellStyle name="SAPBEXHLevel1X 3 22 3" xfId="39142" xr:uid="{00000000-0005-0000-0000-000005AC0000}"/>
    <cellStyle name="SAPBEXHLevel1X 3 22 4" xfId="52150" xr:uid="{00000000-0005-0000-0000-000006AC0000}"/>
    <cellStyle name="SAPBEXHLevel1X 3 23" xfId="11634" xr:uid="{00000000-0005-0000-0000-000007AC0000}"/>
    <cellStyle name="SAPBEXHLevel1X 3 23 2" xfId="28478" xr:uid="{00000000-0005-0000-0000-000008AC0000}"/>
    <cellStyle name="SAPBEXHLevel1X 3 23 3" xfId="39345" xr:uid="{00000000-0005-0000-0000-000009AC0000}"/>
    <cellStyle name="SAPBEXHLevel1X 3 23 4" xfId="52353" xr:uid="{00000000-0005-0000-0000-00000AAC0000}"/>
    <cellStyle name="SAPBEXHLevel1X 3 24" xfId="11965" xr:uid="{00000000-0005-0000-0000-00000BAC0000}"/>
    <cellStyle name="SAPBEXHLevel1X 3 24 2" xfId="28778" xr:uid="{00000000-0005-0000-0000-00000CAC0000}"/>
    <cellStyle name="SAPBEXHLevel1X 3 24 3" xfId="39606" xr:uid="{00000000-0005-0000-0000-00000DAC0000}"/>
    <cellStyle name="SAPBEXHLevel1X 3 24 4" xfId="52614" xr:uid="{00000000-0005-0000-0000-00000EAC0000}"/>
    <cellStyle name="SAPBEXHLevel1X 3 25" xfId="12250" xr:uid="{00000000-0005-0000-0000-00000FAC0000}"/>
    <cellStyle name="SAPBEXHLevel1X 3 25 2" xfId="29031" xr:uid="{00000000-0005-0000-0000-000010AC0000}"/>
    <cellStyle name="SAPBEXHLevel1X 3 25 3" xfId="39805" xr:uid="{00000000-0005-0000-0000-000011AC0000}"/>
    <cellStyle name="SAPBEXHLevel1X 3 25 4" xfId="52813" xr:uid="{00000000-0005-0000-0000-000012AC0000}"/>
    <cellStyle name="SAPBEXHLevel1X 3 26" xfId="12523" xr:uid="{00000000-0005-0000-0000-000013AC0000}"/>
    <cellStyle name="SAPBEXHLevel1X 3 26 2" xfId="29272" xr:uid="{00000000-0005-0000-0000-000014AC0000}"/>
    <cellStyle name="SAPBEXHLevel1X 3 26 3" xfId="40006" xr:uid="{00000000-0005-0000-0000-000015AC0000}"/>
    <cellStyle name="SAPBEXHLevel1X 3 26 4" xfId="53014" xr:uid="{00000000-0005-0000-0000-000016AC0000}"/>
    <cellStyle name="SAPBEXHLevel1X 3 27" xfId="12806" xr:uid="{00000000-0005-0000-0000-000017AC0000}"/>
    <cellStyle name="SAPBEXHLevel1X 3 27 2" xfId="29523" xr:uid="{00000000-0005-0000-0000-000018AC0000}"/>
    <cellStyle name="SAPBEXHLevel1X 3 27 3" xfId="40207" xr:uid="{00000000-0005-0000-0000-000019AC0000}"/>
    <cellStyle name="SAPBEXHLevel1X 3 27 4" xfId="53215" xr:uid="{00000000-0005-0000-0000-00001AAC0000}"/>
    <cellStyle name="SAPBEXHLevel1X 3 28" xfId="13149" xr:uid="{00000000-0005-0000-0000-00001BAC0000}"/>
    <cellStyle name="SAPBEXHLevel1X 3 28 2" xfId="29831" xr:uid="{00000000-0005-0000-0000-00001CAC0000}"/>
    <cellStyle name="SAPBEXHLevel1X 3 28 3" xfId="40475" xr:uid="{00000000-0005-0000-0000-00001DAC0000}"/>
    <cellStyle name="SAPBEXHLevel1X 3 28 4" xfId="53483" xr:uid="{00000000-0005-0000-0000-00001EAC0000}"/>
    <cellStyle name="SAPBEXHLevel1X 3 29" xfId="13486" xr:uid="{00000000-0005-0000-0000-00001FAC0000}"/>
    <cellStyle name="SAPBEXHLevel1X 3 29 2" xfId="30137" xr:uid="{00000000-0005-0000-0000-000020AC0000}"/>
    <cellStyle name="SAPBEXHLevel1X 3 29 3" xfId="40741" xr:uid="{00000000-0005-0000-0000-000021AC0000}"/>
    <cellStyle name="SAPBEXHLevel1X 3 29 4" xfId="53749" xr:uid="{00000000-0005-0000-0000-000022AC0000}"/>
    <cellStyle name="SAPBEXHLevel1X 3 3" xfId="3636" xr:uid="{00000000-0005-0000-0000-000023AC0000}"/>
    <cellStyle name="SAPBEXHLevel1X 3 3 2" xfId="21174" xr:uid="{00000000-0005-0000-0000-000024AC0000}"/>
    <cellStyle name="SAPBEXHLevel1X 3 3 3" xfId="28095" xr:uid="{00000000-0005-0000-0000-000025AC0000}"/>
    <cellStyle name="SAPBEXHLevel1X 3 3 4" xfId="46045" xr:uid="{00000000-0005-0000-0000-000026AC0000}"/>
    <cellStyle name="SAPBEXHLevel1X 3 30" xfId="13725" xr:uid="{00000000-0005-0000-0000-000027AC0000}"/>
    <cellStyle name="SAPBEXHLevel1X 3 30 2" xfId="30350" xr:uid="{00000000-0005-0000-0000-000028AC0000}"/>
    <cellStyle name="SAPBEXHLevel1X 3 30 3" xfId="40926" xr:uid="{00000000-0005-0000-0000-000029AC0000}"/>
    <cellStyle name="SAPBEXHLevel1X 3 30 4" xfId="53934" xr:uid="{00000000-0005-0000-0000-00002AAC0000}"/>
    <cellStyle name="SAPBEXHLevel1X 3 31" xfId="14000" xr:uid="{00000000-0005-0000-0000-00002BAC0000}"/>
    <cellStyle name="SAPBEXHLevel1X 3 31 2" xfId="30590" xr:uid="{00000000-0005-0000-0000-00002CAC0000}"/>
    <cellStyle name="SAPBEXHLevel1X 3 31 3" xfId="41128" xr:uid="{00000000-0005-0000-0000-00002DAC0000}"/>
    <cellStyle name="SAPBEXHLevel1X 3 31 4" xfId="54136" xr:uid="{00000000-0005-0000-0000-00002EAC0000}"/>
    <cellStyle name="SAPBEXHLevel1X 3 32" xfId="14297" xr:uid="{00000000-0005-0000-0000-00002FAC0000}"/>
    <cellStyle name="SAPBEXHLevel1X 3 32 2" xfId="30854" xr:uid="{00000000-0005-0000-0000-000030AC0000}"/>
    <cellStyle name="SAPBEXHLevel1X 3 32 3" xfId="41344" xr:uid="{00000000-0005-0000-0000-000031AC0000}"/>
    <cellStyle name="SAPBEXHLevel1X 3 32 4" xfId="54352" xr:uid="{00000000-0005-0000-0000-000032AC0000}"/>
    <cellStyle name="SAPBEXHLevel1X 3 33" xfId="14621" xr:uid="{00000000-0005-0000-0000-000033AC0000}"/>
    <cellStyle name="SAPBEXHLevel1X 3 33 2" xfId="31142" xr:uid="{00000000-0005-0000-0000-000034AC0000}"/>
    <cellStyle name="SAPBEXHLevel1X 3 33 3" xfId="41587" xr:uid="{00000000-0005-0000-0000-000035AC0000}"/>
    <cellStyle name="SAPBEXHLevel1X 3 33 4" xfId="54595" xr:uid="{00000000-0005-0000-0000-000036AC0000}"/>
    <cellStyle name="SAPBEXHLevel1X 3 34" xfId="14924" xr:uid="{00000000-0005-0000-0000-000037AC0000}"/>
    <cellStyle name="SAPBEXHLevel1X 3 34 2" xfId="31411" xr:uid="{00000000-0005-0000-0000-000038AC0000}"/>
    <cellStyle name="SAPBEXHLevel1X 3 34 3" xfId="41819" xr:uid="{00000000-0005-0000-0000-000039AC0000}"/>
    <cellStyle name="SAPBEXHLevel1X 3 34 4" xfId="54827" xr:uid="{00000000-0005-0000-0000-00003AAC0000}"/>
    <cellStyle name="SAPBEXHLevel1X 3 35" xfId="15229" xr:uid="{00000000-0005-0000-0000-00003BAC0000}"/>
    <cellStyle name="SAPBEXHLevel1X 3 35 2" xfId="31680" xr:uid="{00000000-0005-0000-0000-00003CAC0000}"/>
    <cellStyle name="SAPBEXHLevel1X 3 35 3" xfId="42049" xr:uid="{00000000-0005-0000-0000-00003DAC0000}"/>
    <cellStyle name="SAPBEXHLevel1X 3 35 4" xfId="55057" xr:uid="{00000000-0005-0000-0000-00003EAC0000}"/>
    <cellStyle name="SAPBEXHLevel1X 3 36" xfId="15675" xr:uid="{00000000-0005-0000-0000-00003FAC0000}"/>
    <cellStyle name="SAPBEXHLevel1X 3 36 2" xfId="32084" xr:uid="{00000000-0005-0000-0000-000040AC0000}"/>
    <cellStyle name="SAPBEXHLevel1X 3 36 3" xfId="42411" xr:uid="{00000000-0005-0000-0000-000041AC0000}"/>
    <cellStyle name="SAPBEXHLevel1X 3 36 4" xfId="55419" xr:uid="{00000000-0005-0000-0000-000042AC0000}"/>
    <cellStyle name="SAPBEXHLevel1X 3 37" xfId="15938" xr:uid="{00000000-0005-0000-0000-000043AC0000}"/>
    <cellStyle name="SAPBEXHLevel1X 3 37 2" xfId="32311" xr:uid="{00000000-0005-0000-0000-000044AC0000}"/>
    <cellStyle name="SAPBEXHLevel1X 3 37 3" xfId="42601" xr:uid="{00000000-0005-0000-0000-000045AC0000}"/>
    <cellStyle name="SAPBEXHLevel1X 3 37 4" xfId="55609" xr:uid="{00000000-0005-0000-0000-000046AC0000}"/>
    <cellStyle name="SAPBEXHLevel1X 3 38" xfId="16425" xr:uid="{00000000-0005-0000-0000-000047AC0000}"/>
    <cellStyle name="SAPBEXHLevel1X 3 38 2" xfId="32758" xr:uid="{00000000-0005-0000-0000-000048AC0000}"/>
    <cellStyle name="SAPBEXHLevel1X 3 38 3" xfId="42997" xr:uid="{00000000-0005-0000-0000-000049AC0000}"/>
    <cellStyle name="SAPBEXHLevel1X 3 38 4" xfId="56005" xr:uid="{00000000-0005-0000-0000-00004AAC0000}"/>
    <cellStyle name="SAPBEXHLevel1X 3 39" xfId="16645" xr:uid="{00000000-0005-0000-0000-00004BAC0000}"/>
    <cellStyle name="SAPBEXHLevel1X 3 39 2" xfId="32953" xr:uid="{00000000-0005-0000-0000-00004CAC0000}"/>
    <cellStyle name="SAPBEXHLevel1X 3 39 3" xfId="43168" xr:uid="{00000000-0005-0000-0000-00004DAC0000}"/>
    <cellStyle name="SAPBEXHLevel1X 3 39 4" xfId="56176" xr:uid="{00000000-0005-0000-0000-00004EAC0000}"/>
    <cellStyle name="SAPBEXHLevel1X 3 4" xfId="4253" xr:uid="{00000000-0005-0000-0000-00004FAC0000}"/>
    <cellStyle name="SAPBEXHLevel1X 3 4 2" xfId="21738" xr:uid="{00000000-0005-0000-0000-000050AC0000}"/>
    <cellStyle name="SAPBEXHLevel1X 3 4 3" xfId="32501" xr:uid="{00000000-0005-0000-0000-000051AC0000}"/>
    <cellStyle name="SAPBEXHLevel1X 3 4 4" xfId="46523" xr:uid="{00000000-0005-0000-0000-000052AC0000}"/>
    <cellStyle name="SAPBEXHLevel1X 3 40" xfId="17447" xr:uid="{00000000-0005-0000-0000-000053AC0000}"/>
    <cellStyle name="SAPBEXHLevel1X 3 40 2" xfId="33685" xr:uid="{00000000-0005-0000-0000-000054AC0000}"/>
    <cellStyle name="SAPBEXHLevel1X 3 40 3" xfId="43800" xr:uid="{00000000-0005-0000-0000-000055AC0000}"/>
    <cellStyle name="SAPBEXHLevel1X 3 40 4" xfId="56808" xr:uid="{00000000-0005-0000-0000-000056AC0000}"/>
    <cellStyle name="SAPBEXHLevel1X 3 41" xfId="17696" xr:uid="{00000000-0005-0000-0000-000057AC0000}"/>
    <cellStyle name="SAPBEXHLevel1X 3 41 2" xfId="33906" xr:uid="{00000000-0005-0000-0000-000058AC0000}"/>
    <cellStyle name="SAPBEXHLevel1X 3 41 3" xfId="43981" xr:uid="{00000000-0005-0000-0000-000059AC0000}"/>
    <cellStyle name="SAPBEXHLevel1X 3 41 4" xfId="56989" xr:uid="{00000000-0005-0000-0000-00005AAC0000}"/>
    <cellStyle name="SAPBEXHLevel1X 3 42" xfId="18015" xr:uid="{00000000-0005-0000-0000-00005BAC0000}"/>
    <cellStyle name="SAPBEXHLevel1X 3 42 2" xfId="34188" xr:uid="{00000000-0005-0000-0000-00005CAC0000}"/>
    <cellStyle name="SAPBEXHLevel1X 3 42 3" xfId="44215" xr:uid="{00000000-0005-0000-0000-00005DAC0000}"/>
    <cellStyle name="SAPBEXHLevel1X 3 42 4" xfId="57223" xr:uid="{00000000-0005-0000-0000-00005EAC0000}"/>
    <cellStyle name="SAPBEXHLevel1X 3 43" xfId="18326" xr:uid="{00000000-0005-0000-0000-00005FAC0000}"/>
    <cellStyle name="SAPBEXHLevel1X 3 43 2" xfId="34463" xr:uid="{00000000-0005-0000-0000-000060AC0000}"/>
    <cellStyle name="SAPBEXHLevel1X 3 43 3" xfId="44445" xr:uid="{00000000-0005-0000-0000-000061AC0000}"/>
    <cellStyle name="SAPBEXHLevel1X 3 43 4" xfId="57453" xr:uid="{00000000-0005-0000-0000-000062AC0000}"/>
    <cellStyle name="SAPBEXHLevel1X 3 44" xfId="18642" xr:uid="{00000000-0005-0000-0000-000063AC0000}"/>
    <cellStyle name="SAPBEXHLevel1X 3 44 2" xfId="34743" xr:uid="{00000000-0005-0000-0000-000064AC0000}"/>
    <cellStyle name="SAPBEXHLevel1X 3 44 3" xfId="44680" xr:uid="{00000000-0005-0000-0000-000065AC0000}"/>
    <cellStyle name="SAPBEXHLevel1X 3 44 4" xfId="57688" xr:uid="{00000000-0005-0000-0000-000066AC0000}"/>
    <cellStyle name="SAPBEXHLevel1X 3 45" xfId="19104" xr:uid="{00000000-0005-0000-0000-000067AC0000}"/>
    <cellStyle name="SAPBEXHLevel1X 3 45 2" xfId="35152" xr:uid="{00000000-0005-0000-0000-000068AC0000}"/>
    <cellStyle name="SAPBEXHLevel1X 3 45 3" xfId="45022" xr:uid="{00000000-0005-0000-0000-000069AC0000}"/>
    <cellStyle name="SAPBEXHLevel1X 3 45 4" xfId="58030" xr:uid="{00000000-0005-0000-0000-00006AAC0000}"/>
    <cellStyle name="SAPBEXHLevel1X 3 46" xfId="19405" xr:uid="{00000000-0005-0000-0000-00006BAC0000}"/>
    <cellStyle name="SAPBEXHLevel1X 3 46 2" xfId="35418" xr:uid="{00000000-0005-0000-0000-00006CAC0000}"/>
    <cellStyle name="SAPBEXHLevel1X 3 46 3" xfId="45245" xr:uid="{00000000-0005-0000-0000-00006DAC0000}"/>
    <cellStyle name="SAPBEXHLevel1X 3 46 4" xfId="58253" xr:uid="{00000000-0005-0000-0000-00006EAC0000}"/>
    <cellStyle name="SAPBEXHLevel1X 3 47" xfId="24122" xr:uid="{00000000-0005-0000-0000-00006FAC0000}"/>
    <cellStyle name="SAPBEXHLevel1X 3 48" xfId="45529" xr:uid="{00000000-0005-0000-0000-000070AC0000}"/>
    <cellStyle name="SAPBEXHLevel1X 3 5" xfId="4496" xr:uid="{00000000-0005-0000-0000-000071AC0000}"/>
    <cellStyle name="SAPBEXHLevel1X 3 5 2" xfId="21949" xr:uid="{00000000-0005-0000-0000-000072AC0000}"/>
    <cellStyle name="SAPBEXHLevel1X 3 5 3" xfId="25265" xr:uid="{00000000-0005-0000-0000-000073AC0000}"/>
    <cellStyle name="SAPBEXHLevel1X 3 5 4" xfId="46693" xr:uid="{00000000-0005-0000-0000-000074AC0000}"/>
    <cellStyle name="SAPBEXHLevel1X 3 6" xfId="4887" xr:uid="{00000000-0005-0000-0000-000075AC0000}"/>
    <cellStyle name="SAPBEXHLevel1X 3 6 2" xfId="22312" xr:uid="{00000000-0005-0000-0000-000076AC0000}"/>
    <cellStyle name="SAPBEXHLevel1X 3 6 3" xfId="28886" xr:uid="{00000000-0005-0000-0000-000077AC0000}"/>
    <cellStyle name="SAPBEXHLevel1X 3 6 4" xfId="47006" xr:uid="{00000000-0005-0000-0000-000078AC0000}"/>
    <cellStyle name="SAPBEXHLevel1X 3 7" xfId="5113" xr:uid="{00000000-0005-0000-0000-000079AC0000}"/>
    <cellStyle name="SAPBEXHLevel1X 3 7 2" xfId="22516" xr:uid="{00000000-0005-0000-0000-00007AAC0000}"/>
    <cellStyle name="SAPBEXHLevel1X 3 7 3" xfId="19720" xr:uid="{00000000-0005-0000-0000-00007BAC0000}"/>
    <cellStyle name="SAPBEXHLevel1X 3 7 4" xfId="47188" xr:uid="{00000000-0005-0000-0000-00007CAC0000}"/>
    <cellStyle name="SAPBEXHLevel1X 3 8" xfId="5398" xr:uid="{00000000-0005-0000-0000-00007DAC0000}"/>
    <cellStyle name="SAPBEXHLevel1X 3 8 2" xfId="22777" xr:uid="{00000000-0005-0000-0000-00007EAC0000}"/>
    <cellStyle name="SAPBEXHLevel1X 3 8 3" xfId="20293" xr:uid="{00000000-0005-0000-0000-00007FAC0000}"/>
    <cellStyle name="SAPBEXHLevel1X 3 8 4" xfId="47406" xr:uid="{00000000-0005-0000-0000-000080AC0000}"/>
    <cellStyle name="SAPBEXHLevel1X 3 9" xfId="5606" xr:uid="{00000000-0005-0000-0000-000081AC0000}"/>
    <cellStyle name="SAPBEXHLevel1X 3 9 2" xfId="22966" xr:uid="{00000000-0005-0000-0000-000082AC0000}"/>
    <cellStyle name="SAPBEXHLevel1X 3 9 3" xfId="35021" xr:uid="{00000000-0005-0000-0000-000083AC0000}"/>
    <cellStyle name="SAPBEXHLevel1X 3 9 4" xfId="47568" xr:uid="{00000000-0005-0000-0000-000084AC0000}"/>
    <cellStyle name="SAPBEXHLevel1X 30" xfId="45419" xr:uid="{00000000-0005-0000-0000-000085AC0000}"/>
    <cellStyle name="SAPBEXHLevel1X 4" xfId="2707" xr:uid="{00000000-0005-0000-0000-000086AC0000}"/>
    <cellStyle name="SAPBEXHLevel1X 4 10" xfId="6116" xr:uid="{00000000-0005-0000-0000-000087AC0000}"/>
    <cellStyle name="SAPBEXHLevel1X 4 10 2" xfId="23448" xr:uid="{00000000-0005-0000-0000-000088AC0000}"/>
    <cellStyle name="SAPBEXHLevel1X 4 10 3" xfId="34312" xr:uid="{00000000-0005-0000-0000-000089AC0000}"/>
    <cellStyle name="SAPBEXHLevel1X 4 10 4" xfId="48003" xr:uid="{00000000-0005-0000-0000-00008AAC0000}"/>
    <cellStyle name="SAPBEXHLevel1X 4 11" xfId="5964" xr:uid="{00000000-0005-0000-0000-00008BAC0000}"/>
    <cellStyle name="SAPBEXHLevel1X 4 11 2" xfId="23301" xr:uid="{00000000-0005-0000-0000-00008CAC0000}"/>
    <cellStyle name="SAPBEXHLevel1X 4 11 3" xfId="22434" xr:uid="{00000000-0005-0000-0000-00008DAC0000}"/>
    <cellStyle name="SAPBEXHLevel1X 4 11 4" xfId="47869" xr:uid="{00000000-0005-0000-0000-00008EAC0000}"/>
    <cellStyle name="SAPBEXHLevel1X 4 12" xfId="6641" xr:uid="{00000000-0005-0000-0000-00008FAC0000}"/>
    <cellStyle name="SAPBEXHLevel1X 4 12 2" xfId="23920" xr:uid="{00000000-0005-0000-0000-000090AC0000}"/>
    <cellStyle name="SAPBEXHLevel1X 4 12 3" xfId="32429" xr:uid="{00000000-0005-0000-0000-000091AC0000}"/>
    <cellStyle name="SAPBEXHLevel1X 4 12 4" xfId="48403" xr:uid="{00000000-0005-0000-0000-000092AC0000}"/>
    <cellStyle name="SAPBEXHLevel1X 4 13" xfId="7015" xr:uid="{00000000-0005-0000-0000-000093AC0000}"/>
    <cellStyle name="SAPBEXHLevel1X 4 13 2" xfId="24259" xr:uid="{00000000-0005-0000-0000-000094AC0000}"/>
    <cellStyle name="SAPBEXHLevel1X 4 13 3" xfId="35723" xr:uid="{00000000-0005-0000-0000-000095AC0000}"/>
    <cellStyle name="SAPBEXHLevel1X 4 13 4" xfId="48692" xr:uid="{00000000-0005-0000-0000-000096AC0000}"/>
    <cellStyle name="SAPBEXHLevel1X 4 14" xfId="7430" xr:uid="{00000000-0005-0000-0000-000097AC0000}"/>
    <cellStyle name="SAPBEXHLevel1X 4 14 2" xfId="24630" xr:uid="{00000000-0005-0000-0000-000098AC0000}"/>
    <cellStyle name="SAPBEXHLevel1X 4 14 3" xfId="36021" xr:uid="{00000000-0005-0000-0000-000099AC0000}"/>
    <cellStyle name="SAPBEXHLevel1X 4 14 4" xfId="48992" xr:uid="{00000000-0005-0000-0000-00009AAC0000}"/>
    <cellStyle name="SAPBEXHLevel1X 4 15" xfId="7738" xr:uid="{00000000-0005-0000-0000-00009BAC0000}"/>
    <cellStyle name="SAPBEXHLevel1X 4 15 2" xfId="24901" xr:uid="{00000000-0005-0000-0000-00009CAC0000}"/>
    <cellStyle name="SAPBEXHLevel1X 4 15 3" xfId="36252" xr:uid="{00000000-0005-0000-0000-00009DAC0000}"/>
    <cellStyle name="SAPBEXHLevel1X 4 15 4" xfId="49223" xr:uid="{00000000-0005-0000-0000-00009EAC0000}"/>
    <cellStyle name="SAPBEXHLevel1X 4 16" xfId="8314" xr:uid="{00000000-0005-0000-0000-00009FAC0000}"/>
    <cellStyle name="SAPBEXHLevel1X 4 16 2" xfId="25439" xr:uid="{00000000-0005-0000-0000-0000A0AC0000}"/>
    <cellStyle name="SAPBEXHLevel1X 4 16 3" xfId="36730" xr:uid="{00000000-0005-0000-0000-0000A1AC0000}"/>
    <cellStyle name="SAPBEXHLevel1X 4 16 4" xfId="49701" xr:uid="{00000000-0005-0000-0000-0000A2AC0000}"/>
    <cellStyle name="SAPBEXHLevel1X 4 17" xfId="8167" xr:uid="{00000000-0005-0000-0000-0000A3AC0000}"/>
    <cellStyle name="SAPBEXHLevel1X 4 17 2" xfId="25299" xr:uid="{00000000-0005-0000-0000-0000A4AC0000}"/>
    <cellStyle name="SAPBEXHLevel1X 4 17 3" xfId="36602" xr:uid="{00000000-0005-0000-0000-0000A5AC0000}"/>
    <cellStyle name="SAPBEXHLevel1X 4 17 4" xfId="49573" xr:uid="{00000000-0005-0000-0000-0000A6AC0000}"/>
    <cellStyle name="SAPBEXHLevel1X 4 18" xfId="8859" xr:uid="{00000000-0005-0000-0000-0000A7AC0000}"/>
    <cellStyle name="SAPBEXHLevel1X 4 18 2" xfId="25921" xr:uid="{00000000-0005-0000-0000-0000A8AC0000}"/>
    <cellStyle name="SAPBEXHLevel1X 4 18 3" xfId="37140" xr:uid="{00000000-0005-0000-0000-0000A9AC0000}"/>
    <cellStyle name="SAPBEXHLevel1X 4 18 4" xfId="50111" xr:uid="{00000000-0005-0000-0000-0000AAAC0000}"/>
    <cellStyle name="SAPBEXHLevel1X 4 19" xfId="10365" xr:uid="{00000000-0005-0000-0000-0000ABAC0000}"/>
    <cellStyle name="SAPBEXHLevel1X 4 19 2" xfId="27328" xr:uid="{00000000-0005-0000-0000-0000ACAC0000}"/>
    <cellStyle name="SAPBEXHLevel1X 4 19 3" xfId="38387" xr:uid="{00000000-0005-0000-0000-0000ADAC0000}"/>
    <cellStyle name="SAPBEXHLevel1X 4 19 4" xfId="51347" xr:uid="{00000000-0005-0000-0000-0000AEAC0000}"/>
    <cellStyle name="SAPBEXHLevel1X 4 2" xfId="3255" xr:uid="{00000000-0005-0000-0000-0000AFAC0000}"/>
    <cellStyle name="SAPBEXHLevel1X 4 2 2" xfId="20841" xr:uid="{00000000-0005-0000-0000-0000B0AC0000}"/>
    <cellStyle name="SAPBEXHLevel1X 4 2 3" xfId="27559" xr:uid="{00000000-0005-0000-0000-0000B1AC0000}"/>
    <cellStyle name="SAPBEXHLevel1X 4 2 4" xfId="45779" xr:uid="{00000000-0005-0000-0000-0000B2AC0000}"/>
    <cellStyle name="SAPBEXHLevel1X 4 20" xfId="10077" xr:uid="{00000000-0005-0000-0000-0000B3AC0000}"/>
    <cellStyle name="SAPBEXHLevel1X 4 20 2" xfId="27055" xr:uid="{00000000-0005-0000-0000-0000B4AC0000}"/>
    <cellStyle name="SAPBEXHLevel1X 4 20 3" xfId="38143" xr:uid="{00000000-0005-0000-0000-0000B5AC0000}"/>
    <cellStyle name="SAPBEXHLevel1X 4 20 4" xfId="51108" xr:uid="{00000000-0005-0000-0000-0000B6AC0000}"/>
    <cellStyle name="SAPBEXHLevel1X 4 21" xfId="10923" xr:uid="{00000000-0005-0000-0000-0000B7AC0000}"/>
    <cellStyle name="SAPBEXHLevel1X 4 21 2" xfId="27843" xr:uid="{00000000-0005-0000-0000-0000B8AC0000}"/>
    <cellStyle name="SAPBEXHLevel1X 4 21 3" xfId="38821" xr:uid="{00000000-0005-0000-0000-0000B9AC0000}"/>
    <cellStyle name="SAPBEXHLevel1X 4 21 4" xfId="51829" xr:uid="{00000000-0005-0000-0000-0000BAAC0000}"/>
    <cellStyle name="SAPBEXHLevel1X 4 22" xfId="11267" xr:uid="{00000000-0005-0000-0000-0000BBAC0000}"/>
    <cellStyle name="SAPBEXHLevel1X 4 22 2" xfId="28150" xr:uid="{00000000-0005-0000-0000-0000BCAC0000}"/>
    <cellStyle name="SAPBEXHLevel1X 4 22 3" xfId="39076" xr:uid="{00000000-0005-0000-0000-0000BDAC0000}"/>
    <cellStyle name="SAPBEXHLevel1X 4 22 4" xfId="52084" xr:uid="{00000000-0005-0000-0000-0000BEAC0000}"/>
    <cellStyle name="SAPBEXHLevel1X 4 23" xfId="11227" xr:uid="{00000000-0005-0000-0000-0000BFAC0000}"/>
    <cellStyle name="SAPBEXHLevel1X 4 23 2" xfId="28113" xr:uid="{00000000-0005-0000-0000-0000C0AC0000}"/>
    <cellStyle name="SAPBEXHLevel1X 4 23 3" xfId="39040" xr:uid="{00000000-0005-0000-0000-0000C1AC0000}"/>
    <cellStyle name="SAPBEXHLevel1X 4 23 4" xfId="52048" xr:uid="{00000000-0005-0000-0000-0000C2AC0000}"/>
    <cellStyle name="SAPBEXHLevel1X 4 24" xfId="11868" xr:uid="{00000000-0005-0000-0000-0000C3AC0000}"/>
    <cellStyle name="SAPBEXHLevel1X 4 24 2" xfId="28690" xr:uid="{00000000-0005-0000-0000-0000C4AC0000}"/>
    <cellStyle name="SAPBEXHLevel1X 4 24 3" xfId="39540" xr:uid="{00000000-0005-0000-0000-0000C5AC0000}"/>
    <cellStyle name="SAPBEXHLevel1X 4 24 4" xfId="52548" xr:uid="{00000000-0005-0000-0000-0000C6AC0000}"/>
    <cellStyle name="SAPBEXHLevel1X 4 25" xfId="9422" xr:uid="{00000000-0005-0000-0000-0000C7AC0000}"/>
    <cellStyle name="SAPBEXHLevel1X 4 25 2" xfId="26445" xr:uid="{00000000-0005-0000-0000-0000C8AC0000}"/>
    <cellStyle name="SAPBEXHLevel1X 4 25 3" xfId="37599" xr:uid="{00000000-0005-0000-0000-0000C9AC0000}"/>
    <cellStyle name="SAPBEXHLevel1X 4 25 4" xfId="50565" xr:uid="{00000000-0005-0000-0000-0000CAAC0000}"/>
    <cellStyle name="SAPBEXHLevel1X 4 26" xfId="9881" xr:uid="{00000000-0005-0000-0000-0000CBAC0000}"/>
    <cellStyle name="SAPBEXHLevel1X 4 26 2" xfId="26872" xr:uid="{00000000-0005-0000-0000-0000CCAC0000}"/>
    <cellStyle name="SAPBEXHLevel1X 4 26 3" xfId="37987" xr:uid="{00000000-0005-0000-0000-0000CDAC0000}"/>
    <cellStyle name="SAPBEXHLevel1X 4 26 4" xfId="50953" xr:uid="{00000000-0005-0000-0000-0000CEAC0000}"/>
    <cellStyle name="SAPBEXHLevel1X 4 27" xfId="9499" xr:uid="{00000000-0005-0000-0000-0000CFAC0000}"/>
    <cellStyle name="SAPBEXHLevel1X 4 27 2" xfId="26518" xr:uid="{00000000-0005-0000-0000-0000D0AC0000}"/>
    <cellStyle name="SAPBEXHLevel1X 4 27 3" xfId="37665" xr:uid="{00000000-0005-0000-0000-0000D1AC0000}"/>
    <cellStyle name="SAPBEXHLevel1X 4 27 4" xfId="50631" xr:uid="{00000000-0005-0000-0000-0000D2AC0000}"/>
    <cellStyle name="SAPBEXHLevel1X 4 28" xfId="13054" xr:uid="{00000000-0005-0000-0000-0000D3AC0000}"/>
    <cellStyle name="SAPBEXHLevel1X 4 28 2" xfId="29747" xr:uid="{00000000-0005-0000-0000-0000D4AC0000}"/>
    <cellStyle name="SAPBEXHLevel1X 4 28 3" xfId="40412" xr:uid="{00000000-0005-0000-0000-0000D5AC0000}"/>
    <cellStyle name="SAPBEXHLevel1X 4 28 4" xfId="53420" xr:uid="{00000000-0005-0000-0000-0000D6AC0000}"/>
    <cellStyle name="SAPBEXHLevel1X 4 29" xfId="13394" xr:uid="{00000000-0005-0000-0000-0000D7AC0000}"/>
    <cellStyle name="SAPBEXHLevel1X 4 29 2" xfId="30056" xr:uid="{00000000-0005-0000-0000-0000D8AC0000}"/>
    <cellStyle name="SAPBEXHLevel1X 4 29 3" xfId="40677" xr:uid="{00000000-0005-0000-0000-0000D9AC0000}"/>
    <cellStyle name="SAPBEXHLevel1X 4 29 4" xfId="53685" xr:uid="{00000000-0005-0000-0000-0000DAAC0000}"/>
    <cellStyle name="SAPBEXHLevel1X 4 3" xfId="3551" xr:uid="{00000000-0005-0000-0000-0000DBAC0000}"/>
    <cellStyle name="SAPBEXHLevel1X 4 3 2" xfId="21105" xr:uid="{00000000-0005-0000-0000-0000DCAC0000}"/>
    <cellStyle name="SAPBEXHLevel1X 4 3 3" xfId="27589" xr:uid="{00000000-0005-0000-0000-0000DDAC0000}"/>
    <cellStyle name="SAPBEXHLevel1X 4 3 4" xfId="45996" xr:uid="{00000000-0005-0000-0000-0000DEAC0000}"/>
    <cellStyle name="SAPBEXHLevel1X 4 30" xfId="13457" xr:uid="{00000000-0005-0000-0000-0000DFAC0000}"/>
    <cellStyle name="SAPBEXHLevel1X 4 30 2" xfId="30110" xr:uid="{00000000-0005-0000-0000-0000E0AC0000}"/>
    <cellStyle name="SAPBEXHLevel1X 4 30 3" xfId="40717" xr:uid="{00000000-0005-0000-0000-0000E1AC0000}"/>
    <cellStyle name="SAPBEXHLevel1X 4 30 4" xfId="53725" xr:uid="{00000000-0005-0000-0000-0000E2AC0000}"/>
    <cellStyle name="SAPBEXHLevel1X 4 31" xfId="10225" xr:uid="{00000000-0005-0000-0000-0000E3AC0000}"/>
    <cellStyle name="SAPBEXHLevel1X 4 31 2" xfId="27193" xr:uid="{00000000-0005-0000-0000-0000E4AC0000}"/>
    <cellStyle name="SAPBEXHLevel1X 4 31 3" xfId="38263" xr:uid="{00000000-0005-0000-0000-0000E5AC0000}"/>
    <cellStyle name="SAPBEXHLevel1X 4 31 4" xfId="51220" xr:uid="{00000000-0005-0000-0000-0000E6AC0000}"/>
    <cellStyle name="SAPBEXHLevel1X 4 32" xfId="9787" xr:uid="{00000000-0005-0000-0000-0000E7AC0000}"/>
    <cellStyle name="SAPBEXHLevel1X 4 32 2" xfId="26783" xr:uid="{00000000-0005-0000-0000-0000E8AC0000}"/>
    <cellStyle name="SAPBEXHLevel1X 4 32 3" xfId="37909" xr:uid="{00000000-0005-0000-0000-0000E9AC0000}"/>
    <cellStyle name="SAPBEXHLevel1X 4 32 4" xfId="50875" xr:uid="{00000000-0005-0000-0000-0000EAAC0000}"/>
    <cellStyle name="SAPBEXHLevel1X 4 33" xfId="14530" xr:uid="{00000000-0005-0000-0000-0000EBAC0000}"/>
    <cellStyle name="SAPBEXHLevel1X 4 33 2" xfId="31066" xr:uid="{00000000-0005-0000-0000-0000ECAC0000}"/>
    <cellStyle name="SAPBEXHLevel1X 4 33 3" xfId="41534" xr:uid="{00000000-0005-0000-0000-0000EDAC0000}"/>
    <cellStyle name="SAPBEXHLevel1X 4 33 4" xfId="54542" xr:uid="{00000000-0005-0000-0000-0000EEAC0000}"/>
    <cellStyle name="SAPBEXHLevel1X 4 34" xfId="14846" xr:uid="{00000000-0005-0000-0000-0000EFAC0000}"/>
    <cellStyle name="SAPBEXHLevel1X 4 34 2" xfId="31344" xr:uid="{00000000-0005-0000-0000-0000F0AC0000}"/>
    <cellStyle name="SAPBEXHLevel1X 4 34 3" xfId="41768" xr:uid="{00000000-0005-0000-0000-0000F1AC0000}"/>
    <cellStyle name="SAPBEXHLevel1X 4 34 4" xfId="54776" xr:uid="{00000000-0005-0000-0000-0000F2AC0000}"/>
    <cellStyle name="SAPBEXHLevel1X 4 35" xfId="15144" xr:uid="{00000000-0005-0000-0000-0000F3AC0000}"/>
    <cellStyle name="SAPBEXHLevel1X 4 35 2" xfId="31611" xr:uid="{00000000-0005-0000-0000-0000F4AC0000}"/>
    <cellStyle name="SAPBEXHLevel1X 4 35 3" xfId="42000" xr:uid="{00000000-0005-0000-0000-0000F5AC0000}"/>
    <cellStyle name="SAPBEXHLevel1X 4 35 4" xfId="55008" xr:uid="{00000000-0005-0000-0000-0000F6AC0000}"/>
    <cellStyle name="SAPBEXHLevel1X 4 36" xfId="15596" xr:uid="{00000000-0005-0000-0000-0000F7AC0000}"/>
    <cellStyle name="SAPBEXHLevel1X 4 36 2" xfId="32017" xr:uid="{00000000-0005-0000-0000-0000F8AC0000}"/>
    <cellStyle name="SAPBEXHLevel1X 4 36 3" xfId="42360" xr:uid="{00000000-0005-0000-0000-0000F9AC0000}"/>
    <cellStyle name="SAPBEXHLevel1X 4 36 4" xfId="55368" xr:uid="{00000000-0005-0000-0000-0000FAAC0000}"/>
    <cellStyle name="SAPBEXHLevel1X 4 37" xfId="15469" xr:uid="{00000000-0005-0000-0000-0000FBAC0000}"/>
    <cellStyle name="SAPBEXHLevel1X 4 37 2" xfId="31896" xr:uid="{00000000-0005-0000-0000-0000FCAC0000}"/>
    <cellStyle name="SAPBEXHLevel1X 4 37 3" xfId="42247" xr:uid="{00000000-0005-0000-0000-0000FDAC0000}"/>
    <cellStyle name="SAPBEXHLevel1X 4 37 4" xfId="55255" xr:uid="{00000000-0005-0000-0000-0000FEAC0000}"/>
    <cellStyle name="SAPBEXHLevel1X 4 38" xfId="16341" xr:uid="{00000000-0005-0000-0000-0000FFAC0000}"/>
    <cellStyle name="SAPBEXHLevel1X 4 38 2" xfId="32684" xr:uid="{00000000-0005-0000-0000-000000AD0000}"/>
    <cellStyle name="SAPBEXHLevel1X 4 38 3" xfId="42940" xr:uid="{00000000-0005-0000-0000-000001AD0000}"/>
    <cellStyle name="SAPBEXHLevel1X 4 38 4" xfId="55948" xr:uid="{00000000-0005-0000-0000-000002AD0000}"/>
    <cellStyle name="SAPBEXHLevel1X 4 39" xfId="16231" xr:uid="{00000000-0005-0000-0000-000003AD0000}"/>
    <cellStyle name="SAPBEXHLevel1X 4 39 2" xfId="32583" xr:uid="{00000000-0005-0000-0000-000004AD0000}"/>
    <cellStyle name="SAPBEXHLevel1X 4 39 3" xfId="42845" xr:uid="{00000000-0005-0000-0000-000005AD0000}"/>
    <cellStyle name="SAPBEXHLevel1X 4 39 4" xfId="55853" xr:uid="{00000000-0005-0000-0000-000006AD0000}"/>
    <cellStyle name="SAPBEXHLevel1X 4 4" xfId="4170" xr:uid="{00000000-0005-0000-0000-000007AD0000}"/>
    <cellStyle name="SAPBEXHLevel1X 4 4 2" xfId="21668" xr:uid="{00000000-0005-0000-0000-000008AD0000}"/>
    <cellStyle name="SAPBEXHLevel1X 4 4 3" xfId="19856" xr:uid="{00000000-0005-0000-0000-000009AD0000}"/>
    <cellStyle name="SAPBEXHLevel1X 4 4 4" xfId="46476" xr:uid="{00000000-0005-0000-0000-00000AAD0000}"/>
    <cellStyle name="SAPBEXHLevel1X 4 40" xfId="17361" xr:uid="{00000000-0005-0000-0000-00000BAD0000}"/>
    <cellStyle name="SAPBEXHLevel1X 4 40 2" xfId="33614" xr:uid="{00000000-0005-0000-0000-00000CAD0000}"/>
    <cellStyle name="SAPBEXHLevel1X 4 40 3" xfId="43752" xr:uid="{00000000-0005-0000-0000-00000DAD0000}"/>
    <cellStyle name="SAPBEXHLevel1X 4 40 4" xfId="56760" xr:uid="{00000000-0005-0000-0000-00000EAD0000}"/>
    <cellStyle name="SAPBEXHLevel1X 4 41" xfId="17155" xr:uid="{00000000-0005-0000-0000-00000FAD0000}"/>
    <cellStyle name="SAPBEXHLevel1X 4 41 2" xfId="33419" xr:uid="{00000000-0005-0000-0000-000010AD0000}"/>
    <cellStyle name="SAPBEXHLevel1X 4 41 3" xfId="43580" xr:uid="{00000000-0005-0000-0000-000011AD0000}"/>
    <cellStyle name="SAPBEXHLevel1X 4 41 4" xfId="56588" xr:uid="{00000000-0005-0000-0000-000012AD0000}"/>
    <cellStyle name="SAPBEXHLevel1X 4 42" xfId="17922" xr:uid="{00000000-0005-0000-0000-000013AD0000}"/>
    <cellStyle name="SAPBEXHLevel1X 4 42 2" xfId="34110" xr:uid="{00000000-0005-0000-0000-000014AD0000}"/>
    <cellStyle name="SAPBEXHLevel1X 4 42 3" xfId="44163" xr:uid="{00000000-0005-0000-0000-000015AD0000}"/>
    <cellStyle name="SAPBEXHLevel1X 4 42 4" xfId="57171" xr:uid="{00000000-0005-0000-0000-000016AD0000}"/>
    <cellStyle name="SAPBEXHLevel1X 4 43" xfId="18237" xr:uid="{00000000-0005-0000-0000-000017AD0000}"/>
    <cellStyle name="SAPBEXHLevel1X 4 43 2" xfId="34385" xr:uid="{00000000-0005-0000-0000-000018AD0000}"/>
    <cellStyle name="SAPBEXHLevel1X 4 43 3" xfId="44394" xr:uid="{00000000-0005-0000-0000-000019AD0000}"/>
    <cellStyle name="SAPBEXHLevel1X 4 43 4" xfId="57402" xr:uid="{00000000-0005-0000-0000-00001AAD0000}"/>
    <cellStyle name="SAPBEXHLevel1X 4 44" xfId="18557" xr:uid="{00000000-0005-0000-0000-00001BAD0000}"/>
    <cellStyle name="SAPBEXHLevel1X 4 44 2" xfId="34672" xr:uid="{00000000-0005-0000-0000-00001CAD0000}"/>
    <cellStyle name="SAPBEXHLevel1X 4 44 3" xfId="44631" xr:uid="{00000000-0005-0000-0000-00001DAD0000}"/>
    <cellStyle name="SAPBEXHLevel1X 4 44 4" xfId="57639" xr:uid="{00000000-0005-0000-0000-00001EAD0000}"/>
    <cellStyle name="SAPBEXHLevel1X 4 45" xfId="19016" xr:uid="{00000000-0005-0000-0000-00001FAD0000}"/>
    <cellStyle name="SAPBEXHLevel1X 4 45 2" xfId="35079" xr:uid="{00000000-0005-0000-0000-000020AD0000}"/>
    <cellStyle name="SAPBEXHLevel1X 4 45 3" xfId="44973" xr:uid="{00000000-0005-0000-0000-000021AD0000}"/>
    <cellStyle name="SAPBEXHLevel1X 4 45 4" xfId="57981" xr:uid="{00000000-0005-0000-0000-000022AD0000}"/>
    <cellStyle name="SAPBEXHLevel1X 4 46" xfId="19320" xr:uid="{00000000-0005-0000-0000-000023AD0000}"/>
    <cellStyle name="SAPBEXHLevel1X 4 46 2" xfId="35349" xr:uid="{00000000-0005-0000-0000-000024AD0000}"/>
    <cellStyle name="SAPBEXHLevel1X 4 46 3" xfId="45196" xr:uid="{00000000-0005-0000-0000-000025AD0000}"/>
    <cellStyle name="SAPBEXHLevel1X 4 46 4" xfId="58204" xr:uid="{00000000-0005-0000-0000-000026AD0000}"/>
    <cellStyle name="SAPBEXHLevel1X 4 47" xfId="32277" xr:uid="{00000000-0005-0000-0000-000027AD0000}"/>
    <cellStyle name="SAPBEXHLevel1X 4 48" xfId="45480" xr:uid="{00000000-0005-0000-0000-000028AD0000}"/>
    <cellStyle name="SAPBEXHLevel1X 4 5" xfId="4019" xr:uid="{00000000-0005-0000-0000-000029AD0000}"/>
    <cellStyle name="SAPBEXHLevel1X 4 5 2" xfId="21526" xr:uid="{00000000-0005-0000-0000-00002AAD0000}"/>
    <cellStyle name="SAPBEXHLevel1X 4 5 3" xfId="19980" xr:uid="{00000000-0005-0000-0000-00002BAD0000}"/>
    <cellStyle name="SAPBEXHLevel1X 4 5 4" xfId="46352" xr:uid="{00000000-0005-0000-0000-00002CAD0000}"/>
    <cellStyle name="SAPBEXHLevel1X 4 6" xfId="4803" xr:uid="{00000000-0005-0000-0000-00002DAD0000}"/>
    <cellStyle name="SAPBEXHLevel1X 4 6 2" xfId="22236" xr:uid="{00000000-0005-0000-0000-00002EAD0000}"/>
    <cellStyle name="SAPBEXHLevel1X 4 6 3" xfId="24805" xr:uid="{00000000-0005-0000-0000-00002FAD0000}"/>
    <cellStyle name="SAPBEXHLevel1X 4 6 4" xfId="46949" xr:uid="{00000000-0005-0000-0000-000030AD0000}"/>
    <cellStyle name="SAPBEXHLevel1X 4 7" xfId="3876" xr:uid="{00000000-0005-0000-0000-000031AD0000}"/>
    <cellStyle name="SAPBEXHLevel1X 4 7 2" xfId="21393" xr:uid="{00000000-0005-0000-0000-000032AD0000}"/>
    <cellStyle name="SAPBEXHLevel1X 4 7 3" xfId="20093" xr:uid="{00000000-0005-0000-0000-000033AD0000}"/>
    <cellStyle name="SAPBEXHLevel1X 4 7 4" xfId="46233" xr:uid="{00000000-0005-0000-0000-000034AD0000}"/>
    <cellStyle name="SAPBEXHLevel1X 4 8" xfId="5316" xr:uid="{00000000-0005-0000-0000-000035AD0000}"/>
    <cellStyle name="SAPBEXHLevel1X 4 8 2" xfId="22703" xr:uid="{00000000-0005-0000-0000-000036AD0000}"/>
    <cellStyle name="SAPBEXHLevel1X 4 8 3" xfId="20346" xr:uid="{00000000-0005-0000-0000-000037AD0000}"/>
    <cellStyle name="SAPBEXHLevel1X 4 8 4" xfId="47351" xr:uid="{00000000-0005-0000-0000-000038AD0000}"/>
    <cellStyle name="SAPBEXHLevel1X 4 9" xfId="3918" xr:uid="{00000000-0005-0000-0000-000039AD0000}"/>
    <cellStyle name="SAPBEXHLevel1X 4 9 2" xfId="21432" xr:uid="{00000000-0005-0000-0000-00003AAD0000}"/>
    <cellStyle name="SAPBEXHLevel1X 4 9 3" xfId="20063" xr:uid="{00000000-0005-0000-0000-00003BAD0000}"/>
    <cellStyle name="SAPBEXHLevel1X 4 9 4" xfId="46268" xr:uid="{00000000-0005-0000-0000-00003CAD0000}"/>
    <cellStyle name="SAPBEXHLevel1X 5" xfId="3144" xr:uid="{00000000-0005-0000-0000-00003DAD0000}"/>
    <cellStyle name="SAPBEXHLevel1X 5 2" xfId="20737" xr:uid="{00000000-0005-0000-0000-00003EAD0000}"/>
    <cellStyle name="SAPBEXHLevel1X 5 3" xfId="20595" xr:uid="{00000000-0005-0000-0000-00003FAD0000}"/>
    <cellStyle name="SAPBEXHLevel1X 5 4" xfId="45687" xr:uid="{00000000-0005-0000-0000-000040AD0000}"/>
    <cellStyle name="SAPBEXHLevel1X 6" xfId="3954" xr:uid="{00000000-0005-0000-0000-000041AD0000}"/>
    <cellStyle name="SAPBEXHLevel1X 6 2" xfId="21467" xr:uid="{00000000-0005-0000-0000-000042AD0000}"/>
    <cellStyle name="SAPBEXHLevel1X 6 3" xfId="20031" xr:uid="{00000000-0005-0000-0000-000043AD0000}"/>
    <cellStyle name="SAPBEXHLevel1X 6 4" xfId="46301" xr:uid="{00000000-0005-0000-0000-000044AD0000}"/>
    <cellStyle name="SAPBEXHLevel1X 7" xfId="5851" xr:uid="{00000000-0005-0000-0000-000045AD0000}"/>
    <cellStyle name="SAPBEXHLevel1X 7 2" xfId="23196" xr:uid="{00000000-0005-0000-0000-000046AD0000}"/>
    <cellStyle name="SAPBEXHLevel1X 7 3" xfId="34159" xr:uid="{00000000-0005-0000-0000-000047AD0000}"/>
    <cellStyle name="SAPBEXHLevel1X 7 4" xfId="47776" xr:uid="{00000000-0005-0000-0000-000048AD0000}"/>
    <cellStyle name="SAPBEXHLevel1X 8" xfId="5894" xr:uid="{00000000-0005-0000-0000-000049AD0000}"/>
    <cellStyle name="SAPBEXHLevel1X 8 2" xfId="23236" xr:uid="{00000000-0005-0000-0000-00004AAD0000}"/>
    <cellStyle name="SAPBEXHLevel1X 8 3" xfId="29784" xr:uid="{00000000-0005-0000-0000-00004BAD0000}"/>
    <cellStyle name="SAPBEXHLevel1X 8 4" xfId="47816" xr:uid="{00000000-0005-0000-0000-00004CAD0000}"/>
    <cellStyle name="SAPBEXHLevel1X 9" xfId="6938" xr:uid="{00000000-0005-0000-0000-00004DAD0000}"/>
    <cellStyle name="SAPBEXHLevel1X 9 2" xfId="24183" xr:uid="{00000000-0005-0000-0000-00004EAD0000}"/>
    <cellStyle name="SAPBEXHLevel1X 9 3" xfId="35651" xr:uid="{00000000-0005-0000-0000-00004FAD0000}"/>
    <cellStyle name="SAPBEXHLevel1X 9 4" xfId="48620" xr:uid="{00000000-0005-0000-0000-000050AD0000}"/>
    <cellStyle name="SAPBEXHLevel2" xfId="1609" xr:uid="{00000000-0005-0000-0000-000051AD0000}"/>
    <cellStyle name="SAPBEXHLevel2 10" xfId="7299" xr:uid="{00000000-0005-0000-0000-000052AD0000}"/>
    <cellStyle name="SAPBEXHLevel2 10 2" xfId="24511" xr:uid="{00000000-0005-0000-0000-000053AD0000}"/>
    <cellStyle name="SAPBEXHLevel2 10 3" xfId="35925" xr:uid="{00000000-0005-0000-0000-000054AD0000}"/>
    <cellStyle name="SAPBEXHLevel2 10 4" xfId="48896" xr:uid="{00000000-0005-0000-0000-000055AD0000}"/>
    <cellStyle name="SAPBEXHLevel2 11" xfId="8060" xr:uid="{00000000-0005-0000-0000-000056AD0000}"/>
    <cellStyle name="SAPBEXHLevel2 11 2" xfId="25195" xr:uid="{00000000-0005-0000-0000-000057AD0000}"/>
    <cellStyle name="SAPBEXHLevel2 11 3" xfId="36503" xr:uid="{00000000-0005-0000-0000-000058AD0000}"/>
    <cellStyle name="SAPBEXHLevel2 11 4" xfId="49474" xr:uid="{00000000-0005-0000-0000-000059AD0000}"/>
    <cellStyle name="SAPBEXHLevel2 12" xfId="8119" xr:uid="{00000000-0005-0000-0000-00005AAD0000}"/>
    <cellStyle name="SAPBEXHLevel2 12 2" xfId="25253" xr:uid="{00000000-0005-0000-0000-00005BAD0000}"/>
    <cellStyle name="SAPBEXHLevel2 12 3" xfId="36561" xr:uid="{00000000-0005-0000-0000-00005CAD0000}"/>
    <cellStyle name="SAPBEXHLevel2 12 4" xfId="49532" xr:uid="{00000000-0005-0000-0000-00005DAD0000}"/>
    <cellStyle name="SAPBEXHLevel2 13" xfId="9471" xr:uid="{00000000-0005-0000-0000-00005EAD0000}"/>
    <cellStyle name="SAPBEXHLevel2 13 2" xfId="26491" xr:uid="{00000000-0005-0000-0000-00005FAD0000}"/>
    <cellStyle name="SAPBEXHLevel2 13 3" xfId="37639" xr:uid="{00000000-0005-0000-0000-000060AD0000}"/>
    <cellStyle name="SAPBEXHLevel2 13 4" xfId="50605" xr:uid="{00000000-0005-0000-0000-000061AD0000}"/>
    <cellStyle name="SAPBEXHLevel2 14" xfId="10251" xr:uid="{00000000-0005-0000-0000-000062AD0000}"/>
    <cellStyle name="SAPBEXHLevel2 14 2" xfId="27218" xr:uid="{00000000-0005-0000-0000-000063AD0000}"/>
    <cellStyle name="SAPBEXHLevel2 14 3" xfId="38287" xr:uid="{00000000-0005-0000-0000-000064AD0000}"/>
    <cellStyle name="SAPBEXHLevel2 14 4" xfId="51244" xr:uid="{00000000-0005-0000-0000-000065AD0000}"/>
    <cellStyle name="SAPBEXHLevel2 15" xfId="9169" xr:uid="{00000000-0005-0000-0000-000066AD0000}"/>
    <cellStyle name="SAPBEXHLevel2 15 2" xfId="26202" xr:uid="{00000000-0005-0000-0000-000067AD0000}"/>
    <cellStyle name="SAPBEXHLevel2 15 3" xfId="37382" xr:uid="{00000000-0005-0000-0000-000068AD0000}"/>
    <cellStyle name="SAPBEXHLevel2 15 4" xfId="50353" xr:uid="{00000000-0005-0000-0000-000069AD0000}"/>
    <cellStyle name="SAPBEXHLevel2 16" xfId="10892" xr:uid="{00000000-0005-0000-0000-00006AAD0000}"/>
    <cellStyle name="SAPBEXHLevel2 16 2" xfId="27813" xr:uid="{00000000-0005-0000-0000-00006BAD0000}"/>
    <cellStyle name="SAPBEXHLevel2 16 3" xfId="38796" xr:uid="{00000000-0005-0000-0000-00006CAD0000}"/>
    <cellStyle name="SAPBEXHLevel2 16 4" xfId="51804" xr:uid="{00000000-0005-0000-0000-00006DAD0000}"/>
    <cellStyle name="SAPBEXHLevel2 17" xfId="9558" xr:uid="{00000000-0005-0000-0000-00006EAD0000}"/>
    <cellStyle name="SAPBEXHLevel2 17 2" xfId="26570" xr:uid="{00000000-0005-0000-0000-00006FAD0000}"/>
    <cellStyle name="SAPBEXHLevel2 17 3" xfId="37713" xr:uid="{00000000-0005-0000-0000-000070AD0000}"/>
    <cellStyle name="SAPBEXHLevel2 17 4" xfId="50679" xr:uid="{00000000-0005-0000-0000-000071AD0000}"/>
    <cellStyle name="SAPBEXHLevel2 18" xfId="13896" xr:uid="{00000000-0005-0000-0000-000072AD0000}"/>
    <cellStyle name="SAPBEXHLevel2 18 2" xfId="30502" xr:uid="{00000000-0005-0000-0000-000073AD0000}"/>
    <cellStyle name="SAPBEXHLevel2 18 3" xfId="41064" xr:uid="{00000000-0005-0000-0000-000074AD0000}"/>
    <cellStyle name="SAPBEXHLevel2 18 4" xfId="54072" xr:uid="{00000000-0005-0000-0000-000075AD0000}"/>
    <cellStyle name="SAPBEXHLevel2 19" xfId="10167" xr:uid="{00000000-0005-0000-0000-000076AD0000}"/>
    <cellStyle name="SAPBEXHLevel2 19 2" xfId="27138" xr:uid="{00000000-0005-0000-0000-000077AD0000}"/>
    <cellStyle name="SAPBEXHLevel2 19 3" xfId="38213" xr:uid="{00000000-0005-0000-0000-000078AD0000}"/>
    <cellStyle name="SAPBEXHLevel2 19 4" xfId="51176" xr:uid="{00000000-0005-0000-0000-000079AD0000}"/>
    <cellStyle name="SAPBEXHLevel2 2" xfId="2921" xr:uid="{00000000-0005-0000-0000-00007AAD0000}"/>
    <cellStyle name="SAPBEXHLevel2 2 10" xfId="6290" xr:uid="{00000000-0005-0000-0000-00007BAD0000}"/>
    <cellStyle name="SAPBEXHLevel2 2 10 2" xfId="23612" xr:uid="{00000000-0005-0000-0000-00007CAD0000}"/>
    <cellStyle name="SAPBEXHLevel2 2 10 3" xfId="29004" xr:uid="{00000000-0005-0000-0000-00007DAD0000}"/>
    <cellStyle name="SAPBEXHLevel2 2 10 4" xfId="48146" xr:uid="{00000000-0005-0000-0000-00007EAD0000}"/>
    <cellStyle name="SAPBEXHLevel2 2 11" xfId="6525" xr:uid="{00000000-0005-0000-0000-00007FAD0000}"/>
    <cellStyle name="SAPBEXHLevel2 2 11 2" xfId="23821" xr:uid="{00000000-0005-0000-0000-000080AD0000}"/>
    <cellStyle name="SAPBEXHLevel2 2 11 3" xfId="20613" xr:uid="{00000000-0005-0000-0000-000081AD0000}"/>
    <cellStyle name="SAPBEXHLevel2 2 11 4" xfId="48319" xr:uid="{00000000-0005-0000-0000-000082AD0000}"/>
    <cellStyle name="SAPBEXHLevel2 2 12" xfId="6819" xr:uid="{00000000-0005-0000-0000-000083AD0000}"/>
    <cellStyle name="SAPBEXHLevel2 2 12 2" xfId="24083" xr:uid="{00000000-0005-0000-0000-000084AD0000}"/>
    <cellStyle name="SAPBEXHLevel2 2 12 3" xfId="30711" xr:uid="{00000000-0005-0000-0000-000085AD0000}"/>
    <cellStyle name="SAPBEXHLevel2 2 12 4" xfId="48542" xr:uid="{00000000-0005-0000-0000-000086AD0000}"/>
    <cellStyle name="SAPBEXHLevel2 2 13" xfId="7182" xr:uid="{00000000-0005-0000-0000-000087AD0000}"/>
    <cellStyle name="SAPBEXHLevel2 2 13 2" xfId="24413" xr:uid="{00000000-0005-0000-0000-000088AD0000}"/>
    <cellStyle name="SAPBEXHLevel2 2 13 3" xfId="35853" xr:uid="{00000000-0005-0000-0000-000089AD0000}"/>
    <cellStyle name="SAPBEXHLevel2 2 13 4" xfId="48822" xr:uid="{00000000-0005-0000-0000-00008AAD0000}"/>
    <cellStyle name="SAPBEXHLevel2 2 14" xfId="7609" xr:uid="{00000000-0005-0000-0000-00008BAD0000}"/>
    <cellStyle name="SAPBEXHLevel2 2 14 2" xfId="24789" xr:uid="{00000000-0005-0000-0000-00008CAD0000}"/>
    <cellStyle name="SAPBEXHLevel2 2 14 3" xfId="36161" xr:uid="{00000000-0005-0000-0000-00008DAD0000}"/>
    <cellStyle name="SAPBEXHLevel2 2 14 4" xfId="49132" xr:uid="{00000000-0005-0000-0000-00008EAD0000}"/>
    <cellStyle name="SAPBEXHLevel2 2 15" xfId="7906" xr:uid="{00000000-0005-0000-0000-00008FAD0000}"/>
    <cellStyle name="SAPBEXHLevel2 2 15 2" xfId="25059" xr:uid="{00000000-0005-0000-0000-000090AD0000}"/>
    <cellStyle name="SAPBEXHLevel2 2 15 3" xfId="36391" xr:uid="{00000000-0005-0000-0000-000091AD0000}"/>
    <cellStyle name="SAPBEXHLevel2 2 15 4" xfId="49362" xr:uid="{00000000-0005-0000-0000-000092AD0000}"/>
    <cellStyle name="SAPBEXHLevel2 2 16" xfId="8488" xr:uid="{00000000-0005-0000-0000-000093AD0000}"/>
    <cellStyle name="SAPBEXHLevel2 2 16 2" xfId="25602" xr:uid="{00000000-0005-0000-0000-000094AD0000}"/>
    <cellStyle name="SAPBEXHLevel2 2 16 3" xfId="36875" xr:uid="{00000000-0005-0000-0000-000095AD0000}"/>
    <cellStyle name="SAPBEXHLevel2 2 16 4" xfId="49846" xr:uid="{00000000-0005-0000-0000-000096AD0000}"/>
    <cellStyle name="SAPBEXHLevel2 2 17" xfId="8750" xr:uid="{00000000-0005-0000-0000-000097AD0000}"/>
    <cellStyle name="SAPBEXHLevel2 2 17 2" xfId="25829" xr:uid="{00000000-0005-0000-0000-000098AD0000}"/>
    <cellStyle name="SAPBEXHLevel2 2 17 3" xfId="37063" xr:uid="{00000000-0005-0000-0000-000099AD0000}"/>
    <cellStyle name="SAPBEXHLevel2 2 17 4" xfId="50034" xr:uid="{00000000-0005-0000-0000-00009AAD0000}"/>
    <cellStyle name="SAPBEXHLevel2 2 18" xfId="9027" xr:uid="{00000000-0005-0000-0000-00009BAD0000}"/>
    <cellStyle name="SAPBEXHLevel2 2 18 2" xfId="26078" xr:uid="{00000000-0005-0000-0000-00009CAD0000}"/>
    <cellStyle name="SAPBEXHLevel2 2 18 3" xfId="37279" xr:uid="{00000000-0005-0000-0000-00009DAD0000}"/>
    <cellStyle name="SAPBEXHLevel2 2 18 4" xfId="50250" xr:uid="{00000000-0005-0000-0000-00009EAD0000}"/>
    <cellStyle name="SAPBEXHLevel2 2 19" xfId="10547" xr:uid="{00000000-0005-0000-0000-00009FAD0000}"/>
    <cellStyle name="SAPBEXHLevel2 2 19 2" xfId="27500" xr:uid="{00000000-0005-0000-0000-0000A0AD0000}"/>
    <cellStyle name="SAPBEXHLevel2 2 19 3" xfId="38540" xr:uid="{00000000-0005-0000-0000-0000A1AD0000}"/>
    <cellStyle name="SAPBEXHLevel2 2 19 4" xfId="51527" xr:uid="{00000000-0005-0000-0000-0000A2AD0000}"/>
    <cellStyle name="SAPBEXHLevel2 2 2" xfId="3433" xr:uid="{00000000-0005-0000-0000-0000A3AD0000}"/>
    <cellStyle name="SAPBEXHLevel2 2 2 2" xfId="21005" xr:uid="{00000000-0005-0000-0000-0000A4AD0000}"/>
    <cellStyle name="SAPBEXHLevel2 2 2 3" xfId="35548" xr:uid="{00000000-0005-0000-0000-0000A5AD0000}"/>
    <cellStyle name="SAPBEXHLevel2 2 2 4" xfId="45918" xr:uid="{00000000-0005-0000-0000-0000A6AD0000}"/>
    <cellStyle name="SAPBEXHLevel2 2 20" xfId="10793" xr:uid="{00000000-0005-0000-0000-0000A7AD0000}"/>
    <cellStyle name="SAPBEXHLevel2 2 20 2" xfId="27727" xr:uid="{00000000-0005-0000-0000-0000A8AD0000}"/>
    <cellStyle name="SAPBEXHLevel2 2 20 3" xfId="38736" xr:uid="{00000000-0005-0000-0000-0000A9AD0000}"/>
    <cellStyle name="SAPBEXHLevel2 2 20 4" xfId="51744" xr:uid="{00000000-0005-0000-0000-0000AAAD0000}"/>
    <cellStyle name="SAPBEXHLevel2 2 21" xfId="11118" xr:uid="{00000000-0005-0000-0000-0000ABAD0000}"/>
    <cellStyle name="SAPBEXHLevel2 2 21 2" xfId="28022" xr:uid="{00000000-0005-0000-0000-0000ACAD0000}"/>
    <cellStyle name="SAPBEXHLevel2 2 21 3" xfId="38975" xr:uid="{00000000-0005-0000-0000-0000ADAD0000}"/>
    <cellStyle name="SAPBEXHLevel2 2 21 4" xfId="51983" xr:uid="{00000000-0005-0000-0000-0000AEAD0000}"/>
    <cellStyle name="SAPBEXHLevel2 2 22" xfId="11458" xr:uid="{00000000-0005-0000-0000-0000AFAD0000}"/>
    <cellStyle name="SAPBEXHLevel2 2 22 2" xfId="28332" xr:uid="{00000000-0005-0000-0000-0000B0AD0000}"/>
    <cellStyle name="SAPBEXHLevel2 2 22 3" xfId="39234" xr:uid="{00000000-0005-0000-0000-0000B1AD0000}"/>
    <cellStyle name="SAPBEXHLevel2 2 22 4" xfId="52242" xr:uid="{00000000-0005-0000-0000-0000B2AD0000}"/>
    <cellStyle name="SAPBEXHLevel2 2 23" xfId="11729" xr:uid="{00000000-0005-0000-0000-0000B3AD0000}"/>
    <cellStyle name="SAPBEXHLevel2 2 23 2" xfId="28569" xr:uid="{00000000-0005-0000-0000-0000B4AD0000}"/>
    <cellStyle name="SAPBEXHLevel2 2 23 3" xfId="39436" xr:uid="{00000000-0005-0000-0000-0000B5AD0000}"/>
    <cellStyle name="SAPBEXHLevel2 2 23 4" xfId="52444" xr:uid="{00000000-0005-0000-0000-0000B6AD0000}"/>
    <cellStyle name="SAPBEXHLevel2 2 24" xfId="12058" xr:uid="{00000000-0005-0000-0000-0000B7AD0000}"/>
    <cellStyle name="SAPBEXHLevel2 2 24 2" xfId="28869" xr:uid="{00000000-0005-0000-0000-0000B8AD0000}"/>
    <cellStyle name="SAPBEXHLevel2 2 24 3" xfId="39697" xr:uid="{00000000-0005-0000-0000-0000B9AD0000}"/>
    <cellStyle name="SAPBEXHLevel2 2 24 4" xfId="52705" xr:uid="{00000000-0005-0000-0000-0000BAAD0000}"/>
    <cellStyle name="SAPBEXHLevel2 2 25" xfId="12345" xr:uid="{00000000-0005-0000-0000-0000BBAD0000}"/>
    <cellStyle name="SAPBEXHLevel2 2 25 2" xfId="29123" xr:uid="{00000000-0005-0000-0000-0000BCAD0000}"/>
    <cellStyle name="SAPBEXHLevel2 2 25 3" xfId="39897" xr:uid="{00000000-0005-0000-0000-0000BDAD0000}"/>
    <cellStyle name="SAPBEXHLevel2 2 25 4" xfId="52905" xr:uid="{00000000-0005-0000-0000-0000BEAD0000}"/>
    <cellStyle name="SAPBEXHLevel2 2 26" xfId="12617" xr:uid="{00000000-0005-0000-0000-0000BFAD0000}"/>
    <cellStyle name="SAPBEXHLevel2 2 26 2" xfId="29364" xr:uid="{00000000-0005-0000-0000-0000C0AD0000}"/>
    <cellStyle name="SAPBEXHLevel2 2 26 3" xfId="40097" xr:uid="{00000000-0005-0000-0000-0000C1AD0000}"/>
    <cellStyle name="SAPBEXHLevel2 2 26 4" xfId="53105" xr:uid="{00000000-0005-0000-0000-0000C2AD0000}"/>
    <cellStyle name="SAPBEXHLevel2 2 27" xfId="12899" xr:uid="{00000000-0005-0000-0000-0000C3AD0000}"/>
    <cellStyle name="SAPBEXHLevel2 2 27 2" xfId="29613" xr:uid="{00000000-0005-0000-0000-0000C4AD0000}"/>
    <cellStyle name="SAPBEXHLevel2 2 27 3" xfId="40297" xr:uid="{00000000-0005-0000-0000-0000C5AD0000}"/>
    <cellStyle name="SAPBEXHLevel2 2 27 4" xfId="53305" xr:uid="{00000000-0005-0000-0000-0000C6AD0000}"/>
    <cellStyle name="SAPBEXHLevel2 2 28" xfId="13241" xr:uid="{00000000-0005-0000-0000-0000C7AD0000}"/>
    <cellStyle name="SAPBEXHLevel2 2 28 2" xfId="29921" xr:uid="{00000000-0005-0000-0000-0000C8AD0000}"/>
    <cellStyle name="SAPBEXHLevel2 2 28 3" xfId="40565" xr:uid="{00000000-0005-0000-0000-0000C9AD0000}"/>
    <cellStyle name="SAPBEXHLevel2 2 28 4" xfId="53573" xr:uid="{00000000-0005-0000-0000-0000CAAD0000}"/>
    <cellStyle name="SAPBEXHLevel2 2 29" xfId="13578" xr:uid="{00000000-0005-0000-0000-0000CBAD0000}"/>
    <cellStyle name="SAPBEXHLevel2 2 29 2" xfId="30227" xr:uid="{00000000-0005-0000-0000-0000CCAD0000}"/>
    <cellStyle name="SAPBEXHLevel2 2 29 3" xfId="40831" xr:uid="{00000000-0005-0000-0000-0000CDAD0000}"/>
    <cellStyle name="SAPBEXHLevel2 2 29 4" xfId="53839" xr:uid="{00000000-0005-0000-0000-0000CEAD0000}"/>
    <cellStyle name="SAPBEXHLevel2 2 3" xfId="3729" xr:uid="{00000000-0005-0000-0000-0000CFAD0000}"/>
    <cellStyle name="SAPBEXHLevel2 2 3 2" xfId="21264" xr:uid="{00000000-0005-0000-0000-0000D0AD0000}"/>
    <cellStyle name="SAPBEXHLevel2 2 3 3" xfId="20140" xr:uid="{00000000-0005-0000-0000-0000D1AD0000}"/>
    <cellStyle name="SAPBEXHLevel2 2 3 4" xfId="46135" xr:uid="{00000000-0005-0000-0000-0000D2AD0000}"/>
    <cellStyle name="SAPBEXHLevel2 2 30" xfId="13818" xr:uid="{00000000-0005-0000-0000-0000D3AD0000}"/>
    <cellStyle name="SAPBEXHLevel2 2 30 2" xfId="30441" xr:uid="{00000000-0005-0000-0000-0000D4AD0000}"/>
    <cellStyle name="SAPBEXHLevel2 2 30 3" xfId="41016" xr:uid="{00000000-0005-0000-0000-0000D5AD0000}"/>
    <cellStyle name="SAPBEXHLevel2 2 30 4" xfId="54024" xr:uid="{00000000-0005-0000-0000-0000D6AD0000}"/>
    <cellStyle name="SAPBEXHLevel2 2 31" xfId="14093" xr:uid="{00000000-0005-0000-0000-0000D7AD0000}"/>
    <cellStyle name="SAPBEXHLevel2 2 31 2" xfId="30680" xr:uid="{00000000-0005-0000-0000-0000D8AD0000}"/>
    <cellStyle name="SAPBEXHLevel2 2 31 3" xfId="41218" xr:uid="{00000000-0005-0000-0000-0000D9AD0000}"/>
    <cellStyle name="SAPBEXHLevel2 2 31 4" xfId="54226" xr:uid="{00000000-0005-0000-0000-0000DAAD0000}"/>
    <cellStyle name="SAPBEXHLevel2 2 32" xfId="14390" xr:uid="{00000000-0005-0000-0000-0000DBAD0000}"/>
    <cellStyle name="SAPBEXHLevel2 2 32 2" xfId="30944" xr:uid="{00000000-0005-0000-0000-0000DCAD0000}"/>
    <cellStyle name="SAPBEXHLevel2 2 32 3" xfId="41434" xr:uid="{00000000-0005-0000-0000-0000DDAD0000}"/>
    <cellStyle name="SAPBEXHLevel2 2 32 4" xfId="54442" xr:uid="{00000000-0005-0000-0000-0000DEAD0000}"/>
    <cellStyle name="SAPBEXHLevel2 2 33" xfId="14714" xr:uid="{00000000-0005-0000-0000-0000DFAD0000}"/>
    <cellStyle name="SAPBEXHLevel2 2 33 2" xfId="31232" xr:uid="{00000000-0005-0000-0000-0000E0AD0000}"/>
    <cellStyle name="SAPBEXHLevel2 2 33 3" xfId="41677" xr:uid="{00000000-0005-0000-0000-0000E1AD0000}"/>
    <cellStyle name="SAPBEXHLevel2 2 33 4" xfId="54685" xr:uid="{00000000-0005-0000-0000-0000E2AD0000}"/>
    <cellStyle name="SAPBEXHLevel2 2 34" xfId="15016" xr:uid="{00000000-0005-0000-0000-0000E3AD0000}"/>
    <cellStyle name="SAPBEXHLevel2 2 34 2" xfId="31501" xr:uid="{00000000-0005-0000-0000-0000E4AD0000}"/>
    <cellStyle name="SAPBEXHLevel2 2 34 3" xfId="41909" xr:uid="{00000000-0005-0000-0000-0000E5AD0000}"/>
    <cellStyle name="SAPBEXHLevel2 2 34 4" xfId="54917" xr:uid="{00000000-0005-0000-0000-0000E6AD0000}"/>
    <cellStyle name="SAPBEXHLevel2 2 35" xfId="15322" xr:uid="{00000000-0005-0000-0000-0000E7AD0000}"/>
    <cellStyle name="SAPBEXHLevel2 2 35 2" xfId="31770" xr:uid="{00000000-0005-0000-0000-0000E8AD0000}"/>
    <cellStyle name="SAPBEXHLevel2 2 35 3" xfId="42139" xr:uid="{00000000-0005-0000-0000-0000E9AD0000}"/>
    <cellStyle name="SAPBEXHLevel2 2 35 4" xfId="55147" xr:uid="{00000000-0005-0000-0000-0000EAAD0000}"/>
    <cellStyle name="SAPBEXHLevel2 2 36" xfId="15767" xr:uid="{00000000-0005-0000-0000-0000EBAD0000}"/>
    <cellStyle name="SAPBEXHLevel2 2 36 2" xfId="32174" xr:uid="{00000000-0005-0000-0000-0000ECAD0000}"/>
    <cellStyle name="SAPBEXHLevel2 2 36 3" xfId="42501" xr:uid="{00000000-0005-0000-0000-0000EDAD0000}"/>
    <cellStyle name="SAPBEXHLevel2 2 36 4" xfId="55509" xr:uid="{00000000-0005-0000-0000-0000EEAD0000}"/>
    <cellStyle name="SAPBEXHLevel2 2 37" xfId="16031" xr:uid="{00000000-0005-0000-0000-0000EFAD0000}"/>
    <cellStyle name="SAPBEXHLevel2 2 37 2" xfId="32402" xr:uid="{00000000-0005-0000-0000-0000F0AD0000}"/>
    <cellStyle name="SAPBEXHLevel2 2 37 3" xfId="42691" xr:uid="{00000000-0005-0000-0000-0000F1AD0000}"/>
    <cellStyle name="SAPBEXHLevel2 2 37 4" xfId="55699" xr:uid="{00000000-0005-0000-0000-0000F2AD0000}"/>
    <cellStyle name="SAPBEXHLevel2 2 38" xfId="16518" xr:uid="{00000000-0005-0000-0000-0000F3AD0000}"/>
    <cellStyle name="SAPBEXHLevel2 2 38 2" xfId="32849" xr:uid="{00000000-0005-0000-0000-0000F4AD0000}"/>
    <cellStyle name="SAPBEXHLevel2 2 38 3" xfId="43088" xr:uid="{00000000-0005-0000-0000-0000F5AD0000}"/>
    <cellStyle name="SAPBEXHLevel2 2 38 4" xfId="56096" xr:uid="{00000000-0005-0000-0000-0000F6AD0000}"/>
    <cellStyle name="SAPBEXHLevel2 2 39" xfId="16737" xr:uid="{00000000-0005-0000-0000-0000F7AD0000}"/>
    <cellStyle name="SAPBEXHLevel2 2 39 2" xfId="33043" xr:uid="{00000000-0005-0000-0000-0000F8AD0000}"/>
    <cellStyle name="SAPBEXHLevel2 2 39 3" xfId="43258" xr:uid="{00000000-0005-0000-0000-0000F9AD0000}"/>
    <cellStyle name="SAPBEXHLevel2 2 39 4" xfId="56266" xr:uid="{00000000-0005-0000-0000-0000FAAD0000}"/>
    <cellStyle name="SAPBEXHLevel2 2 4" xfId="4346" xr:uid="{00000000-0005-0000-0000-0000FBAD0000}"/>
    <cellStyle name="SAPBEXHLevel2 2 4 2" xfId="21828" xr:uid="{00000000-0005-0000-0000-0000FCAD0000}"/>
    <cellStyle name="SAPBEXHLevel2 2 4 3" xfId="24211" xr:uid="{00000000-0005-0000-0000-0000FDAD0000}"/>
    <cellStyle name="SAPBEXHLevel2 2 4 4" xfId="46613" xr:uid="{00000000-0005-0000-0000-0000FEAD0000}"/>
    <cellStyle name="SAPBEXHLevel2 2 40" xfId="17538" xr:uid="{00000000-0005-0000-0000-0000FFAD0000}"/>
    <cellStyle name="SAPBEXHLevel2 2 40 2" xfId="33776" xr:uid="{00000000-0005-0000-0000-000000AE0000}"/>
    <cellStyle name="SAPBEXHLevel2 2 40 3" xfId="43890" xr:uid="{00000000-0005-0000-0000-000001AE0000}"/>
    <cellStyle name="SAPBEXHLevel2 2 40 4" xfId="56898" xr:uid="{00000000-0005-0000-0000-000002AE0000}"/>
    <cellStyle name="SAPBEXHLevel2 2 41" xfId="17789" xr:uid="{00000000-0005-0000-0000-000003AE0000}"/>
    <cellStyle name="SAPBEXHLevel2 2 41 2" xfId="33997" xr:uid="{00000000-0005-0000-0000-000004AE0000}"/>
    <cellStyle name="SAPBEXHLevel2 2 41 3" xfId="44071" xr:uid="{00000000-0005-0000-0000-000005AE0000}"/>
    <cellStyle name="SAPBEXHLevel2 2 41 4" xfId="57079" xr:uid="{00000000-0005-0000-0000-000006AE0000}"/>
    <cellStyle name="SAPBEXHLevel2 2 42" xfId="18108" xr:uid="{00000000-0005-0000-0000-000007AE0000}"/>
    <cellStyle name="SAPBEXHLevel2 2 42 2" xfId="34278" xr:uid="{00000000-0005-0000-0000-000008AE0000}"/>
    <cellStyle name="SAPBEXHLevel2 2 42 3" xfId="44305" xr:uid="{00000000-0005-0000-0000-000009AE0000}"/>
    <cellStyle name="SAPBEXHLevel2 2 42 4" xfId="57313" xr:uid="{00000000-0005-0000-0000-00000AAE0000}"/>
    <cellStyle name="SAPBEXHLevel2 2 43" xfId="18419" xr:uid="{00000000-0005-0000-0000-00000BAE0000}"/>
    <cellStyle name="SAPBEXHLevel2 2 43 2" xfId="34553" xr:uid="{00000000-0005-0000-0000-00000CAE0000}"/>
    <cellStyle name="SAPBEXHLevel2 2 43 3" xfId="44535" xr:uid="{00000000-0005-0000-0000-00000DAE0000}"/>
    <cellStyle name="SAPBEXHLevel2 2 43 4" xfId="57543" xr:uid="{00000000-0005-0000-0000-00000EAE0000}"/>
    <cellStyle name="SAPBEXHLevel2 2 44" xfId="18735" xr:uid="{00000000-0005-0000-0000-00000FAE0000}"/>
    <cellStyle name="SAPBEXHLevel2 2 44 2" xfId="34833" xr:uid="{00000000-0005-0000-0000-000010AE0000}"/>
    <cellStyle name="SAPBEXHLevel2 2 44 3" xfId="44770" xr:uid="{00000000-0005-0000-0000-000011AE0000}"/>
    <cellStyle name="SAPBEXHLevel2 2 44 4" xfId="57778" xr:uid="{00000000-0005-0000-0000-000012AE0000}"/>
    <cellStyle name="SAPBEXHLevel2 2 45" xfId="19195" xr:uid="{00000000-0005-0000-0000-000013AE0000}"/>
    <cellStyle name="SAPBEXHLevel2 2 45 2" xfId="35242" xr:uid="{00000000-0005-0000-0000-000014AE0000}"/>
    <cellStyle name="SAPBEXHLevel2 2 45 3" xfId="45112" xr:uid="{00000000-0005-0000-0000-000015AE0000}"/>
    <cellStyle name="SAPBEXHLevel2 2 45 4" xfId="58120" xr:uid="{00000000-0005-0000-0000-000016AE0000}"/>
    <cellStyle name="SAPBEXHLevel2 2 46" xfId="19498" xr:uid="{00000000-0005-0000-0000-000017AE0000}"/>
    <cellStyle name="SAPBEXHLevel2 2 46 2" xfId="35508" xr:uid="{00000000-0005-0000-0000-000018AE0000}"/>
    <cellStyle name="SAPBEXHLevel2 2 46 3" xfId="45335" xr:uid="{00000000-0005-0000-0000-000019AE0000}"/>
    <cellStyle name="SAPBEXHLevel2 2 46 4" xfId="58343" xr:uid="{00000000-0005-0000-0000-00001AAE0000}"/>
    <cellStyle name="SAPBEXHLevel2 2 47" xfId="25705" xr:uid="{00000000-0005-0000-0000-00001BAE0000}"/>
    <cellStyle name="SAPBEXHLevel2 2 48" xfId="45587" xr:uid="{00000000-0005-0000-0000-00001CAE0000}"/>
    <cellStyle name="SAPBEXHLevel2 2 49" xfId="58747" xr:uid="{00000000-0005-0000-0000-00001DAE0000}"/>
    <cellStyle name="SAPBEXHLevel2 2 5" xfId="4590" xr:uid="{00000000-0005-0000-0000-00001EAE0000}"/>
    <cellStyle name="SAPBEXHLevel2 2 5 2" xfId="22041" xr:uid="{00000000-0005-0000-0000-00001FAE0000}"/>
    <cellStyle name="SAPBEXHLevel2 2 5 3" xfId="19772" xr:uid="{00000000-0005-0000-0000-000020AE0000}"/>
    <cellStyle name="SAPBEXHLevel2 2 5 4" xfId="46785" xr:uid="{00000000-0005-0000-0000-000021AE0000}"/>
    <cellStyle name="SAPBEXHLevel2 2 6" xfId="4980" xr:uid="{00000000-0005-0000-0000-000022AE0000}"/>
    <cellStyle name="SAPBEXHLevel2 2 6 2" xfId="22403" xr:uid="{00000000-0005-0000-0000-000023AE0000}"/>
    <cellStyle name="SAPBEXHLevel2 2 6 3" xfId="19758" xr:uid="{00000000-0005-0000-0000-000024AE0000}"/>
    <cellStyle name="SAPBEXHLevel2 2 6 4" xfId="47097" xr:uid="{00000000-0005-0000-0000-000025AE0000}"/>
    <cellStyle name="SAPBEXHLevel2 2 7" xfId="5205" xr:uid="{00000000-0005-0000-0000-000026AE0000}"/>
    <cellStyle name="SAPBEXHLevel2 2 7 2" xfId="22606" xr:uid="{00000000-0005-0000-0000-000027AE0000}"/>
    <cellStyle name="SAPBEXHLevel2 2 7 3" xfId="19644" xr:uid="{00000000-0005-0000-0000-000028AE0000}"/>
    <cellStyle name="SAPBEXHLevel2 2 7 4" xfId="47278" xr:uid="{00000000-0005-0000-0000-000029AE0000}"/>
    <cellStyle name="SAPBEXHLevel2 2 8" xfId="5490" xr:uid="{00000000-0005-0000-0000-00002AAE0000}"/>
    <cellStyle name="SAPBEXHLevel2 2 8 2" xfId="22867" xr:uid="{00000000-0005-0000-0000-00002BAE0000}"/>
    <cellStyle name="SAPBEXHLevel2 2 8 3" xfId="26334" xr:uid="{00000000-0005-0000-0000-00002CAE0000}"/>
    <cellStyle name="SAPBEXHLevel2 2 8 4" xfId="47496" xr:uid="{00000000-0005-0000-0000-00002DAE0000}"/>
    <cellStyle name="SAPBEXHLevel2 2 9" xfId="5698" xr:uid="{00000000-0005-0000-0000-00002EAE0000}"/>
    <cellStyle name="SAPBEXHLevel2 2 9 2" xfId="23056" xr:uid="{00000000-0005-0000-0000-00002FAE0000}"/>
    <cellStyle name="SAPBEXHLevel2 2 9 3" xfId="25481" xr:uid="{00000000-0005-0000-0000-000030AE0000}"/>
    <cellStyle name="SAPBEXHLevel2 2 9 4" xfId="47658" xr:uid="{00000000-0005-0000-0000-000031AE0000}"/>
    <cellStyle name="SAPBEXHLevel2 20" xfId="10291" xr:uid="{00000000-0005-0000-0000-000032AE0000}"/>
    <cellStyle name="SAPBEXHLevel2 20 2" xfId="27256" xr:uid="{00000000-0005-0000-0000-000033AE0000}"/>
    <cellStyle name="SAPBEXHLevel2 20 3" xfId="38321" xr:uid="{00000000-0005-0000-0000-000034AE0000}"/>
    <cellStyle name="SAPBEXHLevel2 20 4" xfId="51280" xr:uid="{00000000-0005-0000-0000-000035AE0000}"/>
    <cellStyle name="SAPBEXHLevel2 21" xfId="14176" xr:uid="{00000000-0005-0000-0000-000036AE0000}"/>
    <cellStyle name="SAPBEXHLevel2 21 2" xfId="30749" xr:uid="{00000000-0005-0000-0000-000037AE0000}"/>
    <cellStyle name="SAPBEXHLevel2 21 3" xfId="41266" xr:uid="{00000000-0005-0000-0000-000038AE0000}"/>
    <cellStyle name="SAPBEXHLevel2 21 4" xfId="54274" xr:uid="{00000000-0005-0000-0000-000039AE0000}"/>
    <cellStyle name="SAPBEXHLevel2 22" xfId="15452" xr:uid="{00000000-0005-0000-0000-00003AAE0000}"/>
    <cellStyle name="SAPBEXHLevel2 22 2" xfId="31880" xr:uid="{00000000-0005-0000-0000-00003BAE0000}"/>
    <cellStyle name="SAPBEXHLevel2 22 3" xfId="42232" xr:uid="{00000000-0005-0000-0000-00003CAE0000}"/>
    <cellStyle name="SAPBEXHLevel2 22 4" xfId="55240" xr:uid="{00000000-0005-0000-0000-00003DAE0000}"/>
    <cellStyle name="SAPBEXHLevel2 23" xfId="16154" xr:uid="{00000000-0005-0000-0000-00003EAE0000}"/>
    <cellStyle name="SAPBEXHLevel2 23 2" xfId="32510" xr:uid="{00000000-0005-0000-0000-00003FAE0000}"/>
    <cellStyle name="SAPBEXHLevel2 23 3" xfId="42781" xr:uid="{00000000-0005-0000-0000-000040AE0000}"/>
    <cellStyle name="SAPBEXHLevel2 23 4" xfId="55789" xr:uid="{00000000-0005-0000-0000-000041AE0000}"/>
    <cellStyle name="SAPBEXHLevel2 24" xfId="16953" xr:uid="{00000000-0005-0000-0000-000042AE0000}"/>
    <cellStyle name="SAPBEXHLevel2 24 2" xfId="33234" xr:uid="{00000000-0005-0000-0000-000043AE0000}"/>
    <cellStyle name="SAPBEXHLevel2 24 3" xfId="43416" xr:uid="{00000000-0005-0000-0000-000044AE0000}"/>
    <cellStyle name="SAPBEXHLevel2 24 4" xfId="56424" xr:uid="{00000000-0005-0000-0000-000045AE0000}"/>
    <cellStyle name="SAPBEXHLevel2 25" xfId="17041" xr:uid="{00000000-0005-0000-0000-000046AE0000}"/>
    <cellStyle name="SAPBEXHLevel2 25 2" xfId="33321" xr:uid="{00000000-0005-0000-0000-000047AE0000}"/>
    <cellStyle name="SAPBEXHLevel2 25 3" xfId="43498" xr:uid="{00000000-0005-0000-0000-000048AE0000}"/>
    <cellStyle name="SAPBEXHLevel2 25 4" xfId="56506" xr:uid="{00000000-0005-0000-0000-000049AE0000}"/>
    <cellStyle name="SAPBEXHLevel2 26" xfId="16853" xr:uid="{00000000-0005-0000-0000-00004AAE0000}"/>
    <cellStyle name="SAPBEXHLevel2 26 2" xfId="33141" xr:uid="{00000000-0005-0000-0000-00004BAE0000}"/>
    <cellStyle name="SAPBEXHLevel2 26 3" xfId="43338" xr:uid="{00000000-0005-0000-0000-00004CAE0000}"/>
    <cellStyle name="SAPBEXHLevel2 26 4" xfId="56346" xr:uid="{00000000-0005-0000-0000-00004DAE0000}"/>
    <cellStyle name="SAPBEXHLevel2 27" xfId="17638" xr:uid="{00000000-0005-0000-0000-00004EAE0000}"/>
    <cellStyle name="SAPBEXHLevel2 27 2" xfId="33856" xr:uid="{00000000-0005-0000-0000-00004FAE0000}"/>
    <cellStyle name="SAPBEXHLevel2 27 3" xfId="43949" xr:uid="{00000000-0005-0000-0000-000050AE0000}"/>
    <cellStyle name="SAPBEXHLevel2 27 4" xfId="56957" xr:uid="{00000000-0005-0000-0000-000051AE0000}"/>
    <cellStyle name="SAPBEXHLevel2 28" xfId="18893" xr:uid="{00000000-0005-0000-0000-000052AE0000}"/>
    <cellStyle name="SAPBEXHLevel2 28 2" xfId="34965" xr:uid="{00000000-0005-0000-0000-000053AE0000}"/>
    <cellStyle name="SAPBEXHLevel2 28 3" xfId="44879" xr:uid="{00000000-0005-0000-0000-000054AE0000}"/>
    <cellStyle name="SAPBEXHLevel2 28 4" xfId="57887" xr:uid="{00000000-0005-0000-0000-000055AE0000}"/>
    <cellStyle name="SAPBEXHLevel2 29" xfId="20215" xr:uid="{00000000-0005-0000-0000-000056AE0000}"/>
    <cellStyle name="SAPBEXHLevel2 3" xfId="2825" xr:uid="{00000000-0005-0000-0000-000057AE0000}"/>
    <cellStyle name="SAPBEXHLevel2 3 10" xfId="6199" xr:uid="{00000000-0005-0000-0000-000058AE0000}"/>
    <cellStyle name="SAPBEXHLevel2 3 10 2" xfId="23521" xr:uid="{00000000-0005-0000-0000-000059AE0000}"/>
    <cellStyle name="SAPBEXHLevel2 3 10 3" xfId="33878" xr:uid="{00000000-0005-0000-0000-00005AAE0000}"/>
    <cellStyle name="SAPBEXHLevel2 3 10 4" xfId="48055" xr:uid="{00000000-0005-0000-0000-00005BAE0000}"/>
    <cellStyle name="SAPBEXHLevel2 3 11" xfId="6431" xr:uid="{00000000-0005-0000-0000-00005CAE0000}"/>
    <cellStyle name="SAPBEXHLevel2 3 11 2" xfId="23730" xr:uid="{00000000-0005-0000-0000-00005DAE0000}"/>
    <cellStyle name="SAPBEXHLevel2 3 11 3" xfId="23276" xr:uid="{00000000-0005-0000-0000-00005EAE0000}"/>
    <cellStyle name="SAPBEXHLevel2 3 11 4" xfId="48228" xr:uid="{00000000-0005-0000-0000-00005FAE0000}"/>
    <cellStyle name="SAPBEXHLevel2 3 12" xfId="6725" xr:uid="{00000000-0005-0000-0000-000060AE0000}"/>
    <cellStyle name="SAPBEXHLevel2 3 12 2" xfId="23992" xr:uid="{00000000-0005-0000-0000-000061AE0000}"/>
    <cellStyle name="SAPBEXHLevel2 3 12 3" xfId="31090" xr:uid="{00000000-0005-0000-0000-000062AE0000}"/>
    <cellStyle name="SAPBEXHLevel2 3 12 4" xfId="48451" xr:uid="{00000000-0005-0000-0000-000063AE0000}"/>
    <cellStyle name="SAPBEXHLevel2 3 13" xfId="7090" xr:uid="{00000000-0005-0000-0000-000064AE0000}"/>
    <cellStyle name="SAPBEXHLevel2 3 13 2" xfId="24321" xr:uid="{00000000-0005-0000-0000-000065AE0000}"/>
    <cellStyle name="SAPBEXHLevel2 3 13 3" xfId="35762" xr:uid="{00000000-0005-0000-0000-000066AE0000}"/>
    <cellStyle name="SAPBEXHLevel2 3 13 4" xfId="48731" xr:uid="{00000000-0005-0000-0000-000067AE0000}"/>
    <cellStyle name="SAPBEXHLevel2 3 14" xfId="7515" xr:uid="{00000000-0005-0000-0000-000068AE0000}"/>
    <cellStyle name="SAPBEXHLevel2 3 14 2" xfId="24698" xr:uid="{00000000-0005-0000-0000-000069AE0000}"/>
    <cellStyle name="SAPBEXHLevel2 3 14 3" xfId="36070" xr:uid="{00000000-0005-0000-0000-00006AAE0000}"/>
    <cellStyle name="SAPBEXHLevel2 3 14 4" xfId="49041" xr:uid="{00000000-0005-0000-0000-00006BAE0000}"/>
    <cellStyle name="SAPBEXHLevel2 3 15" xfId="7813" xr:uid="{00000000-0005-0000-0000-00006CAE0000}"/>
    <cellStyle name="SAPBEXHLevel2 3 15 2" xfId="24968" xr:uid="{00000000-0005-0000-0000-00006DAE0000}"/>
    <cellStyle name="SAPBEXHLevel2 3 15 3" xfId="36300" xr:uid="{00000000-0005-0000-0000-00006EAE0000}"/>
    <cellStyle name="SAPBEXHLevel2 3 15 4" xfId="49271" xr:uid="{00000000-0005-0000-0000-00006FAE0000}"/>
    <cellStyle name="SAPBEXHLevel2 3 16" xfId="8394" xr:uid="{00000000-0005-0000-0000-000070AE0000}"/>
    <cellStyle name="SAPBEXHLevel2 3 16 2" xfId="25510" xr:uid="{00000000-0005-0000-0000-000071AE0000}"/>
    <cellStyle name="SAPBEXHLevel2 3 16 3" xfId="36783" xr:uid="{00000000-0005-0000-0000-000072AE0000}"/>
    <cellStyle name="SAPBEXHLevel2 3 16 4" xfId="49754" xr:uid="{00000000-0005-0000-0000-000073AE0000}"/>
    <cellStyle name="SAPBEXHLevel2 3 17" xfId="8656" xr:uid="{00000000-0005-0000-0000-000074AE0000}"/>
    <cellStyle name="SAPBEXHLevel2 3 17 2" xfId="25737" xr:uid="{00000000-0005-0000-0000-000075AE0000}"/>
    <cellStyle name="SAPBEXHLevel2 3 17 3" xfId="36972" xr:uid="{00000000-0005-0000-0000-000076AE0000}"/>
    <cellStyle name="SAPBEXHLevel2 3 17 4" xfId="49943" xr:uid="{00000000-0005-0000-0000-000077AE0000}"/>
    <cellStyle name="SAPBEXHLevel2 3 18" xfId="8934" xr:uid="{00000000-0005-0000-0000-000078AE0000}"/>
    <cellStyle name="SAPBEXHLevel2 3 18 2" xfId="25987" xr:uid="{00000000-0005-0000-0000-000079AE0000}"/>
    <cellStyle name="SAPBEXHLevel2 3 18 3" xfId="37188" xr:uid="{00000000-0005-0000-0000-00007AAE0000}"/>
    <cellStyle name="SAPBEXHLevel2 3 18 4" xfId="50159" xr:uid="{00000000-0005-0000-0000-00007BAE0000}"/>
    <cellStyle name="SAPBEXHLevel2 3 19" xfId="10454" xr:uid="{00000000-0005-0000-0000-00007CAE0000}"/>
    <cellStyle name="SAPBEXHLevel2 3 19 2" xfId="27407" xr:uid="{00000000-0005-0000-0000-00007DAE0000}"/>
    <cellStyle name="SAPBEXHLevel2 3 19 3" xfId="38448" xr:uid="{00000000-0005-0000-0000-00007EAE0000}"/>
    <cellStyle name="SAPBEXHLevel2 3 19 4" xfId="51435" xr:uid="{00000000-0005-0000-0000-00007FAE0000}"/>
    <cellStyle name="SAPBEXHLevel2 3 2" xfId="3339" xr:uid="{00000000-0005-0000-0000-000080AE0000}"/>
    <cellStyle name="SAPBEXHLevel2 3 2 2" xfId="20913" xr:uid="{00000000-0005-0000-0000-000081AE0000}"/>
    <cellStyle name="SAPBEXHLevel2 3 2 3" xfId="22272" xr:uid="{00000000-0005-0000-0000-000082AE0000}"/>
    <cellStyle name="SAPBEXHLevel2 3 2 4" xfId="45827" xr:uid="{00000000-0005-0000-0000-000083AE0000}"/>
    <cellStyle name="SAPBEXHLevel2 3 20" xfId="10700" xr:uid="{00000000-0005-0000-0000-000084AE0000}"/>
    <cellStyle name="SAPBEXHLevel2 3 20 2" xfId="27636" xr:uid="{00000000-0005-0000-0000-000085AE0000}"/>
    <cellStyle name="SAPBEXHLevel2 3 20 3" xfId="38645" xr:uid="{00000000-0005-0000-0000-000086AE0000}"/>
    <cellStyle name="SAPBEXHLevel2 3 20 4" xfId="51653" xr:uid="{00000000-0005-0000-0000-000087AE0000}"/>
    <cellStyle name="SAPBEXHLevel2 3 21" xfId="11024" xr:uid="{00000000-0005-0000-0000-000088AE0000}"/>
    <cellStyle name="SAPBEXHLevel2 3 21 2" xfId="27931" xr:uid="{00000000-0005-0000-0000-000089AE0000}"/>
    <cellStyle name="SAPBEXHLevel2 3 21 3" xfId="38884" xr:uid="{00000000-0005-0000-0000-00008AAE0000}"/>
    <cellStyle name="SAPBEXHLevel2 3 21 4" xfId="51892" xr:uid="{00000000-0005-0000-0000-00008BAE0000}"/>
    <cellStyle name="SAPBEXHLevel2 3 22" xfId="11362" xr:uid="{00000000-0005-0000-0000-00008CAE0000}"/>
    <cellStyle name="SAPBEXHLevel2 3 22 2" xfId="28238" xr:uid="{00000000-0005-0000-0000-00008DAE0000}"/>
    <cellStyle name="SAPBEXHLevel2 3 22 3" xfId="39141" xr:uid="{00000000-0005-0000-0000-00008EAE0000}"/>
    <cellStyle name="SAPBEXHLevel2 3 22 4" xfId="52149" xr:uid="{00000000-0005-0000-0000-00008FAE0000}"/>
    <cellStyle name="SAPBEXHLevel2 3 23" xfId="11633" xr:uid="{00000000-0005-0000-0000-000090AE0000}"/>
    <cellStyle name="SAPBEXHLevel2 3 23 2" xfId="28477" xr:uid="{00000000-0005-0000-0000-000091AE0000}"/>
    <cellStyle name="SAPBEXHLevel2 3 23 3" xfId="39344" xr:uid="{00000000-0005-0000-0000-000092AE0000}"/>
    <cellStyle name="SAPBEXHLevel2 3 23 4" xfId="52352" xr:uid="{00000000-0005-0000-0000-000093AE0000}"/>
    <cellStyle name="SAPBEXHLevel2 3 24" xfId="11964" xr:uid="{00000000-0005-0000-0000-000094AE0000}"/>
    <cellStyle name="SAPBEXHLevel2 3 24 2" xfId="28777" xr:uid="{00000000-0005-0000-0000-000095AE0000}"/>
    <cellStyle name="SAPBEXHLevel2 3 24 3" xfId="39605" xr:uid="{00000000-0005-0000-0000-000096AE0000}"/>
    <cellStyle name="SAPBEXHLevel2 3 24 4" xfId="52613" xr:uid="{00000000-0005-0000-0000-000097AE0000}"/>
    <cellStyle name="SAPBEXHLevel2 3 25" xfId="12249" xr:uid="{00000000-0005-0000-0000-000098AE0000}"/>
    <cellStyle name="SAPBEXHLevel2 3 25 2" xfId="29030" xr:uid="{00000000-0005-0000-0000-000099AE0000}"/>
    <cellStyle name="SAPBEXHLevel2 3 25 3" xfId="39804" xr:uid="{00000000-0005-0000-0000-00009AAE0000}"/>
    <cellStyle name="SAPBEXHLevel2 3 25 4" xfId="52812" xr:uid="{00000000-0005-0000-0000-00009BAE0000}"/>
    <cellStyle name="SAPBEXHLevel2 3 26" xfId="12522" xr:uid="{00000000-0005-0000-0000-00009CAE0000}"/>
    <cellStyle name="SAPBEXHLevel2 3 26 2" xfId="29271" xr:uid="{00000000-0005-0000-0000-00009DAE0000}"/>
    <cellStyle name="SAPBEXHLevel2 3 26 3" xfId="40005" xr:uid="{00000000-0005-0000-0000-00009EAE0000}"/>
    <cellStyle name="SAPBEXHLevel2 3 26 4" xfId="53013" xr:uid="{00000000-0005-0000-0000-00009FAE0000}"/>
    <cellStyle name="SAPBEXHLevel2 3 27" xfId="12805" xr:uid="{00000000-0005-0000-0000-0000A0AE0000}"/>
    <cellStyle name="SAPBEXHLevel2 3 27 2" xfId="29522" xr:uid="{00000000-0005-0000-0000-0000A1AE0000}"/>
    <cellStyle name="SAPBEXHLevel2 3 27 3" xfId="40206" xr:uid="{00000000-0005-0000-0000-0000A2AE0000}"/>
    <cellStyle name="SAPBEXHLevel2 3 27 4" xfId="53214" xr:uid="{00000000-0005-0000-0000-0000A3AE0000}"/>
    <cellStyle name="SAPBEXHLevel2 3 28" xfId="13148" xr:uid="{00000000-0005-0000-0000-0000A4AE0000}"/>
    <cellStyle name="SAPBEXHLevel2 3 28 2" xfId="29830" xr:uid="{00000000-0005-0000-0000-0000A5AE0000}"/>
    <cellStyle name="SAPBEXHLevel2 3 28 3" xfId="40474" xr:uid="{00000000-0005-0000-0000-0000A6AE0000}"/>
    <cellStyle name="SAPBEXHLevel2 3 28 4" xfId="53482" xr:uid="{00000000-0005-0000-0000-0000A7AE0000}"/>
    <cellStyle name="SAPBEXHLevel2 3 29" xfId="13485" xr:uid="{00000000-0005-0000-0000-0000A8AE0000}"/>
    <cellStyle name="SAPBEXHLevel2 3 29 2" xfId="30136" xr:uid="{00000000-0005-0000-0000-0000A9AE0000}"/>
    <cellStyle name="SAPBEXHLevel2 3 29 3" xfId="40740" xr:uid="{00000000-0005-0000-0000-0000AAAE0000}"/>
    <cellStyle name="SAPBEXHLevel2 3 29 4" xfId="53748" xr:uid="{00000000-0005-0000-0000-0000ABAE0000}"/>
    <cellStyle name="SAPBEXHLevel2 3 3" xfId="3635" xr:uid="{00000000-0005-0000-0000-0000ACAE0000}"/>
    <cellStyle name="SAPBEXHLevel2 3 3 2" xfId="21173" xr:uid="{00000000-0005-0000-0000-0000ADAE0000}"/>
    <cellStyle name="SAPBEXHLevel2 3 3 3" xfId="28089" xr:uid="{00000000-0005-0000-0000-0000AEAE0000}"/>
    <cellStyle name="SAPBEXHLevel2 3 3 4" xfId="46044" xr:uid="{00000000-0005-0000-0000-0000AFAE0000}"/>
    <cellStyle name="SAPBEXHLevel2 3 30" xfId="13724" xr:uid="{00000000-0005-0000-0000-0000B0AE0000}"/>
    <cellStyle name="SAPBEXHLevel2 3 30 2" xfId="30349" xr:uid="{00000000-0005-0000-0000-0000B1AE0000}"/>
    <cellStyle name="SAPBEXHLevel2 3 30 3" xfId="40925" xr:uid="{00000000-0005-0000-0000-0000B2AE0000}"/>
    <cellStyle name="SAPBEXHLevel2 3 30 4" xfId="53933" xr:uid="{00000000-0005-0000-0000-0000B3AE0000}"/>
    <cellStyle name="SAPBEXHLevel2 3 31" xfId="13999" xr:uid="{00000000-0005-0000-0000-0000B4AE0000}"/>
    <cellStyle name="SAPBEXHLevel2 3 31 2" xfId="30589" xr:uid="{00000000-0005-0000-0000-0000B5AE0000}"/>
    <cellStyle name="SAPBEXHLevel2 3 31 3" xfId="41127" xr:uid="{00000000-0005-0000-0000-0000B6AE0000}"/>
    <cellStyle name="SAPBEXHLevel2 3 31 4" xfId="54135" xr:uid="{00000000-0005-0000-0000-0000B7AE0000}"/>
    <cellStyle name="SAPBEXHLevel2 3 32" xfId="14296" xr:uid="{00000000-0005-0000-0000-0000B8AE0000}"/>
    <cellStyle name="SAPBEXHLevel2 3 32 2" xfId="30853" xr:uid="{00000000-0005-0000-0000-0000B9AE0000}"/>
    <cellStyle name="SAPBEXHLevel2 3 32 3" xfId="41343" xr:uid="{00000000-0005-0000-0000-0000BAAE0000}"/>
    <cellStyle name="SAPBEXHLevel2 3 32 4" xfId="54351" xr:uid="{00000000-0005-0000-0000-0000BBAE0000}"/>
    <cellStyle name="SAPBEXHLevel2 3 33" xfId="14620" xr:uid="{00000000-0005-0000-0000-0000BCAE0000}"/>
    <cellStyle name="SAPBEXHLevel2 3 33 2" xfId="31141" xr:uid="{00000000-0005-0000-0000-0000BDAE0000}"/>
    <cellStyle name="SAPBEXHLevel2 3 33 3" xfId="41586" xr:uid="{00000000-0005-0000-0000-0000BEAE0000}"/>
    <cellStyle name="SAPBEXHLevel2 3 33 4" xfId="54594" xr:uid="{00000000-0005-0000-0000-0000BFAE0000}"/>
    <cellStyle name="SAPBEXHLevel2 3 34" xfId="14923" xr:uid="{00000000-0005-0000-0000-0000C0AE0000}"/>
    <cellStyle name="SAPBEXHLevel2 3 34 2" xfId="31410" xr:uid="{00000000-0005-0000-0000-0000C1AE0000}"/>
    <cellStyle name="SAPBEXHLevel2 3 34 3" xfId="41818" xr:uid="{00000000-0005-0000-0000-0000C2AE0000}"/>
    <cellStyle name="SAPBEXHLevel2 3 34 4" xfId="54826" xr:uid="{00000000-0005-0000-0000-0000C3AE0000}"/>
    <cellStyle name="SAPBEXHLevel2 3 35" xfId="15228" xr:uid="{00000000-0005-0000-0000-0000C4AE0000}"/>
    <cellStyle name="SAPBEXHLevel2 3 35 2" xfId="31679" xr:uid="{00000000-0005-0000-0000-0000C5AE0000}"/>
    <cellStyle name="SAPBEXHLevel2 3 35 3" xfId="42048" xr:uid="{00000000-0005-0000-0000-0000C6AE0000}"/>
    <cellStyle name="SAPBEXHLevel2 3 35 4" xfId="55056" xr:uid="{00000000-0005-0000-0000-0000C7AE0000}"/>
    <cellStyle name="SAPBEXHLevel2 3 36" xfId="15674" xr:uid="{00000000-0005-0000-0000-0000C8AE0000}"/>
    <cellStyle name="SAPBEXHLevel2 3 36 2" xfId="32083" xr:uid="{00000000-0005-0000-0000-0000C9AE0000}"/>
    <cellStyle name="SAPBEXHLevel2 3 36 3" xfId="42410" xr:uid="{00000000-0005-0000-0000-0000CAAE0000}"/>
    <cellStyle name="SAPBEXHLevel2 3 36 4" xfId="55418" xr:uid="{00000000-0005-0000-0000-0000CBAE0000}"/>
    <cellStyle name="SAPBEXHLevel2 3 37" xfId="15937" xr:uid="{00000000-0005-0000-0000-0000CCAE0000}"/>
    <cellStyle name="SAPBEXHLevel2 3 37 2" xfId="32310" xr:uid="{00000000-0005-0000-0000-0000CDAE0000}"/>
    <cellStyle name="SAPBEXHLevel2 3 37 3" xfId="42600" xr:uid="{00000000-0005-0000-0000-0000CEAE0000}"/>
    <cellStyle name="SAPBEXHLevel2 3 37 4" xfId="55608" xr:uid="{00000000-0005-0000-0000-0000CFAE0000}"/>
    <cellStyle name="SAPBEXHLevel2 3 38" xfId="16424" xr:uid="{00000000-0005-0000-0000-0000D0AE0000}"/>
    <cellStyle name="SAPBEXHLevel2 3 38 2" xfId="32757" xr:uid="{00000000-0005-0000-0000-0000D1AE0000}"/>
    <cellStyle name="SAPBEXHLevel2 3 38 3" xfId="42996" xr:uid="{00000000-0005-0000-0000-0000D2AE0000}"/>
    <cellStyle name="SAPBEXHLevel2 3 38 4" xfId="56004" xr:uid="{00000000-0005-0000-0000-0000D3AE0000}"/>
    <cellStyle name="SAPBEXHLevel2 3 39" xfId="16644" xr:uid="{00000000-0005-0000-0000-0000D4AE0000}"/>
    <cellStyle name="SAPBEXHLevel2 3 39 2" xfId="32952" xr:uid="{00000000-0005-0000-0000-0000D5AE0000}"/>
    <cellStyle name="SAPBEXHLevel2 3 39 3" xfId="43167" xr:uid="{00000000-0005-0000-0000-0000D6AE0000}"/>
    <cellStyle name="SAPBEXHLevel2 3 39 4" xfId="56175" xr:uid="{00000000-0005-0000-0000-0000D7AE0000}"/>
    <cellStyle name="SAPBEXHLevel2 3 4" xfId="4252" xr:uid="{00000000-0005-0000-0000-0000D8AE0000}"/>
    <cellStyle name="SAPBEXHLevel2 3 4 2" xfId="21737" xr:uid="{00000000-0005-0000-0000-0000D9AE0000}"/>
    <cellStyle name="SAPBEXHLevel2 3 4 3" xfId="32544" xr:uid="{00000000-0005-0000-0000-0000DAAE0000}"/>
    <cellStyle name="SAPBEXHLevel2 3 4 4" xfId="46522" xr:uid="{00000000-0005-0000-0000-0000DBAE0000}"/>
    <cellStyle name="SAPBEXHLevel2 3 40" xfId="17446" xr:uid="{00000000-0005-0000-0000-0000DCAE0000}"/>
    <cellStyle name="SAPBEXHLevel2 3 40 2" xfId="33684" xr:uid="{00000000-0005-0000-0000-0000DDAE0000}"/>
    <cellStyle name="SAPBEXHLevel2 3 40 3" xfId="43799" xr:uid="{00000000-0005-0000-0000-0000DEAE0000}"/>
    <cellStyle name="SAPBEXHLevel2 3 40 4" xfId="56807" xr:uid="{00000000-0005-0000-0000-0000DFAE0000}"/>
    <cellStyle name="SAPBEXHLevel2 3 41" xfId="17695" xr:uid="{00000000-0005-0000-0000-0000E0AE0000}"/>
    <cellStyle name="SAPBEXHLevel2 3 41 2" xfId="33905" xr:uid="{00000000-0005-0000-0000-0000E1AE0000}"/>
    <cellStyle name="SAPBEXHLevel2 3 41 3" xfId="43980" xr:uid="{00000000-0005-0000-0000-0000E2AE0000}"/>
    <cellStyle name="SAPBEXHLevel2 3 41 4" xfId="56988" xr:uid="{00000000-0005-0000-0000-0000E3AE0000}"/>
    <cellStyle name="SAPBEXHLevel2 3 42" xfId="18014" xr:uid="{00000000-0005-0000-0000-0000E4AE0000}"/>
    <cellStyle name="SAPBEXHLevel2 3 42 2" xfId="34187" xr:uid="{00000000-0005-0000-0000-0000E5AE0000}"/>
    <cellStyle name="SAPBEXHLevel2 3 42 3" xfId="44214" xr:uid="{00000000-0005-0000-0000-0000E6AE0000}"/>
    <cellStyle name="SAPBEXHLevel2 3 42 4" xfId="57222" xr:uid="{00000000-0005-0000-0000-0000E7AE0000}"/>
    <cellStyle name="SAPBEXHLevel2 3 43" xfId="18325" xr:uid="{00000000-0005-0000-0000-0000E8AE0000}"/>
    <cellStyle name="SAPBEXHLevel2 3 43 2" xfId="34462" xr:uid="{00000000-0005-0000-0000-0000E9AE0000}"/>
    <cellStyle name="SAPBEXHLevel2 3 43 3" xfId="44444" xr:uid="{00000000-0005-0000-0000-0000EAAE0000}"/>
    <cellStyle name="SAPBEXHLevel2 3 43 4" xfId="57452" xr:uid="{00000000-0005-0000-0000-0000EBAE0000}"/>
    <cellStyle name="SAPBEXHLevel2 3 44" xfId="18641" xr:uid="{00000000-0005-0000-0000-0000ECAE0000}"/>
    <cellStyle name="SAPBEXHLevel2 3 44 2" xfId="34742" xr:uid="{00000000-0005-0000-0000-0000EDAE0000}"/>
    <cellStyle name="SAPBEXHLevel2 3 44 3" xfId="44679" xr:uid="{00000000-0005-0000-0000-0000EEAE0000}"/>
    <cellStyle name="SAPBEXHLevel2 3 44 4" xfId="57687" xr:uid="{00000000-0005-0000-0000-0000EFAE0000}"/>
    <cellStyle name="SAPBEXHLevel2 3 45" xfId="19103" xr:uid="{00000000-0005-0000-0000-0000F0AE0000}"/>
    <cellStyle name="SAPBEXHLevel2 3 45 2" xfId="35151" xr:uid="{00000000-0005-0000-0000-0000F1AE0000}"/>
    <cellStyle name="SAPBEXHLevel2 3 45 3" xfId="45021" xr:uid="{00000000-0005-0000-0000-0000F2AE0000}"/>
    <cellStyle name="SAPBEXHLevel2 3 45 4" xfId="58029" xr:uid="{00000000-0005-0000-0000-0000F3AE0000}"/>
    <cellStyle name="SAPBEXHLevel2 3 46" xfId="19404" xr:uid="{00000000-0005-0000-0000-0000F4AE0000}"/>
    <cellStyle name="SAPBEXHLevel2 3 46 2" xfId="35417" xr:uid="{00000000-0005-0000-0000-0000F5AE0000}"/>
    <cellStyle name="SAPBEXHLevel2 3 46 3" xfId="45244" xr:uid="{00000000-0005-0000-0000-0000F6AE0000}"/>
    <cellStyle name="SAPBEXHLevel2 3 46 4" xfId="58252" xr:uid="{00000000-0005-0000-0000-0000F7AE0000}"/>
    <cellStyle name="SAPBEXHLevel2 3 47" xfId="24445" xr:uid="{00000000-0005-0000-0000-0000F8AE0000}"/>
    <cellStyle name="SAPBEXHLevel2 3 48" xfId="45528" xr:uid="{00000000-0005-0000-0000-0000F9AE0000}"/>
    <cellStyle name="SAPBEXHLevel2 3 5" xfId="4495" xr:uid="{00000000-0005-0000-0000-0000FAAE0000}"/>
    <cellStyle name="SAPBEXHLevel2 3 5 2" xfId="21948" xr:uid="{00000000-0005-0000-0000-0000FBAE0000}"/>
    <cellStyle name="SAPBEXHLevel2 3 5 3" xfId="25190" xr:uid="{00000000-0005-0000-0000-0000FCAE0000}"/>
    <cellStyle name="SAPBEXHLevel2 3 5 4" xfId="46692" xr:uid="{00000000-0005-0000-0000-0000FDAE0000}"/>
    <cellStyle name="SAPBEXHLevel2 3 6" xfId="4886" xr:uid="{00000000-0005-0000-0000-0000FEAE0000}"/>
    <cellStyle name="SAPBEXHLevel2 3 6 2" xfId="22311" xr:uid="{00000000-0005-0000-0000-0000FFAE0000}"/>
    <cellStyle name="SAPBEXHLevel2 3 6 3" xfId="29380" xr:uid="{00000000-0005-0000-0000-000000AF0000}"/>
    <cellStyle name="SAPBEXHLevel2 3 6 4" xfId="47005" xr:uid="{00000000-0005-0000-0000-000001AF0000}"/>
    <cellStyle name="SAPBEXHLevel2 3 7" xfId="5112" xr:uid="{00000000-0005-0000-0000-000002AF0000}"/>
    <cellStyle name="SAPBEXHLevel2 3 7 2" xfId="22515" xr:uid="{00000000-0005-0000-0000-000003AF0000}"/>
    <cellStyle name="SAPBEXHLevel2 3 7 3" xfId="20491" xr:uid="{00000000-0005-0000-0000-000004AF0000}"/>
    <cellStyle name="SAPBEXHLevel2 3 7 4" xfId="47187" xr:uid="{00000000-0005-0000-0000-000005AF0000}"/>
    <cellStyle name="SAPBEXHLevel2 3 8" xfId="5397" xr:uid="{00000000-0005-0000-0000-000006AF0000}"/>
    <cellStyle name="SAPBEXHLevel2 3 8 2" xfId="22776" xr:uid="{00000000-0005-0000-0000-000007AF0000}"/>
    <cellStyle name="SAPBEXHLevel2 3 8 3" xfId="20294" xr:uid="{00000000-0005-0000-0000-000008AF0000}"/>
    <cellStyle name="SAPBEXHLevel2 3 8 4" xfId="47405" xr:uid="{00000000-0005-0000-0000-000009AF0000}"/>
    <cellStyle name="SAPBEXHLevel2 3 9" xfId="5605" xr:uid="{00000000-0005-0000-0000-00000AAF0000}"/>
    <cellStyle name="SAPBEXHLevel2 3 9 2" xfId="22965" xr:uid="{00000000-0005-0000-0000-00000BAF0000}"/>
    <cellStyle name="SAPBEXHLevel2 3 9 3" xfId="20617" xr:uid="{00000000-0005-0000-0000-00000CAF0000}"/>
    <cellStyle name="SAPBEXHLevel2 3 9 4" xfId="47567" xr:uid="{00000000-0005-0000-0000-00000DAF0000}"/>
    <cellStyle name="SAPBEXHLevel2 30" xfId="45420" xr:uid="{00000000-0005-0000-0000-00000EAF0000}"/>
    <cellStyle name="SAPBEXHLevel2 4" xfId="2708" xr:uid="{00000000-0005-0000-0000-00000FAF0000}"/>
    <cellStyle name="SAPBEXHLevel2 4 10" xfId="6117" xr:uid="{00000000-0005-0000-0000-000010AF0000}"/>
    <cellStyle name="SAPBEXHLevel2 4 10 2" xfId="23449" xr:uid="{00000000-0005-0000-0000-000011AF0000}"/>
    <cellStyle name="SAPBEXHLevel2 4 10 3" xfId="34031" xr:uid="{00000000-0005-0000-0000-000012AF0000}"/>
    <cellStyle name="SAPBEXHLevel2 4 10 4" xfId="48004" xr:uid="{00000000-0005-0000-0000-000013AF0000}"/>
    <cellStyle name="SAPBEXHLevel2 4 11" xfId="5963" xr:uid="{00000000-0005-0000-0000-000014AF0000}"/>
    <cellStyle name="SAPBEXHLevel2 4 11 2" xfId="23300" xr:uid="{00000000-0005-0000-0000-000015AF0000}"/>
    <cellStyle name="SAPBEXHLevel2 4 11 3" xfId="22640" xr:uid="{00000000-0005-0000-0000-000016AF0000}"/>
    <cellStyle name="SAPBEXHLevel2 4 11 4" xfId="47868" xr:uid="{00000000-0005-0000-0000-000017AF0000}"/>
    <cellStyle name="SAPBEXHLevel2 4 12" xfId="6642" xr:uid="{00000000-0005-0000-0000-000018AF0000}"/>
    <cellStyle name="SAPBEXHLevel2 4 12 2" xfId="23921" xr:uid="{00000000-0005-0000-0000-000019AF0000}"/>
    <cellStyle name="SAPBEXHLevel2 4 12 3" xfId="32205" xr:uid="{00000000-0005-0000-0000-00001AAF0000}"/>
    <cellStyle name="SAPBEXHLevel2 4 12 4" xfId="48404" xr:uid="{00000000-0005-0000-0000-00001BAF0000}"/>
    <cellStyle name="SAPBEXHLevel2 4 13" xfId="7016" xr:uid="{00000000-0005-0000-0000-00001CAF0000}"/>
    <cellStyle name="SAPBEXHLevel2 4 13 2" xfId="24260" xr:uid="{00000000-0005-0000-0000-00001DAF0000}"/>
    <cellStyle name="SAPBEXHLevel2 4 13 3" xfId="35724" xr:uid="{00000000-0005-0000-0000-00001EAF0000}"/>
    <cellStyle name="SAPBEXHLevel2 4 13 4" xfId="48693" xr:uid="{00000000-0005-0000-0000-00001FAF0000}"/>
    <cellStyle name="SAPBEXHLevel2 4 14" xfId="7431" xr:uid="{00000000-0005-0000-0000-000020AF0000}"/>
    <cellStyle name="SAPBEXHLevel2 4 14 2" xfId="24631" xr:uid="{00000000-0005-0000-0000-000021AF0000}"/>
    <cellStyle name="SAPBEXHLevel2 4 14 3" xfId="36022" xr:uid="{00000000-0005-0000-0000-000022AF0000}"/>
    <cellStyle name="SAPBEXHLevel2 4 14 4" xfId="48993" xr:uid="{00000000-0005-0000-0000-000023AF0000}"/>
    <cellStyle name="SAPBEXHLevel2 4 15" xfId="7739" xr:uid="{00000000-0005-0000-0000-000024AF0000}"/>
    <cellStyle name="SAPBEXHLevel2 4 15 2" xfId="24902" xr:uid="{00000000-0005-0000-0000-000025AF0000}"/>
    <cellStyle name="SAPBEXHLevel2 4 15 3" xfId="36253" xr:uid="{00000000-0005-0000-0000-000026AF0000}"/>
    <cellStyle name="SAPBEXHLevel2 4 15 4" xfId="49224" xr:uid="{00000000-0005-0000-0000-000027AF0000}"/>
    <cellStyle name="SAPBEXHLevel2 4 16" xfId="8315" xr:uid="{00000000-0005-0000-0000-000028AF0000}"/>
    <cellStyle name="SAPBEXHLevel2 4 16 2" xfId="25440" xr:uid="{00000000-0005-0000-0000-000029AF0000}"/>
    <cellStyle name="SAPBEXHLevel2 4 16 3" xfId="36731" xr:uid="{00000000-0005-0000-0000-00002AAF0000}"/>
    <cellStyle name="SAPBEXHLevel2 4 16 4" xfId="49702" xr:uid="{00000000-0005-0000-0000-00002BAF0000}"/>
    <cellStyle name="SAPBEXHLevel2 4 17" xfId="8166" xr:uid="{00000000-0005-0000-0000-00002CAF0000}"/>
    <cellStyle name="SAPBEXHLevel2 4 17 2" xfId="25298" xr:uid="{00000000-0005-0000-0000-00002DAF0000}"/>
    <cellStyle name="SAPBEXHLevel2 4 17 3" xfId="36601" xr:uid="{00000000-0005-0000-0000-00002EAF0000}"/>
    <cellStyle name="SAPBEXHLevel2 4 17 4" xfId="49572" xr:uid="{00000000-0005-0000-0000-00002FAF0000}"/>
    <cellStyle name="SAPBEXHLevel2 4 18" xfId="8860" xr:uid="{00000000-0005-0000-0000-000030AF0000}"/>
    <cellStyle name="SAPBEXHLevel2 4 18 2" xfId="25922" xr:uid="{00000000-0005-0000-0000-000031AF0000}"/>
    <cellStyle name="SAPBEXHLevel2 4 18 3" xfId="37141" xr:uid="{00000000-0005-0000-0000-000032AF0000}"/>
    <cellStyle name="SAPBEXHLevel2 4 18 4" xfId="50112" xr:uid="{00000000-0005-0000-0000-000033AF0000}"/>
    <cellStyle name="SAPBEXHLevel2 4 19" xfId="10366" xr:uid="{00000000-0005-0000-0000-000034AF0000}"/>
    <cellStyle name="SAPBEXHLevel2 4 19 2" xfId="27329" xr:uid="{00000000-0005-0000-0000-000035AF0000}"/>
    <cellStyle name="SAPBEXHLevel2 4 19 3" xfId="38388" xr:uid="{00000000-0005-0000-0000-000036AF0000}"/>
    <cellStyle name="SAPBEXHLevel2 4 19 4" xfId="51348" xr:uid="{00000000-0005-0000-0000-000037AF0000}"/>
    <cellStyle name="SAPBEXHLevel2 4 2" xfId="3256" xr:uid="{00000000-0005-0000-0000-000038AF0000}"/>
    <cellStyle name="SAPBEXHLevel2 4 2 2" xfId="20842" xr:uid="{00000000-0005-0000-0000-000039AF0000}"/>
    <cellStyle name="SAPBEXHLevel2 4 2 3" xfId="26135" xr:uid="{00000000-0005-0000-0000-00003AAF0000}"/>
    <cellStyle name="SAPBEXHLevel2 4 2 4" xfId="45780" xr:uid="{00000000-0005-0000-0000-00003BAF0000}"/>
    <cellStyle name="SAPBEXHLevel2 4 20" xfId="10076" xr:uid="{00000000-0005-0000-0000-00003CAF0000}"/>
    <cellStyle name="SAPBEXHLevel2 4 20 2" xfId="27054" xr:uid="{00000000-0005-0000-0000-00003DAF0000}"/>
    <cellStyle name="SAPBEXHLevel2 4 20 3" xfId="38142" xr:uid="{00000000-0005-0000-0000-00003EAF0000}"/>
    <cellStyle name="SAPBEXHLevel2 4 20 4" xfId="51107" xr:uid="{00000000-0005-0000-0000-00003FAF0000}"/>
    <cellStyle name="SAPBEXHLevel2 4 21" xfId="10924" xr:uid="{00000000-0005-0000-0000-000040AF0000}"/>
    <cellStyle name="SAPBEXHLevel2 4 21 2" xfId="27844" xr:uid="{00000000-0005-0000-0000-000041AF0000}"/>
    <cellStyle name="SAPBEXHLevel2 4 21 3" xfId="38822" xr:uid="{00000000-0005-0000-0000-000042AF0000}"/>
    <cellStyle name="SAPBEXHLevel2 4 21 4" xfId="51830" xr:uid="{00000000-0005-0000-0000-000043AF0000}"/>
    <cellStyle name="SAPBEXHLevel2 4 22" xfId="11268" xr:uid="{00000000-0005-0000-0000-000044AF0000}"/>
    <cellStyle name="SAPBEXHLevel2 4 22 2" xfId="28151" xr:uid="{00000000-0005-0000-0000-000045AF0000}"/>
    <cellStyle name="SAPBEXHLevel2 4 22 3" xfId="39077" xr:uid="{00000000-0005-0000-0000-000046AF0000}"/>
    <cellStyle name="SAPBEXHLevel2 4 22 4" xfId="52085" xr:uid="{00000000-0005-0000-0000-000047AF0000}"/>
    <cellStyle name="SAPBEXHLevel2 4 23" xfId="11239" xr:uid="{00000000-0005-0000-0000-000048AF0000}"/>
    <cellStyle name="SAPBEXHLevel2 4 23 2" xfId="28124" xr:uid="{00000000-0005-0000-0000-000049AF0000}"/>
    <cellStyle name="SAPBEXHLevel2 4 23 3" xfId="39050" xr:uid="{00000000-0005-0000-0000-00004AAF0000}"/>
    <cellStyle name="SAPBEXHLevel2 4 23 4" xfId="52058" xr:uid="{00000000-0005-0000-0000-00004BAF0000}"/>
    <cellStyle name="SAPBEXHLevel2 4 24" xfId="11869" xr:uid="{00000000-0005-0000-0000-00004CAF0000}"/>
    <cellStyle name="SAPBEXHLevel2 4 24 2" xfId="28691" xr:uid="{00000000-0005-0000-0000-00004DAF0000}"/>
    <cellStyle name="SAPBEXHLevel2 4 24 3" xfId="39541" xr:uid="{00000000-0005-0000-0000-00004EAF0000}"/>
    <cellStyle name="SAPBEXHLevel2 4 24 4" xfId="52549" xr:uid="{00000000-0005-0000-0000-00004FAF0000}"/>
    <cellStyle name="SAPBEXHLevel2 4 25" xfId="9423" xr:uid="{00000000-0005-0000-0000-000050AF0000}"/>
    <cellStyle name="SAPBEXHLevel2 4 25 2" xfId="26446" xr:uid="{00000000-0005-0000-0000-000051AF0000}"/>
    <cellStyle name="SAPBEXHLevel2 4 25 3" xfId="37600" xr:uid="{00000000-0005-0000-0000-000052AF0000}"/>
    <cellStyle name="SAPBEXHLevel2 4 25 4" xfId="50566" xr:uid="{00000000-0005-0000-0000-000053AF0000}"/>
    <cellStyle name="SAPBEXHLevel2 4 26" xfId="9880" xr:uid="{00000000-0005-0000-0000-000054AF0000}"/>
    <cellStyle name="SAPBEXHLevel2 4 26 2" xfId="26871" xr:uid="{00000000-0005-0000-0000-000055AF0000}"/>
    <cellStyle name="SAPBEXHLevel2 4 26 3" xfId="37986" xr:uid="{00000000-0005-0000-0000-000056AF0000}"/>
    <cellStyle name="SAPBEXHLevel2 4 26 4" xfId="50952" xr:uid="{00000000-0005-0000-0000-000057AF0000}"/>
    <cellStyle name="SAPBEXHLevel2 4 27" xfId="10215" xr:uid="{00000000-0005-0000-0000-000058AF0000}"/>
    <cellStyle name="SAPBEXHLevel2 4 27 2" xfId="27184" xr:uid="{00000000-0005-0000-0000-000059AF0000}"/>
    <cellStyle name="SAPBEXHLevel2 4 27 3" xfId="38254" xr:uid="{00000000-0005-0000-0000-00005AAF0000}"/>
    <cellStyle name="SAPBEXHLevel2 4 27 4" xfId="51211" xr:uid="{00000000-0005-0000-0000-00005BAF0000}"/>
    <cellStyle name="SAPBEXHLevel2 4 28" xfId="13055" xr:uid="{00000000-0005-0000-0000-00005CAF0000}"/>
    <cellStyle name="SAPBEXHLevel2 4 28 2" xfId="29748" xr:uid="{00000000-0005-0000-0000-00005DAF0000}"/>
    <cellStyle name="SAPBEXHLevel2 4 28 3" xfId="40413" xr:uid="{00000000-0005-0000-0000-00005EAF0000}"/>
    <cellStyle name="SAPBEXHLevel2 4 28 4" xfId="53421" xr:uid="{00000000-0005-0000-0000-00005FAF0000}"/>
    <cellStyle name="SAPBEXHLevel2 4 29" xfId="13395" xr:uid="{00000000-0005-0000-0000-000060AF0000}"/>
    <cellStyle name="SAPBEXHLevel2 4 29 2" xfId="30057" xr:uid="{00000000-0005-0000-0000-000061AF0000}"/>
    <cellStyle name="SAPBEXHLevel2 4 29 3" xfId="40678" xr:uid="{00000000-0005-0000-0000-000062AF0000}"/>
    <cellStyle name="SAPBEXHLevel2 4 29 4" xfId="53686" xr:uid="{00000000-0005-0000-0000-000063AF0000}"/>
    <cellStyle name="SAPBEXHLevel2 4 3" xfId="3552" xr:uid="{00000000-0005-0000-0000-000064AF0000}"/>
    <cellStyle name="SAPBEXHLevel2 4 3 2" xfId="21106" xr:uid="{00000000-0005-0000-0000-000065AF0000}"/>
    <cellStyle name="SAPBEXHLevel2 4 3 3" xfId="26146" xr:uid="{00000000-0005-0000-0000-000066AF0000}"/>
    <cellStyle name="SAPBEXHLevel2 4 3 4" xfId="45997" xr:uid="{00000000-0005-0000-0000-000067AF0000}"/>
    <cellStyle name="SAPBEXHLevel2 4 30" xfId="13330" xr:uid="{00000000-0005-0000-0000-000068AF0000}"/>
    <cellStyle name="SAPBEXHLevel2 4 30 2" xfId="29995" xr:uid="{00000000-0005-0000-0000-000069AF0000}"/>
    <cellStyle name="SAPBEXHLevel2 4 30 3" xfId="40619" xr:uid="{00000000-0005-0000-0000-00006AAF0000}"/>
    <cellStyle name="SAPBEXHLevel2 4 30 4" xfId="53627" xr:uid="{00000000-0005-0000-0000-00006BAF0000}"/>
    <cellStyle name="SAPBEXHLevel2 4 31" xfId="10226" xr:uid="{00000000-0005-0000-0000-00006CAF0000}"/>
    <cellStyle name="SAPBEXHLevel2 4 31 2" xfId="27194" xr:uid="{00000000-0005-0000-0000-00006DAF0000}"/>
    <cellStyle name="SAPBEXHLevel2 4 31 3" xfId="38264" xr:uid="{00000000-0005-0000-0000-00006EAF0000}"/>
    <cellStyle name="SAPBEXHLevel2 4 31 4" xfId="51221" xr:uid="{00000000-0005-0000-0000-00006FAF0000}"/>
    <cellStyle name="SAPBEXHLevel2 4 32" xfId="10358" xr:uid="{00000000-0005-0000-0000-000070AF0000}"/>
    <cellStyle name="SAPBEXHLevel2 4 32 2" xfId="27321" xr:uid="{00000000-0005-0000-0000-000071AF0000}"/>
    <cellStyle name="SAPBEXHLevel2 4 32 3" xfId="38380" xr:uid="{00000000-0005-0000-0000-000072AF0000}"/>
    <cellStyle name="SAPBEXHLevel2 4 32 4" xfId="51340" xr:uid="{00000000-0005-0000-0000-000073AF0000}"/>
    <cellStyle name="SAPBEXHLevel2 4 33" xfId="14531" xr:uid="{00000000-0005-0000-0000-000074AF0000}"/>
    <cellStyle name="SAPBEXHLevel2 4 33 2" xfId="31067" xr:uid="{00000000-0005-0000-0000-000075AF0000}"/>
    <cellStyle name="SAPBEXHLevel2 4 33 3" xfId="41535" xr:uid="{00000000-0005-0000-0000-000076AF0000}"/>
    <cellStyle name="SAPBEXHLevel2 4 33 4" xfId="54543" xr:uid="{00000000-0005-0000-0000-000077AF0000}"/>
    <cellStyle name="SAPBEXHLevel2 4 34" xfId="14847" xr:uid="{00000000-0005-0000-0000-000078AF0000}"/>
    <cellStyle name="SAPBEXHLevel2 4 34 2" xfId="31345" xr:uid="{00000000-0005-0000-0000-000079AF0000}"/>
    <cellStyle name="SAPBEXHLevel2 4 34 3" xfId="41769" xr:uid="{00000000-0005-0000-0000-00007AAF0000}"/>
    <cellStyle name="SAPBEXHLevel2 4 34 4" xfId="54777" xr:uid="{00000000-0005-0000-0000-00007BAF0000}"/>
    <cellStyle name="SAPBEXHLevel2 4 35" xfId="15145" xr:uid="{00000000-0005-0000-0000-00007CAF0000}"/>
    <cellStyle name="SAPBEXHLevel2 4 35 2" xfId="31612" xr:uid="{00000000-0005-0000-0000-00007DAF0000}"/>
    <cellStyle name="SAPBEXHLevel2 4 35 3" xfId="42001" xr:uid="{00000000-0005-0000-0000-00007EAF0000}"/>
    <cellStyle name="SAPBEXHLevel2 4 35 4" xfId="55009" xr:uid="{00000000-0005-0000-0000-00007FAF0000}"/>
    <cellStyle name="SAPBEXHLevel2 4 36" xfId="15597" xr:uid="{00000000-0005-0000-0000-000080AF0000}"/>
    <cellStyle name="SAPBEXHLevel2 4 36 2" xfId="32018" xr:uid="{00000000-0005-0000-0000-000081AF0000}"/>
    <cellStyle name="SAPBEXHLevel2 4 36 3" xfId="42361" xr:uid="{00000000-0005-0000-0000-000082AF0000}"/>
    <cellStyle name="SAPBEXHLevel2 4 36 4" xfId="55369" xr:uid="{00000000-0005-0000-0000-000083AF0000}"/>
    <cellStyle name="SAPBEXHLevel2 4 37" xfId="15407" xr:uid="{00000000-0005-0000-0000-000084AF0000}"/>
    <cellStyle name="SAPBEXHLevel2 4 37 2" xfId="31839" xr:uid="{00000000-0005-0000-0000-000085AF0000}"/>
    <cellStyle name="SAPBEXHLevel2 4 37 3" xfId="42193" xr:uid="{00000000-0005-0000-0000-000086AF0000}"/>
    <cellStyle name="SAPBEXHLevel2 4 37 4" xfId="55201" xr:uid="{00000000-0005-0000-0000-000087AF0000}"/>
    <cellStyle name="SAPBEXHLevel2 4 38" xfId="16342" xr:uid="{00000000-0005-0000-0000-000088AF0000}"/>
    <cellStyle name="SAPBEXHLevel2 4 38 2" xfId="32685" xr:uid="{00000000-0005-0000-0000-000089AF0000}"/>
    <cellStyle name="SAPBEXHLevel2 4 38 3" xfId="42941" xr:uid="{00000000-0005-0000-0000-00008AAF0000}"/>
    <cellStyle name="SAPBEXHLevel2 4 38 4" xfId="55949" xr:uid="{00000000-0005-0000-0000-00008BAF0000}"/>
    <cellStyle name="SAPBEXHLevel2 4 39" xfId="16230" xr:uid="{00000000-0005-0000-0000-00008CAF0000}"/>
    <cellStyle name="SAPBEXHLevel2 4 39 2" xfId="32582" xr:uid="{00000000-0005-0000-0000-00008DAF0000}"/>
    <cellStyle name="SAPBEXHLevel2 4 39 3" xfId="42844" xr:uid="{00000000-0005-0000-0000-00008EAF0000}"/>
    <cellStyle name="SAPBEXHLevel2 4 39 4" xfId="55852" xr:uid="{00000000-0005-0000-0000-00008FAF0000}"/>
    <cellStyle name="SAPBEXHLevel2 4 4" xfId="4171" xr:uid="{00000000-0005-0000-0000-000090AF0000}"/>
    <cellStyle name="SAPBEXHLevel2 4 4 2" xfId="21669" xr:uid="{00000000-0005-0000-0000-000091AF0000}"/>
    <cellStyle name="SAPBEXHLevel2 4 4 3" xfId="19855" xr:uid="{00000000-0005-0000-0000-000092AF0000}"/>
    <cellStyle name="SAPBEXHLevel2 4 4 4" xfId="46477" xr:uid="{00000000-0005-0000-0000-000093AF0000}"/>
    <cellStyle name="SAPBEXHLevel2 4 40" xfId="17362" xr:uid="{00000000-0005-0000-0000-000094AF0000}"/>
    <cellStyle name="SAPBEXHLevel2 4 40 2" xfId="33615" xr:uid="{00000000-0005-0000-0000-000095AF0000}"/>
    <cellStyle name="SAPBEXHLevel2 4 40 3" xfId="43753" xr:uid="{00000000-0005-0000-0000-000096AF0000}"/>
    <cellStyle name="SAPBEXHLevel2 4 40 4" xfId="56761" xr:uid="{00000000-0005-0000-0000-000097AF0000}"/>
    <cellStyle name="SAPBEXHLevel2 4 41" xfId="17154" xr:uid="{00000000-0005-0000-0000-000098AF0000}"/>
    <cellStyle name="SAPBEXHLevel2 4 41 2" xfId="33418" xr:uid="{00000000-0005-0000-0000-000099AF0000}"/>
    <cellStyle name="SAPBEXHLevel2 4 41 3" xfId="43579" xr:uid="{00000000-0005-0000-0000-00009AAF0000}"/>
    <cellStyle name="SAPBEXHLevel2 4 41 4" xfId="56587" xr:uid="{00000000-0005-0000-0000-00009BAF0000}"/>
    <cellStyle name="SAPBEXHLevel2 4 42" xfId="17923" xr:uid="{00000000-0005-0000-0000-00009CAF0000}"/>
    <cellStyle name="SAPBEXHLevel2 4 42 2" xfId="34111" xr:uid="{00000000-0005-0000-0000-00009DAF0000}"/>
    <cellStyle name="SAPBEXHLevel2 4 42 3" xfId="44164" xr:uid="{00000000-0005-0000-0000-00009EAF0000}"/>
    <cellStyle name="SAPBEXHLevel2 4 42 4" xfId="57172" xr:uid="{00000000-0005-0000-0000-00009FAF0000}"/>
    <cellStyle name="SAPBEXHLevel2 4 43" xfId="18238" xr:uid="{00000000-0005-0000-0000-0000A0AF0000}"/>
    <cellStyle name="SAPBEXHLevel2 4 43 2" xfId="34386" xr:uid="{00000000-0005-0000-0000-0000A1AF0000}"/>
    <cellStyle name="SAPBEXHLevel2 4 43 3" xfId="44395" xr:uid="{00000000-0005-0000-0000-0000A2AF0000}"/>
    <cellStyle name="SAPBEXHLevel2 4 43 4" xfId="57403" xr:uid="{00000000-0005-0000-0000-0000A3AF0000}"/>
    <cellStyle name="SAPBEXHLevel2 4 44" xfId="18558" xr:uid="{00000000-0005-0000-0000-0000A4AF0000}"/>
    <cellStyle name="SAPBEXHLevel2 4 44 2" xfId="34673" xr:uid="{00000000-0005-0000-0000-0000A5AF0000}"/>
    <cellStyle name="SAPBEXHLevel2 4 44 3" xfId="44632" xr:uid="{00000000-0005-0000-0000-0000A6AF0000}"/>
    <cellStyle name="SAPBEXHLevel2 4 44 4" xfId="57640" xr:uid="{00000000-0005-0000-0000-0000A7AF0000}"/>
    <cellStyle name="SAPBEXHLevel2 4 45" xfId="19017" xr:uid="{00000000-0005-0000-0000-0000A8AF0000}"/>
    <cellStyle name="SAPBEXHLevel2 4 45 2" xfId="35080" xr:uid="{00000000-0005-0000-0000-0000A9AF0000}"/>
    <cellStyle name="SAPBEXHLevel2 4 45 3" xfId="44974" xr:uid="{00000000-0005-0000-0000-0000AAAF0000}"/>
    <cellStyle name="SAPBEXHLevel2 4 45 4" xfId="57982" xr:uid="{00000000-0005-0000-0000-0000ABAF0000}"/>
    <cellStyle name="SAPBEXHLevel2 4 46" xfId="19321" xr:uid="{00000000-0005-0000-0000-0000ACAF0000}"/>
    <cellStyle name="SAPBEXHLevel2 4 46 2" xfId="35350" xr:uid="{00000000-0005-0000-0000-0000ADAF0000}"/>
    <cellStyle name="SAPBEXHLevel2 4 46 3" xfId="45197" xr:uid="{00000000-0005-0000-0000-0000AEAF0000}"/>
    <cellStyle name="SAPBEXHLevel2 4 46 4" xfId="58205" xr:uid="{00000000-0005-0000-0000-0000AFAF0000}"/>
    <cellStyle name="SAPBEXHLevel2 4 47" xfId="32051" xr:uid="{00000000-0005-0000-0000-0000B0AF0000}"/>
    <cellStyle name="SAPBEXHLevel2 4 48" xfId="45481" xr:uid="{00000000-0005-0000-0000-0000B1AF0000}"/>
    <cellStyle name="SAPBEXHLevel2 4 5" xfId="4018" xr:uid="{00000000-0005-0000-0000-0000B2AF0000}"/>
    <cellStyle name="SAPBEXHLevel2 4 5 2" xfId="21525" xr:uid="{00000000-0005-0000-0000-0000B3AF0000}"/>
    <cellStyle name="SAPBEXHLevel2 4 5 3" xfId="19981" xr:uid="{00000000-0005-0000-0000-0000B4AF0000}"/>
    <cellStyle name="SAPBEXHLevel2 4 5 4" xfId="46351" xr:uid="{00000000-0005-0000-0000-0000B5AF0000}"/>
    <cellStyle name="SAPBEXHLevel2 4 6" xfId="4804" xr:uid="{00000000-0005-0000-0000-0000B6AF0000}"/>
    <cellStyle name="SAPBEXHLevel2 4 6 2" xfId="22237" xr:uid="{00000000-0005-0000-0000-0000B7AF0000}"/>
    <cellStyle name="SAPBEXHLevel2 4 6 3" xfId="24098" xr:uid="{00000000-0005-0000-0000-0000B8AF0000}"/>
    <cellStyle name="SAPBEXHLevel2 4 6 4" xfId="46950" xr:uid="{00000000-0005-0000-0000-0000B9AF0000}"/>
    <cellStyle name="SAPBEXHLevel2 4 7" xfId="3875" xr:uid="{00000000-0005-0000-0000-0000BAAF0000}"/>
    <cellStyle name="SAPBEXHLevel2 4 7 2" xfId="21392" xr:uid="{00000000-0005-0000-0000-0000BBAF0000}"/>
    <cellStyle name="SAPBEXHLevel2 4 7 3" xfId="20094" xr:uid="{00000000-0005-0000-0000-0000BCAF0000}"/>
    <cellStyle name="SAPBEXHLevel2 4 7 4" xfId="46232" xr:uid="{00000000-0005-0000-0000-0000BDAF0000}"/>
    <cellStyle name="SAPBEXHLevel2 4 8" xfId="5317" xr:uid="{00000000-0005-0000-0000-0000BEAF0000}"/>
    <cellStyle name="SAPBEXHLevel2 4 8 2" xfId="22704" xr:uid="{00000000-0005-0000-0000-0000BFAF0000}"/>
    <cellStyle name="SAPBEXHLevel2 4 8 3" xfId="20345" xr:uid="{00000000-0005-0000-0000-0000C0AF0000}"/>
    <cellStyle name="SAPBEXHLevel2 4 8 4" xfId="47352" xr:uid="{00000000-0005-0000-0000-0000C1AF0000}"/>
    <cellStyle name="SAPBEXHLevel2 4 9" xfId="4103" xr:uid="{00000000-0005-0000-0000-0000C2AF0000}"/>
    <cellStyle name="SAPBEXHLevel2 4 9 2" xfId="21605" xr:uid="{00000000-0005-0000-0000-0000C3AF0000}"/>
    <cellStyle name="SAPBEXHLevel2 4 9 3" xfId="19913" xr:uid="{00000000-0005-0000-0000-0000C4AF0000}"/>
    <cellStyle name="SAPBEXHLevel2 4 9 4" xfId="46419" xr:uid="{00000000-0005-0000-0000-0000C5AF0000}"/>
    <cellStyle name="SAPBEXHLevel2 5" xfId="3145" xr:uid="{00000000-0005-0000-0000-0000C6AF0000}"/>
    <cellStyle name="SAPBEXHLevel2 5 2" xfId="20738" xr:uid="{00000000-0005-0000-0000-0000C7AF0000}"/>
    <cellStyle name="SAPBEXHLevel2 5 3" xfId="20171" xr:uid="{00000000-0005-0000-0000-0000C8AF0000}"/>
    <cellStyle name="SAPBEXHLevel2 5 4" xfId="45688" xr:uid="{00000000-0005-0000-0000-0000C9AF0000}"/>
    <cellStyle name="SAPBEXHLevel2 6" xfId="3953" xr:uid="{00000000-0005-0000-0000-0000CAAF0000}"/>
    <cellStyle name="SAPBEXHLevel2 6 2" xfId="21466" xr:uid="{00000000-0005-0000-0000-0000CBAF0000}"/>
    <cellStyle name="SAPBEXHLevel2 6 3" xfId="20032" xr:uid="{00000000-0005-0000-0000-0000CCAF0000}"/>
    <cellStyle name="SAPBEXHLevel2 6 4" xfId="46300" xr:uid="{00000000-0005-0000-0000-0000CDAF0000}"/>
    <cellStyle name="SAPBEXHLevel2 7" xfId="5850" xr:uid="{00000000-0005-0000-0000-0000CEAF0000}"/>
    <cellStyle name="SAPBEXHLevel2 7 2" xfId="23195" xr:uid="{00000000-0005-0000-0000-0000CFAF0000}"/>
    <cellStyle name="SAPBEXHLevel2 7 3" xfId="34433" xr:uid="{00000000-0005-0000-0000-0000D0AF0000}"/>
    <cellStyle name="SAPBEXHLevel2 7 4" xfId="47775" xr:uid="{00000000-0005-0000-0000-0000D1AF0000}"/>
    <cellStyle name="SAPBEXHLevel2 8" xfId="5895" xr:uid="{00000000-0005-0000-0000-0000D2AF0000}"/>
    <cellStyle name="SAPBEXHLevel2 8 2" xfId="23237" xr:uid="{00000000-0005-0000-0000-0000D3AF0000}"/>
    <cellStyle name="SAPBEXHLevel2 8 3" xfId="29474" xr:uid="{00000000-0005-0000-0000-0000D4AF0000}"/>
    <cellStyle name="SAPBEXHLevel2 8 4" xfId="47817" xr:uid="{00000000-0005-0000-0000-0000D5AF0000}"/>
    <cellStyle name="SAPBEXHLevel2 9" xfId="6939" xr:uid="{00000000-0005-0000-0000-0000D6AF0000}"/>
    <cellStyle name="SAPBEXHLevel2 9 2" xfId="24184" xr:uid="{00000000-0005-0000-0000-0000D7AF0000}"/>
    <cellStyle name="SAPBEXHLevel2 9 3" xfId="35652" xr:uid="{00000000-0005-0000-0000-0000D8AF0000}"/>
    <cellStyle name="SAPBEXHLevel2 9 4" xfId="48621" xr:uid="{00000000-0005-0000-0000-0000D9AF0000}"/>
    <cellStyle name="SAPBEXHLevel2X" xfId="1610" xr:uid="{00000000-0005-0000-0000-0000DAAF0000}"/>
    <cellStyle name="SAPBEXHLevel2X 10" xfId="7300" xr:uid="{00000000-0005-0000-0000-0000DBAF0000}"/>
    <cellStyle name="SAPBEXHLevel2X 10 2" xfId="24512" xr:uid="{00000000-0005-0000-0000-0000DCAF0000}"/>
    <cellStyle name="SAPBEXHLevel2X 10 3" xfId="35926" xr:uid="{00000000-0005-0000-0000-0000DDAF0000}"/>
    <cellStyle name="SAPBEXHLevel2X 10 4" xfId="48897" xr:uid="{00000000-0005-0000-0000-0000DEAF0000}"/>
    <cellStyle name="SAPBEXHLevel2X 11" xfId="8335" xr:uid="{00000000-0005-0000-0000-0000DFAF0000}"/>
    <cellStyle name="SAPBEXHLevel2X 11 2" xfId="25460" xr:uid="{00000000-0005-0000-0000-0000E0AF0000}"/>
    <cellStyle name="SAPBEXHLevel2X 11 3" xfId="36751" xr:uid="{00000000-0005-0000-0000-0000E1AF0000}"/>
    <cellStyle name="SAPBEXHLevel2X 11 4" xfId="49722" xr:uid="{00000000-0005-0000-0000-0000E2AF0000}"/>
    <cellStyle name="SAPBEXHLevel2X 12" xfId="8120" xr:uid="{00000000-0005-0000-0000-0000E3AF0000}"/>
    <cellStyle name="SAPBEXHLevel2X 12 2" xfId="25254" xr:uid="{00000000-0005-0000-0000-0000E4AF0000}"/>
    <cellStyle name="SAPBEXHLevel2X 12 3" xfId="36562" xr:uid="{00000000-0005-0000-0000-0000E5AF0000}"/>
    <cellStyle name="SAPBEXHLevel2X 12 4" xfId="49533" xr:uid="{00000000-0005-0000-0000-0000E6AF0000}"/>
    <cellStyle name="SAPBEXHLevel2X 13" xfId="9470" xr:uid="{00000000-0005-0000-0000-0000E7AF0000}"/>
    <cellStyle name="SAPBEXHLevel2X 13 2" xfId="26490" xr:uid="{00000000-0005-0000-0000-0000E8AF0000}"/>
    <cellStyle name="SAPBEXHLevel2X 13 3" xfId="37638" xr:uid="{00000000-0005-0000-0000-0000E9AF0000}"/>
    <cellStyle name="SAPBEXHLevel2X 13 4" xfId="50604" xr:uid="{00000000-0005-0000-0000-0000EAAF0000}"/>
    <cellStyle name="SAPBEXHLevel2X 14" xfId="9747" xr:uid="{00000000-0005-0000-0000-0000EBAF0000}"/>
    <cellStyle name="SAPBEXHLevel2X 14 2" xfId="26745" xr:uid="{00000000-0005-0000-0000-0000ECAF0000}"/>
    <cellStyle name="SAPBEXHLevel2X 14 3" xfId="37878" xr:uid="{00000000-0005-0000-0000-0000EDAF0000}"/>
    <cellStyle name="SAPBEXHLevel2X 14 4" xfId="50844" xr:uid="{00000000-0005-0000-0000-0000EEAF0000}"/>
    <cellStyle name="SAPBEXHLevel2X 15" xfId="9370" xr:uid="{00000000-0005-0000-0000-0000EFAF0000}"/>
    <cellStyle name="SAPBEXHLevel2X 15 2" xfId="26396" xr:uid="{00000000-0005-0000-0000-0000F0AF0000}"/>
    <cellStyle name="SAPBEXHLevel2X 15 3" xfId="37557" xr:uid="{00000000-0005-0000-0000-0000F1AF0000}"/>
    <cellStyle name="SAPBEXHLevel2X 15 4" xfId="50523" xr:uid="{00000000-0005-0000-0000-0000F2AF0000}"/>
    <cellStyle name="SAPBEXHLevel2X 16" xfId="9396" xr:uid="{00000000-0005-0000-0000-0000F3AF0000}"/>
    <cellStyle name="SAPBEXHLevel2X 16 2" xfId="26421" xr:uid="{00000000-0005-0000-0000-0000F4AF0000}"/>
    <cellStyle name="SAPBEXHLevel2X 16 3" xfId="37577" xr:uid="{00000000-0005-0000-0000-0000F5AF0000}"/>
    <cellStyle name="SAPBEXHLevel2X 16 4" xfId="50543" xr:uid="{00000000-0005-0000-0000-0000F6AF0000}"/>
    <cellStyle name="SAPBEXHLevel2X 17" xfId="9444" xr:uid="{00000000-0005-0000-0000-0000F7AF0000}"/>
    <cellStyle name="SAPBEXHLevel2X 17 2" xfId="26465" xr:uid="{00000000-0005-0000-0000-0000F8AF0000}"/>
    <cellStyle name="SAPBEXHLevel2X 17 3" xfId="37617" xr:uid="{00000000-0005-0000-0000-0000F9AF0000}"/>
    <cellStyle name="SAPBEXHLevel2X 17 4" xfId="50583" xr:uid="{00000000-0005-0000-0000-0000FAAF0000}"/>
    <cellStyle name="SAPBEXHLevel2X 18" xfId="13075" xr:uid="{00000000-0005-0000-0000-0000FBAF0000}"/>
    <cellStyle name="SAPBEXHLevel2X 18 2" xfId="29768" xr:uid="{00000000-0005-0000-0000-0000FCAF0000}"/>
    <cellStyle name="SAPBEXHLevel2X 18 3" xfId="40431" xr:uid="{00000000-0005-0000-0000-0000FDAF0000}"/>
    <cellStyle name="SAPBEXHLevel2X 18 4" xfId="53439" xr:uid="{00000000-0005-0000-0000-0000FEAF0000}"/>
    <cellStyle name="SAPBEXHLevel2X 19" xfId="10612" xr:uid="{00000000-0005-0000-0000-0000FFAF0000}"/>
    <cellStyle name="SAPBEXHLevel2X 19 2" xfId="27556" xr:uid="{00000000-0005-0000-0000-000000B00000}"/>
    <cellStyle name="SAPBEXHLevel2X 19 3" xfId="38582" xr:uid="{00000000-0005-0000-0000-000001B00000}"/>
    <cellStyle name="SAPBEXHLevel2X 19 4" xfId="51591" xr:uid="{00000000-0005-0000-0000-000002B00000}"/>
    <cellStyle name="SAPBEXHLevel2X 2" xfId="2922" xr:uid="{00000000-0005-0000-0000-000003B00000}"/>
    <cellStyle name="SAPBEXHLevel2X 2 10" xfId="6291" xr:uid="{00000000-0005-0000-0000-000004B00000}"/>
    <cellStyle name="SAPBEXHLevel2X 2 10 2" xfId="23613" xr:uid="{00000000-0005-0000-0000-000005B00000}"/>
    <cellStyle name="SAPBEXHLevel2X 2 10 3" xfId="28751" xr:uid="{00000000-0005-0000-0000-000006B00000}"/>
    <cellStyle name="SAPBEXHLevel2X 2 10 4" xfId="48147" xr:uid="{00000000-0005-0000-0000-000007B00000}"/>
    <cellStyle name="SAPBEXHLevel2X 2 11" xfId="6526" xr:uid="{00000000-0005-0000-0000-000008B00000}"/>
    <cellStyle name="SAPBEXHLevel2X 2 11 2" xfId="23822" xr:uid="{00000000-0005-0000-0000-000009B00000}"/>
    <cellStyle name="SAPBEXHLevel2X 2 11 3" xfId="35022" xr:uid="{00000000-0005-0000-0000-00000AB00000}"/>
    <cellStyle name="SAPBEXHLevel2X 2 11 4" xfId="48320" xr:uid="{00000000-0005-0000-0000-00000BB00000}"/>
    <cellStyle name="SAPBEXHLevel2X 2 12" xfId="6820" xr:uid="{00000000-0005-0000-0000-00000CB00000}"/>
    <cellStyle name="SAPBEXHLevel2X 2 12 2" xfId="24084" xr:uid="{00000000-0005-0000-0000-00000DB00000}"/>
    <cellStyle name="SAPBEXHLevel2X 2 12 3" xfId="30470" xr:uid="{00000000-0005-0000-0000-00000EB00000}"/>
    <cellStyle name="SAPBEXHLevel2X 2 12 4" xfId="48543" xr:uid="{00000000-0005-0000-0000-00000FB00000}"/>
    <cellStyle name="SAPBEXHLevel2X 2 13" xfId="7183" xr:uid="{00000000-0005-0000-0000-000010B00000}"/>
    <cellStyle name="SAPBEXHLevel2X 2 13 2" xfId="24414" xr:uid="{00000000-0005-0000-0000-000011B00000}"/>
    <cellStyle name="SAPBEXHLevel2X 2 13 3" xfId="35854" xr:uid="{00000000-0005-0000-0000-000012B00000}"/>
    <cellStyle name="SAPBEXHLevel2X 2 13 4" xfId="48823" xr:uid="{00000000-0005-0000-0000-000013B00000}"/>
    <cellStyle name="SAPBEXHLevel2X 2 14" xfId="7610" xr:uid="{00000000-0005-0000-0000-000014B00000}"/>
    <cellStyle name="SAPBEXHLevel2X 2 14 2" xfId="24790" xr:uid="{00000000-0005-0000-0000-000015B00000}"/>
    <cellStyle name="SAPBEXHLevel2X 2 14 3" xfId="36162" xr:uid="{00000000-0005-0000-0000-000016B00000}"/>
    <cellStyle name="SAPBEXHLevel2X 2 14 4" xfId="49133" xr:uid="{00000000-0005-0000-0000-000017B00000}"/>
    <cellStyle name="SAPBEXHLevel2X 2 15" xfId="7907" xr:uid="{00000000-0005-0000-0000-000018B00000}"/>
    <cellStyle name="SAPBEXHLevel2X 2 15 2" xfId="25060" xr:uid="{00000000-0005-0000-0000-000019B00000}"/>
    <cellStyle name="SAPBEXHLevel2X 2 15 3" xfId="36392" xr:uid="{00000000-0005-0000-0000-00001AB00000}"/>
    <cellStyle name="SAPBEXHLevel2X 2 15 4" xfId="49363" xr:uid="{00000000-0005-0000-0000-00001BB00000}"/>
    <cellStyle name="SAPBEXHLevel2X 2 16" xfId="8489" xr:uid="{00000000-0005-0000-0000-00001CB00000}"/>
    <cellStyle name="SAPBEXHLevel2X 2 16 2" xfId="25603" xr:uid="{00000000-0005-0000-0000-00001DB00000}"/>
    <cellStyle name="SAPBEXHLevel2X 2 16 3" xfId="36876" xr:uid="{00000000-0005-0000-0000-00001EB00000}"/>
    <cellStyle name="SAPBEXHLevel2X 2 16 4" xfId="49847" xr:uid="{00000000-0005-0000-0000-00001FB00000}"/>
    <cellStyle name="SAPBEXHLevel2X 2 17" xfId="8751" xr:uid="{00000000-0005-0000-0000-000020B00000}"/>
    <cellStyle name="SAPBEXHLevel2X 2 17 2" xfId="25830" xr:uid="{00000000-0005-0000-0000-000021B00000}"/>
    <cellStyle name="SAPBEXHLevel2X 2 17 3" xfId="37064" xr:uid="{00000000-0005-0000-0000-000022B00000}"/>
    <cellStyle name="SAPBEXHLevel2X 2 17 4" xfId="50035" xr:uid="{00000000-0005-0000-0000-000023B00000}"/>
    <cellStyle name="SAPBEXHLevel2X 2 18" xfId="9028" xr:uid="{00000000-0005-0000-0000-000024B00000}"/>
    <cellStyle name="SAPBEXHLevel2X 2 18 2" xfId="26079" xr:uid="{00000000-0005-0000-0000-000025B00000}"/>
    <cellStyle name="SAPBEXHLevel2X 2 18 3" xfId="37280" xr:uid="{00000000-0005-0000-0000-000026B00000}"/>
    <cellStyle name="SAPBEXHLevel2X 2 18 4" xfId="50251" xr:uid="{00000000-0005-0000-0000-000027B00000}"/>
    <cellStyle name="SAPBEXHLevel2X 2 19" xfId="10548" xr:uid="{00000000-0005-0000-0000-000028B00000}"/>
    <cellStyle name="SAPBEXHLevel2X 2 19 2" xfId="27501" xr:uid="{00000000-0005-0000-0000-000029B00000}"/>
    <cellStyle name="SAPBEXHLevel2X 2 19 3" xfId="38541" xr:uid="{00000000-0005-0000-0000-00002AB00000}"/>
    <cellStyle name="SAPBEXHLevel2X 2 19 4" xfId="51528" xr:uid="{00000000-0005-0000-0000-00002BB00000}"/>
    <cellStyle name="SAPBEXHLevel2X 2 2" xfId="3434" xr:uid="{00000000-0005-0000-0000-00002CB00000}"/>
    <cellStyle name="SAPBEXHLevel2X 2 2 2" xfId="21006" xr:uid="{00000000-0005-0000-0000-00002DB00000}"/>
    <cellStyle name="SAPBEXHLevel2X 2 2 3" xfId="35283" xr:uid="{00000000-0005-0000-0000-00002EB00000}"/>
    <cellStyle name="SAPBEXHLevel2X 2 2 4" xfId="45919" xr:uid="{00000000-0005-0000-0000-00002FB00000}"/>
    <cellStyle name="SAPBEXHLevel2X 2 20" xfId="10794" xr:uid="{00000000-0005-0000-0000-000030B00000}"/>
    <cellStyle name="SAPBEXHLevel2X 2 20 2" xfId="27728" xr:uid="{00000000-0005-0000-0000-000031B00000}"/>
    <cellStyle name="SAPBEXHLevel2X 2 20 3" xfId="38737" xr:uid="{00000000-0005-0000-0000-000032B00000}"/>
    <cellStyle name="SAPBEXHLevel2X 2 20 4" xfId="51745" xr:uid="{00000000-0005-0000-0000-000033B00000}"/>
    <cellStyle name="SAPBEXHLevel2X 2 21" xfId="11119" xr:uid="{00000000-0005-0000-0000-000034B00000}"/>
    <cellStyle name="SAPBEXHLevel2X 2 21 2" xfId="28023" xr:uid="{00000000-0005-0000-0000-000035B00000}"/>
    <cellStyle name="SAPBEXHLevel2X 2 21 3" xfId="38976" xr:uid="{00000000-0005-0000-0000-000036B00000}"/>
    <cellStyle name="SAPBEXHLevel2X 2 21 4" xfId="51984" xr:uid="{00000000-0005-0000-0000-000037B00000}"/>
    <cellStyle name="SAPBEXHLevel2X 2 22" xfId="11459" xr:uid="{00000000-0005-0000-0000-000038B00000}"/>
    <cellStyle name="SAPBEXHLevel2X 2 22 2" xfId="28333" xr:uid="{00000000-0005-0000-0000-000039B00000}"/>
    <cellStyle name="SAPBEXHLevel2X 2 22 3" xfId="39235" xr:uid="{00000000-0005-0000-0000-00003AB00000}"/>
    <cellStyle name="SAPBEXHLevel2X 2 22 4" xfId="52243" xr:uid="{00000000-0005-0000-0000-00003BB00000}"/>
    <cellStyle name="SAPBEXHLevel2X 2 23" xfId="11730" xr:uid="{00000000-0005-0000-0000-00003CB00000}"/>
    <cellStyle name="SAPBEXHLevel2X 2 23 2" xfId="28570" xr:uid="{00000000-0005-0000-0000-00003DB00000}"/>
    <cellStyle name="SAPBEXHLevel2X 2 23 3" xfId="39437" xr:uid="{00000000-0005-0000-0000-00003EB00000}"/>
    <cellStyle name="SAPBEXHLevel2X 2 23 4" xfId="52445" xr:uid="{00000000-0005-0000-0000-00003FB00000}"/>
    <cellStyle name="SAPBEXHLevel2X 2 24" xfId="12059" xr:uid="{00000000-0005-0000-0000-000040B00000}"/>
    <cellStyle name="SAPBEXHLevel2X 2 24 2" xfId="28870" xr:uid="{00000000-0005-0000-0000-000041B00000}"/>
    <cellStyle name="SAPBEXHLevel2X 2 24 3" xfId="39698" xr:uid="{00000000-0005-0000-0000-000042B00000}"/>
    <cellStyle name="SAPBEXHLevel2X 2 24 4" xfId="52706" xr:uid="{00000000-0005-0000-0000-000043B00000}"/>
    <cellStyle name="SAPBEXHLevel2X 2 25" xfId="12346" xr:uid="{00000000-0005-0000-0000-000044B00000}"/>
    <cellStyle name="SAPBEXHLevel2X 2 25 2" xfId="29124" xr:uid="{00000000-0005-0000-0000-000045B00000}"/>
    <cellStyle name="SAPBEXHLevel2X 2 25 3" xfId="39898" xr:uid="{00000000-0005-0000-0000-000046B00000}"/>
    <cellStyle name="SAPBEXHLevel2X 2 25 4" xfId="52906" xr:uid="{00000000-0005-0000-0000-000047B00000}"/>
    <cellStyle name="SAPBEXHLevel2X 2 26" xfId="12618" xr:uid="{00000000-0005-0000-0000-000048B00000}"/>
    <cellStyle name="SAPBEXHLevel2X 2 26 2" xfId="29365" xr:uid="{00000000-0005-0000-0000-000049B00000}"/>
    <cellStyle name="SAPBEXHLevel2X 2 26 3" xfId="40098" xr:uid="{00000000-0005-0000-0000-00004AB00000}"/>
    <cellStyle name="SAPBEXHLevel2X 2 26 4" xfId="53106" xr:uid="{00000000-0005-0000-0000-00004BB00000}"/>
    <cellStyle name="SAPBEXHLevel2X 2 27" xfId="12900" xr:uid="{00000000-0005-0000-0000-00004CB00000}"/>
    <cellStyle name="SAPBEXHLevel2X 2 27 2" xfId="29614" xr:uid="{00000000-0005-0000-0000-00004DB00000}"/>
    <cellStyle name="SAPBEXHLevel2X 2 27 3" xfId="40298" xr:uid="{00000000-0005-0000-0000-00004EB00000}"/>
    <cellStyle name="SAPBEXHLevel2X 2 27 4" xfId="53306" xr:uid="{00000000-0005-0000-0000-00004FB00000}"/>
    <cellStyle name="SAPBEXHLevel2X 2 28" xfId="13242" xr:uid="{00000000-0005-0000-0000-000050B00000}"/>
    <cellStyle name="SAPBEXHLevel2X 2 28 2" xfId="29922" xr:uid="{00000000-0005-0000-0000-000051B00000}"/>
    <cellStyle name="SAPBEXHLevel2X 2 28 3" xfId="40566" xr:uid="{00000000-0005-0000-0000-000052B00000}"/>
    <cellStyle name="SAPBEXHLevel2X 2 28 4" xfId="53574" xr:uid="{00000000-0005-0000-0000-000053B00000}"/>
    <cellStyle name="SAPBEXHLevel2X 2 29" xfId="13579" xr:uid="{00000000-0005-0000-0000-000054B00000}"/>
    <cellStyle name="SAPBEXHLevel2X 2 29 2" xfId="30228" xr:uid="{00000000-0005-0000-0000-000055B00000}"/>
    <cellStyle name="SAPBEXHLevel2X 2 29 3" xfId="40832" xr:uid="{00000000-0005-0000-0000-000056B00000}"/>
    <cellStyle name="SAPBEXHLevel2X 2 29 4" xfId="53840" xr:uid="{00000000-0005-0000-0000-000057B00000}"/>
    <cellStyle name="SAPBEXHLevel2X 2 3" xfId="3730" xr:uid="{00000000-0005-0000-0000-000058B00000}"/>
    <cellStyle name="SAPBEXHLevel2X 2 3 2" xfId="21265" xr:uid="{00000000-0005-0000-0000-000059B00000}"/>
    <cellStyle name="SAPBEXHLevel2X 2 3 3" xfId="25150" xr:uid="{00000000-0005-0000-0000-00005AB00000}"/>
    <cellStyle name="SAPBEXHLevel2X 2 3 4" xfId="46136" xr:uid="{00000000-0005-0000-0000-00005BB00000}"/>
    <cellStyle name="SAPBEXHLevel2X 2 30" xfId="13819" xr:uid="{00000000-0005-0000-0000-00005CB00000}"/>
    <cellStyle name="SAPBEXHLevel2X 2 30 2" xfId="30442" xr:uid="{00000000-0005-0000-0000-00005DB00000}"/>
    <cellStyle name="SAPBEXHLevel2X 2 30 3" xfId="41017" xr:uid="{00000000-0005-0000-0000-00005EB00000}"/>
    <cellStyle name="SAPBEXHLevel2X 2 30 4" xfId="54025" xr:uid="{00000000-0005-0000-0000-00005FB00000}"/>
    <cellStyle name="SAPBEXHLevel2X 2 31" xfId="14094" xr:uid="{00000000-0005-0000-0000-000060B00000}"/>
    <cellStyle name="SAPBEXHLevel2X 2 31 2" xfId="30681" xr:uid="{00000000-0005-0000-0000-000061B00000}"/>
    <cellStyle name="SAPBEXHLevel2X 2 31 3" xfId="41219" xr:uid="{00000000-0005-0000-0000-000062B00000}"/>
    <cellStyle name="SAPBEXHLevel2X 2 31 4" xfId="54227" xr:uid="{00000000-0005-0000-0000-000063B00000}"/>
    <cellStyle name="SAPBEXHLevel2X 2 32" xfId="14391" xr:uid="{00000000-0005-0000-0000-000064B00000}"/>
    <cellStyle name="SAPBEXHLevel2X 2 32 2" xfId="30945" xr:uid="{00000000-0005-0000-0000-000065B00000}"/>
    <cellStyle name="SAPBEXHLevel2X 2 32 3" xfId="41435" xr:uid="{00000000-0005-0000-0000-000066B00000}"/>
    <cellStyle name="SAPBEXHLevel2X 2 32 4" xfId="54443" xr:uid="{00000000-0005-0000-0000-000067B00000}"/>
    <cellStyle name="SAPBEXHLevel2X 2 33" xfId="14715" xr:uid="{00000000-0005-0000-0000-000068B00000}"/>
    <cellStyle name="SAPBEXHLevel2X 2 33 2" xfId="31233" xr:uid="{00000000-0005-0000-0000-000069B00000}"/>
    <cellStyle name="SAPBEXHLevel2X 2 33 3" xfId="41678" xr:uid="{00000000-0005-0000-0000-00006AB00000}"/>
    <cellStyle name="SAPBEXHLevel2X 2 33 4" xfId="54686" xr:uid="{00000000-0005-0000-0000-00006BB00000}"/>
    <cellStyle name="SAPBEXHLevel2X 2 34" xfId="15017" xr:uid="{00000000-0005-0000-0000-00006CB00000}"/>
    <cellStyle name="SAPBEXHLevel2X 2 34 2" xfId="31502" xr:uid="{00000000-0005-0000-0000-00006DB00000}"/>
    <cellStyle name="SAPBEXHLevel2X 2 34 3" xfId="41910" xr:uid="{00000000-0005-0000-0000-00006EB00000}"/>
    <cellStyle name="SAPBEXHLevel2X 2 34 4" xfId="54918" xr:uid="{00000000-0005-0000-0000-00006FB00000}"/>
    <cellStyle name="SAPBEXHLevel2X 2 35" xfId="15323" xr:uid="{00000000-0005-0000-0000-000070B00000}"/>
    <cellStyle name="SAPBEXHLevel2X 2 35 2" xfId="31771" xr:uid="{00000000-0005-0000-0000-000071B00000}"/>
    <cellStyle name="SAPBEXHLevel2X 2 35 3" xfId="42140" xr:uid="{00000000-0005-0000-0000-000072B00000}"/>
    <cellStyle name="SAPBEXHLevel2X 2 35 4" xfId="55148" xr:uid="{00000000-0005-0000-0000-000073B00000}"/>
    <cellStyle name="SAPBEXHLevel2X 2 36" xfId="15768" xr:uid="{00000000-0005-0000-0000-000074B00000}"/>
    <cellStyle name="SAPBEXHLevel2X 2 36 2" xfId="32175" xr:uid="{00000000-0005-0000-0000-000075B00000}"/>
    <cellStyle name="SAPBEXHLevel2X 2 36 3" xfId="42502" xr:uid="{00000000-0005-0000-0000-000076B00000}"/>
    <cellStyle name="SAPBEXHLevel2X 2 36 4" xfId="55510" xr:uid="{00000000-0005-0000-0000-000077B00000}"/>
    <cellStyle name="SAPBEXHLevel2X 2 37" xfId="16032" xr:uid="{00000000-0005-0000-0000-000078B00000}"/>
    <cellStyle name="SAPBEXHLevel2X 2 37 2" xfId="32403" xr:uid="{00000000-0005-0000-0000-000079B00000}"/>
    <cellStyle name="SAPBEXHLevel2X 2 37 3" xfId="42692" xr:uid="{00000000-0005-0000-0000-00007AB00000}"/>
    <cellStyle name="SAPBEXHLevel2X 2 37 4" xfId="55700" xr:uid="{00000000-0005-0000-0000-00007BB00000}"/>
    <cellStyle name="SAPBEXHLevel2X 2 38" xfId="16519" xr:uid="{00000000-0005-0000-0000-00007CB00000}"/>
    <cellStyle name="SAPBEXHLevel2X 2 38 2" xfId="32850" xr:uid="{00000000-0005-0000-0000-00007DB00000}"/>
    <cellStyle name="SAPBEXHLevel2X 2 38 3" xfId="43089" xr:uid="{00000000-0005-0000-0000-00007EB00000}"/>
    <cellStyle name="SAPBEXHLevel2X 2 38 4" xfId="56097" xr:uid="{00000000-0005-0000-0000-00007FB00000}"/>
    <cellStyle name="SAPBEXHLevel2X 2 39" xfId="16738" xr:uid="{00000000-0005-0000-0000-000080B00000}"/>
    <cellStyle name="SAPBEXHLevel2X 2 39 2" xfId="33044" xr:uid="{00000000-0005-0000-0000-000081B00000}"/>
    <cellStyle name="SAPBEXHLevel2X 2 39 3" xfId="43259" xr:uid="{00000000-0005-0000-0000-000082B00000}"/>
    <cellStyle name="SAPBEXHLevel2X 2 39 4" xfId="56267" xr:uid="{00000000-0005-0000-0000-000083B00000}"/>
    <cellStyle name="SAPBEXHLevel2X 2 4" xfId="4347" xr:uid="{00000000-0005-0000-0000-000084B00000}"/>
    <cellStyle name="SAPBEXHLevel2X 2 4 2" xfId="21829" xr:uid="{00000000-0005-0000-0000-000085B00000}"/>
    <cellStyle name="SAPBEXHLevel2X 2 4 3" xfId="23172" xr:uid="{00000000-0005-0000-0000-000086B00000}"/>
    <cellStyle name="SAPBEXHLevel2X 2 4 4" xfId="46614" xr:uid="{00000000-0005-0000-0000-000087B00000}"/>
    <cellStyle name="SAPBEXHLevel2X 2 40" xfId="17539" xr:uid="{00000000-0005-0000-0000-000088B00000}"/>
    <cellStyle name="SAPBEXHLevel2X 2 40 2" xfId="33777" xr:uid="{00000000-0005-0000-0000-000089B00000}"/>
    <cellStyle name="SAPBEXHLevel2X 2 40 3" xfId="43891" xr:uid="{00000000-0005-0000-0000-00008AB00000}"/>
    <cellStyle name="SAPBEXHLevel2X 2 40 4" xfId="56899" xr:uid="{00000000-0005-0000-0000-00008BB00000}"/>
    <cellStyle name="SAPBEXHLevel2X 2 41" xfId="17790" xr:uid="{00000000-0005-0000-0000-00008CB00000}"/>
    <cellStyle name="SAPBEXHLevel2X 2 41 2" xfId="33998" xr:uid="{00000000-0005-0000-0000-00008DB00000}"/>
    <cellStyle name="SAPBEXHLevel2X 2 41 3" xfId="44072" xr:uid="{00000000-0005-0000-0000-00008EB00000}"/>
    <cellStyle name="SAPBEXHLevel2X 2 41 4" xfId="57080" xr:uid="{00000000-0005-0000-0000-00008FB00000}"/>
    <cellStyle name="SAPBEXHLevel2X 2 42" xfId="18109" xr:uid="{00000000-0005-0000-0000-000090B00000}"/>
    <cellStyle name="SAPBEXHLevel2X 2 42 2" xfId="34279" xr:uid="{00000000-0005-0000-0000-000091B00000}"/>
    <cellStyle name="SAPBEXHLevel2X 2 42 3" xfId="44306" xr:uid="{00000000-0005-0000-0000-000092B00000}"/>
    <cellStyle name="SAPBEXHLevel2X 2 42 4" xfId="57314" xr:uid="{00000000-0005-0000-0000-000093B00000}"/>
    <cellStyle name="SAPBEXHLevel2X 2 43" xfId="18420" xr:uid="{00000000-0005-0000-0000-000094B00000}"/>
    <cellStyle name="SAPBEXHLevel2X 2 43 2" xfId="34554" xr:uid="{00000000-0005-0000-0000-000095B00000}"/>
    <cellStyle name="SAPBEXHLevel2X 2 43 3" xfId="44536" xr:uid="{00000000-0005-0000-0000-000096B00000}"/>
    <cellStyle name="SAPBEXHLevel2X 2 43 4" xfId="57544" xr:uid="{00000000-0005-0000-0000-000097B00000}"/>
    <cellStyle name="SAPBEXHLevel2X 2 44" xfId="18736" xr:uid="{00000000-0005-0000-0000-000098B00000}"/>
    <cellStyle name="SAPBEXHLevel2X 2 44 2" xfId="34834" xr:uid="{00000000-0005-0000-0000-000099B00000}"/>
    <cellStyle name="SAPBEXHLevel2X 2 44 3" xfId="44771" xr:uid="{00000000-0005-0000-0000-00009AB00000}"/>
    <cellStyle name="SAPBEXHLevel2X 2 44 4" xfId="57779" xr:uid="{00000000-0005-0000-0000-00009BB00000}"/>
    <cellStyle name="SAPBEXHLevel2X 2 45" xfId="19196" xr:uid="{00000000-0005-0000-0000-00009CB00000}"/>
    <cellStyle name="SAPBEXHLevel2X 2 45 2" xfId="35243" xr:uid="{00000000-0005-0000-0000-00009DB00000}"/>
    <cellStyle name="SAPBEXHLevel2X 2 45 3" xfId="45113" xr:uid="{00000000-0005-0000-0000-00009EB00000}"/>
    <cellStyle name="SAPBEXHLevel2X 2 45 4" xfId="58121" xr:uid="{00000000-0005-0000-0000-00009FB00000}"/>
    <cellStyle name="SAPBEXHLevel2X 2 46" xfId="19499" xr:uid="{00000000-0005-0000-0000-0000A0B00000}"/>
    <cellStyle name="SAPBEXHLevel2X 2 46 2" xfId="35509" xr:uid="{00000000-0005-0000-0000-0000A1B00000}"/>
    <cellStyle name="SAPBEXHLevel2X 2 46 3" xfId="45336" xr:uid="{00000000-0005-0000-0000-0000A2B00000}"/>
    <cellStyle name="SAPBEXHLevel2X 2 46 4" xfId="58344" xr:uid="{00000000-0005-0000-0000-0000A3B00000}"/>
    <cellStyle name="SAPBEXHLevel2X 2 47" xfId="25479" xr:uid="{00000000-0005-0000-0000-0000A4B00000}"/>
    <cellStyle name="SAPBEXHLevel2X 2 48" xfId="45588" xr:uid="{00000000-0005-0000-0000-0000A5B00000}"/>
    <cellStyle name="SAPBEXHLevel2X 2 5" xfId="4591" xr:uid="{00000000-0005-0000-0000-0000A6B00000}"/>
    <cellStyle name="SAPBEXHLevel2X 2 5 2" xfId="22042" xr:uid="{00000000-0005-0000-0000-0000A7B00000}"/>
    <cellStyle name="SAPBEXHLevel2X 2 5 3" xfId="23123" xr:uid="{00000000-0005-0000-0000-0000A8B00000}"/>
    <cellStyle name="SAPBEXHLevel2X 2 5 4" xfId="46786" xr:uid="{00000000-0005-0000-0000-0000A9B00000}"/>
    <cellStyle name="SAPBEXHLevel2X 2 6" xfId="4981" xr:uid="{00000000-0005-0000-0000-0000AAB00000}"/>
    <cellStyle name="SAPBEXHLevel2X 2 6 2" xfId="22404" xr:uid="{00000000-0005-0000-0000-0000ABB00000}"/>
    <cellStyle name="SAPBEXHLevel2X 2 6 3" xfId="19757" xr:uid="{00000000-0005-0000-0000-0000ACB00000}"/>
    <cellStyle name="SAPBEXHLevel2X 2 6 4" xfId="47098" xr:uid="{00000000-0005-0000-0000-0000ADB00000}"/>
    <cellStyle name="SAPBEXHLevel2X 2 7" xfId="5206" xr:uid="{00000000-0005-0000-0000-0000AEB00000}"/>
    <cellStyle name="SAPBEXHLevel2X 2 7 2" xfId="22607" xr:uid="{00000000-0005-0000-0000-0000AFB00000}"/>
    <cellStyle name="SAPBEXHLevel2X 2 7 3" xfId="19643" xr:uid="{00000000-0005-0000-0000-0000B0B00000}"/>
    <cellStyle name="SAPBEXHLevel2X 2 7 4" xfId="47279" xr:uid="{00000000-0005-0000-0000-0000B1B00000}"/>
    <cellStyle name="SAPBEXHLevel2X 2 8" xfId="5491" xr:uid="{00000000-0005-0000-0000-0000B2B00000}"/>
    <cellStyle name="SAPBEXHLevel2X 2 8 2" xfId="22868" xr:uid="{00000000-0005-0000-0000-0000B3B00000}"/>
    <cellStyle name="SAPBEXHLevel2X 2 8 3" xfId="21134" xr:uid="{00000000-0005-0000-0000-0000B4B00000}"/>
    <cellStyle name="SAPBEXHLevel2X 2 8 4" xfId="47497" xr:uid="{00000000-0005-0000-0000-0000B5B00000}"/>
    <cellStyle name="SAPBEXHLevel2X 2 9" xfId="5699" xr:uid="{00000000-0005-0000-0000-0000B6B00000}"/>
    <cellStyle name="SAPBEXHLevel2X 2 9 2" xfId="23057" xr:uid="{00000000-0005-0000-0000-0000B7B00000}"/>
    <cellStyle name="SAPBEXHLevel2X 2 9 3" xfId="24942" xr:uid="{00000000-0005-0000-0000-0000B8B00000}"/>
    <cellStyle name="SAPBEXHLevel2X 2 9 4" xfId="47659" xr:uid="{00000000-0005-0000-0000-0000B9B00000}"/>
    <cellStyle name="SAPBEXHLevel2X 20" xfId="13347" xr:uid="{00000000-0005-0000-0000-0000BAB00000}"/>
    <cellStyle name="SAPBEXHLevel2X 20 2" xfId="30010" xr:uid="{00000000-0005-0000-0000-0000BBB00000}"/>
    <cellStyle name="SAPBEXHLevel2X 20 3" xfId="40631" xr:uid="{00000000-0005-0000-0000-0000BCB00000}"/>
    <cellStyle name="SAPBEXHLevel2X 20 4" xfId="53639" xr:uid="{00000000-0005-0000-0000-0000BDB00000}"/>
    <cellStyle name="SAPBEXHLevel2X 21" xfId="14187" xr:uid="{00000000-0005-0000-0000-0000BEB00000}"/>
    <cellStyle name="SAPBEXHLevel2X 21 2" xfId="30758" xr:uid="{00000000-0005-0000-0000-0000BFB00000}"/>
    <cellStyle name="SAPBEXHLevel2X 21 3" xfId="41273" xr:uid="{00000000-0005-0000-0000-0000C0B00000}"/>
    <cellStyle name="SAPBEXHLevel2X 21 4" xfId="54281" xr:uid="{00000000-0005-0000-0000-0000C1B00000}"/>
    <cellStyle name="SAPBEXHLevel2X 22" xfId="15453" xr:uid="{00000000-0005-0000-0000-0000C2B00000}"/>
    <cellStyle name="SAPBEXHLevel2X 22 2" xfId="31881" xr:uid="{00000000-0005-0000-0000-0000C3B00000}"/>
    <cellStyle name="SAPBEXHLevel2X 22 3" xfId="42233" xr:uid="{00000000-0005-0000-0000-0000C4B00000}"/>
    <cellStyle name="SAPBEXHLevel2X 22 4" xfId="55241" xr:uid="{00000000-0005-0000-0000-0000C5B00000}"/>
    <cellStyle name="SAPBEXHLevel2X 23" xfId="16292" xr:uid="{00000000-0005-0000-0000-0000C6B00000}"/>
    <cellStyle name="SAPBEXHLevel2X 23 2" xfId="32636" xr:uid="{00000000-0005-0000-0000-0000C7B00000}"/>
    <cellStyle name="SAPBEXHLevel2X 23 3" xfId="42892" xr:uid="{00000000-0005-0000-0000-0000C8B00000}"/>
    <cellStyle name="SAPBEXHLevel2X 23 4" xfId="55900" xr:uid="{00000000-0005-0000-0000-0000C9B00000}"/>
    <cellStyle name="SAPBEXHLevel2X 24" xfId="16952" xr:uid="{00000000-0005-0000-0000-0000CAB00000}"/>
    <cellStyle name="SAPBEXHLevel2X 24 2" xfId="33233" xr:uid="{00000000-0005-0000-0000-0000CBB00000}"/>
    <cellStyle name="SAPBEXHLevel2X 24 3" xfId="43415" xr:uid="{00000000-0005-0000-0000-0000CCB00000}"/>
    <cellStyle name="SAPBEXHLevel2X 24 4" xfId="56423" xr:uid="{00000000-0005-0000-0000-0000CDB00000}"/>
    <cellStyle name="SAPBEXHLevel2X 25" xfId="17042" xr:uid="{00000000-0005-0000-0000-0000CEB00000}"/>
    <cellStyle name="SAPBEXHLevel2X 25 2" xfId="33322" xr:uid="{00000000-0005-0000-0000-0000CFB00000}"/>
    <cellStyle name="SAPBEXHLevel2X 25 3" xfId="43499" xr:uid="{00000000-0005-0000-0000-0000D0B00000}"/>
    <cellStyle name="SAPBEXHLevel2X 25 4" xfId="56507" xr:uid="{00000000-0005-0000-0000-0000D1B00000}"/>
    <cellStyle name="SAPBEXHLevel2X 26" xfId="17210" xr:uid="{00000000-0005-0000-0000-0000D2B00000}"/>
    <cellStyle name="SAPBEXHLevel2X 26 2" xfId="33471" xr:uid="{00000000-0005-0000-0000-0000D3B00000}"/>
    <cellStyle name="SAPBEXHLevel2X 26 3" xfId="43622" xr:uid="{00000000-0005-0000-0000-0000D4B00000}"/>
    <cellStyle name="SAPBEXHLevel2X 26 4" xfId="56630" xr:uid="{00000000-0005-0000-0000-0000D5B00000}"/>
    <cellStyle name="SAPBEXHLevel2X 27" xfId="16881" xr:uid="{00000000-0005-0000-0000-0000D6B00000}"/>
    <cellStyle name="SAPBEXHLevel2X 27 2" xfId="33167" xr:uid="{00000000-0005-0000-0000-0000D7B00000}"/>
    <cellStyle name="SAPBEXHLevel2X 27 3" xfId="43363" xr:uid="{00000000-0005-0000-0000-0000D8B00000}"/>
    <cellStyle name="SAPBEXHLevel2X 27 4" xfId="56371" xr:uid="{00000000-0005-0000-0000-0000D9B00000}"/>
    <cellStyle name="SAPBEXHLevel2X 28" xfId="18894" xr:uid="{00000000-0005-0000-0000-0000DAB00000}"/>
    <cellStyle name="SAPBEXHLevel2X 28 2" xfId="34966" xr:uid="{00000000-0005-0000-0000-0000DBB00000}"/>
    <cellStyle name="SAPBEXHLevel2X 28 3" xfId="44880" xr:uid="{00000000-0005-0000-0000-0000DCB00000}"/>
    <cellStyle name="SAPBEXHLevel2X 28 4" xfId="57888" xr:uid="{00000000-0005-0000-0000-0000DDB00000}"/>
    <cellStyle name="SAPBEXHLevel2X 29" xfId="20214" xr:uid="{00000000-0005-0000-0000-0000DEB00000}"/>
    <cellStyle name="SAPBEXHLevel2X 3" xfId="2824" xr:uid="{00000000-0005-0000-0000-0000DFB00000}"/>
    <cellStyle name="SAPBEXHLevel2X 3 10" xfId="6198" xr:uid="{00000000-0005-0000-0000-0000E0B00000}"/>
    <cellStyle name="SAPBEXHLevel2X 3 10 2" xfId="23520" xr:uid="{00000000-0005-0000-0000-0000E1B00000}"/>
    <cellStyle name="SAPBEXHLevel2X 3 10 3" xfId="34161" xr:uid="{00000000-0005-0000-0000-0000E2B00000}"/>
    <cellStyle name="SAPBEXHLevel2X 3 10 4" xfId="48054" xr:uid="{00000000-0005-0000-0000-0000E3B00000}"/>
    <cellStyle name="SAPBEXHLevel2X 3 11" xfId="6430" xr:uid="{00000000-0005-0000-0000-0000E4B00000}"/>
    <cellStyle name="SAPBEXHLevel2X 3 11 2" xfId="23729" xr:uid="{00000000-0005-0000-0000-0000E5B00000}"/>
    <cellStyle name="SAPBEXHLevel2X 3 11 3" xfId="23944" xr:uid="{00000000-0005-0000-0000-0000E6B00000}"/>
    <cellStyle name="SAPBEXHLevel2X 3 11 4" xfId="48227" xr:uid="{00000000-0005-0000-0000-0000E7B00000}"/>
    <cellStyle name="SAPBEXHLevel2X 3 12" xfId="6724" xr:uid="{00000000-0005-0000-0000-0000E8B00000}"/>
    <cellStyle name="SAPBEXHLevel2X 3 12 2" xfId="23991" xr:uid="{00000000-0005-0000-0000-0000E9B00000}"/>
    <cellStyle name="SAPBEXHLevel2X 3 12 3" xfId="31366" xr:uid="{00000000-0005-0000-0000-0000EAB00000}"/>
    <cellStyle name="SAPBEXHLevel2X 3 12 4" xfId="48450" xr:uid="{00000000-0005-0000-0000-0000EBB00000}"/>
    <cellStyle name="SAPBEXHLevel2X 3 13" xfId="7089" xr:uid="{00000000-0005-0000-0000-0000ECB00000}"/>
    <cellStyle name="SAPBEXHLevel2X 3 13 2" xfId="24320" xr:uid="{00000000-0005-0000-0000-0000EDB00000}"/>
    <cellStyle name="SAPBEXHLevel2X 3 13 3" xfId="35761" xr:uid="{00000000-0005-0000-0000-0000EEB00000}"/>
    <cellStyle name="SAPBEXHLevel2X 3 13 4" xfId="48730" xr:uid="{00000000-0005-0000-0000-0000EFB00000}"/>
    <cellStyle name="SAPBEXHLevel2X 3 14" xfId="7514" xr:uid="{00000000-0005-0000-0000-0000F0B00000}"/>
    <cellStyle name="SAPBEXHLevel2X 3 14 2" xfId="24697" xr:uid="{00000000-0005-0000-0000-0000F1B00000}"/>
    <cellStyle name="SAPBEXHLevel2X 3 14 3" xfId="36069" xr:uid="{00000000-0005-0000-0000-0000F2B00000}"/>
    <cellStyle name="SAPBEXHLevel2X 3 14 4" xfId="49040" xr:uid="{00000000-0005-0000-0000-0000F3B00000}"/>
    <cellStyle name="SAPBEXHLevel2X 3 15" xfId="7812" xr:uid="{00000000-0005-0000-0000-0000F4B00000}"/>
    <cellStyle name="SAPBEXHLevel2X 3 15 2" xfId="24967" xr:uid="{00000000-0005-0000-0000-0000F5B00000}"/>
    <cellStyle name="SAPBEXHLevel2X 3 15 3" xfId="36299" xr:uid="{00000000-0005-0000-0000-0000F6B00000}"/>
    <cellStyle name="SAPBEXHLevel2X 3 15 4" xfId="49270" xr:uid="{00000000-0005-0000-0000-0000F7B00000}"/>
    <cellStyle name="SAPBEXHLevel2X 3 16" xfId="8393" xr:uid="{00000000-0005-0000-0000-0000F8B00000}"/>
    <cellStyle name="SAPBEXHLevel2X 3 16 2" xfId="25509" xr:uid="{00000000-0005-0000-0000-0000F9B00000}"/>
    <cellStyle name="SAPBEXHLevel2X 3 16 3" xfId="36782" xr:uid="{00000000-0005-0000-0000-0000FAB00000}"/>
    <cellStyle name="SAPBEXHLevel2X 3 16 4" xfId="49753" xr:uid="{00000000-0005-0000-0000-0000FBB00000}"/>
    <cellStyle name="SAPBEXHLevel2X 3 17" xfId="8655" xr:uid="{00000000-0005-0000-0000-0000FCB00000}"/>
    <cellStyle name="SAPBEXHLevel2X 3 17 2" xfId="25736" xr:uid="{00000000-0005-0000-0000-0000FDB00000}"/>
    <cellStyle name="SAPBEXHLevel2X 3 17 3" xfId="36971" xr:uid="{00000000-0005-0000-0000-0000FEB00000}"/>
    <cellStyle name="SAPBEXHLevel2X 3 17 4" xfId="49942" xr:uid="{00000000-0005-0000-0000-0000FFB00000}"/>
    <cellStyle name="SAPBEXHLevel2X 3 18" xfId="8933" xr:uid="{00000000-0005-0000-0000-000000B10000}"/>
    <cellStyle name="SAPBEXHLevel2X 3 18 2" xfId="25986" xr:uid="{00000000-0005-0000-0000-000001B10000}"/>
    <cellStyle name="SAPBEXHLevel2X 3 18 3" xfId="37187" xr:uid="{00000000-0005-0000-0000-000002B10000}"/>
    <cellStyle name="SAPBEXHLevel2X 3 18 4" xfId="50158" xr:uid="{00000000-0005-0000-0000-000003B10000}"/>
    <cellStyle name="SAPBEXHLevel2X 3 19" xfId="10453" xr:uid="{00000000-0005-0000-0000-000004B10000}"/>
    <cellStyle name="SAPBEXHLevel2X 3 19 2" xfId="27406" xr:uid="{00000000-0005-0000-0000-000005B10000}"/>
    <cellStyle name="SAPBEXHLevel2X 3 19 3" xfId="38447" xr:uid="{00000000-0005-0000-0000-000006B10000}"/>
    <cellStyle name="SAPBEXHLevel2X 3 19 4" xfId="51434" xr:uid="{00000000-0005-0000-0000-000007B10000}"/>
    <cellStyle name="SAPBEXHLevel2X 3 2" xfId="3338" xr:uid="{00000000-0005-0000-0000-000008B10000}"/>
    <cellStyle name="SAPBEXHLevel2X 3 2 2" xfId="20912" xr:uid="{00000000-0005-0000-0000-000009B10000}"/>
    <cellStyle name="SAPBEXHLevel2X 3 2 3" xfId="21498" xr:uid="{00000000-0005-0000-0000-00000AB10000}"/>
    <cellStyle name="SAPBEXHLevel2X 3 2 4" xfId="45826" xr:uid="{00000000-0005-0000-0000-00000BB10000}"/>
    <cellStyle name="SAPBEXHLevel2X 3 20" xfId="10699" xr:uid="{00000000-0005-0000-0000-00000CB10000}"/>
    <cellStyle name="SAPBEXHLevel2X 3 20 2" xfId="27635" xr:uid="{00000000-0005-0000-0000-00000DB10000}"/>
    <cellStyle name="SAPBEXHLevel2X 3 20 3" xfId="38644" xr:uid="{00000000-0005-0000-0000-00000EB10000}"/>
    <cellStyle name="SAPBEXHLevel2X 3 20 4" xfId="51652" xr:uid="{00000000-0005-0000-0000-00000FB10000}"/>
    <cellStyle name="SAPBEXHLevel2X 3 21" xfId="11023" xr:uid="{00000000-0005-0000-0000-000010B10000}"/>
    <cellStyle name="SAPBEXHLevel2X 3 21 2" xfId="27930" xr:uid="{00000000-0005-0000-0000-000011B10000}"/>
    <cellStyle name="SAPBEXHLevel2X 3 21 3" xfId="38883" xr:uid="{00000000-0005-0000-0000-000012B10000}"/>
    <cellStyle name="SAPBEXHLevel2X 3 21 4" xfId="51891" xr:uid="{00000000-0005-0000-0000-000013B10000}"/>
    <cellStyle name="SAPBEXHLevel2X 3 22" xfId="11361" xr:uid="{00000000-0005-0000-0000-000014B10000}"/>
    <cellStyle name="SAPBEXHLevel2X 3 22 2" xfId="28237" xr:uid="{00000000-0005-0000-0000-000015B10000}"/>
    <cellStyle name="SAPBEXHLevel2X 3 22 3" xfId="39140" xr:uid="{00000000-0005-0000-0000-000016B10000}"/>
    <cellStyle name="SAPBEXHLevel2X 3 22 4" xfId="52148" xr:uid="{00000000-0005-0000-0000-000017B10000}"/>
    <cellStyle name="SAPBEXHLevel2X 3 23" xfId="11632" xr:uid="{00000000-0005-0000-0000-000018B10000}"/>
    <cellStyle name="SAPBEXHLevel2X 3 23 2" xfId="28476" xr:uid="{00000000-0005-0000-0000-000019B10000}"/>
    <cellStyle name="SAPBEXHLevel2X 3 23 3" xfId="39343" xr:uid="{00000000-0005-0000-0000-00001AB10000}"/>
    <cellStyle name="SAPBEXHLevel2X 3 23 4" xfId="52351" xr:uid="{00000000-0005-0000-0000-00001BB10000}"/>
    <cellStyle name="SAPBEXHLevel2X 3 24" xfId="11963" xr:uid="{00000000-0005-0000-0000-00001CB10000}"/>
    <cellStyle name="SAPBEXHLevel2X 3 24 2" xfId="28776" xr:uid="{00000000-0005-0000-0000-00001DB10000}"/>
    <cellStyle name="SAPBEXHLevel2X 3 24 3" xfId="39604" xr:uid="{00000000-0005-0000-0000-00001EB10000}"/>
    <cellStyle name="SAPBEXHLevel2X 3 24 4" xfId="52612" xr:uid="{00000000-0005-0000-0000-00001FB10000}"/>
    <cellStyle name="SAPBEXHLevel2X 3 25" xfId="12248" xr:uid="{00000000-0005-0000-0000-000020B10000}"/>
    <cellStyle name="SAPBEXHLevel2X 3 25 2" xfId="29029" xr:uid="{00000000-0005-0000-0000-000021B10000}"/>
    <cellStyle name="SAPBEXHLevel2X 3 25 3" xfId="39803" xr:uid="{00000000-0005-0000-0000-000022B10000}"/>
    <cellStyle name="SAPBEXHLevel2X 3 25 4" xfId="52811" xr:uid="{00000000-0005-0000-0000-000023B10000}"/>
    <cellStyle name="SAPBEXHLevel2X 3 26" xfId="12521" xr:uid="{00000000-0005-0000-0000-000024B10000}"/>
    <cellStyle name="SAPBEXHLevel2X 3 26 2" xfId="29270" xr:uid="{00000000-0005-0000-0000-000025B10000}"/>
    <cellStyle name="SAPBEXHLevel2X 3 26 3" xfId="40004" xr:uid="{00000000-0005-0000-0000-000026B10000}"/>
    <cellStyle name="SAPBEXHLevel2X 3 26 4" xfId="53012" xr:uid="{00000000-0005-0000-0000-000027B10000}"/>
    <cellStyle name="SAPBEXHLevel2X 3 27" xfId="12804" xr:uid="{00000000-0005-0000-0000-000028B10000}"/>
    <cellStyle name="SAPBEXHLevel2X 3 27 2" xfId="29521" xr:uid="{00000000-0005-0000-0000-000029B10000}"/>
    <cellStyle name="SAPBEXHLevel2X 3 27 3" xfId="40205" xr:uid="{00000000-0005-0000-0000-00002AB10000}"/>
    <cellStyle name="SAPBEXHLevel2X 3 27 4" xfId="53213" xr:uid="{00000000-0005-0000-0000-00002BB10000}"/>
    <cellStyle name="SAPBEXHLevel2X 3 28" xfId="13147" xr:uid="{00000000-0005-0000-0000-00002CB10000}"/>
    <cellStyle name="SAPBEXHLevel2X 3 28 2" xfId="29829" xr:uid="{00000000-0005-0000-0000-00002DB10000}"/>
    <cellStyle name="SAPBEXHLevel2X 3 28 3" xfId="40473" xr:uid="{00000000-0005-0000-0000-00002EB10000}"/>
    <cellStyle name="SAPBEXHLevel2X 3 28 4" xfId="53481" xr:uid="{00000000-0005-0000-0000-00002FB10000}"/>
    <cellStyle name="SAPBEXHLevel2X 3 29" xfId="13484" xr:uid="{00000000-0005-0000-0000-000030B10000}"/>
    <cellStyle name="SAPBEXHLevel2X 3 29 2" xfId="30135" xr:uid="{00000000-0005-0000-0000-000031B10000}"/>
    <cellStyle name="SAPBEXHLevel2X 3 29 3" xfId="40739" xr:uid="{00000000-0005-0000-0000-000032B10000}"/>
    <cellStyle name="SAPBEXHLevel2X 3 29 4" xfId="53747" xr:uid="{00000000-0005-0000-0000-000033B10000}"/>
    <cellStyle name="SAPBEXHLevel2X 3 3" xfId="3634" xr:uid="{00000000-0005-0000-0000-000034B10000}"/>
    <cellStyle name="SAPBEXHLevel2X 3 3 2" xfId="21172" xr:uid="{00000000-0005-0000-0000-000035B10000}"/>
    <cellStyle name="SAPBEXHLevel2X 3 3 3" xfId="28705" xr:uid="{00000000-0005-0000-0000-000036B10000}"/>
    <cellStyle name="SAPBEXHLevel2X 3 3 4" xfId="46043" xr:uid="{00000000-0005-0000-0000-000037B10000}"/>
    <cellStyle name="SAPBEXHLevel2X 3 30" xfId="13723" xr:uid="{00000000-0005-0000-0000-000038B10000}"/>
    <cellStyle name="SAPBEXHLevel2X 3 30 2" xfId="30348" xr:uid="{00000000-0005-0000-0000-000039B10000}"/>
    <cellStyle name="SAPBEXHLevel2X 3 30 3" xfId="40924" xr:uid="{00000000-0005-0000-0000-00003AB10000}"/>
    <cellStyle name="SAPBEXHLevel2X 3 30 4" xfId="53932" xr:uid="{00000000-0005-0000-0000-00003BB10000}"/>
    <cellStyle name="SAPBEXHLevel2X 3 31" xfId="13998" xr:uid="{00000000-0005-0000-0000-00003CB10000}"/>
    <cellStyle name="SAPBEXHLevel2X 3 31 2" xfId="30588" xr:uid="{00000000-0005-0000-0000-00003DB10000}"/>
    <cellStyle name="SAPBEXHLevel2X 3 31 3" xfId="41126" xr:uid="{00000000-0005-0000-0000-00003EB10000}"/>
    <cellStyle name="SAPBEXHLevel2X 3 31 4" xfId="54134" xr:uid="{00000000-0005-0000-0000-00003FB10000}"/>
    <cellStyle name="SAPBEXHLevel2X 3 32" xfId="14295" xr:uid="{00000000-0005-0000-0000-000040B10000}"/>
    <cellStyle name="SAPBEXHLevel2X 3 32 2" xfId="30852" xr:uid="{00000000-0005-0000-0000-000041B10000}"/>
    <cellStyle name="SAPBEXHLevel2X 3 32 3" xfId="41342" xr:uid="{00000000-0005-0000-0000-000042B10000}"/>
    <cellStyle name="SAPBEXHLevel2X 3 32 4" xfId="54350" xr:uid="{00000000-0005-0000-0000-000043B10000}"/>
    <cellStyle name="SAPBEXHLevel2X 3 33" xfId="14619" xr:uid="{00000000-0005-0000-0000-000044B10000}"/>
    <cellStyle name="SAPBEXHLevel2X 3 33 2" xfId="31140" xr:uid="{00000000-0005-0000-0000-000045B10000}"/>
    <cellStyle name="SAPBEXHLevel2X 3 33 3" xfId="41585" xr:uid="{00000000-0005-0000-0000-000046B10000}"/>
    <cellStyle name="SAPBEXHLevel2X 3 33 4" xfId="54593" xr:uid="{00000000-0005-0000-0000-000047B10000}"/>
    <cellStyle name="SAPBEXHLevel2X 3 34" xfId="14922" xr:uid="{00000000-0005-0000-0000-000048B10000}"/>
    <cellStyle name="SAPBEXHLevel2X 3 34 2" xfId="31409" xr:uid="{00000000-0005-0000-0000-000049B10000}"/>
    <cellStyle name="SAPBEXHLevel2X 3 34 3" xfId="41817" xr:uid="{00000000-0005-0000-0000-00004AB10000}"/>
    <cellStyle name="SAPBEXHLevel2X 3 34 4" xfId="54825" xr:uid="{00000000-0005-0000-0000-00004BB10000}"/>
    <cellStyle name="SAPBEXHLevel2X 3 35" xfId="15227" xr:uid="{00000000-0005-0000-0000-00004CB10000}"/>
    <cellStyle name="SAPBEXHLevel2X 3 35 2" xfId="31678" xr:uid="{00000000-0005-0000-0000-00004DB10000}"/>
    <cellStyle name="SAPBEXHLevel2X 3 35 3" xfId="42047" xr:uid="{00000000-0005-0000-0000-00004EB10000}"/>
    <cellStyle name="SAPBEXHLevel2X 3 35 4" xfId="55055" xr:uid="{00000000-0005-0000-0000-00004FB10000}"/>
    <cellStyle name="SAPBEXHLevel2X 3 36" xfId="15673" xr:uid="{00000000-0005-0000-0000-000050B10000}"/>
    <cellStyle name="SAPBEXHLevel2X 3 36 2" xfId="32082" xr:uid="{00000000-0005-0000-0000-000051B10000}"/>
    <cellStyle name="SAPBEXHLevel2X 3 36 3" xfId="42409" xr:uid="{00000000-0005-0000-0000-000052B10000}"/>
    <cellStyle name="SAPBEXHLevel2X 3 36 4" xfId="55417" xr:uid="{00000000-0005-0000-0000-000053B10000}"/>
    <cellStyle name="SAPBEXHLevel2X 3 37" xfId="15936" xr:uid="{00000000-0005-0000-0000-000054B10000}"/>
    <cellStyle name="SAPBEXHLevel2X 3 37 2" xfId="32309" xr:uid="{00000000-0005-0000-0000-000055B10000}"/>
    <cellStyle name="SAPBEXHLevel2X 3 37 3" xfId="42599" xr:uid="{00000000-0005-0000-0000-000056B10000}"/>
    <cellStyle name="SAPBEXHLevel2X 3 37 4" xfId="55607" xr:uid="{00000000-0005-0000-0000-000057B10000}"/>
    <cellStyle name="SAPBEXHLevel2X 3 38" xfId="16423" xr:uid="{00000000-0005-0000-0000-000058B10000}"/>
    <cellStyle name="SAPBEXHLevel2X 3 38 2" xfId="32756" xr:uid="{00000000-0005-0000-0000-000059B10000}"/>
    <cellStyle name="SAPBEXHLevel2X 3 38 3" xfId="42995" xr:uid="{00000000-0005-0000-0000-00005AB10000}"/>
    <cellStyle name="SAPBEXHLevel2X 3 38 4" xfId="56003" xr:uid="{00000000-0005-0000-0000-00005BB10000}"/>
    <cellStyle name="SAPBEXHLevel2X 3 39" xfId="16643" xr:uid="{00000000-0005-0000-0000-00005CB10000}"/>
    <cellStyle name="SAPBEXHLevel2X 3 39 2" xfId="32951" xr:uid="{00000000-0005-0000-0000-00005DB10000}"/>
    <cellStyle name="SAPBEXHLevel2X 3 39 3" xfId="43166" xr:uid="{00000000-0005-0000-0000-00005EB10000}"/>
    <cellStyle name="SAPBEXHLevel2X 3 39 4" xfId="56174" xr:uid="{00000000-0005-0000-0000-00005FB10000}"/>
    <cellStyle name="SAPBEXHLevel2X 3 4" xfId="4251" xr:uid="{00000000-0005-0000-0000-000060B10000}"/>
    <cellStyle name="SAPBEXHLevel2X 3 4 2" xfId="21736" xr:uid="{00000000-0005-0000-0000-000061B10000}"/>
    <cellStyle name="SAPBEXHLevel2X 3 4 3" xfId="33179" xr:uid="{00000000-0005-0000-0000-000062B10000}"/>
    <cellStyle name="SAPBEXHLevel2X 3 4 4" xfId="46521" xr:uid="{00000000-0005-0000-0000-000063B10000}"/>
    <cellStyle name="SAPBEXHLevel2X 3 40" xfId="17445" xr:uid="{00000000-0005-0000-0000-000064B10000}"/>
    <cellStyle name="SAPBEXHLevel2X 3 40 2" xfId="33683" xr:uid="{00000000-0005-0000-0000-000065B10000}"/>
    <cellStyle name="SAPBEXHLevel2X 3 40 3" xfId="43798" xr:uid="{00000000-0005-0000-0000-000066B10000}"/>
    <cellStyle name="SAPBEXHLevel2X 3 40 4" xfId="56806" xr:uid="{00000000-0005-0000-0000-000067B10000}"/>
    <cellStyle name="SAPBEXHLevel2X 3 41" xfId="17694" xr:uid="{00000000-0005-0000-0000-000068B10000}"/>
    <cellStyle name="SAPBEXHLevel2X 3 41 2" xfId="33904" xr:uid="{00000000-0005-0000-0000-000069B10000}"/>
    <cellStyle name="SAPBEXHLevel2X 3 41 3" xfId="43979" xr:uid="{00000000-0005-0000-0000-00006AB10000}"/>
    <cellStyle name="SAPBEXHLevel2X 3 41 4" xfId="56987" xr:uid="{00000000-0005-0000-0000-00006BB10000}"/>
    <cellStyle name="SAPBEXHLevel2X 3 42" xfId="18013" xr:uid="{00000000-0005-0000-0000-00006CB10000}"/>
    <cellStyle name="SAPBEXHLevel2X 3 42 2" xfId="34186" xr:uid="{00000000-0005-0000-0000-00006DB10000}"/>
    <cellStyle name="SAPBEXHLevel2X 3 42 3" xfId="44213" xr:uid="{00000000-0005-0000-0000-00006EB10000}"/>
    <cellStyle name="SAPBEXHLevel2X 3 42 4" xfId="57221" xr:uid="{00000000-0005-0000-0000-00006FB10000}"/>
    <cellStyle name="SAPBEXHLevel2X 3 43" xfId="18324" xr:uid="{00000000-0005-0000-0000-000070B10000}"/>
    <cellStyle name="SAPBEXHLevel2X 3 43 2" xfId="34461" xr:uid="{00000000-0005-0000-0000-000071B10000}"/>
    <cellStyle name="SAPBEXHLevel2X 3 43 3" xfId="44443" xr:uid="{00000000-0005-0000-0000-000072B10000}"/>
    <cellStyle name="SAPBEXHLevel2X 3 43 4" xfId="57451" xr:uid="{00000000-0005-0000-0000-000073B10000}"/>
    <cellStyle name="SAPBEXHLevel2X 3 44" xfId="18640" xr:uid="{00000000-0005-0000-0000-000074B10000}"/>
    <cellStyle name="SAPBEXHLevel2X 3 44 2" xfId="34741" xr:uid="{00000000-0005-0000-0000-000075B10000}"/>
    <cellStyle name="SAPBEXHLevel2X 3 44 3" xfId="44678" xr:uid="{00000000-0005-0000-0000-000076B10000}"/>
    <cellStyle name="SAPBEXHLevel2X 3 44 4" xfId="57686" xr:uid="{00000000-0005-0000-0000-000077B10000}"/>
    <cellStyle name="SAPBEXHLevel2X 3 45" xfId="19102" xr:uid="{00000000-0005-0000-0000-000078B10000}"/>
    <cellStyle name="SAPBEXHLevel2X 3 45 2" xfId="35150" xr:uid="{00000000-0005-0000-0000-000079B10000}"/>
    <cellStyle name="SAPBEXHLevel2X 3 45 3" xfId="45020" xr:uid="{00000000-0005-0000-0000-00007AB10000}"/>
    <cellStyle name="SAPBEXHLevel2X 3 45 4" xfId="58028" xr:uid="{00000000-0005-0000-0000-00007BB10000}"/>
    <cellStyle name="SAPBEXHLevel2X 3 46" xfId="19403" xr:uid="{00000000-0005-0000-0000-00007CB10000}"/>
    <cellStyle name="SAPBEXHLevel2X 3 46 2" xfId="35416" xr:uid="{00000000-0005-0000-0000-00007DB10000}"/>
    <cellStyle name="SAPBEXHLevel2X 3 46 3" xfId="45243" xr:uid="{00000000-0005-0000-0000-00007EB10000}"/>
    <cellStyle name="SAPBEXHLevel2X 3 46 4" xfId="58251" xr:uid="{00000000-0005-0000-0000-00007FB10000}"/>
    <cellStyle name="SAPBEXHLevel2X 3 47" xfId="24829" xr:uid="{00000000-0005-0000-0000-000080B10000}"/>
    <cellStyle name="SAPBEXHLevel2X 3 48" xfId="45527" xr:uid="{00000000-0005-0000-0000-000081B10000}"/>
    <cellStyle name="SAPBEXHLevel2X 3 5" xfId="4494" xr:uid="{00000000-0005-0000-0000-000082B10000}"/>
    <cellStyle name="SAPBEXHLevel2X 3 5 2" xfId="21947" xr:uid="{00000000-0005-0000-0000-000083B10000}"/>
    <cellStyle name="SAPBEXHLevel2X 3 5 3" xfId="26280" xr:uid="{00000000-0005-0000-0000-000084B10000}"/>
    <cellStyle name="SAPBEXHLevel2X 3 5 4" xfId="46691" xr:uid="{00000000-0005-0000-0000-000085B10000}"/>
    <cellStyle name="SAPBEXHLevel2X 3 6" xfId="4885" xr:uid="{00000000-0005-0000-0000-000086B10000}"/>
    <cellStyle name="SAPBEXHLevel2X 3 6 2" xfId="22310" xr:uid="{00000000-0005-0000-0000-000087B10000}"/>
    <cellStyle name="SAPBEXHLevel2X 3 6 3" xfId="29631" xr:uid="{00000000-0005-0000-0000-000088B10000}"/>
    <cellStyle name="SAPBEXHLevel2X 3 6 4" xfId="47004" xr:uid="{00000000-0005-0000-0000-000089B10000}"/>
    <cellStyle name="SAPBEXHLevel2X 3 7" xfId="5111" xr:uid="{00000000-0005-0000-0000-00008AB10000}"/>
    <cellStyle name="SAPBEXHLevel2X 3 7 2" xfId="22514" xr:uid="{00000000-0005-0000-0000-00008BB10000}"/>
    <cellStyle name="SAPBEXHLevel2X 3 7 3" xfId="19721" xr:uid="{00000000-0005-0000-0000-00008CB10000}"/>
    <cellStyle name="SAPBEXHLevel2X 3 7 4" xfId="47186" xr:uid="{00000000-0005-0000-0000-00008DB10000}"/>
    <cellStyle name="SAPBEXHLevel2X 3 8" xfId="5396" xr:uid="{00000000-0005-0000-0000-00008EB10000}"/>
    <cellStyle name="SAPBEXHLevel2X 3 8 2" xfId="22775" xr:uid="{00000000-0005-0000-0000-00008FB10000}"/>
    <cellStyle name="SAPBEXHLevel2X 3 8 3" xfId="20295" xr:uid="{00000000-0005-0000-0000-000090B10000}"/>
    <cellStyle name="SAPBEXHLevel2X 3 8 4" xfId="47404" xr:uid="{00000000-0005-0000-0000-000091B10000}"/>
    <cellStyle name="SAPBEXHLevel2X 3 9" xfId="5604" xr:uid="{00000000-0005-0000-0000-000092B10000}"/>
    <cellStyle name="SAPBEXHLevel2X 3 9 2" xfId="22964" xr:uid="{00000000-0005-0000-0000-000093B10000}"/>
    <cellStyle name="SAPBEXHLevel2X 3 9 3" xfId="23647" xr:uid="{00000000-0005-0000-0000-000094B10000}"/>
    <cellStyle name="SAPBEXHLevel2X 3 9 4" xfId="47566" xr:uid="{00000000-0005-0000-0000-000095B10000}"/>
    <cellStyle name="SAPBEXHLevel2X 30" xfId="45421" xr:uid="{00000000-0005-0000-0000-000096B10000}"/>
    <cellStyle name="SAPBEXHLevel2X 4" xfId="2709" xr:uid="{00000000-0005-0000-0000-000097B10000}"/>
    <cellStyle name="SAPBEXHLevel2X 4 10" xfId="6118" xr:uid="{00000000-0005-0000-0000-000098B10000}"/>
    <cellStyle name="SAPBEXHLevel2X 4 10 2" xfId="23450" xr:uid="{00000000-0005-0000-0000-000099B10000}"/>
    <cellStyle name="SAPBEXHLevel2X 4 10 3" xfId="33805" xr:uid="{00000000-0005-0000-0000-00009AB10000}"/>
    <cellStyle name="SAPBEXHLevel2X 4 10 4" xfId="48005" xr:uid="{00000000-0005-0000-0000-00009BB10000}"/>
    <cellStyle name="SAPBEXHLevel2X 4 11" xfId="5962" xr:uid="{00000000-0005-0000-0000-00009CB10000}"/>
    <cellStyle name="SAPBEXHLevel2X 4 11 2" xfId="23299" xr:uid="{00000000-0005-0000-0000-00009DB10000}"/>
    <cellStyle name="SAPBEXHLevel2X 4 11 3" xfId="22897" xr:uid="{00000000-0005-0000-0000-00009EB10000}"/>
    <cellStyle name="SAPBEXHLevel2X 4 11 4" xfId="47867" xr:uid="{00000000-0005-0000-0000-00009FB10000}"/>
    <cellStyle name="SAPBEXHLevel2X 4 12" xfId="6643" xr:uid="{00000000-0005-0000-0000-0000A0B10000}"/>
    <cellStyle name="SAPBEXHLevel2X 4 12 2" xfId="23922" xr:uid="{00000000-0005-0000-0000-0000A1B10000}"/>
    <cellStyle name="SAPBEXHLevel2X 4 12 3" xfId="31797" xr:uid="{00000000-0005-0000-0000-0000A2B10000}"/>
    <cellStyle name="SAPBEXHLevel2X 4 12 4" xfId="48405" xr:uid="{00000000-0005-0000-0000-0000A3B10000}"/>
    <cellStyle name="SAPBEXHLevel2X 4 13" xfId="7017" xr:uid="{00000000-0005-0000-0000-0000A4B10000}"/>
    <cellStyle name="SAPBEXHLevel2X 4 13 2" xfId="24261" xr:uid="{00000000-0005-0000-0000-0000A5B10000}"/>
    <cellStyle name="SAPBEXHLevel2X 4 13 3" xfId="35725" xr:uid="{00000000-0005-0000-0000-0000A6B10000}"/>
    <cellStyle name="SAPBEXHLevel2X 4 13 4" xfId="48694" xr:uid="{00000000-0005-0000-0000-0000A7B10000}"/>
    <cellStyle name="SAPBEXHLevel2X 4 14" xfId="7432" xr:uid="{00000000-0005-0000-0000-0000A8B10000}"/>
    <cellStyle name="SAPBEXHLevel2X 4 14 2" xfId="24632" xr:uid="{00000000-0005-0000-0000-0000A9B10000}"/>
    <cellStyle name="SAPBEXHLevel2X 4 14 3" xfId="36023" xr:uid="{00000000-0005-0000-0000-0000AAB10000}"/>
    <cellStyle name="SAPBEXHLevel2X 4 14 4" xfId="48994" xr:uid="{00000000-0005-0000-0000-0000ABB10000}"/>
    <cellStyle name="SAPBEXHLevel2X 4 15" xfId="7740" xr:uid="{00000000-0005-0000-0000-0000ACB10000}"/>
    <cellStyle name="SAPBEXHLevel2X 4 15 2" xfId="24903" xr:uid="{00000000-0005-0000-0000-0000ADB10000}"/>
    <cellStyle name="SAPBEXHLevel2X 4 15 3" xfId="36254" xr:uid="{00000000-0005-0000-0000-0000AEB10000}"/>
    <cellStyle name="SAPBEXHLevel2X 4 15 4" xfId="49225" xr:uid="{00000000-0005-0000-0000-0000AFB10000}"/>
    <cellStyle name="SAPBEXHLevel2X 4 16" xfId="8316" xr:uid="{00000000-0005-0000-0000-0000B0B10000}"/>
    <cellStyle name="SAPBEXHLevel2X 4 16 2" xfId="25441" xr:uid="{00000000-0005-0000-0000-0000B1B10000}"/>
    <cellStyle name="SAPBEXHLevel2X 4 16 3" xfId="36732" xr:uid="{00000000-0005-0000-0000-0000B2B10000}"/>
    <cellStyle name="SAPBEXHLevel2X 4 16 4" xfId="49703" xr:uid="{00000000-0005-0000-0000-0000B3B10000}"/>
    <cellStyle name="SAPBEXHLevel2X 4 17" xfId="8165" xr:uid="{00000000-0005-0000-0000-0000B4B10000}"/>
    <cellStyle name="SAPBEXHLevel2X 4 17 2" xfId="25297" xr:uid="{00000000-0005-0000-0000-0000B5B10000}"/>
    <cellStyle name="SAPBEXHLevel2X 4 17 3" xfId="36600" xr:uid="{00000000-0005-0000-0000-0000B6B10000}"/>
    <cellStyle name="SAPBEXHLevel2X 4 17 4" xfId="49571" xr:uid="{00000000-0005-0000-0000-0000B7B10000}"/>
    <cellStyle name="SAPBEXHLevel2X 4 18" xfId="8861" xr:uid="{00000000-0005-0000-0000-0000B8B10000}"/>
    <cellStyle name="SAPBEXHLevel2X 4 18 2" xfId="25923" xr:uid="{00000000-0005-0000-0000-0000B9B10000}"/>
    <cellStyle name="SAPBEXHLevel2X 4 18 3" xfId="37142" xr:uid="{00000000-0005-0000-0000-0000BAB10000}"/>
    <cellStyle name="SAPBEXHLevel2X 4 18 4" xfId="50113" xr:uid="{00000000-0005-0000-0000-0000BBB10000}"/>
    <cellStyle name="SAPBEXHLevel2X 4 19" xfId="10367" xr:uid="{00000000-0005-0000-0000-0000BCB10000}"/>
    <cellStyle name="SAPBEXHLevel2X 4 19 2" xfId="27330" xr:uid="{00000000-0005-0000-0000-0000BDB10000}"/>
    <cellStyle name="SAPBEXHLevel2X 4 19 3" xfId="38389" xr:uid="{00000000-0005-0000-0000-0000BEB10000}"/>
    <cellStyle name="SAPBEXHLevel2X 4 19 4" xfId="51349" xr:uid="{00000000-0005-0000-0000-0000BFB10000}"/>
    <cellStyle name="SAPBEXHLevel2X 4 2" xfId="3257" xr:uid="{00000000-0005-0000-0000-0000C0B10000}"/>
    <cellStyle name="SAPBEXHLevel2X 4 2 2" xfId="20843" xr:uid="{00000000-0005-0000-0000-0000C1B10000}"/>
    <cellStyle name="SAPBEXHLevel2X 4 2 3" xfId="25883" xr:uid="{00000000-0005-0000-0000-0000C2B10000}"/>
    <cellStyle name="SAPBEXHLevel2X 4 2 4" xfId="45781" xr:uid="{00000000-0005-0000-0000-0000C3B10000}"/>
    <cellStyle name="SAPBEXHLevel2X 4 20" xfId="10399" xr:uid="{00000000-0005-0000-0000-0000C4B10000}"/>
    <cellStyle name="SAPBEXHLevel2X 4 20 2" xfId="27359" xr:uid="{00000000-0005-0000-0000-0000C5B10000}"/>
    <cellStyle name="SAPBEXHLevel2X 4 20 3" xfId="38414" xr:uid="{00000000-0005-0000-0000-0000C6B10000}"/>
    <cellStyle name="SAPBEXHLevel2X 4 20 4" xfId="51381" xr:uid="{00000000-0005-0000-0000-0000C7B10000}"/>
    <cellStyle name="SAPBEXHLevel2X 4 21" xfId="10925" xr:uid="{00000000-0005-0000-0000-0000C8B10000}"/>
    <cellStyle name="SAPBEXHLevel2X 4 21 2" xfId="27845" xr:uid="{00000000-0005-0000-0000-0000C9B10000}"/>
    <cellStyle name="SAPBEXHLevel2X 4 21 3" xfId="38823" xr:uid="{00000000-0005-0000-0000-0000CAB10000}"/>
    <cellStyle name="SAPBEXHLevel2X 4 21 4" xfId="51831" xr:uid="{00000000-0005-0000-0000-0000CBB10000}"/>
    <cellStyle name="SAPBEXHLevel2X 4 22" xfId="11269" xr:uid="{00000000-0005-0000-0000-0000CCB10000}"/>
    <cellStyle name="SAPBEXHLevel2X 4 22 2" xfId="28152" xr:uid="{00000000-0005-0000-0000-0000CDB10000}"/>
    <cellStyle name="SAPBEXHLevel2X 4 22 3" xfId="39078" xr:uid="{00000000-0005-0000-0000-0000CEB10000}"/>
    <cellStyle name="SAPBEXHLevel2X 4 22 4" xfId="52086" xr:uid="{00000000-0005-0000-0000-0000CFB10000}"/>
    <cellStyle name="SAPBEXHLevel2X 4 23" xfId="9343" xr:uid="{00000000-0005-0000-0000-0000D0B10000}"/>
    <cellStyle name="SAPBEXHLevel2X 4 23 2" xfId="26370" xr:uid="{00000000-0005-0000-0000-0000D1B10000}"/>
    <cellStyle name="SAPBEXHLevel2X 4 23 3" xfId="37536" xr:uid="{00000000-0005-0000-0000-0000D2B10000}"/>
    <cellStyle name="SAPBEXHLevel2X 4 23 4" xfId="50502" xr:uid="{00000000-0005-0000-0000-0000D3B10000}"/>
    <cellStyle name="SAPBEXHLevel2X 4 24" xfId="11870" xr:uid="{00000000-0005-0000-0000-0000D4B10000}"/>
    <cellStyle name="SAPBEXHLevel2X 4 24 2" xfId="28692" xr:uid="{00000000-0005-0000-0000-0000D5B10000}"/>
    <cellStyle name="SAPBEXHLevel2X 4 24 3" xfId="39542" xr:uid="{00000000-0005-0000-0000-0000D6B10000}"/>
    <cellStyle name="SAPBEXHLevel2X 4 24 4" xfId="52550" xr:uid="{00000000-0005-0000-0000-0000D7B10000}"/>
    <cellStyle name="SAPBEXHLevel2X 4 25" xfId="9424" xr:uid="{00000000-0005-0000-0000-0000D8B10000}"/>
    <cellStyle name="SAPBEXHLevel2X 4 25 2" xfId="26447" xr:uid="{00000000-0005-0000-0000-0000D9B10000}"/>
    <cellStyle name="SAPBEXHLevel2X 4 25 3" xfId="37601" xr:uid="{00000000-0005-0000-0000-0000DAB10000}"/>
    <cellStyle name="SAPBEXHLevel2X 4 25 4" xfId="50567" xr:uid="{00000000-0005-0000-0000-0000DBB10000}"/>
    <cellStyle name="SAPBEXHLevel2X 4 26" xfId="9729" xr:uid="{00000000-0005-0000-0000-0000DCB10000}"/>
    <cellStyle name="SAPBEXHLevel2X 4 26 2" xfId="26728" xr:uid="{00000000-0005-0000-0000-0000DDB10000}"/>
    <cellStyle name="SAPBEXHLevel2X 4 26 3" xfId="37861" xr:uid="{00000000-0005-0000-0000-0000DEB10000}"/>
    <cellStyle name="SAPBEXHLevel2X 4 26 4" xfId="50827" xr:uid="{00000000-0005-0000-0000-0000DFB10000}"/>
    <cellStyle name="SAPBEXHLevel2X 4 27" xfId="11831" xr:uid="{00000000-0005-0000-0000-0000E0B10000}"/>
    <cellStyle name="SAPBEXHLevel2X 4 27 2" xfId="28656" xr:uid="{00000000-0005-0000-0000-0000E1B10000}"/>
    <cellStyle name="SAPBEXHLevel2X 4 27 3" xfId="39508" xr:uid="{00000000-0005-0000-0000-0000E2B10000}"/>
    <cellStyle name="SAPBEXHLevel2X 4 27 4" xfId="52516" xr:uid="{00000000-0005-0000-0000-0000E3B10000}"/>
    <cellStyle name="SAPBEXHLevel2X 4 28" xfId="13056" xr:uid="{00000000-0005-0000-0000-0000E4B10000}"/>
    <cellStyle name="SAPBEXHLevel2X 4 28 2" xfId="29749" xr:uid="{00000000-0005-0000-0000-0000E5B10000}"/>
    <cellStyle name="SAPBEXHLevel2X 4 28 3" xfId="40414" xr:uid="{00000000-0005-0000-0000-0000E6B10000}"/>
    <cellStyle name="SAPBEXHLevel2X 4 28 4" xfId="53422" xr:uid="{00000000-0005-0000-0000-0000E7B10000}"/>
    <cellStyle name="SAPBEXHLevel2X 4 29" xfId="13396" xr:uid="{00000000-0005-0000-0000-0000E8B10000}"/>
    <cellStyle name="SAPBEXHLevel2X 4 29 2" xfId="30058" xr:uid="{00000000-0005-0000-0000-0000E9B10000}"/>
    <cellStyle name="SAPBEXHLevel2X 4 29 3" xfId="40679" xr:uid="{00000000-0005-0000-0000-0000EAB10000}"/>
    <cellStyle name="SAPBEXHLevel2X 4 29 4" xfId="53687" xr:uid="{00000000-0005-0000-0000-0000EBB10000}"/>
    <cellStyle name="SAPBEXHLevel2X 4 3" xfId="3553" xr:uid="{00000000-0005-0000-0000-0000ECB10000}"/>
    <cellStyle name="SAPBEXHLevel2X 4 3 2" xfId="21107" xr:uid="{00000000-0005-0000-0000-0000EDB10000}"/>
    <cellStyle name="SAPBEXHLevel2X 4 3 3" xfId="25894" xr:uid="{00000000-0005-0000-0000-0000EEB10000}"/>
    <cellStyle name="SAPBEXHLevel2X 4 3 4" xfId="45998" xr:uid="{00000000-0005-0000-0000-0000EFB10000}"/>
    <cellStyle name="SAPBEXHLevel2X 4 30" xfId="13338" xr:uid="{00000000-0005-0000-0000-0000F0B10000}"/>
    <cellStyle name="SAPBEXHLevel2X 4 30 2" xfId="30003" xr:uid="{00000000-0005-0000-0000-0000F1B10000}"/>
    <cellStyle name="SAPBEXHLevel2X 4 30 3" xfId="40626" xr:uid="{00000000-0005-0000-0000-0000F2B10000}"/>
    <cellStyle name="SAPBEXHLevel2X 4 30 4" xfId="53634" xr:uid="{00000000-0005-0000-0000-0000F3B10000}"/>
    <cellStyle name="SAPBEXHLevel2X 4 31" xfId="9975" xr:uid="{00000000-0005-0000-0000-0000F4B10000}"/>
    <cellStyle name="SAPBEXHLevel2X 4 31 2" xfId="26961" xr:uid="{00000000-0005-0000-0000-0000F5B10000}"/>
    <cellStyle name="SAPBEXHLevel2X 4 31 3" xfId="38067" xr:uid="{00000000-0005-0000-0000-0000F6B10000}"/>
    <cellStyle name="SAPBEXHLevel2X 4 31 4" xfId="51032" xr:uid="{00000000-0005-0000-0000-0000F7B10000}"/>
    <cellStyle name="SAPBEXHLevel2X 4 32" xfId="14209" xr:uid="{00000000-0005-0000-0000-0000F8B10000}"/>
    <cellStyle name="SAPBEXHLevel2X 4 32 2" xfId="30779" xr:uid="{00000000-0005-0000-0000-0000F9B10000}"/>
    <cellStyle name="SAPBEXHLevel2X 4 32 3" xfId="41292" xr:uid="{00000000-0005-0000-0000-0000FAB10000}"/>
    <cellStyle name="SAPBEXHLevel2X 4 32 4" xfId="54300" xr:uid="{00000000-0005-0000-0000-0000FBB10000}"/>
    <cellStyle name="SAPBEXHLevel2X 4 33" xfId="14532" xr:uid="{00000000-0005-0000-0000-0000FCB10000}"/>
    <cellStyle name="SAPBEXHLevel2X 4 33 2" xfId="31068" xr:uid="{00000000-0005-0000-0000-0000FDB10000}"/>
    <cellStyle name="SAPBEXHLevel2X 4 33 3" xfId="41536" xr:uid="{00000000-0005-0000-0000-0000FEB10000}"/>
    <cellStyle name="SAPBEXHLevel2X 4 33 4" xfId="54544" xr:uid="{00000000-0005-0000-0000-0000FFB10000}"/>
    <cellStyle name="SAPBEXHLevel2X 4 34" xfId="14848" xr:uid="{00000000-0005-0000-0000-000000B20000}"/>
    <cellStyle name="SAPBEXHLevel2X 4 34 2" xfId="31346" xr:uid="{00000000-0005-0000-0000-000001B20000}"/>
    <cellStyle name="SAPBEXHLevel2X 4 34 3" xfId="41770" xr:uid="{00000000-0005-0000-0000-000002B20000}"/>
    <cellStyle name="SAPBEXHLevel2X 4 34 4" xfId="54778" xr:uid="{00000000-0005-0000-0000-000003B20000}"/>
    <cellStyle name="SAPBEXHLevel2X 4 35" xfId="15146" xr:uid="{00000000-0005-0000-0000-000004B20000}"/>
    <cellStyle name="SAPBEXHLevel2X 4 35 2" xfId="31613" xr:uid="{00000000-0005-0000-0000-000005B20000}"/>
    <cellStyle name="SAPBEXHLevel2X 4 35 3" xfId="42002" xr:uid="{00000000-0005-0000-0000-000006B20000}"/>
    <cellStyle name="SAPBEXHLevel2X 4 35 4" xfId="55010" xr:uid="{00000000-0005-0000-0000-000007B20000}"/>
    <cellStyle name="SAPBEXHLevel2X 4 36" xfId="15598" xr:uid="{00000000-0005-0000-0000-000008B20000}"/>
    <cellStyle name="SAPBEXHLevel2X 4 36 2" xfId="32019" xr:uid="{00000000-0005-0000-0000-000009B20000}"/>
    <cellStyle name="SAPBEXHLevel2X 4 36 3" xfId="42362" xr:uid="{00000000-0005-0000-0000-00000AB20000}"/>
    <cellStyle name="SAPBEXHLevel2X 4 36 4" xfId="55370" xr:uid="{00000000-0005-0000-0000-00000BB20000}"/>
    <cellStyle name="SAPBEXHLevel2X 4 37" xfId="15406" xr:uid="{00000000-0005-0000-0000-00000CB20000}"/>
    <cellStyle name="SAPBEXHLevel2X 4 37 2" xfId="31838" xr:uid="{00000000-0005-0000-0000-00000DB20000}"/>
    <cellStyle name="SAPBEXHLevel2X 4 37 3" xfId="42192" xr:uid="{00000000-0005-0000-0000-00000EB20000}"/>
    <cellStyle name="SAPBEXHLevel2X 4 37 4" xfId="55200" xr:uid="{00000000-0005-0000-0000-00000FB20000}"/>
    <cellStyle name="SAPBEXHLevel2X 4 38" xfId="16343" xr:uid="{00000000-0005-0000-0000-000010B20000}"/>
    <cellStyle name="SAPBEXHLevel2X 4 38 2" xfId="32686" xr:uid="{00000000-0005-0000-0000-000011B20000}"/>
    <cellStyle name="SAPBEXHLevel2X 4 38 3" xfId="42942" xr:uid="{00000000-0005-0000-0000-000012B20000}"/>
    <cellStyle name="SAPBEXHLevel2X 4 38 4" xfId="55950" xr:uid="{00000000-0005-0000-0000-000013B20000}"/>
    <cellStyle name="SAPBEXHLevel2X 4 39" xfId="16229" xr:uid="{00000000-0005-0000-0000-000014B20000}"/>
    <cellStyle name="SAPBEXHLevel2X 4 39 2" xfId="32581" xr:uid="{00000000-0005-0000-0000-000015B20000}"/>
    <cellStyle name="SAPBEXHLevel2X 4 39 3" xfId="42843" xr:uid="{00000000-0005-0000-0000-000016B20000}"/>
    <cellStyle name="SAPBEXHLevel2X 4 39 4" xfId="55851" xr:uid="{00000000-0005-0000-0000-000017B20000}"/>
    <cellStyle name="SAPBEXHLevel2X 4 4" xfId="4172" xr:uid="{00000000-0005-0000-0000-000018B20000}"/>
    <cellStyle name="SAPBEXHLevel2X 4 4 2" xfId="21670" xr:uid="{00000000-0005-0000-0000-000019B20000}"/>
    <cellStyle name="SAPBEXHLevel2X 4 4 3" xfId="19854" xr:uid="{00000000-0005-0000-0000-00001AB20000}"/>
    <cellStyle name="SAPBEXHLevel2X 4 4 4" xfId="46478" xr:uid="{00000000-0005-0000-0000-00001BB20000}"/>
    <cellStyle name="SAPBEXHLevel2X 4 40" xfId="17363" xr:uid="{00000000-0005-0000-0000-00001CB20000}"/>
    <cellStyle name="SAPBEXHLevel2X 4 40 2" xfId="33616" xr:uid="{00000000-0005-0000-0000-00001DB20000}"/>
    <cellStyle name="SAPBEXHLevel2X 4 40 3" xfId="43754" xr:uid="{00000000-0005-0000-0000-00001EB20000}"/>
    <cellStyle name="SAPBEXHLevel2X 4 40 4" xfId="56762" xr:uid="{00000000-0005-0000-0000-00001FB20000}"/>
    <cellStyle name="SAPBEXHLevel2X 4 41" xfId="17153" xr:uid="{00000000-0005-0000-0000-000020B20000}"/>
    <cellStyle name="SAPBEXHLevel2X 4 41 2" xfId="33417" xr:uid="{00000000-0005-0000-0000-000021B20000}"/>
    <cellStyle name="SAPBEXHLevel2X 4 41 3" xfId="43578" xr:uid="{00000000-0005-0000-0000-000022B20000}"/>
    <cellStyle name="SAPBEXHLevel2X 4 41 4" xfId="56586" xr:uid="{00000000-0005-0000-0000-000023B20000}"/>
    <cellStyle name="SAPBEXHLevel2X 4 42" xfId="17924" xr:uid="{00000000-0005-0000-0000-000024B20000}"/>
    <cellStyle name="SAPBEXHLevel2X 4 42 2" xfId="34112" xr:uid="{00000000-0005-0000-0000-000025B20000}"/>
    <cellStyle name="SAPBEXHLevel2X 4 42 3" xfId="44165" xr:uid="{00000000-0005-0000-0000-000026B20000}"/>
    <cellStyle name="SAPBEXHLevel2X 4 42 4" xfId="57173" xr:uid="{00000000-0005-0000-0000-000027B20000}"/>
    <cellStyle name="SAPBEXHLevel2X 4 43" xfId="18239" xr:uid="{00000000-0005-0000-0000-000028B20000}"/>
    <cellStyle name="SAPBEXHLevel2X 4 43 2" xfId="34387" xr:uid="{00000000-0005-0000-0000-000029B20000}"/>
    <cellStyle name="SAPBEXHLevel2X 4 43 3" xfId="44396" xr:uid="{00000000-0005-0000-0000-00002AB20000}"/>
    <cellStyle name="SAPBEXHLevel2X 4 43 4" xfId="57404" xr:uid="{00000000-0005-0000-0000-00002BB20000}"/>
    <cellStyle name="SAPBEXHLevel2X 4 44" xfId="18559" xr:uid="{00000000-0005-0000-0000-00002CB20000}"/>
    <cellStyle name="SAPBEXHLevel2X 4 44 2" xfId="34674" xr:uid="{00000000-0005-0000-0000-00002DB20000}"/>
    <cellStyle name="SAPBEXHLevel2X 4 44 3" xfId="44633" xr:uid="{00000000-0005-0000-0000-00002EB20000}"/>
    <cellStyle name="SAPBEXHLevel2X 4 44 4" xfId="57641" xr:uid="{00000000-0005-0000-0000-00002FB20000}"/>
    <cellStyle name="SAPBEXHLevel2X 4 45" xfId="19018" xr:uid="{00000000-0005-0000-0000-000030B20000}"/>
    <cellStyle name="SAPBEXHLevel2X 4 45 2" xfId="35081" xr:uid="{00000000-0005-0000-0000-000031B20000}"/>
    <cellStyle name="SAPBEXHLevel2X 4 45 3" xfId="44975" xr:uid="{00000000-0005-0000-0000-000032B20000}"/>
    <cellStyle name="SAPBEXHLevel2X 4 45 4" xfId="57983" xr:uid="{00000000-0005-0000-0000-000033B20000}"/>
    <cellStyle name="SAPBEXHLevel2X 4 46" xfId="19322" xr:uid="{00000000-0005-0000-0000-000034B20000}"/>
    <cellStyle name="SAPBEXHLevel2X 4 46 2" xfId="35351" xr:uid="{00000000-0005-0000-0000-000035B20000}"/>
    <cellStyle name="SAPBEXHLevel2X 4 46 3" xfId="45198" xr:uid="{00000000-0005-0000-0000-000036B20000}"/>
    <cellStyle name="SAPBEXHLevel2X 4 46 4" xfId="58206" xr:uid="{00000000-0005-0000-0000-000037B20000}"/>
    <cellStyle name="SAPBEXHLevel2X 4 47" xfId="31644" xr:uid="{00000000-0005-0000-0000-000038B20000}"/>
    <cellStyle name="SAPBEXHLevel2X 4 48" xfId="45482" xr:uid="{00000000-0005-0000-0000-000039B20000}"/>
    <cellStyle name="SAPBEXHLevel2X 4 5" xfId="4017" xr:uid="{00000000-0005-0000-0000-00003AB20000}"/>
    <cellStyle name="SAPBEXHLevel2X 4 5 2" xfId="21524" xr:uid="{00000000-0005-0000-0000-00003BB20000}"/>
    <cellStyle name="SAPBEXHLevel2X 4 5 3" xfId="19982" xr:uid="{00000000-0005-0000-0000-00003CB20000}"/>
    <cellStyle name="SAPBEXHLevel2X 4 5 4" xfId="46350" xr:uid="{00000000-0005-0000-0000-00003DB20000}"/>
    <cellStyle name="SAPBEXHLevel2X 4 6" xfId="4805" xr:uid="{00000000-0005-0000-0000-00003EB20000}"/>
    <cellStyle name="SAPBEXHLevel2X 4 6 2" xfId="22238" xr:uid="{00000000-0005-0000-0000-00003FB20000}"/>
    <cellStyle name="SAPBEXHLevel2X 4 6 3" xfId="23627" xr:uid="{00000000-0005-0000-0000-000040B20000}"/>
    <cellStyle name="SAPBEXHLevel2X 4 6 4" xfId="46951" xr:uid="{00000000-0005-0000-0000-000041B20000}"/>
    <cellStyle name="SAPBEXHLevel2X 4 7" xfId="3874" xr:uid="{00000000-0005-0000-0000-000042B20000}"/>
    <cellStyle name="SAPBEXHLevel2X 4 7 2" xfId="21391" xr:uid="{00000000-0005-0000-0000-000043B20000}"/>
    <cellStyle name="SAPBEXHLevel2X 4 7 3" xfId="20095" xr:uid="{00000000-0005-0000-0000-000044B20000}"/>
    <cellStyle name="SAPBEXHLevel2X 4 7 4" xfId="46231" xr:uid="{00000000-0005-0000-0000-000045B20000}"/>
    <cellStyle name="SAPBEXHLevel2X 4 8" xfId="5318" xr:uid="{00000000-0005-0000-0000-000046B20000}"/>
    <cellStyle name="SAPBEXHLevel2X 4 8 2" xfId="22705" xr:uid="{00000000-0005-0000-0000-000047B20000}"/>
    <cellStyle name="SAPBEXHLevel2X 4 8 3" xfId="20344" xr:uid="{00000000-0005-0000-0000-000048B20000}"/>
    <cellStyle name="SAPBEXHLevel2X 4 8 4" xfId="47353" xr:uid="{00000000-0005-0000-0000-000049B20000}"/>
    <cellStyle name="SAPBEXHLevel2X 4 9" xfId="4092" xr:uid="{00000000-0005-0000-0000-00004AB20000}"/>
    <cellStyle name="SAPBEXHLevel2X 4 9 2" xfId="21595" xr:uid="{00000000-0005-0000-0000-00004BB20000}"/>
    <cellStyle name="SAPBEXHLevel2X 4 9 3" xfId="19920" xr:uid="{00000000-0005-0000-0000-00004CB20000}"/>
    <cellStyle name="SAPBEXHLevel2X 4 9 4" xfId="46412" xr:uid="{00000000-0005-0000-0000-00004DB20000}"/>
    <cellStyle name="SAPBEXHLevel2X 5" xfId="3146" xr:uid="{00000000-0005-0000-0000-00004EB20000}"/>
    <cellStyle name="SAPBEXHLevel2X 5 2" xfId="20739" xr:uid="{00000000-0005-0000-0000-00004FB20000}"/>
    <cellStyle name="SAPBEXHLevel2X 5 3" xfId="20536" xr:uid="{00000000-0005-0000-0000-000050B20000}"/>
    <cellStyle name="SAPBEXHLevel2X 5 4" xfId="45689" xr:uid="{00000000-0005-0000-0000-000051B20000}"/>
    <cellStyle name="SAPBEXHLevel2X 6" xfId="4066" xr:uid="{00000000-0005-0000-0000-000052B20000}"/>
    <cellStyle name="SAPBEXHLevel2X 6 2" xfId="21569" xr:uid="{00000000-0005-0000-0000-000053B20000}"/>
    <cellStyle name="SAPBEXHLevel2X 6 3" xfId="19943" xr:uid="{00000000-0005-0000-0000-000054B20000}"/>
    <cellStyle name="SAPBEXHLevel2X 6 4" xfId="46389" xr:uid="{00000000-0005-0000-0000-000055B20000}"/>
    <cellStyle name="SAPBEXHLevel2X 7" xfId="5849" xr:uid="{00000000-0005-0000-0000-000056B20000}"/>
    <cellStyle name="SAPBEXHLevel2X 7 2" xfId="23194" xr:uid="{00000000-0005-0000-0000-000057B20000}"/>
    <cellStyle name="SAPBEXHLevel2X 7 3" xfId="34715" xr:uid="{00000000-0005-0000-0000-000058B20000}"/>
    <cellStyle name="SAPBEXHLevel2X 7 4" xfId="47774" xr:uid="{00000000-0005-0000-0000-000059B20000}"/>
    <cellStyle name="SAPBEXHLevel2X 8" xfId="5896" xr:uid="{00000000-0005-0000-0000-00005AB20000}"/>
    <cellStyle name="SAPBEXHLevel2X 8 2" xfId="23238" xr:uid="{00000000-0005-0000-0000-00005BB20000}"/>
    <cellStyle name="SAPBEXHLevel2X 8 3" xfId="29217" xr:uid="{00000000-0005-0000-0000-00005CB20000}"/>
    <cellStyle name="SAPBEXHLevel2X 8 4" xfId="47818" xr:uid="{00000000-0005-0000-0000-00005DB20000}"/>
    <cellStyle name="SAPBEXHLevel2X 9" xfId="6940" xr:uid="{00000000-0005-0000-0000-00005EB20000}"/>
    <cellStyle name="SAPBEXHLevel2X 9 2" xfId="24185" xr:uid="{00000000-0005-0000-0000-00005FB20000}"/>
    <cellStyle name="SAPBEXHLevel2X 9 3" xfId="35653" xr:uid="{00000000-0005-0000-0000-000060B20000}"/>
    <cellStyle name="SAPBEXHLevel2X 9 4" xfId="48622" xr:uid="{00000000-0005-0000-0000-000061B20000}"/>
    <cellStyle name="SAPBEXHLevel3" xfId="1611" xr:uid="{00000000-0005-0000-0000-000062B20000}"/>
    <cellStyle name="SAPBEXHLevel3 10" xfId="7301" xr:uid="{00000000-0005-0000-0000-000063B20000}"/>
    <cellStyle name="SAPBEXHLevel3 10 2" xfId="24513" xr:uid="{00000000-0005-0000-0000-000064B20000}"/>
    <cellStyle name="SAPBEXHLevel3 10 3" xfId="35927" xr:uid="{00000000-0005-0000-0000-000065B20000}"/>
    <cellStyle name="SAPBEXHLevel3 10 4" xfId="48898" xr:uid="{00000000-0005-0000-0000-000066B20000}"/>
    <cellStyle name="SAPBEXHLevel3 11" xfId="8240" xr:uid="{00000000-0005-0000-0000-000067B20000}"/>
    <cellStyle name="SAPBEXHLevel3 11 2" xfId="25368" xr:uid="{00000000-0005-0000-0000-000068B20000}"/>
    <cellStyle name="SAPBEXHLevel3 11 3" xfId="36665" xr:uid="{00000000-0005-0000-0000-000069B20000}"/>
    <cellStyle name="SAPBEXHLevel3 11 4" xfId="49636" xr:uid="{00000000-0005-0000-0000-00006AB20000}"/>
    <cellStyle name="SAPBEXHLevel3 12" xfId="8290" xr:uid="{00000000-0005-0000-0000-00006BB20000}"/>
    <cellStyle name="SAPBEXHLevel3 12 2" xfId="25416" xr:uid="{00000000-0005-0000-0000-00006CB20000}"/>
    <cellStyle name="SAPBEXHLevel3 12 3" xfId="36707" xr:uid="{00000000-0005-0000-0000-00006DB20000}"/>
    <cellStyle name="SAPBEXHLevel3 12 4" xfId="49678" xr:uid="{00000000-0005-0000-0000-00006EB20000}"/>
    <cellStyle name="SAPBEXHLevel3 13" xfId="9469" xr:uid="{00000000-0005-0000-0000-00006FB20000}"/>
    <cellStyle name="SAPBEXHLevel3 13 2" xfId="26489" xr:uid="{00000000-0005-0000-0000-000070B20000}"/>
    <cellStyle name="SAPBEXHLevel3 13 3" xfId="37637" xr:uid="{00000000-0005-0000-0000-000071B20000}"/>
    <cellStyle name="SAPBEXHLevel3 13 4" xfId="50603" xr:uid="{00000000-0005-0000-0000-000072B20000}"/>
    <cellStyle name="SAPBEXHLevel3 14" xfId="10252" xr:uid="{00000000-0005-0000-0000-000073B20000}"/>
    <cellStyle name="SAPBEXHLevel3 14 2" xfId="27219" xr:uid="{00000000-0005-0000-0000-000074B20000}"/>
    <cellStyle name="SAPBEXHLevel3 14 3" xfId="38288" xr:uid="{00000000-0005-0000-0000-000075B20000}"/>
    <cellStyle name="SAPBEXHLevel3 14 4" xfId="51245" xr:uid="{00000000-0005-0000-0000-000076B20000}"/>
    <cellStyle name="SAPBEXHLevel3 15" xfId="9371" xr:uid="{00000000-0005-0000-0000-000077B20000}"/>
    <cellStyle name="SAPBEXHLevel3 15 2" xfId="26397" xr:uid="{00000000-0005-0000-0000-000078B20000}"/>
    <cellStyle name="SAPBEXHLevel3 15 3" xfId="37558" xr:uid="{00000000-0005-0000-0000-000079B20000}"/>
    <cellStyle name="SAPBEXHLevel3 15 4" xfId="50524" xr:uid="{00000000-0005-0000-0000-00007AB20000}"/>
    <cellStyle name="SAPBEXHLevel3 16" xfId="9995" xr:uid="{00000000-0005-0000-0000-00007BB20000}"/>
    <cellStyle name="SAPBEXHLevel3 16 2" xfId="26980" xr:uid="{00000000-0005-0000-0000-00007CB20000}"/>
    <cellStyle name="SAPBEXHLevel3 16 3" xfId="38082" xr:uid="{00000000-0005-0000-0000-00007DB20000}"/>
    <cellStyle name="SAPBEXHLevel3 16 4" xfId="51047" xr:uid="{00000000-0005-0000-0000-00007EB20000}"/>
    <cellStyle name="SAPBEXHLevel3 17" xfId="9555" xr:uid="{00000000-0005-0000-0000-00007FB20000}"/>
    <cellStyle name="SAPBEXHLevel3 17 2" xfId="26568" xr:uid="{00000000-0005-0000-0000-000080B20000}"/>
    <cellStyle name="SAPBEXHLevel3 17 3" xfId="37711" xr:uid="{00000000-0005-0000-0000-000081B20000}"/>
    <cellStyle name="SAPBEXHLevel3 17 4" xfId="50677" xr:uid="{00000000-0005-0000-0000-000082B20000}"/>
    <cellStyle name="SAPBEXHLevel3 18" xfId="13895" xr:uid="{00000000-0005-0000-0000-000083B20000}"/>
    <cellStyle name="SAPBEXHLevel3 18 2" xfId="30501" xr:uid="{00000000-0005-0000-0000-000084B20000}"/>
    <cellStyle name="SAPBEXHLevel3 18 3" xfId="41063" xr:uid="{00000000-0005-0000-0000-000085B20000}"/>
    <cellStyle name="SAPBEXHLevel3 18 4" xfId="54071" xr:uid="{00000000-0005-0000-0000-000086B20000}"/>
    <cellStyle name="SAPBEXHLevel3 19" xfId="10168" xr:uid="{00000000-0005-0000-0000-000087B20000}"/>
    <cellStyle name="SAPBEXHLevel3 19 2" xfId="27139" xr:uid="{00000000-0005-0000-0000-000088B20000}"/>
    <cellStyle name="SAPBEXHLevel3 19 3" xfId="38214" xr:uid="{00000000-0005-0000-0000-000089B20000}"/>
    <cellStyle name="SAPBEXHLevel3 19 4" xfId="51177" xr:uid="{00000000-0005-0000-0000-00008AB20000}"/>
    <cellStyle name="SAPBEXHLevel3 2" xfId="2923" xr:uid="{00000000-0005-0000-0000-00008BB20000}"/>
    <cellStyle name="SAPBEXHLevel3 2 10" xfId="6292" xr:uid="{00000000-0005-0000-0000-00008CB20000}"/>
    <cellStyle name="SAPBEXHLevel3 2 10 2" xfId="23614" xr:uid="{00000000-0005-0000-0000-00008DB20000}"/>
    <cellStyle name="SAPBEXHLevel3 2 10 3" xfId="28451" xr:uid="{00000000-0005-0000-0000-00008EB20000}"/>
    <cellStyle name="SAPBEXHLevel3 2 10 4" xfId="48148" xr:uid="{00000000-0005-0000-0000-00008FB20000}"/>
    <cellStyle name="SAPBEXHLevel3 2 11" xfId="6527" xr:uid="{00000000-0005-0000-0000-000090B20000}"/>
    <cellStyle name="SAPBEXHLevel3 2 11 2" xfId="23823" xr:uid="{00000000-0005-0000-0000-000091B20000}"/>
    <cellStyle name="SAPBEXHLevel3 2 11 3" xfId="34400" xr:uid="{00000000-0005-0000-0000-000092B20000}"/>
    <cellStyle name="SAPBEXHLevel3 2 11 4" xfId="48321" xr:uid="{00000000-0005-0000-0000-000093B20000}"/>
    <cellStyle name="SAPBEXHLevel3 2 12" xfId="6821" xr:uid="{00000000-0005-0000-0000-000094B20000}"/>
    <cellStyle name="SAPBEXHLevel3 2 12 2" xfId="24085" xr:uid="{00000000-0005-0000-0000-000095B20000}"/>
    <cellStyle name="SAPBEXHLevel3 2 12 3" xfId="21293" xr:uid="{00000000-0005-0000-0000-000096B20000}"/>
    <cellStyle name="SAPBEXHLevel3 2 12 4" xfId="48544" xr:uid="{00000000-0005-0000-0000-000097B20000}"/>
    <cellStyle name="SAPBEXHLevel3 2 13" xfId="7184" xr:uid="{00000000-0005-0000-0000-000098B20000}"/>
    <cellStyle name="SAPBEXHLevel3 2 13 2" xfId="24415" xr:uid="{00000000-0005-0000-0000-000099B20000}"/>
    <cellStyle name="SAPBEXHLevel3 2 13 3" xfId="35855" xr:uid="{00000000-0005-0000-0000-00009AB20000}"/>
    <cellStyle name="SAPBEXHLevel3 2 13 4" xfId="48824" xr:uid="{00000000-0005-0000-0000-00009BB20000}"/>
    <cellStyle name="SAPBEXHLevel3 2 14" xfId="7611" xr:uid="{00000000-0005-0000-0000-00009CB20000}"/>
    <cellStyle name="SAPBEXHLevel3 2 14 2" xfId="24791" xr:uid="{00000000-0005-0000-0000-00009DB20000}"/>
    <cellStyle name="SAPBEXHLevel3 2 14 3" xfId="36163" xr:uid="{00000000-0005-0000-0000-00009EB20000}"/>
    <cellStyle name="SAPBEXHLevel3 2 14 4" xfId="49134" xr:uid="{00000000-0005-0000-0000-00009FB20000}"/>
    <cellStyle name="SAPBEXHLevel3 2 15" xfId="7908" xr:uid="{00000000-0005-0000-0000-0000A0B20000}"/>
    <cellStyle name="SAPBEXHLevel3 2 15 2" xfId="25061" xr:uid="{00000000-0005-0000-0000-0000A1B20000}"/>
    <cellStyle name="SAPBEXHLevel3 2 15 3" xfId="36393" xr:uid="{00000000-0005-0000-0000-0000A2B20000}"/>
    <cellStyle name="SAPBEXHLevel3 2 15 4" xfId="49364" xr:uid="{00000000-0005-0000-0000-0000A3B20000}"/>
    <cellStyle name="SAPBEXHLevel3 2 16" xfId="8490" xr:uid="{00000000-0005-0000-0000-0000A4B20000}"/>
    <cellStyle name="SAPBEXHLevel3 2 16 2" xfId="25604" xr:uid="{00000000-0005-0000-0000-0000A5B20000}"/>
    <cellStyle name="SAPBEXHLevel3 2 16 3" xfId="36877" xr:uid="{00000000-0005-0000-0000-0000A6B20000}"/>
    <cellStyle name="SAPBEXHLevel3 2 16 4" xfId="49848" xr:uid="{00000000-0005-0000-0000-0000A7B20000}"/>
    <cellStyle name="SAPBEXHLevel3 2 17" xfId="8752" xr:uid="{00000000-0005-0000-0000-0000A8B20000}"/>
    <cellStyle name="SAPBEXHLevel3 2 17 2" xfId="25831" xr:uid="{00000000-0005-0000-0000-0000A9B20000}"/>
    <cellStyle name="SAPBEXHLevel3 2 17 3" xfId="37065" xr:uid="{00000000-0005-0000-0000-0000AAB20000}"/>
    <cellStyle name="SAPBEXHLevel3 2 17 4" xfId="50036" xr:uid="{00000000-0005-0000-0000-0000ABB20000}"/>
    <cellStyle name="SAPBEXHLevel3 2 18" xfId="9029" xr:uid="{00000000-0005-0000-0000-0000ACB20000}"/>
    <cellStyle name="SAPBEXHLevel3 2 18 2" xfId="26080" xr:uid="{00000000-0005-0000-0000-0000ADB20000}"/>
    <cellStyle name="SAPBEXHLevel3 2 18 3" xfId="37281" xr:uid="{00000000-0005-0000-0000-0000AEB20000}"/>
    <cellStyle name="SAPBEXHLevel3 2 18 4" xfId="50252" xr:uid="{00000000-0005-0000-0000-0000AFB20000}"/>
    <cellStyle name="SAPBEXHLevel3 2 19" xfId="10549" xr:uid="{00000000-0005-0000-0000-0000B0B20000}"/>
    <cellStyle name="SAPBEXHLevel3 2 19 2" xfId="27502" xr:uid="{00000000-0005-0000-0000-0000B1B20000}"/>
    <cellStyle name="SAPBEXHLevel3 2 19 3" xfId="38542" xr:uid="{00000000-0005-0000-0000-0000B2B20000}"/>
    <cellStyle name="SAPBEXHLevel3 2 19 4" xfId="51529" xr:uid="{00000000-0005-0000-0000-0000B3B20000}"/>
    <cellStyle name="SAPBEXHLevel3 2 2" xfId="3435" xr:uid="{00000000-0005-0000-0000-0000B4B20000}"/>
    <cellStyle name="SAPBEXHLevel3 2 2 2" xfId="21007" xr:uid="{00000000-0005-0000-0000-0000B5B20000}"/>
    <cellStyle name="SAPBEXHLevel3 2 2 3" xfId="34873" xr:uid="{00000000-0005-0000-0000-0000B6B20000}"/>
    <cellStyle name="SAPBEXHLevel3 2 2 4" xfId="45920" xr:uid="{00000000-0005-0000-0000-0000B7B20000}"/>
    <cellStyle name="SAPBEXHLevel3 2 20" xfId="10795" xr:uid="{00000000-0005-0000-0000-0000B8B20000}"/>
    <cellStyle name="SAPBEXHLevel3 2 20 2" xfId="27729" xr:uid="{00000000-0005-0000-0000-0000B9B20000}"/>
    <cellStyle name="SAPBEXHLevel3 2 20 3" xfId="38738" xr:uid="{00000000-0005-0000-0000-0000BAB20000}"/>
    <cellStyle name="SAPBEXHLevel3 2 20 4" xfId="51746" xr:uid="{00000000-0005-0000-0000-0000BBB20000}"/>
    <cellStyle name="SAPBEXHLevel3 2 21" xfId="11120" xr:uid="{00000000-0005-0000-0000-0000BCB20000}"/>
    <cellStyle name="SAPBEXHLevel3 2 21 2" xfId="28024" xr:uid="{00000000-0005-0000-0000-0000BDB20000}"/>
    <cellStyle name="SAPBEXHLevel3 2 21 3" xfId="38977" xr:uid="{00000000-0005-0000-0000-0000BEB20000}"/>
    <cellStyle name="SAPBEXHLevel3 2 21 4" xfId="51985" xr:uid="{00000000-0005-0000-0000-0000BFB20000}"/>
    <cellStyle name="SAPBEXHLevel3 2 22" xfId="11460" xr:uid="{00000000-0005-0000-0000-0000C0B20000}"/>
    <cellStyle name="SAPBEXHLevel3 2 22 2" xfId="28334" xr:uid="{00000000-0005-0000-0000-0000C1B20000}"/>
    <cellStyle name="SAPBEXHLevel3 2 22 3" xfId="39236" xr:uid="{00000000-0005-0000-0000-0000C2B20000}"/>
    <cellStyle name="SAPBEXHLevel3 2 22 4" xfId="52244" xr:uid="{00000000-0005-0000-0000-0000C3B20000}"/>
    <cellStyle name="SAPBEXHLevel3 2 23" xfId="11731" xr:uid="{00000000-0005-0000-0000-0000C4B20000}"/>
    <cellStyle name="SAPBEXHLevel3 2 23 2" xfId="28571" xr:uid="{00000000-0005-0000-0000-0000C5B20000}"/>
    <cellStyle name="SAPBEXHLevel3 2 23 3" xfId="39438" xr:uid="{00000000-0005-0000-0000-0000C6B20000}"/>
    <cellStyle name="SAPBEXHLevel3 2 23 4" xfId="52446" xr:uid="{00000000-0005-0000-0000-0000C7B20000}"/>
    <cellStyle name="SAPBEXHLevel3 2 24" xfId="12060" xr:uid="{00000000-0005-0000-0000-0000C8B20000}"/>
    <cellStyle name="SAPBEXHLevel3 2 24 2" xfId="28871" xr:uid="{00000000-0005-0000-0000-0000C9B20000}"/>
    <cellStyle name="SAPBEXHLevel3 2 24 3" xfId="39699" xr:uid="{00000000-0005-0000-0000-0000CAB20000}"/>
    <cellStyle name="SAPBEXHLevel3 2 24 4" xfId="52707" xr:uid="{00000000-0005-0000-0000-0000CBB20000}"/>
    <cellStyle name="SAPBEXHLevel3 2 25" xfId="12347" xr:uid="{00000000-0005-0000-0000-0000CCB20000}"/>
    <cellStyle name="SAPBEXHLevel3 2 25 2" xfId="29125" xr:uid="{00000000-0005-0000-0000-0000CDB20000}"/>
    <cellStyle name="SAPBEXHLevel3 2 25 3" xfId="39899" xr:uid="{00000000-0005-0000-0000-0000CEB20000}"/>
    <cellStyle name="SAPBEXHLevel3 2 25 4" xfId="52907" xr:uid="{00000000-0005-0000-0000-0000CFB20000}"/>
    <cellStyle name="SAPBEXHLevel3 2 26" xfId="12619" xr:uid="{00000000-0005-0000-0000-0000D0B20000}"/>
    <cellStyle name="SAPBEXHLevel3 2 26 2" xfId="29366" xr:uid="{00000000-0005-0000-0000-0000D1B20000}"/>
    <cellStyle name="SAPBEXHLevel3 2 26 3" xfId="40099" xr:uid="{00000000-0005-0000-0000-0000D2B20000}"/>
    <cellStyle name="SAPBEXHLevel3 2 26 4" xfId="53107" xr:uid="{00000000-0005-0000-0000-0000D3B20000}"/>
    <cellStyle name="SAPBEXHLevel3 2 27" xfId="12901" xr:uid="{00000000-0005-0000-0000-0000D4B20000}"/>
    <cellStyle name="SAPBEXHLevel3 2 27 2" xfId="29615" xr:uid="{00000000-0005-0000-0000-0000D5B20000}"/>
    <cellStyle name="SAPBEXHLevel3 2 27 3" xfId="40299" xr:uid="{00000000-0005-0000-0000-0000D6B20000}"/>
    <cellStyle name="SAPBEXHLevel3 2 27 4" xfId="53307" xr:uid="{00000000-0005-0000-0000-0000D7B20000}"/>
    <cellStyle name="SAPBEXHLevel3 2 28" xfId="13243" xr:uid="{00000000-0005-0000-0000-0000D8B20000}"/>
    <cellStyle name="SAPBEXHLevel3 2 28 2" xfId="29923" xr:uid="{00000000-0005-0000-0000-0000D9B20000}"/>
    <cellStyle name="SAPBEXHLevel3 2 28 3" xfId="40567" xr:uid="{00000000-0005-0000-0000-0000DAB20000}"/>
    <cellStyle name="SAPBEXHLevel3 2 28 4" xfId="53575" xr:uid="{00000000-0005-0000-0000-0000DBB20000}"/>
    <cellStyle name="SAPBEXHLevel3 2 29" xfId="13580" xr:uid="{00000000-0005-0000-0000-0000DCB20000}"/>
    <cellStyle name="SAPBEXHLevel3 2 29 2" xfId="30229" xr:uid="{00000000-0005-0000-0000-0000DDB20000}"/>
    <cellStyle name="SAPBEXHLevel3 2 29 3" xfId="40833" xr:uid="{00000000-0005-0000-0000-0000DEB20000}"/>
    <cellStyle name="SAPBEXHLevel3 2 29 4" xfId="53841" xr:uid="{00000000-0005-0000-0000-0000DFB20000}"/>
    <cellStyle name="SAPBEXHLevel3 2 3" xfId="3731" xr:uid="{00000000-0005-0000-0000-0000E0B20000}"/>
    <cellStyle name="SAPBEXHLevel3 2 3 2" xfId="21266" xr:uid="{00000000-0005-0000-0000-0000E1B20000}"/>
    <cellStyle name="SAPBEXHLevel3 2 3 3" xfId="24583" xr:uid="{00000000-0005-0000-0000-0000E2B20000}"/>
    <cellStyle name="SAPBEXHLevel3 2 3 4" xfId="46137" xr:uid="{00000000-0005-0000-0000-0000E3B20000}"/>
    <cellStyle name="SAPBEXHLevel3 2 30" xfId="13820" xr:uid="{00000000-0005-0000-0000-0000E4B20000}"/>
    <cellStyle name="SAPBEXHLevel3 2 30 2" xfId="30443" xr:uid="{00000000-0005-0000-0000-0000E5B20000}"/>
    <cellStyle name="SAPBEXHLevel3 2 30 3" xfId="41018" xr:uid="{00000000-0005-0000-0000-0000E6B20000}"/>
    <cellStyle name="SAPBEXHLevel3 2 30 4" xfId="54026" xr:uid="{00000000-0005-0000-0000-0000E7B20000}"/>
    <cellStyle name="SAPBEXHLevel3 2 31" xfId="14095" xr:uid="{00000000-0005-0000-0000-0000E8B20000}"/>
    <cellStyle name="SAPBEXHLevel3 2 31 2" xfId="30682" xr:uid="{00000000-0005-0000-0000-0000E9B20000}"/>
    <cellStyle name="SAPBEXHLevel3 2 31 3" xfId="41220" xr:uid="{00000000-0005-0000-0000-0000EAB20000}"/>
    <cellStyle name="SAPBEXHLevel3 2 31 4" xfId="54228" xr:uid="{00000000-0005-0000-0000-0000EBB20000}"/>
    <cellStyle name="SAPBEXHLevel3 2 32" xfId="14392" xr:uid="{00000000-0005-0000-0000-0000ECB20000}"/>
    <cellStyle name="SAPBEXHLevel3 2 32 2" xfId="30946" xr:uid="{00000000-0005-0000-0000-0000EDB20000}"/>
    <cellStyle name="SAPBEXHLevel3 2 32 3" xfId="41436" xr:uid="{00000000-0005-0000-0000-0000EEB20000}"/>
    <cellStyle name="SAPBEXHLevel3 2 32 4" xfId="54444" xr:uid="{00000000-0005-0000-0000-0000EFB20000}"/>
    <cellStyle name="SAPBEXHLevel3 2 33" xfId="14716" xr:uid="{00000000-0005-0000-0000-0000F0B20000}"/>
    <cellStyle name="SAPBEXHLevel3 2 33 2" xfId="31234" xr:uid="{00000000-0005-0000-0000-0000F1B20000}"/>
    <cellStyle name="SAPBEXHLevel3 2 33 3" xfId="41679" xr:uid="{00000000-0005-0000-0000-0000F2B20000}"/>
    <cellStyle name="SAPBEXHLevel3 2 33 4" xfId="54687" xr:uid="{00000000-0005-0000-0000-0000F3B20000}"/>
    <cellStyle name="SAPBEXHLevel3 2 34" xfId="15018" xr:uid="{00000000-0005-0000-0000-0000F4B20000}"/>
    <cellStyle name="SAPBEXHLevel3 2 34 2" xfId="31503" xr:uid="{00000000-0005-0000-0000-0000F5B20000}"/>
    <cellStyle name="SAPBEXHLevel3 2 34 3" xfId="41911" xr:uid="{00000000-0005-0000-0000-0000F6B20000}"/>
    <cellStyle name="SAPBEXHLevel3 2 34 4" xfId="54919" xr:uid="{00000000-0005-0000-0000-0000F7B20000}"/>
    <cellStyle name="SAPBEXHLevel3 2 35" xfId="15324" xr:uid="{00000000-0005-0000-0000-0000F8B20000}"/>
    <cellStyle name="SAPBEXHLevel3 2 35 2" xfId="31772" xr:uid="{00000000-0005-0000-0000-0000F9B20000}"/>
    <cellStyle name="SAPBEXHLevel3 2 35 3" xfId="42141" xr:uid="{00000000-0005-0000-0000-0000FAB20000}"/>
    <cellStyle name="SAPBEXHLevel3 2 35 4" xfId="55149" xr:uid="{00000000-0005-0000-0000-0000FBB20000}"/>
    <cellStyle name="SAPBEXHLevel3 2 36" xfId="15769" xr:uid="{00000000-0005-0000-0000-0000FCB20000}"/>
    <cellStyle name="SAPBEXHLevel3 2 36 2" xfId="32176" xr:uid="{00000000-0005-0000-0000-0000FDB20000}"/>
    <cellStyle name="SAPBEXHLevel3 2 36 3" xfId="42503" xr:uid="{00000000-0005-0000-0000-0000FEB20000}"/>
    <cellStyle name="SAPBEXHLevel3 2 36 4" xfId="55511" xr:uid="{00000000-0005-0000-0000-0000FFB20000}"/>
    <cellStyle name="SAPBEXHLevel3 2 37" xfId="16033" xr:uid="{00000000-0005-0000-0000-000000B30000}"/>
    <cellStyle name="SAPBEXHLevel3 2 37 2" xfId="32404" xr:uid="{00000000-0005-0000-0000-000001B30000}"/>
    <cellStyle name="SAPBEXHLevel3 2 37 3" xfId="42693" xr:uid="{00000000-0005-0000-0000-000002B30000}"/>
    <cellStyle name="SAPBEXHLevel3 2 37 4" xfId="55701" xr:uid="{00000000-0005-0000-0000-000003B30000}"/>
    <cellStyle name="SAPBEXHLevel3 2 38" xfId="16520" xr:uid="{00000000-0005-0000-0000-000004B30000}"/>
    <cellStyle name="SAPBEXHLevel3 2 38 2" xfId="32851" xr:uid="{00000000-0005-0000-0000-000005B30000}"/>
    <cellStyle name="SAPBEXHLevel3 2 38 3" xfId="43090" xr:uid="{00000000-0005-0000-0000-000006B30000}"/>
    <cellStyle name="SAPBEXHLevel3 2 38 4" xfId="56098" xr:uid="{00000000-0005-0000-0000-000007B30000}"/>
    <cellStyle name="SAPBEXHLevel3 2 39" xfId="16739" xr:uid="{00000000-0005-0000-0000-000008B30000}"/>
    <cellStyle name="SAPBEXHLevel3 2 39 2" xfId="33045" xr:uid="{00000000-0005-0000-0000-000009B30000}"/>
    <cellStyle name="SAPBEXHLevel3 2 39 3" xfId="43260" xr:uid="{00000000-0005-0000-0000-00000AB30000}"/>
    <cellStyle name="SAPBEXHLevel3 2 39 4" xfId="56268" xr:uid="{00000000-0005-0000-0000-00000BB30000}"/>
    <cellStyle name="SAPBEXHLevel3 2 4" xfId="4348" xr:uid="{00000000-0005-0000-0000-00000CB30000}"/>
    <cellStyle name="SAPBEXHLevel3 2 4 2" xfId="21830" xr:uid="{00000000-0005-0000-0000-00000DB30000}"/>
    <cellStyle name="SAPBEXHLevel3 2 4 3" xfId="23315" xr:uid="{00000000-0005-0000-0000-00000EB30000}"/>
    <cellStyle name="SAPBEXHLevel3 2 4 4" xfId="46615" xr:uid="{00000000-0005-0000-0000-00000FB30000}"/>
    <cellStyle name="SAPBEXHLevel3 2 40" xfId="17540" xr:uid="{00000000-0005-0000-0000-000010B30000}"/>
    <cellStyle name="SAPBEXHLevel3 2 40 2" xfId="33778" xr:uid="{00000000-0005-0000-0000-000011B30000}"/>
    <cellStyle name="SAPBEXHLevel3 2 40 3" xfId="43892" xr:uid="{00000000-0005-0000-0000-000012B30000}"/>
    <cellStyle name="SAPBEXHLevel3 2 40 4" xfId="56900" xr:uid="{00000000-0005-0000-0000-000013B30000}"/>
    <cellStyle name="SAPBEXHLevel3 2 41" xfId="17791" xr:uid="{00000000-0005-0000-0000-000014B30000}"/>
    <cellStyle name="SAPBEXHLevel3 2 41 2" xfId="33999" xr:uid="{00000000-0005-0000-0000-000015B30000}"/>
    <cellStyle name="SAPBEXHLevel3 2 41 3" xfId="44073" xr:uid="{00000000-0005-0000-0000-000016B30000}"/>
    <cellStyle name="SAPBEXHLevel3 2 41 4" xfId="57081" xr:uid="{00000000-0005-0000-0000-000017B30000}"/>
    <cellStyle name="SAPBEXHLevel3 2 42" xfId="18110" xr:uid="{00000000-0005-0000-0000-000018B30000}"/>
    <cellStyle name="SAPBEXHLevel3 2 42 2" xfId="34280" xr:uid="{00000000-0005-0000-0000-000019B30000}"/>
    <cellStyle name="SAPBEXHLevel3 2 42 3" xfId="44307" xr:uid="{00000000-0005-0000-0000-00001AB30000}"/>
    <cellStyle name="SAPBEXHLevel3 2 42 4" xfId="57315" xr:uid="{00000000-0005-0000-0000-00001BB30000}"/>
    <cellStyle name="SAPBEXHLevel3 2 43" xfId="18421" xr:uid="{00000000-0005-0000-0000-00001CB30000}"/>
    <cellStyle name="SAPBEXHLevel3 2 43 2" xfId="34555" xr:uid="{00000000-0005-0000-0000-00001DB30000}"/>
    <cellStyle name="SAPBEXHLevel3 2 43 3" xfId="44537" xr:uid="{00000000-0005-0000-0000-00001EB30000}"/>
    <cellStyle name="SAPBEXHLevel3 2 43 4" xfId="57545" xr:uid="{00000000-0005-0000-0000-00001FB30000}"/>
    <cellStyle name="SAPBEXHLevel3 2 44" xfId="18737" xr:uid="{00000000-0005-0000-0000-000020B30000}"/>
    <cellStyle name="SAPBEXHLevel3 2 44 2" xfId="34835" xr:uid="{00000000-0005-0000-0000-000021B30000}"/>
    <cellStyle name="SAPBEXHLevel3 2 44 3" xfId="44772" xr:uid="{00000000-0005-0000-0000-000022B30000}"/>
    <cellStyle name="SAPBEXHLevel3 2 44 4" xfId="57780" xr:uid="{00000000-0005-0000-0000-000023B30000}"/>
    <cellStyle name="SAPBEXHLevel3 2 45" xfId="19197" xr:uid="{00000000-0005-0000-0000-000024B30000}"/>
    <cellStyle name="SAPBEXHLevel3 2 45 2" xfId="35244" xr:uid="{00000000-0005-0000-0000-000025B30000}"/>
    <cellStyle name="SAPBEXHLevel3 2 45 3" xfId="45114" xr:uid="{00000000-0005-0000-0000-000026B30000}"/>
    <cellStyle name="SAPBEXHLevel3 2 45 4" xfId="58122" xr:uid="{00000000-0005-0000-0000-000027B30000}"/>
    <cellStyle name="SAPBEXHLevel3 2 46" xfId="19500" xr:uid="{00000000-0005-0000-0000-000028B30000}"/>
    <cellStyle name="SAPBEXHLevel3 2 46 2" xfId="35510" xr:uid="{00000000-0005-0000-0000-000029B30000}"/>
    <cellStyle name="SAPBEXHLevel3 2 46 3" xfId="45337" xr:uid="{00000000-0005-0000-0000-00002AB30000}"/>
    <cellStyle name="SAPBEXHLevel3 2 46 4" xfId="58345" xr:uid="{00000000-0005-0000-0000-00002BB30000}"/>
    <cellStyle name="SAPBEXHLevel3 2 47" xfId="24939" xr:uid="{00000000-0005-0000-0000-00002CB30000}"/>
    <cellStyle name="SAPBEXHLevel3 2 48" xfId="45589" xr:uid="{00000000-0005-0000-0000-00002DB30000}"/>
    <cellStyle name="SAPBEXHLevel3 2 49" xfId="58748" xr:uid="{00000000-0005-0000-0000-00002EB30000}"/>
    <cellStyle name="SAPBEXHLevel3 2 5" xfId="4592" xr:uid="{00000000-0005-0000-0000-00002FB30000}"/>
    <cellStyle name="SAPBEXHLevel3 2 5 2" xfId="22043" xr:uid="{00000000-0005-0000-0000-000030B30000}"/>
    <cellStyle name="SAPBEXHLevel3 2 5 3" xfId="25670" xr:uid="{00000000-0005-0000-0000-000031B30000}"/>
    <cellStyle name="SAPBEXHLevel3 2 5 4" xfId="46787" xr:uid="{00000000-0005-0000-0000-000032B30000}"/>
    <cellStyle name="SAPBEXHLevel3 2 6" xfId="4982" xr:uid="{00000000-0005-0000-0000-000033B30000}"/>
    <cellStyle name="SAPBEXHLevel3 2 6 2" xfId="22405" xr:uid="{00000000-0005-0000-0000-000034B30000}"/>
    <cellStyle name="SAPBEXHLevel3 2 6 3" xfId="19756" xr:uid="{00000000-0005-0000-0000-000035B30000}"/>
    <cellStyle name="SAPBEXHLevel3 2 6 4" xfId="47099" xr:uid="{00000000-0005-0000-0000-000036B30000}"/>
    <cellStyle name="SAPBEXHLevel3 2 7" xfId="5207" xr:uid="{00000000-0005-0000-0000-000037B30000}"/>
    <cellStyle name="SAPBEXHLevel3 2 7 2" xfId="22608" xr:uid="{00000000-0005-0000-0000-000038B30000}"/>
    <cellStyle name="SAPBEXHLevel3 2 7 3" xfId="19642" xr:uid="{00000000-0005-0000-0000-000039B30000}"/>
    <cellStyle name="SAPBEXHLevel3 2 7 4" xfId="47280" xr:uid="{00000000-0005-0000-0000-00003AB30000}"/>
    <cellStyle name="SAPBEXHLevel3 2 8" xfId="5492" xr:uid="{00000000-0005-0000-0000-00003BB30000}"/>
    <cellStyle name="SAPBEXHLevel3 2 8 2" xfId="22869" xr:uid="{00000000-0005-0000-0000-00003CB30000}"/>
    <cellStyle name="SAPBEXHLevel3 2 8 3" xfId="30088" xr:uid="{00000000-0005-0000-0000-00003DB30000}"/>
    <cellStyle name="SAPBEXHLevel3 2 8 4" xfId="47498" xr:uid="{00000000-0005-0000-0000-00003EB30000}"/>
    <cellStyle name="SAPBEXHLevel3 2 9" xfId="5700" xr:uid="{00000000-0005-0000-0000-00003FB30000}"/>
    <cellStyle name="SAPBEXHLevel3 2 9 2" xfId="23058" xr:uid="{00000000-0005-0000-0000-000040B30000}"/>
    <cellStyle name="SAPBEXHLevel3 2 9 3" xfId="24670" xr:uid="{00000000-0005-0000-0000-000041B30000}"/>
    <cellStyle name="SAPBEXHLevel3 2 9 4" xfId="47660" xr:uid="{00000000-0005-0000-0000-000042B30000}"/>
    <cellStyle name="SAPBEXHLevel3 20" xfId="10207" xr:uid="{00000000-0005-0000-0000-000043B30000}"/>
    <cellStyle name="SAPBEXHLevel3 20 2" xfId="27176" xr:uid="{00000000-0005-0000-0000-000044B30000}"/>
    <cellStyle name="SAPBEXHLevel3 20 3" xfId="38247" xr:uid="{00000000-0005-0000-0000-000045B30000}"/>
    <cellStyle name="SAPBEXHLevel3 20 4" xfId="51204" xr:uid="{00000000-0005-0000-0000-000046B30000}"/>
    <cellStyle name="SAPBEXHLevel3 21" xfId="14195" xr:uid="{00000000-0005-0000-0000-000047B30000}"/>
    <cellStyle name="SAPBEXHLevel3 21 2" xfId="30766" xr:uid="{00000000-0005-0000-0000-000048B30000}"/>
    <cellStyle name="SAPBEXHLevel3 21 3" xfId="41280" xr:uid="{00000000-0005-0000-0000-000049B30000}"/>
    <cellStyle name="SAPBEXHLevel3 21 4" xfId="54288" xr:uid="{00000000-0005-0000-0000-00004AB30000}"/>
    <cellStyle name="SAPBEXHLevel3 22" xfId="15454" xr:uid="{00000000-0005-0000-0000-00004BB30000}"/>
    <cellStyle name="SAPBEXHLevel3 22 2" xfId="31882" xr:uid="{00000000-0005-0000-0000-00004CB30000}"/>
    <cellStyle name="SAPBEXHLevel3 22 3" xfId="42234" xr:uid="{00000000-0005-0000-0000-00004DB30000}"/>
    <cellStyle name="SAPBEXHLevel3 22 4" xfId="55242" xr:uid="{00000000-0005-0000-0000-00004EB30000}"/>
    <cellStyle name="SAPBEXHLevel3 23" xfId="16474" xr:uid="{00000000-0005-0000-0000-00004FB30000}"/>
    <cellStyle name="SAPBEXHLevel3 23 2" xfId="32806" xr:uid="{00000000-0005-0000-0000-000050B30000}"/>
    <cellStyle name="SAPBEXHLevel3 23 3" xfId="43045" xr:uid="{00000000-0005-0000-0000-000051B30000}"/>
    <cellStyle name="SAPBEXHLevel3 23 4" xfId="56053" xr:uid="{00000000-0005-0000-0000-000052B30000}"/>
    <cellStyle name="SAPBEXHLevel3 24" xfId="16951" xr:uid="{00000000-0005-0000-0000-000053B30000}"/>
    <cellStyle name="SAPBEXHLevel3 24 2" xfId="33232" xr:uid="{00000000-0005-0000-0000-000054B30000}"/>
    <cellStyle name="SAPBEXHLevel3 24 3" xfId="43414" xr:uid="{00000000-0005-0000-0000-000055B30000}"/>
    <cellStyle name="SAPBEXHLevel3 24 4" xfId="56422" xr:uid="{00000000-0005-0000-0000-000056B30000}"/>
    <cellStyle name="SAPBEXHLevel3 25" xfId="17043" xr:uid="{00000000-0005-0000-0000-000057B30000}"/>
    <cellStyle name="SAPBEXHLevel3 25 2" xfId="33323" xr:uid="{00000000-0005-0000-0000-000058B30000}"/>
    <cellStyle name="SAPBEXHLevel3 25 3" xfId="43500" xr:uid="{00000000-0005-0000-0000-000059B30000}"/>
    <cellStyle name="SAPBEXHLevel3 25 4" xfId="56508" xr:uid="{00000000-0005-0000-0000-00005AB30000}"/>
    <cellStyle name="SAPBEXHLevel3 26" xfId="17209" xr:uid="{00000000-0005-0000-0000-00005BB30000}"/>
    <cellStyle name="SAPBEXHLevel3 26 2" xfId="33470" xr:uid="{00000000-0005-0000-0000-00005CB30000}"/>
    <cellStyle name="SAPBEXHLevel3 26 3" xfId="43621" xr:uid="{00000000-0005-0000-0000-00005DB30000}"/>
    <cellStyle name="SAPBEXHLevel3 26 4" xfId="56629" xr:uid="{00000000-0005-0000-0000-00005EB30000}"/>
    <cellStyle name="SAPBEXHLevel3 27" xfId="16882" xr:uid="{00000000-0005-0000-0000-00005FB30000}"/>
    <cellStyle name="SAPBEXHLevel3 27 2" xfId="33168" xr:uid="{00000000-0005-0000-0000-000060B30000}"/>
    <cellStyle name="SAPBEXHLevel3 27 3" xfId="43364" xr:uid="{00000000-0005-0000-0000-000061B30000}"/>
    <cellStyle name="SAPBEXHLevel3 27 4" xfId="56372" xr:uid="{00000000-0005-0000-0000-000062B30000}"/>
    <cellStyle name="SAPBEXHLevel3 28" xfId="18895" xr:uid="{00000000-0005-0000-0000-000063B30000}"/>
    <cellStyle name="SAPBEXHLevel3 28 2" xfId="34967" xr:uid="{00000000-0005-0000-0000-000064B30000}"/>
    <cellStyle name="SAPBEXHLevel3 28 3" xfId="44881" xr:uid="{00000000-0005-0000-0000-000065B30000}"/>
    <cellStyle name="SAPBEXHLevel3 28 4" xfId="57889" xr:uid="{00000000-0005-0000-0000-000066B30000}"/>
    <cellStyle name="SAPBEXHLevel3 29" xfId="20213" xr:uid="{00000000-0005-0000-0000-000067B30000}"/>
    <cellStyle name="SAPBEXHLevel3 3" xfId="2823" xr:uid="{00000000-0005-0000-0000-000068B30000}"/>
    <cellStyle name="SAPBEXHLevel3 3 10" xfId="6197" xr:uid="{00000000-0005-0000-0000-000069B30000}"/>
    <cellStyle name="SAPBEXHLevel3 3 10 2" xfId="23519" xr:uid="{00000000-0005-0000-0000-00006AB30000}"/>
    <cellStyle name="SAPBEXHLevel3 3 10 3" xfId="34435" xr:uid="{00000000-0005-0000-0000-00006BB30000}"/>
    <cellStyle name="SAPBEXHLevel3 3 10 4" xfId="48053" xr:uid="{00000000-0005-0000-0000-00006CB30000}"/>
    <cellStyle name="SAPBEXHLevel3 3 11" xfId="6429" xr:uid="{00000000-0005-0000-0000-00006DB30000}"/>
    <cellStyle name="SAPBEXHLevel3 3 11 2" xfId="23728" xr:uid="{00000000-0005-0000-0000-00006EB30000}"/>
    <cellStyle name="SAPBEXHLevel3 3 11 3" xfId="24277" xr:uid="{00000000-0005-0000-0000-00006FB30000}"/>
    <cellStyle name="SAPBEXHLevel3 3 11 4" xfId="48226" xr:uid="{00000000-0005-0000-0000-000070B30000}"/>
    <cellStyle name="SAPBEXHLevel3 3 12" xfId="6723" xr:uid="{00000000-0005-0000-0000-000071B30000}"/>
    <cellStyle name="SAPBEXHLevel3 3 12 2" xfId="23990" xr:uid="{00000000-0005-0000-0000-000072B30000}"/>
    <cellStyle name="SAPBEXHLevel3 3 12 3" xfId="31633" xr:uid="{00000000-0005-0000-0000-000073B30000}"/>
    <cellStyle name="SAPBEXHLevel3 3 12 4" xfId="48449" xr:uid="{00000000-0005-0000-0000-000074B30000}"/>
    <cellStyle name="SAPBEXHLevel3 3 13" xfId="7088" xr:uid="{00000000-0005-0000-0000-000075B30000}"/>
    <cellStyle name="SAPBEXHLevel3 3 13 2" xfId="24319" xr:uid="{00000000-0005-0000-0000-000076B30000}"/>
    <cellStyle name="SAPBEXHLevel3 3 13 3" xfId="35760" xr:uid="{00000000-0005-0000-0000-000077B30000}"/>
    <cellStyle name="SAPBEXHLevel3 3 13 4" xfId="48729" xr:uid="{00000000-0005-0000-0000-000078B30000}"/>
    <cellStyle name="SAPBEXHLevel3 3 14" xfId="7513" xr:uid="{00000000-0005-0000-0000-000079B30000}"/>
    <cellStyle name="SAPBEXHLevel3 3 14 2" xfId="24696" xr:uid="{00000000-0005-0000-0000-00007AB30000}"/>
    <cellStyle name="SAPBEXHLevel3 3 14 3" xfId="36068" xr:uid="{00000000-0005-0000-0000-00007BB30000}"/>
    <cellStyle name="SAPBEXHLevel3 3 14 4" xfId="49039" xr:uid="{00000000-0005-0000-0000-00007CB30000}"/>
    <cellStyle name="SAPBEXHLevel3 3 15" xfId="7811" xr:uid="{00000000-0005-0000-0000-00007DB30000}"/>
    <cellStyle name="SAPBEXHLevel3 3 15 2" xfId="24966" xr:uid="{00000000-0005-0000-0000-00007EB30000}"/>
    <cellStyle name="SAPBEXHLevel3 3 15 3" xfId="36298" xr:uid="{00000000-0005-0000-0000-00007FB30000}"/>
    <cellStyle name="SAPBEXHLevel3 3 15 4" xfId="49269" xr:uid="{00000000-0005-0000-0000-000080B30000}"/>
    <cellStyle name="SAPBEXHLevel3 3 16" xfId="8392" xr:uid="{00000000-0005-0000-0000-000081B30000}"/>
    <cellStyle name="SAPBEXHLevel3 3 16 2" xfId="25508" xr:uid="{00000000-0005-0000-0000-000082B30000}"/>
    <cellStyle name="SAPBEXHLevel3 3 16 3" xfId="36781" xr:uid="{00000000-0005-0000-0000-000083B30000}"/>
    <cellStyle name="SAPBEXHLevel3 3 16 4" xfId="49752" xr:uid="{00000000-0005-0000-0000-000084B30000}"/>
    <cellStyle name="SAPBEXHLevel3 3 17" xfId="8654" xr:uid="{00000000-0005-0000-0000-000085B30000}"/>
    <cellStyle name="SAPBEXHLevel3 3 17 2" xfId="25735" xr:uid="{00000000-0005-0000-0000-000086B30000}"/>
    <cellStyle name="SAPBEXHLevel3 3 17 3" xfId="36970" xr:uid="{00000000-0005-0000-0000-000087B30000}"/>
    <cellStyle name="SAPBEXHLevel3 3 17 4" xfId="49941" xr:uid="{00000000-0005-0000-0000-000088B30000}"/>
    <cellStyle name="SAPBEXHLevel3 3 18" xfId="8932" xr:uid="{00000000-0005-0000-0000-000089B30000}"/>
    <cellStyle name="SAPBEXHLevel3 3 18 2" xfId="25985" xr:uid="{00000000-0005-0000-0000-00008AB30000}"/>
    <cellStyle name="SAPBEXHLevel3 3 18 3" xfId="37186" xr:uid="{00000000-0005-0000-0000-00008BB30000}"/>
    <cellStyle name="SAPBEXHLevel3 3 18 4" xfId="50157" xr:uid="{00000000-0005-0000-0000-00008CB30000}"/>
    <cellStyle name="SAPBEXHLevel3 3 19" xfId="10452" xr:uid="{00000000-0005-0000-0000-00008DB30000}"/>
    <cellStyle name="SAPBEXHLevel3 3 19 2" xfId="27405" xr:uid="{00000000-0005-0000-0000-00008EB30000}"/>
    <cellStyle name="SAPBEXHLevel3 3 19 3" xfId="38446" xr:uid="{00000000-0005-0000-0000-00008FB30000}"/>
    <cellStyle name="SAPBEXHLevel3 3 19 4" xfId="51433" xr:uid="{00000000-0005-0000-0000-000090B30000}"/>
    <cellStyle name="SAPBEXHLevel3 3 2" xfId="3337" xr:uid="{00000000-0005-0000-0000-000091B30000}"/>
    <cellStyle name="SAPBEXHLevel3 3 2 2" xfId="20911" xr:uid="{00000000-0005-0000-0000-000092B30000}"/>
    <cellStyle name="SAPBEXHLevel3 3 2 3" xfId="22737" xr:uid="{00000000-0005-0000-0000-000093B30000}"/>
    <cellStyle name="SAPBEXHLevel3 3 2 4" xfId="45825" xr:uid="{00000000-0005-0000-0000-000094B30000}"/>
    <cellStyle name="SAPBEXHLevel3 3 20" xfId="10698" xr:uid="{00000000-0005-0000-0000-000095B30000}"/>
    <cellStyle name="SAPBEXHLevel3 3 20 2" xfId="27634" xr:uid="{00000000-0005-0000-0000-000096B30000}"/>
    <cellStyle name="SAPBEXHLevel3 3 20 3" xfId="38643" xr:uid="{00000000-0005-0000-0000-000097B30000}"/>
    <cellStyle name="SAPBEXHLevel3 3 20 4" xfId="51651" xr:uid="{00000000-0005-0000-0000-000098B30000}"/>
    <cellStyle name="SAPBEXHLevel3 3 21" xfId="11022" xr:uid="{00000000-0005-0000-0000-000099B30000}"/>
    <cellStyle name="SAPBEXHLevel3 3 21 2" xfId="27929" xr:uid="{00000000-0005-0000-0000-00009AB30000}"/>
    <cellStyle name="SAPBEXHLevel3 3 21 3" xfId="38882" xr:uid="{00000000-0005-0000-0000-00009BB30000}"/>
    <cellStyle name="SAPBEXHLevel3 3 21 4" xfId="51890" xr:uid="{00000000-0005-0000-0000-00009CB30000}"/>
    <cellStyle name="SAPBEXHLevel3 3 22" xfId="11360" xr:uid="{00000000-0005-0000-0000-00009DB30000}"/>
    <cellStyle name="SAPBEXHLevel3 3 22 2" xfId="28236" xr:uid="{00000000-0005-0000-0000-00009EB30000}"/>
    <cellStyle name="SAPBEXHLevel3 3 22 3" xfId="39139" xr:uid="{00000000-0005-0000-0000-00009FB30000}"/>
    <cellStyle name="SAPBEXHLevel3 3 22 4" xfId="52147" xr:uid="{00000000-0005-0000-0000-0000A0B30000}"/>
    <cellStyle name="SAPBEXHLevel3 3 23" xfId="11631" xr:uid="{00000000-0005-0000-0000-0000A1B30000}"/>
    <cellStyle name="SAPBEXHLevel3 3 23 2" xfId="28475" xr:uid="{00000000-0005-0000-0000-0000A2B30000}"/>
    <cellStyle name="SAPBEXHLevel3 3 23 3" xfId="39342" xr:uid="{00000000-0005-0000-0000-0000A3B30000}"/>
    <cellStyle name="SAPBEXHLevel3 3 23 4" xfId="52350" xr:uid="{00000000-0005-0000-0000-0000A4B30000}"/>
    <cellStyle name="SAPBEXHLevel3 3 24" xfId="11962" xr:uid="{00000000-0005-0000-0000-0000A5B30000}"/>
    <cellStyle name="SAPBEXHLevel3 3 24 2" xfId="28775" xr:uid="{00000000-0005-0000-0000-0000A6B30000}"/>
    <cellStyle name="SAPBEXHLevel3 3 24 3" xfId="39603" xr:uid="{00000000-0005-0000-0000-0000A7B30000}"/>
    <cellStyle name="SAPBEXHLevel3 3 24 4" xfId="52611" xr:uid="{00000000-0005-0000-0000-0000A8B30000}"/>
    <cellStyle name="SAPBEXHLevel3 3 25" xfId="12247" xr:uid="{00000000-0005-0000-0000-0000A9B30000}"/>
    <cellStyle name="SAPBEXHLevel3 3 25 2" xfId="29028" xr:uid="{00000000-0005-0000-0000-0000AAB30000}"/>
    <cellStyle name="SAPBEXHLevel3 3 25 3" xfId="39802" xr:uid="{00000000-0005-0000-0000-0000ABB30000}"/>
    <cellStyle name="SAPBEXHLevel3 3 25 4" xfId="52810" xr:uid="{00000000-0005-0000-0000-0000ACB30000}"/>
    <cellStyle name="SAPBEXHLevel3 3 26" xfId="12520" xr:uid="{00000000-0005-0000-0000-0000ADB30000}"/>
    <cellStyle name="SAPBEXHLevel3 3 26 2" xfId="29269" xr:uid="{00000000-0005-0000-0000-0000AEB30000}"/>
    <cellStyle name="SAPBEXHLevel3 3 26 3" xfId="40003" xr:uid="{00000000-0005-0000-0000-0000AFB30000}"/>
    <cellStyle name="SAPBEXHLevel3 3 26 4" xfId="53011" xr:uid="{00000000-0005-0000-0000-0000B0B30000}"/>
    <cellStyle name="SAPBEXHLevel3 3 27" xfId="12803" xr:uid="{00000000-0005-0000-0000-0000B1B30000}"/>
    <cellStyle name="SAPBEXHLevel3 3 27 2" xfId="29520" xr:uid="{00000000-0005-0000-0000-0000B2B30000}"/>
    <cellStyle name="SAPBEXHLevel3 3 27 3" xfId="40204" xr:uid="{00000000-0005-0000-0000-0000B3B30000}"/>
    <cellStyle name="SAPBEXHLevel3 3 27 4" xfId="53212" xr:uid="{00000000-0005-0000-0000-0000B4B30000}"/>
    <cellStyle name="SAPBEXHLevel3 3 28" xfId="13146" xr:uid="{00000000-0005-0000-0000-0000B5B30000}"/>
    <cellStyle name="SAPBEXHLevel3 3 28 2" xfId="29828" xr:uid="{00000000-0005-0000-0000-0000B6B30000}"/>
    <cellStyle name="SAPBEXHLevel3 3 28 3" xfId="40472" xr:uid="{00000000-0005-0000-0000-0000B7B30000}"/>
    <cellStyle name="SAPBEXHLevel3 3 28 4" xfId="53480" xr:uid="{00000000-0005-0000-0000-0000B8B30000}"/>
    <cellStyle name="SAPBEXHLevel3 3 29" xfId="13483" xr:uid="{00000000-0005-0000-0000-0000B9B30000}"/>
    <cellStyle name="SAPBEXHLevel3 3 29 2" xfId="30134" xr:uid="{00000000-0005-0000-0000-0000BAB30000}"/>
    <cellStyle name="SAPBEXHLevel3 3 29 3" xfId="40738" xr:uid="{00000000-0005-0000-0000-0000BBB30000}"/>
    <cellStyle name="SAPBEXHLevel3 3 29 4" xfId="53746" xr:uid="{00000000-0005-0000-0000-0000BCB30000}"/>
    <cellStyle name="SAPBEXHLevel3 3 3" xfId="3633" xr:uid="{00000000-0005-0000-0000-0000BDB30000}"/>
    <cellStyle name="SAPBEXHLevel3 3 3 2" xfId="21171" xr:uid="{00000000-0005-0000-0000-0000BEB30000}"/>
    <cellStyle name="SAPBEXHLevel3 3 3 3" xfId="27124" xr:uid="{00000000-0005-0000-0000-0000BFB30000}"/>
    <cellStyle name="SAPBEXHLevel3 3 3 4" xfId="46042" xr:uid="{00000000-0005-0000-0000-0000C0B30000}"/>
    <cellStyle name="SAPBEXHLevel3 3 30" xfId="13722" xr:uid="{00000000-0005-0000-0000-0000C1B30000}"/>
    <cellStyle name="SAPBEXHLevel3 3 30 2" xfId="30347" xr:uid="{00000000-0005-0000-0000-0000C2B30000}"/>
    <cellStyle name="SAPBEXHLevel3 3 30 3" xfId="40923" xr:uid="{00000000-0005-0000-0000-0000C3B30000}"/>
    <cellStyle name="SAPBEXHLevel3 3 30 4" xfId="53931" xr:uid="{00000000-0005-0000-0000-0000C4B30000}"/>
    <cellStyle name="SAPBEXHLevel3 3 31" xfId="13997" xr:uid="{00000000-0005-0000-0000-0000C5B30000}"/>
    <cellStyle name="SAPBEXHLevel3 3 31 2" xfId="30587" xr:uid="{00000000-0005-0000-0000-0000C6B30000}"/>
    <cellStyle name="SAPBEXHLevel3 3 31 3" xfId="41125" xr:uid="{00000000-0005-0000-0000-0000C7B30000}"/>
    <cellStyle name="SAPBEXHLevel3 3 31 4" xfId="54133" xr:uid="{00000000-0005-0000-0000-0000C8B30000}"/>
    <cellStyle name="SAPBEXHLevel3 3 32" xfId="14294" xr:uid="{00000000-0005-0000-0000-0000C9B30000}"/>
    <cellStyle name="SAPBEXHLevel3 3 32 2" xfId="30851" xr:uid="{00000000-0005-0000-0000-0000CAB30000}"/>
    <cellStyle name="SAPBEXHLevel3 3 32 3" xfId="41341" xr:uid="{00000000-0005-0000-0000-0000CBB30000}"/>
    <cellStyle name="SAPBEXHLevel3 3 32 4" xfId="54349" xr:uid="{00000000-0005-0000-0000-0000CCB30000}"/>
    <cellStyle name="SAPBEXHLevel3 3 33" xfId="14618" xr:uid="{00000000-0005-0000-0000-0000CDB30000}"/>
    <cellStyle name="SAPBEXHLevel3 3 33 2" xfId="31139" xr:uid="{00000000-0005-0000-0000-0000CEB30000}"/>
    <cellStyle name="SAPBEXHLevel3 3 33 3" xfId="41584" xr:uid="{00000000-0005-0000-0000-0000CFB30000}"/>
    <cellStyle name="SAPBEXHLevel3 3 33 4" xfId="54592" xr:uid="{00000000-0005-0000-0000-0000D0B30000}"/>
    <cellStyle name="SAPBEXHLevel3 3 34" xfId="14921" xr:uid="{00000000-0005-0000-0000-0000D1B30000}"/>
    <cellStyle name="SAPBEXHLevel3 3 34 2" xfId="31408" xr:uid="{00000000-0005-0000-0000-0000D2B30000}"/>
    <cellStyle name="SAPBEXHLevel3 3 34 3" xfId="41816" xr:uid="{00000000-0005-0000-0000-0000D3B30000}"/>
    <cellStyle name="SAPBEXHLevel3 3 34 4" xfId="54824" xr:uid="{00000000-0005-0000-0000-0000D4B30000}"/>
    <cellStyle name="SAPBEXHLevel3 3 35" xfId="15226" xr:uid="{00000000-0005-0000-0000-0000D5B30000}"/>
    <cellStyle name="SAPBEXHLevel3 3 35 2" xfId="31677" xr:uid="{00000000-0005-0000-0000-0000D6B30000}"/>
    <cellStyle name="SAPBEXHLevel3 3 35 3" xfId="42046" xr:uid="{00000000-0005-0000-0000-0000D7B30000}"/>
    <cellStyle name="SAPBEXHLevel3 3 35 4" xfId="55054" xr:uid="{00000000-0005-0000-0000-0000D8B30000}"/>
    <cellStyle name="SAPBEXHLevel3 3 36" xfId="15672" xr:uid="{00000000-0005-0000-0000-0000D9B30000}"/>
    <cellStyle name="SAPBEXHLevel3 3 36 2" xfId="32081" xr:uid="{00000000-0005-0000-0000-0000DAB30000}"/>
    <cellStyle name="SAPBEXHLevel3 3 36 3" xfId="42408" xr:uid="{00000000-0005-0000-0000-0000DBB30000}"/>
    <cellStyle name="SAPBEXHLevel3 3 36 4" xfId="55416" xr:uid="{00000000-0005-0000-0000-0000DCB30000}"/>
    <cellStyle name="SAPBEXHLevel3 3 37" xfId="15935" xr:uid="{00000000-0005-0000-0000-0000DDB30000}"/>
    <cellStyle name="SAPBEXHLevel3 3 37 2" xfId="32308" xr:uid="{00000000-0005-0000-0000-0000DEB30000}"/>
    <cellStyle name="SAPBEXHLevel3 3 37 3" xfId="42598" xr:uid="{00000000-0005-0000-0000-0000DFB30000}"/>
    <cellStyle name="SAPBEXHLevel3 3 37 4" xfId="55606" xr:uid="{00000000-0005-0000-0000-0000E0B30000}"/>
    <cellStyle name="SAPBEXHLevel3 3 38" xfId="16422" xr:uid="{00000000-0005-0000-0000-0000E1B30000}"/>
    <cellStyle name="SAPBEXHLevel3 3 38 2" xfId="32755" xr:uid="{00000000-0005-0000-0000-0000E2B30000}"/>
    <cellStyle name="SAPBEXHLevel3 3 38 3" xfId="42994" xr:uid="{00000000-0005-0000-0000-0000E3B30000}"/>
    <cellStyle name="SAPBEXHLevel3 3 38 4" xfId="56002" xr:uid="{00000000-0005-0000-0000-0000E4B30000}"/>
    <cellStyle name="SAPBEXHLevel3 3 39" xfId="16642" xr:uid="{00000000-0005-0000-0000-0000E5B30000}"/>
    <cellStyle name="SAPBEXHLevel3 3 39 2" xfId="32950" xr:uid="{00000000-0005-0000-0000-0000E6B30000}"/>
    <cellStyle name="SAPBEXHLevel3 3 39 3" xfId="43165" xr:uid="{00000000-0005-0000-0000-0000E7B30000}"/>
    <cellStyle name="SAPBEXHLevel3 3 39 4" xfId="56173" xr:uid="{00000000-0005-0000-0000-0000E8B30000}"/>
    <cellStyle name="SAPBEXHLevel3 3 4" xfId="4250" xr:uid="{00000000-0005-0000-0000-0000E9B30000}"/>
    <cellStyle name="SAPBEXHLevel3 3 4 2" xfId="21735" xr:uid="{00000000-0005-0000-0000-0000EAB30000}"/>
    <cellStyle name="SAPBEXHLevel3 3 4 3" xfId="33343" xr:uid="{00000000-0005-0000-0000-0000EBB30000}"/>
    <cellStyle name="SAPBEXHLevel3 3 4 4" xfId="46520" xr:uid="{00000000-0005-0000-0000-0000ECB30000}"/>
    <cellStyle name="SAPBEXHLevel3 3 40" xfId="17444" xr:uid="{00000000-0005-0000-0000-0000EDB30000}"/>
    <cellStyle name="SAPBEXHLevel3 3 40 2" xfId="33682" xr:uid="{00000000-0005-0000-0000-0000EEB30000}"/>
    <cellStyle name="SAPBEXHLevel3 3 40 3" xfId="43797" xr:uid="{00000000-0005-0000-0000-0000EFB30000}"/>
    <cellStyle name="SAPBEXHLevel3 3 40 4" xfId="56805" xr:uid="{00000000-0005-0000-0000-0000F0B30000}"/>
    <cellStyle name="SAPBEXHLevel3 3 41" xfId="17693" xr:uid="{00000000-0005-0000-0000-0000F1B30000}"/>
    <cellStyle name="SAPBEXHLevel3 3 41 2" xfId="33903" xr:uid="{00000000-0005-0000-0000-0000F2B30000}"/>
    <cellStyle name="SAPBEXHLevel3 3 41 3" xfId="43978" xr:uid="{00000000-0005-0000-0000-0000F3B30000}"/>
    <cellStyle name="SAPBEXHLevel3 3 41 4" xfId="56986" xr:uid="{00000000-0005-0000-0000-0000F4B30000}"/>
    <cellStyle name="SAPBEXHLevel3 3 42" xfId="18012" xr:uid="{00000000-0005-0000-0000-0000F5B30000}"/>
    <cellStyle name="SAPBEXHLevel3 3 42 2" xfId="34185" xr:uid="{00000000-0005-0000-0000-0000F6B30000}"/>
    <cellStyle name="SAPBEXHLevel3 3 42 3" xfId="44212" xr:uid="{00000000-0005-0000-0000-0000F7B30000}"/>
    <cellStyle name="SAPBEXHLevel3 3 42 4" xfId="57220" xr:uid="{00000000-0005-0000-0000-0000F8B30000}"/>
    <cellStyle name="SAPBEXHLevel3 3 43" xfId="18323" xr:uid="{00000000-0005-0000-0000-0000F9B30000}"/>
    <cellStyle name="SAPBEXHLevel3 3 43 2" xfId="34460" xr:uid="{00000000-0005-0000-0000-0000FAB30000}"/>
    <cellStyle name="SAPBEXHLevel3 3 43 3" xfId="44442" xr:uid="{00000000-0005-0000-0000-0000FBB30000}"/>
    <cellStyle name="SAPBEXHLevel3 3 43 4" xfId="57450" xr:uid="{00000000-0005-0000-0000-0000FCB30000}"/>
    <cellStyle name="SAPBEXHLevel3 3 44" xfId="18639" xr:uid="{00000000-0005-0000-0000-0000FDB30000}"/>
    <cellStyle name="SAPBEXHLevel3 3 44 2" xfId="34740" xr:uid="{00000000-0005-0000-0000-0000FEB30000}"/>
    <cellStyle name="SAPBEXHLevel3 3 44 3" xfId="44677" xr:uid="{00000000-0005-0000-0000-0000FFB30000}"/>
    <cellStyle name="SAPBEXHLevel3 3 44 4" xfId="57685" xr:uid="{00000000-0005-0000-0000-000000B40000}"/>
    <cellStyle name="SAPBEXHLevel3 3 45" xfId="19101" xr:uid="{00000000-0005-0000-0000-000001B40000}"/>
    <cellStyle name="SAPBEXHLevel3 3 45 2" xfId="35149" xr:uid="{00000000-0005-0000-0000-000002B40000}"/>
    <cellStyle name="SAPBEXHLevel3 3 45 3" xfId="45019" xr:uid="{00000000-0005-0000-0000-000003B40000}"/>
    <cellStyle name="SAPBEXHLevel3 3 45 4" xfId="58027" xr:uid="{00000000-0005-0000-0000-000004B40000}"/>
    <cellStyle name="SAPBEXHLevel3 3 46" xfId="19402" xr:uid="{00000000-0005-0000-0000-000005B40000}"/>
    <cellStyle name="SAPBEXHLevel3 3 46 2" xfId="35415" xr:uid="{00000000-0005-0000-0000-000006B40000}"/>
    <cellStyle name="SAPBEXHLevel3 3 46 3" xfId="45242" xr:uid="{00000000-0005-0000-0000-000007B40000}"/>
    <cellStyle name="SAPBEXHLevel3 3 46 4" xfId="58250" xr:uid="{00000000-0005-0000-0000-000008B40000}"/>
    <cellStyle name="SAPBEXHLevel3 3 47" xfId="25095" xr:uid="{00000000-0005-0000-0000-000009B40000}"/>
    <cellStyle name="SAPBEXHLevel3 3 48" xfId="45526" xr:uid="{00000000-0005-0000-0000-00000AB40000}"/>
    <cellStyle name="SAPBEXHLevel3 3 5" xfId="4493" xr:uid="{00000000-0005-0000-0000-00000BB40000}"/>
    <cellStyle name="SAPBEXHLevel3 3 5 2" xfId="21946" xr:uid="{00000000-0005-0000-0000-00000CB40000}"/>
    <cellStyle name="SAPBEXHLevel3 3 5 3" xfId="26921" xr:uid="{00000000-0005-0000-0000-00000DB40000}"/>
    <cellStyle name="SAPBEXHLevel3 3 5 4" xfId="46690" xr:uid="{00000000-0005-0000-0000-00000EB40000}"/>
    <cellStyle name="SAPBEXHLevel3 3 6" xfId="4884" xr:uid="{00000000-0005-0000-0000-00000FB40000}"/>
    <cellStyle name="SAPBEXHLevel3 3 6 2" xfId="22309" xr:uid="{00000000-0005-0000-0000-000010B40000}"/>
    <cellStyle name="SAPBEXHLevel3 3 6 3" xfId="29938" xr:uid="{00000000-0005-0000-0000-000011B40000}"/>
    <cellStyle name="SAPBEXHLevel3 3 6 4" xfId="47003" xr:uid="{00000000-0005-0000-0000-000012B40000}"/>
    <cellStyle name="SAPBEXHLevel3 3 7" xfId="5110" xr:uid="{00000000-0005-0000-0000-000013B40000}"/>
    <cellStyle name="SAPBEXHLevel3 3 7 2" xfId="22513" xr:uid="{00000000-0005-0000-0000-000014B40000}"/>
    <cellStyle name="SAPBEXHLevel3 3 7 3" xfId="19722" xr:uid="{00000000-0005-0000-0000-000015B40000}"/>
    <cellStyle name="SAPBEXHLevel3 3 7 4" xfId="47185" xr:uid="{00000000-0005-0000-0000-000016B40000}"/>
    <cellStyle name="SAPBEXHLevel3 3 8" xfId="5395" xr:uid="{00000000-0005-0000-0000-000017B40000}"/>
    <cellStyle name="SAPBEXHLevel3 3 8 2" xfId="22774" xr:uid="{00000000-0005-0000-0000-000018B40000}"/>
    <cellStyle name="SAPBEXHLevel3 3 8 3" xfId="20296" xr:uid="{00000000-0005-0000-0000-000019B40000}"/>
    <cellStyle name="SAPBEXHLevel3 3 8 4" xfId="47403" xr:uid="{00000000-0005-0000-0000-00001AB40000}"/>
    <cellStyle name="SAPBEXHLevel3 3 9" xfId="5603" xr:uid="{00000000-0005-0000-0000-00001BB40000}"/>
    <cellStyle name="SAPBEXHLevel3 3 9 2" xfId="22963" xr:uid="{00000000-0005-0000-0000-00001CB40000}"/>
    <cellStyle name="SAPBEXHLevel3 3 9 3" xfId="23850" xr:uid="{00000000-0005-0000-0000-00001DB40000}"/>
    <cellStyle name="SAPBEXHLevel3 3 9 4" xfId="47565" xr:uid="{00000000-0005-0000-0000-00001EB40000}"/>
    <cellStyle name="SAPBEXHLevel3 30" xfId="45422" xr:uid="{00000000-0005-0000-0000-00001FB40000}"/>
    <cellStyle name="SAPBEXHLevel3 4" xfId="2710" xr:uid="{00000000-0005-0000-0000-000020B40000}"/>
    <cellStyle name="SAPBEXHLevel3 4 10" xfId="6119" xr:uid="{00000000-0005-0000-0000-000021B40000}"/>
    <cellStyle name="SAPBEXHLevel3 4 10 2" xfId="23451" xr:uid="{00000000-0005-0000-0000-000022B40000}"/>
    <cellStyle name="SAPBEXHLevel3 4 10 3" xfId="21857" xr:uid="{00000000-0005-0000-0000-000023B40000}"/>
    <cellStyle name="SAPBEXHLevel3 4 10 4" xfId="48006" xr:uid="{00000000-0005-0000-0000-000024B40000}"/>
    <cellStyle name="SAPBEXHLevel3 4 11" xfId="5961" xr:uid="{00000000-0005-0000-0000-000025B40000}"/>
    <cellStyle name="SAPBEXHLevel3 4 11 2" xfId="23298" xr:uid="{00000000-0005-0000-0000-000026B40000}"/>
    <cellStyle name="SAPBEXHLevel3 4 11 3" xfId="23086" xr:uid="{00000000-0005-0000-0000-000027B40000}"/>
    <cellStyle name="SAPBEXHLevel3 4 11 4" xfId="47866" xr:uid="{00000000-0005-0000-0000-000028B40000}"/>
    <cellStyle name="SAPBEXHLevel3 4 12" xfId="6644" xr:uid="{00000000-0005-0000-0000-000029B40000}"/>
    <cellStyle name="SAPBEXHLevel3 4 12 2" xfId="23923" xr:uid="{00000000-0005-0000-0000-00002AB40000}"/>
    <cellStyle name="SAPBEXHLevel3 4 12 3" xfId="31533" xr:uid="{00000000-0005-0000-0000-00002BB40000}"/>
    <cellStyle name="SAPBEXHLevel3 4 12 4" xfId="48406" xr:uid="{00000000-0005-0000-0000-00002CB40000}"/>
    <cellStyle name="SAPBEXHLevel3 4 13" xfId="7018" xr:uid="{00000000-0005-0000-0000-00002DB40000}"/>
    <cellStyle name="SAPBEXHLevel3 4 13 2" xfId="24262" xr:uid="{00000000-0005-0000-0000-00002EB40000}"/>
    <cellStyle name="SAPBEXHLevel3 4 13 3" xfId="35726" xr:uid="{00000000-0005-0000-0000-00002FB40000}"/>
    <cellStyle name="SAPBEXHLevel3 4 13 4" xfId="48695" xr:uid="{00000000-0005-0000-0000-000030B40000}"/>
    <cellStyle name="SAPBEXHLevel3 4 14" xfId="7433" xr:uid="{00000000-0005-0000-0000-000031B40000}"/>
    <cellStyle name="SAPBEXHLevel3 4 14 2" xfId="24633" xr:uid="{00000000-0005-0000-0000-000032B40000}"/>
    <cellStyle name="SAPBEXHLevel3 4 14 3" xfId="36024" xr:uid="{00000000-0005-0000-0000-000033B40000}"/>
    <cellStyle name="SAPBEXHLevel3 4 14 4" xfId="48995" xr:uid="{00000000-0005-0000-0000-000034B40000}"/>
    <cellStyle name="SAPBEXHLevel3 4 15" xfId="7741" xr:uid="{00000000-0005-0000-0000-000035B40000}"/>
    <cellStyle name="SAPBEXHLevel3 4 15 2" xfId="24904" xr:uid="{00000000-0005-0000-0000-000036B40000}"/>
    <cellStyle name="SAPBEXHLevel3 4 15 3" xfId="36255" xr:uid="{00000000-0005-0000-0000-000037B40000}"/>
    <cellStyle name="SAPBEXHLevel3 4 15 4" xfId="49226" xr:uid="{00000000-0005-0000-0000-000038B40000}"/>
    <cellStyle name="SAPBEXHLevel3 4 16" xfId="8317" xr:uid="{00000000-0005-0000-0000-000039B40000}"/>
    <cellStyle name="SAPBEXHLevel3 4 16 2" xfId="25442" xr:uid="{00000000-0005-0000-0000-00003AB40000}"/>
    <cellStyle name="SAPBEXHLevel3 4 16 3" xfId="36733" xr:uid="{00000000-0005-0000-0000-00003BB40000}"/>
    <cellStyle name="SAPBEXHLevel3 4 16 4" xfId="49704" xr:uid="{00000000-0005-0000-0000-00003CB40000}"/>
    <cellStyle name="SAPBEXHLevel3 4 17" xfId="8164" xr:uid="{00000000-0005-0000-0000-00003DB40000}"/>
    <cellStyle name="SAPBEXHLevel3 4 17 2" xfId="25296" xr:uid="{00000000-0005-0000-0000-00003EB40000}"/>
    <cellStyle name="SAPBEXHLevel3 4 17 3" xfId="36599" xr:uid="{00000000-0005-0000-0000-00003FB40000}"/>
    <cellStyle name="SAPBEXHLevel3 4 17 4" xfId="49570" xr:uid="{00000000-0005-0000-0000-000040B40000}"/>
    <cellStyle name="SAPBEXHLevel3 4 18" xfId="8862" xr:uid="{00000000-0005-0000-0000-000041B40000}"/>
    <cellStyle name="SAPBEXHLevel3 4 18 2" xfId="25924" xr:uid="{00000000-0005-0000-0000-000042B40000}"/>
    <cellStyle name="SAPBEXHLevel3 4 18 3" xfId="37143" xr:uid="{00000000-0005-0000-0000-000043B40000}"/>
    <cellStyle name="SAPBEXHLevel3 4 18 4" xfId="50114" xr:uid="{00000000-0005-0000-0000-000044B40000}"/>
    <cellStyle name="SAPBEXHLevel3 4 19" xfId="10368" xr:uid="{00000000-0005-0000-0000-000045B40000}"/>
    <cellStyle name="SAPBEXHLevel3 4 19 2" xfId="27331" xr:uid="{00000000-0005-0000-0000-000046B40000}"/>
    <cellStyle name="SAPBEXHLevel3 4 19 3" xfId="38390" xr:uid="{00000000-0005-0000-0000-000047B40000}"/>
    <cellStyle name="SAPBEXHLevel3 4 19 4" xfId="51350" xr:uid="{00000000-0005-0000-0000-000048B40000}"/>
    <cellStyle name="SAPBEXHLevel3 4 2" xfId="3258" xr:uid="{00000000-0005-0000-0000-000049B40000}"/>
    <cellStyle name="SAPBEXHLevel3 4 2 2" xfId="20844" xr:uid="{00000000-0005-0000-0000-00004AB40000}"/>
    <cellStyle name="SAPBEXHLevel3 4 2 3" xfId="25657" xr:uid="{00000000-0005-0000-0000-00004BB40000}"/>
    <cellStyle name="SAPBEXHLevel3 4 2 4" xfId="45782" xr:uid="{00000000-0005-0000-0000-00004CB40000}"/>
    <cellStyle name="SAPBEXHLevel3 4 20" xfId="10424" xr:uid="{00000000-0005-0000-0000-00004DB40000}"/>
    <cellStyle name="SAPBEXHLevel3 4 20 2" xfId="27379" xr:uid="{00000000-0005-0000-0000-00004EB40000}"/>
    <cellStyle name="SAPBEXHLevel3 4 20 3" xfId="38424" xr:uid="{00000000-0005-0000-0000-00004FB40000}"/>
    <cellStyle name="SAPBEXHLevel3 4 20 4" xfId="51405" xr:uid="{00000000-0005-0000-0000-000050B40000}"/>
    <cellStyle name="SAPBEXHLevel3 4 21" xfId="10926" xr:uid="{00000000-0005-0000-0000-000051B40000}"/>
    <cellStyle name="SAPBEXHLevel3 4 21 2" xfId="27846" xr:uid="{00000000-0005-0000-0000-000052B40000}"/>
    <cellStyle name="SAPBEXHLevel3 4 21 3" xfId="38824" xr:uid="{00000000-0005-0000-0000-000053B40000}"/>
    <cellStyle name="SAPBEXHLevel3 4 21 4" xfId="51832" xr:uid="{00000000-0005-0000-0000-000054B40000}"/>
    <cellStyle name="SAPBEXHLevel3 4 22" xfId="11270" xr:uid="{00000000-0005-0000-0000-000055B40000}"/>
    <cellStyle name="SAPBEXHLevel3 4 22 2" xfId="28153" xr:uid="{00000000-0005-0000-0000-000056B40000}"/>
    <cellStyle name="SAPBEXHLevel3 4 22 3" xfId="39079" xr:uid="{00000000-0005-0000-0000-000057B40000}"/>
    <cellStyle name="SAPBEXHLevel3 4 22 4" xfId="52087" xr:uid="{00000000-0005-0000-0000-000058B40000}"/>
    <cellStyle name="SAPBEXHLevel3 4 23" xfId="9344" xr:uid="{00000000-0005-0000-0000-000059B40000}"/>
    <cellStyle name="SAPBEXHLevel3 4 23 2" xfId="26371" xr:uid="{00000000-0005-0000-0000-00005AB40000}"/>
    <cellStyle name="SAPBEXHLevel3 4 23 3" xfId="37537" xr:uid="{00000000-0005-0000-0000-00005BB40000}"/>
    <cellStyle name="SAPBEXHLevel3 4 23 4" xfId="50503" xr:uid="{00000000-0005-0000-0000-00005CB40000}"/>
    <cellStyle name="SAPBEXHLevel3 4 24" xfId="11871" xr:uid="{00000000-0005-0000-0000-00005DB40000}"/>
    <cellStyle name="SAPBEXHLevel3 4 24 2" xfId="28693" xr:uid="{00000000-0005-0000-0000-00005EB40000}"/>
    <cellStyle name="SAPBEXHLevel3 4 24 3" xfId="39543" xr:uid="{00000000-0005-0000-0000-00005FB40000}"/>
    <cellStyle name="SAPBEXHLevel3 4 24 4" xfId="52551" xr:uid="{00000000-0005-0000-0000-000060B40000}"/>
    <cellStyle name="SAPBEXHLevel3 4 25" xfId="9425" xr:uid="{00000000-0005-0000-0000-000061B40000}"/>
    <cellStyle name="SAPBEXHLevel3 4 25 2" xfId="26448" xr:uid="{00000000-0005-0000-0000-000062B40000}"/>
    <cellStyle name="SAPBEXHLevel3 4 25 3" xfId="37602" xr:uid="{00000000-0005-0000-0000-000063B40000}"/>
    <cellStyle name="SAPBEXHLevel3 4 25 4" xfId="50568" xr:uid="{00000000-0005-0000-0000-000064B40000}"/>
    <cellStyle name="SAPBEXHLevel3 4 26" xfId="9879" xr:uid="{00000000-0005-0000-0000-000065B40000}"/>
    <cellStyle name="SAPBEXHLevel3 4 26 2" xfId="26870" xr:uid="{00000000-0005-0000-0000-000066B40000}"/>
    <cellStyle name="SAPBEXHLevel3 4 26 3" xfId="37985" xr:uid="{00000000-0005-0000-0000-000067B40000}"/>
    <cellStyle name="SAPBEXHLevel3 4 26 4" xfId="50951" xr:uid="{00000000-0005-0000-0000-000068B40000}"/>
    <cellStyle name="SAPBEXHLevel3 4 27" xfId="12424" xr:uid="{00000000-0005-0000-0000-000069B40000}"/>
    <cellStyle name="SAPBEXHLevel3 4 27 2" xfId="29185" xr:uid="{00000000-0005-0000-0000-00006AB40000}"/>
    <cellStyle name="SAPBEXHLevel3 4 27 3" xfId="39945" xr:uid="{00000000-0005-0000-0000-00006BB40000}"/>
    <cellStyle name="SAPBEXHLevel3 4 27 4" xfId="52953" xr:uid="{00000000-0005-0000-0000-00006CB40000}"/>
    <cellStyle name="SAPBEXHLevel3 4 28" xfId="13057" xr:uid="{00000000-0005-0000-0000-00006DB40000}"/>
    <cellStyle name="SAPBEXHLevel3 4 28 2" xfId="29750" xr:uid="{00000000-0005-0000-0000-00006EB40000}"/>
    <cellStyle name="SAPBEXHLevel3 4 28 3" xfId="40415" xr:uid="{00000000-0005-0000-0000-00006FB40000}"/>
    <cellStyle name="SAPBEXHLevel3 4 28 4" xfId="53423" xr:uid="{00000000-0005-0000-0000-000070B40000}"/>
    <cellStyle name="SAPBEXHLevel3 4 29" xfId="13397" xr:uid="{00000000-0005-0000-0000-000071B40000}"/>
    <cellStyle name="SAPBEXHLevel3 4 29 2" xfId="30059" xr:uid="{00000000-0005-0000-0000-000072B40000}"/>
    <cellStyle name="SAPBEXHLevel3 4 29 3" xfId="40680" xr:uid="{00000000-0005-0000-0000-000073B40000}"/>
    <cellStyle name="SAPBEXHLevel3 4 29 4" xfId="53688" xr:uid="{00000000-0005-0000-0000-000074B40000}"/>
    <cellStyle name="SAPBEXHLevel3 4 3" xfId="3554" xr:uid="{00000000-0005-0000-0000-000075B40000}"/>
    <cellStyle name="SAPBEXHLevel3 4 3 2" xfId="21108" xr:uid="{00000000-0005-0000-0000-000076B40000}"/>
    <cellStyle name="SAPBEXHLevel3 4 3 3" xfId="25679" xr:uid="{00000000-0005-0000-0000-000077B40000}"/>
    <cellStyle name="SAPBEXHLevel3 4 3 4" xfId="45999" xr:uid="{00000000-0005-0000-0000-000078B40000}"/>
    <cellStyle name="SAPBEXHLevel3 4 30" xfId="13350" xr:uid="{00000000-0005-0000-0000-000079B40000}"/>
    <cellStyle name="SAPBEXHLevel3 4 30 2" xfId="30013" xr:uid="{00000000-0005-0000-0000-00007AB40000}"/>
    <cellStyle name="SAPBEXHLevel3 4 30 3" xfId="40634" xr:uid="{00000000-0005-0000-0000-00007BB40000}"/>
    <cellStyle name="SAPBEXHLevel3 4 30 4" xfId="53642" xr:uid="{00000000-0005-0000-0000-00007CB40000}"/>
    <cellStyle name="SAPBEXHLevel3 4 31" xfId="9317" xr:uid="{00000000-0005-0000-0000-00007DB40000}"/>
    <cellStyle name="SAPBEXHLevel3 4 31 2" xfId="26345" xr:uid="{00000000-0005-0000-0000-00007EB40000}"/>
    <cellStyle name="SAPBEXHLevel3 4 31 3" xfId="37513" xr:uid="{00000000-0005-0000-0000-00007FB40000}"/>
    <cellStyle name="SAPBEXHLevel3 4 31 4" xfId="50479" xr:uid="{00000000-0005-0000-0000-000080B40000}"/>
    <cellStyle name="SAPBEXHLevel3 4 32" xfId="14210" xr:uid="{00000000-0005-0000-0000-000081B40000}"/>
    <cellStyle name="SAPBEXHLevel3 4 32 2" xfId="30780" xr:uid="{00000000-0005-0000-0000-000082B40000}"/>
    <cellStyle name="SAPBEXHLevel3 4 32 3" xfId="41293" xr:uid="{00000000-0005-0000-0000-000083B40000}"/>
    <cellStyle name="SAPBEXHLevel3 4 32 4" xfId="54301" xr:uid="{00000000-0005-0000-0000-000084B40000}"/>
    <cellStyle name="SAPBEXHLevel3 4 33" xfId="14533" xr:uid="{00000000-0005-0000-0000-000085B40000}"/>
    <cellStyle name="SAPBEXHLevel3 4 33 2" xfId="31069" xr:uid="{00000000-0005-0000-0000-000086B40000}"/>
    <cellStyle name="SAPBEXHLevel3 4 33 3" xfId="41537" xr:uid="{00000000-0005-0000-0000-000087B40000}"/>
    <cellStyle name="SAPBEXHLevel3 4 33 4" xfId="54545" xr:uid="{00000000-0005-0000-0000-000088B40000}"/>
    <cellStyle name="SAPBEXHLevel3 4 34" xfId="14849" xr:uid="{00000000-0005-0000-0000-000089B40000}"/>
    <cellStyle name="SAPBEXHLevel3 4 34 2" xfId="31347" xr:uid="{00000000-0005-0000-0000-00008AB40000}"/>
    <cellStyle name="SAPBEXHLevel3 4 34 3" xfId="41771" xr:uid="{00000000-0005-0000-0000-00008BB40000}"/>
    <cellStyle name="SAPBEXHLevel3 4 34 4" xfId="54779" xr:uid="{00000000-0005-0000-0000-00008CB40000}"/>
    <cellStyle name="SAPBEXHLevel3 4 35" xfId="15147" xr:uid="{00000000-0005-0000-0000-00008DB40000}"/>
    <cellStyle name="SAPBEXHLevel3 4 35 2" xfId="31614" xr:uid="{00000000-0005-0000-0000-00008EB40000}"/>
    <cellStyle name="SAPBEXHLevel3 4 35 3" xfId="42003" xr:uid="{00000000-0005-0000-0000-00008FB40000}"/>
    <cellStyle name="SAPBEXHLevel3 4 35 4" xfId="55011" xr:uid="{00000000-0005-0000-0000-000090B40000}"/>
    <cellStyle name="SAPBEXHLevel3 4 36" xfId="15599" xr:uid="{00000000-0005-0000-0000-000091B40000}"/>
    <cellStyle name="SAPBEXHLevel3 4 36 2" xfId="32020" xr:uid="{00000000-0005-0000-0000-000092B40000}"/>
    <cellStyle name="SAPBEXHLevel3 4 36 3" xfId="42363" xr:uid="{00000000-0005-0000-0000-000093B40000}"/>
    <cellStyle name="SAPBEXHLevel3 4 36 4" xfId="55371" xr:uid="{00000000-0005-0000-0000-000094B40000}"/>
    <cellStyle name="SAPBEXHLevel3 4 37" xfId="15856" xr:uid="{00000000-0005-0000-0000-000095B40000}"/>
    <cellStyle name="SAPBEXHLevel3 4 37 2" xfId="32248" xr:uid="{00000000-0005-0000-0000-000096B40000}"/>
    <cellStyle name="SAPBEXHLevel3 4 37 3" xfId="42555" xr:uid="{00000000-0005-0000-0000-000097B40000}"/>
    <cellStyle name="SAPBEXHLevel3 4 37 4" xfId="55563" xr:uid="{00000000-0005-0000-0000-000098B40000}"/>
    <cellStyle name="SAPBEXHLevel3 4 38" xfId="16344" xr:uid="{00000000-0005-0000-0000-000099B40000}"/>
    <cellStyle name="SAPBEXHLevel3 4 38 2" xfId="32687" xr:uid="{00000000-0005-0000-0000-00009AB40000}"/>
    <cellStyle name="SAPBEXHLevel3 4 38 3" xfId="42943" xr:uid="{00000000-0005-0000-0000-00009BB40000}"/>
    <cellStyle name="SAPBEXHLevel3 4 38 4" xfId="55951" xr:uid="{00000000-0005-0000-0000-00009CB40000}"/>
    <cellStyle name="SAPBEXHLevel3 4 39" xfId="16228" xr:uid="{00000000-0005-0000-0000-00009DB40000}"/>
    <cellStyle name="SAPBEXHLevel3 4 39 2" xfId="32580" xr:uid="{00000000-0005-0000-0000-00009EB40000}"/>
    <cellStyle name="SAPBEXHLevel3 4 39 3" xfId="42842" xr:uid="{00000000-0005-0000-0000-00009FB40000}"/>
    <cellStyle name="SAPBEXHLevel3 4 39 4" xfId="55850" xr:uid="{00000000-0005-0000-0000-0000A0B40000}"/>
    <cellStyle name="SAPBEXHLevel3 4 4" xfId="4173" xr:uid="{00000000-0005-0000-0000-0000A1B40000}"/>
    <cellStyle name="SAPBEXHLevel3 4 4 2" xfId="21671" xr:uid="{00000000-0005-0000-0000-0000A2B40000}"/>
    <cellStyle name="SAPBEXHLevel3 4 4 3" xfId="19853" xr:uid="{00000000-0005-0000-0000-0000A3B40000}"/>
    <cellStyle name="SAPBEXHLevel3 4 4 4" xfId="46479" xr:uid="{00000000-0005-0000-0000-0000A4B40000}"/>
    <cellStyle name="SAPBEXHLevel3 4 40" xfId="17364" xr:uid="{00000000-0005-0000-0000-0000A5B40000}"/>
    <cellStyle name="SAPBEXHLevel3 4 40 2" xfId="33617" xr:uid="{00000000-0005-0000-0000-0000A6B40000}"/>
    <cellStyle name="SAPBEXHLevel3 4 40 3" xfId="43755" xr:uid="{00000000-0005-0000-0000-0000A7B40000}"/>
    <cellStyle name="SAPBEXHLevel3 4 40 4" xfId="56763" xr:uid="{00000000-0005-0000-0000-0000A8B40000}"/>
    <cellStyle name="SAPBEXHLevel3 4 41" xfId="17152" xr:uid="{00000000-0005-0000-0000-0000A9B40000}"/>
    <cellStyle name="SAPBEXHLevel3 4 41 2" xfId="33416" xr:uid="{00000000-0005-0000-0000-0000AAB40000}"/>
    <cellStyle name="SAPBEXHLevel3 4 41 3" xfId="43577" xr:uid="{00000000-0005-0000-0000-0000ABB40000}"/>
    <cellStyle name="SAPBEXHLevel3 4 41 4" xfId="56585" xr:uid="{00000000-0005-0000-0000-0000ACB40000}"/>
    <cellStyle name="SAPBEXHLevel3 4 42" xfId="17925" xr:uid="{00000000-0005-0000-0000-0000ADB40000}"/>
    <cellStyle name="SAPBEXHLevel3 4 42 2" xfId="34113" xr:uid="{00000000-0005-0000-0000-0000AEB40000}"/>
    <cellStyle name="SAPBEXHLevel3 4 42 3" xfId="44166" xr:uid="{00000000-0005-0000-0000-0000AFB40000}"/>
    <cellStyle name="SAPBEXHLevel3 4 42 4" xfId="57174" xr:uid="{00000000-0005-0000-0000-0000B0B40000}"/>
    <cellStyle name="SAPBEXHLevel3 4 43" xfId="18240" xr:uid="{00000000-0005-0000-0000-0000B1B40000}"/>
    <cellStyle name="SAPBEXHLevel3 4 43 2" xfId="34388" xr:uid="{00000000-0005-0000-0000-0000B2B40000}"/>
    <cellStyle name="SAPBEXHLevel3 4 43 3" xfId="44397" xr:uid="{00000000-0005-0000-0000-0000B3B40000}"/>
    <cellStyle name="SAPBEXHLevel3 4 43 4" xfId="57405" xr:uid="{00000000-0005-0000-0000-0000B4B40000}"/>
    <cellStyle name="SAPBEXHLevel3 4 44" xfId="18560" xr:uid="{00000000-0005-0000-0000-0000B5B40000}"/>
    <cellStyle name="SAPBEXHLevel3 4 44 2" xfId="34675" xr:uid="{00000000-0005-0000-0000-0000B6B40000}"/>
    <cellStyle name="SAPBEXHLevel3 4 44 3" xfId="44634" xr:uid="{00000000-0005-0000-0000-0000B7B40000}"/>
    <cellStyle name="SAPBEXHLevel3 4 44 4" xfId="57642" xr:uid="{00000000-0005-0000-0000-0000B8B40000}"/>
    <cellStyle name="SAPBEXHLevel3 4 45" xfId="19019" xr:uid="{00000000-0005-0000-0000-0000B9B40000}"/>
    <cellStyle name="SAPBEXHLevel3 4 45 2" xfId="35082" xr:uid="{00000000-0005-0000-0000-0000BAB40000}"/>
    <cellStyle name="SAPBEXHLevel3 4 45 3" xfId="44976" xr:uid="{00000000-0005-0000-0000-0000BBB40000}"/>
    <cellStyle name="SAPBEXHLevel3 4 45 4" xfId="57984" xr:uid="{00000000-0005-0000-0000-0000BCB40000}"/>
    <cellStyle name="SAPBEXHLevel3 4 46" xfId="19323" xr:uid="{00000000-0005-0000-0000-0000BDB40000}"/>
    <cellStyle name="SAPBEXHLevel3 4 46 2" xfId="35352" xr:uid="{00000000-0005-0000-0000-0000BEB40000}"/>
    <cellStyle name="SAPBEXHLevel3 4 46 3" xfId="45199" xr:uid="{00000000-0005-0000-0000-0000BFB40000}"/>
    <cellStyle name="SAPBEXHLevel3 4 46 4" xfId="58207" xr:uid="{00000000-0005-0000-0000-0000C0B40000}"/>
    <cellStyle name="SAPBEXHLevel3 4 47" xfId="31377" xr:uid="{00000000-0005-0000-0000-0000C1B40000}"/>
    <cellStyle name="SAPBEXHLevel3 4 48" xfId="45483" xr:uid="{00000000-0005-0000-0000-0000C2B40000}"/>
    <cellStyle name="SAPBEXHLevel3 4 5" xfId="4016" xr:uid="{00000000-0005-0000-0000-0000C3B40000}"/>
    <cellStyle name="SAPBEXHLevel3 4 5 2" xfId="21523" xr:uid="{00000000-0005-0000-0000-0000C4B40000}"/>
    <cellStyle name="SAPBEXHLevel3 4 5 3" xfId="19983" xr:uid="{00000000-0005-0000-0000-0000C5B40000}"/>
    <cellStyle name="SAPBEXHLevel3 4 5 4" xfId="46349" xr:uid="{00000000-0005-0000-0000-0000C6B40000}"/>
    <cellStyle name="SAPBEXHLevel3 4 6" xfId="4806" xr:uid="{00000000-0005-0000-0000-0000C7B40000}"/>
    <cellStyle name="SAPBEXHLevel3 4 6 2" xfId="22239" xr:uid="{00000000-0005-0000-0000-0000C8B40000}"/>
    <cellStyle name="SAPBEXHLevel3 4 6 3" xfId="22057" xr:uid="{00000000-0005-0000-0000-0000C9B40000}"/>
    <cellStyle name="SAPBEXHLevel3 4 6 4" xfId="46952" xr:uid="{00000000-0005-0000-0000-0000CAB40000}"/>
    <cellStyle name="SAPBEXHLevel3 4 7" xfId="4832" xr:uid="{00000000-0005-0000-0000-0000CBB40000}"/>
    <cellStyle name="SAPBEXHLevel3 4 7 2" xfId="22263" xr:uid="{00000000-0005-0000-0000-0000CCB40000}"/>
    <cellStyle name="SAPBEXHLevel3 4 7 3" xfId="19769" xr:uid="{00000000-0005-0000-0000-0000CDB40000}"/>
    <cellStyle name="SAPBEXHLevel3 4 7 4" xfId="46973" xr:uid="{00000000-0005-0000-0000-0000CEB40000}"/>
    <cellStyle name="SAPBEXHLevel3 4 8" xfId="5319" xr:uid="{00000000-0005-0000-0000-0000CFB40000}"/>
    <cellStyle name="SAPBEXHLevel3 4 8 2" xfId="22706" xr:uid="{00000000-0005-0000-0000-0000D0B40000}"/>
    <cellStyle name="SAPBEXHLevel3 4 8 3" xfId="20343" xr:uid="{00000000-0005-0000-0000-0000D1B40000}"/>
    <cellStyle name="SAPBEXHLevel3 4 8 4" xfId="47354" xr:uid="{00000000-0005-0000-0000-0000D2B40000}"/>
    <cellStyle name="SAPBEXHLevel3 4 9" xfId="5343" xr:uid="{00000000-0005-0000-0000-0000D3B40000}"/>
    <cellStyle name="SAPBEXHLevel3 4 9 2" xfId="22728" xr:uid="{00000000-0005-0000-0000-0000D4B40000}"/>
    <cellStyle name="SAPBEXHLevel3 4 9 3" xfId="20325" xr:uid="{00000000-0005-0000-0000-0000D5B40000}"/>
    <cellStyle name="SAPBEXHLevel3 4 9 4" xfId="47373" xr:uid="{00000000-0005-0000-0000-0000D6B40000}"/>
    <cellStyle name="SAPBEXHLevel3 5" xfId="3147" xr:uid="{00000000-0005-0000-0000-0000D7B40000}"/>
    <cellStyle name="SAPBEXHLevel3 5 2" xfId="20740" xr:uid="{00000000-0005-0000-0000-0000D8B40000}"/>
    <cellStyle name="SAPBEXHLevel3 5 3" xfId="20599" xr:uid="{00000000-0005-0000-0000-0000D9B40000}"/>
    <cellStyle name="SAPBEXHLevel3 5 4" xfId="45690" xr:uid="{00000000-0005-0000-0000-0000DAB40000}"/>
    <cellStyle name="SAPBEXHLevel3 6" xfId="4189" xr:uid="{00000000-0005-0000-0000-0000DBB40000}"/>
    <cellStyle name="SAPBEXHLevel3 6 2" xfId="21686" xr:uid="{00000000-0005-0000-0000-0000DCB40000}"/>
    <cellStyle name="SAPBEXHLevel3 6 3" xfId="19839" xr:uid="{00000000-0005-0000-0000-0000DDB40000}"/>
    <cellStyle name="SAPBEXHLevel3 6 4" xfId="46494" xr:uid="{00000000-0005-0000-0000-0000DEB40000}"/>
    <cellStyle name="SAPBEXHLevel3 7" xfId="5848" xr:uid="{00000000-0005-0000-0000-0000DFB40000}"/>
    <cellStyle name="SAPBEXHLevel3 7 2" xfId="23193" xr:uid="{00000000-0005-0000-0000-0000E0B40000}"/>
    <cellStyle name="SAPBEXHLevel3 7 3" xfId="35123" xr:uid="{00000000-0005-0000-0000-0000E1B40000}"/>
    <cellStyle name="SAPBEXHLevel3 7 4" xfId="47773" xr:uid="{00000000-0005-0000-0000-0000E2B40000}"/>
    <cellStyle name="SAPBEXHLevel3 8" xfId="5897" xr:uid="{00000000-0005-0000-0000-0000E3B40000}"/>
    <cellStyle name="SAPBEXHLevel3 8 2" xfId="23239" xr:uid="{00000000-0005-0000-0000-0000E4B40000}"/>
    <cellStyle name="SAPBEXHLevel3 8 3" xfId="28980" xr:uid="{00000000-0005-0000-0000-0000E5B40000}"/>
    <cellStyle name="SAPBEXHLevel3 8 4" xfId="47819" xr:uid="{00000000-0005-0000-0000-0000E6B40000}"/>
    <cellStyle name="SAPBEXHLevel3 9" xfId="6941" xr:uid="{00000000-0005-0000-0000-0000E7B40000}"/>
    <cellStyle name="SAPBEXHLevel3 9 2" xfId="24186" xr:uid="{00000000-0005-0000-0000-0000E8B40000}"/>
    <cellStyle name="SAPBEXHLevel3 9 3" xfId="35654" xr:uid="{00000000-0005-0000-0000-0000E9B40000}"/>
    <cellStyle name="SAPBEXHLevel3 9 4" xfId="48623" xr:uid="{00000000-0005-0000-0000-0000EAB40000}"/>
    <cellStyle name="SAPBEXHLevel3X" xfId="1612" xr:uid="{00000000-0005-0000-0000-0000EBB40000}"/>
    <cellStyle name="SAPBEXHLevel3X 10" xfId="7302" xr:uid="{00000000-0005-0000-0000-0000ECB40000}"/>
    <cellStyle name="SAPBEXHLevel3X 10 2" xfId="24514" xr:uid="{00000000-0005-0000-0000-0000EDB40000}"/>
    <cellStyle name="SAPBEXHLevel3X 10 3" xfId="35928" xr:uid="{00000000-0005-0000-0000-0000EEB40000}"/>
    <cellStyle name="SAPBEXHLevel3X 10 4" xfId="48899" xr:uid="{00000000-0005-0000-0000-0000EFB40000}"/>
    <cellStyle name="SAPBEXHLevel3X 11" xfId="8141" xr:uid="{00000000-0005-0000-0000-0000F0B40000}"/>
    <cellStyle name="SAPBEXHLevel3X 11 2" xfId="25274" xr:uid="{00000000-0005-0000-0000-0000F1B40000}"/>
    <cellStyle name="SAPBEXHLevel3X 11 3" xfId="36578" xr:uid="{00000000-0005-0000-0000-0000F2B40000}"/>
    <cellStyle name="SAPBEXHLevel3X 11 4" xfId="49549" xr:uid="{00000000-0005-0000-0000-0000F3B40000}"/>
    <cellStyle name="SAPBEXHLevel3X 12" xfId="8233" xr:uid="{00000000-0005-0000-0000-0000F4B40000}"/>
    <cellStyle name="SAPBEXHLevel3X 12 2" xfId="25361" xr:uid="{00000000-0005-0000-0000-0000F5B40000}"/>
    <cellStyle name="SAPBEXHLevel3X 12 3" xfId="36659" xr:uid="{00000000-0005-0000-0000-0000F6B40000}"/>
    <cellStyle name="SAPBEXHLevel3X 12 4" xfId="49630" xr:uid="{00000000-0005-0000-0000-0000F7B40000}"/>
    <cellStyle name="SAPBEXHLevel3X 13" xfId="9468" xr:uid="{00000000-0005-0000-0000-0000F8B40000}"/>
    <cellStyle name="SAPBEXHLevel3X 13 2" xfId="26488" xr:uid="{00000000-0005-0000-0000-0000F9B40000}"/>
    <cellStyle name="SAPBEXHLevel3X 13 3" xfId="37636" xr:uid="{00000000-0005-0000-0000-0000FAB40000}"/>
    <cellStyle name="SAPBEXHLevel3X 13 4" xfId="50602" xr:uid="{00000000-0005-0000-0000-0000FBB40000}"/>
    <cellStyle name="SAPBEXHLevel3X 14" xfId="10065" xr:uid="{00000000-0005-0000-0000-0000FCB40000}"/>
    <cellStyle name="SAPBEXHLevel3X 14 2" xfId="27043" xr:uid="{00000000-0005-0000-0000-0000FDB40000}"/>
    <cellStyle name="SAPBEXHLevel3X 14 3" xfId="38131" xr:uid="{00000000-0005-0000-0000-0000FEB40000}"/>
    <cellStyle name="SAPBEXHLevel3X 14 4" xfId="51096" xr:uid="{00000000-0005-0000-0000-0000FFB40000}"/>
    <cellStyle name="SAPBEXHLevel3X 15" xfId="10005" xr:uid="{00000000-0005-0000-0000-000000B50000}"/>
    <cellStyle name="SAPBEXHLevel3X 15 2" xfId="26990" xr:uid="{00000000-0005-0000-0000-000001B50000}"/>
    <cellStyle name="SAPBEXHLevel3X 15 3" xfId="38091" xr:uid="{00000000-0005-0000-0000-000002B50000}"/>
    <cellStyle name="SAPBEXHLevel3X 15 4" xfId="51056" xr:uid="{00000000-0005-0000-0000-000003B50000}"/>
    <cellStyle name="SAPBEXHLevel3X 16" xfId="9890" xr:uid="{00000000-0005-0000-0000-000004B50000}"/>
    <cellStyle name="SAPBEXHLevel3X 16 2" xfId="26881" xr:uid="{00000000-0005-0000-0000-000005B50000}"/>
    <cellStyle name="SAPBEXHLevel3X 16 3" xfId="37996" xr:uid="{00000000-0005-0000-0000-000006B50000}"/>
    <cellStyle name="SAPBEXHLevel3X 16 4" xfId="50962" xr:uid="{00000000-0005-0000-0000-000007B50000}"/>
    <cellStyle name="SAPBEXHLevel3X 17" xfId="9554" xr:uid="{00000000-0005-0000-0000-000008B50000}"/>
    <cellStyle name="SAPBEXHLevel3X 17 2" xfId="26567" xr:uid="{00000000-0005-0000-0000-000009B50000}"/>
    <cellStyle name="SAPBEXHLevel3X 17 3" xfId="37710" xr:uid="{00000000-0005-0000-0000-00000AB50000}"/>
    <cellStyle name="SAPBEXHLevel3X 17 4" xfId="50676" xr:uid="{00000000-0005-0000-0000-00000BB50000}"/>
    <cellStyle name="SAPBEXHLevel3X 18" xfId="9160" xr:uid="{00000000-0005-0000-0000-00000CB50000}"/>
    <cellStyle name="SAPBEXHLevel3X 18 2" xfId="26193" xr:uid="{00000000-0005-0000-0000-00000DB50000}"/>
    <cellStyle name="SAPBEXHLevel3X 18 3" xfId="37373" xr:uid="{00000000-0005-0000-0000-00000EB50000}"/>
    <cellStyle name="SAPBEXHLevel3X 18 4" xfId="50344" xr:uid="{00000000-0005-0000-0000-00000FB50000}"/>
    <cellStyle name="SAPBEXHLevel3X 19" xfId="9316" xr:uid="{00000000-0005-0000-0000-000010B50000}"/>
    <cellStyle name="SAPBEXHLevel3X 19 2" xfId="26344" xr:uid="{00000000-0005-0000-0000-000011B50000}"/>
    <cellStyle name="SAPBEXHLevel3X 19 3" xfId="37512" xr:uid="{00000000-0005-0000-0000-000012B50000}"/>
    <cellStyle name="SAPBEXHLevel3X 19 4" xfId="50478" xr:uid="{00000000-0005-0000-0000-000013B50000}"/>
    <cellStyle name="SAPBEXHLevel3X 2" xfId="2924" xr:uid="{00000000-0005-0000-0000-000014B50000}"/>
    <cellStyle name="SAPBEXHLevel3X 2 10" xfId="6293" xr:uid="{00000000-0005-0000-0000-000015B50000}"/>
    <cellStyle name="SAPBEXHLevel3X 2 10 2" xfId="23615" xr:uid="{00000000-0005-0000-0000-000016B50000}"/>
    <cellStyle name="SAPBEXHLevel3X 2 10 3" xfId="28212" xr:uid="{00000000-0005-0000-0000-000017B50000}"/>
    <cellStyle name="SAPBEXHLevel3X 2 10 4" xfId="48149" xr:uid="{00000000-0005-0000-0000-000018B50000}"/>
    <cellStyle name="SAPBEXHLevel3X 2 11" xfId="6528" xr:uid="{00000000-0005-0000-0000-000019B50000}"/>
    <cellStyle name="SAPBEXHLevel3X 2 11 2" xfId="23824" xr:uid="{00000000-0005-0000-0000-00001AB50000}"/>
    <cellStyle name="SAPBEXHLevel3X 2 11 3" xfId="33485" xr:uid="{00000000-0005-0000-0000-00001BB50000}"/>
    <cellStyle name="SAPBEXHLevel3X 2 11 4" xfId="48322" xr:uid="{00000000-0005-0000-0000-00001CB50000}"/>
    <cellStyle name="SAPBEXHLevel3X 2 12" xfId="6822" xr:uid="{00000000-0005-0000-0000-00001DB50000}"/>
    <cellStyle name="SAPBEXHLevel3X 2 12 2" xfId="24086" xr:uid="{00000000-0005-0000-0000-00001EB50000}"/>
    <cellStyle name="SAPBEXHLevel3X 2 12 3" xfId="30255" xr:uid="{00000000-0005-0000-0000-00001FB50000}"/>
    <cellStyle name="SAPBEXHLevel3X 2 12 4" xfId="48545" xr:uid="{00000000-0005-0000-0000-000020B50000}"/>
    <cellStyle name="SAPBEXHLevel3X 2 13" xfId="7185" xr:uid="{00000000-0005-0000-0000-000021B50000}"/>
    <cellStyle name="SAPBEXHLevel3X 2 13 2" xfId="24416" xr:uid="{00000000-0005-0000-0000-000022B50000}"/>
    <cellStyle name="SAPBEXHLevel3X 2 13 3" xfId="35856" xr:uid="{00000000-0005-0000-0000-000023B50000}"/>
    <cellStyle name="SAPBEXHLevel3X 2 13 4" xfId="48825" xr:uid="{00000000-0005-0000-0000-000024B50000}"/>
    <cellStyle name="SAPBEXHLevel3X 2 14" xfId="7612" xr:uid="{00000000-0005-0000-0000-000025B50000}"/>
    <cellStyle name="SAPBEXHLevel3X 2 14 2" xfId="24792" xr:uid="{00000000-0005-0000-0000-000026B50000}"/>
    <cellStyle name="SAPBEXHLevel3X 2 14 3" xfId="36164" xr:uid="{00000000-0005-0000-0000-000027B50000}"/>
    <cellStyle name="SAPBEXHLevel3X 2 14 4" xfId="49135" xr:uid="{00000000-0005-0000-0000-000028B50000}"/>
    <cellStyle name="SAPBEXHLevel3X 2 15" xfId="7909" xr:uid="{00000000-0005-0000-0000-000029B50000}"/>
    <cellStyle name="SAPBEXHLevel3X 2 15 2" xfId="25062" xr:uid="{00000000-0005-0000-0000-00002AB50000}"/>
    <cellStyle name="SAPBEXHLevel3X 2 15 3" xfId="36394" xr:uid="{00000000-0005-0000-0000-00002BB50000}"/>
    <cellStyle name="SAPBEXHLevel3X 2 15 4" xfId="49365" xr:uid="{00000000-0005-0000-0000-00002CB50000}"/>
    <cellStyle name="SAPBEXHLevel3X 2 16" xfId="8491" xr:uid="{00000000-0005-0000-0000-00002DB50000}"/>
    <cellStyle name="SAPBEXHLevel3X 2 16 2" xfId="25605" xr:uid="{00000000-0005-0000-0000-00002EB50000}"/>
    <cellStyle name="SAPBEXHLevel3X 2 16 3" xfId="36878" xr:uid="{00000000-0005-0000-0000-00002FB50000}"/>
    <cellStyle name="SAPBEXHLevel3X 2 16 4" xfId="49849" xr:uid="{00000000-0005-0000-0000-000030B50000}"/>
    <cellStyle name="SAPBEXHLevel3X 2 17" xfId="8753" xr:uid="{00000000-0005-0000-0000-000031B50000}"/>
    <cellStyle name="SAPBEXHLevel3X 2 17 2" xfId="25832" xr:uid="{00000000-0005-0000-0000-000032B50000}"/>
    <cellStyle name="SAPBEXHLevel3X 2 17 3" xfId="37066" xr:uid="{00000000-0005-0000-0000-000033B50000}"/>
    <cellStyle name="SAPBEXHLevel3X 2 17 4" xfId="50037" xr:uid="{00000000-0005-0000-0000-000034B50000}"/>
    <cellStyle name="SAPBEXHLevel3X 2 18" xfId="9030" xr:uid="{00000000-0005-0000-0000-000035B50000}"/>
    <cellStyle name="SAPBEXHLevel3X 2 18 2" xfId="26081" xr:uid="{00000000-0005-0000-0000-000036B50000}"/>
    <cellStyle name="SAPBEXHLevel3X 2 18 3" xfId="37282" xr:uid="{00000000-0005-0000-0000-000037B50000}"/>
    <cellStyle name="SAPBEXHLevel3X 2 18 4" xfId="50253" xr:uid="{00000000-0005-0000-0000-000038B50000}"/>
    <cellStyle name="SAPBEXHLevel3X 2 19" xfId="10550" xr:uid="{00000000-0005-0000-0000-000039B50000}"/>
    <cellStyle name="SAPBEXHLevel3X 2 19 2" xfId="27503" xr:uid="{00000000-0005-0000-0000-00003AB50000}"/>
    <cellStyle name="SAPBEXHLevel3X 2 19 3" xfId="38543" xr:uid="{00000000-0005-0000-0000-00003BB50000}"/>
    <cellStyle name="SAPBEXHLevel3X 2 19 4" xfId="51530" xr:uid="{00000000-0005-0000-0000-00003CB50000}"/>
    <cellStyle name="SAPBEXHLevel3X 2 2" xfId="3436" xr:uid="{00000000-0005-0000-0000-00003DB50000}"/>
    <cellStyle name="SAPBEXHLevel3X 2 2 2" xfId="21008" xr:uid="{00000000-0005-0000-0000-00003EB50000}"/>
    <cellStyle name="SAPBEXHLevel3X 2 2 3" xfId="34594" xr:uid="{00000000-0005-0000-0000-00003FB50000}"/>
    <cellStyle name="SAPBEXHLevel3X 2 2 4" xfId="45921" xr:uid="{00000000-0005-0000-0000-000040B50000}"/>
    <cellStyle name="SAPBEXHLevel3X 2 20" xfId="10796" xr:uid="{00000000-0005-0000-0000-000041B50000}"/>
    <cellStyle name="SAPBEXHLevel3X 2 20 2" xfId="27730" xr:uid="{00000000-0005-0000-0000-000042B50000}"/>
    <cellStyle name="SAPBEXHLevel3X 2 20 3" xfId="38739" xr:uid="{00000000-0005-0000-0000-000043B50000}"/>
    <cellStyle name="SAPBEXHLevel3X 2 20 4" xfId="51747" xr:uid="{00000000-0005-0000-0000-000044B50000}"/>
    <cellStyle name="SAPBEXHLevel3X 2 21" xfId="11121" xr:uid="{00000000-0005-0000-0000-000045B50000}"/>
    <cellStyle name="SAPBEXHLevel3X 2 21 2" xfId="28025" xr:uid="{00000000-0005-0000-0000-000046B50000}"/>
    <cellStyle name="SAPBEXHLevel3X 2 21 3" xfId="38978" xr:uid="{00000000-0005-0000-0000-000047B50000}"/>
    <cellStyle name="SAPBEXHLevel3X 2 21 4" xfId="51986" xr:uid="{00000000-0005-0000-0000-000048B50000}"/>
    <cellStyle name="SAPBEXHLevel3X 2 22" xfId="11461" xr:uid="{00000000-0005-0000-0000-000049B50000}"/>
    <cellStyle name="SAPBEXHLevel3X 2 22 2" xfId="28335" xr:uid="{00000000-0005-0000-0000-00004AB50000}"/>
    <cellStyle name="SAPBEXHLevel3X 2 22 3" xfId="39237" xr:uid="{00000000-0005-0000-0000-00004BB50000}"/>
    <cellStyle name="SAPBEXHLevel3X 2 22 4" xfId="52245" xr:uid="{00000000-0005-0000-0000-00004CB50000}"/>
    <cellStyle name="SAPBEXHLevel3X 2 23" xfId="11732" xr:uid="{00000000-0005-0000-0000-00004DB50000}"/>
    <cellStyle name="SAPBEXHLevel3X 2 23 2" xfId="28572" xr:uid="{00000000-0005-0000-0000-00004EB50000}"/>
    <cellStyle name="SAPBEXHLevel3X 2 23 3" xfId="39439" xr:uid="{00000000-0005-0000-0000-00004FB50000}"/>
    <cellStyle name="SAPBEXHLevel3X 2 23 4" xfId="52447" xr:uid="{00000000-0005-0000-0000-000050B50000}"/>
    <cellStyle name="SAPBEXHLevel3X 2 24" xfId="12061" xr:uid="{00000000-0005-0000-0000-000051B50000}"/>
    <cellStyle name="SAPBEXHLevel3X 2 24 2" xfId="28872" xr:uid="{00000000-0005-0000-0000-000052B50000}"/>
    <cellStyle name="SAPBEXHLevel3X 2 24 3" xfId="39700" xr:uid="{00000000-0005-0000-0000-000053B50000}"/>
    <cellStyle name="SAPBEXHLevel3X 2 24 4" xfId="52708" xr:uid="{00000000-0005-0000-0000-000054B50000}"/>
    <cellStyle name="SAPBEXHLevel3X 2 25" xfId="12348" xr:uid="{00000000-0005-0000-0000-000055B50000}"/>
    <cellStyle name="SAPBEXHLevel3X 2 25 2" xfId="29126" xr:uid="{00000000-0005-0000-0000-000056B50000}"/>
    <cellStyle name="SAPBEXHLevel3X 2 25 3" xfId="39900" xr:uid="{00000000-0005-0000-0000-000057B50000}"/>
    <cellStyle name="SAPBEXHLevel3X 2 25 4" xfId="52908" xr:uid="{00000000-0005-0000-0000-000058B50000}"/>
    <cellStyle name="SAPBEXHLevel3X 2 26" xfId="12620" xr:uid="{00000000-0005-0000-0000-000059B50000}"/>
    <cellStyle name="SAPBEXHLevel3X 2 26 2" xfId="29367" xr:uid="{00000000-0005-0000-0000-00005AB50000}"/>
    <cellStyle name="SAPBEXHLevel3X 2 26 3" xfId="40100" xr:uid="{00000000-0005-0000-0000-00005BB50000}"/>
    <cellStyle name="SAPBEXHLevel3X 2 26 4" xfId="53108" xr:uid="{00000000-0005-0000-0000-00005CB50000}"/>
    <cellStyle name="SAPBEXHLevel3X 2 27" xfId="12902" xr:uid="{00000000-0005-0000-0000-00005DB50000}"/>
    <cellStyle name="SAPBEXHLevel3X 2 27 2" xfId="29616" xr:uid="{00000000-0005-0000-0000-00005EB50000}"/>
    <cellStyle name="SAPBEXHLevel3X 2 27 3" xfId="40300" xr:uid="{00000000-0005-0000-0000-00005FB50000}"/>
    <cellStyle name="SAPBEXHLevel3X 2 27 4" xfId="53308" xr:uid="{00000000-0005-0000-0000-000060B50000}"/>
    <cellStyle name="SAPBEXHLevel3X 2 28" xfId="13244" xr:uid="{00000000-0005-0000-0000-000061B50000}"/>
    <cellStyle name="SAPBEXHLevel3X 2 28 2" xfId="29924" xr:uid="{00000000-0005-0000-0000-000062B50000}"/>
    <cellStyle name="SAPBEXHLevel3X 2 28 3" xfId="40568" xr:uid="{00000000-0005-0000-0000-000063B50000}"/>
    <cellStyle name="SAPBEXHLevel3X 2 28 4" xfId="53576" xr:uid="{00000000-0005-0000-0000-000064B50000}"/>
    <cellStyle name="SAPBEXHLevel3X 2 29" xfId="13581" xr:uid="{00000000-0005-0000-0000-000065B50000}"/>
    <cellStyle name="SAPBEXHLevel3X 2 29 2" xfId="30230" xr:uid="{00000000-0005-0000-0000-000066B50000}"/>
    <cellStyle name="SAPBEXHLevel3X 2 29 3" xfId="40834" xr:uid="{00000000-0005-0000-0000-000067B50000}"/>
    <cellStyle name="SAPBEXHLevel3X 2 29 4" xfId="53842" xr:uid="{00000000-0005-0000-0000-000068B50000}"/>
    <cellStyle name="SAPBEXHLevel3X 2 3" xfId="3732" xr:uid="{00000000-0005-0000-0000-000069B50000}"/>
    <cellStyle name="SAPBEXHLevel3X 2 3 2" xfId="21267" xr:uid="{00000000-0005-0000-0000-00006AB50000}"/>
    <cellStyle name="SAPBEXHLevel3X 2 3 3" xfId="24212" xr:uid="{00000000-0005-0000-0000-00006BB50000}"/>
    <cellStyle name="SAPBEXHLevel3X 2 3 4" xfId="46138" xr:uid="{00000000-0005-0000-0000-00006CB50000}"/>
    <cellStyle name="SAPBEXHLevel3X 2 30" xfId="13821" xr:uid="{00000000-0005-0000-0000-00006DB50000}"/>
    <cellStyle name="SAPBEXHLevel3X 2 30 2" xfId="30444" xr:uid="{00000000-0005-0000-0000-00006EB50000}"/>
    <cellStyle name="SAPBEXHLevel3X 2 30 3" xfId="41019" xr:uid="{00000000-0005-0000-0000-00006FB50000}"/>
    <cellStyle name="SAPBEXHLevel3X 2 30 4" xfId="54027" xr:uid="{00000000-0005-0000-0000-000070B50000}"/>
    <cellStyle name="SAPBEXHLevel3X 2 31" xfId="14096" xr:uid="{00000000-0005-0000-0000-000071B50000}"/>
    <cellStyle name="SAPBEXHLevel3X 2 31 2" xfId="30683" xr:uid="{00000000-0005-0000-0000-000072B50000}"/>
    <cellStyle name="SAPBEXHLevel3X 2 31 3" xfId="41221" xr:uid="{00000000-0005-0000-0000-000073B50000}"/>
    <cellStyle name="SAPBEXHLevel3X 2 31 4" xfId="54229" xr:uid="{00000000-0005-0000-0000-000074B50000}"/>
    <cellStyle name="SAPBEXHLevel3X 2 32" xfId="14393" xr:uid="{00000000-0005-0000-0000-000075B50000}"/>
    <cellStyle name="SAPBEXHLevel3X 2 32 2" xfId="30947" xr:uid="{00000000-0005-0000-0000-000076B50000}"/>
    <cellStyle name="SAPBEXHLevel3X 2 32 3" xfId="41437" xr:uid="{00000000-0005-0000-0000-000077B50000}"/>
    <cellStyle name="SAPBEXHLevel3X 2 32 4" xfId="54445" xr:uid="{00000000-0005-0000-0000-000078B50000}"/>
    <cellStyle name="SAPBEXHLevel3X 2 33" xfId="14717" xr:uid="{00000000-0005-0000-0000-000079B50000}"/>
    <cellStyle name="SAPBEXHLevel3X 2 33 2" xfId="31235" xr:uid="{00000000-0005-0000-0000-00007AB50000}"/>
    <cellStyle name="SAPBEXHLevel3X 2 33 3" xfId="41680" xr:uid="{00000000-0005-0000-0000-00007BB50000}"/>
    <cellStyle name="SAPBEXHLevel3X 2 33 4" xfId="54688" xr:uid="{00000000-0005-0000-0000-00007CB50000}"/>
    <cellStyle name="SAPBEXHLevel3X 2 34" xfId="15019" xr:uid="{00000000-0005-0000-0000-00007DB50000}"/>
    <cellStyle name="SAPBEXHLevel3X 2 34 2" xfId="31504" xr:uid="{00000000-0005-0000-0000-00007EB50000}"/>
    <cellStyle name="SAPBEXHLevel3X 2 34 3" xfId="41912" xr:uid="{00000000-0005-0000-0000-00007FB50000}"/>
    <cellStyle name="SAPBEXHLevel3X 2 34 4" xfId="54920" xr:uid="{00000000-0005-0000-0000-000080B50000}"/>
    <cellStyle name="SAPBEXHLevel3X 2 35" xfId="15325" xr:uid="{00000000-0005-0000-0000-000081B50000}"/>
    <cellStyle name="SAPBEXHLevel3X 2 35 2" xfId="31773" xr:uid="{00000000-0005-0000-0000-000082B50000}"/>
    <cellStyle name="SAPBEXHLevel3X 2 35 3" xfId="42142" xr:uid="{00000000-0005-0000-0000-000083B50000}"/>
    <cellStyle name="SAPBEXHLevel3X 2 35 4" xfId="55150" xr:uid="{00000000-0005-0000-0000-000084B50000}"/>
    <cellStyle name="SAPBEXHLevel3X 2 36" xfId="15770" xr:uid="{00000000-0005-0000-0000-000085B50000}"/>
    <cellStyle name="SAPBEXHLevel3X 2 36 2" xfId="32177" xr:uid="{00000000-0005-0000-0000-000086B50000}"/>
    <cellStyle name="SAPBEXHLevel3X 2 36 3" xfId="42504" xr:uid="{00000000-0005-0000-0000-000087B50000}"/>
    <cellStyle name="SAPBEXHLevel3X 2 36 4" xfId="55512" xr:uid="{00000000-0005-0000-0000-000088B50000}"/>
    <cellStyle name="SAPBEXHLevel3X 2 37" xfId="16034" xr:uid="{00000000-0005-0000-0000-000089B50000}"/>
    <cellStyle name="SAPBEXHLevel3X 2 37 2" xfId="32405" xr:uid="{00000000-0005-0000-0000-00008AB50000}"/>
    <cellStyle name="SAPBEXHLevel3X 2 37 3" xfId="42694" xr:uid="{00000000-0005-0000-0000-00008BB50000}"/>
    <cellStyle name="SAPBEXHLevel3X 2 37 4" xfId="55702" xr:uid="{00000000-0005-0000-0000-00008CB50000}"/>
    <cellStyle name="SAPBEXHLevel3X 2 38" xfId="16521" xr:uid="{00000000-0005-0000-0000-00008DB50000}"/>
    <cellStyle name="SAPBEXHLevel3X 2 38 2" xfId="32852" xr:uid="{00000000-0005-0000-0000-00008EB50000}"/>
    <cellStyle name="SAPBEXHLevel3X 2 38 3" xfId="43091" xr:uid="{00000000-0005-0000-0000-00008FB50000}"/>
    <cellStyle name="SAPBEXHLevel3X 2 38 4" xfId="56099" xr:uid="{00000000-0005-0000-0000-000090B50000}"/>
    <cellStyle name="SAPBEXHLevel3X 2 39" xfId="16740" xr:uid="{00000000-0005-0000-0000-000091B50000}"/>
    <cellStyle name="SAPBEXHLevel3X 2 39 2" xfId="33046" xr:uid="{00000000-0005-0000-0000-000092B50000}"/>
    <cellStyle name="SAPBEXHLevel3X 2 39 3" xfId="43261" xr:uid="{00000000-0005-0000-0000-000093B50000}"/>
    <cellStyle name="SAPBEXHLevel3X 2 39 4" xfId="56269" xr:uid="{00000000-0005-0000-0000-000094B50000}"/>
    <cellStyle name="SAPBEXHLevel3X 2 4" xfId="4349" xr:uid="{00000000-0005-0000-0000-000095B50000}"/>
    <cellStyle name="SAPBEXHLevel3X 2 4 2" xfId="21831" xr:uid="{00000000-0005-0000-0000-000096B50000}"/>
    <cellStyle name="SAPBEXHLevel3X 2 4 3" xfId="23400" xr:uid="{00000000-0005-0000-0000-000097B50000}"/>
    <cellStyle name="SAPBEXHLevel3X 2 4 4" xfId="46616" xr:uid="{00000000-0005-0000-0000-000098B50000}"/>
    <cellStyle name="SAPBEXHLevel3X 2 40" xfId="17541" xr:uid="{00000000-0005-0000-0000-000099B50000}"/>
    <cellStyle name="SAPBEXHLevel3X 2 40 2" xfId="33779" xr:uid="{00000000-0005-0000-0000-00009AB50000}"/>
    <cellStyle name="SAPBEXHLevel3X 2 40 3" xfId="43893" xr:uid="{00000000-0005-0000-0000-00009BB50000}"/>
    <cellStyle name="SAPBEXHLevel3X 2 40 4" xfId="56901" xr:uid="{00000000-0005-0000-0000-00009CB50000}"/>
    <cellStyle name="SAPBEXHLevel3X 2 41" xfId="17792" xr:uid="{00000000-0005-0000-0000-00009DB50000}"/>
    <cellStyle name="SAPBEXHLevel3X 2 41 2" xfId="34000" xr:uid="{00000000-0005-0000-0000-00009EB50000}"/>
    <cellStyle name="SAPBEXHLevel3X 2 41 3" xfId="44074" xr:uid="{00000000-0005-0000-0000-00009FB50000}"/>
    <cellStyle name="SAPBEXHLevel3X 2 41 4" xfId="57082" xr:uid="{00000000-0005-0000-0000-0000A0B50000}"/>
    <cellStyle name="SAPBEXHLevel3X 2 42" xfId="18111" xr:uid="{00000000-0005-0000-0000-0000A1B50000}"/>
    <cellStyle name="SAPBEXHLevel3X 2 42 2" xfId="34281" xr:uid="{00000000-0005-0000-0000-0000A2B50000}"/>
    <cellStyle name="SAPBEXHLevel3X 2 42 3" xfId="44308" xr:uid="{00000000-0005-0000-0000-0000A3B50000}"/>
    <cellStyle name="SAPBEXHLevel3X 2 42 4" xfId="57316" xr:uid="{00000000-0005-0000-0000-0000A4B50000}"/>
    <cellStyle name="SAPBEXHLevel3X 2 43" xfId="18422" xr:uid="{00000000-0005-0000-0000-0000A5B50000}"/>
    <cellStyle name="SAPBEXHLevel3X 2 43 2" xfId="34556" xr:uid="{00000000-0005-0000-0000-0000A6B50000}"/>
    <cellStyle name="SAPBEXHLevel3X 2 43 3" xfId="44538" xr:uid="{00000000-0005-0000-0000-0000A7B50000}"/>
    <cellStyle name="SAPBEXHLevel3X 2 43 4" xfId="57546" xr:uid="{00000000-0005-0000-0000-0000A8B50000}"/>
    <cellStyle name="SAPBEXHLevel3X 2 44" xfId="18738" xr:uid="{00000000-0005-0000-0000-0000A9B50000}"/>
    <cellStyle name="SAPBEXHLevel3X 2 44 2" xfId="34836" xr:uid="{00000000-0005-0000-0000-0000AAB50000}"/>
    <cellStyle name="SAPBEXHLevel3X 2 44 3" xfId="44773" xr:uid="{00000000-0005-0000-0000-0000ABB50000}"/>
    <cellStyle name="SAPBEXHLevel3X 2 44 4" xfId="57781" xr:uid="{00000000-0005-0000-0000-0000ACB50000}"/>
    <cellStyle name="SAPBEXHLevel3X 2 45" xfId="19198" xr:uid="{00000000-0005-0000-0000-0000ADB50000}"/>
    <cellStyle name="SAPBEXHLevel3X 2 45 2" xfId="35245" xr:uid="{00000000-0005-0000-0000-0000AEB50000}"/>
    <cellStyle name="SAPBEXHLevel3X 2 45 3" xfId="45115" xr:uid="{00000000-0005-0000-0000-0000AFB50000}"/>
    <cellStyle name="SAPBEXHLevel3X 2 45 4" xfId="58123" xr:uid="{00000000-0005-0000-0000-0000B0B50000}"/>
    <cellStyle name="SAPBEXHLevel3X 2 46" xfId="19501" xr:uid="{00000000-0005-0000-0000-0000B1B50000}"/>
    <cellStyle name="SAPBEXHLevel3X 2 46 2" xfId="35511" xr:uid="{00000000-0005-0000-0000-0000B2B50000}"/>
    <cellStyle name="SAPBEXHLevel3X 2 46 3" xfId="45338" xr:uid="{00000000-0005-0000-0000-0000B3B50000}"/>
    <cellStyle name="SAPBEXHLevel3X 2 46 4" xfId="58346" xr:uid="{00000000-0005-0000-0000-0000B4B50000}"/>
    <cellStyle name="SAPBEXHLevel3X 2 47" xfId="24668" xr:uid="{00000000-0005-0000-0000-0000B5B50000}"/>
    <cellStyle name="SAPBEXHLevel3X 2 48" xfId="45590" xr:uid="{00000000-0005-0000-0000-0000B6B50000}"/>
    <cellStyle name="SAPBEXHLevel3X 2 5" xfId="4593" xr:uid="{00000000-0005-0000-0000-0000B7B50000}"/>
    <cellStyle name="SAPBEXHLevel3X 2 5 2" xfId="22044" xr:uid="{00000000-0005-0000-0000-0000B8B50000}"/>
    <cellStyle name="SAPBEXHLevel3X 2 5 3" xfId="25119" xr:uid="{00000000-0005-0000-0000-0000B9B50000}"/>
    <cellStyle name="SAPBEXHLevel3X 2 5 4" xfId="46788" xr:uid="{00000000-0005-0000-0000-0000BAB50000}"/>
    <cellStyle name="SAPBEXHLevel3X 2 6" xfId="4983" xr:uid="{00000000-0005-0000-0000-0000BBB50000}"/>
    <cellStyle name="SAPBEXHLevel3X 2 6 2" xfId="22406" xr:uid="{00000000-0005-0000-0000-0000BCB50000}"/>
    <cellStyle name="SAPBEXHLevel3X 2 6 3" xfId="19755" xr:uid="{00000000-0005-0000-0000-0000BDB50000}"/>
    <cellStyle name="SAPBEXHLevel3X 2 6 4" xfId="47100" xr:uid="{00000000-0005-0000-0000-0000BEB50000}"/>
    <cellStyle name="SAPBEXHLevel3X 2 7" xfId="5208" xr:uid="{00000000-0005-0000-0000-0000BFB50000}"/>
    <cellStyle name="SAPBEXHLevel3X 2 7 2" xfId="22609" xr:uid="{00000000-0005-0000-0000-0000C0B50000}"/>
    <cellStyle name="SAPBEXHLevel3X 2 7 3" xfId="19641" xr:uid="{00000000-0005-0000-0000-0000C1B50000}"/>
    <cellStyle name="SAPBEXHLevel3X 2 7 4" xfId="47281" xr:uid="{00000000-0005-0000-0000-0000C2B50000}"/>
    <cellStyle name="SAPBEXHLevel3X 2 8" xfId="5493" xr:uid="{00000000-0005-0000-0000-0000C3B50000}"/>
    <cellStyle name="SAPBEXHLevel3X 2 8 2" xfId="22870" xr:uid="{00000000-0005-0000-0000-0000C4B50000}"/>
    <cellStyle name="SAPBEXHLevel3X 2 8 3" xfId="29786" xr:uid="{00000000-0005-0000-0000-0000C5B50000}"/>
    <cellStyle name="SAPBEXHLevel3X 2 8 4" xfId="47499" xr:uid="{00000000-0005-0000-0000-0000C6B50000}"/>
    <cellStyle name="SAPBEXHLevel3X 2 9" xfId="5701" xr:uid="{00000000-0005-0000-0000-0000C7B50000}"/>
    <cellStyle name="SAPBEXHLevel3X 2 9 2" xfId="23059" xr:uid="{00000000-0005-0000-0000-0000C8B50000}"/>
    <cellStyle name="SAPBEXHLevel3X 2 9 3" xfId="24296" xr:uid="{00000000-0005-0000-0000-0000C9B50000}"/>
    <cellStyle name="SAPBEXHLevel3X 2 9 4" xfId="47661" xr:uid="{00000000-0005-0000-0000-0000CAB50000}"/>
    <cellStyle name="SAPBEXHLevel3X 20" xfId="13898" xr:uid="{00000000-0005-0000-0000-0000CBB50000}"/>
    <cellStyle name="SAPBEXHLevel3X 20 2" xfId="30504" xr:uid="{00000000-0005-0000-0000-0000CCB50000}"/>
    <cellStyle name="SAPBEXHLevel3X 20 3" xfId="41066" xr:uid="{00000000-0005-0000-0000-0000CDB50000}"/>
    <cellStyle name="SAPBEXHLevel3X 20 4" xfId="54074" xr:uid="{00000000-0005-0000-0000-0000CEB50000}"/>
    <cellStyle name="SAPBEXHLevel3X 21" xfId="14206" xr:uid="{00000000-0005-0000-0000-0000CFB50000}"/>
    <cellStyle name="SAPBEXHLevel3X 21 2" xfId="30776" xr:uid="{00000000-0005-0000-0000-0000D0B50000}"/>
    <cellStyle name="SAPBEXHLevel3X 21 3" xfId="41289" xr:uid="{00000000-0005-0000-0000-0000D1B50000}"/>
    <cellStyle name="SAPBEXHLevel3X 21 4" xfId="54297" xr:uid="{00000000-0005-0000-0000-0000D2B50000}"/>
    <cellStyle name="SAPBEXHLevel3X 22" xfId="15455" xr:uid="{00000000-0005-0000-0000-0000D3B50000}"/>
    <cellStyle name="SAPBEXHLevel3X 22 2" xfId="31883" xr:uid="{00000000-0005-0000-0000-0000D4B50000}"/>
    <cellStyle name="SAPBEXHLevel3X 22 3" xfId="42235" xr:uid="{00000000-0005-0000-0000-0000D5B50000}"/>
    <cellStyle name="SAPBEXHLevel3X 22 4" xfId="55243" xr:uid="{00000000-0005-0000-0000-0000D6B50000}"/>
    <cellStyle name="SAPBEXHLevel3X 23" xfId="16153" xr:uid="{00000000-0005-0000-0000-0000D7B50000}"/>
    <cellStyle name="SAPBEXHLevel3X 23 2" xfId="32509" xr:uid="{00000000-0005-0000-0000-0000D8B50000}"/>
    <cellStyle name="SAPBEXHLevel3X 23 3" xfId="42780" xr:uid="{00000000-0005-0000-0000-0000D9B50000}"/>
    <cellStyle name="SAPBEXHLevel3X 23 4" xfId="55788" xr:uid="{00000000-0005-0000-0000-0000DAB50000}"/>
    <cellStyle name="SAPBEXHLevel3X 24" xfId="16950" xr:uid="{00000000-0005-0000-0000-0000DBB50000}"/>
    <cellStyle name="SAPBEXHLevel3X 24 2" xfId="33231" xr:uid="{00000000-0005-0000-0000-0000DCB50000}"/>
    <cellStyle name="SAPBEXHLevel3X 24 3" xfId="43413" xr:uid="{00000000-0005-0000-0000-0000DDB50000}"/>
    <cellStyle name="SAPBEXHLevel3X 24 4" xfId="56421" xr:uid="{00000000-0005-0000-0000-0000DEB50000}"/>
    <cellStyle name="SAPBEXHLevel3X 25" xfId="17044" xr:uid="{00000000-0005-0000-0000-0000DFB50000}"/>
    <cellStyle name="SAPBEXHLevel3X 25 2" xfId="33324" xr:uid="{00000000-0005-0000-0000-0000E0B50000}"/>
    <cellStyle name="SAPBEXHLevel3X 25 3" xfId="43501" xr:uid="{00000000-0005-0000-0000-0000E1B50000}"/>
    <cellStyle name="SAPBEXHLevel3X 25 4" xfId="56509" xr:uid="{00000000-0005-0000-0000-0000E2B50000}"/>
    <cellStyle name="SAPBEXHLevel3X 26" xfId="17208" xr:uid="{00000000-0005-0000-0000-0000E3B50000}"/>
    <cellStyle name="SAPBEXHLevel3X 26 2" xfId="33469" xr:uid="{00000000-0005-0000-0000-0000E4B50000}"/>
    <cellStyle name="SAPBEXHLevel3X 26 3" xfId="43620" xr:uid="{00000000-0005-0000-0000-0000E5B50000}"/>
    <cellStyle name="SAPBEXHLevel3X 26 4" xfId="56628" xr:uid="{00000000-0005-0000-0000-0000E6B50000}"/>
    <cellStyle name="SAPBEXHLevel3X 27" xfId="16883" xr:uid="{00000000-0005-0000-0000-0000E7B50000}"/>
    <cellStyle name="SAPBEXHLevel3X 27 2" xfId="33169" xr:uid="{00000000-0005-0000-0000-0000E8B50000}"/>
    <cellStyle name="SAPBEXHLevel3X 27 3" xfId="43365" xr:uid="{00000000-0005-0000-0000-0000E9B50000}"/>
    <cellStyle name="SAPBEXHLevel3X 27 4" xfId="56373" xr:uid="{00000000-0005-0000-0000-0000EAB50000}"/>
    <cellStyle name="SAPBEXHLevel3X 28" xfId="18896" xr:uid="{00000000-0005-0000-0000-0000EBB50000}"/>
    <cellStyle name="SAPBEXHLevel3X 28 2" xfId="34968" xr:uid="{00000000-0005-0000-0000-0000ECB50000}"/>
    <cellStyle name="SAPBEXHLevel3X 28 3" xfId="44882" xr:uid="{00000000-0005-0000-0000-0000EDB50000}"/>
    <cellStyle name="SAPBEXHLevel3X 28 4" xfId="57890" xr:uid="{00000000-0005-0000-0000-0000EEB50000}"/>
    <cellStyle name="SAPBEXHLevel3X 29" xfId="20466" xr:uid="{00000000-0005-0000-0000-0000EFB50000}"/>
    <cellStyle name="SAPBEXHLevel3X 3" xfId="2822" xr:uid="{00000000-0005-0000-0000-0000F0B50000}"/>
    <cellStyle name="SAPBEXHLevel3X 3 10" xfId="6196" xr:uid="{00000000-0005-0000-0000-0000F1B50000}"/>
    <cellStyle name="SAPBEXHLevel3X 3 10 2" xfId="23518" xr:uid="{00000000-0005-0000-0000-0000F2B50000}"/>
    <cellStyle name="SAPBEXHLevel3X 3 10 3" xfId="34717" xr:uid="{00000000-0005-0000-0000-0000F3B50000}"/>
    <cellStyle name="SAPBEXHLevel3X 3 10 4" xfId="48052" xr:uid="{00000000-0005-0000-0000-0000F4B50000}"/>
    <cellStyle name="SAPBEXHLevel3X 3 11" xfId="6428" xr:uid="{00000000-0005-0000-0000-0000F5B50000}"/>
    <cellStyle name="SAPBEXHLevel3X 3 11 2" xfId="23727" xr:uid="{00000000-0005-0000-0000-0000F6B50000}"/>
    <cellStyle name="SAPBEXHLevel3X 3 11 3" xfId="24653" xr:uid="{00000000-0005-0000-0000-0000F7B50000}"/>
    <cellStyle name="SAPBEXHLevel3X 3 11 4" xfId="48225" xr:uid="{00000000-0005-0000-0000-0000F8B50000}"/>
    <cellStyle name="SAPBEXHLevel3X 3 12" xfId="6722" xr:uid="{00000000-0005-0000-0000-0000F9B50000}"/>
    <cellStyle name="SAPBEXHLevel3X 3 12 2" xfId="23989" xr:uid="{00000000-0005-0000-0000-0000FAB50000}"/>
    <cellStyle name="SAPBEXHLevel3X 3 12 3" xfId="32039" xr:uid="{00000000-0005-0000-0000-0000FBB50000}"/>
    <cellStyle name="SAPBEXHLevel3X 3 12 4" xfId="48448" xr:uid="{00000000-0005-0000-0000-0000FCB50000}"/>
    <cellStyle name="SAPBEXHLevel3X 3 13" xfId="7087" xr:uid="{00000000-0005-0000-0000-0000FDB50000}"/>
    <cellStyle name="SAPBEXHLevel3X 3 13 2" xfId="24318" xr:uid="{00000000-0005-0000-0000-0000FEB50000}"/>
    <cellStyle name="SAPBEXHLevel3X 3 13 3" xfId="35759" xr:uid="{00000000-0005-0000-0000-0000FFB50000}"/>
    <cellStyle name="SAPBEXHLevel3X 3 13 4" xfId="48728" xr:uid="{00000000-0005-0000-0000-000000B60000}"/>
    <cellStyle name="SAPBEXHLevel3X 3 14" xfId="7512" xr:uid="{00000000-0005-0000-0000-000001B60000}"/>
    <cellStyle name="SAPBEXHLevel3X 3 14 2" xfId="24695" xr:uid="{00000000-0005-0000-0000-000002B60000}"/>
    <cellStyle name="SAPBEXHLevel3X 3 14 3" xfId="36067" xr:uid="{00000000-0005-0000-0000-000003B60000}"/>
    <cellStyle name="SAPBEXHLevel3X 3 14 4" xfId="49038" xr:uid="{00000000-0005-0000-0000-000004B60000}"/>
    <cellStyle name="SAPBEXHLevel3X 3 15" xfId="7810" xr:uid="{00000000-0005-0000-0000-000005B60000}"/>
    <cellStyle name="SAPBEXHLevel3X 3 15 2" xfId="24965" xr:uid="{00000000-0005-0000-0000-000006B60000}"/>
    <cellStyle name="SAPBEXHLevel3X 3 15 3" xfId="36297" xr:uid="{00000000-0005-0000-0000-000007B60000}"/>
    <cellStyle name="SAPBEXHLevel3X 3 15 4" xfId="49268" xr:uid="{00000000-0005-0000-0000-000008B60000}"/>
    <cellStyle name="SAPBEXHLevel3X 3 16" xfId="8391" xr:uid="{00000000-0005-0000-0000-000009B60000}"/>
    <cellStyle name="SAPBEXHLevel3X 3 16 2" xfId="25507" xr:uid="{00000000-0005-0000-0000-00000AB60000}"/>
    <cellStyle name="SAPBEXHLevel3X 3 16 3" xfId="36780" xr:uid="{00000000-0005-0000-0000-00000BB60000}"/>
    <cellStyle name="SAPBEXHLevel3X 3 16 4" xfId="49751" xr:uid="{00000000-0005-0000-0000-00000CB60000}"/>
    <cellStyle name="SAPBEXHLevel3X 3 17" xfId="8653" xr:uid="{00000000-0005-0000-0000-00000DB60000}"/>
    <cellStyle name="SAPBEXHLevel3X 3 17 2" xfId="25734" xr:uid="{00000000-0005-0000-0000-00000EB60000}"/>
    <cellStyle name="SAPBEXHLevel3X 3 17 3" xfId="36969" xr:uid="{00000000-0005-0000-0000-00000FB60000}"/>
    <cellStyle name="SAPBEXHLevel3X 3 17 4" xfId="49940" xr:uid="{00000000-0005-0000-0000-000010B60000}"/>
    <cellStyle name="SAPBEXHLevel3X 3 18" xfId="8931" xr:uid="{00000000-0005-0000-0000-000011B60000}"/>
    <cellStyle name="SAPBEXHLevel3X 3 18 2" xfId="25984" xr:uid="{00000000-0005-0000-0000-000012B60000}"/>
    <cellStyle name="SAPBEXHLevel3X 3 18 3" xfId="37185" xr:uid="{00000000-0005-0000-0000-000013B60000}"/>
    <cellStyle name="SAPBEXHLevel3X 3 18 4" xfId="50156" xr:uid="{00000000-0005-0000-0000-000014B60000}"/>
    <cellStyle name="SAPBEXHLevel3X 3 19" xfId="10451" xr:uid="{00000000-0005-0000-0000-000015B60000}"/>
    <cellStyle name="SAPBEXHLevel3X 3 19 2" xfId="27404" xr:uid="{00000000-0005-0000-0000-000016B60000}"/>
    <cellStyle name="SAPBEXHLevel3X 3 19 3" xfId="38445" xr:uid="{00000000-0005-0000-0000-000017B60000}"/>
    <cellStyle name="SAPBEXHLevel3X 3 19 4" xfId="51432" xr:uid="{00000000-0005-0000-0000-000018B60000}"/>
    <cellStyle name="SAPBEXHLevel3X 3 2" xfId="3336" xr:uid="{00000000-0005-0000-0000-000019B60000}"/>
    <cellStyle name="SAPBEXHLevel3X 3 2 2" xfId="20910" xr:uid="{00000000-0005-0000-0000-00001AB60000}"/>
    <cellStyle name="SAPBEXHLevel3X 3 2 3" xfId="21365" xr:uid="{00000000-0005-0000-0000-00001BB60000}"/>
    <cellStyle name="SAPBEXHLevel3X 3 2 4" xfId="45824" xr:uid="{00000000-0005-0000-0000-00001CB60000}"/>
    <cellStyle name="SAPBEXHLevel3X 3 20" xfId="10697" xr:uid="{00000000-0005-0000-0000-00001DB60000}"/>
    <cellStyle name="SAPBEXHLevel3X 3 20 2" xfId="27633" xr:uid="{00000000-0005-0000-0000-00001EB60000}"/>
    <cellStyle name="SAPBEXHLevel3X 3 20 3" xfId="38642" xr:uid="{00000000-0005-0000-0000-00001FB60000}"/>
    <cellStyle name="SAPBEXHLevel3X 3 20 4" xfId="51650" xr:uid="{00000000-0005-0000-0000-000020B60000}"/>
    <cellStyle name="SAPBEXHLevel3X 3 21" xfId="11021" xr:uid="{00000000-0005-0000-0000-000021B60000}"/>
    <cellStyle name="SAPBEXHLevel3X 3 21 2" xfId="27928" xr:uid="{00000000-0005-0000-0000-000022B60000}"/>
    <cellStyle name="SAPBEXHLevel3X 3 21 3" xfId="38881" xr:uid="{00000000-0005-0000-0000-000023B60000}"/>
    <cellStyle name="SAPBEXHLevel3X 3 21 4" xfId="51889" xr:uid="{00000000-0005-0000-0000-000024B60000}"/>
    <cellStyle name="SAPBEXHLevel3X 3 22" xfId="11359" xr:uid="{00000000-0005-0000-0000-000025B60000}"/>
    <cellStyle name="SAPBEXHLevel3X 3 22 2" xfId="28235" xr:uid="{00000000-0005-0000-0000-000026B60000}"/>
    <cellStyle name="SAPBEXHLevel3X 3 22 3" xfId="39138" xr:uid="{00000000-0005-0000-0000-000027B60000}"/>
    <cellStyle name="SAPBEXHLevel3X 3 22 4" xfId="52146" xr:uid="{00000000-0005-0000-0000-000028B60000}"/>
    <cellStyle name="SAPBEXHLevel3X 3 23" xfId="11630" xr:uid="{00000000-0005-0000-0000-000029B60000}"/>
    <cellStyle name="SAPBEXHLevel3X 3 23 2" xfId="28474" xr:uid="{00000000-0005-0000-0000-00002AB60000}"/>
    <cellStyle name="SAPBEXHLevel3X 3 23 3" xfId="39341" xr:uid="{00000000-0005-0000-0000-00002BB60000}"/>
    <cellStyle name="SAPBEXHLevel3X 3 23 4" xfId="52349" xr:uid="{00000000-0005-0000-0000-00002CB60000}"/>
    <cellStyle name="SAPBEXHLevel3X 3 24" xfId="11961" xr:uid="{00000000-0005-0000-0000-00002DB60000}"/>
    <cellStyle name="SAPBEXHLevel3X 3 24 2" xfId="28774" xr:uid="{00000000-0005-0000-0000-00002EB60000}"/>
    <cellStyle name="SAPBEXHLevel3X 3 24 3" xfId="39602" xr:uid="{00000000-0005-0000-0000-00002FB60000}"/>
    <cellStyle name="SAPBEXHLevel3X 3 24 4" xfId="52610" xr:uid="{00000000-0005-0000-0000-000030B60000}"/>
    <cellStyle name="SAPBEXHLevel3X 3 25" xfId="12246" xr:uid="{00000000-0005-0000-0000-000031B60000}"/>
    <cellStyle name="SAPBEXHLevel3X 3 25 2" xfId="29027" xr:uid="{00000000-0005-0000-0000-000032B60000}"/>
    <cellStyle name="SAPBEXHLevel3X 3 25 3" xfId="39801" xr:uid="{00000000-0005-0000-0000-000033B60000}"/>
    <cellStyle name="SAPBEXHLevel3X 3 25 4" xfId="52809" xr:uid="{00000000-0005-0000-0000-000034B60000}"/>
    <cellStyle name="SAPBEXHLevel3X 3 26" xfId="12519" xr:uid="{00000000-0005-0000-0000-000035B60000}"/>
    <cellStyle name="SAPBEXHLevel3X 3 26 2" xfId="29268" xr:uid="{00000000-0005-0000-0000-000036B60000}"/>
    <cellStyle name="SAPBEXHLevel3X 3 26 3" xfId="40002" xr:uid="{00000000-0005-0000-0000-000037B60000}"/>
    <cellStyle name="SAPBEXHLevel3X 3 26 4" xfId="53010" xr:uid="{00000000-0005-0000-0000-000038B60000}"/>
    <cellStyle name="SAPBEXHLevel3X 3 27" xfId="12802" xr:uid="{00000000-0005-0000-0000-000039B60000}"/>
    <cellStyle name="SAPBEXHLevel3X 3 27 2" xfId="29519" xr:uid="{00000000-0005-0000-0000-00003AB60000}"/>
    <cellStyle name="SAPBEXHLevel3X 3 27 3" xfId="40203" xr:uid="{00000000-0005-0000-0000-00003BB60000}"/>
    <cellStyle name="SAPBEXHLevel3X 3 27 4" xfId="53211" xr:uid="{00000000-0005-0000-0000-00003CB60000}"/>
    <cellStyle name="SAPBEXHLevel3X 3 28" xfId="13145" xr:uid="{00000000-0005-0000-0000-00003DB60000}"/>
    <cellStyle name="SAPBEXHLevel3X 3 28 2" xfId="29827" xr:uid="{00000000-0005-0000-0000-00003EB60000}"/>
    <cellStyle name="SAPBEXHLevel3X 3 28 3" xfId="40471" xr:uid="{00000000-0005-0000-0000-00003FB60000}"/>
    <cellStyle name="SAPBEXHLevel3X 3 28 4" xfId="53479" xr:uid="{00000000-0005-0000-0000-000040B60000}"/>
    <cellStyle name="SAPBEXHLevel3X 3 29" xfId="13482" xr:uid="{00000000-0005-0000-0000-000041B60000}"/>
    <cellStyle name="SAPBEXHLevel3X 3 29 2" xfId="30133" xr:uid="{00000000-0005-0000-0000-000042B60000}"/>
    <cellStyle name="SAPBEXHLevel3X 3 29 3" xfId="40737" xr:uid="{00000000-0005-0000-0000-000043B60000}"/>
    <cellStyle name="SAPBEXHLevel3X 3 29 4" xfId="53745" xr:uid="{00000000-0005-0000-0000-000044B60000}"/>
    <cellStyle name="SAPBEXHLevel3X 3 3" xfId="3632" xr:uid="{00000000-0005-0000-0000-000045B60000}"/>
    <cellStyle name="SAPBEXHLevel3X 3 3 2" xfId="21170" xr:uid="{00000000-0005-0000-0000-000046B60000}"/>
    <cellStyle name="SAPBEXHLevel3X 3 3 3" xfId="20634" xr:uid="{00000000-0005-0000-0000-000047B60000}"/>
    <cellStyle name="SAPBEXHLevel3X 3 3 4" xfId="46041" xr:uid="{00000000-0005-0000-0000-000048B60000}"/>
    <cellStyle name="SAPBEXHLevel3X 3 30" xfId="13721" xr:uid="{00000000-0005-0000-0000-000049B60000}"/>
    <cellStyle name="SAPBEXHLevel3X 3 30 2" xfId="30346" xr:uid="{00000000-0005-0000-0000-00004AB60000}"/>
    <cellStyle name="SAPBEXHLevel3X 3 30 3" xfId="40922" xr:uid="{00000000-0005-0000-0000-00004BB60000}"/>
    <cellStyle name="SAPBEXHLevel3X 3 30 4" xfId="53930" xr:uid="{00000000-0005-0000-0000-00004CB60000}"/>
    <cellStyle name="SAPBEXHLevel3X 3 31" xfId="13996" xr:uid="{00000000-0005-0000-0000-00004DB60000}"/>
    <cellStyle name="SAPBEXHLevel3X 3 31 2" xfId="30586" xr:uid="{00000000-0005-0000-0000-00004EB60000}"/>
    <cellStyle name="SAPBEXHLevel3X 3 31 3" xfId="41124" xr:uid="{00000000-0005-0000-0000-00004FB60000}"/>
    <cellStyle name="SAPBEXHLevel3X 3 31 4" xfId="54132" xr:uid="{00000000-0005-0000-0000-000050B60000}"/>
    <cellStyle name="SAPBEXHLevel3X 3 32" xfId="14293" xr:uid="{00000000-0005-0000-0000-000051B60000}"/>
    <cellStyle name="SAPBEXHLevel3X 3 32 2" xfId="30850" xr:uid="{00000000-0005-0000-0000-000052B60000}"/>
    <cellStyle name="SAPBEXHLevel3X 3 32 3" xfId="41340" xr:uid="{00000000-0005-0000-0000-000053B60000}"/>
    <cellStyle name="SAPBEXHLevel3X 3 32 4" xfId="54348" xr:uid="{00000000-0005-0000-0000-000054B60000}"/>
    <cellStyle name="SAPBEXHLevel3X 3 33" xfId="14617" xr:uid="{00000000-0005-0000-0000-000055B60000}"/>
    <cellStyle name="SAPBEXHLevel3X 3 33 2" xfId="31138" xr:uid="{00000000-0005-0000-0000-000056B60000}"/>
    <cellStyle name="SAPBEXHLevel3X 3 33 3" xfId="41583" xr:uid="{00000000-0005-0000-0000-000057B60000}"/>
    <cellStyle name="SAPBEXHLevel3X 3 33 4" xfId="54591" xr:uid="{00000000-0005-0000-0000-000058B60000}"/>
    <cellStyle name="SAPBEXHLevel3X 3 34" xfId="14920" xr:uid="{00000000-0005-0000-0000-000059B60000}"/>
    <cellStyle name="SAPBEXHLevel3X 3 34 2" xfId="31407" xr:uid="{00000000-0005-0000-0000-00005AB60000}"/>
    <cellStyle name="SAPBEXHLevel3X 3 34 3" xfId="41815" xr:uid="{00000000-0005-0000-0000-00005BB60000}"/>
    <cellStyle name="SAPBEXHLevel3X 3 34 4" xfId="54823" xr:uid="{00000000-0005-0000-0000-00005CB60000}"/>
    <cellStyle name="SAPBEXHLevel3X 3 35" xfId="15225" xr:uid="{00000000-0005-0000-0000-00005DB60000}"/>
    <cellStyle name="SAPBEXHLevel3X 3 35 2" xfId="31676" xr:uid="{00000000-0005-0000-0000-00005EB60000}"/>
    <cellStyle name="SAPBEXHLevel3X 3 35 3" xfId="42045" xr:uid="{00000000-0005-0000-0000-00005FB60000}"/>
    <cellStyle name="SAPBEXHLevel3X 3 35 4" xfId="55053" xr:uid="{00000000-0005-0000-0000-000060B60000}"/>
    <cellStyle name="SAPBEXHLevel3X 3 36" xfId="15671" xr:uid="{00000000-0005-0000-0000-000061B60000}"/>
    <cellStyle name="SAPBEXHLevel3X 3 36 2" xfId="32080" xr:uid="{00000000-0005-0000-0000-000062B60000}"/>
    <cellStyle name="SAPBEXHLevel3X 3 36 3" xfId="42407" xr:uid="{00000000-0005-0000-0000-000063B60000}"/>
    <cellStyle name="SAPBEXHLevel3X 3 36 4" xfId="55415" xr:uid="{00000000-0005-0000-0000-000064B60000}"/>
    <cellStyle name="SAPBEXHLevel3X 3 37" xfId="15934" xr:uid="{00000000-0005-0000-0000-000065B60000}"/>
    <cellStyle name="SAPBEXHLevel3X 3 37 2" xfId="32307" xr:uid="{00000000-0005-0000-0000-000066B60000}"/>
    <cellStyle name="SAPBEXHLevel3X 3 37 3" xfId="42597" xr:uid="{00000000-0005-0000-0000-000067B60000}"/>
    <cellStyle name="SAPBEXHLevel3X 3 37 4" xfId="55605" xr:uid="{00000000-0005-0000-0000-000068B60000}"/>
    <cellStyle name="SAPBEXHLevel3X 3 38" xfId="16421" xr:uid="{00000000-0005-0000-0000-000069B60000}"/>
    <cellStyle name="SAPBEXHLevel3X 3 38 2" xfId="32754" xr:uid="{00000000-0005-0000-0000-00006AB60000}"/>
    <cellStyle name="SAPBEXHLevel3X 3 38 3" xfId="42993" xr:uid="{00000000-0005-0000-0000-00006BB60000}"/>
    <cellStyle name="SAPBEXHLevel3X 3 38 4" xfId="56001" xr:uid="{00000000-0005-0000-0000-00006CB60000}"/>
    <cellStyle name="SAPBEXHLevel3X 3 39" xfId="16641" xr:uid="{00000000-0005-0000-0000-00006DB60000}"/>
    <cellStyle name="SAPBEXHLevel3X 3 39 2" xfId="32949" xr:uid="{00000000-0005-0000-0000-00006EB60000}"/>
    <cellStyle name="SAPBEXHLevel3X 3 39 3" xfId="43164" xr:uid="{00000000-0005-0000-0000-00006FB60000}"/>
    <cellStyle name="SAPBEXHLevel3X 3 39 4" xfId="56172" xr:uid="{00000000-0005-0000-0000-000070B60000}"/>
    <cellStyle name="SAPBEXHLevel3X 3 4" xfId="4249" xr:uid="{00000000-0005-0000-0000-000071B60000}"/>
    <cellStyle name="SAPBEXHLevel3X 3 4 2" xfId="21734" xr:uid="{00000000-0005-0000-0000-000072B60000}"/>
    <cellStyle name="SAPBEXHLevel3X 3 4 3" xfId="33220" xr:uid="{00000000-0005-0000-0000-000073B60000}"/>
    <cellStyle name="SAPBEXHLevel3X 3 4 4" xfId="46519" xr:uid="{00000000-0005-0000-0000-000074B60000}"/>
    <cellStyle name="SAPBEXHLevel3X 3 40" xfId="17443" xr:uid="{00000000-0005-0000-0000-000075B60000}"/>
    <cellStyle name="SAPBEXHLevel3X 3 40 2" xfId="33681" xr:uid="{00000000-0005-0000-0000-000076B60000}"/>
    <cellStyle name="SAPBEXHLevel3X 3 40 3" xfId="43796" xr:uid="{00000000-0005-0000-0000-000077B60000}"/>
    <cellStyle name="SAPBEXHLevel3X 3 40 4" xfId="56804" xr:uid="{00000000-0005-0000-0000-000078B60000}"/>
    <cellStyle name="SAPBEXHLevel3X 3 41" xfId="17692" xr:uid="{00000000-0005-0000-0000-000079B60000}"/>
    <cellStyle name="SAPBEXHLevel3X 3 41 2" xfId="33902" xr:uid="{00000000-0005-0000-0000-00007AB60000}"/>
    <cellStyle name="SAPBEXHLevel3X 3 41 3" xfId="43977" xr:uid="{00000000-0005-0000-0000-00007BB60000}"/>
    <cellStyle name="SAPBEXHLevel3X 3 41 4" xfId="56985" xr:uid="{00000000-0005-0000-0000-00007CB60000}"/>
    <cellStyle name="SAPBEXHLevel3X 3 42" xfId="18011" xr:uid="{00000000-0005-0000-0000-00007DB60000}"/>
    <cellStyle name="SAPBEXHLevel3X 3 42 2" xfId="34184" xr:uid="{00000000-0005-0000-0000-00007EB60000}"/>
    <cellStyle name="SAPBEXHLevel3X 3 42 3" xfId="44211" xr:uid="{00000000-0005-0000-0000-00007FB60000}"/>
    <cellStyle name="SAPBEXHLevel3X 3 42 4" xfId="57219" xr:uid="{00000000-0005-0000-0000-000080B60000}"/>
    <cellStyle name="SAPBEXHLevel3X 3 43" xfId="18322" xr:uid="{00000000-0005-0000-0000-000081B60000}"/>
    <cellStyle name="SAPBEXHLevel3X 3 43 2" xfId="34459" xr:uid="{00000000-0005-0000-0000-000082B60000}"/>
    <cellStyle name="SAPBEXHLevel3X 3 43 3" xfId="44441" xr:uid="{00000000-0005-0000-0000-000083B60000}"/>
    <cellStyle name="SAPBEXHLevel3X 3 43 4" xfId="57449" xr:uid="{00000000-0005-0000-0000-000084B60000}"/>
    <cellStyle name="SAPBEXHLevel3X 3 44" xfId="18638" xr:uid="{00000000-0005-0000-0000-000085B60000}"/>
    <cellStyle name="SAPBEXHLevel3X 3 44 2" xfId="34739" xr:uid="{00000000-0005-0000-0000-000086B60000}"/>
    <cellStyle name="SAPBEXHLevel3X 3 44 3" xfId="44676" xr:uid="{00000000-0005-0000-0000-000087B60000}"/>
    <cellStyle name="SAPBEXHLevel3X 3 44 4" xfId="57684" xr:uid="{00000000-0005-0000-0000-000088B60000}"/>
    <cellStyle name="SAPBEXHLevel3X 3 45" xfId="19100" xr:uid="{00000000-0005-0000-0000-000089B60000}"/>
    <cellStyle name="SAPBEXHLevel3X 3 45 2" xfId="35148" xr:uid="{00000000-0005-0000-0000-00008AB60000}"/>
    <cellStyle name="SAPBEXHLevel3X 3 45 3" xfId="45018" xr:uid="{00000000-0005-0000-0000-00008BB60000}"/>
    <cellStyle name="SAPBEXHLevel3X 3 45 4" xfId="58026" xr:uid="{00000000-0005-0000-0000-00008CB60000}"/>
    <cellStyle name="SAPBEXHLevel3X 3 46" xfId="19401" xr:uid="{00000000-0005-0000-0000-00008DB60000}"/>
    <cellStyle name="SAPBEXHLevel3X 3 46 2" xfId="35414" xr:uid="{00000000-0005-0000-0000-00008EB60000}"/>
    <cellStyle name="SAPBEXHLevel3X 3 46 3" xfId="45241" xr:uid="{00000000-0005-0000-0000-00008FB60000}"/>
    <cellStyle name="SAPBEXHLevel3X 3 46 4" xfId="58249" xr:uid="{00000000-0005-0000-0000-000090B60000}"/>
    <cellStyle name="SAPBEXHLevel3X 3 47" xfId="25638" xr:uid="{00000000-0005-0000-0000-000091B60000}"/>
    <cellStyle name="SAPBEXHLevel3X 3 48" xfId="45525" xr:uid="{00000000-0005-0000-0000-000092B60000}"/>
    <cellStyle name="SAPBEXHLevel3X 3 5" xfId="4492" xr:uid="{00000000-0005-0000-0000-000093B60000}"/>
    <cellStyle name="SAPBEXHLevel3X 3 5 2" xfId="21945" xr:uid="{00000000-0005-0000-0000-000094B60000}"/>
    <cellStyle name="SAPBEXHLevel3X 3 5 3" xfId="26390" xr:uid="{00000000-0005-0000-0000-000095B60000}"/>
    <cellStyle name="SAPBEXHLevel3X 3 5 4" xfId="46689" xr:uid="{00000000-0005-0000-0000-000096B60000}"/>
    <cellStyle name="SAPBEXHLevel3X 3 6" xfId="4883" xr:uid="{00000000-0005-0000-0000-000097B60000}"/>
    <cellStyle name="SAPBEXHLevel3X 3 6 2" xfId="22308" xr:uid="{00000000-0005-0000-0000-000098B60000}"/>
    <cellStyle name="SAPBEXHLevel3X 3 6 3" xfId="30698" xr:uid="{00000000-0005-0000-0000-000099B60000}"/>
    <cellStyle name="SAPBEXHLevel3X 3 6 4" xfId="47002" xr:uid="{00000000-0005-0000-0000-00009AB60000}"/>
    <cellStyle name="SAPBEXHLevel3X 3 7" xfId="5109" xr:uid="{00000000-0005-0000-0000-00009BB60000}"/>
    <cellStyle name="SAPBEXHLevel3X 3 7 2" xfId="22512" xr:uid="{00000000-0005-0000-0000-00009CB60000}"/>
    <cellStyle name="SAPBEXHLevel3X 3 7 3" xfId="19723" xr:uid="{00000000-0005-0000-0000-00009DB60000}"/>
    <cellStyle name="SAPBEXHLevel3X 3 7 4" xfId="47184" xr:uid="{00000000-0005-0000-0000-00009EB60000}"/>
    <cellStyle name="SAPBEXHLevel3X 3 8" xfId="5394" xr:uid="{00000000-0005-0000-0000-00009FB60000}"/>
    <cellStyle name="SAPBEXHLevel3X 3 8 2" xfId="22773" xr:uid="{00000000-0005-0000-0000-0000A0B60000}"/>
    <cellStyle name="SAPBEXHLevel3X 3 8 3" xfId="20297" xr:uid="{00000000-0005-0000-0000-0000A1B60000}"/>
    <cellStyle name="SAPBEXHLevel3X 3 8 4" xfId="47402" xr:uid="{00000000-0005-0000-0000-0000A2B60000}"/>
    <cellStyle name="SAPBEXHLevel3X 3 9" xfId="5602" xr:uid="{00000000-0005-0000-0000-0000A3B60000}"/>
    <cellStyle name="SAPBEXHLevel3X 3 9 2" xfId="22962" xr:uid="{00000000-0005-0000-0000-0000A4B60000}"/>
    <cellStyle name="SAPBEXHLevel3X 3 9 3" xfId="24116" xr:uid="{00000000-0005-0000-0000-0000A5B60000}"/>
    <cellStyle name="SAPBEXHLevel3X 3 9 4" xfId="47564" xr:uid="{00000000-0005-0000-0000-0000A6B60000}"/>
    <cellStyle name="SAPBEXHLevel3X 30" xfId="45423" xr:uid="{00000000-0005-0000-0000-0000A7B60000}"/>
    <cellStyle name="SAPBEXHLevel3X 4" xfId="2711" xr:uid="{00000000-0005-0000-0000-0000A8B60000}"/>
    <cellStyle name="SAPBEXHLevel3X 4 10" xfId="6120" xr:uid="{00000000-0005-0000-0000-0000A9B60000}"/>
    <cellStyle name="SAPBEXHLevel3X 4 10 2" xfId="23452" xr:uid="{00000000-0005-0000-0000-0000AAB60000}"/>
    <cellStyle name="SAPBEXHLevel3X 4 10 3" xfId="33074" xr:uid="{00000000-0005-0000-0000-0000ABB60000}"/>
    <cellStyle name="SAPBEXHLevel3X 4 10 4" xfId="48007" xr:uid="{00000000-0005-0000-0000-0000ACB60000}"/>
    <cellStyle name="SAPBEXHLevel3X 4 11" xfId="5960" xr:uid="{00000000-0005-0000-0000-0000ADB60000}"/>
    <cellStyle name="SAPBEXHLevel3X 4 11 2" xfId="23297" xr:uid="{00000000-0005-0000-0000-0000AEB60000}"/>
    <cellStyle name="SAPBEXHLevel3X 4 11 3" xfId="20581" xr:uid="{00000000-0005-0000-0000-0000AFB60000}"/>
    <cellStyle name="SAPBEXHLevel3X 4 11 4" xfId="47865" xr:uid="{00000000-0005-0000-0000-0000B0B60000}"/>
    <cellStyle name="SAPBEXHLevel3X 4 12" xfId="6645" xr:uid="{00000000-0005-0000-0000-0000B1B60000}"/>
    <cellStyle name="SAPBEXHLevel3X 4 12 2" xfId="23924" xr:uid="{00000000-0005-0000-0000-0000B2B60000}"/>
    <cellStyle name="SAPBEXHLevel3X 4 12 3" xfId="31264" xr:uid="{00000000-0005-0000-0000-0000B3B60000}"/>
    <cellStyle name="SAPBEXHLevel3X 4 12 4" xfId="48407" xr:uid="{00000000-0005-0000-0000-0000B4B60000}"/>
    <cellStyle name="SAPBEXHLevel3X 4 13" xfId="7019" xr:uid="{00000000-0005-0000-0000-0000B5B60000}"/>
    <cellStyle name="SAPBEXHLevel3X 4 13 2" xfId="24263" xr:uid="{00000000-0005-0000-0000-0000B6B60000}"/>
    <cellStyle name="SAPBEXHLevel3X 4 13 3" xfId="35727" xr:uid="{00000000-0005-0000-0000-0000B7B60000}"/>
    <cellStyle name="SAPBEXHLevel3X 4 13 4" xfId="48696" xr:uid="{00000000-0005-0000-0000-0000B8B60000}"/>
    <cellStyle name="SAPBEXHLevel3X 4 14" xfId="7434" xr:uid="{00000000-0005-0000-0000-0000B9B60000}"/>
    <cellStyle name="SAPBEXHLevel3X 4 14 2" xfId="24634" xr:uid="{00000000-0005-0000-0000-0000BAB60000}"/>
    <cellStyle name="SAPBEXHLevel3X 4 14 3" xfId="36025" xr:uid="{00000000-0005-0000-0000-0000BBB60000}"/>
    <cellStyle name="SAPBEXHLevel3X 4 14 4" xfId="48996" xr:uid="{00000000-0005-0000-0000-0000BCB60000}"/>
    <cellStyle name="SAPBEXHLevel3X 4 15" xfId="7742" xr:uid="{00000000-0005-0000-0000-0000BDB60000}"/>
    <cellStyle name="SAPBEXHLevel3X 4 15 2" xfId="24905" xr:uid="{00000000-0005-0000-0000-0000BEB60000}"/>
    <cellStyle name="SAPBEXHLevel3X 4 15 3" xfId="36256" xr:uid="{00000000-0005-0000-0000-0000BFB60000}"/>
    <cellStyle name="SAPBEXHLevel3X 4 15 4" xfId="49227" xr:uid="{00000000-0005-0000-0000-0000C0B60000}"/>
    <cellStyle name="SAPBEXHLevel3X 4 16" xfId="8318" xr:uid="{00000000-0005-0000-0000-0000C1B60000}"/>
    <cellStyle name="SAPBEXHLevel3X 4 16 2" xfId="25443" xr:uid="{00000000-0005-0000-0000-0000C2B60000}"/>
    <cellStyle name="SAPBEXHLevel3X 4 16 3" xfId="36734" xr:uid="{00000000-0005-0000-0000-0000C3B60000}"/>
    <cellStyle name="SAPBEXHLevel3X 4 16 4" xfId="49705" xr:uid="{00000000-0005-0000-0000-0000C4B60000}"/>
    <cellStyle name="SAPBEXHLevel3X 4 17" xfId="8163" xr:uid="{00000000-0005-0000-0000-0000C5B60000}"/>
    <cellStyle name="SAPBEXHLevel3X 4 17 2" xfId="25295" xr:uid="{00000000-0005-0000-0000-0000C6B60000}"/>
    <cellStyle name="SAPBEXHLevel3X 4 17 3" xfId="36598" xr:uid="{00000000-0005-0000-0000-0000C7B60000}"/>
    <cellStyle name="SAPBEXHLevel3X 4 17 4" xfId="49569" xr:uid="{00000000-0005-0000-0000-0000C8B60000}"/>
    <cellStyle name="SAPBEXHLevel3X 4 18" xfId="8863" xr:uid="{00000000-0005-0000-0000-0000C9B60000}"/>
    <cellStyle name="SAPBEXHLevel3X 4 18 2" xfId="25925" xr:uid="{00000000-0005-0000-0000-0000CAB60000}"/>
    <cellStyle name="SAPBEXHLevel3X 4 18 3" xfId="37144" xr:uid="{00000000-0005-0000-0000-0000CBB60000}"/>
    <cellStyle name="SAPBEXHLevel3X 4 18 4" xfId="50115" xr:uid="{00000000-0005-0000-0000-0000CCB60000}"/>
    <cellStyle name="SAPBEXHLevel3X 4 19" xfId="10369" xr:uid="{00000000-0005-0000-0000-0000CDB60000}"/>
    <cellStyle name="SAPBEXHLevel3X 4 19 2" xfId="27332" xr:uid="{00000000-0005-0000-0000-0000CEB60000}"/>
    <cellStyle name="SAPBEXHLevel3X 4 19 3" xfId="38391" xr:uid="{00000000-0005-0000-0000-0000CFB60000}"/>
    <cellStyle name="SAPBEXHLevel3X 4 19 4" xfId="51351" xr:uid="{00000000-0005-0000-0000-0000D0B60000}"/>
    <cellStyle name="SAPBEXHLevel3X 4 2" xfId="3259" xr:uid="{00000000-0005-0000-0000-0000D1B60000}"/>
    <cellStyle name="SAPBEXHLevel3X 4 2 2" xfId="20845" xr:uid="{00000000-0005-0000-0000-0000D2B60000}"/>
    <cellStyle name="SAPBEXHLevel3X 4 2 3" xfId="25113" xr:uid="{00000000-0005-0000-0000-0000D3B60000}"/>
    <cellStyle name="SAPBEXHLevel3X 4 2 4" xfId="45783" xr:uid="{00000000-0005-0000-0000-0000D4B60000}"/>
    <cellStyle name="SAPBEXHLevel3X 4 20" xfId="10075" xr:uid="{00000000-0005-0000-0000-0000D5B60000}"/>
    <cellStyle name="SAPBEXHLevel3X 4 20 2" xfId="27053" xr:uid="{00000000-0005-0000-0000-0000D6B60000}"/>
    <cellStyle name="SAPBEXHLevel3X 4 20 3" xfId="38141" xr:uid="{00000000-0005-0000-0000-0000D7B60000}"/>
    <cellStyle name="SAPBEXHLevel3X 4 20 4" xfId="51106" xr:uid="{00000000-0005-0000-0000-0000D8B60000}"/>
    <cellStyle name="SAPBEXHLevel3X 4 21" xfId="10927" xr:uid="{00000000-0005-0000-0000-0000D9B60000}"/>
    <cellStyle name="SAPBEXHLevel3X 4 21 2" xfId="27847" xr:uid="{00000000-0005-0000-0000-0000DAB60000}"/>
    <cellStyle name="SAPBEXHLevel3X 4 21 3" xfId="38825" xr:uid="{00000000-0005-0000-0000-0000DBB60000}"/>
    <cellStyle name="SAPBEXHLevel3X 4 21 4" xfId="51833" xr:uid="{00000000-0005-0000-0000-0000DCB60000}"/>
    <cellStyle name="SAPBEXHLevel3X 4 22" xfId="11271" xr:uid="{00000000-0005-0000-0000-0000DDB60000}"/>
    <cellStyle name="SAPBEXHLevel3X 4 22 2" xfId="28154" xr:uid="{00000000-0005-0000-0000-0000DEB60000}"/>
    <cellStyle name="SAPBEXHLevel3X 4 22 3" xfId="39080" xr:uid="{00000000-0005-0000-0000-0000DFB60000}"/>
    <cellStyle name="SAPBEXHLevel3X 4 22 4" xfId="52088" xr:uid="{00000000-0005-0000-0000-0000E0B60000}"/>
    <cellStyle name="SAPBEXHLevel3X 4 23" xfId="9345" xr:uid="{00000000-0005-0000-0000-0000E1B60000}"/>
    <cellStyle name="SAPBEXHLevel3X 4 23 2" xfId="26372" xr:uid="{00000000-0005-0000-0000-0000E2B60000}"/>
    <cellStyle name="SAPBEXHLevel3X 4 23 3" xfId="37538" xr:uid="{00000000-0005-0000-0000-0000E3B60000}"/>
    <cellStyle name="SAPBEXHLevel3X 4 23 4" xfId="50504" xr:uid="{00000000-0005-0000-0000-0000E4B60000}"/>
    <cellStyle name="SAPBEXHLevel3X 4 24" xfId="11872" xr:uid="{00000000-0005-0000-0000-0000E5B60000}"/>
    <cellStyle name="SAPBEXHLevel3X 4 24 2" xfId="28694" xr:uid="{00000000-0005-0000-0000-0000E6B60000}"/>
    <cellStyle name="SAPBEXHLevel3X 4 24 3" xfId="39544" xr:uid="{00000000-0005-0000-0000-0000E7B60000}"/>
    <cellStyle name="SAPBEXHLevel3X 4 24 4" xfId="52552" xr:uid="{00000000-0005-0000-0000-0000E8B60000}"/>
    <cellStyle name="SAPBEXHLevel3X 4 25" xfId="9428" xr:uid="{00000000-0005-0000-0000-0000E9B60000}"/>
    <cellStyle name="SAPBEXHLevel3X 4 25 2" xfId="26451" xr:uid="{00000000-0005-0000-0000-0000EAB60000}"/>
    <cellStyle name="SAPBEXHLevel3X 4 25 3" xfId="37605" xr:uid="{00000000-0005-0000-0000-0000EBB60000}"/>
    <cellStyle name="SAPBEXHLevel3X 4 25 4" xfId="50571" xr:uid="{00000000-0005-0000-0000-0000ECB60000}"/>
    <cellStyle name="SAPBEXHLevel3X 4 26" xfId="9878" xr:uid="{00000000-0005-0000-0000-0000EDB60000}"/>
    <cellStyle name="SAPBEXHLevel3X 4 26 2" xfId="26869" xr:uid="{00000000-0005-0000-0000-0000EEB60000}"/>
    <cellStyle name="SAPBEXHLevel3X 4 26 3" xfId="37984" xr:uid="{00000000-0005-0000-0000-0000EFB60000}"/>
    <cellStyle name="SAPBEXHLevel3X 4 26 4" xfId="50950" xr:uid="{00000000-0005-0000-0000-0000F0B60000}"/>
    <cellStyle name="SAPBEXHLevel3X 4 27" xfId="12430" xr:uid="{00000000-0005-0000-0000-0000F1B60000}"/>
    <cellStyle name="SAPBEXHLevel3X 4 27 2" xfId="29191" xr:uid="{00000000-0005-0000-0000-0000F2B60000}"/>
    <cellStyle name="SAPBEXHLevel3X 4 27 3" xfId="39951" xr:uid="{00000000-0005-0000-0000-0000F3B60000}"/>
    <cellStyle name="SAPBEXHLevel3X 4 27 4" xfId="52959" xr:uid="{00000000-0005-0000-0000-0000F4B60000}"/>
    <cellStyle name="SAPBEXHLevel3X 4 28" xfId="13058" xr:uid="{00000000-0005-0000-0000-0000F5B60000}"/>
    <cellStyle name="SAPBEXHLevel3X 4 28 2" xfId="29751" xr:uid="{00000000-0005-0000-0000-0000F6B60000}"/>
    <cellStyle name="SAPBEXHLevel3X 4 28 3" xfId="40416" xr:uid="{00000000-0005-0000-0000-0000F7B60000}"/>
    <cellStyle name="SAPBEXHLevel3X 4 28 4" xfId="53424" xr:uid="{00000000-0005-0000-0000-0000F8B60000}"/>
    <cellStyle name="SAPBEXHLevel3X 4 29" xfId="13398" xr:uid="{00000000-0005-0000-0000-0000F9B60000}"/>
    <cellStyle name="SAPBEXHLevel3X 4 29 2" xfId="30060" xr:uid="{00000000-0005-0000-0000-0000FAB60000}"/>
    <cellStyle name="SAPBEXHLevel3X 4 29 3" xfId="40681" xr:uid="{00000000-0005-0000-0000-0000FBB60000}"/>
    <cellStyle name="SAPBEXHLevel3X 4 29 4" xfId="53689" xr:uid="{00000000-0005-0000-0000-0000FCB60000}"/>
    <cellStyle name="SAPBEXHLevel3X 4 3" xfId="3555" xr:uid="{00000000-0005-0000-0000-0000FDB60000}"/>
    <cellStyle name="SAPBEXHLevel3X 4 3 2" xfId="21109" xr:uid="{00000000-0005-0000-0000-0000FEB60000}"/>
    <cellStyle name="SAPBEXHLevel3X 4 3 3" xfId="25124" xr:uid="{00000000-0005-0000-0000-0000FFB60000}"/>
    <cellStyle name="SAPBEXHLevel3X 4 3 4" xfId="46000" xr:uid="{00000000-0005-0000-0000-000000B70000}"/>
    <cellStyle name="SAPBEXHLevel3X 4 30" xfId="10129" xr:uid="{00000000-0005-0000-0000-000001B70000}"/>
    <cellStyle name="SAPBEXHLevel3X 4 30 2" xfId="27103" xr:uid="{00000000-0005-0000-0000-000002B70000}"/>
    <cellStyle name="SAPBEXHLevel3X 4 30 3" xfId="38183" xr:uid="{00000000-0005-0000-0000-000003B70000}"/>
    <cellStyle name="SAPBEXHLevel3X 4 30 4" xfId="51148" xr:uid="{00000000-0005-0000-0000-000004B70000}"/>
    <cellStyle name="SAPBEXHLevel3X 4 31" xfId="13470" xr:uid="{00000000-0005-0000-0000-000005B70000}"/>
    <cellStyle name="SAPBEXHLevel3X 4 31 2" xfId="30122" xr:uid="{00000000-0005-0000-0000-000006B70000}"/>
    <cellStyle name="SAPBEXHLevel3X 4 31 3" xfId="40726" xr:uid="{00000000-0005-0000-0000-000007B70000}"/>
    <cellStyle name="SAPBEXHLevel3X 4 31 4" xfId="53734" xr:uid="{00000000-0005-0000-0000-000008B70000}"/>
    <cellStyle name="SAPBEXHLevel3X 4 32" xfId="14211" xr:uid="{00000000-0005-0000-0000-000009B70000}"/>
    <cellStyle name="SAPBEXHLevel3X 4 32 2" xfId="30781" xr:uid="{00000000-0005-0000-0000-00000AB70000}"/>
    <cellStyle name="SAPBEXHLevel3X 4 32 3" xfId="41294" xr:uid="{00000000-0005-0000-0000-00000BB70000}"/>
    <cellStyle name="SAPBEXHLevel3X 4 32 4" xfId="54302" xr:uid="{00000000-0005-0000-0000-00000CB70000}"/>
    <cellStyle name="SAPBEXHLevel3X 4 33" xfId="14534" xr:uid="{00000000-0005-0000-0000-00000DB70000}"/>
    <cellStyle name="SAPBEXHLevel3X 4 33 2" xfId="31070" xr:uid="{00000000-0005-0000-0000-00000EB70000}"/>
    <cellStyle name="SAPBEXHLevel3X 4 33 3" xfId="41538" xr:uid="{00000000-0005-0000-0000-00000FB70000}"/>
    <cellStyle name="SAPBEXHLevel3X 4 33 4" xfId="54546" xr:uid="{00000000-0005-0000-0000-000010B70000}"/>
    <cellStyle name="SAPBEXHLevel3X 4 34" xfId="14850" xr:uid="{00000000-0005-0000-0000-000011B70000}"/>
    <cellStyle name="SAPBEXHLevel3X 4 34 2" xfId="31348" xr:uid="{00000000-0005-0000-0000-000012B70000}"/>
    <cellStyle name="SAPBEXHLevel3X 4 34 3" xfId="41772" xr:uid="{00000000-0005-0000-0000-000013B70000}"/>
    <cellStyle name="SAPBEXHLevel3X 4 34 4" xfId="54780" xr:uid="{00000000-0005-0000-0000-000014B70000}"/>
    <cellStyle name="SAPBEXHLevel3X 4 35" xfId="15148" xr:uid="{00000000-0005-0000-0000-000015B70000}"/>
    <cellStyle name="SAPBEXHLevel3X 4 35 2" xfId="31615" xr:uid="{00000000-0005-0000-0000-000016B70000}"/>
    <cellStyle name="SAPBEXHLevel3X 4 35 3" xfId="42004" xr:uid="{00000000-0005-0000-0000-000017B70000}"/>
    <cellStyle name="SAPBEXHLevel3X 4 35 4" xfId="55012" xr:uid="{00000000-0005-0000-0000-000018B70000}"/>
    <cellStyle name="SAPBEXHLevel3X 4 36" xfId="15600" xr:uid="{00000000-0005-0000-0000-000019B70000}"/>
    <cellStyle name="SAPBEXHLevel3X 4 36 2" xfId="32021" xr:uid="{00000000-0005-0000-0000-00001AB70000}"/>
    <cellStyle name="SAPBEXHLevel3X 4 36 3" xfId="42364" xr:uid="{00000000-0005-0000-0000-00001BB70000}"/>
    <cellStyle name="SAPBEXHLevel3X 4 36 4" xfId="55372" xr:uid="{00000000-0005-0000-0000-00001CB70000}"/>
    <cellStyle name="SAPBEXHLevel3X 4 37" xfId="15857" xr:uid="{00000000-0005-0000-0000-00001DB70000}"/>
    <cellStyle name="SAPBEXHLevel3X 4 37 2" xfId="32249" xr:uid="{00000000-0005-0000-0000-00001EB70000}"/>
    <cellStyle name="SAPBEXHLevel3X 4 37 3" xfId="42556" xr:uid="{00000000-0005-0000-0000-00001FB70000}"/>
    <cellStyle name="SAPBEXHLevel3X 4 37 4" xfId="55564" xr:uid="{00000000-0005-0000-0000-000020B70000}"/>
    <cellStyle name="SAPBEXHLevel3X 4 38" xfId="16345" xr:uid="{00000000-0005-0000-0000-000021B70000}"/>
    <cellStyle name="SAPBEXHLevel3X 4 38 2" xfId="32688" xr:uid="{00000000-0005-0000-0000-000022B70000}"/>
    <cellStyle name="SAPBEXHLevel3X 4 38 3" xfId="42944" xr:uid="{00000000-0005-0000-0000-000023B70000}"/>
    <cellStyle name="SAPBEXHLevel3X 4 38 4" xfId="55952" xr:uid="{00000000-0005-0000-0000-000024B70000}"/>
    <cellStyle name="SAPBEXHLevel3X 4 39" xfId="16227" xr:uid="{00000000-0005-0000-0000-000025B70000}"/>
    <cellStyle name="SAPBEXHLevel3X 4 39 2" xfId="32579" xr:uid="{00000000-0005-0000-0000-000026B70000}"/>
    <cellStyle name="SAPBEXHLevel3X 4 39 3" xfId="42841" xr:uid="{00000000-0005-0000-0000-000027B70000}"/>
    <cellStyle name="SAPBEXHLevel3X 4 39 4" xfId="55849" xr:uid="{00000000-0005-0000-0000-000028B70000}"/>
    <cellStyle name="SAPBEXHLevel3X 4 4" xfId="4174" xr:uid="{00000000-0005-0000-0000-000029B70000}"/>
    <cellStyle name="SAPBEXHLevel3X 4 4 2" xfId="21672" xr:uid="{00000000-0005-0000-0000-00002AB70000}"/>
    <cellStyle name="SAPBEXHLevel3X 4 4 3" xfId="19852" xr:uid="{00000000-0005-0000-0000-00002BB70000}"/>
    <cellStyle name="SAPBEXHLevel3X 4 4 4" xfId="46480" xr:uid="{00000000-0005-0000-0000-00002CB70000}"/>
    <cellStyle name="SAPBEXHLevel3X 4 40" xfId="17365" xr:uid="{00000000-0005-0000-0000-00002DB70000}"/>
    <cellStyle name="SAPBEXHLevel3X 4 40 2" xfId="33618" xr:uid="{00000000-0005-0000-0000-00002EB70000}"/>
    <cellStyle name="SAPBEXHLevel3X 4 40 3" xfId="43756" xr:uid="{00000000-0005-0000-0000-00002FB70000}"/>
    <cellStyle name="SAPBEXHLevel3X 4 40 4" xfId="56764" xr:uid="{00000000-0005-0000-0000-000030B70000}"/>
    <cellStyle name="SAPBEXHLevel3X 4 41" xfId="17151" xr:uid="{00000000-0005-0000-0000-000031B70000}"/>
    <cellStyle name="SAPBEXHLevel3X 4 41 2" xfId="33415" xr:uid="{00000000-0005-0000-0000-000032B70000}"/>
    <cellStyle name="SAPBEXHLevel3X 4 41 3" xfId="43576" xr:uid="{00000000-0005-0000-0000-000033B70000}"/>
    <cellStyle name="SAPBEXHLevel3X 4 41 4" xfId="56584" xr:uid="{00000000-0005-0000-0000-000034B70000}"/>
    <cellStyle name="SAPBEXHLevel3X 4 42" xfId="17926" xr:uid="{00000000-0005-0000-0000-000035B70000}"/>
    <cellStyle name="SAPBEXHLevel3X 4 42 2" xfId="34114" xr:uid="{00000000-0005-0000-0000-000036B70000}"/>
    <cellStyle name="SAPBEXHLevel3X 4 42 3" xfId="44167" xr:uid="{00000000-0005-0000-0000-000037B70000}"/>
    <cellStyle name="SAPBEXHLevel3X 4 42 4" xfId="57175" xr:uid="{00000000-0005-0000-0000-000038B70000}"/>
    <cellStyle name="SAPBEXHLevel3X 4 43" xfId="18241" xr:uid="{00000000-0005-0000-0000-000039B70000}"/>
    <cellStyle name="SAPBEXHLevel3X 4 43 2" xfId="34389" xr:uid="{00000000-0005-0000-0000-00003AB70000}"/>
    <cellStyle name="SAPBEXHLevel3X 4 43 3" xfId="44398" xr:uid="{00000000-0005-0000-0000-00003BB70000}"/>
    <cellStyle name="SAPBEXHLevel3X 4 43 4" xfId="57406" xr:uid="{00000000-0005-0000-0000-00003CB70000}"/>
    <cellStyle name="SAPBEXHLevel3X 4 44" xfId="18561" xr:uid="{00000000-0005-0000-0000-00003DB70000}"/>
    <cellStyle name="SAPBEXHLevel3X 4 44 2" xfId="34676" xr:uid="{00000000-0005-0000-0000-00003EB70000}"/>
    <cellStyle name="SAPBEXHLevel3X 4 44 3" xfId="44635" xr:uid="{00000000-0005-0000-0000-00003FB70000}"/>
    <cellStyle name="SAPBEXHLevel3X 4 44 4" xfId="57643" xr:uid="{00000000-0005-0000-0000-000040B70000}"/>
    <cellStyle name="SAPBEXHLevel3X 4 45" xfId="19020" xr:uid="{00000000-0005-0000-0000-000041B70000}"/>
    <cellStyle name="SAPBEXHLevel3X 4 45 2" xfId="35083" xr:uid="{00000000-0005-0000-0000-000042B70000}"/>
    <cellStyle name="SAPBEXHLevel3X 4 45 3" xfId="44977" xr:uid="{00000000-0005-0000-0000-000043B70000}"/>
    <cellStyle name="SAPBEXHLevel3X 4 45 4" xfId="57985" xr:uid="{00000000-0005-0000-0000-000044B70000}"/>
    <cellStyle name="SAPBEXHLevel3X 4 46" xfId="19324" xr:uid="{00000000-0005-0000-0000-000045B70000}"/>
    <cellStyle name="SAPBEXHLevel3X 4 46 2" xfId="35353" xr:uid="{00000000-0005-0000-0000-000046B70000}"/>
    <cellStyle name="SAPBEXHLevel3X 4 46 3" xfId="45200" xr:uid="{00000000-0005-0000-0000-000047B70000}"/>
    <cellStyle name="SAPBEXHLevel3X 4 46 4" xfId="58208" xr:uid="{00000000-0005-0000-0000-000048B70000}"/>
    <cellStyle name="SAPBEXHLevel3X 4 47" xfId="31103" xr:uid="{00000000-0005-0000-0000-000049B70000}"/>
    <cellStyle name="SAPBEXHLevel3X 4 48" xfId="45484" xr:uid="{00000000-0005-0000-0000-00004AB70000}"/>
    <cellStyle name="SAPBEXHLevel3X 4 5" xfId="4015" xr:uid="{00000000-0005-0000-0000-00004BB70000}"/>
    <cellStyle name="SAPBEXHLevel3X 4 5 2" xfId="21522" xr:uid="{00000000-0005-0000-0000-00004CB70000}"/>
    <cellStyle name="SAPBEXHLevel3X 4 5 3" xfId="19984" xr:uid="{00000000-0005-0000-0000-00004DB70000}"/>
    <cellStyle name="SAPBEXHLevel3X 4 5 4" xfId="46348" xr:uid="{00000000-0005-0000-0000-00004EB70000}"/>
    <cellStyle name="SAPBEXHLevel3X 4 6" xfId="4807" xr:uid="{00000000-0005-0000-0000-00004FB70000}"/>
    <cellStyle name="SAPBEXHLevel3X 4 6 2" xfId="22240" xr:uid="{00000000-0005-0000-0000-000050B70000}"/>
    <cellStyle name="SAPBEXHLevel3X 4 6 3" xfId="21844" xr:uid="{00000000-0005-0000-0000-000051B70000}"/>
    <cellStyle name="SAPBEXHLevel3X 4 6 4" xfId="46953" xr:uid="{00000000-0005-0000-0000-000052B70000}"/>
    <cellStyle name="SAPBEXHLevel3X 4 7" xfId="4859" xr:uid="{00000000-0005-0000-0000-000053B70000}"/>
    <cellStyle name="SAPBEXHLevel3X 4 7 2" xfId="22285" xr:uid="{00000000-0005-0000-0000-000054B70000}"/>
    <cellStyle name="SAPBEXHLevel3X 4 7 3" xfId="27075" xr:uid="{00000000-0005-0000-0000-000055B70000}"/>
    <cellStyle name="SAPBEXHLevel3X 4 7 4" xfId="46983" xr:uid="{00000000-0005-0000-0000-000056B70000}"/>
    <cellStyle name="SAPBEXHLevel3X 4 8" xfId="5320" xr:uid="{00000000-0005-0000-0000-000057B70000}"/>
    <cellStyle name="SAPBEXHLevel3X 4 8 2" xfId="22707" xr:uid="{00000000-0005-0000-0000-000058B70000}"/>
    <cellStyle name="SAPBEXHLevel3X 4 8 3" xfId="20342" xr:uid="{00000000-0005-0000-0000-000059B70000}"/>
    <cellStyle name="SAPBEXHLevel3X 4 8 4" xfId="47355" xr:uid="{00000000-0005-0000-0000-00005AB70000}"/>
    <cellStyle name="SAPBEXHLevel3X 4 9" xfId="5370" xr:uid="{00000000-0005-0000-0000-00005BB70000}"/>
    <cellStyle name="SAPBEXHLevel3X 4 9 2" xfId="22751" xr:uid="{00000000-0005-0000-0000-00005CB70000}"/>
    <cellStyle name="SAPBEXHLevel3X 4 9 3" xfId="20316" xr:uid="{00000000-0005-0000-0000-00005DB70000}"/>
    <cellStyle name="SAPBEXHLevel3X 4 9 4" xfId="47383" xr:uid="{00000000-0005-0000-0000-00005EB70000}"/>
    <cellStyle name="SAPBEXHLevel3X 5" xfId="3148" xr:uid="{00000000-0005-0000-0000-00005FB70000}"/>
    <cellStyle name="SAPBEXHLevel3X 5 2" xfId="20741" xr:uid="{00000000-0005-0000-0000-000060B70000}"/>
    <cellStyle name="SAPBEXHLevel3X 5 3" xfId="20594" xr:uid="{00000000-0005-0000-0000-000061B70000}"/>
    <cellStyle name="SAPBEXHLevel3X 5 4" xfId="45691" xr:uid="{00000000-0005-0000-0000-000062B70000}"/>
    <cellStyle name="SAPBEXHLevel3X 6" xfId="4232" xr:uid="{00000000-0005-0000-0000-000063B70000}"/>
    <cellStyle name="SAPBEXHLevel3X 6 2" xfId="21718" xr:uid="{00000000-0005-0000-0000-000064B70000}"/>
    <cellStyle name="SAPBEXHLevel3X 6 3" xfId="19830" xr:uid="{00000000-0005-0000-0000-000065B70000}"/>
    <cellStyle name="SAPBEXHLevel3X 6 4" xfId="46503" xr:uid="{00000000-0005-0000-0000-000066B70000}"/>
    <cellStyle name="SAPBEXHLevel3X 7" xfId="5847" xr:uid="{00000000-0005-0000-0000-000067B70000}"/>
    <cellStyle name="SAPBEXHLevel3X 7 2" xfId="23192" xr:uid="{00000000-0005-0000-0000-000068B70000}"/>
    <cellStyle name="SAPBEXHLevel3X 7 3" xfId="35390" xr:uid="{00000000-0005-0000-0000-000069B70000}"/>
    <cellStyle name="SAPBEXHLevel3X 7 4" xfId="47772" xr:uid="{00000000-0005-0000-0000-00006AB70000}"/>
    <cellStyle name="SAPBEXHLevel3X 8" xfId="5898" xr:uid="{00000000-0005-0000-0000-00006BB70000}"/>
    <cellStyle name="SAPBEXHLevel3X 8 2" xfId="23240" xr:uid="{00000000-0005-0000-0000-00006CB70000}"/>
    <cellStyle name="SAPBEXHLevel3X 8 3" xfId="28725" xr:uid="{00000000-0005-0000-0000-00006DB70000}"/>
    <cellStyle name="SAPBEXHLevel3X 8 4" xfId="47820" xr:uid="{00000000-0005-0000-0000-00006EB70000}"/>
    <cellStyle name="SAPBEXHLevel3X 9" xfId="6942" xr:uid="{00000000-0005-0000-0000-00006FB70000}"/>
    <cellStyle name="SAPBEXHLevel3X 9 2" xfId="24187" xr:uid="{00000000-0005-0000-0000-000070B70000}"/>
    <cellStyle name="SAPBEXHLevel3X 9 3" xfId="35655" xr:uid="{00000000-0005-0000-0000-000071B70000}"/>
    <cellStyle name="SAPBEXHLevel3X 9 4" xfId="48624" xr:uid="{00000000-0005-0000-0000-000072B70000}"/>
    <cellStyle name="SAPBEXinputData" xfId="2098" xr:uid="{00000000-0005-0000-0000-000073B70000}"/>
    <cellStyle name="SAPBEXinputData 2" xfId="58749" xr:uid="{00000000-0005-0000-0000-000074B70000}"/>
    <cellStyle name="SAPBEXItemHeader" xfId="2099" xr:uid="{00000000-0005-0000-0000-000075B70000}"/>
    <cellStyle name="SAPBEXItemHeader 10" xfId="9827" xr:uid="{00000000-0005-0000-0000-000076B70000}"/>
    <cellStyle name="SAPBEXItemHeader 10 2" xfId="26822" xr:uid="{00000000-0005-0000-0000-000077B70000}"/>
    <cellStyle name="SAPBEXItemHeader 10 3" xfId="37944" xr:uid="{00000000-0005-0000-0000-000078B70000}"/>
    <cellStyle name="SAPBEXItemHeader 10 4" xfId="50910" xr:uid="{00000000-0005-0000-0000-000079B70000}"/>
    <cellStyle name="SAPBEXItemHeader 11" xfId="9247" xr:uid="{00000000-0005-0000-0000-00007AB70000}"/>
    <cellStyle name="SAPBEXItemHeader 11 2" xfId="26278" xr:uid="{00000000-0005-0000-0000-00007BB70000}"/>
    <cellStyle name="SAPBEXItemHeader 11 3" xfId="37455" xr:uid="{00000000-0005-0000-0000-00007CB70000}"/>
    <cellStyle name="SAPBEXItemHeader 11 4" xfId="50422" xr:uid="{00000000-0005-0000-0000-00007DB70000}"/>
    <cellStyle name="SAPBEXItemHeader 12" xfId="11240" xr:uid="{00000000-0005-0000-0000-00007EB70000}"/>
    <cellStyle name="SAPBEXItemHeader 12 2" xfId="28125" xr:uid="{00000000-0005-0000-0000-00007FB70000}"/>
    <cellStyle name="SAPBEXItemHeader 12 3" xfId="39051" xr:uid="{00000000-0005-0000-0000-000080B70000}"/>
    <cellStyle name="SAPBEXItemHeader 12 4" xfId="52059" xr:uid="{00000000-0005-0000-0000-000081B70000}"/>
    <cellStyle name="SAPBEXItemHeader 13" xfId="14179" xr:uid="{00000000-0005-0000-0000-000082B70000}"/>
    <cellStyle name="SAPBEXItemHeader 13 2" xfId="30751" xr:uid="{00000000-0005-0000-0000-000083B70000}"/>
    <cellStyle name="SAPBEXItemHeader 13 3" xfId="41268" xr:uid="{00000000-0005-0000-0000-000084B70000}"/>
    <cellStyle name="SAPBEXItemHeader 13 4" xfId="54276" xr:uid="{00000000-0005-0000-0000-000085B70000}"/>
    <cellStyle name="SAPBEXItemHeader 14" xfId="9631" xr:uid="{00000000-0005-0000-0000-000086B70000}"/>
    <cellStyle name="SAPBEXItemHeader 14 2" xfId="26638" xr:uid="{00000000-0005-0000-0000-000087B70000}"/>
    <cellStyle name="SAPBEXItemHeader 14 3" xfId="37781" xr:uid="{00000000-0005-0000-0000-000088B70000}"/>
    <cellStyle name="SAPBEXItemHeader 14 4" xfId="50747" xr:uid="{00000000-0005-0000-0000-000089B70000}"/>
    <cellStyle name="SAPBEXItemHeader 15" xfId="9228" xr:uid="{00000000-0005-0000-0000-00008AB70000}"/>
    <cellStyle name="SAPBEXItemHeader 15 2" xfId="26259" xr:uid="{00000000-0005-0000-0000-00008BB70000}"/>
    <cellStyle name="SAPBEXItemHeader 15 3" xfId="37436" xr:uid="{00000000-0005-0000-0000-00008CB70000}"/>
    <cellStyle name="SAPBEXItemHeader 15 4" xfId="50403" xr:uid="{00000000-0005-0000-0000-00008DB70000}"/>
    <cellStyle name="SAPBEXItemHeader 16" xfId="9521" xr:uid="{00000000-0005-0000-0000-00008EB70000}"/>
    <cellStyle name="SAPBEXItemHeader 16 2" xfId="26536" xr:uid="{00000000-0005-0000-0000-00008FB70000}"/>
    <cellStyle name="SAPBEXItemHeader 16 3" xfId="37681" xr:uid="{00000000-0005-0000-0000-000090B70000}"/>
    <cellStyle name="SAPBEXItemHeader 16 4" xfId="50647" xr:uid="{00000000-0005-0000-0000-000091B70000}"/>
    <cellStyle name="SAPBEXItemHeader 17" xfId="16265" xr:uid="{00000000-0005-0000-0000-000092B70000}"/>
    <cellStyle name="SAPBEXItemHeader 17 2" xfId="32611" xr:uid="{00000000-0005-0000-0000-000093B70000}"/>
    <cellStyle name="SAPBEXItemHeader 17 3" xfId="42869" xr:uid="{00000000-0005-0000-0000-000094B70000}"/>
    <cellStyle name="SAPBEXItemHeader 17 4" xfId="55877" xr:uid="{00000000-0005-0000-0000-000095B70000}"/>
    <cellStyle name="SAPBEXItemHeader 18" xfId="17233" xr:uid="{00000000-0005-0000-0000-000096B70000}"/>
    <cellStyle name="SAPBEXItemHeader 18 2" xfId="33492" xr:uid="{00000000-0005-0000-0000-000097B70000}"/>
    <cellStyle name="SAPBEXItemHeader 18 3" xfId="43641" xr:uid="{00000000-0005-0000-0000-000098B70000}"/>
    <cellStyle name="SAPBEXItemHeader 18 4" xfId="56649" xr:uid="{00000000-0005-0000-0000-000099B70000}"/>
    <cellStyle name="SAPBEXItemHeader 19" xfId="17072" xr:uid="{00000000-0005-0000-0000-00009AB70000}"/>
    <cellStyle name="SAPBEXItemHeader 19 2" xfId="33345" xr:uid="{00000000-0005-0000-0000-00009BB70000}"/>
    <cellStyle name="SAPBEXItemHeader 19 3" xfId="43518" xr:uid="{00000000-0005-0000-0000-00009CB70000}"/>
    <cellStyle name="SAPBEXItemHeader 19 4" xfId="56526" xr:uid="{00000000-0005-0000-0000-00009DB70000}"/>
    <cellStyle name="SAPBEXItemHeader 2" xfId="2953" xr:uid="{00000000-0005-0000-0000-00009EB70000}"/>
    <cellStyle name="SAPBEXItemHeader 2 10" xfId="6552" xr:uid="{00000000-0005-0000-0000-00009FB70000}"/>
    <cellStyle name="SAPBEXItemHeader 2 10 2" xfId="23846" xr:uid="{00000000-0005-0000-0000-0000A0B70000}"/>
    <cellStyle name="SAPBEXItemHeader 2 10 3" xfId="31367" xr:uid="{00000000-0005-0000-0000-0000A1B70000}"/>
    <cellStyle name="SAPBEXItemHeader 2 10 4" xfId="48344" xr:uid="{00000000-0005-0000-0000-0000A2B70000}"/>
    <cellStyle name="SAPBEXItemHeader 2 11" xfId="6849" xr:uid="{00000000-0005-0000-0000-0000A3B70000}"/>
    <cellStyle name="SAPBEXItemHeader 2 11 2" xfId="24111" xr:uid="{00000000-0005-0000-0000-0000A4B70000}"/>
    <cellStyle name="SAPBEXItemHeader 2 11 3" xfId="29432" xr:uid="{00000000-0005-0000-0000-0000A5B70000}"/>
    <cellStyle name="SAPBEXItemHeader 2 11 4" xfId="48566" xr:uid="{00000000-0005-0000-0000-0000A6B70000}"/>
    <cellStyle name="SAPBEXItemHeader 2 12" xfId="7639" xr:uid="{00000000-0005-0000-0000-0000A7B70000}"/>
    <cellStyle name="SAPBEXItemHeader 2 12 2" xfId="24818" xr:uid="{00000000-0005-0000-0000-0000A8B70000}"/>
    <cellStyle name="SAPBEXItemHeader 2 12 3" xfId="36185" xr:uid="{00000000-0005-0000-0000-0000A9B70000}"/>
    <cellStyle name="SAPBEXItemHeader 2 12 4" xfId="49156" xr:uid="{00000000-0005-0000-0000-0000AAB70000}"/>
    <cellStyle name="SAPBEXItemHeader 2 13" xfId="7935" xr:uid="{00000000-0005-0000-0000-0000ABB70000}"/>
    <cellStyle name="SAPBEXItemHeader 2 13 2" xfId="25085" xr:uid="{00000000-0005-0000-0000-0000ACB70000}"/>
    <cellStyle name="SAPBEXItemHeader 2 13 3" xfId="36415" xr:uid="{00000000-0005-0000-0000-0000ADB70000}"/>
    <cellStyle name="SAPBEXItemHeader 2 13 4" xfId="49386" xr:uid="{00000000-0005-0000-0000-0000AEB70000}"/>
    <cellStyle name="SAPBEXItemHeader 2 14" xfId="8517" xr:uid="{00000000-0005-0000-0000-0000AFB70000}"/>
    <cellStyle name="SAPBEXItemHeader 2 14 2" xfId="25629" xr:uid="{00000000-0005-0000-0000-0000B0B70000}"/>
    <cellStyle name="SAPBEXItemHeader 2 14 3" xfId="36899" xr:uid="{00000000-0005-0000-0000-0000B1B70000}"/>
    <cellStyle name="SAPBEXItemHeader 2 14 4" xfId="49870" xr:uid="{00000000-0005-0000-0000-0000B2B70000}"/>
    <cellStyle name="SAPBEXItemHeader 2 15" xfId="8777" xr:uid="{00000000-0005-0000-0000-0000B3B70000}"/>
    <cellStyle name="SAPBEXItemHeader 2 15 2" xfId="25854" xr:uid="{00000000-0005-0000-0000-0000B4B70000}"/>
    <cellStyle name="SAPBEXItemHeader 2 15 3" xfId="37088" xr:uid="{00000000-0005-0000-0000-0000B5B70000}"/>
    <cellStyle name="SAPBEXItemHeader 2 15 4" xfId="50059" xr:uid="{00000000-0005-0000-0000-0000B6B70000}"/>
    <cellStyle name="SAPBEXItemHeader 2 16" xfId="9056" xr:uid="{00000000-0005-0000-0000-0000B7B70000}"/>
    <cellStyle name="SAPBEXItemHeader 2 16 2" xfId="26105" xr:uid="{00000000-0005-0000-0000-0000B8B70000}"/>
    <cellStyle name="SAPBEXItemHeader 2 16 3" xfId="37303" xr:uid="{00000000-0005-0000-0000-0000B9B70000}"/>
    <cellStyle name="SAPBEXItemHeader 2 16 4" xfId="50274" xr:uid="{00000000-0005-0000-0000-0000BAB70000}"/>
    <cellStyle name="SAPBEXItemHeader 2 17" xfId="10825" xr:uid="{00000000-0005-0000-0000-0000BBB70000}"/>
    <cellStyle name="SAPBEXItemHeader 2 17 2" xfId="27758" xr:uid="{00000000-0005-0000-0000-0000BCB70000}"/>
    <cellStyle name="SAPBEXItemHeader 2 17 3" xfId="38762" xr:uid="{00000000-0005-0000-0000-0000BDB70000}"/>
    <cellStyle name="SAPBEXItemHeader 2 17 4" xfId="51770" xr:uid="{00000000-0005-0000-0000-0000BEB70000}"/>
    <cellStyle name="SAPBEXItemHeader 2 18" xfId="11148" xr:uid="{00000000-0005-0000-0000-0000BFB70000}"/>
    <cellStyle name="SAPBEXItemHeader 2 18 2" xfId="28051" xr:uid="{00000000-0005-0000-0000-0000C0B70000}"/>
    <cellStyle name="SAPBEXItemHeader 2 18 3" xfId="39003" xr:uid="{00000000-0005-0000-0000-0000C1B70000}"/>
    <cellStyle name="SAPBEXItemHeader 2 18 4" xfId="52011" xr:uid="{00000000-0005-0000-0000-0000C2B70000}"/>
    <cellStyle name="SAPBEXItemHeader 2 19" xfId="11488" xr:uid="{00000000-0005-0000-0000-0000C3B70000}"/>
    <cellStyle name="SAPBEXItemHeader 2 19 2" xfId="28360" xr:uid="{00000000-0005-0000-0000-0000C4B70000}"/>
    <cellStyle name="SAPBEXItemHeader 2 19 3" xfId="39259" xr:uid="{00000000-0005-0000-0000-0000C5B70000}"/>
    <cellStyle name="SAPBEXItemHeader 2 19 4" xfId="52267" xr:uid="{00000000-0005-0000-0000-0000C6B70000}"/>
    <cellStyle name="SAPBEXItemHeader 2 2" xfId="3463" xr:uid="{00000000-0005-0000-0000-0000C7B70000}"/>
    <cellStyle name="SAPBEXItemHeader 2 2 2" xfId="21034" xr:uid="{00000000-0005-0000-0000-0000C8B70000}"/>
    <cellStyle name="SAPBEXItemHeader 2 2 3" xfId="27535" xr:uid="{00000000-0005-0000-0000-0000C9B70000}"/>
    <cellStyle name="SAPBEXItemHeader 2 2 4" xfId="45942" xr:uid="{00000000-0005-0000-0000-0000CAB70000}"/>
    <cellStyle name="SAPBEXItemHeader 2 20" xfId="11759" xr:uid="{00000000-0005-0000-0000-0000CBB70000}"/>
    <cellStyle name="SAPBEXItemHeader 2 20 2" xfId="28597" xr:uid="{00000000-0005-0000-0000-0000CCB70000}"/>
    <cellStyle name="SAPBEXItemHeader 2 20 3" xfId="39464" xr:uid="{00000000-0005-0000-0000-0000CDB70000}"/>
    <cellStyle name="SAPBEXItemHeader 2 20 4" xfId="52472" xr:uid="{00000000-0005-0000-0000-0000CEB70000}"/>
    <cellStyle name="SAPBEXItemHeader 2 21" xfId="12088" xr:uid="{00000000-0005-0000-0000-0000CFB70000}"/>
    <cellStyle name="SAPBEXItemHeader 2 21 2" xfId="28898" xr:uid="{00000000-0005-0000-0000-0000D0B70000}"/>
    <cellStyle name="SAPBEXItemHeader 2 21 3" xfId="39722" xr:uid="{00000000-0005-0000-0000-0000D1B70000}"/>
    <cellStyle name="SAPBEXItemHeader 2 21 4" xfId="52730" xr:uid="{00000000-0005-0000-0000-0000D2B70000}"/>
    <cellStyle name="SAPBEXItemHeader 2 22" xfId="12373" xr:uid="{00000000-0005-0000-0000-0000D3B70000}"/>
    <cellStyle name="SAPBEXItemHeader 2 22 2" xfId="29149" xr:uid="{00000000-0005-0000-0000-0000D4B70000}"/>
    <cellStyle name="SAPBEXItemHeader 2 22 3" xfId="39923" xr:uid="{00000000-0005-0000-0000-0000D5B70000}"/>
    <cellStyle name="SAPBEXItemHeader 2 22 4" xfId="52931" xr:uid="{00000000-0005-0000-0000-0000D6B70000}"/>
    <cellStyle name="SAPBEXItemHeader 2 23" xfId="12648" xr:uid="{00000000-0005-0000-0000-0000D7B70000}"/>
    <cellStyle name="SAPBEXItemHeader 2 23 2" xfId="29392" xr:uid="{00000000-0005-0000-0000-0000D8B70000}"/>
    <cellStyle name="SAPBEXItemHeader 2 23 3" xfId="40121" xr:uid="{00000000-0005-0000-0000-0000D9B70000}"/>
    <cellStyle name="SAPBEXItemHeader 2 23 4" xfId="53129" xr:uid="{00000000-0005-0000-0000-0000DAB70000}"/>
    <cellStyle name="SAPBEXItemHeader 2 24" xfId="12931" xr:uid="{00000000-0005-0000-0000-0000DBB70000}"/>
    <cellStyle name="SAPBEXItemHeader 2 24 2" xfId="29643" xr:uid="{00000000-0005-0000-0000-0000DCB70000}"/>
    <cellStyle name="SAPBEXItemHeader 2 24 3" xfId="40323" xr:uid="{00000000-0005-0000-0000-0000DDB70000}"/>
    <cellStyle name="SAPBEXItemHeader 2 24 4" xfId="53331" xr:uid="{00000000-0005-0000-0000-0000DEB70000}"/>
    <cellStyle name="SAPBEXItemHeader 2 25" xfId="13272" xr:uid="{00000000-0005-0000-0000-0000DFB70000}"/>
    <cellStyle name="SAPBEXItemHeader 2 25 2" xfId="29951" xr:uid="{00000000-0005-0000-0000-0000E0B70000}"/>
    <cellStyle name="SAPBEXItemHeader 2 25 3" xfId="40591" xr:uid="{00000000-0005-0000-0000-0000E1B70000}"/>
    <cellStyle name="SAPBEXItemHeader 2 25 4" xfId="53599" xr:uid="{00000000-0005-0000-0000-0000E2B70000}"/>
    <cellStyle name="SAPBEXItemHeader 2 26" xfId="13606" xr:uid="{00000000-0005-0000-0000-0000E3B70000}"/>
    <cellStyle name="SAPBEXItemHeader 2 26 2" xfId="30254" xr:uid="{00000000-0005-0000-0000-0000E4B70000}"/>
    <cellStyle name="SAPBEXItemHeader 2 26 3" xfId="40858" xr:uid="{00000000-0005-0000-0000-0000E5B70000}"/>
    <cellStyle name="SAPBEXItemHeader 2 26 4" xfId="53866" xr:uid="{00000000-0005-0000-0000-0000E6B70000}"/>
    <cellStyle name="SAPBEXItemHeader 2 27" xfId="13848" xr:uid="{00000000-0005-0000-0000-0000E7B70000}"/>
    <cellStyle name="SAPBEXItemHeader 2 27 2" xfId="30469" xr:uid="{00000000-0005-0000-0000-0000E8B70000}"/>
    <cellStyle name="SAPBEXItemHeader 2 27 3" xfId="41043" xr:uid="{00000000-0005-0000-0000-0000E9B70000}"/>
    <cellStyle name="SAPBEXItemHeader 2 27 4" xfId="54051" xr:uid="{00000000-0005-0000-0000-0000EAB70000}"/>
    <cellStyle name="SAPBEXItemHeader 2 28" xfId="14124" xr:uid="{00000000-0005-0000-0000-0000EBB70000}"/>
    <cellStyle name="SAPBEXItemHeader 2 28 2" xfId="30710" xr:uid="{00000000-0005-0000-0000-0000ECB70000}"/>
    <cellStyle name="SAPBEXItemHeader 2 28 3" xfId="41243" xr:uid="{00000000-0005-0000-0000-0000EDB70000}"/>
    <cellStyle name="SAPBEXItemHeader 2 28 4" xfId="54251" xr:uid="{00000000-0005-0000-0000-0000EEB70000}"/>
    <cellStyle name="SAPBEXItemHeader 2 29" xfId="14421" xr:uid="{00000000-0005-0000-0000-0000EFB70000}"/>
    <cellStyle name="SAPBEXItemHeader 2 29 2" xfId="30974" xr:uid="{00000000-0005-0000-0000-0000F0B70000}"/>
    <cellStyle name="SAPBEXItemHeader 2 29 3" xfId="41459" xr:uid="{00000000-0005-0000-0000-0000F1B70000}"/>
    <cellStyle name="SAPBEXItemHeader 2 29 4" xfId="54467" xr:uid="{00000000-0005-0000-0000-0000F2B70000}"/>
    <cellStyle name="SAPBEXItemHeader 2 3" xfId="3759" xr:uid="{00000000-0005-0000-0000-0000F3B70000}"/>
    <cellStyle name="SAPBEXItemHeader 2 3 2" xfId="21292" xr:uid="{00000000-0005-0000-0000-0000F4B70000}"/>
    <cellStyle name="SAPBEXItemHeader 2 3 3" xfId="24370" xr:uid="{00000000-0005-0000-0000-0000F5B70000}"/>
    <cellStyle name="SAPBEXItemHeader 2 3 4" xfId="46159" xr:uid="{00000000-0005-0000-0000-0000F6B70000}"/>
    <cellStyle name="SAPBEXItemHeader 2 30" xfId="14745" xr:uid="{00000000-0005-0000-0000-0000F7B70000}"/>
    <cellStyle name="SAPBEXItemHeader 2 30 2" xfId="31262" xr:uid="{00000000-0005-0000-0000-0000F8B70000}"/>
    <cellStyle name="SAPBEXItemHeader 2 30 3" xfId="41702" xr:uid="{00000000-0005-0000-0000-0000F9B70000}"/>
    <cellStyle name="SAPBEXItemHeader 2 30 4" xfId="54710" xr:uid="{00000000-0005-0000-0000-0000FAB70000}"/>
    <cellStyle name="SAPBEXItemHeader 2 31" xfId="15046" xr:uid="{00000000-0005-0000-0000-0000FBB70000}"/>
    <cellStyle name="SAPBEXItemHeader 2 31 2" xfId="31531" xr:uid="{00000000-0005-0000-0000-0000FCB70000}"/>
    <cellStyle name="SAPBEXItemHeader 2 31 3" xfId="41934" xr:uid="{00000000-0005-0000-0000-0000FDB70000}"/>
    <cellStyle name="SAPBEXItemHeader 2 31 4" xfId="54942" xr:uid="{00000000-0005-0000-0000-0000FEB70000}"/>
    <cellStyle name="SAPBEXItemHeader 2 32" xfId="15348" xr:uid="{00000000-0005-0000-0000-0000FFB70000}"/>
    <cellStyle name="SAPBEXItemHeader 2 32 2" xfId="31795" xr:uid="{00000000-0005-0000-0000-000000B80000}"/>
    <cellStyle name="SAPBEXItemHeader 2 32 3" xfId="42163" xr:uid="{00000000-0005-0000-0000-000001B80000}"/>
    <cellStyle name="SAPBEXItemHeader 2 32 4" xfId="55171" xr:uid="{00000000-0005-0000-0000-000002B80000}"/>
    <cellStyle name="SAPBEXItemHeader 2 33" xfId="15796" xr:uid="{00000000-0005-0000-0000-000003B80000}"/>
    <cellStyle name="SAPBEXItemHeader 2 33 2" xfId="32203" xr:uid="{00000000-0005-0000-0000-000004B80000}"/>
    <cellStyle name="SAPBEXItemHeader 2 33 3" xfId="42525" xr:uid="{00000000-0005-0000-0000-000005B80000}"/>
    <cellStyle name="SAPBEXItemHeader 2 33 4" xfId="55533" xr:uid="{00000000-0005-0000-0000-000006B80000}"/>
    <cellStyle name="SAPBEXItemHeader 2 34" xfId="16057" xr:uid="{00000000-0005-0000-0000-000007B80000}"/>
    <cellStyle name="SAPBEXItemHeader 2 34 2" xfId="32427" xr:uid="{00000000-0005-0000-0000-000008B80000}"/>
    <cellStyle name="SAPBEXItemHeader 2 34 3" xfId="42715" xr:uid="{00000000-0005-0000-0000-000009B80000}"/>
    <cellStyle name="SAPBEXItemHeader 2 34 4" xfId="55723" xr:uid="{00000000-0005-0000-0000-00000AB80000}"/>
    <cellStyle name="SAPBEXItemHeader 2 35" xfId="16543" xr:uid="{00000000-0005-0000-0000-00000BB80000}"/>
    <cellStyle name="SAPBEXItemHeader 2 35 2" xfId="32873" xr:uid="{00000000-0005-0000-0000-00000CB80000}"/>
    <cellStyle name="SAPBEXItemHeader 2 35 3" xfId="43112" xr:uid="{00000000-0005-0000-0000-00000DB80000}"/>
    <cellStyle name="SAPBEXItemHeader 2 35 4" xfId="56120" xr:uid="{00000000-0005-0000-0000-00000EB80000}"/>
    <cellStyle name="SAPBEXItemHeader 2 36" xfId="16766" xr:uid="{00000000-0005-0000-0000-00000FB80000}"/>
    <cellStyle name="SAPBEXItemHeader 2 36 2" xfId="33071" xr:uid="{00000000-0005-0000-0000-000010B80000}"/>
    <cellStyle name="SAPBEXItemHeader 2 36 3" xfId="43282" xr:uid="{00000000-0005-0000-0000-000011B80000}"/>
    <cellStyle name="SAPBEXItemHeader 2 36 4" xfId="56290" xr:uid="{00000000-0005-0000-0000-000012B80000}"/>
    <cellStyle name="SAPBEXItemHeader 2 37" xfId="17820" xr:uid="{00000000-0005-0000-0000-000013B80000}"/>
    <cellStyle name="SAPBEXItemHeader 2 37 2" xfId="34026" xr:uid="{00000000-0005-0000-0000-000014B80000}"/>
    <cellStyle name="SAPBEXItemHeader 2 37 3" xfId="44096" xr:uid="{00000000-0005-0000-0000-000015B80000}"/>
    <cellStyle name="SAPBEXItemHeader 2 37 4" xfId="57104" xr:uid="{00000000-0005-0000-0000-000016B80000}"/>
    <cellStyle name="SAPBEXItemHeader 2 38" xfId="18139" xr:uid="{00000000-0005-0000-0000-000017B80000}"/>
    <cellStyle name="SAPBEXItemHeader 2 38 2" xfId="34307" xr:uid="{00000000-0005-0000-0000-000018B80000}"/>
    <cellStyle name="SAPBEXItemHeader 2 38 3" xfId="44330" xr:uid="{00000000-0005-0000-0000-000019B80000}"/>
    <cellStyle name="SAPBEXItemHeader 2 38 4" xfId="57338" xr:uid="{00000000-0005-0000-0000-00001AB80000}"/>
    <cellStyle name="SAPBEXItemHeader 2 39" xfId="18450" xr:uid="{00000000-0005-0000-0000-00001BB80000}"/>
    <cellStyle name="SAPBEXItemHeader 2 39 2" xfId="34583" xr:uid="{00000000-0005-0000-0000-00001CB80000}"/>
    <cellStyle name="SAPBEXItemHeader 2 39 3" xfId="44560" xr:uid="{00000000-0005-0000-0000-00001DB80000}"/>
    <cellStyle name="SAPBEXItemHeader 2 39 4" xfId="57568" xr:uid="{00000000-0005-0000-0000-00001EB80000}"/>
    <cellStyle name="SAPBEXItemHeader 2 4" xfId="4620" xr:uid="{00000000-0005-0000-0000-00001FB80000}"/>
    <cellStyle name="SAPBEXItemHeader 2 4 2" xfId="22071" xr:uid="{00000000-0005-0000-0000-000020B80000}"/>
    <cellStyle name="SAPBEXItemHeader 2 4 3" xfId="20661" xr:uid="{00000000-0005-0000-0000-000021B80000}"/>
    <cellStyle name="SAPBEXItemHeader 2 4 4" xfId="46810" xr:uid="{00000000-0005-0000-0000-000022B80000}"/>
    <cellStyle name="SAPBEXItemHeader 2 40" xfId="18765" xr:uid="{00000000-0005-0000-0000-000023B80000}"/>
    <cellStyle name="SAPBEXItemHeader 2 40 2" xfId="34861" xr:uid="{00000000-0005-0000-0000-000024B80000}"/>
    <cellStyle name="SAPBEXItemHeader 2 40 3" xfId="44794" xr:uid="{00000000-0005-0000-0000-000025B80000}"/>
    <cellStyle name="SAPBEXItemHeader 2 40 4" xfId="57802" xr:uid="{00000000-0005-0000-0000-000026B80000}"/>
    <cellStyle name="SAPBEXItemHeader 2 41" xfId="19225" xr:uid="{00000000-0005-0000-0000-000027B80000}"/>
    <cellStyle name="SAPBEXItemHeader 2 41 2" xfId="35271" xr:uid="{00000000-0005-0000-0000-000028B80000}"/>
    <cellStyle name="SAPBEXItemHeader 2 41 3" xfId="45136" xr:uid="{00000000-0005-0000-0000-000029B80000}"/>
    <cellStyle name="SAPBEXItemHeader 2 41 4" xfId="58144" xr:uid="{00000000-0005-0000-0000-00002AB80000}"/>
    <cellStyle name="SAPBEXItemHeader 2 42" xfId="19528" xr:uid="{00000000-0005-0000-0000-00002BB80000}"/>
    <cellStyle name="SAPBEXItemHeader 2 42 2" xfId="35536" xr:uid="{00000000-0005-0000-0000-00002CB80000}"/>
    <cellStyle name="SAPBEXItemHeader 2 42 3" xfId="45359" xr:uid="{00000000-0005-0000-0000-00002DB80000}"/>
    <cellStyle name="SAPBEXItemHeader 2 42 4" xfId="58367" xr:uid="{00000000-0005-0000-0000-00002EB80000}"/>
    <cellStyle name="SAPBEXItemHeader 2 43" xfId="21305" xr:uid="{00000000-0005-0000-0000-00002FB80000}"/>
    <cellStyle name="SAPBEXItemHeader 2 44" xfId="45611" xr:uid="{00000000-0005-0000-0000-000030B80000}"/>
    <cellStyle name="SAPBEXItemHeader 2 5" xfId="5005" xr:uid="{00000000-0005-0000-0000-000031B80000}"/>
    <cellStyle name="SAPBEXItemHeader 2 5 2" xfId="22428" xr:uid="{00000000-0005-0000-0000-000032B80000}"/>
    <cellStyle name="SAPBEXItemHeader 2 5 3" xfId="20659" xr:uid="{00000000-0005-0000-0000-000033B80000}"/>
    <cellStyle name="SAPBEXItemHeader 2 5 4" xfId="47121" xr:uid="{00000000-0005-0000-0000-000034B80000}"/>
    <cellStyle name="SAPBEXItemHeader 2 6" xfId="5234" xr:uid="{00000000-0005-0000-0000-000035B80000}"/>
    <cellStyle name="SAPBEXItemHeader 2 6 2" xfId="22634" xr:uid="{00000000-0005-0000-0000-000036B80000}"/>
    <cellStyle name="SAPBEXItemHeader 2 6 3" xfId="20393" xr:uid="{00000000-0005-0000-0000-000037B80000}"/>
    <cellStyle name="SAPBEXItemHeader 2 6 4" xfId="47303" xr:uid="{00000000-0005-0000-0000-000038B80000}"/>
    <cellStyle name="SAPBEXItemHeader 2 7" xfId="5515" xr:uid="{00000000-0005-0000-0000-000039B80000}"/>
    <cellStyle name="SAPBEXItemHeader 2 7 2" xfId="22892" xr:uid="{00000000-0005-0000-0000-00003AB80000}"/>
    <cellStyle name="SAPBEXItemHeader 2 7 3" xfId="22746" xr:uid="{00000000-0005-0000-0000-00003BB80000}"/>
    <cellStyle name="SAPBEXItemHeader 2 7 4" xfId="47520" xr:uid="{00000000-0005-0000-0000-00003CB80000}"/>
    <cellStyle name="SAPBEXItemHeader 2 8" xfId="5723" xr:uid="{00000000-0005-0000-0000-00003DB80000}"/>
    <cellStyle name="SAPBEXItemHeader 2 8 2" xfId="23081" xr:uid="{00000000-0005-0000-0000-00003EB80000}"/>
    <cellStyle name="SAPBEXItemHeader 2 8 3" xfId="31800" xr:uid="{00000000-0005-0000-0000-00003FB80000}"/>
    <cellStyle name="SAPBEXItemHeader 2 8 4" xfId="47682" xr:uid="{00000000-0005-0000-0000-000040B80000}"/>
    <cellStyle name="SAPBEXItemHeader 2 9" xfId="6319" xr:uid="{00000000-0005-0000-0000-000041B80000}"/>
    <cellStyle name="SAPBEXItemHeader 2 9 2" xfId="23640" xr:uid="{00000000-0005-0000-0000-000042B80000}"/>
    <cellStyle name="SAPBEXItemHeader 2 9 3" xfId="33804" xr:uid="{00000000-0005-0000-0000-000043B80000}"/>
    <cellStyle name="SAPBEXItemHeader 2 9 4" xfId="48170" xr:uid="{00000000-0005-0000-0000-000044B80000}"/>
    <cellStyle name="SAPBEXItemHeader 20" xfId="16938" xr:uid="{00000000-0005-0000-0000-000045B80000}"/>
    <cellStyle name="SAPBEXItemHeader 20 2" xfId="33219" xr:uid="{00000000-0005-0000-0000-000046B80000}"/>
    <cellStyle name="SAPBEXItemHeader 20 3" xfId="43403" xr:uid="{00000000-0005-0000-0000-000047B80000}"/>
    <cellStyle name="SAPBEXItemHeader 20 4" xfId="56411" xr:uid="{00000000-0005-0000-0000-000048B80000}"/>
    <cellStyle name="SAPBEXItemHeader 21" xfId="17059" xr:uid="{00000000-0005-0000-0000-000049B80000}"/>
    <cellStyle name="SAPBEXItemHeader 21 2" xfId="33337" xr:uid="{00000000-0005-0000-0000-00004AB80000}"/>
    <cellStyle name="SAPBEXItemHeader 21 3" xfId="43513" xr:uid="{00000000-0005-0000-0000-00004BB80000}"/>
    <cellStyle name="SAPBEXItemHeader 21 4" xfId="56521" xr:uid="{00000000-0005-0000-0000-00004CB80000}"/>
    <cellStyle name="SAPBEXItemHeader 22" xfId="18917" xr:uid="{00000000-0005-0000-0000-00004DB80000}"/>
    <cellStyle name="SAPBEXItemHeader 22 2" xfId="34986" xr:uid="{00000000-0005-0000-0000-00004EB80000}"/>
    <cellStyle name="SAPBEXItemHeader 22 3" xfId="44898" xr:uid="{00000000-0005-0000-0000-00004FB80000}"/>
    <cellStyle name="SAPBEXItemHeader 22 4" xfId="57906" xr:uid="{00000000-0005-0000-0000-000050B80000}"/>
    <cellStyle name="SAPBEXItemHeader 23" xfId="20207" xr:uid="{00000000-0005-0000-0000-000051B80000}"/>
    <cellStyle name="SAPBEXItemHeader 24" xfId="45439" xr:uid="{00000000-0005-0000-0000-000052B80000}"/>
    <cellStyle name="SAPBEXItemHeader 25" xfId="58750" xr:uid="{00000000-0005-0000-0000-000053B80000}"/>
    <cellStyle name="SAPBEXItemHeader 3" xfId="2801" xr:uid="{00000000-0005-0000-0000-000054B80000}"/>
    <cellStyle name="SAPBEXItemHeader 3 10" xfId="6408" xr:uid="{00000000-0005-0000-0000-000055B80000}"/>
    <cellStyle name="SAPBEXItemHeader 3 10 2" xfId="23708" xr:uid="{00000000-0005-0000-0000-000056B80000}"/>
    <cellStyle name="SAPBEXItemHeader 3 10 3" xfId="30803" xr:uid="{00000000-0005-0000-0000-000057B80000}"/>
    <cellStyle name="SAPBEXItemHeader 3 10 4" xfId="48206" xr:uid="{00000000-0005-0000-0000-000058B80000}"/>
    <cellStyle name="SAPBEXItemHeader 3 11" xfId="6703" xr:uid="{00000000-0005-0000-0000-000059B80000}"/>
    <cellStyle name="SAPBEXItemHeader 3 11 2" xfId="23971" xr:uid="{00000000-0005-0000-0000-00005AB80000}"/>
    <cellStyle name="SAPBEXItemHeader 3 11 3" xfId="20242" xr:uid="{00000000-0005-0000-0000-00005BB80000}"/>
    <cellStyle name="SAPBEXItemHeader 3 11 4" xfId="48430" xr:uid="{00000000-0005-0000-0000-00005CB80000}"/>
    <cellStyle name="SAPBEXItemHeader 3 12" xfId="7493" xr:uid="{00000000-0005-0000-0000-00005DB80000}"/>
    <cellStyle name="SAPBEXItemHeader 3 12 2" xfId="24677" xr:uid="{00000000-0005-0000-0000-00005EB80000}"/>
    <cellStyle name="SAPBEXItemHeader 3 12 3" xfId="36049" xr:uid="{00000000-0005-0000-0000-00005FB80000}"/>
    <cellStyle name="SAPBEXItemHeader 3 12 4" xfId="49020" xr:uid="{00000000-0005-0000-0000-000060B80000}"/>
    <cellStyle name="SAPBEXItemHeader 3 13" xfId="7791" xr:uid="{00000000-0005-0000-0000-000061B80000}"/>
    <cellStyle name="SAPBEXItemHeader 3 13 2" xfId="24947" xr:uid="{00000000-0005-0000-0000-000062B80000}"/>
    <cellStyle name="SAPBEXItemHeader 3 13 3" xfId="36279" xr:uid="{00000000-0005-0000-0000-000063B80000}"/>
    <cellStyle name="SAPBEXItemHeader 3 13 4" xfId="49250" xr:uid="{00000000-0005-0000-0000-000064B80000}"/>
    <cellStyle name="SAPBEXItemHeader 3 14" xfId="8372" xr:uid="{00000000-0005-0000-0000-000065B80000}"/>
    <cellStyle name="SAPBEXItemHeader 3 14 2" xfId="25488" xr:uid="{00000000-0005-0000-0000-000066B80000}"/>
    <cellStyle name="SAPBEXItemHeader 3 14 3" xfId="36762" xr:uid="{00000000-0005-0000-0000-000067B80000}"/>
    <cellStyle name="SAPBEXItemHeader 3 14 4" xfId="49733" xr:uid="{00000000-0005-0000-0000-000068B80000}"/>
    <cellStyle name="SAPBEXItemHeader 3 15" xfId="8633" xr:uid="{00000000-0005-0000-0000-000069B80000}"/>
    <cellStyle name="SAPBEXItemHeader 3 15 2" xfId="25715" xr:uid="{00000000-0005-0000-0000-00006AB80000}"/>
    <cellStyle name="SAPBEXItemHeader 3 15 3" xfId="36950" xr:uid="{00000000-0005-0000-0000-00006BB80000}"/>
    <cellStyle name="SAPBEXItemHeader 3 15 4" xfId="49921" xr:uid="{00000000-0005-0000-0000-00006CB80000}"/>
    <cellStyle name="SAPBEXItemHeader 3 16" xfId="8912" xr:uid="{00000000-0005-0000-0000-00006DB80000}"/>
    <cellStyle name="SAPBEXItemHeader 3 16 2" xfId="25965" xr:uid="{00000000-0005-0000-0000-00006EB80000}"/>
    <cellStyle name="SAPBEXItemHeader 3 16 3" xfId="37167" xr:uid="{00000000-0005-0000-0000-00006FB80000}"/>
    <cellStyle name="SAPBEXItemHeader 3 16 4" xfId="50138" xr:uid="{00000000-0005-0000-0000-000070B80000}"/>
    <cellStyle name="SAPBEXItemHeader 3 17" xfId="10676" xr:uid="{00000000-0005-0000-0000-000071B80000}"/>
    <cellStyle name="SAPBEXItemHeader 3 17 2" xfId="27612" xr:uid="{00000000-0005-0000-0000-000072B80000}"/>
    <cellStyle name="SAPBEXItemHeader 3 17 3" xfId="38622" xr:uid="{00000000-0005-0000-0000-000073B80000}"/>
    <cellStyle name="SAPBEXItemHeader 3 17 4" xfId="51630" xr:uid="{00000000-0005-0000-0000-000074B80000}"/>
    <cellStyle name="SAPBEXItemHeader 3 18" xfId="11000" xr:uid="{00000000-0005-0000-0000-000075B80000}"/>
    <cellStyle name="SAPBEXItemHeader 3 18 2" xfId="27907" xr:uid="{00000000-0005-0000-0000-000076B80000}"/>
    <cellStyle name="SAPBEXItemHeader 3 18 3" xfId="38861" xr:uid="{00000000-0005-0000-0000-000077B80000}"/>
    <cellStyle name="SAPBEXItemHeader 3 18 4" xfId="51869" xr:uid="{00000000-0005-0000-0000-000078B80000}"/>
    <cellStyle name="SAPBEXItemHeader 3 19" xfId="11339" xr:uid="{00000000-0005-0000-0000-000079B80000}"/>
    <cellStyle name="SAPBEXItemHeader 3 19 2" xfId="28215" xr:uid="{00000000-0005-0000-0000-00007AB80000}"/>
    <cellStyle name="SAPBEXItemHeader 3 19 3" xfId="39119" xr:uid="{00000000-0005-0000-0000-00007BB80000}"/>
    <cellStyle name="SAPBEXItemHeader 3 19 4" xfId="52127" xr:uid="{00000000-0005-0000-0000-00007CB80000}"/>
    <cellStyle name="SAPBEXItemHeader 3 2" xfId="3317" xr:uid="{00000000-0005-0000-0000-00007DB80000}"/>
    <cellStyle name="SAPBEXItemHeader 3 2 2" xfId="20891" xr:uid="{00000000-0005-0000-0000-00007EB80000}"/>
    <cellStyle name="SAPBEXItemHeader 3 2 3" xfId="24454" xr:uid="{00000000-0005-0000-0000-00007FB80000}"/>
    <cellStyle name="SAPBEXItemHeader 3 2 4" xfId="45806" xr:uid="{00000000-0005-0000-0000-000080B80000}"/>
    <cellStyle name="SAPBEXItemHeader 3 20" xfId="11609" xr:uid="{00000000-0005-0000-0000-000081B80000}"/>
    <cellStyle name="SAPBEXItemHeader 3 20 2" xfId="28454" xr:uid="{00000000-0005-0000-0000-000082B80000}"/>
    <cellStyle name="SAPBEXItemHeader 3 20 3" xfId="39321" xr:uid="{00000000-0005-0000-0000-000083B80000}"/>
    <cellStyle name="SAPBEXItemHeader 3 20 4" xfId="52329" xr:uid="{00000000-0005-0000-0000-000084B80000}"/>
    <cellStyle name="SAPBEXItemHeader 3 21" xfId="11941" xr:uid="{00000000-0005-0000-0000-000085B80000}"/>
    <cellStyle name="SAPBEXItemHeader 3 21 2" xfId="28754" xr:uid="{00000000-0005-0000-0000-000086B80000}"/>
    <cellStyle name="SAPBEXItemHeader 3 21 3" xfId="39583" xr:uid="{00000000-0005-0000-0000-000087B80000}"/>
    <cellStyle name="SAPBEXItemHeader 3 21 4" xfId="52591" xr:uid="{00000000-0005-0000-0000-000088B80000}"/>
    <cellStyle name="SAPBEXItemHeader 3 22" xfId="12225" xr:uid="{00000000-0005-0000-0000-000089B80000}"/>
    <cellStyle name="SAPBEXItemHeader 3 22 2" xfId="29007" xr:uid="{00000000-0005-0000-0000-00008AB80000}"/>
    <cellStyle name="SAPBEXItemHeader 3 22 3" xfId="39781" xr:uid="{00000000-0005-0000-0000-00008BB80000}"/>
    <cellStyle name="SAPBEXItemHeader 3 22 4" xfId="52789" xr:uid="{00000000-0005-0000-0000-00008CB80000}"/>
    <cellStyle name="SAPBEXItemHeader 3 23" xfId="12499" xr:uid="{00000000-0005-0000-0000-00008DB80000}"/>
    <cellStyle name="SAPBEXItemHeader 3 23 2" xfId="29248" xr:uid="{00000000-0005-0000-0000-00008EB80000}"/>
    <cellStyle name="SAPBEXItemHeader 3 23 3" xfId="39984" xr:uid="{00000000-0005-0000-0000-00008FB80000}"/>
    <cellStyle name="SAPBEXItemHeader 3 23 4" xfId="52992" xr:uid="{00000000-0005-0000-0000-000090B80000}"/>
    <cellStyle name="SAPBEXItemHeader 3 24" xfId="12781" xr:uid="{00000000-0005-0000-0000-000091B80000}"/>
    <cellStyle name="SAPBEXItemHeader 3 24 2" xfId="29498" xr:uid="{00000000-0005-0000-0000-000092B80000}"/>
    <cellStyle name="SAPBEXItemHeader 3 24 3" xfId="40183" xr:uid="{00000000-0005-0000-0000-000093B80000}"/>
    <cellStyle name="SAPBEXItemHeader 3 24 4" xfId="53191" xr:uid="{00000000-0005-0000-0000-000094B80000}"/>
    <cellStyle name="SAPBEXItemHeader 3 25" xfId="13125" xr:uid="{00000000-0005-0000-0000-000095B80000}"/>
    <cellStyle name="SAPBEXItemHeader 3 25 2" xfId="29807" xr:uid="{00000000-0005-0000-0000-000096B80000}"/>
    <cellStyle name="SAPBEXItemHeader 3 25 3" xfId="40452" xr:uid="{00000000-0005-0000-0000-000097B80000}"/>
    <cellStyle name="SAPBEXItemHeader 3 25 4" xfId="53460" xr:uid="{00000000-0005-0000-0000-000098B80000}"/>
    <cellStyle name="SAPBEXItemHeader 3 26" xfId="13462" xr:uid="{00000000-0005-0000-0000-000099B80000}"/>
    <cellStyle name="SAPBEXItemHeader 3 26 2" xfId="30114" xr:uid="{00000000-0005-0000-0000-00009AB80000}"/>
    <cellStyle name="SAPBEXItemHeader 3 26 3" xfId="40718" xr:uid="{00000000-0005-0000-0000-00009BB80000}"/>
    <cellStyle name="SAPBEXItemHeader 3 26 4" xfId="53726" xr:uid="{00000000-0005-0000-0000-00009CB80000}"/>
    <cellStyle name="SAPBEXItemHeader 3 27" xfId="13701" xr:uid="{00000000-0005-0000-0000-00009DB80000}"/>
    <cellStyle name="SAPBEXItemHeader 3 27 2" xfId="30326" xr:uid="{00000000-0005-0000-0000-00009EB80000}"/>
    <cellStyle name="SAPBEXItemHeader 3 27 3" xfId="40903" xr:uid="{00000000-0005-0000-0000-00009FB80000}"/>
    <cellStyle name="SAPBEXItemHeader 3 27 4" xfId="53911" xr:uid="{00000000-0005-0000-0000-0000A0B80000}"/>
    <cellStyle name="SAPBEXItemHeader 3 28" xfId="13976" xr:uid="{00000000-0005-0000-0000-0000A1B80000}"/>
    <cellStyle name="SAPBEXItemHeader 3 28 2" xfId="30567" xr:uid="{00000000-0005-0000-0000-0000A2B80000}"/>
    <cellStyle name="SAPBEXItemHeader 3 28 3" xfId="41105" xr:uid="{00000000-0005-0000-0000-0000A3B80000}"/>
    <cellStyle name="SAPBEXItemHeader 3 28 4" xfId="54113" xr:uid="{00000000-0005-0000-0000-0000A4B80000}"/>
    <cellStyle name="SAPBEXItemHeader 3 29" xfId="14273" xr:uid="{00000000-0005-0000-0000-0000A5B80000}"/>
    <cellStyle name="SAPBEXItemHeader 3 29 2" xfId="30830" xr:uid="{00000000-0005-0000-0000-0000A6B80000}"/>
    <cellStyle name="SAPBEXItemHeader 3 29 3" xfId="41321" xr:uid="{00000000-0005-0000-0000-0000A7B80000}"/>
    <cellStyle name="SAPBEXItemHeader 3 29 4" xfId="54329" xr:uid="{00000000-0005-0000-0000-0000A8B80000}"/>
    <cellStyle name="SAPBEXItemHeader 3 3" xfId="3613" xr:uid="{00000000-0005-0000-0000-0000A9B80000}"/>
    <cellStyle name="SAPBEXItemHeader 3 3 2" xfId="21151" xr:uid="{00000000-0005-0000-0000-0000AAB80000}"/>
    <cellStyle name="SAPBEXItemHeader 3 3 3" xfId="29669" xr:uid="{00000000-0005-0000-0000-0000ABB80000}"/>
    <cellStyle name="SAPBEXItemHeader 3 3 4" xfId="46023" xr:uid="{00000000-0005-0000-0000-0000ACB80000}"/>
    <cellStyle name="SAPBEXItemHeader 3 30" xfId="14597" xr:uid="{00000000-0005-0000-0000-0000ADB80000}"/>
    <cellStyle name="SAPBEXItemHeader 3 30 2" xfId="31118" xr:uid="{00000000-0005-0000-0000-0000AEB80000}"/>
    <cellStyle name="SAPBEXItemHeader 3 30 3" xfId="41564" xr:uid="{00000000-0005-0000-0000-0000AFB80000}"/>
    <cellStyle name="SAPBEXItemHeader 3 30 4" xfId="54572" xr:uid="{00000000-0005-0000-0000-0000B0B80000}"/>
    <cellStyle name="SAPBEXItemHeader 3 31" xfId="14900" xr:uid="{00000000-0005-0000-0000-0000B1B80000}"/>
    <cellStyle name="SAPBEXItemHeader 3 31 2" xfId="31388" xr:uid="{00000000-0005-0000-0000-0000B2B80000}"/>
    <cellStyle name="SAPBEXItemHeader 3 31 3" xfId="41796" xr:uid="{00000000-0005-0000-0000-0000B3B80000}"/>
    <cellStyle name="SAPBEXItemHeader 3 31 4" xfId="54804" xr:uid="{00000000-0005-0000-0000-0000B4B80000}"/>
    <cellStyle name="SAPBEXItemHeader 3 32" xfId="15206" xr:uid="{00000000-0005-0000-0000-0000B5B80000}"/>
    <cellStyle name="SAPBEXItemHeader 3 32 2" xfId="31657" xr:uid="{00000000-0005-0000-0000-0000B6B80000}"/>
    <cellStyle name="SAPBEXItemHeader 3 32 3" xfId="42027" xr:uid="{00000000-0005-0000-0000-0000B7B80000}"/>
    <cellStyle name="SAPBEXItemHeader 3 32 4" xfId="55035" xr:uid="{00000000-0005-0000-0000-0000B8B80000}"/>
    <cellStyle name="SAPBEXItemHeader 3 33" xfId="15652" xr:uid="{00000000-0005-0000-0000-0000B9B80000}"/>
    <cellStyle name="SAPBEXItemHeader 3 33 2" xfId="32062" xr:uid="{00000000-0005-0000-0000-0000BAB80000}"/>
    <cellStyle name="SAPBEXItemHeader 3 33 3" xfId="42389" xr:uid="{00000000-0005-0000-0000-0000BBB80000}"/>
    <cellStyle name="SAPBEXItemHeader 3 33 4" xfId="55397" xr:uid="{00000000-0005-0000-0000-0000BCB80000}"/>
    <cellStyle name="SAPBEXItemHeader 3 34" xfId="15915" xr:uid="{00000000-0005-0000-0000-0000BDB80000}"/>
    <cellStyle name="SAPBEXItemHeader 3 34 2" xfId="32289" xr:uid="{00000000-0005-0000-0000-0000BEB80000}"/>
    <cellStyle name="SAPBEXItemHeader 3 34 3" xfId="42579" xr:uid="{00000000-0005-0000-0000-0000BFB80000}"/>
    <cellStyle name="SAPBEXItemHeader 3 34 4" xfId="55587" xr:uid="{00000000-0005-0000-0000-0000C0B80000}"/>
    <cellStyle name="SAPBEXItemHeader 3 35" xfId="16402" xr:uid="{00000000-0005-0000-0000-0000C1B80000}"/>
    <cellStyle name="SAPBEXItemHeader 3 35 2" xfId="32735" xr:uid="{00000000-0005-0000-0000-0000C2B80000}"/>
    <cellStyle name="SAPBEXItemHeader 3 35 3" xfId="42975" xr:uid="{00000000-0005-0000-0000-0000C3B80000}"/>
    <cellStyle name="SAPBEXItemHeader 3 35 4" xfId="55983" xr:uid="{00000000-0005-0000-0000-0000C4B80000}"/>
    <cellStyle name="SAPBEXItemHeader 3 36" xfId="16622" xr:uid="{00000000-0005-0000-0000-0000C5B80000}"/>
    <cellStyle name="SAPBEXItemHeader 3 36 2" xfId="32931" xr:uid="{00000000-0005-0000-0000-0000C6B80000}"/>
    <cellStyle name="SAPBEXItemHeader 3 36 3" xfId="43146" xr:uid="{00000000-0005-0000-0000-0000C7B80000}"/>
    <cellStyle name="SAPBEXItemHeader 3 36 4" xfId="56154" xr:uid="{00000000-0005-0000-0000-0000C8B80000}"/>
    <cellStyle name="SAPBEXItemHeader 3 37" xfId="17672" xr:uid="{00000000-0005-0000-0000-0000C9B80000}"/>
    <cellStyle name="SAPBEXItemHeader 3 37 2" xfId="33882" xr:uid="{00000000-0005-0000-0000-0000CAB80000}"/>
    <cellStyle name="SAPBEXItemHeader 3 37 3" xfId="43958" xr:uid="{00000000-0005-0000-0000-0000CBB80000}"/>
    <cellStyle name="SAPBEXItemHeader 3 37 4" xfId="56966" xr:uid="{00000000-0005-0000-0000-0000CCB80000}"/>
    <cellStyle name="SAPBEXItemHeader 3 38" xfId="17991" xr:uid="{00000000-0005-0000-0000-0000CDB80000}"/>
    <cellStyle name="SAPBEXItemHeader 3 38 2" xfId="34165" xr:uid="{00000000-0005-0000-0000-0000CEB80000}"/>
    <cellStyle name="SAPBEXItemHeader 3 38 3" xfId="44192" xr:uid="{00000000-0005-0000-0000-0000CFB80000}"/>
    <cellStyle name="SAPBEXItemHeader 3 38 4" xfId="57200" xr:uid="{00000000-0005-0000-0000-0000D0B80000}"/>
    <cellStyle name="SAPBEXItemHeader 3 39" xfId="18302" xr:uid="{00000000-0005-0000-0000-0000D1B80000}"/>
    <cellStyle name="SAPBEXItemHeader 3 39 2" xfId="34439" xr:uid="{00000000-0005-0000-0000-0000D2B80000}"/>
    <cellStyle name="SAPBEXItemHeader 3 39 3" xfId="44422" xr:uid="{00000000-0005-0000-0000-0000D3B80000}"/>
    <cellStyle name="SAPBEXItemHeader 3 39 4" xfId="57430" xr:uid="{00000000-0005-0000-0000-0000D4B80000}"/>
    <cellStyle name="SAPBEXItemHeader 3 4" xfId="4473" xr:uid="{00000000-0005-0000-0000-0000D5B80000}"/>
    <cellStyle name="SAPBEXItemHeader 3 4 2" xfId="21927" xr:uid="{00000000-0005-0000-0000-0000D6B80000}"/>
    <cellStyle name="SAPBEXItemHeader 3 4 3" xfId="26429" xr:uid="{00000000-0005-0000-0000-0000D7B80000}"/>
    <cellStyle name="SAPBEXItemHeader 3 4 4" xfId="46671" xr:uid="{00000000-0005-0000-0000-0000D8B80000}"/>
    <cellStyle name="SAPBEXItemHeader 3 40" xfId="18619" xr:uid="{00000000-0005-0000-0000-0000D9B80000}"/>
    <cellStyle name="SAPBEXItemHeader 3 40 2" xfId="34721" xr:uid="{00000000-0005-0000-0000-0000DAB80000}"/>
    <cellStyle name="SAPBEXItemHeader 3 40 3" xfId="44658" xr:uid="{00000000-0005-0000-0000-0000DBB80000}"/>
    <cellStyle name="SAPBEXItemHeader 3 40 4" xfId="57666" xr:uid="{00000000-0005-0000-0000-0000DCB80000}"/>
    <cellStyle name="SAPBEXItemHeader 3 41" xfId="19081" xr:uid="{00000000-0005-0000-0000-0000DDB80000}"/>
    <cellStyle name="SAPBEXItemHeader 3 41 2" xfId="35129" xr:uid="{00000000-0005-0000-0000-0000DEB80000}"/>
    <cellStyle name="SAPBEXItemHeader 3 41 3" xfId="45000" xr:uid="{00000000-0005-0000-0000-0000DFB80000}"/>
    <cellStyle name="SAPBEXItemHeader 3 41 4" xfId="58008" xr:uid="{00000000-0005-0000-0000-0000E0B80000}"/>
    <cellStyle name="SAPBEXItemHeader 3 42" xfId="19382" xr:uid="{00000000-0005-0000-0000-0000E1B80000}"/>
    <cellStyle name="SAPBEXItemHeader 3 42 2" xfId="35395" xr:uid="{00000000-0005-0000-0000-0000E2B80000}"/>
    <cellStyle name="SAPBEXItemHeader 3 42 3" xfId="45223" xr:uid="{00000000-0005-0000-0000-0000E3B80000}"/>
    <cellStyle name="SAPBEXItemHeader 3 42 4" xfId="58231" xr:uid="{00000000-0005-0000-0000-0000E4B80000}"/>
    <cellStyle name="SAPBEXItemHeader 3 43" xfId="31808" xr:uid="{00000000-0005-0000-0000-0000E5B80000}"/>
    <cellStyle name="SAPBEXItemHeader 3 44" xfId="45507" xr:uid="{00000000-0005-0000-0000-0000E6B80000}"/>
    <cellStyle name="SAPBEXItemHeader 3 5" xfId="4864" xr:uid="{00000000-0005-0000-0000-0000E7B80000}"/>
    <cellStyle name="SAPBEXItemHeader 3 5 2" xfId="22289" xr:uid="{00000000-0005-0000-0000-0000E8B80000}"/>
    <cellStyle name="SAPBEXItemHeader 3 5 3" xfId="24806" xr:uid="{00000000-0005-0000-0000-0000E9B80000}"/>
    <cellStyle name="SAPBEXItemHeader 3 5 4" xfId="46984" xr:uid="{00000000-0005-0000-0000-0000EAB80000}"/>
    <cellStyle name="SAPBEXItemHeader 3 6" xfId="5090" xr:uid="{00000000-0005-0000-0000-0000EBB80000}"/>
    <cellStyle name="SAPBEXItemHeader 3 6 2" xfId="22494" xr:uid="{00000000-0005-0000-0000-0000ECB80000}"/>
    <cellStyle name="SAPBEXItemHeader 3 6 3" xfId="20655" xr:uid="{00000000-0005-0000-0000-0000EDB80000}"/>
    <cellStyle name="SAPBEXItemHeader 3 6 4" xfId="47166" xr:uid="{00000000-0005-0000-0000-0000EEB80000}"/>
    <cellStyle name="SAPBEXItemHeader 3 7" xfId="5375" xr:uid="{00000000-0005-0000-0000-0000EFB80000}"/>
    <cellStyle name="SAPBEXItemHeader 3 7 2" xfId="22755" xr:uid="{00000000-0005-0000-0000-0000F0B80000}"/>
    <cellStyle name="SAPBEXItemHeader 3 7 3" xfId="20315" xr:uid="{00000000-0005-0000-0000-0000F1B80000}"/>
    <cellStyle name="SAPBEXItemHeader 3 7 4" xfId="47384" xr:uid="{00000000-0005-0000-0000-0000F2B80000}"/>
    <cellStyle name="SAPBEXItemHeader 3 8" xfId="5583" xr:uid="{00000000-0005-0000-0000-0000F3B80000}"/>
    <cellStyle name="SAPBEXItemHeader 3 8 2" xfId="22943" xr:uid="{00000000-0005-0000-0000-0000F4B80000}"/>
    <cellStyle name="SAPBEXItemHeader 3 8 3" xfId="21299" xr:uid="{00000000-0005-0000-0000-0000F5B80000}"/>
    <cellStyle name="SAPBEXItemHeader 3 8 4" xfId="47546" xr:uid="{00000000-0005-0000-0000-0000F6B80000}"/>
    <cellStyle name="SAPBEXItemHeader 3 9" xfId="6177" xr:uid="{00000000-0005-0000-0000-0000F7B80000}"/>
    <cellStyle name="SAPBEXItemHeader 3 9 2" xfId="23499" xr:uid="{00000000-0005-0000-0000-0000F8B80000}"/>
    <cellStyle name="SAPBEXItemHeader 3 9 3" xfId="31092" xr:uid="{00000000-0005-0000-0000-0000F9B80000}"/>
    <cellStyle name="SAPBEXItemHeader 3 9 4" xfId="48034" xr:uid="{00000000-0005-0000-0000-0000FAB80000}"/>
    <cellStyle name="SAPBEXItemHeader 4" xfId="2746" xr:uid="{00000000-0005-0000-0000-0000FBB80000}"/>
    <cellStyle name="SAPBEXItemHeader 4 10" xfId="5941" xr:uid="{00000000-0005-0000-0000-0000FCB80000}"/>
    <cellStyle name="SAPBEXItemHeader 4 10 2" xfId="23279" xr:uid="{00000000-0005-0000-0000-0000FDB80000}"/>
    <cellStyle name="SAPBEXItemHeader 4 10 3" xfId="29493" xr:uid="{00000000-0005-0000-0000-0000FEB80000}"/>
    <cellStyle name="SAPBEXItemHeader 4 10 4" xfId="47847" xr:uid="{00000000-0005-0000-0000-0000FFB80000}"/>
    <cellStyle name="SAPBEXItemHeader 4 11" xfId="6663" xr:uid="{00000000-0005-0000-0000-000000B90000}"/>
    <cellStyle name="SAPBEXItemHeader 4 11 2" xfId="23941" xr:uid="{00000000-0005-0000-0000-000001B90000}"/>
    <cellStyle name="SAPBEXItemHeader 4 11 3" xfId="25855" xr:uid="{00000000-0005-0000-0000-000002B90000}"/>
    <cellStyle name="SAPBEXItemHeader 4 11 4" xfId="48424" xr:uid="{00000000-0005-0000-0000-000003B90000}"/>
    <cellStyle name="SAPBEXItemHeader 4 12" xfId="7452" xr:uid="{00000000-0005-0000-0000-000004B90000}"/>
    <cellStyle name="SAPBEXItemHeader 4 12 2" xfId="24651" xr:uid="{00000000-0005-0000-0000-000005B90000}"/>
    <cellStyle name="SAPBEXItemHeader 4 12 3" xfId="36042" xr:uid="{00000000-0005-0000-0000-000006B90000}"/>
    <cellStyle name="SAPBEXItemHeader 4 12 4" xfId="49013" xr:uid="{00000000-0005-0000-0000-000007B90000}"/>
    <cellStyle name="SAPBEXItemHeader 4 13" xfId="7759" xr:uid="{00000000-0005-0000-0000-000008B90000}"/>
    <cellStyle name="SAPBEXItemHeader 4 13 2" xfId="24922" xr:uid="{00000000-0005-0000-0000-000009B90000}"/>
    <cellStyle name="SAPBEXItemHeader 4 13 3" xfId="36273" xr:uid="{00000000-0005-0000-0000-00000AB90000}"/>
    <cellStyle name="SAPBEXItemHeader 4 13 4" xfId="49244" xr:uid="{00000000-0005-0000-0000-00000BB90000}"/>
    <cellStyle name="SAPBEXItemHeader 4 14" xfId="8336" xr:uid="{00000000-0005-0000-0000-00000CB90000}"/>
    <cellStyle name="SAPBEXItemHeader 4 14 2" xfId="25461" xr:uid="{00000000-0005-0000-0000-00000DB90000}"/>
    <cellStyle name="SAPBEXItemHeader 4 14 3" xfId="36752" xr:uid="{00000000-0005-0000-0000-00000EB90000}"/>
    <cellStyle name="SAPBEXItemHeader 4 14 4" xfId="49723" xr:uid="{00000000-0005-0000-0000-00000FB90000}"/>
    <cellStyle name="SAPBEXItemHeader 4 15" xfId="8592" xr:uid="{00000000-0005-0000-0000-000010B90000}"/>
    <cellStyle name="SAPBEXItemHeader 4 15 2" xfId="25687" xr:uid="{00000000-0005-0000-0000-000011B90000}"/>
    <cellStyle name="SAPBEXItemHeader 4 15 3" xfId="36943" xr:uid="{00000000-0005-0000-0000-000012B90000}"/>
    <cellStyle name="SAPBEXItemHeader 4 15 4" xfId="49914" xr:uid="{00000000-0005-0000-0000-000013B90000}"/>
    <cellStyle name="SAPBEXItemHeader 4 16" xfId="8880" xr:uid="{00000000-0005-0000-0000-000014B90000}"/>
    <cellStyle name="SAPBEXItemHeader 4 16 2" xfId="25942" xr:uid="{00000000-0005-0000-0000-000015B90000}"/>
    <cellStyle name="SAPBEXItemHeader 4 16 3" xfId="37161" xr:uid="{00000000-0005-0000-0000-000016B90000}"/>
    <cellStyle name="SAPBEXItemHeader 4 16 4" xfId="50132" xr:uid="{00000000-0005-0000-0000-000017B90000}"/>
    <cellStyle name="SAPBEXItemHeader 4 17" xfId="10052" xr:uid="{00000000-0005-0000-0000-000018B90000}"/>
    <cellStyle name="SAPBEXItemHeader 4 17 2" xfId="27031" xr:uid="{00000000-0005-0000-0000-000019B90000}"/>
    <cellStyle name="SAPBEXItemHeader 4 17 3" xfId="38120" xr:uid="{00000000-0005-0000-0000-00001AB90000}"/>
    <cellStyle name="SAPBEXItemHeader 4 17 4" xfId="51085" xr:uid="{00000000-0005-0000-0000-00001BB90000}"/>
    <cellStyle name="SAPBEXItemHeader 4 18" xfId="10954" xr:uid="{00000000-0005-0000-0000-00001CB90000}"/>
    <cellStyle name="SAPBEXItemHeader 4 18 2" xfId="27873" xr:uid="{00000000-0005-0000-0000-00001DB90000}"/>
    <cellStyle name="SAPBEXItemHeader 4 18 3" xfId="38849" xr:uid="{00000000-0005-0000-0000-00001EB90000}"/>
    <cellStyle name="SAPBEXItemHeader 4 18 4" xfId="51857" xr:uid="{00000000-0005-0000-0000-00001FB90000}"/>
    <cellStyle name="SAPBEXItemHeader 4 19" xfId="11293" xr:uid="{00000000-0005-0000-0000-000020B90000}"/>
    <cellStyle name="SAPBEXItemHeader 4 19 2" xfId="28176" xr:uid="{00000000-0005-0000-0000-000021B90000}"/>
    <cellStyle name="SAPBEXItemHeader 4 19 3" xfId="39100" xr:uid="{00000000-0005-0000-0000-000022B90000}"/>
    <cellStyle name="SAPBEXItemHeader 4 19 4" xfId="52108" xr:uid="{00000000-0005-0000-0000-000023B90000}"/>
    <cellStyle name="SAPBEXItemHeader 4 2" xfId="3277" xr:uid="{00000000-0005-0000-0000-000024B90000}"/>
    <cellStyle name="SAPBEXItemHeader 4 2 2" xfId="20862" xr:uid="{00000000-0005-0000-0000-000025B90000}"/>
    <cellStyle name="SAPBEXItemHeader 4 2 3" xfId="22914" xr:uid="{00000000-0005-0000-0000-000026B90000}"/>
    <cellStyle name="SAPBEXItemHeader 4 2 4" xfId="45800" xr:uid="{00000000-0005-0000-0000-000027B90000}"/>
    <cellStyle name="SAPBEXItemHeader 4 20" xfId="11134" xr:uid="{00000000-0005-0000-0000-000028B90000}"/>
    <cellStyle name="SAPBEXItemHeader 4 20 2" xfId="28038" xr:uid="{00000000-0005-0000-0000-000029B90000}"/>
    <cellStyle name="SAPBEXItemHeader 4 20 3" xfId="38990" xr:uid="{00000000-0005-0000-0000-00002AB90000}"/>
    <cellStyle name="SAPBEXItemHeader 4 20 4" xfId="51998" xr:uid="{00000000-0005-0000-0000-00002BB90000}"/>
    <cellStyle name="SAPBEXItemHeader 4 21" xfId="11898" xr:uid="{00000000-0005-0000-0000-00002CB90000}"/>
    <cellStyle name="SAPBEXItemHeader 4 21 2" xfId="28719" xr:uid="{00000000-0005-0000-0000-00002DB90000}"/>
    <cellStyle name="SAPBEXItemHeader 4 21 3" xfId="39567" xr:uid="{00000000-0005-0000-0000-00002EB90000}"/>
    <cellStyle name="SAPBEXItemHeader 4 21 4" xfId="52575" xr:uid="{00000000-0005-0000-0000-00002FB90000}"/>
    <cellStyle name="SAPBEXItemHeader 4 22" xfId="12182" xr:uid="{00000000-0005-0000-0000-000030B90000}"/>
    <cellStyle name="SAPBEXItemHeader 4 22 2" xfId="28974" xr:uid="{00000000-0005-0000-0000-000031B90000}"/>
    <cellStyle name="SAPBEXItemHeader 4 22 3" xfId="39773" xr:uid="{00000000-0005-0000-0000-000032B90000}"/>
    <cellStyle name="SAPBEXItemHeader 4 22 4" xfId="52781" xr:uid="{00000000-0005-0000-0000-000033B90000}"/>
    <cellStyle name="SAPBEXItemHeader 4 23" xfId="9276" xr:uid="{00000000-0005-0000-0000-000034B90000}"/>
    <cellStyle name="SAPBEXItemHeader 4 23 2" xfId="26306" xr:uid="{00000000-0005-0000-0000-000035B90000}"/>
    <cellStyle name="SAPBEXItemHeader 4 23 3" xfId="37481" xr:uid="{00000000-0005-0000-0000-000036B90000}"/>
    <cellStyle name="SAPBEXItemHeader 4 23 4" xfId="50447" xr:uid="{00000000-0005-0000-0000-000037B90000}"/>
    <cellStyle name="SAPBEXItemHeader 4 24" xfId="12740" xr:uid="{00000000-0005-0000-0000-000038B90000}"/>
    <cellStyle name="SAPBEXItemHeader 4 24 2" xfId="29468" xr:uid="{00000000-0005-0000-0000-000039B90000}"/>
    <cellStyle name="SAPBEXItemHeader 4 24 3" xfId="40176" xr:uid="{00000000-0005-0000-0000-00003AB90000}"/>
    <cellStyle name="SAPBEXItemHeader 4 24 4" xfId="53184" xr:uid="{00000000-0005-0000-0000-00003BB90000}"/>
    <cellStyle name="SAPBEXItemHeader 4 25" xfId="13086" xr:uid="{00000000-0005-0000-0000-00003CB90000}"/>
    <cellStyle name="SAPBEXItemHeader 4 25 2" xfId="29779" xr:uid="{00000000-0005-0000-0000-00003DB90000}"/>
    <cellStyle name="SAPBEXItemHeader 4 25 3" xfId="40442" xr:uid="{00000000-0005-0000-0000-00003EB90000}"/>
    <cellStyle name="SAPBEXItemHeader 4 25 4" xfId="53450" xr:uid="{00000000-0005-0000-0000-00003FB90000}"/>
    <cellStyle name="SAPBEXItemHeader 4 26" xfId="13417" xr:uid="{00000000-0005-0000-0000-000040B90000}"/>
    <cellStyle name="SAPBEXItemHeader 4 26 2" xfId="30079" xr:uid="{00000000-0005-0000-0000-000041B90000}"/>
    <cellStyle name="SAPBEXItemHeader 4 26 3" xfId="40700" xr:uid="{00000000-0005-0000-0000-000042B90000}"/>
    <cellStyle name="SAPBEXItemHeader 4 26 4" xfId="53708" xr:uid="{00000000-0005-0000-0000-000043B90000}"/>
    <cellStyle name="SAPBEXItemHeader 4 27" xfId="9307" xr:uid="{00000000-0005-0000-0000-000044B90000}"/>
    <cellStyle name="SAPBEXItemHeader 4 27 2" xfId="26337" xr:uid="{00000000-0005-0000-0000-000045B90000}"/>
    <cellStyle name="SAPBEXItemHeader 4 27 3" xfId="37505" xr:uid="{00000000-0005-0000-0000-000046B90000}"/>
    <cellStyle name="SAPBEXItemHeader 4 27 4" xfId="50471" xr:uid="{00000000-0005-0000-0000-000047B90000}"/>
    <cellStyle name="SAPBEXItemHeader 4 28" xfId="10654" xr:uid="{00000000-0005-0000-0000-000048B90000}"/>
    <cellStyle name="SAPBEXItemHeader 4 28 2" xfId="27594" xr:uid="{00000000-0005-0000-0000-000049B90000}"/>
    <cellStyle name="SAPBEXItemHeader 4 28 3" xfId="38615" xr:uid="{00000000-0005-0000-0000-00004AB90000}"/>
    <cellStyle name="SAPBEXItemHeader 4 28 4" xfId="51623" xr:uid="{00000000-0005-0000-0000-00004BB90000}"/>
    <cellStyle name="SAPBEXItemHeader 4 29" xfId="14232" xr:uid="{00000000-0005-0000-0000-00004CB90000}"/>
    <cellStyle name="SAPBEXItemHeader 4 29 2" xfId="30801" xr:uid="{00000000-0005-0000-0000-00004DB90000}"/>
    <cellStyle name="SAPBEXItemHeader 4 29 3" xfId="41314" xr:uid="{00000000-0005-0000-0000-00004EB90000}"/>
    <cellStyle name="SAPBEXItemHeader 4 29 4" xfId="54322" xr:uid="{00000000-0005-0000-0000-00004FB90000}"/>
    <cellStyle name="SAPBEXItemHeader 4 3" xfId="3573" xr:uid="{00000000-0005-0000-0000-000050B90000}"/>
    <cellStyle name="SAPBEXItemHeader 4 3 2" xfId="21126" xr:uid="{00000000-0005-0000-0000-000051B90000}"/>
    <cellStyle name="SAPBEXItemHeader 4 3 3" xfId="33545" xr:uid="{00000000-0005-0000-0000-000052B90000}"/>
    <cellStyle name="SAPBEXItemHeader 4 3 4" xfId="46017" xr:uid="{00000000-0005-0000-0000-000053B90000}"/>
    <cellStyle name="SAPBEXItemHeader 4 30" xfId="14555" xr:uid="{00000000-0005-0000-0000-000054B90000}"/>
    <cellStyle name="SAPBEXItemHeader 4 30 2" xfId="31089" xr:uid="{00000000-0005-0000-0000-000055B90000}"/>
    <cellStyle name="SAPBEXItemHeader 4 30 3" xfId="41557" xr:uid="{00000000-0005-0000-0000-000056B90000}"/>
    <cellStyle name="SAPBEXItemHeader 4 30 4" xfId="54565" xr:uid="{00000000-0005-0000-0000-000057B90000}"/>
    <cellStyle name="SAPBEXItemHeader 4 31" xfId="14867" xr:uid="{00000000-0005-0000-0000-000058B90000}"/>
    <cellStyle name="SAPBEXItemHeader 4 31 2" xfId="31365" xr:uid="{00000000-0005-0000-0000-000059B90000}"/>
    <cellStyle name="SAPBEXItemHeader 4 31 3" xfId="41789" xr:uid="{00000000-0005-0000-0000-00005AB90000}"/>
    <cellStyle name="SAPBEXItemHeader 4 31 4" xfId="54797" xr:uid="{00000000-0005-0000-0000-00005BB90000}"/>
    <cellStyle name="SAPBEXItemHeader 4 32" xfId="15166" xr:uid="{00000000-0005-0000-0000-00005CB90000}"/>
    <cellStyle name="SAPBEXItemHeader 4 32 2" xfId="31632" xr:uid="{00000000-0005-0000-0000-00005DB90000}"/>
    <cellStyle name="SAPBEXItemHeader 4 32 3" xfId="42021" xr:uid="{00000000-0005-0000-0000-00005EB90000}"/>
    <cellStyle name="SAPBEXItemHeader 4 32 4" xfId="55029" xr:uid="{00000000-0005-0000-0000-00005FB90000}"/>
    <cellStyle name="SAPBEXItemHeader 4 33" xfId="15617" xr:uid="{00000000-0005-0000-0000-000060B90000}"/>
    <cellStyle name="SAPBEXItemHeader 4 33 2" xfId="32038" xr:uid="{00000000-0005-0000-0000-000061B90000}"/>
    <cellStyle name="SAPBEXItemHeader 4 33 3" xfId="42381" xr:uid="{00000000-0005-0000-0000-000062B90000}"/>
    <cellStyle name="SAPBEXItemHeader 4 33 4" xfId="55389" xr:uid="{00000000-0005-0000-0000-000063B90000}"/>
    <cellStyle name="SAPBEXItemHeader 4 34" xfId="15875" xr:uid="{00000000-0005-0000-0000-000064B90000}"/>
    <cellStyle name="SAPBEXItemHeader 4 34 2" xfId="32266" xr:uid="{00000000-0005-0000-0000-000065B90000}"/>
    <cellStyle name="SAPBEXItemHeader 4 34 3" xfId="42573" xr:uid="{00000000-0005-0000-0000-000066B90000}"/>
    <cellStyle name="SAPBEXItemHeader 4 34 4" xfId="55581" xr:uid="{00000000-0005-0000-0000-000067B90000}"/>
    <cellStyle name="SAPBEXItemHeader 4 35" xfId="16364" xr:uid="{00000000-0005-0000-0000-000068B90000}"/>
    <cellStyle name="SAPBEXItemHeader 4 35 2" xfId="32707" xr:uid="{00000000-0005-0000-0000-000069B90000}"/>
    <cellStyle name="SAPBEXItemHeader 4 35 3" xfId="42963" xr:uid="{00000000-0005-0000-0000-00006AB90000}"/>
    <cellStyle name="SAPBEXItemHeader 4 35 4" xfId="55971" xr:uid="{00000000-0005-0000-0000-00006BB90000}"/>
    <cellStyle name="SAPBEXItemHeader 4 36" xfId="16210" xr:uid="{00000000-0005-0000-0000-00006CB90000}"/>
    <cellStyle name="SAPBEXItemHeader 4 36 2" xfId="32562" xr:uid="{00000000-0005-0000-0000-00006DB90000}"/>
    <cellStyle name="SAPBEXItemHeader 4 36 3" xfId="42824" xr:uid="{00000000-0005-0000-0000-00006EB90000}"/>
    <cellStyle name="SAPBEXItemHeader 4 36 4" xfId="55832" xr:uid="{00000000-0005-0000-0000-00006FB90000}"/>
    <cellStyle name="SAPBEXItemHeader 4 37" xfId="17130" xr:uid="{00000000-0005-0000-0000-000070B90000}"/>
    <cellStyle name="SAPBEXItemHeader 4 37 2" xfId="33395" xr:uid="{00000000-0005-0000-0000-000071B90000}"/>
    <cellStyle name="SAPBEXItemHeader 4 37 3" xfId="43556" xr:uid="{00000000-0005-0000-0000-000072B90000}"/>
    <cellStyle name="SAPBEXItemHeader 4 37 4" xfId="56564" xr:uid="{00000000-0005-0000-0000-000073B90000}"/>
    <cellStyle name="SAPBEXItemHeader 4 38" xfId="17949" xr:uid="{00000000-0005-0000-0000-000074B90000}"/>
    <cellStyle name="SAPBEXItemHeader 4 38 2" xfId="34133" xr:uid="{00000000-0005-0000-0000-000075B90000}"/>
    <cellStyle name="SAPBEXItemHeader 4 38 3" xfId="44185" xr:uid="{00000000-0005-0000-0000-000076B90000}"/>
    <cellStyle name="SAPBEXItemHeader 4 38 4" xfId="57193" xr:uid="{00000000-0005-0000-0000-000077B90000}"/>
    <cellStyle name="SAPBEXItemHeader 4 39" xfId="18262" xr:uid="{00000000-0005-0000-0000-000078B90000}"/>
    <cellStyle name="SAPBEXItemHeader 4 39 2" xfId="34408" xr:uid="{00000000-0005-0000-0000-000079B90000}"/>
    <cellStyle name="SAPBEXItemHeader 4 39 3" xfId="44416" xr:uid="{00000000-0005-0000-0000-00007AB90000}"/>
    <cellStyle name="SAPBEXItemHeader 4 39 4" xfId="57424" xr:uid="{00000000-0005-0000-0000-00007BB90000}"/>
    <cellStyle name="SAPBEXItemHeader 4 4" xfId="3996" xr:uid="{00000000-0005-0000-0000-00007CB90000}"/>
    <cellStyle name="SAPBEXItemHeader 4 4 2" xfId="21503" xr:uid="{00000000-0005-0000-0000-00007DB90000}"/>
    <cellStyle name="SAPBEXItemHeader 4 4 3" xfId="20002" xr:uid="{00000000-0005-0000-0000-00007EB90000}"/>
    <cellStyle name="SAPBEXItemHeader 4 4 4" xfId="46330" xr:uid="{00000000-0005-0000-0000-00007FB90000}"/>
    <cellStyle name="SAPBEXItemHeader 4 40" xfId="18579" xr:uid="{00000000-0005-0000-0000-000080B90000}"/>
    <cellStyle name="SAPBEXItemHeader 4 40 2" xfId="34693" xr:uid="{00000000-0005-0000-0000-000081B90000}"/>
    <cellStyle name="SAPBEXItemHeader 4 40 3" xfId="44652" xr:uid="{00000000-0005-0000-0000-000082B90000}"/>
    <cellStyle name="SAPBEXItemHeader 4 40 4" xfId="57660" xr:uid="{00000000-0005-0000-0000-000083B90000}"/>
    <cellStyle name="SAPBEXItemHeader 4 41" xfId="19041" xr:uid="{00000000-0005-0000-0000-000084B90000}"/>
    <cellStyle name="SAPBEXItemHeader 4 41 2" xfId="35101" xr:uid="{00000000-0005-0000-0000-000085B90000}"/>
    <cellStyle name="SAPBEXItemHeader 4 41 3" xfId="44994" xr:uid="{00000000-0005-0000-0000-000086B90000}"/>
    <cellStyle name="SAPBEXItemHeader 4 41 4" xfId="58002" xr:uid="{00000000-0005-0000-0000-000087B90000}"/>
    <cellStyle name="SAPBEXItemHeader 4 42" xfId="19342" xr:uid="{00000000-0005-0000-0000-000088B90000}"/>
    <cellStyle name="SAPBEXItemHeader 4 42 2" xfId="35370" xr:uid="{00000000-0005-0000-0000-000089B90000}"/>
    <cellStyle name="SAPBEXItemHeader 4 42 3" xfId="45217" xr:uid="{00000000-0005-0000-0000-00008AB90000}"/>
    <cellStyle name="SAPBEXItemHeader 4 42 4" xfId="58225" xr:uid="{00000000-0005-0000-0000-00008BB90000}"/>
    <cellStyle name="SAPBEXItemHeader 4 43" xfId="34427" xr:uid="{00000000-0005-0000-0000-00008CB90000}"/>
    <cellStyle name="SAPBEXItemHeader 4 44" xfId="45501" xr:uid="{00000000-0005-0000-0000-00008DB90000}"/>
    <cellStyle name="SAPBEXItemHeader 4 5" xfId="4826" xr:uid="{00000000-0005-0000-0000-00008EB90000}"/>
    <cellStyle name="SAPBEXItemHeader 4 5 2" xfId="22259" xr:uid="{00000000-0005-0000-0000-00008FB90000}"/>
    <cellStyle name="SAPBEXItemHeader 4 5 3" xfId="28885" xr:uid="{00000000-0005-0000-0000-000090B90000}"/>
    <cellStyle name="SAPBEXItemHeader 4 5 4" xfId="46972" xr:uid="{00000000-0005-0000-0000-000091B90000}"/>
    <cellStyle name="SAPBEXItemHeader 4 6" xfId="3872" xr:uid="{00000000-0005-0000-0000-000092B90000}"/>
    <cellStyle name="SAPBEXItemHeader 4 6 2" xfId="21389" xr:uid="{00000000-0005-0000-0000-000093B90000}"/>
    <cellStyle name="SAPBEXItemHeader 4 6 3" xfId="20097" xr:uid="{00000000-0005-0000-0000-000094B90000}"/>
    <cellStyle name="SAPBEXItemHeader 4 6 4" xfId="46229" xr:uid="{00000000-0005-0000-0000-000095B90000}"/>
    <cellStyle name="SAPBEXItemHeader 4 7" xfId="5337" xr:uid="{00000000-0005-0000-0000-000096B90000}"/>
    <cellStyle name="SAPBEXItemHeader 4 7 2" xfId="22724" xr:uid="{00000000-0005-0000-0000-000097B90000}"/>
    <cellStyle name="SAPBEXItemHeader 4 7 3" xfId="20326" xr:uid="{00000000-0005-0000-0000-000098B90000}"/>
    <cellStyle name="SAPBEXItemHeader 4 7 4" xfId="47372" xr:uid="{00000000-0005-0000-0000-000099B90000}"/>
    <cellStyle name="SAPBEXItemHeader 4 8" xfId="3852" xr:uid="{00000000-0005-0000-0000-00009AB90000}"/>
    <cellStyle name="SAPBEXItemHeader 4 8 2" xfId="21369" xr:uid="{00000000-0005-0000-0000-00009BB90000}"/>
    <cellStyle name="SAPBEXItemHeader 4 8 3" xfId="20113" xr:uid="{00000000-0005-0000-0000-00009CB90000}"/>
    <cellStyle name="SAPBEXItemHeader 4 8 4" xfId="46213" xr:uid="{00000000-0005-0000-0000-00009DB90000}"/>
    <cellStyle name="SAPBEXItemHeader 4 9" xfId="6138" xr:uid="{00000000-0005-0000-0000-00009EB90000}"/>
    <cellStyle name="SAPBEXItemHeader 4 9 2" xfId="23470" xr:uid="{00000000-0005-0000-0000-00009FB90000}"/>
    <cellStyle name="SAPBEXItemHeader 4 9 3" xfId="28363" xr:uid="{00000000-0005-0000-0000-0000A0B90000}"/>
    <cellStyle name="SAPBEXItemHeader 4 9 4" xfId="48024" xr:uid="{00000000-0005-0000-0000-0000A1B90000}"/>
    <cellStyle name="SAPBEXItemHeader 5" xfId="4717" xr:uid="{00000000-0005-0000-0000-0000A2B90000}"/>
    <cellStyle name="SAPBEXItemHeader 5 2" xfId="22155" xr:uid="{00000000-0005-0000-0000-0000A3B90000}"/>
    <cellStyle name="SAPBEXItemHeader 5 3" xfId="35000" xr:uid="{00000000-0005-0000-0000-0000A4B90000}"/>
    <cellStyle name="SAPBEXItemHeader 5 4" xfId="46870" xr:uid="{00000000-0005-0000-0000-0000A5B90000}"/>
    <cellStyle name="SAPBEXItemHeader 6" xfId="5911" xr:uid="{00000000-0005-0000-0000-0000A6B90000}"/>
    <cellStyle name="SAPBEXItemHeader 6 2" xfId="23253" xr:uid="{00000000-0005-0000-0000-0000A7B90000}"/>
    <cellStyle name="SAPBEXItemHeader 6 3" xfId="23947" xr:uid="{00000000-0005-0000-0000-0000A8B90000}"/>
    <cellStyle name="SAPBEXItemHeader 6 4" xfId="47832" xr:uid="{00000000-0005-0000-0000-0000A9B90000}"/>
    <cellStyle name="SAPBEXItemHeader 7" xfId="8216" xr:uid="{00000000-0005-0000-0000-0000AAB90000}"/>
    <cellStyle name="SAPBEXItemHeader 7 2" xfId="25345" xr:uid="{00000000-0005-0000-0000-0000ABB90000}"/>
    <cellStyle name="SAPBEXItemHeader 7 3" xfId="36643" xr:uid="{00000000-0005-0000-0000-0000ACB90000}"/>
    <cellStyle name="SAPBEXItemHeader 7 4" xfId="49614" xr:uid="{00000000-0005-0000-0000-0000ADB90000}"/>
    <cellStyle name="SAPBEXItemHeader 8" xfId="8131" xr:uid="{00000000-0005-0000-0000-0000AEB90000}"/>
    <cellStyle name="SAPBEXItemHeader 8 2" xfId="25264" xr:uid="{00000000-0005-0000-0000-0000AFB90000}"/>
    <cellStyle name="SAPBEXItemHeader 8 3" xfId="36571" xr:uid="{00000000-0005-0000-0000-0000B0B90000}"/>
    <cellStyle name="SAPBEXItemHeader 8 4" xfId="49542" xr:uid="{00000000-0005-0000-0000-0000B1B90000}"/>
    <cellStyle name="SAPBEXItemHeader 9" xfId="9207" xr:uid="{00000000-0005-0000-0000-0000B2B90000}"/>
    <cellStyle name="SAPBEXItemHeader 9 2" xfId="26240" xr:uid="{00000000-0005-0000-0000-0000B3B90000}"/>
    <cellStyle name="SAPBEXItemHeader 9 3" xfId="37419" xr:uid="{00000000-0005-0000-0000-0000B4B90000}"/>
    <cellStyle name="SAPBEXItemHeader 9 4" xfId="50386" xr:uid="{00000000-0005-0000-0000-0000B5B90000}"/>
    <cellStyle name="SAPBEXresData" xfId="1613" xr:uid="{00000000-0005-0000-0000-0000B6B90000}"/>
    <cellStyle name="SAPBEXresData 10" xfId="7303" xr:uid="{00000000-0005-0000-0000-0000B7B90000}"/>
    <cellStyle name="SAPBEXresData 10 2" xfId="24515" xr:uid="{00000000-0005-0000-0000-0000B8B90000}"/>
    <cellStyle name="SAPBEXresData 10 3" xfId="35929" xr:uid="{00000000-0005-0000-0000-0000B9B90000}"/>
    <cellStyle name="SAPBEXresData 10 4" xfId="48900" xr:uid="{00000000-0005-0000-0000-0000BAB90000}"/>
    <cellStyle name="SAPBEXresData 11" xfId="8219" xr:uid="{00000000-0005-0000-0000-0000BBB90000}"/>
    <cellStyle name="SAPBEXresData 11 2" xfId="25348" xr:uid="{00000000-0005-0000-0000-0000BCB90000}"/>
    <cellStyle name="SAPBEXresData 11 3" xfId="36646" xr:uid="{00000000-0005-0000-0000-0000BDB90000}"/>
    <cellStyle name="SAPBEXresData 11 4" xfId="49617" xr:uid="{00000000-0005-0000-0000-0000BEB90000}"/>
    <cellStyle name="SAPBEXresData 12" xfId="8121" xr:uid="{00000000-0005-0000-0000-0000BFB90000}"/>
    <cellStyle name="SAPBEXresData 12 2" xfId="25255" xr:uid="{00000000-0005-0000-0000-0000C0B90000}"/>
    <cellStyle name="SAPBEXresData 12 3" xfId="36563" xr:uid="{00000000-0005-0000-0000-0000C1B90000}"/>
    <cellStyle name="SAPBEXresData 12 4" xfId="49534" xr:uid="{00000000-0005-0000-0000-0000C2B90000}"/>
    <cellStyle name="SAPBEXresData 13" xfId="9467" xr:uid="{00000000-0005-0000-0000-0000C3B90000}"/>
    <cellStyle name="SAPBEXresData 13 2" xfId="26487" xr:uid="{00000000-0005-0000-0000-0000C4B90000}"/>
    <cellStyle name="SAPBEXresData 13 3" xfId="37635" xr:uid="{00000000-0005-0000-0000-0000C5B90000}"/>
    <cellStyle name="SAPBEXresData 13 4" xfId="50601" xr:uid="{00000000-0005-0000-0000-0000C6B90000}"/>
    <cellStyle name="SAPBEXresData 14" xfId="9185" xr:uid="{00000000-0005-0000-0000-0000C7B90000}"/>
    <cellStyle name="SAPBEXresData 14 2" xfId="26218" xr:uid="{00000000-0005-0000-0000-0000C8B90000}"/>
    <cellStyle name="SAPBEXresData 14 3" xfId="37397" xr:uid="{00000000-0005-0000-0000-0000C9B90000}"/>
    <cellStyle name="SAPBEXresData 14 4" xfId="50364" xr:uid="{00000000-0005-0000-0000-0000CAB90000}"/>
    <cellStyle name="SAPBEXresData 15" xfId="9170" xr:uid="{00000000-0005-0000-0000-0000CBB90000}"/>
    <cellStyle name="SAPBEXresData 15 2" xfId="26203" xr:uid="{00000000-0005-0000-0000-0000CCB90000}"/>
    <cellStyle name="SAPBEXresData 15 3" xfId="37383" xr:uid="{00000000-0005-0000-0000-0000CDB90000}"/>
    <cellStyle name="SAPBEXresData 15 4" xfId="50354" xr:uid="{00000000-0005-0000-0000-0000CEB90000}"/>
    <cellStyle name="SAPBEXresData 16" xfId="9804" xr:uid="{00000000-0005-0000-0000-0000CFB90000}"/>
    <cellStyle name="SAPBEXresData 16 2" xfId="26800" xr:uid="{00000000-0005-0000-0000-0000D0B90000}"/>
    <cellStyle name="SAPBEXresData 16 3" xfId="37924" xr:uid="{00000000-0005-0000-0000-0000D1B90000}"/>
    <cellStyle name="SAPBEXresData 16 4" xfId="50890" xr:uid="{00000000-0005-0000-0000-0000D2B90000}"/>
    <cellStyle name="SAPBEXresData 17" xfId="9553" xr:uid="{00000000-0005-0000-0000-0000D3B90000}"/>
    <cellStyle name="SAPBEXresData 17 2" xfId="26566" xr:uid="{00000000-0005-0000-0000-0000D4B90000}"/>
    <cellStyle name="SAPBEXresData 17 3" xfId="37709" xr:uid="{00000000-0005-0000-0000-0000D5B90000}"/>
    <cellStyle name="SAPBEXresData 17 4" xfId="50675" xr:uid="{00000000-0005-0000-0000-0000D6B90000}"/>
    <cellStyle name="SAPBEXresData 18" xfId="9571" xr:uid="{00000000-0005-0000-0000-0000D7B90000}"/>
    <cellStyle name="SAPBEXresData 18 2" xfId="26581" xr:uid="{00000000-0005-0000-0000-0000D8B90000}"/>
    <cellStyle name="SAPBEXresData 18 3" xfId="37724" xr:uid="{00000000-0005-0000-0000-0000D9B90000}"/>
    <cellStyle name="SAPBEXresData 18 4" xfId="50690" xr:uid="{00000000-0005-0000-0000-0000DAB90000}"/>
    <cellStyle name="SAPBEXresData 19" xfId="14202" xr:uid="{00000000-0005-0000-0000-0000DBB90000}"/>
    <cellStyle name="SAPBEXresData 19 2" xfId="30773" xr:uid="{00000000-0005-0000-0000-0000DCB90000}"/>
    <cellStyle name="SAPBEXresData 19 3" xfId="41286" xr:uid="{00000000-0005-0000-0000-0000DDB90000}"/>
    <cellStyle name="SAPBEXresData 19 4" xfId="54294" xr:uid="{00000000-0005-0000-0000-0000DEB90000}"/>
    <cellStyle name="SAPBEXresData 2" xfId="2925" xr:uid="{00000000-0005-0000-0000-0000DFB90000}"/>
    <cellStyle name="SAPBEXresData 2 10" xfId="6294" xr:uid="{00000000-0005-0000-0000-0000E0B90000}"/>
    <cellStyle name="SAPBEXresData 2 10 2" xfId="23616" xr:uid="{00000000-0005-0000-0000-0000E1B90000}"/>
    <cellStyle name="SAPBEXresData 2 10 3" xfId="27904" xr:uid="{00000000-0005-0000-0000-0000E2B90000}"/>
    <cellStyle name="SAPBEXresData 2 10 4" xfId="48150" xr:uid="{00000000-0005-0000-0000-0000E3B90000}"/>
    <cellStyle name="SAPBEXresData 2 11" xfId="6529" xr:uid="{00000000-0005-0000-0000-0000E4B90000}"/>
    <cellStyle name="SAPBEXresData 2 11 2" xfId="23825" xr:uid="{00000000-0005-0000-0000-0000E5B90000}"/>
    <cellStyle name="SAPBEXresData 2 11 3" xfId="28939" xr:uid="{00000000-0005-0000-0000-0000E6B90000}"/>
    <cellStyle name="SAPBEXresData 2 11 4" xfId="48323" xr:uid="{00000000-0005-0000-0000-0000E7B90000}"/>
    <cellStyle name="SAPBEXresData 2 12" xfId="6823" xr:uid="{00000000-0005-0000-0000-0000E8B90000}"/>
    <cellStyle name="SAPBEXresData 2 12 2" xfId="24087" xr:uid="{00000000-0005-0000-0000-0000E9B90000}"/>
    <cellStyle name="SAPBEXresData 2 12 3" xfId="29952" xr:uid="{00000000-0005-0000-0000-0000EAB90000}"/>
    <cellStyle name="SAPBEXresData 2 12 4" xfId="48546" xr:uid="{00000000-0005-0000-0000-0000EBB90000}"/>
    <cellStyle name="SAPBEXresData 2 13" xfId="7186" xr:uid="{00000000-0005-0000-0000-0000ECB90000}"/>
    <cellStyle name="SAPBEXresData 2 13 2" xfId="24417" xr:uid="{00000000-0005-0000-0000-0000EDB90000}"/>
    <cellStyle name="SAPBEXresData 2 13 3" xfId="35857" xr:uid="{00000000-0005-0000-0000-0000EEB90000}"/>
    <cellStyle name="SAPBEXresData 2 13 4" xfId="48826" xr:uid="{00000000-0005-0000-0000-0000EFB90000}"/>
    <cellStyle name="SAPBEXresData 2 14" xfId="7613" xr:uid="{00000000-0005-0000-0000-0000F0B90000}"/>
    <cellStyle name="SAPBEXresData 2 14 2" xfId="24793" xr:uid="{00000000-0005-0000-0000-0000F1B90000}"/>
    <cellStyle name="SAPBEXresData 2 14 3" xfId="36165" xr:uid="{00000000-0005-0000-0000-0000F2B90000}"/>
    <cellStyle name="SAPBEXresData 2 14 4" xfId="49136" xr:uid="{00000000-0005-0000-0000-0000F3B90000}"/>
    <cellStyle name="SAPBEXresData 2 15" xfId="7910" xr:uid="{00000000-0005-0000-0000-0000F4B90000}"/>
    <cellStyle name="SAPBEXresData 2 15 2" xfId="25063" xr:uid="{00000000-0005-0000-0000-0000F5B90000}"/>
    <cellStyle name="SAPBEXresData 2 15 3" xfId="36395" xr:uid="{00000000-0005-0000-0000-0000F6B90000}"/>
    <cellStyle name="SAPBEXresData 2 15 4" xfId="49366" xr:uid="{00000000-0005-0000-0000-0000F7B90000}"/>
    <cellStyle name="SAPBEXresData 2 16" xfId="8492" xr:uid="{00000000-0005-0000-0000-0000F8B90000}"/>
    <cellStyle name="SAPBEXresData 2 16 2" xfId="25606" xr:uid="{00000000-0005-0000-0000-0000F9B90000}"/>
    <cellStyle name="SAPBEXresData 2 16 3" xfId="36879" xr:uid="{00000000-0005-0000-0000-0000FAB90000}"/>
    <cellStyle name="SAPBEXresData 2 16 4" xfId="49850" xr:uid="{00000000-0005-0000-0000-0000FBB90000}"/>
    <cellStyle name="SAPBEXresData 2 17" xfId="8754" xr:uid="{00000000-0005-0000-0000-0000FCB90000}"/>
    <cellStyle name="SAPBEXresData 2 17 2" xfId="25833" xr:uid="{00000000-0005-0000-0000-0000FDB90000}"/>
    <cellStyle name="SAPBEXresData 2 17 3" xfId="37067" xr:uid="{00000000-0005-0000-0000-0000FEB90000}"/>
    <cellStyle name="SAPBEXresData 2 17 4" xfId="50038" xr:uid="{00000000-0005-0000-0000-0000FFB90000}"/>
    <cellStyle name="SAPBEXresData 2 18" xfId="9031" xr:uid="{00000000-0005-0000-0000-000000BA0000}"/>
    <cellStyle name="SAPBEXresData 2 18 2" xfId="26082" xr:uid="{00000000-0005-0000-0000-000001BA0000}"/>
    <cellStyle name="SAPBEXresData 2 18 3" xfId="37283" xr:uid="{00000000-0005-0000-0000-000002BA0000}"/>
    <cellStyle name="SAPBEXresData 2 18 4" xfId="50254" xr:uid="{00000000-0005-0000-0000-000003BA0000}"/>
    <cellStyle name="SAPBEXresData 2 19" xfId="10551" xr:uid="{00000000-0005-0000-0000-000004BA0000}"/>
    <cellStyle name="SAPBEXresData 2 19 2" xfId="27504" xr:uid="{00000000-0005-0000-0000-000005BA0000}"/>
    <cellStyle name="SAPBEXresData 2 19 3" xfId="38544" xr:uid="{00000000-0005-0000-0000-000006BA0000}"/>
    <cellStyle name="SAPBEXresData 2 19 4" xfId="51531" xr:uid="{00000000-0005-0000-0000-000007BA0000}"/>
    <cellStyle name="SAPBEXresData 2 2" xfId="3437" xr:uid="{00000000-0005-0000-0000-000008BA0000}"/>
    <cellStyle name="SAPBEXresData 2 2 2" xfId="21009" xr:uid="{00000000-0005-0000-0000-000009BA0000}"/>
    <cellStyle name="SAPBEXresData 2 2 3" xfId="34319" xr:uid="{00000000-0005-0000-0000-00000ABA0000}"/>
    <cellStyle name="SAPBEXresData 2 2 4" xfId="45922" xr:uid="{00000000-0005-0000-0000-00000BBA0000}"/>
    <cellStyle name="SAPBEXresData 2 20" xfId="10797" xr:uid="{00000000-0005-0000-0000-00000CBA0000}"/>
    <cellStyle name="SAPBEXresData 2 20 2" xfId="27731" xr:uid="{00000000-0005-0000-0000-00000DBA0000}"/>
    <cellStyle name="SAPBEXresData 2 20 3" xfId="38740" xr:uid="{00000000-0005-0000-0000-00000EBA0000}"/>
    <cellStyle name="SAPBEXresData 2 20 4" xfId="51748" xr:uid="{00000000-0005-0000-0000-00000FBA0000}"/>
    <cellStyle name="SAPBEXresData 2 21" xfId="11122" xr:uid="{00000000-0005-0000-0000-000010BA0000}"/>
    <cellStyle name="SAPBEXresData 2 21 2" xfId="28026" xr:uid="{00000000-0005-0000-0000-000011BA0000}"/>
    <cellStyle name="SAPBEXresData 2 21 3" xfId="38979" xr:uid="{00000000-0005-0000-0000-000012BA0000}"/>
    <cellStyle name="SAPBEXresData 2 21 4" xfId="51987" xr:uid="{00000000-0005-0000-0000-000013BA0000}"/>
    <cellStyle name="SAPBEXresData 2 22" xfId="11462" xr:uid="{00000000-0005-0000-0000-000014BA0000}"/>
    <cellStyle name="SAPBEXresData 2 22 2" xfId="28336" xr:uid="{00000000-0005-0000-0000-000015BA0000}"/>
    <cellStyle name="SAPBEXresData 2 22 3" xfId="39238" xr:uid="{00000000-0005-0000-0000-000016BA0000}"/>
    <cellStyle name="SAPBEXresData 2 22 4" xfId="52246" xr:uid="{00000000-0005-0000-0000-000017BA0000}"/>
    <cellStyle name="SAPBEXresData 2 23" xfId="11733" xr:uid="{00000000-0005-0000-0000-000018BA0000}"/>
    <cellStyle name="SAPBEXresData 2 23 2" xfId="28573" xr:uid="{00000000-0005-0000-0000-000019BA0000}"/>
    <cellStyle name="SAPBEXresData 2 23 3" xfId="39440" xr:uid="{00000000-0005-0000-0000-00001ABA0000}"/>
    <cellStyle name="SAPBEXresData 2 23 4" xfId="52448" xr:uid="{00000000-0005-0000-0000-00001BBA0000}"/>
    <cellStyle name="SAPBEXresData 2 24" xfId="12062" xr:uid="{00000000-0005-0000-0000-00001CBA0000}"/>
    <cellStyle name="SAPBEXresData 2 24 2" xfId="28873" xr:uid="{00000000-0005-0000-0000-00001DBA0000}"/>
    <cellStyle name="SAPBEXresData 2 24 3" xfId="39701" xr:uid="{00000000-0005-0000-0000-00001EBA0000}"/>
    <cellStyle name="SAPBEXresData 2 24 4" xfId="52709" xr:uid="{00000000-0005-0000-0000-00001FBA0000}"/>
    <cellStyle name="SAPBEXresData 2 25" xfId="12349" xr:uid="{00000000-0005-0000-0000-000020BA0000}"/>
    <cellStyle name="SAPBEXresData 2 25 2" xfId="29127" xr:uid="{00000000-0005-0000-0000-000021BA0000}"/>
    <cellStyle name="SAPBEXresData 2 25 3" xfId="39901" xr:uid="{00000000-0005-0000-0000-000022BA0000}"/>
    <cellStyle name="SAPBEXresData 2 25 4" xfId="52909" xr:uid="{00000000-0005-0000-0000-000023BA0000}"/>
    <cellStyle name="SAPBEXresData 2 26" xfId="12621" xr:uid="{00000000-0005-0000-0000-000024BA0000}"/>
    <cellStyle name="SAPBEXresData 2 26 2" xfId="29368" xr:uid="{00000000-0005-0000-0000-000025BA0000}"/>
    <cellStyle name="SAPBEXresData 2 26 3" xfId="40101" xr:uid="{00000000-0005-0000-0000-000026BA0000}"/>
    <cellStyle name="SAPBEXresData 2 26 4" xfId="53109" xr:uid="{00000000-0005-0000-0000-000027BA0000}"/>
    <cellStyle name="SAPBEXresData 2 27" xfId="12903" xr:uid="{00000000-0005-0000-0000-000028BA0000}"/>
    <cellStyle name="SAPBEXresData 2 27 2" xfId="29617" xr:uid="{00000000-0005-0000-0000-000029BA0000}"/>
    <cellStyle name="SAPBEXresData 2 27 3" xfId="40301" xr:uid="{00000000-0005-0000-0000-00002ABA0000}"/>
    <cellStyle name="SAPBEXresData 2 27 4" xfId="53309" xr:uid="{00000000-0005-0000-0000-00002BBA0000}"/>
    <cellStyle name="SAPBEXresData 2 28" xfId="13245" xr:uid="{00000000-0005-0000-0000-00002CBA0000}"/>
    <cellStyle name="SAPBEXresData 2 28 2" xfId="29925" xr:uid="{00000000-0005-0000-0000-00002DBA0000}"/>
    <cellStyle name="SAPBEXresData 2 28 3" xfId="40569" xr:uid="{00000000-0005-0000-0000-00002EBA0000}"/>
    <cellStyle name="SAPBEXresData 2 28 4" xfId="53577" xr:uid="{00000000-0005-0000-0000-00002FBA0000}"/>
    <cellStyle name="SAPBEXresData 2 29" xfId="13582" xr:uid="{00000000-0005-0000-0000-000030BA0000}"/>
    <cellStyle name="SAPBEXresData 2 29 2" xfId="30231" xr:uid="{00000000-0005-0000-0000-000031BA0000}"/>
    <cellStyle name="SAPBEXresData 2 29 3" xfId="40835" xr:uid="{00000000-0005-0000-0000-000032BA0000}"/>
    <cellStyle name="SAPBEXresData 2 29 4" xfId="53843" xr:uid="{00000000-0005-0000-0000-000033BA0000}"/>
    <cellStyle name="SAPBEXresData 2 3" xfId="3733" xr:uid="{00000000-0005-0000-0000-000034BA0000}"/>
    <cellStyle name="SAPBEXresData 2 3 2" xfId="21268" xr:uid="{00000000-0005-0000-0000-000035BA0000}"/>
    <cellStyle name="SAPBEXresData 2 3 3" xfId="23377" xr:uid="{00000000-0005-0000-0000-000036BA0000}"/>
    <cellStyle name="SAPBEXresData 2 3 4" xfId="46139" xr:uid="{00000000-0005-0000-0000-000037BA0000}"/>
    <cellStyle name="SAPBEXresData 2 30" xfId="13822" xr:uid="{00000000-0005-0000-0000-000038BA0000}"/>
    <cellStyle name="SAPBEXresData 2 30 2" xfId="30445" xr:uid="{00000000-0005-0000-0000-000039BA0000}"/>
    <cellStyle name="SAPBEXresData 2 30 3" xfId="41020" xr:uid="{00000000-0005-0000-0000-00003ABA0000}"/>
    <cellStyle name="SAPBEXresData 2 30 4" xfId="54028" xr:uid="{00000000-0005-0000-0000-00003BBA0000}"/>
    <cellStyle name="SAPBEXresData 2 31" xfId="14097" xr:uid="{00000000-0005-0000-0000-00003CBA0000}"/>
    <cellStyle name="SAPBEXresData 2 31 2" xfId="30684" xr:uid="{00000000-0005-0000-0000-00003DBA0000}"/>
    <cellStyle name="SAPBEXresData 2 31 3" xfId="41222" xr:uid="{00000000-0005-0000-0000-00003EBA0000}"/>
    <cellStyle name="SAPBEXresData 2 31 4" xfId="54230" xr:uid="{00000000-0005-0000-0000-00003FBA0000}"/>
    <cellStyle name="SAPBEXresData 2 32" xfId="14394" xr:uid="{00000000-0005-0000-0000-000040BA0000}"/>
    <cellStyle name="SAPBEXresData 2 32 2" xfId="30948" xr:uid="{00000000-0005-0000-0000-000041BA0000}"/>
    <cellStyle name="SAPBEXresData 2 32 3" xfId="41438" xr:uid="{00000000-0005-0000-0000-000042BA0000}"/>
    <cellStyle name="SAPBEXresData 2 32 4" xfId="54446" xr:uid="{00000000-0005-0000-0000-000043BA0000}"/>
    <cellStyle name="SAPBEXresData 2 33" xfId="14718" xr:uid="{00000000-0005-0000-0000-000044BA0000}"/>
    <cellStyle name="SAPBEXresData 2 33 2" xfId="31236" xr:uid="{00000000-0005-0000-0000-000045BA0000}"/>
    <cellStyle name="SAPBEXresData 2 33 3" xfId="41681" xr:uid="{00000000-0005-0000-0000-000046BA0000}"/>
    <cellStyle name="SAPBEXresData 2 33 4" xfId="54689" xr:uid="{00000000-0005-0000-0000-000047BA0000}"/>
    <cellStyle name="SAPBEXresData 2 34" xfId="15020" xr:uid="{00000000-0005-0000-0000-000048BA0000}"/>
    <cellStyle name="SAPBEXresData 2 34 2" xfId="31505" xr:uid="{00000000-0005-0000-0000-000049BA0000}"/>
    <cellStyle name="SAPBEXresData 2 34 3" xfId="41913" xr:uid="{00000000-0005-0000-0000-00004ABA0000}"/>
    <cellStyle name="SAPBEXresData 2 34 4" xfId="54921" xr:uid="{00000000-0005-0000-0000-00004BBA0000}"/>
    <cellStyle name="SAPBEXresData 2 35" xfId="15326" xr:uid="{00000000-0005-0000-0000-00004CBA0000}"/>
    <cellStyle name="SAPBEXresData 2 35 2" xfId="31774" xr:uid="{00000000-0005-0000-0000-00004DBA0000}"/>
    <cellStyle name="SAPBEXresData 2 35 3" xfId="42143" xr:uid="{00000000-0005-0000-0000-00004EBA0000}"/>
    <cellStyle name="SAPBEXresData 2 35 4" xfId="55151" xr:uid="{00000000-0005-0000-0000-00004FBA0000}"/>
    <cellStyle name="SAPBEXresData 2 36" xfId="15771" xr:uid="{00000000-0005-0000-0000-000050BA0000}"/>
    <cellStyle name="SAPBEXresData 2 36 2" xfId="32178" xr:uid="{00000000-0005-0000-0000-000051BA0000}"/>
    <cellStyle name="SAPBEXresData 2 36 3" xfId="42505" xr:uid="{00000000-0005-0000-0000-000052BA0000}"/>
    <cellStyle name="SAPBEXresData 2 36 4" xfId="55513" xr:uid="{00000000-0005-0000-0000-000053BA0000}"/>
    <cellStyle name="SAPBEXresData 2 37" xfId="16035" xr:uid="{00000000-0005-0000-0000-000054BA0000}"/>
    <cellStyle name="SAPBEXresData 2 37 2" xfId="32406" xr:uid="{00000000-0005-0000-0000-000055BA0000}"/>
    <cellStyle name="SAPBEXresData 2 37 3" xfId="42695" xr:uid="{00000000-0005-0000-0000-000056BA0000}"/>
    <cellStyle name="SAPBEXresData 2 37 4" xfId="55703" xr:uid="{00000000-0005-0000-0000-000057BA0000}"/>
    <cellStyle name="SAPBEXresData 2 38" xfId="16522" xr:uid="{00000000-0005-0000-0000-000058BA0000}"/>
    <cellStyle name="SAPBEXresData 2 38 2" xfId="32853" xr:uid="{00000000-0005-0000-0000-000059BA0000}"/>
    <cellStyle name="SAPBEXresData 2 38 3" xfId="43092" xr:uid="{00000000-0005-0000-0000-00005ABA0000}"/>
    <cellStyle name="SAPBEXresData 2 38 4" xfId="56100" xr:uid="{00000000-0005-0000-0000-00005BBA0000}"/>
    <cellStyle name="SAPBEXresData 2 39" xfId="16741" xr:uid="{00000000-0005-0000-0000-00005CBA0000}"/>
    <cellStyle name="SAPBEXresData 2 39 2" xfId="33047" xr:uid="{00000000-0005-0000-0000-00005DBA0000}"/>
    <cellStyle name="SAPBEXresData 2 39 3" xfId="43262" xr:uid="{00000000-0005-0000-0000-00005EBA0000}"/>
    <cellStyle name="SAPBEXresData 2 39 4" xfId="56270" xr:uid="{00000000-0005-0000-0000-00005FBA0000}"/>
    <cellStyle name="SAPBEXresData 2 4" xfId="4350" xr:uid="{00000000-0005-0000-0000-000060BA0000}"/>
    <cellStyle name="SAPBEXresData 2 4 2" xfId="21832" xr:uid="{00000000-0005-0000-0000-000061BA0000}"/>
    <cellStyle name="SAPBEXresData 2 4 3" xfId="20532" xr:uid="{00000000-0005-0000-0000-000062BA0000}"/>
    <cellStyle name="SAPBEXresData 2 4 4" xfId="46617" xr:uid="{00000000-0005-0000-0000-000063BA0000}"/>
    <cellStyle name="SAPBEXresData 2 40" xfId="17542" xr:uid="{00000000-0005-0000-0000-000064BA0000}"/>
    <cellStyle name="SAPBEXresData 2 40 2" xfId="33780" xr:uid="{00000000-0005-0000-0000-000065BA0000}"/>
    <cellStyle name="SAPBEXresData 2 40 3" xfId="43894" xr:uid="{00000000-0005-0000-0000-000066BA0000}"/>
    <cellStyle name="SAPBEXresData 2 40 4" xfId="56902" xr:uid="{00000000-0005-0000-0000-000067BA0000}"/>
    <cellStyle name="SAPBEXresData 2 41" xfId="17793" xr:uid="{00000000-0005-0000-0000-000068BA0000}"/>
    <cellStyle name="SAPBEXresData 2 41 2" xfId="34001" xr:uid="{00000000-0005-0000-0000-000069BA0000}"/>
    <cellStyle name="SAPBEXresData 2 41 3" xfId="44075" xr:uid="{00000000-0005-0000-0000-00006ABA0000}"/>
    <cellStyle name="SAPBEXresData 2 41 4" xfId="57083" xr:uid="{00000000-0005-0000-0000-00006BBA0000}"/>
    <cellStyle name="SAPBEXresData 2 42" xfId="18112" xr:uid="{00000000-0005-0000-0000-00006CBA0000}"/>
    <cellStyle name="SAPBEXresData 2 42 2" xfId="34282" xr:uid="{00000000-0005-0000-0000-00006DBA0000}"/>
    <cellStyle name="SAPBEXresData 2 42 3" xfId="44309" xr:uid="{00000000-0005-0000-0000-00006EBA0000}"/>
    <cellStyle name="SAPBEXresData 2 42 4" xfId="57317" xr:uid="{00000000-0005-0000-0000-00006FBA0000}"/>
    <cellStyle name="SAPBEXresData 2 43" xfId="18423" xr:uid="{00000000-0005-0000-0000-000070BA0000}"/>
    <cellStyle name="SAPBEXresData 2 43 2" xfId="34557" xr:uid="{00000000-0005-0000-0000-000071BA0000}"/>
    <cellStyle name="SAPBEXresData 2 43 3" xfId="44539" xr:uid="{00000000-0005-0000-0000-000072BA0000}"/>
    <cellStyle name="SAPBEXresData 2 43 4" xfId="57547" xr:uid="{00000000-0005-0000-0000-000073BA0000}"/>
    <cellStyle name="SAPBEXresData 2 44" xfId="18739" xr:uid="{00000000-0005-0000-0000-000074BA0000}"/>
    <cellStyle name="SAPBEXresData 2 44 2" xfId="34837" xr:uid="{00000000-0005-0000-0000-000075BA0000}"/>
    <cellStyle name="SAPBEXresData 2 44 3" xfId="44774" xr:uid="{00000000-0005-0000-0000-000076BA0000}"/>
    <cellStyle name="SAPBEXresData 2 44 4" xfId="57782" xr:uid="{00000000-0005-0000-0000-000077BA0000}"/>
    <cellStyle name="SAPBEXresData 2 45" xfId="19199" xr:uid="{00000000-0005-0000-0000-000078BA0000}"/>
    <cellStyle name="SAPBEXresData 2 45 2" xfId="35246" xr:uid="{00000000-0005-0000-0000-000079BA0000}"/>
    <cellStyle name="SAPBEXresData 2 45 3" xfId="45116" xr:uid="{00000000-0005-0000-0000-00007ABA0000}"/>
    <cellStyle name="SAPBEXresData 2 45 4" xfId="58124" xr:uid="{00000000-0005-0000-0000-00007BBA0000}"/>
    <cellStyle name="SAPBEXresData 2 46" xfId="19502" xr:uid="{00000000-0005-0000-0000-00007CBA0000}"/>
    <cellStyle name="SAPBEXresData 2 46 2" xfId="35512" xr:uid="{00000000-0005-0000-0000-00007DBA0000}"/>
    <cellStyle name="SAPBEXresData 2 46 3" xfId="45339" xr:uid="{00000000-0005-0000-0000-00007EBA0000}"/>
    <cellStyle name="SAPBEXresData 2 46 4" xfId="58347" xr:uid="{00000000-0005-0000-0000-00007FBA0000}"/>
    <cellStyle name="SAPBEXresData 2 47" xfId="24293" xr:uid="{00000000-0005-0000-0000-000080BA0000}"/>
    <cellStyle name="SAPBEXresData 2 48" xfId="45591" xr:uid="{00000000-0005-0000-0000-000081BA0000}"/>
    <cellStyle name="SAPBEXresData 2 5" xfId="4594" xr:uid="{00000000-0005-0000-0000-000082BA0000}"/>
    <cellStyle name="SAPBEXresData 2 5 2" xfId="22045" xr:uid="{00000000-0005-0000-0000-000083BA0000}"/>
    <cellStyle name="SAPBEXresData 2 5 3" xfId="24467" xr:uid="{00000000-0005-0000-0000-000084BA0000}"/>
    <cellStyle name="SAPBEXresData 2 5 4" xfId="46789" xr:uid="{00000000-0005-0000-0000-000085BA0000}"/>
    <cellStyle name="SAPBEXresData 2 6" xfId="4984" xr:uid="{00000000-0005-0000-0000-000086BA0000}"/>
    <cellStyle name="SAPBEXresData 2 6 2" xfId="22407" xr:uid="{00000000-0005-0000-0000-000087BA0000}"/>
    <cellStyle name="SAPBEXresData 2 6 3" xfId="19754" xr:uid="{00000000-0005-0000-0000-000088BA0000}"/>
    <cellStyle name="SAPBEXresData 2 6 4" xfId="47101" xr:uid="{00000000-0005-0000-0000-000089BA0000}"/>
    <cellStyle name="SAPBEXresData 2 7" xfId="5209" xr:uid="{00000000-0005-0000-0000-00008ABA0000}"/>
    <cellStyle name="SAPBEXresData 2 7 2" xfId="22610" xr:uid="{00000000-0005-0000-0000-00008BBA0000}"/>
    <cellStyle name="SAPBEXresData 2 7 3" xfId="19640" xr:uid="{00000000-0005-0000-0000-00008CBA0000}"/>
    <cellStyle name="SAPBEXresData 2 7 4" xfId="47282" xr:uid="{00000000-0005-0000-0000-00008DBA0000}"/>
    <cellStyle name="SAPBEXresData 2 8" xfId="5494" xr:uid="{00000000-0005-0000-0000-00008EBA0000}"/>
    <cellStyle name="SAPBEXresData 2 8 2" xfId="22871" xr:uid="{00000000-0005-0000-0000-00008FBA0000}"/>
    <cellStyle name="SAPBEXresData 2 8 3" xfId="29477" xr:uid="{00000000-0005-0000-0000-000090BA0000}"/>
    <cellStyle name="SAPBEXresData 2 8 4" xfId="47500" xr:uid="{00000000-0005-0000-0000-000091BA0000}"/>
    <cellStyle name="SAPBEXresData 2 9" xfId="5702" xr:uid="{00000000-0005-0000-0000-000092BA0000}"/>
    <cellStyle name="SAPBEXresData 2 9 2" xfId="23060" xr:uid="{00000000-0005-0000-0000-000093BA0000}"/>
    <cellStyle name="SAPBEXresData 2 9 3" xfId="23963" xr:uid="{00000000-0005-0000-0000-000094BA0000}"/>
    <cellStyle name="SAPBEXresData 2 9 4" xfId="47662" xr:uid="{00000000-0005-0000-0000-000095BA0000}"/>
    <cellStyle name="SAPBEXresData 20" xfId="10916" xr:uid="{00000000-0005-0000-0000-000096BA0000}"/>
    <cellStyle name="SAPBEXresData 20 2" xfId="27836" xr:uid="{00000000-0005-0000-0000-000097BA0000}"/>
    <cellStyle name="SAPBEXresData 20 3" xfId="38815" xr:uid="{00000000-0005-0000-0000-000098BA0000}"/>
    <cellStyle name="SAPBEXresData 20 4" xfId="51823" xr:uid="{00000000-0005-0000-0000-000099BA0000}"/>
    <cellStyle name="SAPBEXresData 21" xfId="9764" xr:uid="{00000000-0005-0000-0000-00009ABA0000}"/>
    <cellStyle name="SAPBEXresData 21 2" xfId="26760" xr:uid="{00000000-0005-0000-0000-00009BBA0000}"/>
    <cellStyle name="SAPBEXresData 21 3" xfId="37887" xr:uid="{00000000-0005-0000-0000-00009CBA0000}"/>
    <cellStyle name="SAPBEXresData 21 4" xfId="50853" xr:uid="{00000000-0005-0000-0000-00009DBA0000}"/>
    <cellStyle name="SAPBEXresData 22" xfId="15456" xr:uid="{00000000-0005-0000-0000-00009EBA0000}"/>
    <cellStyle name="SAPBEXresData 22 2" xfId="31884" xr:uid="{00000000-0005-0000-0000-00009FBA0000}"/>
    <cellStyle name="SAPBEXresData 22 3" xfId="42236" xr:uid="{00000000-0005-0000-0000-0000A0BA0000}"/>
    <cellStyle name="SAPBEXresData 22 4" xfId="55244" xr:uid="{00000000-0005-0000-0000-0000A1BA0000}"/>
    <cellStyle name="SAPBEXresData 23" xfId="16152" xr:uid="{00000000-0005-0000-0000-0000A2BA0000}"/>
    <cellStyle name="SAPBEXresData 23 2" xfId="32508" xr:uid="{00000000-0005-0000-0000-0000A3BA0000}"/>
    <cellStyle name="SAPBEXresData 23 3" xfId="42779" xr:uid="{00000000-0005-0000-0000-0000A4BA0000}"/>
    <cellStyle name="SAPBEXresData 23 4" xfId="55787" xr:uid="{00000000-0005-0000-0000-0000A5BA0000}"/>
    <cellStyle name="SAPBEXresData 24" xfId="16949" xr:uid="{00000000-0005-0000-0000-0000A6BA0000}"/>
    <cellStyle name="SAPBEXresData 24 2" xfId="33230" xr:uid="{00000000-0005-0000-0000-0000A7BA0000}"/>
    <cellStyle name="SAPBEXresData 24 3" xfId="43412" xr:uid="{00000000-0005-0000-0000-0000A8BA0000}"/>
    <cellStyle name="SAPBEXresData 24 4" xfId="56420" xr:uid="{00000000-0005-0000-0000-0000A9BA0000}"/>
    <cellStyle name="SAPBEXresData 25" xfId="17045" xr:uid="{00000000-0005-0000-0000-0000AABA0000}"/>
    <cellStyle name="SAPBEXresData 25 2" xfId="33325" xr:uid="{00000000-0005-0000-0000-0000ABBA0000}"/>
    <cellStyle name="SAPBEXresData 25 3" xfId="43502" xr:uid="{00000000-0005-0000-0000-0000ACBA0000}"/>
    <cellStyle name="SAPBEXresData 25 4" xfId="56510" xr:uid="{00000000-0005-0000-0000-0000ADBA0000}"/>
    <cellStyle name="SAPBEXresData 26" xfId="17207" xr:uid="{00000000-0005-0000-0000-0000AEBA0000}"/>
    <cellStyle name="SAPBEXresData 26 2" xfId="33468" xr:uid="{00000000-0005-0000-0000-0000AFBA0000}"/>
    <cellStyle name="SAPBEXresData 26 3" xfId="43619" xr:uid="{00000000-0005-0000-0000-0000B0BA0000}"/>
    <cellStyle name="SAPBEXresData 26 4" xfId="56627" xr:uid="{00000000-0005-0000-0000-0000B1BA0000}"/>
    <cellStyle name="SAPBEXresData 27" xfId="17025" xr:uid="{00000000-0005-0000-0000-0000B2BA0000}"/>
    <cellStyle name="SAPBEXresData 27 2" xfId="33305" xr:uid="{00000000-0005-0000-0000-0000B3BA0000}"/>
    <cellStyle name="SAPBEXresData 27 3" xfId="43483" xr:uid="{00000000-0005-0000-0000-0000B4BA0000}"/>
    <cellStyle name="SAPBEXresData 27 4" xfId="56491" xr:uid="{00000000-0005-0000-0000-0000B5BA0000}"/>
    <cellStyle name="SAPBEXresData 28" xfId="18897" xr:uid="{00000000-0005-0000-0000-0000B6BA0000}"/>
    <cellStyle name="SAPBEXresData 28 2" xfId="34969" xr:uid="{00000000-0005-0000-0000-0000B7BA0000}"/>
    <cellStyle name="SAPBEXresData 28 3" xfId="44883" xr:uid="{00000000-0005-0000-0000-0000B8BA0000}"/>
    <cellStyle name="SAPBEXresData 28 4" xfId="57891" xr:uid="{00000000-0005-0000-0000-0000B9BA0000}"/>
    <cellStyle name="SAPBEXresData 29" xfId="20465" xr:uid="{00000000-0005-0000-0000-0000BABA0000}"/>
    <cellStyle name="SAPBEXresData 3" xfId="2821" xr:uid="{00000000-0005-0000-0000-0000BBBA0000}"/>
    <cellStyle name="SAPBEXresData 3 10" xfId="6195" xr:uid="{00000000-0005-0000-0000-0000BCBA0000}"/>
    <cellStyle name="SAPBEXresData 3 10 2" xfId="23517" xr:uid="{00000000-0005-0000-0000-0000BDBA0000}"/>
    <cellStyle name="SAPBEXresData 3 10 3" xfId="35125" xr:uid="{00000000-0005-0000-0000-0000BEBA0000}"/>
    <cellStyle name="SAPBEXresData 3 10 4" xfId="48051" xr:uid="{00000000-0005-0000-0000-0000BFBA0000}"/>
    <cellStyle name="SAPBEXresData 3 11" xfId="6427" xr:uid="{00000000-0005-0000-0000-0000C0BA0000}"/>
    <cellStyle name="SAPBEXresData 3 11 2" xfId="23726" xr:uid="{00000000-0005-0000-0000-0000C1BA0000}"/>
    <cellStyle name="SAPBEXresData 3 11 3" xfId="24924" xr:uid="{00000000-0005-0000-0000-0000C2BA0000}"/>
    <cellStyle name="SAPBEXresData 3 11 4" xfId="48224" xr:uid="{00000000-0005-0000-0000-0000C3BA0000}"/>
    <cellStyle name="SAPBEXresData 3 12" xfId="6721" xr:uid="{00000000-0005-0000-0000-0000C4BA0000}"/>
    <cellStyle name="SAPBEXresData 3 12 2" xfId="23988" xr:uid="{00000000-0005-0000-0000-0000C5BA0000}"/>
    <cellStyle name="SAPBEXresData 3 12 3" xfId="32267" xr:uid="{00000000-0005-0000-0000-0000C6BA0000}"/>
    <cellStyle name="SAPBEXresData 3 12 4" xfId="48447" xr:uid="{00000000-0005-0000-0000-0000C7BA0000}"/>
    <cellStyle name="SAPBEXresData 3 13" xfId="7086" xr:uid="{00000000-0005-0000-0000-0000C8BA0000}"/>
    <cellStyle name="SAPBEXresData 3 13 2" xfId="24317" xr:uid="{00000000-0005-0000-0000-0000C9BA0000}"/>
    <cellStyle name="SAPBEXresData 3 13 3" xfId="35758" xr:uid="{00000000-0005-0000-0000-0000CABA0000}"/>
    <cellStyle name="SAPBEXresData 3 13 4" xfId="48727" xr:uid="{00000000-0005-0000-0000-0000CBBA0000}"/>
    <cellStyle name="SAPBEXresData 3 14" xfId="7511" xr:uid="{00000000-0005-0000-0000-0000CCBA0000}"/>
    <cellStyle name="SAPBEXresData 3 14 2" xfId="24694" xr:uid="{00000000-0005-0000-0000-0000CDBA0000}"/>
    <cellStyle name="SAPBEXresData 3 14 3" xfId="36066" xr:uid="{00000000-0005-0000-0000-0000CEBA0000}"/>
    <cellStyle name="SAPBEXresData 3 14 4" xfId="49037" xr:uid="{00000000-0005-0000-0000-0000CFBA0000}"/>
    <cellStyle name="SAPBEXresData 3 15" xfId="7809" xr:uid="{00000000-0005-0000-0000-0000D0BA0000}"/>
    <cellStyle name="SAPBEXresData 3 15 2" xfId="24964" xr:uid="{00000000-0005-0000-0000-0000D1BA0000}"/>
    <cellStyle name="SAPBEXresData 3 15 3" xfId="36296" xr:uid="{00000000-0005-0000-0000-0000D2BA0000}"/>
    <cellStyle name="SAPBEXresData 3 15 4" xfId="49267" xr:uid="{00000000-0005-0000-0000-0000D3BA0000}"/>
    <cellStyle name="SAPBEXresData 3 16" xfId="8390" xr:uid="{00000000-0005-0000-0000-0000D4BA0000}"/>
    <cellStyle name="SAPBEXresData 3 16 2" xfId="25506" xr:uid="{00000000-0005-0000-0000-0000D5BA0000}"/>
    <cellStyle name="SAPBEXresData 3 16 3" xfId="36779" xr:uid="{00000000-0005-0000-0000-0000D6BA0000}"/>
    <cellStyle name="SAPBEXresData 3 16 4" xfId="49750" xr:uid="{00000000-0005-0000-0000-0000D7BA0000}"/>
    <cellStyle name="SAPBEXresData 3 17" xfId="8652" xr:uid="{00000000-0005-0000-0000-0000D8BA0000}"/>
    <cellStyle name="SAPBEXresData 3 17 2" xfId="25733" xr:uid="{00000000-0005-0000-0000-0000D9BA0000}"/>
    <cellStyle name="SAPBEXresData 3 17 3" xfId="36968" xr:uid="{00000000-0005-0000-0000-0000DABA0000}"/>
    <cellStyle name="SAPBEXresData 3 17 4" xfId="49939" xr:uid="{00000000-0005-0000-0000-0000DBBA0000}"/>
    <cellStyle name="SAPBEXresData 3 18" xfId="8930" xr:uid="{00000000-0005-0000-0000-0000DCBA0000}"/>
    <cellStyle name="SAPBEXresData 3 18 2" xfId="25983" xr:uid="{00000000-0005-0000-0000-0000DDBA0000}"/>
    <cellStyle name="SAPBEXresData 3 18 3" xfId="37184" xr:uid="{00000000-0005-0000-0000-0000DEBA0000}"/>
    <cellStyle name="SAPBEXresData 3 18 4" xfId="50155" xr:uid="{00000000-0005-0000-0000-0000DFBA0000}"/>
    <cellStyle name="SAPBEXresData 3 19" xfId="10450" xr:uid="{00000000-0005-0000-0000-0000E0BA0000}"/>
    <cellStyle name="SAPBEXresData 3 19 2" xfId="27403" xr:uid="{00000000-0005-0000-0000-0000E1BA0000}"/>
    <cellStyle name="SAPBEXresData 3 19 3" xfId="38444" xr:uid="{00000000-0005-0000-0000-0000E2BA0000}"/>
    <cellStyle name="SAPBEXresData 3 19 4" xfId="51431" xr:uid="{00000000-0005-0000-0000-0000E3BA0000}"/>
    <cellStyle name="SAPBEXresData 3 2" xfId="3335" xr:uid="{00000000-0005-0000-0000-0000E4BA0000}"/>
    <cellStyle name="SAPBEXresData 3 2 2" xfId="20909" xr:uid="{00000000-0005-0000-0000-0000E5BA0000}"/>
    <cellStyle name="SAPBEXresData 3 2 3" xfId="24558" xr:uid="{00000000-0005-0000-0000-0000E6BA0000}"/>
    <cellStyle name="SAPBEXresData 3 2 4" xfId="45823" xr:uid="{00000000-0005-0000-0000-0000E7BA0000}"/>
    <cellStyle name="SAPBEXresData 3 20" xfId="10696" xr:uid="{00000000-0005-0000-0000-0000E8BA0000}"/>
    <cellStyle name="SAPBEXresData 3 20 2" xfId="27632" xr:uid="{00000000-0005-0000-0000-0000E9BA0000}"/>
    <cellStyle name="SAPBEXresData 3 20 3" xfId="38641" xr:uid="{00000000-0005-0000-0000-0000EABA0000}"/>
    <cellStyle name="SAPBEXresData 3 20 4" xfId="51649" xr:uid="{00000000-0005-0000-0000-0000EBBA0000}"/>
    <cellStyle name="SAPBEXresData 3 21" xfId="11020" xr:uid="{00000000-0005-0000-0000-0000ECBA0000}"/>
    <cellStyle name="SAPBEXresData 3 21 2" xfId="27927" xr:uid="{00000000-0005-0000-0000-0000EDBA0000}"/>
    <cellStyle name="SAPBEXresData 3 21 3" xfId="38880" xr:uid="{00000000-0005-0000-0000-0000EEBA0000}"/>
    <cellStyle name="SAPBEXresData 3 21 4" xfId="51888" xr:uid="{00000000-0005-0000-0000-0000EFBA0000}"/>
    <cellStyle name="SAPBEXresData 3 22" xfId="11358" xr:uid="{00000000-0005-0000-0000-0000F0BA0000}"/>
    <cellStyle name="SAPBEXresData 3 22 2" xfId="28234" xr:uid="{00000000-0005-0000-0000-0000F1BA0000}"/>
    <cellStyle name="SAPBEXresData 3 22 3" xfId="39137" xr:uid="{00000000-0005-0000-0000-0000F2BA0000}"/>
    <cellStyle name="SAPBEXresData 3 22 4" xfId="52145" xr:uid="{00000000-0005-0000-0000-0000F3BA0000}"/>
    <cellStyle name="SAPBEXresData 3 23" xfId="11629" xr:uid="{00000000-0005-0000-0000-0000F4BA0000}"/>
    <cellStyle name="SAPBEXresData 3 23 2" xfId="28473" xr:uid="{00000000-0005-0000-0000-0000F5BA0000}"/>
    <cellStyle name="SAPBEXresData 3 23 3" xfId="39340" xr:uid="{00000000-0005-0000-0000-0000F6BA0000}"/>
    <cellStyle name="SAPBEXresData 3 23 4" xfId="52348" xr:uid="{00000000-0005-0000-0000-0000F7BA0000}"/>
    <cellStyle name="SAPBEXresData 3 24" xfId="11960" xr:uid="{00000000-0005-0000-0000-0000F8BA0000}"/>
    <cellStyle name="SAPBEXresData 3 24 2" xfId="28773" xr:uid="{00000000-0005-0000-0000-0000F9BA0000}"/>
    <cellStyle name="SAPBEXresData 3 24 3" xfId="39601" xr:uid="{00000000-0005-0000-0000-0000FABA0000}"/>
    <cellStyle name="SAPBEXresData 3 24 4" xfId="52609" xr:uid="{00000000-0005-0000-0000-0000FBBA0000}"/>
    <cellStyle name="SAPBEXresData 3 25" xfId="12245" xr:uid="{00000000-0005-0000-0000-0000FCBA0000}"/>
    <cellStyle name="SAPBEXresData 3 25 2" xfId="29026" xr:uid="{00000000-0005-0000-0000-0000FDBA0000}"/>
    <cellStyle name="SAPBEXresData 3 25 3" xfId="39800" xr:uid="{00000000-0005-0000-0000-0000FEBA0000}"/>
    <cellStyle name="SAPBEXresData 3 25 4" xfId="52808" xr:uid="{00000000-0005-0000-0000-0000FFBA0000}"/>
    <cellStyle name="SAPBEXresData 3 26" xfId="12518" xr:uid="{00000000-0005-0000-0000-000000BB0000}"/>
    <cellStyle name="SAPBEXresData 3 26 2" xfId="29267" xr:uid="{00000000-0005-0000-0000-000001BB0000}"/>
    <cellStyle name="SAPBEXresData 3 26 3" xfId="40001" xr:uid="{00000000-0005-0000-0000-000002BB0000}"/>
    <cellStyle name="SAPBEXresData 3 26 4" xfId="53009" xr:uid="{00000000-0005-0000-0000-000003BB0000}"/>
    <cellStyle name="SAPBEXresData 3 27" xfId="12801" xr:uid="{00000000-0005-0000-0000-000004BB0000}"/>
    <cellStyle name="SAPBEXresData 3 27 2" xfId="29518" xr:uid="{00000000-0005-0000-0000-000005BB0000}"/>
    <cellStyle name="SAPBEXresData 3 27 3" xfId="40202" xr:uid="{00000000-0005-0000-0000-000006BB0000}"/>
    <cellStyle name="SAPBEXresData 3 27 4" xfId="53210" xr:uid="{00000000-0005-0000-0000-000007BB0000}"/>
    <cellStyle name="SAPBEXresData 3 28" xfId="13144" xr:uid="{00000000-0005-0000-0000-000008BB0000}"/>
    <cellStyle name="SAPBEXresData 3 28 2" xfId="29826" xr:uid="{00000000-0005-0000-0000-000009BB0000}"/>
    <cellStyle name="SAPBEXresData 3 28 3" xfId="40470" xr:uid="{00000000-0005-0000-0000-00000ABB0000}"/>
    <cellStyle name="SAPBEXresData 3 28 4" xfId="53478" xr:uid="{00000000-0005-0000-0000-00000BBB0000}"/>
    <cellStyle name="SAPBEXresData 3 29" xfId="13481" xr:uid="{00000000-0005-0000-0000-00000CBB0000}"/>
    <cellStyle name="SAPBEXresData 3 29 2" xfId="30132" xr:uid="{00000000-0005-0000-0000-00000DBB0000}"/>
    <cellStyle name="SAPBEXresData 3 29 3" xfId="40736" xr:uid="{00000000-0005-0000-0000-00000EBB0000}"/>
    <cellStyle name="SAPBEXresData 3 29 4" xfId="53744" xr:uid="{00000000-0005-0000-0000-00000FBB0000}"/>
    <cellStyle name="SAPBEXresData 3 3" xfId="3631" xr:uid="{00000000-0005-0000-0000-000010BB0000}"/>
    <cellStyle name="SAPBEXresData 3 3 2" xfId="21169" xr:uid="{00000000-0005-0000-0000-000011BB0000}"/>
    <cellStyle name="SAPBEXresData 3 3 3" xfId="23668" xr:uid="{00000000-0005-0000-0000-000012BB0000}"/>
    <cellStyle name="SAPBEXresData 3 3 4" xfId="46040" xr:uid="{00000000-0005-0000-0000-000013BB0000}"/>
    <cellStyle name="SAPBEXresData 3 30" xfId="13720" xr:uid="{00000000-0005-0000-0000-000014BB0000}"/>
    <cellStyle name="SAPBEXresData 3 30 2" xfId="30345" xr:uid="{00000000-0005-0000-0000-000015BB0000}"/>
    <cellStyle name="SAPBEXresData 3 30 3" xfId="40921" xr:uid="{00000000-0005-0000-0000-000016BB0000}"/>
    <cellStyle name="SAPBEXresData 3 30 4" xfId="53929" xr:uid="{00000000-0005-0000-0000-000017BB0000}"/>
    <cellStyle name="SAPBEXresData 3 31" xfId="13995" xr:uid="{00000000-0005-0000-0000-000018BB0000}"/>
    <cellStyle name="SAPBEXresData 3 31 2" xfId="30585" xr:uid="{00000000-0005-0000-0000-000019BB0000}"/>
    <cellStyle name="SAPBEXresData 3 31 3" xfId="41123" xr:uid="{00000000-0005-0000-0000-00001ABB0000}"/>
    <cellStyle name="SAPBEXresData 3 31 4" xfId="54131" xr:uid="{00000000-0005-0000-0000-00001BBB0000}"/>
    <cellStyle name="SAPBEXresData 3 32" xfId="14292" xr:uid="{00000000-0005-0000-0000-00001CBB0000}"/>
    <cellStyle name="SAPBEXresData 3 32 2" xfId="30849" xr:uid="{00000000-0005-0000-0000-00001DBB0000}"/>
    <cellStyle name="SAPBEXresData 3 32 3" xfId="41339" xr:uid="{00000000-0005-0000-0000-00001EBB0000}"/>
    <cellStyle name="SAPBEXresData 3 32 4" xfId="54347" xr:uid="{00000000-0005-0000-0000-00001FBB0000}"/>
    <cellStyle name="SAPBEXresData 3 33" xfId="14616" xr:uid="{00000000-0005-0000-0000-000020BB0000}"/>
    <cellStyle name="SAPBEXresData 3 33 2" xfId="31137" xr:uid="{00000000-0005-0000-0000-000021BB0000}"/>
    <cellStyle name="SAPBEXresData 3 33 3" xfId="41582" xr:uid="{00000000-0005-0000-0000-000022BB0000}"/>
    <cellStyle name="SAPBEXresData 3 33 4" xfId="54590" xr:uid="{00000000-0005-0000-0000-000023BB0000}"/>
    <cellStyle name="SAPBEXresData 3 34" xfId="14919" xr:uid="{00000000-0005-0000-0000-000024BB0000}"/>
    <cellStyle name="SAPBEXresData 3 34 2" xfId="31406" xr:uid="{00000000-0005-0000-0000-000025BB0000}"/>
    <cellStyle name="SAPBEXresData 3 34 3" xfId="41814" xr:uid="{00000000-0005-0000-0000-000026BB0000}"/>
    <cellStyle name="SAPBEXresData 3 34 4" xfId="54822" xr:uid="{00000000-0005-0000-0000-000027BB0000}"/>
    <cellStyle name="SAPBEXresData 3 35" xfId="15224" xr:uid="{00000000-0005-0000-0000-000028BB0000}"/>
    <cellStyle name="SAPBEXresData 3 35 2" xfId="31675" xr:uid="{00000000-0005-0000-0000-000029BB0000}"/>
    <cellStyle name="SAPBEXresData 3 35 3" xfId="42044" xr:uid="{00000000-0005-0000-0000-00002ABB0000}"/>
    <cellStyle name="SAPBEXresData 3 35 4" xfId="55052" xr:uid="{00000000-0005-0000-0000-00002BBB0000}"/>
    <cellStyle name="SAPBEXresData 3 36" xfId="15670" xr:uid="{00000000-0005-0000-0000-00002CBB0000}"/>
    <cellStyle name="SAPBEXresData 3 36 2" xfId="32079" xr:uid="{00000000-0005-0000-0000-00002DBB0000}"/>
    <cellStyle name="SAPBEXresData 3 36 3" xfId="42406" xr:uid="{00000000-0005-0000-0000-00002EBB0000}"/>
    <cellStyle name="SAPBEXresData 3 36 4" xfId="55414" xr:uid="{00000000-0005-0000-0000-00002FBB0000}"/>
    <cellStyle name="SAPBEXresData 3 37" xfId="15933" xr:uid="{00000000-0005-0000-0000-000030BB0000}"/>
    <cellStyle name="SAPBEXresData 3 37 2" xfId="32306" xr:uid="{00000000-0005-0000-0000-000031BB0000}"/>
    <cellStyle name="SAPBEXresData 3 37 3" xfId="42596" xr:uid="{00000000-0005-0000-0000-000032BB0000}"/>
    <cellStyle name="SAPBEXresData 3 37 4" xfId="55604" xr:uid="{00000000-0005-0000-0000-000033BB0000}"/>
    <cellStyle name="SAPBEXresData 3 38" xfId="16420" xr:uid="{00000000-0005-0000-0000-000034BB0000}"/>
    <cellStyle name="SAPBEXresData 3 38 2" xfId="32753" xr:uid="{00000000-0005-0000-0000-000035BB0000}"/>
    <cellStyle name="SAPBEXresData 3 38 3" xfId="42992" xr:uid="{00000000-0005-0000-0000-000036BB0000}"/>
    <cellStyle name="SAPBEXresData 3 38 4" xfId="56000" xr:uid="{00000000-0005-0000-0000-000037BB0000}"/>
    <cellStyle name="SAPBEXresData 3 39" xfId="16640" xr:uid="{00000000-0005-0000-0000-000038BB0000}"/>
    <cellStyle name="SAPBEXresData 3 39 2" xfId="32948" xr:uid="{00000000-0005-0000-0000-000039BB0000}"/>
    <cellStyle name="SAPBEXresData 3 39 3" xfId="43163" xr:uid="{00000000-0005-0000-0000-00003ABB0000}"/>
    <cellStyle name="SAPBEXresData 3 39 4" xfId="56171" xr:uid="{00000000-0005-0000-0000-00003BBB0000}"/>
    <cellStyle name="SAPBEXresData 3 4" xfId="4248" xr:uid="{00000000-0005-0000-0000-00003CBB0000}"/>
    <cellStyle name="SAPBEXresData 3 4 2" xfId="21733" xr:uid="{00000000-0005-0000-0000-00003DBB0000}"/>
    <cellStyle name="SAPBEXresData 3 4 3" xfId="33336" xr:uid="{00000000-0005-0000-0000-00003EBB0000}"/>
    <cellStyle name="SAPBEXresData 3 4 4" xfId="46518" xr:uid="{00000000-0005-0000-0000-00003FBB0000}"/>
    <cellStyle name="SAPBEXresData 3 40" xfId="17442" xr:uid="{00000000-0005-0000-0000-000040BB0000}"/>
    <cellStyle name="SAPBEXresData 3 40 2" xfId="33680" xr:uid="{00000000-0005-0000-0000-000041BB0000}"/>
    <cellStyle name="SAPBEXresData 3 40 3" xfId="43795" xr:uid="{00000000-0005-0000-0000-000042BB0000}"/>
    <cellStyle name="SAPBEXresData 3 40 4" xfId="56803" xr:uid="{00000000-0005-0000-0000-000043BB0000}"/>
    <cellStyle name="SAPBEXresData 3 41" xfId="17691" xr:uid="{00000000-0005-0000-0000-000044BB0000}"/>
    <cellStyle name="SAPBEXresData 3 41 2" xfId="33901" xr:uid="{00000000-0005-0000-0000-000045BB0000}"/>
    <cellStyle name="SAPBEXresData 3 41 3" xfId="43976" xr:uid="{00000000-0005-0000-0000-000046BB0000}"/>
    <cellStyle name="SAPBEXresData 3 41 4" xfId="56984" xr:uid="{00000000-0005-0000-0000-000047BB0000}"/>
    <cellStyle name="SAPBEXresData 3 42" xfId="18010" xr:uid="{00000000-0005-0000-0000-000048BB0000}"/>
    <cellStyle name="SAPBEXresData 3 42 2" xfId="34183" xr:uid="{00000000-0005-0000-0000-000049BB0000}"/>
    <cellStyle name="SAPBEXresData 3 42 3" xfId="44210" xr:uid="{00000000-0005-0000-0000-00004ABB0000}"/>
    <cellStyle name="SAPBEXresData 3 42 4" xfId="57218" xr:uid="{00000000-0005-0000-0000-00004BBB0000}"/>
    <cellStyle name="SAPBEXresData 3 43" xfId="18321" xr:uid="{00000000-0005-0000-0000-00004CBB0000}"/>
    <cellStyle name="SAPBEXresData 3 43 2" xfId="34458" xr:uid="{00000000-0005-0000-0000-00004DBB0000}"/>
    <cellStyle name="SAPBEXresData 3 43 3" xfId="44440" xr:uid="{00000000-0005-0000-0000-00004EBB0000}"/>
    <cellStyle name="SAPBEXresData 3 43 4" xfId="57448" xr:uid="{00000000-0005-0000-0000-00004FBB0000}"/>
    <cellStyle name="SAPBEXresData 3 44" xfId="18637" xr:uid="{00000000-0005-0000-0000-000050BB0000}"/>
    <cellStyle name="SAPBEXresData 3 44 2" xfId="34738" xr:uid="{00000000-0005-0000-0000-000051BB0000}"/>
    <cellStyle name="SAPBEXresData 3 44 3" xfId="44675" xr:uid="{00000000-0005-0000-0000-000052BB0000}"/>
    <cellStyle name="SAPBEXresData 3 44 4" xfId="57683" xr:uid="{00000000-0005-0000-0000-000053BB0000}"/>
    <cellStyle name="SAPBEXresData 3 45" xfId="19099" xr:uid="{00000000-0005-0000-0000-000054BB0000}"/>
    <cellStyle name="SAPBEXresData 3 45 2" xfId="35147" xr:uid="{00000000-0005-0000-0000-000055BB0000}"/>
    <cellStyle name="SAPBEXresData 3 45 3" xfId="45017" xr:uid="{00000000-0005-0000-0000-000056BB0000}"/>
    <cellStyle name="SAPBEXresData 3 45 4" xfId="58025" xr:uid="{00000000-0005-0000-0000-000057BB0000}"/>
    <cellStyle name="SAPBEXresData 3 46" xfId="19400" xr:uid="{00000000-0005-0000-0000-000058BB0000}"/>
    <cellStyle name="SAPBEXresData 3 46 2" xfId="35413" xr:uid="{00000000-0005-0000-0000-000059BB0000}"/>
    <cellStyle name="SAPBEXresData 3 46 3" xfId="45240" xr:uid="{00000000-0005-0000-0000-00005ABB0000}"/>
    <cellStyle name="SAPBEXresData 3 46 4" xfId="58248" xr:uid="{00000000-0005-0000-0000-00005BBB0000}"/>
    <cellStyle name="SAPBEXresData 3 47" xfId="25866" xr:uid="{00000000-0005-0000-0000-00005CBB0000}"/>
    <cellStyle name="SAPBEXresData 3 48" xfId="45524" xr:uid="{00000000-0005-0000-0000-00005DBB0000}"/>
    <cellStyle name="SAPBEXresData 3 5" xfId="4491" xr:uid="{00000000-0005-0000-0000-00005EBB0000}"/>
    <cellStyle name="SAPBEXresData 3 5 2" xfId="21944" xr:uid="{00000000-0005-0000-0000-00005FBB0000}"/>
    <cellStyle name="SAPBEXresData 3 5 3" xfId="26837" xr:uid="{00000000-0005-0000-0000-000060BB0000}"/>
    <cellStyle name="SAPBEXresData 3 5 4" xfId="46688" xr:uid="{00000000-0005-0000-0000-000061BB0000}"/>
    <cellStyle name="SAPBEXresData 3 6" xfId="4882" xr:uid="{00000000-0005-0000-0000-000062BB0000}"/>
    <cellStyle name="SAPBEXresData 3 6 2" xfId="22307" xr:uid="{00000000-0005-0000-0000-000063BB0000}"/>
    <cellStyle name="SAPBEXresData 3 6 3" xfId="30962" xr:uid="{00000000-0005-0000-0000-000064BB0000}"/>
    <cellStyle name="SAPBEXresData 3 6 4" xfId="47001" xr:uid="{00000000-0005-0000-0000-000065BB0000}"/>
    <cellStyle name="SAPBEXresData 3 7" xfId="5108" xr:uid="{00000000-0005-0000-0000-000066BB0000}"/>
    <cellStyle name="SAPBEXresData 3 7 2" xfId="22511" xr:uid="{00000000-0005-0000-0000-000067BB0000}"/>
    <cellStyle name="SAPBEXresData 3 7 3" xfId="19724" xr:uid="{00000000-0005-0000-0000-000068BB0000}"/>
    <cellStyle name="SAPBEXresData 3 7 4" xfId="47183" xr:uid="{00000000-0005-0000-0000-000069BB0000}"/>
    <cellStyle name="SAPBEXresData 3 8" xfId="5393" xr:uid="{00000000-0005-0000-0000-00006ABB0000}"/>
    <cellStyle name="SAPBEXresData 3 8 2" xfId="22772" xr:uid="{00000000-0005-0000-0000-00006BBB0000}"/>
    <cellStyle name="SAPBEXresData 3 8 3" xfId="20298" xr:uid="{00000000-0005-0000-0000-00006CBB0000}"/>
    <cellStyle name="SAPBEXresData 3 8 4" xfId="47401" xr:uid="{00000000-0005-0000-0000-00006DBB0000}"/>
    <cellStyle name="SAPBEXresData 3 9" xfId="5601" xr:uid="{00000000-0005-0000-0000-00006EBB0000}"/>
    <cellStyle name="SAPBEXresData 3 9 2" xfId="22961" xr:uid="{00000000-0005-0000-0000-00006FBB0000}"/>
    <cellStyle name="SAPBEXresData 3 9 3" xfId="24438" xr:uid="{00000000-0005-0000-0000-000070BB0000}"/>
    <cellStyle name="SAPBEXresData 3 9 4" xfId="47563" xr:uid="{00000000-0005-0000-0000-000071BB0000}"/>
    <cellStyle name="SAPBEXresData 30" xfId="45424" xr:uid="{00000000-0005-0000-0000-000072BB0000}"/>
    <cellStyle name="SAPBEXresData 4" xfId="2712" xr:uid="{00000000-0005-0000-0000-000073BB0000}"/>
    <cellStyle name="SAPBEXresData 4 10" xfId="6121" xr:uid="{00000000-0005-0000-0000-000074BB0000}"/>
    <cellStyle name="SAPBEXresData 4 10 2" xfId="23453" xr:uid="{00000000-0005-0000-0000-000075BB0000}"/>
    <cellStyle name="SAPBEXresData 4 10 3" xfId="32877" xr:uid="{00000000-0005-0000-0000-000076BB0000}"/>
    <cellStyle name="SAPBEXresData 4 10 4" xfId="48008" xr:uid="{00000000-0005-0000-0000-000077BB0000}"/>
    <cellStyle name="SAPBEXresData 4 11" xfId="5959" xr:uid="{00000000-0005-0000-0000-000078BB0000}"/>
    <cellStyle name="SAPBEXresData 4 11 2" xfId="23296" xr:uid="{00000000-0005-0000-0000-000079BB0000}"/>
    <cellStyle name="SAPBEXresData 4 11 3" xfId="23495" xr:uid="{00000000-0005-0000-0000-00007ABB0000}"/>
    <cellStyle name="SAPBEXresData 4 11 4" xfId="47864" xr:uid="{00000000-0005-0000-0000-00007BBB0000}"/>
    <cellStyle name="SAPBEXresData 4 12" xfId="6646" xr:uid="{00000000-0005-0000-0000-00007CBB0000}"/>
    <cellStyle name="SAPBEXresData 4 12 2" xfId="23925" xr:uid="{00000000-0005-0000-0000-00007DBB0000}"/>
    <cellStyle name="SAPBEXresData 4 12 3" xfId="30976" xr:uid="{00000000-0005-0000-0000-00007EBB0000}"/>
    <cellStyle name="SAPBEXresData 4 12 4" xfId="48408" xr:uid="{00000000-0005-0000-0000-00007FBB0000}"/>
    <cellStyle name="SAPBEXresData 4 13" xfId="7020" xr:uid="{00000000-0005-0000-0000-000080BB0000}"/>
    <cellStyle name="SAPBEXresData 4 13 2" xfId="24264" xr:uid="{00000000-0005-0000-0000-000081BB0000}"/>
    <cellStyle name="SAPBEXresData 4 13 3" xfId="35728" xr:uid="{00000000-0005-0000-0000-000082BB0000}"/>
    <cellStyle name="SAPBEXresData 4 13 4" xfId="48697" xr:uid="{00000000-0005-0000-0000-000083BB0000}"/>
    <cellStyle name="SAPBEXresData 4 14" xfId="7435" xr:uid="{00000000-0005-0000-0000-000084BB0000}"/>
    <cellStyle name="SAPBEXresData 4 14 2" xfId="24635" xr:uid="{00000000-0005-0000-0000-000085BB0000}"/>
    <cellStyle name="SAPBEXresData 4 14 3" xfId="36026" xr:uid="{00000000-0005-0000-0000-000086BB0000}"/>
    <cellStyle name="SAPBEXresData 4 14 4" xfId="48997" xr:uid="{00000000-0005-0000-0000-000087BB0000}"/>
    <cellStyle name="SAPBEXresData 4 15" xfId="7743" xr:uid="{00000000-0005-0000-0000-000088BB0000}"/>
    <cellStyle name="SAPBEXresData 4 15 2" xfId="24906" xr:uid="{00000000-0005-0000-0000-000089BB0000}"/>
    <cellStyle name="SAPBEXresData 4 15 3" xfId="36257" xr:uid="{00000000-0005-0000-0000-00008ABB0000}"/>
    <cellStyle name="SAPBEXresData 4 15 4" xfId="49228" xr:uid="{00000000-0005-0000-0000-00008BBB0000}"/>
    <cellStyle name="SAPBEXresData 4 16" xfId="8319" xr:uid="{00000000-0005-0000-0000-00008CBB0000}"/>
    <cellStyle name="SAPBEXresData 4 16 2" xfId="25444" xr:uid="{00000000-0005-0000-0000-00008DBB0000}"/>
    <cellStyle name="SAPBEXresData 4 16 3" xfId="36735" xr:uid="{00000000-0005-0000-0000-00008EBB0000}"/>
    <cellStyle name="SAPBEXresData 4 16 4" xfId="49706" xr:uid="{00000000-0005-0000-0000-00008FBB0000}"/>
    <cellStyle name="SAPBEXresData 4 17" xfId="8162" xr:uid="{00000000-0005-0000-0000-000090BB0000}"/>
    <cellStyle name="SAPBEXresData 4 17 2" xfId="25294" xr:uid="{00000000-0005-0000-0000-000091BB0000}"/>
    <cellStyle name="SAPBEXresData 4 17 3" xfId="36597" xr:uid="{00000000-0005-0000-0000-000092BB0000}"/>
    <cellStyle name="SAPBEXresData 4 17 4" xfId="49568" xr:uid="{00000000-0005-0000-0000-000093BB0000}"/>
    <cellStyle name="SAPBEXresData 4 18" xfId="8864" xr:uid="{00000000-0005-0000-0000-000094BB0000}"/>
    <cellStyle name="SAPBEXresData 4 18 2" xfId="25926" xr:uid="{00000000-0005-0000-0000-000095BB0000}"/>
    <cellStyle name="SAPBEXresData 4 18 3" xfId="37145" xr:uid="{00000000-0005-0000-0000-000096BB0000}"/>
    <cellStyle name="SAPBEXresData 4 18 4" xfId="50116" xr:uid="{00000000-0005-0000-0000-000097BB0000}"/>
    <cellStyle name="SAPBEXresData 4 19" xfId="10370" xr:uid="{00000000-0005-0000-0000-000098BB0000}"/>
    <cellStyle name="SAPBEXresData 4 19 2" xfId="27333" xr:uid="{00000000-0005-0000-0000-000099BB0000}"/>
    <cellStyle name="SAPBEXresData 4 19 3" xfId="38392" xr:uid="{00000000-0005-0000-0000-00009ABB0000}"/>
    <cellStyle name="SAPBEXresData 4 19 4" xfId="51352" xr:uid="{00000000-0005-0000-0000-00009BBB0000}"/>
    <cellStyle name="SAPBEXresData 4 2" xfId="3260" xr:uid="{00000000-0005-0000-0000-00009CBB0000}"/>
    <cellStyle name="SAPBEXresData 4 2 2" xfId="20846" xr:uid="{00000000-0005-0000-0000-00009DBB0000}"/>
    <cellStyle name="SAPBEXresData 4 2 3" xfId="24848" xr:uid="{00000000-0005-0000-0000-00009EBB0000}"/>
    <cellStyle name="SAPBEXresData 4 2 4" xfId="45784" xr:uid="{00000000-0005-0000-0000-00009FBB0000}"/>
    <cellStyle name="SAPBEXresData 4 20" xfId="10398" xr:uid="{00000000-0005-0000-0000-0000A0BB0000}"/>
    <cellStyle name="SAPBEXresData 4 20 2" xfId="27358" xr:uid="{00000000-0005-0000-0000-0000A1BB0000}"/>
    <cellStyle name="SAPBEXresData 4 20 3" xfId="38413" xr:uid="{00000000-0005-0000-0000-0000A2BB0000}"/>
    <cellStyle name="SAPBEXresData 4 20 4" xfId="51380" xr:uid="{00000000-0005-0000-0000-0000A3BB0000}"/>
    <cellStyle name="SAPBEXresData 4 21" xfId="10928" xr:uid="{00000000-0005-0000-0000-0000A4BB0000}"/>
    <cellStyle name="SAPBEXresData 4 21 2" xfId="27848" xr:uid="{00000000-0005-0000-0000-0000A5BB0000}"/>
    <cellStyle name="SAPBEXresData 4 21 3" xfId="38826" xr:uid="{00000000-0005-0000-0000-0000A6BB0000}"/>
    <cellStyle name="SAPBEXresData 4 21 4" xfId="51834" xr:uid="{00000000-0005-0000-0000-0000A7BB0000}"/>
    <cellStyle name="SAPBEXresData 4 22" xfId="11272" xr:uid="{00000000-0005-0000-0000-0000A8BB0000}"/>
    <cellStyle name="SAPBEXresData 4 22 2" xfId="28155" xr:uid="{00000000-0005-0000-0000-0000A9BB0000}"/>
    <cellStyle name="SAPBEXresData 4 22 3" xfId="39081" xr:uid="{00000000-0005-0000-0000-0000AABB0000}"/>
    <cellStyle name="SAPBEXresData 4 22 4" xfId="52089" xr:uid="{00000000-0005-0000-0000-0000ABBB0000}"/>
    <cellStyle name="SAPBEXresData 4 23" xfId="9346" xr:uid="{00000000-0005-0000-0000-0000ACBB0000}"/>
    <cellStyle name="SAPBEXresData 4 23 2" xfId="26373" xr:uid="{00000000-0005-0000-0000-0000ADBB0000}"/>
    <cellStyle name="SAPBEXresData 4 23 3" xfId="37539" xr:uid="{00000000-0005-0000-0000-0000AEBB0000}"/>
    <cellStyle name="SAPBEXresData 4 23 4" xfId="50505" xr:uid="{00000000-0005-0000-0000-0000AFBB0000}"/>
    <cellStyle name="SAPBEXresData 4 24" xfId="11873" xr:uid="{00000000-0005-0000-0000-0000B0BB0000}"/>
    <cellStyle name="SAPBEXresData 4 24 2" xfId="28695" xr:uid="{00000000-0005-0000-0000-0000B1BB0000}"/>
    <cellStyle name="SAPBEXresData 4 24 3" xfId="39545" xr:uid="{00000000-0005-0000-0000-0000B2BB0000}"/>
    <cellStyle name="SAPBEXresData 4 24 4" xfId="52553" xr:uid="{00000000-0005-0000-0000-0000B3BB0000}"/>
    <cellStyle name="SAPBEXresData 4 25" xfId="9429" xr:uid="{00000000-0005-0000-0000-0000B4BB0000}"/>
    <cellStyle name="SAPBEXresData 4 25 2" xfId="26452" xr:uid="{00000000-0005-0000-0000-0000B5BB0000}"/>
    <cellStyle name="SAPBEXresData 4 25 3" xfId="37606" xr:uid="{00000000-0005-0000-0000-0000B6BB0000}"/>
    <cellStyle name="SAPBEXresData 4 25 4" xfId="50572" xr:uid="{00000000-0005-0000-0000-0000B7BB0000}"/>
    <cellStyle name="SAPBEXresData 4 26" xfId="10126" xr:uid="{00000000-0005-0000-0000-0000B8BB0000}"/>
    <cellStyle name="SAPBEXresData 4 26 2" xfId="27100" xr:uid="{00000000-0005-0000-0000-0000B9BB0000}"/>
    <cellStyle name="SAPBEXresData 4 26 3" xfId="38180" xr:uid="{00000000-0005-0000-0000-0000BABB0000}"/>
    <cellStyle name="SAPBEXresData 4 26 4" xfId="51145" xr:uid="{00000000-0005-0000-0000-0000BBBB0000}"/>
    <cellStyle name="SAPBEXresData 4 27" xfId="12429" xr:uid="{00000000-0005-0000-0000-0000BCBB0000}"/>
    <cellStyle name="SAPBEXresData 4 27 2" xfId="29190" xr:uid="{00000000-0005-0000-0000-0000BDBB0000}"/>
    <cellStyle name="SAPBEXresData 4 27 3" xfId="39950" xr:uid="{00000000-0005-0000-0000-0000BEBB0000}"/>
    <cellStyle name="SAPBEXresData 4 27 4" xfId="52958" xr:uid="{00000000-0005-0000-0000-0000BFBB0000}"/>
    <cellStyle name="SAPBEXresData 4 28" xfId="13059" xr:uid="{00000000-0005-0000-0000-0000C0BB0000}"/>
    <cellStyle name="SAPBEXresData 4 28 2" xfId="29752" xr:uid="{00000000-0005-0000-0000-0000C1BB0000}"/>
    <cellStyle name="SAPBEXresData 4 28 3" xfId="40417" xr:uid="{00000000-0005-0000-0000-0000C2BB0000}"/>
    <cellStyle name="SAPBEXresData 4 28 4" xfId="53425" xr:uid="{00000000-0005-0000-0000-0000C3BB0000}"/>
    <cellStyle name="SAPBEXresData 4 29" xfId="13399" xr:uid="{00000000-0005-0000-0000-0000C4BB0000}"/>
    <cellStyle name="SAPBEXresData 4 29 2" xfId="30061" xr:uid="{00000000-0005-0000-0000-0000C5BB0000}"/>
    <cellStyle name="SAPBEXresData 4 29 3" xfId="40682" xr:uid="{00000000-0005-0000-0000-0000C6BB0000}"/>
    <cellStyle name="SAPBEXresData 4 29 4" xfId="53690" xr:uid="{00000000-0005-0000-0000-0000C7BB0000}"/>
    <cellStyle name="SAPBEXresData 4 3" xfId="3556" xr:uid="{00000000-0005-0000-0000-0000C8BB0000}"/>
    <cellStyle name="SAPBEXresData 4 3 2" xfId="21110" xr:uid="{00000000-0005-0000-0000-0000C9BB0000}"/>
    <cellStyle name="SAPBEXresData 4 3 3" xfId="24857" xr:uid="{00000000-0005-0000-0000-0000CABB0000}"/>
    <cellStyle name="SAPBEXresData 4 3 4" xfId="46001" xr:uid="{00000000-0005-0000-0000-0000CBBB0000}"/>
    <cellStyle name="SAPBEXresData 4 30" xfId="9957" xr:uid="{00000000-0005-0000-0000-0000CCBB0000}"/>
    <cellStyle name="SAPBEXresData 4 30 2" xfId="26944" xr:uid="{00000000-0005-0000-0000-0000CDBB0000}"/>
    <cellStyle name="SAPBEXresData 4 30 3" xfId="38050" xr:uid="{00000000-0005-0000-0000-0000CEBB0000}"/>
    <cellStyle name="SAPBEXresData 4 30 4" xfId="51015" xr:uid="{00000000-0005-0000-0000-0000CFBB0000}"/>
    <cellStyle name="SAPBEXresData 4 31" xfId="13593" xr:uid="{00000000-0005-0000-0000-0000D0BB0000}"/>
    <cellStyle name="SAPBEXresData 4 31 2" xfId="30241" xr:uid="{00000000-0005-0000-0000-0000D1BB0000}"/>
    <cellStyle name="SAPBEXresData 4 31 3" xfId="40845" xr:uid="{00000000-0005-0000-0000-0000D2BB0000}"/>
    <cellStyle name="SAPBEXresData 4 31 4" xfId="53853" xr:uid="{00000000-0005-0000-0000-0000D3BB0000}"/>
    <cellStyle name="SAPBEXresData 4 32" xfId="14212" xr:uid="{00000000-0005-0000-0000-0000D4BB0000}"/>
    <cellStyle name="SAPBEXresData 4 32 2" xfId="30782" xr:uid="{00000000-0005-0000-0000-0000D5BB0000}"/>
    <cellStyle name="SAPBEXresData 4 32 3" xfId="41295" xr:uid="{00000000-0005-0000-0000-0000D6BB0000}"/>
    <cellStyle name="SAPBEXresData 4 32 4" xfId="54303" xr:uid="{00000000-0005-0000-0000-0000D7BB0000}"/>
    <cellStyle name="SAPBEXresData 4 33" xfId="14535" xr:uid="{00000000-0005-0000-0000-0000D8BB0000}"/>
    <cellStyle name="SAPBEXresData 4 33 2" xfId="31071" xr:uid="{00000000-0005-0000-0000-0000D9BB0000}"/>
    <cellStyle name="SAPBEXresData 4 33 3" xfId="41539" xr:uid="{00000000-0005-0000-0000-0000DABB0000}"/>
    <cellStyle name="SAPBEXresData 4 33 4" xfId="54547" xr:uid="{00000000-0005-0000-0000-0000DBBB0000}"/>
    <cellStyle name="SAPBEXresData 4 34" xfId="14851" xr:uid="{00000000-0005-0000-0000-0000DCBB0000}"/>
    <cellStyle name="SAPBEXresData 4 34 2" xfId="31349" xr:uid="{00000000-0005-0000-0000-0000DDBB0000}"/>
    <cellStyle name="SAPBEXresData 4 34 3" xfId="41773" xr:uid="{00000000-0005-0000-0000-0000DEBB0000}"/>
    <cellStyle name="SAPBEXresData 4 34 4" xfId="54781" xr:uid="{00000000-0005-0000-0000-0000DFBB0000}"/>
    <cellStyle name="SAPBEXresData 4 35" xfId="15149" xr:uid="{00000000-0005-0000-0000-0000E0BB0000}"/>
    <cellStyle name="SAPBEXresData 4 35 2" xfId="31616" xr:uid="{00000000-0005-0000-0000-0000E1BB0000}"/>
    <cellStyle name="SAPBEXresData 4 35 3" xfId="42005" xr:uid="{00000000-0005-0000-0000-0000E2BB0000}"/>
    <cellStyle name="SAPBEXresData 4 35 4" xfId="55013" xr:uid="{00000000-0005-0000-0000-0000E3BB0000}"/>
    <cellStyle name="SAPBEXresData 4 36" xfId="15601" xr:uid="{00000000-0005-0000-0000-0000E4BB0000}"/>
    <cellStyle name="SAPBEXresData 4 36 2" xfId="32022" xr:uid="{00000000-0005-0000-0000-0000E5BB0000}"/>
    <cellStyle name="SAPBEXresData 4 36 3" xfId="42365" xr:uid="{00000000-0005-0000-0000-0000E6BB0000}"/>
    <cellStyle name="SAPBEXresData 4 36 4" xfId="55373" xr:uid="{00000000-0005-0000-0000-0000E7BB0000}"/>
    <cellStyle name="SAPBEXresData 4 37" xfId="15858" xr:uid="{00000000-0005-0000-0000-0000E8BB0000}"/>
    <cellStyle name="SAPBEXresData 4 37 2" xfId="32250" xr:uid="{00000000-0005-0000-0000-0000E9BB0000}"/>
    <cellStyle name="SAPBEXresData 4 37 3" xfId="42557" xr:uid="{00000000-0005-0000-0000-0000EABB0000}"/>
    <cellStyle name="SAPBEXresData 4 37 4" xfId="55565" xr:uid="{00000000-0005-0000-0000-0000EBBB0000}"/>
    <cellStyle name="SAPBEXresData 4 38" xfId="16346" xr:uid="{00000000-0005-0000-0000-0000ECBB0000}"/>
    <cellStyle name="SAPBEXresData 4 38 2" xfId="32689" xr:uid="{00000000-0005-0000-0000-0000EDBB0000}"/>
    <cellStyle name="SAPBEXresData 4 38 3" xfId="42945" xr:uid="{00000000-0005-0000-0000-0000EEBB0000}"/>
    <cellStyle name="SAPBEXresData 4 38 4" xfId="55953" xr:uid="{00000000-0005-0000-0000-0000EFBB0000}"/>
    <cellStyle name="SAPBEXresData 4 39" xfId="16226" xr:uid="{00000000-0005-0000-0000-0000F0BB0000}"/>
    <cellStyle name="SAPBEXresData 4 39 2" xfId="32578" xr:uid="{00000000-0005-0000-0000-0000F1BB0000}"/>
    <cellStyle name="SAPBEXresData 4 39 3" xfId="42840" xr:uid="{00000000-0005-0000-0000-0000F2BB0000}"/>
    <cellStyle name="SAPBEXresData 4 39 4" xfId="55848" xr:uid="{00000000-0005-0000-0000-0000F3BB0000}"/>
    <cellStyle name="SAPBEXresData 4 4" xfId="4175" xr:uid="{00000000-0005-0000-0000-0000F4BB0000}"/>
    <cellStyle name="SAPBEXresData 4 4 2" xfId="21673" xr:uid="{00000000-0005-0000-0000-0000F5BB0000}"/>
    <cellStyle name="SAPBEXresData 4 4 3" xfId="19851" xr:uid="{00000000-0005-0000-0000-0000F6BB0000}"/>
    <cellStyle name="SAPBEXresData 4 4 4" xfId="46481" xr:uid="{00000000-0005-0000-0000-0000F7BB0000}"/>
    <cellStyle name="SAPBEXresData 4 40" xfId="17366" xr:uid="{00000000-0005-0000-0000-0000F8BB0000}"/>
    <cellStyle name="SAPBEXresData 4 40 2" xfId="33619" xr:uid="{00000000-0005-0000-0000-0000F9BB0000}"/>
    <cellStyle name="SAPBEXresData 4 40 3" xfId="43757" xr:uid="{00000000-0005-0000-0000-0000FABB0000}"/>
    <cellStyle name="SAPBEXresData 4 40 4" xfId="56765" xr:uid="{00000000-0005-0000-0000-0000FBBB0000}"/>
    <cellStyle name="SAPBEXresData 4 41" xfId="17150" xr:uid="{00000000-0005-0000-0000-0000FCBB0000}"/>
    <cellStyle name="SAPBEXresData 4 41 2" xfId="33414" xr:uid="{00000000-0005-0000-0000-0000FDBB0000}"/>
    <cellStyle name="SAPBEXresData 4 41 3" xfId="43575" xr:uid="{00000000-0005-0000-0000-0000FEBB0000}"/>
    <cellStyle name="SAPBEXresData 4 41 4" xfId="56583" xr:uid="{00000000-0005-0000-0000-0000FFBB0000}"/>
    <cellStyle name="SAPBEXresData 4 42" xfId="17927" xr:uid="{00000000-0005-0000-0000-000000BC0000}"/>
    <cellStyle name="SAPBEXresData 4 42 2" xfId="34115" xr:uid="{00000000-0005-0000-0000-000001BC0000}"/>
    <cellStyle name="SAPBEXresData 4 42 3" xfId="44168" xr:uid="{00000000-0005-0000-0000-000002BC0000}"/>
    <cellStyle name="SAPBEXresData 4 42 4" xfId="57176" xr:uid="{00000000-0005-0000-0000-000003BC0000}"/>
    <cellStyle name="SAPBEXresData 4 43" xfId="18242" xr:uid="{00000000-0005-0000-0000-000004BC0000}"/>
    <cellStyle name="SAPBEXresData 4 43 2" xfId="34390" xr:uid="{00000000-0005-0000-0000-000005BC0000}"/>
    <cellStyle name="SAPBEXresData 4 43 3" xfId="44399" xr:uid="{00000000-0005-0000-0000-000006BC0000}"/>
    <cellStyle name="SAPBEXresData 4 43 4" xfId="57407" xr:uid="{00000000-0005-0000-0000-000007BC0000}"/>
    <cellStyle name="SAPBEXresData 4 44" xfId="18562" xr:uid="{00000000-0005-0000-0000-000008BC0000}"/>
    <cellStyle name="SAPBEXresData 4 44 2" xfId="34677" xr:uid="{00000000-0005-0000-0000-000009BC0000}"/>
    <cellStyle name="SAPBEXresData 4 44 3" xfId="44636" xr:uid="{00000000-0005-0000-0000-00000ABC0000}"/>
    <cellStyle name="SAPBEXresData 4 44 4" xfId="57644" xr:uid="{00000000-0005-0000-0000-00000BBC0000}"/>
    <cellStyle name="SAPBEXresData 4 45" xfId="19021" xr:uid="{00000000-0005-0000-0000-00000CBC0000}"/>
    <cellStyle name="SAPBEXresData 4 45 2" xfId="35084" xr:uid="{00000000-0005-0000-0000-00000DBC0000}"/>
    <cellStyle name="SAPBEXresData 4 45 3" xfId="44978" xr:uid="{00000000-0005-0000-0000-00000EBC0000}"/>
    <cellStyle name="SAPBEXresData 4 45 4" xfId="57986" xr:uid="{00000000-0005-0000-0000-00000FBC0000}"/>
    <cellStyle name="SAPBEXresData 4 46" xfId="19325" xr:uid="{00000000-0005-0000-0000-000010BC0000}"/>
    <cellStyle name="SAPBEXresData 4 46 2" xfId="35354" xr:uid="{00000000-0005-0000-0000-000011BC0000}"/>
    <cellStyle name="SAPBEXresData 4 46 3" xfId="45201" xr:uid="{00000000-0005-0000-0000-000012BC0000}"/>
    <cellStyle name="SAPBEXresData 4 46 4" xfId="58209" xr:uid="{00000000-0005-0000-0000-000013BC0000}"/>
    <cellStyle name="SAPBEXresData 4 47" xfId="30815" xr:uid="{00000000-0005-0000-0000-000014BC0000}"/>
    <cellStyle name="SAPBEXresData 4 48" xfId="45485" xr:uid="{00000000-0005-0000-0000-000015BC0000}"/>
    <cellStyle name="SAPBEXresData 4 5" xfId="4014" xr:uid="{00000000-0005-0000-0000-000016BC0000}"/>
    <cellStyle name="SAPBEXresData 4 5 2" xfId="21521" xr:uid="{00000000-0005-0000-0000-000017BC0000}"/>
    <cellStyle name="SAPBEXresData 4 5 3" xfId="19985" xr:uid="{00000000-0005-0000-0000-000018BC0000}"/>
    <cellStyle name="SAPBEXresData 4 5 4" xfId="46347" xr:uid="{00000000-0005-0000-0000-000019BC0000}"/>
    <cellStyle name="SAPBEXresData 4 6" xfId="4808" xr:uid="{00000000-0005-0000-0000-00001ABC0000}"/>
    <cellStyle name="SAPBEXresData 4 6 2" xfId="22241" xr:uid="{00000000-0005-0000-0000-00001BBC0000}"/>
    <cellStyle name="SAPBEXresData 4 6 3" xfId="35523" xr:uid="{00000000-0005-0000-0000-00001CBC0000}"/>
    <cellStyle name="SAPBEXresData 4 6 4" xfId="46954" xr:uid="{00000000-0005-0000-0000-00001DBC0000}"/>
    <cellStyle name="SAPBEXresData 4 7" xfId="4423" xr:uid="{00000000-0005-0000-0000-00001EBC0000}"/>
    <cellStyle name="SAPBEXresData 4 7 2" xfId="21886" xr:uid="{00000000-0005-0000-0000-00001FBC0000}"/>
    <cellStyle name="SAPBEXresData 4 7 3" xfId="29508" xr:uid="{00000000-0005-0000-0000-000020BC0000}"/>
    <cellStyle name="SAPBEXresData 4 7 4" xfId="46654" xr:uid="{00000000-0005-0000-0000-000021BC0000}"/>
    <cellStyle name="SAPBEXresData 4 8" xfId="5321" xr:uid="{00000000-0005-0000-0000-000022BC0000}"/>
    <cellStyle name="SAPBEXresData 4 8 2" xfId="22708" xr:uid="{00000000-0005-0000-0000-000023BC0000}"/>
    <cellStyle name="SAPBEXresData 4 8 3" xfId="19630" xr:uid="{00000000-0005-0000-0000-000024BC0000}"/>
    <cellStyle name="SAPBEXresData 4 8 4" xfId="47356" xr:uid="{00000000-0005-0000-0000-000025BC0000}"/>
    <cellStyle name="SAPBEXresData 4 9" xfId="4441" xr:uid="{00000000-0005-0000-0000-000026BC0000}"/>
    <cellStyle name="SAPBEXresData 4 9 2" xfId="21902" xr:uid="{00000000-0005-0000-0000-000027BC0000}"/>
    <cellStyle name="SAPBEXresData 4 9 3" xfId="23508" xr:uid="{00000000-0005-0000-0000-000028BC0000}"/>
    <cellStyle name="SAPBEXresData 4 9 4" xfId="46664" xr:uid="{00000000-0005-0000-0000-000029BC0000}"/>
    <cellStyle name="SAPBEXresData 5" xfId="3149" xr:uid="{00000000-0005-0000-0000-00002ABC0000}"/>
    <cellStyle name="SAPBEXresData 5 2" xfId="20742" xr:uid="{00000000-0005-0000-0000-00002BBC0000}"/>
    <cellStyle name="SAPBEXresData 5 3" xfId="20170" xr:uid="{00000000-0005-0000-0000-00002CBC0000}"/>
    <cellStyle name="SAPBEXresData 5 4" xfId="45692" xr:uid="{00000000-0005-0000-0000-00002DBC0000}"/>
    <cellStyle name="SAPBEXresData 6" xfId="4371" xr:uid="{00000000-0005-0000-0000-00002EBC0000}"/>
    <cellStyle name="SAPBEXresData 6 2" xfId="21852" xr:uid="{00000000-0005-0000-0000-00002FBC0000}"/>
    <cellStyle name="SAPBEXresData 6 3" xfId="30958" xr:uid="{00000000-0005-0000-0000-000030BC0000}"/>
    <cellStyle name="SAPBEXresData 6 4" xfId="46633" xr:uid="{00000000-0005-0000-0000-000031BC0000}"/>
    <cellStyle name="SAPBEXresData 7" xfId="5846" xr:uid="{00000000-0005-0000-0000-000032BC0000}"/>
    <cellStyle name="SAPBEXresData 7 2" xfId="23191" xr:uid="{00000000-0005-0000-0000-000033BC0000}"/>
    <cellStyle name="SAPBEXresData 7 3" xfId="21147" xr:uid="{00000000-0005-0000-0000-000034BC0000}"/>
    <cellStyle name="SAPBEXresData 7 4" xfId="47771" xr:uid="{00000000-0005-0000-0000-000035BC0000}"/>
    <cellStyle name="SAPBEXresData 8" xfId="5899" xr:uid="{00000000-0005-0000-0000-000036BC0000}"/>
    <cellStyle name="SAPBEXresData 8 2" xfId="23241" xr:uid="{00000000-0005-0000-0000-000037BC0000}"/>
    <cellStyle name="SAPBEXresData 8 3" xfId="26393" xr:uid="{00000000-0005-0000-0000-000038BC0000}"/>
    <cellStyle name="SAPBEXresData 8 4" xfId="47821" xr:uid="{00000000-0005-0000-0000-000039BC0000}"/>
    <cellStyle name="SAPBEXresData 9" xfId="6943" xr:uid="{00000000-0005-0000-0000-00003ABC0000}"/>
    <cellStyle name="SAPBEXresData 9 2" xfId="24188" xr:uid="{00000000-0005-0000-0000-00003BBC0000}"/>
    <cellStyle name="SAPBEXresData 9 3" xfId="35656" xr:uid="{00000000-0005-0000-0000-00003CBC0000}"/>
    <cellStyle name="SAPBEXresData 9 4" xfId="48625" xr:uid="{00000000-0005-0000-0000-00003DBC0000}"/>
    <cellStyle name="SAPBEXresDataEmph" xfId="1614" xr:uid="{00000000-0005-0000-0000-00003EBC0000}"/>
    <cellStyle name="SAPBEXresDataEmph 10" xfId="7304" xr:uid="{00000000-0005-0000-0000-00003FBC0000}"/>
    <cellStyle name="SAPBEXresDataEmph 10 2" xfId="24516" xr:uid="{00000000-0005-0000-0000-000040BC0000}"/>
    <cellStyle name="SAPBEXresDataEmph 10 3" xfId="35930" xr:uid="{00000000-0005-0000-0000-000041BC0000}"/>
    <cellStyle name="SAPBEXresDataEmph 10 4" xfId="48901" xr:uid="{00000000-0005-0000-0000-000042BC0000}"/>
    <cellStyle name="SAPBEXresDataEmph 11" xfId="8590" xr:uid="{00000000-0005-0000-0000-000043BC0000}"/>
    <cellStyle name="SAPBEXresDataEmph 11 2" xfId="25685" xr:uid="{00000000-0005-0000-0000-000044BC0000}"/>
    <cellStyle name="SAPBEXresDataEmph 11 3" xfId="36941" xr:uid="{00000000-0005-0000-0000-000045BC0000}"/>
    <cellStyle name="SAPBEXresDataEmph 11 4" xfId="49912" xr:uid="{00000000-0005-0000-0000-000046BC0000}"/>
    <cellStyle name="SAPBEXresDataEmph 12" xfId="8234" xr:uid="{00000000-0005-0000-0000-000047BC0000}"/>
    <cellStyle name="SAPBEXresDataEmph 12 2" xfId="25362" xr:uid="{00000000-0005-0000-0000-000048BC0000}"/>
    <cellStyle name="SAPBEXresDataEmph 12 3" xfId="36660" xr:uid="{00000000-0005-0000-0000-000049BC0000}"/>
    <cellStyle name="SAPBEXresDataEmph 12 4" xfId="49631" xr:uid="{00000000-0005-0000-0000-00004ABC0000}"/>
    <cellStyle name="SAPBEXresDataEmph 13" xfId="9466" xr:uid="{00000000-0005-0000-0000-00004BBC0000}"/>
    <cellStyle name="SAPBEXresDataEmph 13 2" xfId="26486" xr:uid="{00000000-0005-0000-0000-00004CBC0000}"/>
    <cellStyle name="SAPBEXresDataEmph 13 3" xfId="37634" xr:uid="{00000000-0005-0000-0000-00004DBC0000}"/>
    <cellStyle name="SAPBEXresDataEmph 13 4" xfId="50600" xr:uid="{00000000-0005-0000-0000-00004EBC0000}"/>
    <cellStyle name="SAPBEXresDataEmph 14" xfId="10270" xr:uid="{00000000-0005-0000-0000-00004FBC0000}"/>
    <cellStyle name="SAPBEXresDataEmph 14 2" xfId="27235" xr:uid="{00000000-0005-0000-0000-000050BC0000}"/>
    <cellStyle name="SAPBEXresDataEmph 14 3" xfId="38303" xr:uid="{00000000-0005-0000-0000-000051BC0000}"/>
    <cellStyle name="SAPBEXresDataEmph 14 4" xfId="51260" xr:uid="{00000000-0005-0000-0000-000052BC0000}"/>
    <cellStyle name="SAPBEXresDataEmph 15" xfId="9701" xr:uid="{00000000-0005-0000-0000-000053BC0000}"/>
    <cellStyle name="SAPBEXresDataEmph 15 2" xfId="26702" xr:uid="{00000000-0005-0000-0000-000054BC0000}"/>
    <cellStyle name="SAPBEXresDataEmph 15 3" xfId="37841" xr:uid="{00000000-0005-0000-0000-000055BC0000}"/>
    <cellStyle name="SAPBEXresDataEmph 15 4" xfId="50807" xr:uid="{00000000-0005-0000-0000-000056BC0000}"/>
    <cellStyle name="SAPBEXresDataEmph 16" xfId="9796" xr:uid="{00000000-0005-0000-0000-000057BC0000}"/>
    <cellStyle name="SAPBEXresDataEmph 16 2" xfId="26792" xr:uid="{00000000-0005-0000-0000-000058BC0000}"/>
    <cellStyle name="SAPBEXresDataEmph 16 3" xfId="37917" xr:uid="{00000000-0005-0000-0000-000059BC0000}"/>
    <cellStyle name="SAPBEXresDataEmph 16 4" xfId="50883" xr:uid="{00000000-0005-0000-0000-00005ABC0000}"/>
    <cellStyle name="SAPBEXresDataEmph 17" xfId="10439" xr:uid="{00000000-0005-0000-0000-00005BBC0000}"/>
    <cellStyle name="SAPBEXresDataEmph 17 2" xfId="27393" xr:uid="{00000000-0005-0000-0000-00005CBC0000}"/>
    <cellStyle name="SAPBEXresDataEmph 17 3" xfId="38434" xr:uid="{00000000-0005-0000-0000-00005DBC0000}"/>
    <cellStyle name="SAPBEXresDataEmph 17 4" xfId="51420" xr:uid="{00000000-0005-0000-0000-00005EBC0000}"/>
    <cellStyle name="SAPBEXresDataEmph 18" xfId="9225" xr:uid="{00000000-0005-0000-0000-00005FBC0000}"/>
    <cellStyle name="SAPBEXresDataEmph 18 2" xfId="26256" xr:uid="{00000000-0005-0000-0000-000060BC0000}"/>
    <cellStyle name="SAPBEXresDataEmph 18 3" xfId="37434" xr:uid="{00000000-0005-0000-0000-000061BC0000}"/>
    <cellStyle name="SAPBEXresDataEmph 18 4" xfId="50401" xr:uid="{00000000-0005-0000-0000-000062BC0000}"/>
    <cellStyle name="SAPBEXresDataEmph 19" xfId="10169" xr:uid="{00000000-0005-0000-0000-000063BC0000}"/>
    <cellStyle name="SAPBEXresDataEmph 19 2" xfId="27140" xr:uid="{00000000-0005-0000-0000-000064BC0000}"/>
    <cellStyle name="SAPBEXresDataEmph 19 3" xfId="38215" xr:uid="{00000000-0005-0000-0000-000065BC0000}"/>
    <cellStyle name="SAPBEXresDataEmph 19 4" xfId="51178" xr:uid="{00000000-0005-0000-0000-000066BC0000}"/>
    <cellStyle name="SAPBEXresDataEmph 2" xfId="2926" xr:uid="{00000000-0005-0000-0000-000067BC0000}"/>
    <cellStyle name="SAPBEXresDataEmph 2 10" xfId="6295" xr:uid="{00000000-0005-0000-0000-000068BC0000}"/>
    <cellStyle name="SAPBEXresDataEmph 2 10 2" xfId="23617" xr:uid="{00000000-0005-0000-0000-000069BC0000}"/>
    <cellStyle name="SAPBEXresDataEmph 2 10 3" xfId="27609" xr:uid="{00000000-0005-0000-0000-00006ABC0000}"/>
    <cellStyle name="SAPBEXresDataEmph 2 10 4" xfId="48151" xr:uid="{00000000-0005-0000-0000-00006BBC0000}"/>
    <cellStyle name="SAPBEXresDataEmph 2 11" xfId="6530" xr:uid="{00000000-0005-0000-0000-00006CBC0000}"/>
    <cellStyle name="SAPBEXresDataEmph 2 11 2" xfId="23826" xr:uid="{00000000-0005-0000-0000-00006DBC0000}"/>
    <cellStyle name="SAPBEXresDataEmph 2 11 3" xfId="27826" xr:uid="{00000000-0005-0000-0000-00006EBC0000}"/>
    <cellStyle name="SAPBEXresDataEmph 2 11 4" xfId="48324" xr:uid="{00000000-0005-0000-0000-00006FBC0000}"/>
    <cellStyle name="SAPBEXresDataEmph 2 12" xfId="6824" xr:uid="{00000000-0005-0000-0000-000070BC0000}"/>
    <cellStyle name="SAPBEXresDataEmph 2 12 2" xfId="24088" xr:uid="{00000000-0005-0000-0000-000071BC0000}"/>
    <cellStyle name="SAPBEXresDataEmph 2 12 3" xfId="29644" xr:uid="{00000000-0005-0000-0000-000072BC0000}"/>
    <cellStyle name="SAPBEXresDataEmph 2 12 4" xfId="48547" xr:uid="{00000000-0005-0000-0000-000073BC0000}"/>
    <cellStyle name="SAPBEXresDataEmph 2 13" xfId="7187" xr:uid="{00000000-0005-0000-0000-000074BC0000}"/>
    <cellStyle name="SAPBEXresDataEmph 2 13 2" xfId="24418" xr:uid="{00000000-0005-0000-0000-000075BC0000}"/>
    <cellStyle name="SAPBEXresDataEmph 2 13 3" xfId="35858" xr:uid="{00000000-0005-0000-0000-000076BC0000}"/>
    <cellStyle name="SAPBEXresDataEmph 2 13 4" xfId="48827" xr:uid="{00000000-0005-0000-0000-000077BC0000}"/>
    <cellStyle name="SAPBEXresDataEmph 2 14" xfId="7614" xr:uid="{00000000-0005-0000-0000-000078BC0000}"/>
    <cellStyle name="SAPBEXresDataEmph 2 14 2" xfId="24794" xr:uid="{00000000-0005-0000-0000-000079BC0000}"/>
    <cellStyle name="SAPBEXresDataEmph 2 14 3" xfId="36166" xr:uid="{00000000-0005-0000-0000-00007ABC0000}"/>
    <cellStyle name="SAPBEXresDataEmph 2 14 4" xfId="49137" xr:uid="{00000000-0005-0000-0000-00007BBC0000}"/>
    <cellStyle name="SAPBEXresDataEmph 2 15" xfId="7911" xr:uid="{00000000-0005-0000-0000-00007CBC0000}"/>
    <cellStyle name="SAPBEXresDataEmph 2 15 2" xfId="25064" xr:uid="{00000000-0005-0000-0000-00007DBC0000}"/>
    <cellStyle name="SAPBEXresDataEmph 2 15 3" xfId="36396" xr:uid="{00000000-0005-0000-0000-00007EBC0000}"/>
    <cellStyle name="SAPBEXresDataEmph 2 15 4" xfId="49367" xr:uid="{00000000-0005-0000-0000-00007FBC0000}"/>
    <cellStyle name="SAPBEXresDataEmph 2 16" xfId="8493" xr:uid="{00000000-0005-0000-0000-000080BC0000}"/>
    <cellStyle name="SAPBEXresDataEmph 2 16 2" xfId="25607" xr:uid="{00000000-0005-0000-0000-000081BC0000}"/>
    <cellStyle name="SAPBEXresDataEmph 2 16 3" xfId="36880" xr:uid="{00000000-0005-0000-0000-000082BC0000}"/>
    <cellStyle name="SAPBEXresDataEmph 2 16 4" xfId="49851" xr:uid="{00000000-0005-0000-0000-000083BC0000}"/>
    <cellStyle name="SAPBEXresDataEmph 2 17" xfId="8755" xr:uid="{00000000-0005-0000-0000-000084BC0000}"/>
    <cellStyle name="SAPBEXresDataEmph 2 17 2" xfId="25834" xr:uid="{00000000-0005-0000-0000-000085BC0000}"/>
    <cellStyle name="SAPBEXresDataEmph 2 17 3" xfId="37068" xr:uid="{00000000-0005-0000-0000-000086BC0000}"/>
    <cellStyle name="SAPBEXresDataEmph 2 17 4" xfId="50039" xr:uid="{00000000-0005-0000-0000-000087BC0000}"/>
    <cellStyle name="SAPBEXresDataEmph 2 18" xfId="9032" xr:uid="{00000000-0005-0000-0000-000088BC0000}"/>
    <cellStyle name="SAPBEXresDataEmph 2 18 2" xfId="26083" xr:uid="{00000000-0005-0000-0000-000089BC0000}"/>
    <cellStyle name="SAPBEXresDataEmph 2 18 3" xfId="37284" xr:uid="{00000000-0005-0000-0000-00008ABC0000}"/>
    <cellStyle name="SAPBEXresDataEmph 2 18 4" xfId="50255" xr:uid="{00000000-0005-0000-0000-00008BBC0000}"/>
    <cellStyle name="SAPBEXresDataEmph 2 19" xfId="10552" xr:uid="{00000000-0005-0000-0000-00008CBC0000}"/>
    <cellStyle name="SAPBEXresDataEmph 2 19 2" xfId="27505" xr:uid="{00000000-0005-0000-0000-00008DBC0000}"/>
    <cellStyle name="SAPBEXresDataEmph 2 19 3" xfId="38545" xr:uid="{00000000-0005-0000-0000-00008EBC0000}"/>
    <cellStyle name="SAPBEXresDataEmph 2 19 4" xfId="51532" xr:uid="{00000000-0005-0000-0000-00008FBC0000}"/>
    <cellStyle name="SAPBEXresDataEmph 2 2" xfId="3438" xr:uid="{00000000-0005-0000-0000-000090BC0000}"/>
    <cellStyle name="SAPBEXresDataEmph 2 2 2" xfId="21010" xr:uid="{00000000-0005-0000-0000-000091BC0000}"/>
    <cellStyle name="SAPBEXresDataEmph 2 2 3" xfId="34039" xr:uid="{00000000-0005-0000-0000-000092BC0000}"/>
    <cellStyle name="SAPBEXresDataEmph 2 2 4" xfId="45923" xr:uid="{00000000-0005-0000-0000-000093BC0000}"/>
    <cellStyle name="SAPBEXresDataEmph 2 20" xfId="10798" xr:uid="{00000000-0005-0000-0000-000094BC0000}"/>
    <cellStyle name="SAPBEXresDataEmph 2 20 2" xfId="27732" xr:uid="{00000000-0005-0000-0000-000095BC0000}"/>
    <cellStyle name="SAPBEXresDataEmph 2 20 3" xfId="38741" xr:uid="{00000000-0005-0000-0000-000096BC0000}"/>
    <cellStyle name="SAPBEXresDataEmph 2 20 4" xfId="51749" xr:uid="{00000000-0005-0000-0000-000097BC0000}"/>
    <cellStyle name="SAPBEXresDataEmph 2 21" xfId="11123" xr:uid="{00000000-0005-0000-0000-000098BC0000}"/>
    <cellStyle name="SAPBEXresDataEmph 2 21 2" xfId="28027" xr:uid="{00000000-0005-0000-0000-000099BC0000}"/>
    <cellStyle name="SAPBEXresDataEmph 2 21 3" xfId="38980" xr:uid="{00000000-0005-0000-0000-00009ABC0000}"/>
    <cellStyle name="SAPBEXresDataEmph 2 21 4" xfId="51988" xr:uid="{00000000-0005-0000-0000-00009BBC0000}"/>
    <cellStyle name="SAPBEXresDataEmph 2 22" xfId="11463" xr:uid="{00000000-0005-0000-0000-00009CBC0000}"/>
    <cellStyle name="SAPBEXresDataEmph 2 22 2" xfId="28337" xr:uid="{00000000-0005-0000-0000-00009DBC0000}"/>
    <cellStyle name="SAPBEXresDataEmph 2 22 3" xfId="39239" xr:uid="{00000000-0005-0000-0000-00009EBC0000}"/>
    <cellStyle name="SAPBEXresDataEmph 2 22 4" xfId="52247" xr:uid="{00000000-0005-0000-0000-00009FBC0000}"/>
    <cellStyle name="SAPBEXresDataEmph 2 23" xfId="11734" xr:uid="{00000000-0005-0000-0000-0000A0BC0000}"/>
    <cellStyle name="SAPBEXresDataEmph 2 23 2" xfId="28574" xr:uid="{00000000-0005-0000-0000-0000A1BC0000}"/>
    <cellStyle name="SAPBEXresDataEmph 2 23 3" xfId="39441" xr:uid="{00000000-0005-0000-0000-0000A2BC0000}"/>
    <cellStyle name="SAPBEXresDataEmph 2 23 4" xfId="52449" xr:uid="{00000000-0005-0000-0000-0000A3BC0000}"/>
    <cellStyle name="SAPBEXresDataEmph 2 24" xfId="12063" xr:uid="{00000000-0005-0000-0000-0000A4BC0000}"/>
    <cellStyle name="SAPBEXresDataEmph 2 24 2" xfId="28874" xr:uid="{00000000-0005-0000-0000-0000A5BC0000}"/>
    <cellStyle name="SAPBEXresDataEmph 2 24 3" xfId="39702" xr:uid="{00000000-0005-0000-0000-0000A6BC0000}"/>
    <cellStyle name="SAPBEXresDataEmph 2 24 4" xfId="52710" xr:uid="{00000000-0005-0000-0000-0000A7BC0000}"/>
    <cellStyle name="SAPBEXresDataEmph 2 25" xfId="12350" xr:uid="{00000000-0005-0000-0000-0000A8BC0000}"/>
    <cellStyle name="SAPBEXresDataEmph 2 25 2" xfId="29128" xr:uid="{00000000-0005-0000-0000-0000A9BC0000}"/>
    <cellStyle name="SAPBEXresDataEmph 2 25 3" xfId="39902" xr:uid="{00000000-0005-0000-0000-0000AABC0000}"/>
    <cellStyle name="SAPBEXresDataEmph 2 25 4" xfId="52910" xr:uid="{00000000-0005-0000-0000-0000ABBC0000}"/>
    <cellStyle name="SAPBEXresDataEmph 2 26" xfId="12622" xr:uid="{00000000-0005-0000-0000-0000ACBC0000}"/>
    <cellStyle name="SAPBEXresDataEmph 2 26 2" xfId="29369" xr:uid="{00000000-0005-0000-0000-0000ADBC0000}"/>
    <cellStyle name="SAPBEXresDataEmph 2 26 3" xfId="40102" xr:uid="{00000000-0005-0000-0000-0000AEBC0000}"/>
    <cellStyle name="SAPBEXresDataEmph 2 26 4" xfId="53110" xr:uid="{00000000-0005-0000-0000-0000AFBC0000}"/>
    <cellStyle name="SAPBEXresDataEmph 2 27" xfId="12904" xr:uid="{00000000-0005-0000-0000-0000B0BC0000}"/>
    <cellStyle name="SAPBEXresDataEmph 2 27 2" xfId="29618" xr:uid="{00000000-0005-0000-0000-0000B1BC0000}"/>
    <cellStyle name="SAPBEXresDataEmph 2 27 3" xfId="40302" xr:uid="{00000000-0005-0000-0000-0000B2BC0000}"/>
    <cellStyle name="SAPBEXresDataEmph 2 27 4" xfId="53310" xr:uid="{00000000-0005-0000-0000-0000B3BC0000}"/>
    <cellStyle name="SAPBEXresDataEmph 2 28" xfId="13246" xr:uid="{00000000-0005-0000-0000-0000B4BC0000}"/>
    <cellStyle name="SAPBEXresDataEmph 2 28 2" xfId="29926" xr:uid="{00000000-0005-0000-0000-0000B5BC0000}"/>
    <cellStyle name="SAPBEXresDataEmph 2 28 3" xfId="40570" xr:uid="{00000000-0005-0000-0000-0000B6BC0000}"/>
    <cellStyle name="SAPBEXresDataEmph 2 28 4" xfId="53578" xr:uid="{00000000-0005-0000-0000-0000B7BC0000}"/>
    <cellStyle name="SAPBEXresDataEmph 2 29" xfId="13583" xr:uid="{00000000-0005-0000-0000-0000B8BC0000}"/>
    <cellStyle name="SAPBEXresDataEmph 2 29 2" xfId="30232" xr:uid="{00000000-0005-0000-0000-0000B9BC0000}"/>
    <cellStyle name="SAPBEXresDataEmph 2 29 3" xfId="40836" xr:uid="{00000000-0005-0000-0000-0000BABC0000}"/>
    <cellStyle name="SAPBEXresDataEmph 2 29 4" xfId="53844" xr:uid="{00000000-0005-0000-0000-0000BBBC0000}"/>
    <cellStyle name="SAPBEXresDataEmph 2 3" xfId="3734" xr:uid="{00000000-0005-0000-0000-0000BCBC0000}"/>
    <cellStyle name="SAPBEXresDataEmph 2 3 2" xfId="21269" xr:uid="{00000000-0005-0000-0000-0000BDBC0000}"/>
    <cellStyle name="SAPBEXresDataEmph 2 3 3" xfId="23314" xr:uid="{00000000-0005-0000-0000-0000BEBC0000}"/>
    <cellStyle name="SAPBEXresDataEmph 2 3 4" xfId="46140" xr:uid="{00000000-0005-0000-0000-0000BFBC0000}"/>
    <cellStyle name="SAPBEXresDataEmph 2 30" xfId="13823" xr:uid="{00000000-0005-0000-0000-0000C0BC0000}"/>
    <cellStyle name="SAPBEXresDataEmph 2 30 2" xfId="30446" xr:uid="{00000000-0005-0000-0000-0000C1BC0000}"/>
    <cellStyle name="SAPBEXresDataEmph 2 30 3" xfId="41021" xr:uid="{00000000-0005-0000-0000-0000C2BC0000}"/>
    <cellStyle name="SAPBEXresDataEmph 2 30 4" xfId="54029" xr:uid="{00000000-0005-0000-0000-0000C3BC0000}"/>
    <cellStyle name="SAPBEXresDataEmph 2 31" xfId="14098" xr:uid="{00000000-0005-0000-0000-0000C4BC0000}"/>
    <cellStyle name="SAPBEXresDataEmph 2 31 2" xfId="30685" xr:uid="{00000000-0005-0000-0000-0000C5BC0000}"/>
    <cellStyle name="SAPBEXresDataEmph 2 31 3" xfId="41223" xr:uid="{00000000-0005-0000-0000-0000C6BC0000}"/>
    <cellStyle name="SAPBEXresDataEmph 2 31 4" xfId="54231" xr:uid="{00000000-0005-0000-0000-0000C7BC0000}"/>
    <cellStyle name="SAPBEXresDataEmph 2 32" xfId="14395" xr:uid="{00000000-0005-0000-0000-0000C8BC0000}"/>
    <cellStyle name="SAPBEXresDataEmph 2 32 2" xfId="30949" xr:uid="{00000000-0005-0000-0000-0000C9BC0000}"/>
    <cellStyle name="SAPBEXresDataEmph 2 32 3" xfId="41439" xr:uid="{00000000-0005-0000-0000-0000CABC0000}"/>
    <cellStyle name="SAPBEXresDataEmph 2 32 4" xfId="54447" xr:uid="{00000000-0005-0000-0000-0000CBBC0000}"/>
    <cellStyle name="SAPBEXresDataEmph 2 33" xfId="14719" xr:uid="{00000000-0005-0000-0000-0000CCBC0000}"/>
    <cellStyle name="SAPBEXresDataEmph 2 33 2" xfId="31237" xr:uid="{00000000-0005-0000-0000-0000CDBC0000}"/>
    <cellStyle name="SAPBEXresDataEmph 2 33 3" xfId="41682" xr:uid="{00000000-0005-0000-0000-0000CEBC0000}"/>
    <cellStyle name="SAPBEXresDataEmph 2 33 4" xfId="54690" xr:uid="{00000000-0005-0000-0000-0000CFBC0000}"/>
    <cellStyle name="SAPBEXresDataEmph 2 34" xfId="15021" xr:uid="{00000000-0005-0000-0000-0000D0BC0000}"/>
    <cellStyle name="SAPBEXresDataEmph 2 34 2" xfId="31506" xr:uid="{00000000-0005-0000-0000-0000D1BC0000}"/>
    <cellStyle name="SAPBEXresDataEmph 2 34 3" xfId="41914" xr:uid="{00000000-0005-0000-0000-0000D2BC0000}"/>
    <cellStyle name="SAPBEXresDataEmph 2 34 4" xfId="54922" xr:uid="{00000000-0005-0000-0000-0000D3BC0000}"/>
    <cellStyle name="SAPBEXresDataEmph 2 35" xfId="15327" xr:uid="{00000000-0005-0000-0000-0000D4BC0000}"/>
    <cellStyle name="SAPBEXresDataEmph 2 35 2" xfId="31775" xr:uid="{00000000-0005-0000-0000-0000D5BC0000}"/>
    <cellStyle name="SAPBEXresDataEmph 2 35 3" xfId="42144" xr:uid="{00000000-0005-0000-0000-0000D6BC0000}"/>
    <cellStyle name="SAPBEXresDataEmph 2 35 4" xfId="55152" xr:uid="{00000000-0005-0000-0000-0000D7BC0000}"/>
    <cellStyle name="SAPBEXresDataEmph 2 36" xfId="15772" xr:uid="{00000000-0005-0000-0000-0000D8BC0000}"/>
    <cellStyle name="SAPBEXresDataEmph 2 36 2" xfId="32179" xr:uid="{00000000-0005-0000-0000-0000D9BC0000}"/>
    <cellStyle name="SAPBEXresDataEmph 2 36 3" xfId="42506" xr:uid="{00000000-0005-0000-0000-0000DABC0000}"/>
    <cellStyle name="SAPBEXresDataEmph 2 36 4" xfId="55514" xr:uid="{00000000-0005-0000-0000-0000DBBC0000}"/>
    <cellStyle name="SAPBEXresDataEmph 2 37" xfId="16036" xr:uid="{00000000-0005-0000-0000-0000DCBC0000}"/>
    <cellStyle name="SAPBEXresDataEmph 2 37 2" xfId="32407" xr:uid="{00000000-0005-0000-0000-0000DDBC0000}"/>
    <cellStyle name="SAPBEXresDataEmph 2 37 3" xfId="42696" xr:uid="{00000000-0005-0000-0000-0000DEBC0000}"/>
    <cellStyle name="SAPBEXresDataEmph 2 37 4" xfId="55704" xr:uid="{00000000-0005-0000-0000-0000DFBC0000}"/>
    <cellStyle name="SAPBEXresDataEmph 2 38" xfId="16523" xr:uid="{00000000-0005-0000-0000-0000E0BC0000}"/>
    <cellStyle name="SAPBEXresDataEmph 2 38 2" xfId="32854" xr:uid="{00000000-0005-0000-0000-0000E1BC0000}"/>
    <cellStyle name="SAPBEXresDataEmph 2 38 3" xfId="43093" xr:uid="{00000000-0005-0000-0000-0000E2BC0000}"/>
    <cellStyle name="SAPBEXresDataEmph 2 38 4" xfId="56101" xr:uid="{00000000-0005-0000-0000-0000E3BC0000}"/>
    <cellStyle name="SAPBEXresDataEmph 2 39" xfId="16742" xr:uid="{00000000-0005-0000-0000-0000E4BC0000}"/>
    <cellStyle name="SAPBEXresDataEmph 2 39 2" xfId="33048" xr:uid="{00000000-0005-0000-0000-0000E5BC0000}"/>
    <cellStyle name="SAPBEXresDataEmph 2 39 3" xfId="43263" xr:uid="{00000000-0005-0000-0000-0000E6BC0000}"/>
    <cellStyle name="SAPBEXresDataEmph 2 39 4" xfId="56271" xr:uid="{00000000-0005-0000-0000-0000E7BC0000}"/>
    <cellStyle name="SAPBEXresDataEmph 2 4" xfId="4351" xr:uid="{00000000-0005-0000-0000-0000E8BC0000}"/>
    <cellStyle name="SAPBEXresDataEmph 2 4 2" xfId="21833" xr:uid="{00000000-0005-0000-0000-0000E9BC0000}"/>
    <cellStyle name="SAPBEXresDataEmph 2 4 3" xfId="23070" xr:uid="{00000000-0005-0000-0000-0000EABC0000}"/>
    <cellStyle name="SAPBEXresDataEmph 2 4 4" xfId="46618" xr:uid="{00000000-0005-0000-0000-0000EBBC0000}"/>
    <cellStyle name="SAPBEXresDataEmph 2 40" xfId="17543" xr:uid="{00000000-0005-0000-0000-0000ECBC0000}"/>
    <cellStyle name="SAPBEXresDataEmph 2 40 2" xfId="33781" xr:uid="{00000000-0005-0000-0000-0000EDBC0000}"/>
    <cellStyle name="SAPBEXresDataEmph 2 40 3" xfId="43895" xr:uid="{00000000-0005-0000-0000-0000EEBC0000}"/>
    <cellStyle name="SAPBEXresDataEmph 2 40 4" xfId="56903" xr:uid="{00000000-0005-0000-0000-0000EFBC0000}"/>
    <cellStyle name="SAPBEXresDataEmph 2 41" xfId="17794" xr:uid="{00000000-0005-0000-0000-0000F0BC0000}"/>
    <cellStyle name="SAPBEXresDataEmph 2 41 2" xfId="34002" xr:uid="{00000000-0005-0000-0000-0000F1BC0000}"/>
    <cellStyle name="SAPBEXresDataEmph 2 41 3" xfId="44076" xr:uid="{00000000-0005-0000-0000-0000F2BC0000}"/>
    <cellStyle name="SAPBEXresDataEmph 2 41 4" xfId="57084" xr:uid="{00000000-0005-0000-0000-0000F3BC0000}"/>
    <cellStyle name="SAPBEXresDataEmph 2 42" xfId="18113" xr:uid="{00000000-0005-0000-0000-0000F4BC0000}"/>
    <cellStyle name="SAPBEXresDataEmph 2 42 2" xfId="34283" xr:uid="{00000000-0005-0000-0000-0000F5BC0000}"/>
    <cellStyle name="SAPBEXresDataEmph 2 42 3" xfId="44310" xr:uid="{00000000-0005-0000-0000-0000F6BC0000}"/>
    <cellStyle name="SAPBEXresDataEmph 2 42 4" xfId="57318" xr:uid="{00000000-0005-0000-0000-0000F7BC0000}"/>
    <cellStyle name="SAPBEXresDataEmph 2 43" xfId="18424" xr:uid="{00000000-0005-0000-0000-0000F8BC0000}"/>
    <cellStyle name="SAPBEXresDataEmph 2 43 2" xfId="34558" xr:uid="{00000000-0005-0000-0000-0000F9BC0000}"/>
    <cellStyle name="SAPBEXresDataEmph 2 43 3" xfId="44540" xr:uid="{00000000-0005-0000-0000-0000FABC0000}"/>
    <cellStyle name="SAPBEXresDataEmph 2 43 4" xfId="57548" xr:uid="{00000000-0005-0000-0000-0000FBBC0000}"/>
    <cellStyle name="SAPBEXresDataEmph 2 44" xfId="18740" xr:uid="{00000000-0005-0000-0000-0000FCBC0000}"/>
    <cellStyle name="SAPBEXresDataEmph 2 44 2" xfId="34838" xr:uid="{00000000-0005-0000-0000-0000FDBC0000}"/>
    <cellStyle name="SAPBEXresDataEmph 2 44 3" xfId="44775" xr:uid="{00000000-0005-0000-0000-0000FEBC0000}"/>
    <cellStyle name="SAPBEXresDataEmph 2 44 4" xfId="57783" xr:uid="{00000000-0005-0000-0000-0000FFBC0000}"/>
    <cellStyle name="SAPBEXresDataEmph 2 45" xfId="19200" xr:uid="{00000000-0005-0000-0000-000000BD0000}"/>
    <cellStyle name="SAPBEXresDataEmph 2 45 2" xfId="35247" xr:uid="{00000000-0005-0000-0000-000001BD0000}"/>
    <cellStyle name="SAPBEXresDataEmph 2 45 3" xfId="45117" xr:uid="{00000000-0005-0000-0000-000002BD0000}"/>
    <cellStyle name="SAPBEXresDataEmph 2 45 4" xfId="58125" xr:uid="{00000000-0005-0000-0000-000003BD0000}"/>
    <cellStyle name="SAPBEXresDataEmph 2 46" xfId="19503" xr:uid="{00000000-0005-0000-0000-000004BD0000}"/>
    <cellStyle name="SAPBEXresDataEmph 2 46 2" xfId="35513" xr:uid="{00000000-0005-0000-0000-000005BD0000}"/>
    <cellStyle name="SAPBEXresDataEmph 2 46 3" xfId="45340" xr:uid="{00000000-0005-0000-0000-000006BD0000}"/>
    <cellStyle name="SAPBEXresDataEmph 2 46 4" xfId="58348" xr:uid="{00000000-0005-0000-0000-000007BD0000}"/>
    <cellStyle name="SAPBEXresDataEmph 2 47" xfId="23959" xr:uid="{00000000-0005-0000-0000-000008BD0000}"/>
    <cellStyle name="SAPBEXresDataEmph 2 48" xfId="45592" xr:uid="{00000000-0005-0000-0000-000009BD0000}"/>
    <cellStyle name="SAPBEXresDataEmph 2 5" xfId="4595" xr:uid="{00000000-0005-0000-0000-00000ABD0000}"/>
    <cellStyle name="SAPBEXresDataEmph 2 5 2" xfId="22046" xr:uid="{00000000-0005-0000-0000-00000BBD0000}"/>
    <cellStyle name="SAPBEXresDataEmph 2 5 3" xfId="24146" xr:uid="{00000000-0005-0000-0000-00000CBD0000}"/>
    <cellStyle name="SAPBEXresDataEmph 2 5 4" xfId="46790" xr:uid="{00000000-0005-0000-0000-00000DBD0000}"/>
    <cellStyle name="SAPBEXresDataEmph 2 6" xfId="4985" xr:uid="{00000000-0005-0000-0000-00000EBD0000}"/>
    <cellStyle name="SAPBEXresDataEmph 2 6 2" xfId="22408" xr:uid="{00000000-0005-0000-0000-00000FBD0000}"/>
    <cellStyle name="SAPBEXresDataEmph 2 6 3" xfId="20501" xr:uid="{00000000-0005-0000-0000-000010BD0000}"/>
    <cellStyle name="SAPBEXresDataEmph 2 6 4" xfId="47102" xr:uid="{00000000-0005-0000-0000-000011BD0000}"/>
    <cellStyle name="SAPBEXresDataEmph 2 7" xfId="5210" xr:uid="{00000000-0005-0000-0000-000012BD0000}"/>
    <cellStyle name="SAPBEXresDataEmph 2 7 2" xfId="22611" xr:uid="{00000000-0005-0000-0000-000013BD0000}"/>
    <cellStyle name="SAPBEXresDataEmph 2 7 3" xfId="19639" xr:uid="{00000000-0005-0000-0000-000014BD0000}"/>
    <cellStyle name="SAPBEXresDataEmph 2 7 4" xfId="47283" xr:uid="{00000000-0005-0000-0000-000015BD0000}"/>
    <cellStyle name="SAPBEXresDataEmph 2 8" xfId="5495" xr:uid="{00000000-0005-0000-0000-000016BD0000}"/>
    <cellStyle name="SAPBEXresDataEmph 2 8 2" xfId="22872" xr:uid="{00000000-0005-0000-0000-000017BD0000}"/>
    <cellStyle name="SAPBEXresDataEmph 2 8 3" xfId="29221" xr:uid="{00000000-0005-0000-0000-000018BD0000}"/>
    <cellStyle name="SAPBEXresDataEmph 2 8 4" xfId="47501" xr:uid="{00000000-0005-0000-0000-000019BD0000}"/>
    <cellStyle name="SAPBEXresDataEmph 2 9" xfId="5703" xr:uid="{00000000-0005-0000-0000-00001ABD0000}"/>
    <cellStyle name="SAPBEXresDataEmph 2 9 2" xfId="23061" xr:uid="{00000000-0005-0000-0000-00001BBD0000}"/>
    <cellStyle name="SAPBEXresDataEmph 2 9 3" xfId="23701" xr:uid="{00000000-0005-0000-0000-00001CBD0000}"/>
    <cellStyle name="SAPBEXresDataEmph 2 9 4" xfId="47663" xr:uid="{00000000-0005-0000-0000-00001DBD0000}"/>
    <cellStyle name="SAPBEXresDataEmph 20" xfId="9953" xr:uid="{00000000-0005-0000-0000-00001EBD0000}"/>
    <cellStyle name="SAPBEXresDataEmph 20 2" xfId="26940" xr:uid="{00000000-0005-0000-0000-00001FBD0000}"/>
    <cellStyle name="SAPBEXresDataEmph 20 3" xfId="38046" xr:uid="{00000000-0005-0000-0000-000020BD0000}"/>
    <cellStyle name="SAPBEXresDataEmph 20 4" xfId="51011" xr:uid="{00000000-0005-0000-0000-000021BD0000}"/>
    <cellStyle name="SAPBEXresDataEmph 21" xfId="11887" xr:uid="{00000000-0005-0000-0000-000022BD0000}"/>
    <cellStyle name="SAPBEXresDataEmph 21 2" xfId="28709" xr:uid="{00000000-0005-0000-0000-000023BD0000}"/>
    <cellStyle name="SAPBEXresDataEmph 21 3" xfId="39558" xr:uid="{00000000-0005-0000-0000-000024BD0000}"/>
    <cellStyle name="SAPBEXresDataEmph 21 4" xfId="52566" xr:uid="{00000000-0005-0000-0000-000025BD0000}"/>
    <cellStyle name="SAPBEXresDataEmph 22" xfId="15457" xr:uid="{00000000-0005-0000-0000-000026BD0000}"/>
    <cellStyle name="SAPBEXresDataEmph 22 2" xfId="31885" xr:uid="{00000000-0005-0000-0000-000027BD0000}"/>
    <cellStyle name="SAPBEXresDataEmph 22 3" xfId="42237" xr:uid="{00000000-0005-0000-0000-000028BD0000}"/>
    <cellStyle name="SAPBEXresDataEmph 22 4" xfId="55245" xr:uid="{00000000-0005-0000-0000-000029BD0000}"/>
    <cellStyle name="SAPBEXresDataEmph 23" xfId="16291" xr:uid="{00000000-0005-0000-0000-00002ABD0000}"/>
    <cellStyle name="SAPBEXresDataEmph 23 2" xfId="32635" xr:uid="{00000000-0005-0000-0000-00002BBD0000}"/>
    <cellStyle name="SAPBEXresDataEmph 23 3" xfId="42891" xr:uid="{00000000-0005-0000-0000-00002CBD0000}"/>
    <cellStyle name="SAPBEXresDataEmph 23 4" xfId="55899" xr:uid="{00000000-0005-0000-0000-00002DBD0000}"/>
    <cellStyle name="SAPBEXresDataEmph 24" xfId="16948" xr:uid="{00000000-0005-0000-0000-00002EBD0000}"/>
    <cellStyle name="SAPBEXresDataEmph 24 2" xfId="33229" xr:uid="{00000000-0005-0000-0000-00002FBD0000}"/>
    <cellStyle name="SAPBEXresDataEmph 24 3" xfId="43411" xr:uid="{00000000-0005-0000-0000-000030BD0000}"/>
    <cellStyle name="SAPBEXresDataEmph 24 4" xfId="56419" xr:uid="{00000000-0005-0000-0000-000031BD0000}"/>
    <cellStyle name="SAPBEXresDataEmph 25" xfId="17046" xr:uid="{00000000-0005-0000-0000-000032BD0000}"/>
    <cellStyle name="SAPBEXresDataEmph 25 2" xfId="33326" xr:uid="{00000000-0005-0000-0000-000033BD0000}"/>
    <cellStyle name="SAPBEXresDataEmph 25 3" xfId="43503" xr:uid="{00000000-0005-0000-0000-000034BD0000}"/>
    <cellStyle name="SAPBEXresDataEmph 25 4" xfId="56511" xr:uid="{00000000-0005-0000-0000-000035BD0000}"/>
    <cellStyle name="SAPBEXresDataEmph 26" xfId="16981" xr:uid="{00000000-0005-0000-0000-000036BD0000}"/>
    <cellStyle name="SAPBEXresDataEmph 26 2" xfId="33261" xr:uid="{00000000-0005-0000-0000-000037BD0000}"/>
    <cellStyle name="SAPBEXresDataEmph 26 3" xfId="43443" xr:uid="{00000000-0005-0000-0000-000038BD0000}"/>
    <cellStyle name="SAPBEXresDataEmph 26 4" xfId="56451" xr:uid="{00000000-0005-0000-0000-000039BD0000}"/>
    <cellStyle name="SAPBEXresDataEmph 27" xfId="17026" xr:uid="{00000000-0005-0000-0000-00003ABD0000}"/>
    <cellStyle name="SAPBEXresDataEmph 27 2" xfId="33306" xr:uid="{00000000-0005-0000-0000-00003BBD0000}"/>
    <cellStyle name="SAPBEXresDataEmph 27 3" xfId="43484" xr:uid="{00000000-0005-0000-0000-00003CBD0000}"/>
    <cellStyle name="SAPBEXresDataEmph 27 4" xfId="56492" xr:uid="{00000000-0005-0000-0000-00003DBD0000}"/>
    <cellStyle name="SAPBEXresDataEmph 28" xfId="18898" xr:uid="{00000000-0005-0000-0000-00003EBD0000}"/>
    <cellStyle name="SAPBEXresDataEmph 28 2" xfId="34970" xr:uid="{00000000-0005-0000-0000-00003FBD0000}"/>
    <cellStyle name="SAPBEXresDataEmph 28 3" xfId="44884" xr:uid="{00000000-0005-0000-0000-000040BD0000}"/>
    <cellStyle name="SAPBEXresDataEmph 28 4" xfId="57892" xr:uid="{00000000-0005-0000-0000-000041BD0000}"/>
    <cellStyle name="SAPBEXresDataEmph 29" xfId="20464" xr:uid="{00000000-0005-0000-0000-000042BD0000}"/>
    <cellStyle name="SAPBEXresDataEmph 3" xfId="2820" xr:uid="{00000000-0005-0000-0000-000043BD0000}"/>
    <cellStyle name="SAPBEXresDataEmph 3 10" xfId="6194" xr:uid="{00000000-0005-0000-0000-000044BD0000}"/>
    <cellStyle name="SAPBEXresDataEmph 3 10 2" xfId="23516" xr:uid="{00000000-0005-0000-0000-000045BD0000}"/>
    <cellStyle name="SAPBEXresDataEmph 3 10 3" xfId="35392" xr:uid="{00000000-0005-0000-0000-000046BD0000}"/>
    <cellStyle name="SAPBEXresDataEmph 3 10 4" xfId="48050" xr:uid="{00000000-0005-0000-0000-000047BD0000}"/>
    <cellStyle name="SAPBEXresDataEmph 3 11" xfId="6426" xr:uid="{00000000-0005-0000-0000-000048BD0000}"/>
    <cellStyle name="SAPBEXresDataEmph 3 11 2" xfId="23725" xr:uid="{00000000-0005-0000-0000-000049BD0000}"/>
    <cellStyle name="SAPBEXresDataEmph 3 11 3" xfId="25464" xr:uid="{00000000-0005-0000-0000-00004ABD0000}"/>
    <cellStyle name="SAPBEXresDataEmph 3 11 4" xfId="48223" xr:uid="{00000000-0005-0000-0000-00004BBD0000}"/>
    <cellStyle name="SAPBEXresDataEmph 3 12" xfId="6720" xr:uid="{00000000-0005-0000-0000-00004CBD0000}"/>
    <cellStyle name="SAPBEXresDataEmph 3 12 2" xfId="23987" xr:uid="{00000000-0005-0000-0000-00004DBD0000}"/>
    <cellStyle name="SAPBEXresDataEmph 3 12 3" xfId="32708" xr:uid="{00000000-0005-0000-0000-00004EBD0000}"/>
    <cellStyle name="SAPBEXresDataEmph 3 12 4" xfId="48446" xr:uid="{00000000-0005-0000-0000-00004FBD0000}"/>
    <cellStyle name="SAPBEXresDataEmph 3 13" xfId="7085" xr:uid="{00000000-0005-0000-0000-000050BD0000}"/>
    <cellStyle name="SAPBEXresDataEmph 3 13 2" xfId="24316" xr:uid="{00000000-0005-0000-0000-000051BD0000}"/>
    <cellStyle name="SAPBEXresDataEmph 3 13 3" xfId="35757" xr:uid="{00000000-0005-0000-0000-000052BD0000}"/>
    <cellStyle name="SAPBEXresDataEmph 3 13 4" xfId="48726" xr:uid="{00000000-0005-0000-0000-000053BD0000}"/>
    <cellStyle name="SAPBEXresDataEmph 3 14" xfId="7510" xr:uid="{00000000-0005-0000-0000-000054BD0000}"/>
    <cellStyle name="SAPBEXresDataEmph 3 14 2" xfId="24693" xr:uid="{00000000-0005-0000-0000-000055BD0000}"/>
    <cellStyle name="SAPBEXresDataEmph 3 14 3" xfId="36065" xr:uid="{00000000-0005-0000-0000-000056BD0000}"/>
    <cellStyle name="SAPBEXresDataEmph 3 14 4" xfId="49036" xr:uid="{00000000-0005-0000-0000-000057BD0000}"/>
    <cellStyle name="SAPBEXresDataEmph 3 15" xfId="7808" xr:uid="{00000000-0005-0000-0000-000058BD0000}"/>
    <cellStyle name="SAPBEXresDataEmph 3 15 2" xfId="24963" xr:uid="{00000000-0005-0000-0000-000059BD0000}"/>
    <cellStyle name="SAPBEXresDataEmph 3 15 3" xfId="36295" xr:uid="{00000000-0005-0000-0000-00005ABD0000}"/>
    <cellStyle name="SAPBEXresDataEmph 3 15 4" xfId="49266" xr:uid="{00000000-0005-0000-0000-00005BBD0000}"/>
    <cellStyle name="SAPBEXresDataEmph 3 16" xfId="8389" xr:uid="{00000000-0005-0000-0000-00005CBD0000}"/>
    <cellStyle name="SAPBEXresDataEmph 3 16 2" xfId="25505" xr:uid="{00000000-0005-0000-0000-00005DBD0000}"/>
    <cellStyle name="SAPBEXresDataEmph 3 16 3" xfId="36778" xr:uid="{00000000-0005-0000-0000-00005EBD0000}"/>
    <cellStyle name="SAPBEXresDataEmph 3 16 4" xfId="49749" xr:uid="{00000000-0005-0000-0000-00005FBD0000}"/>
    <cellStyle name="SAPBEXresDataEmph 3 17" xfId="8651" xr:uid="{00000000-0005-0000-0000-000060BD0000}"/>
    <cellStyle name="SAPBEXresDataEmph 3 17 2" xfId="25732" xr:uid="{00000000-0005-0000-0000-000061BD0000}"/>
    <cellStyle name="SAPBEXresDataEmph 3 17 3" xfId="36967" xr:uid="{00000000-0005-0000-0000-000062BD0000}"/>
    <cellStyle name="SAPBEXresDataEmph 3 17 4" xfId="49938" xr:uid="{00000000-0005-0000-0000-000063BD0000}"/>
    <cellStyle name="SAPBEXresDataEmph 3 18" xfId="8929" xr:uid="{00000000-0005-0000-0000-000064BD0000}"/>
    <cellStyle name="SAPBEXresDataEmph 3 18 2" xfId="25982" xr:uid="{00000000-0005-0000-0000-000065BD0000}"/>
    <cellStyle name="SAPBEXresDataEmph 3 18 3" xfId="37183" xr:uid="{00000000-0005-0000-0000-000066BD0000}"/>
    <cellStyle name="SAPBEXresDataEmph 3 18 4" xfId="50154" xr:uid="{00000000-0005-0000-0000-000067BD0000}"/>
    <cellStyle name="SAPBEXresDataEmph 3 19" xfId="10449" xr:uid="{00000000-0005-0000-0000-000068BD0000}"/>
    <cellStyle name="SAPBEXresDataEmph 3 19 2" xfId="27402" xr:uid="{00000000-0005-0000-0000-000069BD0000}"/>
    <cellStyle name="SAPBEXresDataEmph 3 19 3" xfId="38443" xr:uid="{00000000-0005-0000-0000-00006ABD0000}"/>
    <cellStyle name="SAPBEXresDataEmph 3 19 4" xfId="51430" xr:uid="{00000000-0005-0000-0000-00006BBD0000}"/>
    <cellStyle name="SAPBEXresDataEmph 3 2" xfId="3334" xr:uid="{00000000-0005-0000-0000-00006CBD0000}"/>
    <cellStyle name="SAPBEXresDataEmph 3 2 2" xfId="20908" xr:uid="{00000000-0005-0000-0000-00006DBD0000}"/>
    <cellStyle name="SAPBEXresDataEmph 3 2 3" xfId="20167" xr:uid="{00000000-0005-0000-0000-00006EBD0000}"/>
    <cellStyle name="SAPBEXresDataEmph 3 2 4" xfId="45822" xr:uid="{00000000-0005-0000-0000-00006FBD0000}"/>
    <cellStyle name="SAPBEXresDataEmph 3 20" xfId="10695" xr:uid="{00000000-0005-0000-0000-000070BD0000}"/>
    <cellStyle name="SAPBEXresDataEmph 3 20 2" xfId="27631" xr:uid="{00000000-0005-0000-0000-000071BD0000}"/>
    <cellStyle name="SAPBEXresDataEmph 3 20 3" xfId="38640" xr:uid="{00000000-0005-0000-0000-000072BD0000}"/>
    <cellStyle name="SAPBEXresDataEmph 3 20 4" xfId="51648" xr:uid="{00000000-0005-0000-0000-000073BD0000}"/>
    <cellStyle name="SAPBEXresDataEmph 3 21" xfId="11019" xr:uid="{00000000-0005-0000-0000-000074BD0000}"/>
    <cellStyle name="SAPBEXresDataEmph 3 21 2" xfId="27926" xr:uid="{00000000-0005-0000-0000-000075BD0000}"/>
    <cellStyle name="SAPBEXresDataEmph 3 21 3" xfId="38879" xr:uid="{00000000-0005-0000-0000-000076BD0000}"/>
    <cellStyle name="SAPBEXresDataEmph 3 21 4" xfId="51887" xr:uid="{00000000-0005-0000-0000-000077BD0000}"/>
    <cellStyle name="SAPBEXresDataEmph 3 22" xfId="11357" xr:uid="{00000000-0005-0000-0000-000078BD0000}"/>
    <cellStyle name="SAPBEXresDataEmph 3 22 2" xfId="28233" xr:uid="{00000000-0005-0000-0000-000079BD0000}"/>
    <cellStyle name="SAPBEXresDataEmph 3 22 3" xfId="39136" xr:uid="{00000000-0005-0000-0000-00007ABD0000}"/>
    <cellStyle name="SAPBEXresDataEmph 3 22 4" xfId="52144" xr:uid="{00000000-0005-0000-0000-00007BBD0000}"/>
    <cellStyle name="SAPBEXresDataEmph 3 23" xfId="11628" xr:uid="{00000000-0005-0000-0000-00007CBD0000}"/>
    <cellStyle name="SAPBEXresDataEmph 3 23 2" xfId="28472" xr:uid="{00000000-0005-0000-0000-00007DBD0000}"/>
    <cellStyle name="SAPBEXresDataEmph 3 23 3" xfId="39339" xr:uid="{00000000-0005-0000-0000-00007EBD0000}"/>
    <cellStyle name="SAPBEXresDataEmph 3 23 4" xfId="52347" xr:uid="{00000000-0005-0000-0000-00007FBD0000}"/>
    <cellStyle name="SAPBEXresDataEmph 3 24" xfId="11959" xr:uid="{00000000-0005-0000-0000-000080BD0000}"/>
    <cellStyle name="SAPBEXresDataEmph 3 24 2" xfId="28772" xr:uid="{00000000-0005-0000-0000-000081BD0000}"/>
    <cellStyle name="SAPBEXresDataEmph 3 24 3" xfId="39600" xr:uid="{00000000-0005-0000-0000-000082BD0000}"/>
    <cellStyle name="SAPBEXresDataEmph 3 24 4" xfId="52608" xr:uid="{00000000-0005-0000-0000-000083BD0000}"/>
    <cellStyle name="SAPBEXresDataEmph 3 25" xfId="12244" xr:uid="{00000000-0005-0000-0000-000084BD0000}"/>
    <cellStyle name="SAPBEXresDataEmph 3 25 2" xfId="29025" xr:uid="{00000000-0005-0000-0000-000085BD0000}"/>
    <cellStyle name="SAPBEXresDataEmph 3 25 3" xfId="39799" xr:uid="{00000000-0005-0000-0000-000086BD0000}"/>
    <cellStyle name="SAPBEXresDataEmph 3 25 4" xfId="52807" xr:uid="{00000000-0005-0000-0000-000087BD0000}"/>
    <cellStyle name="SAPBEXresDataEmph 3 26" xfId="12517" xr:uid="{00000000-0005-0000-0000-000088BD0000}"/>
    <cellStyle name="SAPBEXresDataEmph 3 26 2" xfId="29266" xr:uid="{00000000-0005-0000-0000-000089BD0000}"/>
    <cellStyle name="SAPBEXresDataEmph 3 26 3" xfId="40000" xr:uid="{00000000-0005-0000-0000-00008ABD0000}"/>
    <cellStyle name="SAPBEXresDataEmph 3 26 4" xfId="53008" xr:uid="{00000000-0005-0000-0000-00008BBD0000}"/>
    <cellStyle name="SAPBEXresDataEmph 3 27" xfId="12800" xr:uid="{00000000-0005-0000-0000-00008CBD0000}"/>
    <cellStyle name="SAPBEXresDataEmph 3 27 2" xfId="29517" xr:uid="{00000000-0005-0000-0000-00008DBD0000}"/>
    <cellStyle name="SAPBEXresDataEmph 3 27 3" xfId="40201" xr:uid="{00000000-0005-0000-0000-00008EBD0000}"/>
    <cellStyle name="SAPBEXresDataEmph 3 27 4" xfId="53209" xr:uid="{00000000-0005-0000-0000-00008FBD0000}"/>
    <cellStyle name="SAPBEXresDataEmph 3 28" xfId="13143" xr:uid="{00000000-0005-0000-0000-000090BD0000}"/>
    <cellStyle name="SAPBEXresDataEmph 3 28 2" xfId="29825" xr:uid="{00000000-0005-0000-0000-000091BD0000}"/>
    <cellStyle name="SAPBEXresDataEmph 3 28 3" xfId="40469" xr:uid="{00000000-0005-0000-0000-000092BD0000}"/>
    <cellStyle name="SAPBEXresDataEmph 3 28 4" xfId="53477" xr:uid="{00000000-0005-0000-0000-000093BD0000}"/>
    <cellStyle name="SAPBEXresDataEmph 3 29" xfId="13480" xr:uid="{00000000-0005-0000-0000-000094BD0000}"/>
    <cellStyle name="SAPBEXresDataEmph 3 29 2" xfId="30131" xr:uid="{00000000-0005-0000-0000-000095BD0000}"/>
    <cellStyle name="SAPBEXresDataEmph 3 29 3" xfId="40735" xr:uid="{00000000-0005-0000-0000-000096BD0000}"/>
    <cellStyle name="SAPBEXresDataEmph 3 29 4" xfId="53743" xr:uid="{00000000-0005-0000-0000-000097BD0000}"/>
    <cellStyle name="SAPBEXresDataEmph 3 3" xfId="3630" xr:uid="{00000000-0005-0000-0000-000098BD0000}"/>
    <cellStyle name="SAPBEXresDataEmph 3 3 2" xfId="21168" xr:uid="{00000000-0005-0000-0000-000099BD0000}"/>
    <cellStyle name="SAPBEXresDataEmph 3 3 3" xfId="23873" xr:uid="{00000000-0005-0000-0000-00009ABD0000}"/>
    <cellStyle name="SAPBEXresDataEmph 3 3 4" xfId="46039" xr:uid="{00000000-0005-0000-0000-00009BBD0000}"/>
    <cellStyle name="SAPBEXresDataEmph 3 30" xfId="13719" xr:uid="{00000000-0005-0000-0000-00009CBD0000}"/>
    <cellStyle name="SAPBEXresDataEmph 3 30 2" xfId="30344" xr:uid="{00000000-0005-0000-0000-00009DBD0000}"/>
    <cellStyle name="SAPBEXresDataEmph 3 30 3" xfId="40920" xr:uid="{00000000-0005-0000-0000-00009EBD0000}"/>
    <cellStyle name="SAPBEXresDataEmph 3 30 4" xfId="53928" xr:uid="{00000000-0005-0000-0000-00009FBD0000}"/>
    <cellStyle name="SAPBEXresDataEmph 3 31" xfId="13994" xr:uid="{00000000-0005-0000-0000-0000A0BD0000}"/>
    <cellStyle name="SAPBEXresDataEmph 3 31 2" xfId="30584" xr:uid="{00000000-0005-0000-0000-0000A1BD0000}"/>
    <cellStyle name="SAPBEXresDataEmph 3 31 3" xfId="41122" xr:uid="{00000000-0005-0000-0000-0000A2BD0000}"/>
    <cellStyle name="SAPBEXresDataEmph 3 31 4" xfId="54130" xr:uid="{00000000-0005-0000-0000-0000A3BD0000}"/>
    <cellStyle name="SAPBEXresDataEmph 3 32" xfId="14291" xr:uid="{00000000-0005-0000-0000-0000A4BD0000}"/>
    <cellStyle name="SAPBEXresDataEmph 3 32 2" xfId="30848" xr:uid="{00000000-0005-0000-0000-0000A5BD0000}"/>
    <cellStyle name="SAPBEXresDataEmph 3 32 3" xfId="41338" xr:uid="{00000000-0005-0000-0000-0000A6BD0000}"/>
    <cellStyle name="SAPBEXresDataEmph 3 32 4" xfId="54346" xr:uid="{00000000-0005-0000-0000-0000A7BD0000}"/>
    <cellStyle name="SAPBEXresDataEmph 3 33" xfId="14615" xr:uid="{00000000-0005-0000-0000-0000A8BD0000}"/>
    <cellStyle name="SAPBEXresDataEmph 3 33 2" xfId="31136" xr:uid="{00000000-0005-0000-0000-0000A9BD0000}"/>
    <cellStyle name="SAPBEXresDataEmph 3 33 3" xfId="41581" xr:uid="{00000000-0005-0000-0000-0000AABD0000}"/>
    <cellStyle name="SAPBEXresDataEmph 3 33 4" xfId="54589" xr:uid="{00000000-0005-0000-0000-0000ABBD0000}"/>
    <cellStyle name="SAPBEXresDataEmph 3 34" xfId="14918" xr:uid="{00000000-0005-0000-0000-0000ACBD0000}"/>
    <cellStyle name="SAPBEXresDataEmph 3 34 2" xfId="31405" xr:uid="{00000000-0005-0000-0000-0000ADBD0000}"/>
    <cellStyle name="SAPBEXresDataEmph 3 34 3" xfId="41813" xr:uid="{00000000-0005-0000-0000-0000AEBD0000}"/>
    <cellStyle name="SAPBEXresDataEmph 3 34 4" xfId="54821" xr:uid="{00000000-0005-0000-0000-0000AFBD0000}"/>
    <cellStyle name="SAPBEXresDataEmph 3 35" xfId="15223" xr:uid="{00000000-0005-0000-0000-0000B0BD0000}"/>
    <cellStyle name="SAPBEXresDataEmph 3 35 2" xfId="31674" xr:uid="{00000000-0005-0000-0000-0000B1BD0000}"/>
    <cellStyle name="SAPBEXresDataEmph 3 35 3" xfId="42043" xr:uid="{00000000-0005-0000-0000-0000B2BD0000}"/>
    <cellStyle name="SAPBEXresDataEmph 3 35 4" xfId="55051" xr:uid="{00000000-0005-0000-0000-0000B3BD0000}"/>
    <cellStyle name="SAPBEXresDataEmph 3 36" xfId="15669" xr:uid="{00000000-0005-0000-0000-0000B4BD0000}"/>
    <cellStyle name="SAPBEXresDataEmph 3 36 2" xfId="32078" xr:uid="{00000000-0005-0000-0000-0000B5BD0000}"/>
    <cellStyle name="SAPBEXresDataEmph 3 36 3" xfId="42405" xr:uid="{00000000-0005-0000-0000-0000B6BD0000}"/>
    <cellStyle name="SAPBEXresDataEmph 3 36 4" xfId="55413" xr:uid="{00000000-0005-0000-0000-0000B7BD0000}"/>
    <cellStyle name="SAPBEXresDataEmph 3 37" xfId="15932" xr:uid="{00000000-0005-0000-0000-0000B8BD0000}"/>
    <cellStyle name="SAPBEXresDataEmph 3 37 2" xfId="32305" xr:uid="{00000000-0005-0000-0000-0000B9BD0000}"/>
    <cellStyle name="SAPBEXresDataEmph 3 37 3" xfId="42595" xr:uid="{00000000-0005-0000-0000-0000BABD0000}"/>
    <cellStyle name="SAPBEXresDataEmph 3 37 4" xfId="55603" xr:uid="{00000000-0005-0000-0000-0000BBBD0000}"/>
    <cellStyle name="SAPBEXresDataEmph 3 38" xfId="16419" xr:uid="{00000000-0005-0000-0000-0000BCBD0000}"/>
    <cellStyle name="SAPBEXresDataEmph 3 38 2" xfId="32752" xr:uid="{00000000-0005-0000-0000-0000BDBD0000}"/>
    <cellStyle name="SAPBEXresDataEmph 3 38 3" xfId="42991" xr:uid="{00000000-0005-0000-0000-0000BEBD0000}"/>
    <cellStyle name="SAPBEXresDataEmph 3 38 4" xfId="55999" xr:uid="{00000000-0005-0000-0000-0000BFBD0000}"/>
    <cellStyle name="SAPBEXresDataEmph 3 39" xfId="16639" xr:uid="{00000000-0005-0000-0000-0000C0BD0000}"/>
    <cellStyle name="SAPBEXresDataEmph 3 39 2" xfId="32947" xr:uid="{00000000-0005-0000-0000-0000C1BD0000}"/>
    <cellStyle name="SAPBEXresDataEmph 3 39 3" xfId="43162" xr:uid="{00000000-0005-0000-0000-0000C2BD0000}"/>
    <cellStyle name="SAPBEXresDataEmph 3 39 4" xfId="56170" xr:uid="{00000000-0005-0000-0000-0000C3BD0000}"/>
    <cellStyle name="SAPBEXresDataEmph 3 4" xfId="4247" xr:uid="{00000000-0005-0000-0000-0000C4BD0000}"/>
    <cellStyle name="SAPBEXresDataEmph 3 4 2" xfId="21732" xr:uid="{00000000-0005-0000-0000-0000C5BD0000}"/>
    <cellStyle name="SAPBEXresDataEmph 3 4 3" xfId="33224" xr:uid="{00000000-0005-0000-0000-0000C6BD0000}"/>
    <cellStyle name="SAPBEXresDataEmph 3 4 4" xfId="46517" xr:uid="{00000000-0005-0000-0000-0000C7BD0000}"/>
    <cellStyle name="SAPBEXresDataEmph 3 40" xfId="17441" xr:uid="{00000000-0005-0000-0000-0000C8BD0000}"/>
    <cellStyle name="SAPBEXresDataEmph 3 40 2" xfId="33679" xr:uid="{00000000-0005-0000-0000-0000C9BD0000}"/>
    <cellStyle name="SAPBEXresDataEmph 3 40 3" xfId="43794" xr:uid="{00000000-0005-0000-0000-0000CABD0000}"/>
    <cellStyle name="SAPBEXresDataEmph 3 40 4" xfId="56802" xr:uid="{00000000-0005-0000-0000-0000CBBD0000}"/>
    <cellStyle name="SAPBEXresDataEmph 3 41" xfId="17690" xr:uid="{00000000-0005-0000-0000-0000CCBD0000}"/>
    <cellStyle name="SAPBEXresDataEmph 3 41 2" xfId="33900" xr:uid="{00000000-0005-0000-0000-0000CDBD0000}"/>
    <cellStyle name="SAPBEXresDataEmph 3 41 3" xfId="43975" xr:uid="{00000000-0005-0000-0000-0000CEBD0000}"/>
    <cellStyle name="SAPBEXresDataEmph 3 41 4" xfId="56983" xr:uid="{00000000-0005-0000-0000-0000CFBD0000}"/>
    <cellStyle name="SAPBEXresDataEmph 3 42" xfId="18009" xr:uid="{00000000-0005-0000-0000-0000D0BD0000}"/>
    <cellStyle name="SAPBEXresDataEmph 3 42 2" xfId="34182" xr:uid="{00000000-0005-0000-0000-0000D1BD0000}"/>
    <cellStyle name="SAPBEXresDataEmph 3 42 3" xfId="44209" xr:uid="{00000000-0005-0000-0000-0000D2BD0000}"/>
    <cellStyle name="SAPBEXresDataEmph 3 42 4" xfId="57217" xr:uid="{00000000-0005-0000-0000-0000D3BD0000}"/>
    <cellStyle name="SAPBEXresDataEmph 3 43" xfId="18320" xr:uid="{00000000-0005-0000-0000-0000D4BD0000}"/>
    <cellStyle name="SAPBEXresDataEmph 3 43 2" xfId="34457" xr:uid="{00000000-0005-0000-0000-0000D5BD0000}"/>
    <cellStyle name="SAPBEXresDataEmph 3 43 3" xfId="44439" xr:uid="{00000000-0005-0000-0000-0000D6BD0000}"/>
    <cellStyle name="SAPBEXresDataEmph 3 43 4" xfId="57447" xr:uid="{00000000-0005-0000-0000-0000D7BD0000}"/>
    <cellStyle name="SAPBEXresDataEmph 3 44" xfId="18636" xr:uid="{00000000-0005-0000-0000-0000D8BD0000}"/>
    <cellStyle name="SAPBEXresDataEmph 3 44 2" xfId="34737" xr:uid="{00000000-0005-0000-0000-0000D9BD0000}"/>
    <cellStyle name="SAPBEXresDataEmph 3 44 3" xfId="44674" xr:uid="{00000000-0005-0000-0000-0000DABD0000}"/>
    <cellStyle name="SAPBEXresDataEmph 3 44 4" xfId="57682" xr:uid="{00000000-0005-0000-0000-0000DBBD0000}"/>
    <cellStyle name="SAPBEXresDataEmph 3 45" xfId="19098" xr:uid="{00000000-0005-0000-0000-0000DCBD0000}"/>
    <cellStyle name="SAPBEXresDataEmph 3 45 2" xfId="35146" xr:uid="{00000000-0005-0000-0000-0000DDBD0000}"/>
    <cellStyle name="SAPBEXresDataEmph 3 45 3" xfId="45016" xr:uid="{00000000-0005-0000-0000-0000DEBD0000}"/>
    <cellStyle name="SAPBEXresDataEmph 3 45 4" xfId="58024" xr:uid="{00000000-0005-0000-0000-0000DFBD0000}"/>
    <cellStyle name="SAPBEXresDataEmph 3 46" xfId="19399" xr:uid="{00000000-0005-0000-0000-0000E0BD0000}"/>
    <cellStyle name="SAPBEXresDataEmph 3 46 2" xfId="35412" xr:uid="{00000000-0005-0000-0000-0000E1BD0000}"/>
    <cellStyle name="SAPBEXresDataEmph 3 46 3" xfId="45239" xr:uid="{00000000-0005-0000-0000-0000E2BD0000}"/>
    <cellStyle name="SAPBEXresDataEmph 3 46 4" xfId="58247" xr:uid="{00000000-0005-0000-0000-0000E3BD0000}"/>
    <cellStyle name="SAPBEXresDataEmph 3 47" xfId="26116" xr:uid="{00000000-0005-0000-0000-0000E4BD0000}"/>
    <cellStyle name="SAPBEXresDataEmph 3 48" xfId="45523" xr:uid="{00000000-0005-0000-0000-0000E5BD0000}"/>
    <cellStyle name="SAPBEXresDataEmph 3 5" xfId="4490" xr:uid="{00000000-0005-0000-0000-0000E6BD0000}"/>
    <cellStyle name="SAPBEXresDataEmph 3 5 2" xfId="21943" xr:uid="{00000000-0005-0000-0000-0000E7BD0000}"/>
    <cellStyle name="SAPBEXresDataEmph 3 5 3" xfId="19800" xr:uid="{00000000-0005-0000-0000-0000E8BD0000}"/>
    <cellStyle name="SAPBEXresDataEmph 3 5 4" xfId="46687" xr:uid="{00000000-0005-0000-0000-0000E9BD0000}"/>
    <cellStyle name="SAPBEXresDataEmph 3 6" xfId="4881" xr:uid="{00000000-0005-0000-0000-0000EABD0000}"/>
    <cellStyle name="SAPBEXresDataEmph 3 6 2" xfId="22306" xr:uid="{00000000-0005-0000-0000-0000EBBD0000}"/>
    <cellStyle name="SAPBEXresDataEmph 3 6 3" xfId="21022" xr:uid="{00000000-0005-0000-0000-0000ECBD0000}"/>
    <cellStyle name="SAPBEXresDataEmph 3 6 4" xfId="47000" xr:uid="{00000000-0005-0000-0000-0000EDBD0000}"/>
    <cellStyle name="SAPBEXresDataEmph 3 7" xfId="5107" xr:uid="{00000000-0005-0000-0000-0000EEBD0000}"/>
    <cellStyle name="SAPBEXresDataEmph 3 7 2" xfId="22510" xr:uid="{00000000-0005-0000-0000-0000EFBD0000}"/>
    <cellStyle name="SAPBEXresDataEmph 3 7 3" xfId="20492" xr:uid="{00000000-0005-0000-0000-0000F0BD0000}"/>
    <cellStyle name="SAPBEXresDataEmph 3 7 4" xfId="47182" xr:uid="{00000000-0005-0000-0000-0000F1BD0000}"/>
    <cellStyle name="SAPBEXresDataEmph 3 8" xfId="5392" xr:uid="{00000000-0005-0000-0000-0000F2BD0000}"/>
    <cellStyle name="SAPBEXresDataEmph 3 8 2" xfId="22771" xr:uid="{00000000-0005-0000-0000-0000F3BD0000}"/>
    <cellStyle name="SAPBEXresDataEmph 3 8 3" xfId="20299" xr:uid="{00000000-0005-0000-0000-0000F4BD0000}"/>
    <cellStyle name="SAPBEXresDataEmph 3 8 4" xfId="47400" xr:uid="{00000000-0005-0000-0000-0000F5BD0000}"/>
    <cellStyle name="SAPBEXresDataEmph 3 9" xfId="5600" xr:uid="{00000000-0005-0000-0000-0000F6BD0000}"/>
    <cellStyle name="SAPBEXresDataEmph 3 9 2" xfId="22960" xr:uid="{00000000-0005-0000-0000-0000F7BD0000}"/>
    <cellStyle name="SAPBEXresDataEmph 3 9 3" xfId="24824" xr:uid="{00000000-0005-0000-0000-0000F8BD0000}"/>
    <cellStyle name="SAPBEXresDataEmph 3 9 4" xfId="47562" xr:uid="{00000000-0005-0000-0000-0000F9BD0000}"/>
    <cellStyle name="SAPBEXresDataEmph 30" xfId="45425" xr:uid="{00000000-0005-0000-0000-0000FABD0000}"/>
    <cellStyle name="SAPBEXresDataEmph 4" xfId="2713" xr:uid="{00000000-0005-0000-0000-0000FBBD0000}"/>
    <cellStyle name="SAPBEXresDataEmph 4 10" xfId="6122" xr:uid="{00000000-0005-0000-0000-0000FCBD0000}"/>
    <cellStyle name="SAPBEXresDataEmph 4 10 2" xfId="23454" xr:uid="{00000000-0005-0000-0000-0000FDBD0000}"/>
    <cellStyle name="SAPBEXresDataEmph 4 10 3" xfId="32431" xr:uid="{00000000-0005-0000-0000-0000FEBD0000}"/>
    <cellStyle name="SAPBEXresDataEmph 4 10 4" xfId="48009" xr:uid="{00000000-0005-0000-0000-0000FFBD0000}"/>
    <cellStyle name="SAPBEXresDataEmph 4 11" xfId="5958" xr:uid="{00000000-0005-0000-0000-000000BE0000}"/>
    <cellStyle name="SAPBEXresDataEmph 4 11 2" xfId="23295" xr:uid="{00000000-0005-0000-0000-000001BE0000}"/>
    <cellStyle name="SAPBEXresDataEmph 4 11 3" xfId="23704" xr:uid="{00000000-0005-0000-0000-000002BE0000}"/>
    <cellStyle name="SAPBEXresDataEmph 4 11 4" xfId="47863" xr:uid="{00000000-0005-0000-0000-000003BE0000}"/>
    <cellStyle name="SAPBEXresDataEmph 4 12" xfId="6647" xr:uid="{00000000-0005-0000-0000-000004BE0000}"/>
    <cellStyle name="SAPBEXresDataEmph 4 12 2" xfId="23926" xr:uid="{00000000-0005-0000-0000-000005BE0000}"/>
    <cellStyle name="SAPBEXresDataEmph 4 12 3" xfId="30712" xr:uid="{00000000-0005-0000-0000-000006BE0000}"/>
    <cellStyle name="SAPBEXresDataEmph 4 12 4" xfId="48409" xr:uid="{00000000-0005-0000-0000-000007BE0000}"/>
    <cellStyle name="SAPBEXresDataEmph 4 13" xfId="7021" xr:uid="{00000000-0005-0000-0000-000008BE0000}"/>
    <cellStyle name="SAPBEXresDataEmph 4 13 2" xfId="24265" xr:uid="{00000000-0005-0000-0000-000009BE0000}"/>
    <cellStyle name="SAPBEXresDataEmph 4 13 3" xfId="35729" xr:uid="{00000000-0005-0000-0000-00000ABE0000}"/>
    <cellStyle name="SAPBEXresDataEmph 4 13 4" xfId="48698" xr:uid="{00000000-0005-0000-0000-00000BBE0000}"/>
    <cellStyle name="SAPBEXresDataEmph 4 14" xfId="7436" xr:uid="{00000000-0005-0000-0000-00000CBE0000}"/>
    <cellStyle name="SAPBEXresDataEmph 4 14 2" xfId="24636" xr:uid="{00000000-0005-0000-0000-00000DBE0000}"/>
    <cellStyle name="SAPBEXresDataEmph 4 14 3" xfId="36027" xr:uid="{00000000-0005-0000-0000-00000EBE0000}"/>
    <cellStyle name="SAPBEXresDataEmph 4 14 4" xfId="48998" xr:uid="{00000000-0005-0000-0000-00000FBE0000}"/>
    <cellStyle name="SAPBEXresDataEmph 4 15" xfId="7744" xr:uid="{00000000-0005-0000-0000-000010BE0000}"/>
    <cellStyle name="SAPBEXresDataEmph 4 15 2" xfId="24907" xr:uid="{00000000-0005-0000-0000-000011BE0000}"/>
    <cellStyle name="SAPBEXresDataEmph 4 15 3" xfId="36258" xr:uid="{00000000-0005-0000-0000-000012BE0000}"/>
    <cellStyle name="SAPBEXresDataEmph 4 15 4" xfId="49229" xr:uid="{00000000-0005-0000-0000-000013BE0000}"/>
    <cellStyle name="SAPBEXresDataEmph 4 16" xfId="8320" xr:uid="{00000000-0005-0000-0000-000014BE0000}"/>
    <cellStyle name="SAPBEXresDataEmph 4 16 2" xfId="25445" xr:uid="{00000000-0005-0000-0000-000015BE0000}"/>
    <cellStyle name="SAPBEXresDataEmph 4 16 3" xfId="36736" xr:uid="{00000000-0005-0000-0000-000016BE0000}"/>
    <cellStyle name="SAPBEXresDataEmph 4 16 4" xfId="49707" xr:uid="{00000000-0005-0000-0000-000017BE0000}"/>
    <cellStyle name="SAPBEXresDataEmph 4 17" xfId="8161" xr:uid="{00000000-0005-0000-0000-000018BE0000}"/>
    <cellStyle name="SAPBEXresDataEmph 4 17 2" xfId="25293" xr:uid="{00000000-0005-0000-0000-000019BE0000}"/>
    <cellStyle name="SAPBEXresDataEmph 4 17 3" xfId="36596" xr:uid="{00000000-0005-0000-0000-00001ABE0000}"/>
    <cellStyle name="SAPBEXresDataEmph 4 17 4" xfId="49567" xr:uid="{00000000-0005-0000-0000-00001BBE0000}"/>
    <cellStyle name="SAPBEXresDataEmph 4 18" xfId="8865" xr:uid="{00000000-0005-0000-0000-00001CBE0000}"/>
    <cellStyle name="SAPBEXresDataEmph 4 18 2" xfId="25927" xr:uid="{00000000-0005-0000-0000-00001DBE0000}"/>
    <cellStyle name="SAPBEXresDataEmph 4 18 3" xfId="37146" xr:uid="{00000000-0005-0000-0000-00001EBE0000}"/>
    <cellStyle name="SAPBEXresDataEmph 4 18 4" xfId="50117" xr:uid="{00000000-0005-0000-0000-00001FBE0000}"/>
    <cellStyle name="SAPBEXresDataEmph 4 19" xfId="10371" xr:uid="{00000000-0005-0000-0000-000020BE0000}"/>
    <cellStyle name="SAPBEXresDataEmph 4 19 2" xfId="27334" xr:uid="{00000000-0005-0000-0000-000021BE0000}"/>
    <cellStyle name="SAPBEXresDataEmph 4 19 3" xfId="38393" xr:uid="{00000000-0005-0000-0000-000022BE0000}"/>
    <cellStyle name="SAPBEXresDataEmph 4 19 4" xfId="51353" xr:uid="{00000000-0005-0000-0000-000023BE0000}"/>
    <cellStyle name="SAPBEXresDataEmph 4 2" xfId="3261" xr:uid="{00000000-0005-0000-0000-000024BE0000}"/>
    <cellStyle name="SAPBEXresDataEmph 4 2 2" xfId="20847" xr:uid="{00000000-0005-0000-0000-000025BE0000}"/>
    <cellStyle name="SAPBEXresDataEmph 4 2 3" xfId="24462" xr:uid="{00000000-0005-0000-0000-000026BE0000}"/>
    <cellStyle name="SAPBEXresDataEmph 4 2 4" xfId="45785" xr:uid="{00000000-0005-0000-0000-000027BE0000}"/>
    <cellStyle name="SAPBEXresDataEmph 4 20" xfId="10425" xr:uid="{00000000-0005-0000-0000-000028BE0000}"/>
    <cellStyle name="SAPBEXresDataEmph 4 20 2" xfId="27380" xr:uid="{00000000-0005-0000-0000-000029BE0000}"/>
    <cellStyle name="SAPBEXresDataEmph 4 20 3" xfId="38425" xr:uid="{00000000-0005-0000-0000-00002ABE0000}"/>
    <cellStyle name="SAPBEXresDataEmph 4 20 4" xfId="51406" xr:uid="{00000000-0005-0000-0000-00002BBE0000}"/>
    <cellStyle name="SAPBEXresDataEmph 4 21" xfId="10929" xr:uid="{00000000-0005-0000-0000-00002CBE0000}"/>
    <cellStyle name="SAPBEXresDataEmph 4 21 2" xfId="27849" xr:uid="{00000000-0005-0000-0000-00002DBE0000}"/>
    <cellStyle name="SAPBEXresDataEmph 4 21 3" xfId="38827" xr:uid="{00000000-0005-0000-0000-00002EBE0000}"/>
    <cellStyle name="SAPBEXresDataEmph 4 21 4" xfId="51835" xr:uid="{00000000-0005-0000-0000-00002FBE0000}"/>
    <cellStyle name="SAPBEXresDataEmph 4 22" xfId="11273" xr:uid="{00000000-0005-0000-0000-000030BE0000}"/>
    <cellStyle name="SAPBEXresDataEmph 4 22 2" xfId="28156" xr:uid="{00000000-0005-0000-0000-000031BE0000}"/>
    <cellStyle name="SAPBEXresDataEmph 4 22 3" xfId="39082" xr:uid="{00000000-0005-0000-0000-000032BE0000}"/>
    <cellStyle name="SAPBEXresDataEmph 4 22 4" xfId="52090" xr:uid="{00000000-0005-0000-0000-000033BE0000}"/>
    <cellStyle name="SAPBEXresDataEmph 4 23" xfId="10265" xr:uid="{00000000-0005-0000-0000-000034BE0000}"/>
    <cellStyle name="SAPBEXresDataEmph 4 23 2" xfId="27230" xr:uid="{00000000-0005-0000-0000-000035BE0000}"/>
    <cellStyle name="SAPBEXresDataEmph 4 23 3" xfId="38298" xr:uid="{00000000-0005-0000-0000-000036BE0000}"/>
    <cellStyle name="SAPBEXresDataEmph 4 23 4" xfId="51255" xr:uid="{00000000-0005-0000-0000-000037BE0000}"/>
    <cellStyle name="SAPBEXresDataEmph 4 24" xfId="11874" xr:uid="{00000000-0005-0000-0000-000038BE0000}"/>
    <cellStyle name="SAPBEXresDataEmph 4 24 2" xfId="28696" xr:uid="{00000000-0005-0000-0000-000039BE0000}"/>
    <cellStyle name="SAPBEXresDataEmph 4 24 3" xfId="39546" xr:uid="{00000000-0005-0000-0000-00003ABE0000}"/>
    <cellStyle name="SAPBEXresDataEmph 4 24 4" xfId="52554" xr:uid="{00000000-0005-0000-0000-00003BBE0000}"/>
    <cellStyle name="SAPBEXresDataEmph 4 25" xfId="9430" xr:uid="{00000000-0005-0000-0000-00003CBE0000}"/>
    <cellStyle name="SAPBEXresDataEmph 4 25 2" xfId="26453" xr:uid="{00000000-0005-0000-0000-00003DBE0000}"/>
    <cellStyle name="SAPBEXresDataEmph 4 25 3" xfId="37607" xr:uid="{00000000-0005-0000-0000-00003EBE0000}"/>
    <cellStyle name="SAPBEXresDataEmph 4 25 4" xfId="50573" xr:uid="{00000000-0005-0000-0000-00003FBE0000}"/>
    <cellStyle name="SAPBEXresDataEmph 4 26" xfId="9877" xr:uid="{00000000-0005-0000-0000-000040BE0000}"/>
    <cellStyle name="SAPBEXresDataEmph 4 26 2" xfId="26868" xr:uid="{00000000-0005-0000-0000-000041BE0000}"/>
    <cellStyle name="SAPBEXresDataEmph 4 26 3" xfId="37983" xr:uid="{00000000-0005-0000-0000-000042BE0000}"/>
    <cellStyle name="SAPBEXresDataEmph 4 26 4" xfId="50949" xr:uid="{00000000-0005-0000-0000-000043BE0000}"/>
    <cellStyle name="SAPBEXresDataEmph 4 27" xfId="12431" xr:uid="{00000000-0005-0000-0000-000044BE0000}"/>
    <cellStyle name="SAPBEXresDataEmph 4 27 2" xfId="29192" xr:uid="{00000000-0005-0000-0000-000045BE0000}"/>
    <cellStyle name="SAPBEXresDataEmph 4 27 3" xfId="39952" xr:uid="{00000000-0005-0000-0000-000046BE0000}"/>
    <cellStyle name="SAPBEXresDataEmph 4 27 4" xfId="52960" xr:uid="{00000000-0005-0000-0000-000047BE0000}"/>
    <cellStyle name="SAPBEXresDataEmph 4 28" xfId="13060" xr:uid="{00000000-0005-0000-0000-000048BE0000}"/>
    <cellStyle name="SAPBEXresDataEmph 4 28 2" xfId="29753" xr:uid="{00000000-0005-0000-0000-000049BE0000}"/>
    <cellStyle name="SAPBEXresDataEmph 4 28 3" xfId="40418" xr:uid="{00000000-0005-0000-0000-00004ABE0000}"/>
    <cellStyle name="SAPBEXresDataEmph 4 28 4" xfId="53426" xr:uid="{00000000-0005-0000-0000-00004BBE0000}"/>
    <cellStyle name="SAPBEXresDataEmph 4 29" xfId="13400" xr:uid="{00000000-0005-0000-0000-00004CBE0000}"/>
    <cellStyle name="SAPBEXresDataEmph 4 29 2" xfId="30062" xr:uid="{00000000-0005-0000-0000-00004DBE0000}"/>
    <cellStyle name="SAPBEXresDataEmph 4 29 3" xfId="40683" xr:uid="{00000000-0005-0000-0000-00004EBE0000}"/>
    <cellStyle name="SAPBEXresDataEmph 4 29 4" xfId="53691" xr:uid="{00000000-0005-0000-0000-00004FBE0000}"/>
    <cellStyle name="SAPBEXresDataEmph 4 3" xfId="3557" xr:uid="{00000000-0005-0000-0000-000050BE0000}"/>
    <cellStyle name="SAPBEXresDataEmph 4 3 2" xfId="21111" xr:uid="{00000000-0005-0000-0000-000051BE0000}"/>
    <cellStyle name="SAPBEXresDataEmph 4 3 3" xfId="24471" xr:uid="{00000000-0005-0000-0000-000052BE0000}"/>
    <cellStyle name="SAPBEXresDataEmph 4 3 4" xfId="46002" xr:uid="{00000000-0005-0000-0000-000053BE0000}"/>
    <cellStyle name="SAPBEXresDataEmph 4 30" xfId="9309" xr:uid="{00000000-0005-0000-0000-000054BE0000}"/>
    <cellStyle name="SAPBEXresDataEmph 4 30 2" xfId="26339" xr:uid="{00000000-0005-0000-0000-000055BE0000}"/>
    <cellStyle name="SAPBEXresDataEmph 4 30 3" xfId="37507" xr:uid="{00000000-0005-0000-0000-000056BE0000}"/>
    <cellStyle name="SAPBEXresDataEmph 4 30 4" xfId="50473" xr:uid="{00000000-0005-0000-0000-000057BE0000}"/>
    <cellStyle name="SAPBEXresDataEmph 4 31" xfId="12995" xr:uid="{00000000-0005-0000-0000-000058BE0000}"/>
    <cellStyle name="SAPBEXresDataEmph 4 31 2" xfId="29691" xr:uid="{00000000-0005-0000-0000-000059BE0000}"/>
    <cellStyle name="SAPBEXresDataEmph 4 31 3" xfId="40357" xr:uid="{00000000-0005-0000-0000-00005ABE0000}"/>
    <cellStyle name="SAPBEXresDataEmph 4 31 4" xfId="53365" xr:uid="{00000000-0005-0000-0000-00005BBE0000}"/>
    <cellStyle name="SAPBEXresDataEmph 4 32" xfId="14213" xr:uid="{00000000-0005-0000-0000-00005CBE0000}"/>
    <cellStyle name="SAPBEXresDataEmph 4 32 2" xfId="30783" xr:uid="{00000000-0005-0000-0000-00005DBE0000}"/>
    <cellStyle name="SAPBEXresDataEmph 4 32 3" xfId="41296" xr:uid="{00000000-0005-0000-0000-00005EBE0000}"/>
    <cellStyle name="SAPBEXresDataEmph 4 32 4" xfId="54304" xr:uid="{00000000-0005-0000-0000-00005FBE0000}"/>
    <cellStyle name="SAPBEXresDataEmph 4 33" xfId="14536" xr:uid="{00000000-0005-0000-0000-000060BE0000}"/>
    <cellStyle name="SAPBEXresDataEmph 4 33 2" xfId="31072" xr:uid="{00000000-0005-0000-0000-000061BE0000}"/>
    <cellStyle name="SAPBEXresDataEmph 4 33 3" xfId="41540" xr:uid="{00000000-0005-0000-0000-000062BE0000}"/>
    <cellStyle name="SAPBEXresDataEmph 4 33 4" xfId="54548" xr:uid="{00000000-0005-0000-0000-000063BE0000}"/>
    <cellStyle name="SAPBEXresDataEmph 4 34" xfId="14852" xr:uid="{00000000-0005-0000-0000-000064BE0000}"/>
    <cellStyle name="SAPBEXresDataEmph 4 34 2" xfId="31350" xr:uid="{00000000-0005-0000-0000-000065BE0000}"/>
    <cellStyle name="SAPBEXresDataEmph 4 34 3" xfId="41774" xr:uid="{00000000-0005-0000-0000-000066BE0000}"/>
    <cellStyle name="SAPBEXresDataEmph 4 34 4" xfId="54782" xr:uid="{00000000-0005-0000-0000-000067BE0000}"/>
    <cellStyle name="SAPBEXresDataEmph 4 35" xfId="15150" xr:uid="{00000000-0005-0000-0000-000068BE0000}"/>
    <cellStyle name="SAPBEXresDataEmph 4 35 2" xfId="31617" xr:uid="{00000000-0005-0000-0000-000069BE0000}"/>
    <cellStyle name="SAPBEXresDataEmph 4 35 3" xfId="42006" xr:uid="{00000000-0005-0000-0000-00006ABE0000}"/>
    <cellStyle name="SAPBEXresDataEmph 4 35 4" xfId="55014" xr:uid="{00000000-0005-0000-0000-00006BBE0000}"/>
    <cellStyle name="SAPBEXresDataEmph 4 36" xfId="15602" xr:uid="{00000000-0005-0000-0000-00006CBE0000}"/>
    <cellStyle name="SAPBEXresDataEmph 4 36 2" xfId="32023" xr:uid="{00000000-0005-0000-0000-00006DBE0000}"/>
    <cellStyle name="SAPBEXresDataEmph 4 36 3" xfId="42366" xr:uid="{00000000-0005-0000-0000-00006EBE0000}"/>
    <cellStyle name="SAPBEXresDataEmph 4 36 4" xfId="55374" xr:uid="{00000000-0005-0000-0000-00006FBE0000}"/>
    <cellStyle name="SAPBEXresDataEmph 4 37" xfId="15859" xr:uid="{00000000-0005-0000-0000-000070BE0000}"/>
    <cellStyle name="SAPBEXresDataEmph 4 37 2" xfId="32251" xr:uid="{00000000-0005-0000-0000-000071BE0000}"/>
    <cellStyle name="SAPBEXresDataEmph 4 37 3" xfId="42558" xr:uid="{00000000-0005-0000-0000-000072BE0000}"/>
    <cellStyle name="SAPBEXresDataEmph 4 37 4" xfId="55566" xr:uid="{00000000-0005-0000-0000-000073BE0000}"/>
    <cellStyle name="SAPBEXresDataEmph 4 38" xfId="16347" xr:uid="{00000000-0005-0000-0000-000074BE0000}"/>
    <cellStyle name="SAPBEXresDataEmph 4 38 2" xfId="32690" xr:uid="{00000000-0005-0000-0000-000075BE0000}"/>
    <cellStyle name="SAPBEXresDataEmph 4 38 3" xfId="42946" xr:uid="{00000000-0005-0000-0000-000076BE0000}"/>
    <cellStyle name="SAPBEXresDataEmph 4 38 4" xfId="55954" xr:uid="{00000000-0005-0000-0000-000077BE0000}"/>
    <cellStyle name="SAPBEXresDataEmph 4 39" xfId="16225" xr:uid="{00000000-0005-0000-0000-000078BE0000}"/>
    <cellStyle name="SAPBEXresDataEmph 4 39 2" xfId="32577" xr:uid="{00000000-0005-0000-0000-000079BE0000}"/>
    <cellStyle name="SAPBEXresDataEmph 4 39 3" xfId="42839" xr:uid="{00000000-0005-0000-0000-00007ABE0000}"/>
    <cellStyle name="SAPBEXresDataEmph 4 39 4" xfId="55847" xr:uid="{00000000-0005-0000-0000-00007BBE0000}"/>
    <cellStyle name="SAPBEXresDataEmph 4 4" xfId="4176" xr:uid="{00000000-0005-0000-0000-00007CBE0000}"/>
    <cellStyle name="SAPBEXresDataEmph 4 4 2" xfId="21674" xr:uid="{00000000-0005-0000-0000-00007DBE0000}"/>
    <cellStyle name="SAPBEXresDataEmph 4 4 3" xfId="19850" xr:uid="{00000000-0005-0000-0000-00007EBE0000}"/>
    <cellStyle name="SAPBEXresDataEmph 4 4 4" xfId="46482" xr:uid="{00000000-0005-0000-0000-00007FBE0000}"/>
    <cellStyle name="SAPBEXresDataEmph 4 40" xfId="17367" xr:uid="{00000000-0005-0000-0000-000080BE0000}"/>
    <cellStyle name="SAPBEXresDataEmph 4 40 2" xfId="33620" xr:uid="{00000000-0005-0000-0000-000081BE0000}"/>
    <cellStyle name="SAPBEXresDataEmph 4 40 3" xfId="43758" xr:uid="{00000000-0005-0000-0000-000082BE0000}"/>
    <cellStyle name="SAPBEXresDataEmph 4 40 4" xfId="56766" xr:uid="{00000000-0005-0000-0000-000083BE0000}"/>
    <cellStyle name="SAPBEXresDataEmph 4 41" xfId="17149" xr:uid="{00000000-0005-0000-0000-000084BE0000}"/>
    <cellStyle name="SAPBEXresDataEmph 4 41 2" xfId="33413" xr:uid="{00000000-0005-0000-0000-000085BE0000}"/>
    <cellStyle name="SAPBEXresDataEmph 4 41 3" xfId="43574" xr:uid="{00000000-0005-0000-0000-000086BE0000}"/>
    <cellStyle name="SAPBEXresDataEmph 4 41 4" xfId="56582" xr:uid="{00000000-0005-0000-0000-000087BE0000}"/>
    <cellStyle name="SAPBEXresDataEmph 4 42" xfId="17928" xr:uid="{00000000-0005-0000-0000-000088BE0000}"/>
    <cellStyle name="SAPBEXresDataEmph 4 42 2" xfId="34116" xr:uid="{00000000-0005-0000-0000-000089BE0000}"/>
    <cellStyle name="SAPBEXresDataEmph 4 42 3" xfId="44169" xr:uid="{00000000-0005-0000-0000-00008ABE0000}"/>
    <cellStyle name="SAPBEXresDataEmph 4 42 4" xfId="57177" xr:uid="{00000000-0005-0000-0000-00008BBE0000}"/>
    <cellStyle name="SAPBEXresDataEmph 4 43" xfId="18243" xr:uid="{00000000-0005-0000-0000-00008CBE0000}"/>
    <cellStyle name="SAPBEXresDataEmph 4 43 2" xfId="34391" xr:uid="{00000000-0005-0000-0000-00008DBE0000}"/>
    <cellStyle name="SAPBEXresDataEmph 4 43 3" xfId="44400" xr:uid="{00000000-0005-0000-0000-00008EBE0000}"/>
    <cellStyle name="SAPBEXresDataEmph 4 43 4" xfId="57408" xr:uid="{00000000-0005-0000-0000-00008FBE0000}"/>
    <cellStyle name="SAPBEXresDataEmph 4 44" xfId="18563" xr:uid="{00000000-0005-0000-0000-000090BE0000}"/>
    <cellStyle name="SAPBEXresDataEmph 4 44 2" xfId="34678" xr:uid="{00000000-0005-0000-0000-000091BE0000}"/>
    <cellStyle name="SAPBEXresDataEmph 4 44 3" xfId="44637" xr:uid="{00000000-0005-0000-0000-000092BE0000}"/>
    <cellStyle name="SAPBEXresDataEmph 4 44 4" xfId="57645" xr:uid="{00000000-0005-0000-0000-000093BE0000}"/>
    <cellStyle name="SAPBEXresDataEmph 4 45" xfId="19022" xr:uid="{00000000-0005-0000-0000-000094BE0000}"/>
    <cellStyle name="SAPBEXresDataEmph 4 45 2" xfId="35085" xr:uid="{00000000-0005-0000-0000-000095BE0000}"/>
    <cellStyle name="SAPBEXresDataEmph 4 45 3" xfId="44979" xr:uid="{00000000-0005-0000-0000-000096BE0000}"/>
    <cellStyle name="SAPBEXresDataEmph 4 45 4" xfId="57987" xr:uid="{00000000-0005-0000-0000-000097BE0000}"/>
    <cellStyle name="SAPBEXresDataEmph 4 46" xfId="19326" xr:uid="{00000000-0005-0000-0000-000098BE0000}"/>
    <cellStyle name="SAPBEXresDataEmph 4 46 2" xfId="35355" xr:uid="{00000000-0005-0000-0000-000099BE0000}"/>
    <cellStyle name="SAPBEXresDataEmph 4 46 3" xfId="45202" xr:uid="{00000000-0005-0000-0000-00009ABE0000}"/>
    <cellStyle name="SAPBEXresDataEmph 4 46 4" xfId="58210" xr:uid="{00000000-0005-0000-0000-00009BBE0000}"/>
    <cellStyle name="SAPBEXresDataEmph 4 47" xfId="30550" xr:uid="{00000000-0005-0000-0000-00009CBE0000}"/>
    <cellStyle name="SAPBEXresDataEmph 4 48" xfId="45486" xr:uid="{00000000-0005-0000-0000-00009DBE0000}"/>
    <cellStyle name="SAPBEXresDataEmph 4 5" xfId="4013" xr:uid="{00000000-0005-0000-0000-00009EBE0000}"/>
    <cellStyle name="SAPBEXresDataEmph 4 5 2" xfId="21520" xr:uid="{00000000-0005-0000-0000-00009FBE0000}"/>
    <cellStyle name="SAPBEXresDataEmph 4 5 3" xfId="19986" xr:uid="{00000000-0005-0000-0000-0000A0BE0000}"/>
    <cellStyle name="SAPBEXresDataEmph 4 5 4" xfId="46346" xr:uid="{00000000-0005-0000-0000-0000A1BE0000}"/>
    <cellStyle name="SAPBEXresDataEmph 4 6" xfId="4809" xr:uid="{00000000-0005-0000-0000-0000A2BE0000}"/>
    <cellStyle name="SAPBEXresDataEmph 4 6 2" xfId="22242" xr:uid="{00000000-0005-0000-0000-0000A3BE0000}"/>
    <cellStyle name="SAPBEXresDataEmph 4 6 3" xfId="21279" xr:uid="{00000000-0005-0000-0000-0000A4BE0000}"/>
    <cellStyle name="SAPBEXresDataEmph 4 6 4" xfId="46955" xr:uid="{00000000-0005-0000-0000-0000A5BE0000}"/>
    <cellStyle name="SAPBEXresDataEmph 4 7" xfId="4422" xr:uid="{00000000-0005-0000-0000-0000A6BE0000}"/>
    <cellStyle name="SAPBEXresDataEmph 4 7 2" xfId="21885" xr:uid="{00000000-0005-0000-0000-0000A7BE0000}"/>
    <cellStyle name="SAPBEXresDataEmph 4 7 3" xfId="29816" xr:uid="{00000000-0005-0000-0000-0000A8BE0000}"/>
    <cellStyle name="SAPBEXresDataEmph 4 7 4" xfId="46653" xr:uid="{00000000-0005-0000-0000-0000A9BE0000}"/>
    <cellStyle name="SAPBEXresDataEmph 4 8" xfId="5322" xr:uid="{00000000-0005-0000-0000-0000AABE0000}"/>
    <cellStyle name="SAPBEXresDataEmph 4 8 2" xfId="22709" xr:uid="{00000000-0005-0000-0000-0000ABBE0000}"/>
    <cellStyle name="SAPBEXresDataEmph 4 8 3" xfId="20341" xr:uid="{00000000-0005-0000-0000-0000ACBE0000}"/>
    <cellStyle name="SAPBEXresDataEmph 4 8 4" xfId="47357" xr:uid="{00000000-0005-0000-0000-0000ADBE0000}"/>
    <cellStyle name="SAPBEXresDataEmph 4 9" xfId="5286" xr:uid="{00000000-0005-0000-0000-0000AEBE0000}"/>
    <cellStyle name="SAPBEXresDataEmph 4 9 2" xfId="22675" xr:uid="{00000000-0005-0000-0000-0000AFBE0000}"/>
    <cellStyle name="SAPBEXresDataEmph 4 9 3" xfId="20370" xr:uid="{00000000-0005-0000-0000-0000B0BE0000}"/>
    <cellStyle name="SAPBEXresDataEmph 4 9 4" xfId="47326" xr:uid="{00000000-0005-0000-0000-0000B1BE0000}"/>
    <cellStyle name="SAPBEXresDataEmph 5" xfId="3150" xr:uid="{00000000-0005-0000-0000-0000B2BE0000}"/>
    <cellStyle name="SAPBEXresDataEmph 5 2" xfId="20743" xr:uid="{00000000-0005-0000-0000-0000B3BE0000}"/>
    <cellStyle name="SAPBEXresDataEmph 5 3" xfId="20535" xr:uid="{00000000-0005-0000-0000-0000B4BE0000}"/>
    <cellStyle name="SAPBEXresDataEmph 5 4" xfId="45693" xr:uid="{00000000-0005-0000-0000-0000B5BE0000}"/>
    <cellStyle name="SAPBEXresDataEmph 6" xfId="4065" xr:uid="{00000000-0005-0000-0000-0000B6BE0000}"/>
    <cellStyle name="SAPBEXresDataEmph 6 2" xfId="21568" xr:uid="{00000000-0005-0000-0000-0000B7BE0000}"/>
    <cellStyle name="SAPBEXresDataEmph 6 3" xfId="19944" xr:uid="{00000000-0005-0000-0000-0000B8BE0000}"/>
    <cellStyle name="SAPBEXresDataEmph 6 4" xfId="46388" xr:uid="{00000000-0005-0000-0000-0000B9BE0000}"/>
    <cellStyle name="SAPBEXresDataEmph 7" xfId="5845" xr:uid="{00000000-0005-0000-0000-0000BABE0000}"/>
    <cellStyle name="SAPBEXresDataEmph 7 2" xfId="23190" xr:uid="{00000000-0005-0000-0000-0000BBBE0000}"/>
    <cellStyle name="SAPBEXresDataEmph 7 3" xfId="21712" xr:uid="{00000000-0005-0000-0000-0000BCBE0000}"/>
    <cellStyle name="SAPBEXresDataEmph 7 4" xfId="47770" xr:uid="{00000000-0005-0000-0000-0000BDBE0000}"/>
    <cellStyle name="SAPBEXresDataEmph 8" xfId="5900" xr:uid="{00000000-0005-0000-0000-0000BEBE0000}"/>
    <cellStyle name="SAPBEXresDataEmph 8 2" xfId="23242" xr:uid="{00000000-0005-0000-0000-0000BFBE0000}"/>
    <cellStyle name="SAPBEXresDataEmph 8 3" xfId="28182" xr:uid="{00000000-0005-0000-0000-0000C0BE0000}"/>
    <cellStyle name="SAPBEXresDataEmph 8 4" xfId="47822" xr:uid="{00000000-0005-0000-0000-0000C1BE0000}"/>
    <cellStyle name="SAPBEXresDataEmph 9" xfId="6944" xr:uid="{00000000-0005-0000-0000-0000C2BE0000}"/>
    <cellStyle name="SAPBEXresDataEmph 9 2" xfId="24189" xr:uid="{00000000-0005-0000-0000-0000C3BE0000}"/>
    <cellStyle name="SAPBEXresDataEmph 9 3" xfId="35657" xr:uid="{00000000-0005-0000-0000-0000C4BE0000}"/>
    <cellStyle name="SAPBEXresDataEmph 9 4" xfId="48626" xr:uid="{00000000-0005-0000-0000-0000C5BE0000}"/>
    <cellStyle name="SAPBEXresItem" xfId="1615" xr:uid="{00000000-0005-0000-0000-0000C6BE0000}"/>
    <cellStyle name="SAPBEXresItem 10" xfId="7305" xr:uid="{00000000-0005-0000-0000-0000C7BE0000}"/>
    <cellStyle name="SAPBEXresItem 10 2" xfId="24517" xr:uid="{00000000-0005-0000-0000-0000C8BE0000}"/>
    <cellStyle name="SAPBEXresItem 10 3" xfId="35931" xr:uid="{00000000-0005-0000-0000-0000C9BE0000}"/>
    <cellStyle name="SAPBEXresItem 10 4" xfId="48902" xr:uid="{00000000-0005-0000-0000-0000CABE0000}"/>
    <cellStyle name="SAPBEXresItem 11" xfId="8582" xr:uid="{00000000-0005-0000-0000-0000CBBE0000}"/>
    <cellStyle name="SAPBEXresItem 11 2" xfId="25678" xr:uid="{00000000-0005-0000-0000-0000CCBE0000}"/>
    <cellStyle name="SAPBEXresItem 11 3" xfId="36935" xr:uid="{00000000-0005-0000-0000-0000CDBE0000}"/>
    <cellStyle name="SAPBEXresItem 11 4" xfId="49906" xr:uid="{00000000-0005-0000-0000-0000CEBE0000}"/>
    <cellStyle name="SAPBEXresItem 12" xfId="8123" xr:uid="{00000000-0005-0000-0000-0000CFBE0000}"/>
    <cellStyle name="SAPBEXresItem 12 2" xfId="25256" xr:uid="{00000000-0005-0000-0000-0000D0BE0000}"/>
    <cellStyle name="SAPBEXresItem 12 3" xfId="36564" xr:uid="{00000000-0005-0000-0000-0000D1BE0000}"/>
    <cellStyle name="SAPBEXresItem 12 4" xfId="49535" xr:uid="{00000000-0005-0000-0000-0000D2BE0000}"/>
    <cellStyle name="SAPBEXresItem 13" xfId="9465" xr:uid="{00000000-0005-0000-0000-0000D3BE0000}"/>
    <cellStyle name="SAPBEXresItem 13 2" xfId="26485" xr:uid="{00000000-0005-0000-0000-0000D4BE0000}"/>
    <cellStyle name="SAPBEXresItem 13 3" xfId="37633" xr:uid="{00000000-0005-0000-0000-0000D5BE0000}"/>
    <cellStyle name="SAPBEXresItem 13 4" xfId="50599" xr:uid="{00000000-0005-0000-0000-0000D6BE0000}"/>
    <cellStyle name="SAPBEXresItem 14" xfId="9186" xr:uid="{00000000-0005-0000-0000-0000D7BE0000}"/>
    <cellStyle name="SAPBEXresItem 14 2" xfId="26219" xr:uid="{00000000-0005-0000-0000-0000D8BE0000}"/>
    <cellStyle name="SAPBEXresItem 14 3" xfId="37398" xr:uid="{00000000-0005-0000-0000-0000D9BE0000}"/>
    <cellStyle name="SAPBEXresItem 14 4" xfId="50365" xr:uid="{00000000-0005-0000-0000-0000DABE0000}"/>
    <cellStyle name="SAPBEXresItem 15" xfId="9932" xr:uid="{00000000-0005-0000-0000-0000DBBE0000}"/>
    <cellStyle name="SAPBEXresItem 15 2" xfId="26922" xr:uid="{00000000-0005-0000-0000-0000DCBE0000}"/>
    <cellStyle name="SAPBEXresItem 15 3" xfId="38034" xr:uid="{00000000-0005-0000-0000-0000DDBE0000}"/>
    <cellStyle name="SAPBEXresItem 15 4" xfId="50999" xr:uid="{00000000-0005-0000-0000-0000DEBE0000}"/>
    <cellStyle name="SAPBEXresItem 16" xfId="9763" xr:uid="{00000000-0005-0000-0000-0000DFBE0000}"/>
    <cellStyle name="SAPBEXresItem 16 2" xfId="26759" xr:uid="{00000000-0005-0000-0000-0000E0BE0000}"/>
    <cellStyle name="SAPBEXresItem 16 3" xfId="37886" xr:uid="{00000000-0005-0000-0000-0000E1BE0000}"/>
    <cellStyle name="SAPBEXresItem 16 4" xfId="50852" xr:uid="{00000000-0005-0000-0000-0000E2BE0000}"/>
    <cellStyle name="SAPBEXresItem 17" xfId="12722" xr:uid="{00000000-0005-0000-0000-0000E3BE0000}"/>
    <cellStyle name="SAPBEXresItem 17 2" xfId="29453" xr:uid="{00000000-0005-0000-0000-0000E4BE0000}"/>
    <cellStyle name="SAPBEXresItem 17 3" xfId="40162" xr:uid="{00000000-0005-0000-0000-0000E5BE0000}"/>
    <cellStyle name="SAPBEXresItem 17 4" xfId="53170" xr:uid="{00000000-0005-0000-0000-0000E6BE0000}"/>
    <cellStyle name="SAPBEXresItem 18" xfId="9224" xr:uid="{00000000-0005-0000-0000-0000E7BE0000}"/>
    <cellStyle name="SAPBEXresItem 18 2" xfId="26255" xr:uid="{00000000-0005-0000-0000-0000E8BE0000}"/>
    <cellStyle name="SAPBEXresItem 18 3" xfId="37433" xr:uid="{00000000-0005-0000-0000-0000E9BE0000}"/>
    <cellStyle name="SAPBEXresItem 18 4" xfId="50400" xr:uid="{00000000-0005-0000-0000-0000EABE0000}"/>
    <cellStyle name="SAPBEXresItem 19" xfId="10170" xr:uid="{00000000-0005-0000-0000-0000EBBE0000}"/>
    <cellStyle name="SAPBEXresItem 19 2" xfId="27141" xr:uid="{00000000-0005-0000-0000-0000ECBE0000}"/>
    <cellStyle name="SAPBEXresItem 19 3" xfId="38216" xr:uid="{00000000-0005-0000-0000-0000EDBE0000}"/>
    <cellStyle name="SAPBEXresItem 19 4" xfId="51179" xr:uid="{00000000-0005-0000-0000-0000EEBE0000}"/>
    <cellStyle name="SAPBEXresItem 2" xfId="2927" xr:uid="{00000000-0005-0000-0000-0000EFBE0000}"/>
    <cellStyle name="SAPBEXresItem 2 10" xfId="6296" xr:uid="{00000000-0005-0000-0000-0000F0BE0000}"/>
    <cellStyle name="SAPBEXresItem 2 10 2" xfId="23618" xr:uid="{00000000-0005-0000-0000-0000F1BE0000}"/>
    <cellStyle name="SAPBEXresItem 2 10 3" xfId="20888" xr:uid="{00000000-0005-0000-0000-0000F2BE0000}"/>
    <cellStyle name="SAPBEXresItem 2 10 4" xfId="48152" xr:uid="{00000000-0005-0000-0000-0000F3BE0000}"/>
    <cellStyle name="SAPBEXresItem 2 11" xfId="6531" xr:uid="{00000000-0005-0000-0000-0000F4BE0000}"/>
    <cellStyle name="SAPBEXresItem 2 11 2" xfId="23827" xr:uid="{00000000-0005-0000-0000-0000F5BE0000}"/>
    <cellStyle name="SAPBEXresItem 2 11 3" xfId="26476" xr:uid="{00000000-0005-0000-0000-0000F6BE0000}"/>
    <cellStyle name="SAPBEXresItem 2 11 4" xfId="48325" xr:uid="{00000000-0005-0000-0000-0000F7BE0000}"/>
    <cellStyle name="SAPBEXresItem 2 12" xfId="6825" xr:uid="{00000000-0005-0000-0000-0000F8BE0000}"/>
    <cellStyle name="SAPBEXresItem 2 12 2" xfId="24089" xr:uid="{00000000-0005-0000-0000-0000F9BE0000}"/>
    <cellStyle name="SAPBEXresItem 2 12 3" xfId="29393" xr:uid="{00000000-0005-0000-0000-0000FABE0000}"/>
    <cellStyle name="SAPBEXresItem 2 12 4" xfId="48548" xr:uid="{00000000-0005-0000-0000-0000FBBE0000}"/>
    <cellStyle name="SAPBEXresItem 2 13" xfId="7188" xr:uid="{00000000-0005-0000-0000-0000FCBE0000}"/>
    <cellStyle name="SAPBEXresItem 2 13 2" xfId="24419" xr:uid="{00000000-0005-0000-0000-0000FDBE0000}"/>
    <cellStyle name="SAPBEXresItem 2 13 3" xfId="35859" xr:uid="{00000000-0005-0000-0000-0000FEBE0000}"/>
    <cellStyle name="SAPBEXresItem 2 13 4" xfId="48828" xr:uid="{00000000-0005-0000-0000-0000FFBE0000}"/>
    <cellStyle name="SAPBEXresItem 2 14" xfId="7615" xr:uid="{00000000-0005-0000-0000-000000BF0000}"/>
    <cellStyle name="SAPBEXresItem 2 14 2" xfId="24795" xr:uid="{00000000-0005-0000-0000-000001BF0000}"/>
    <cellStyle name="SAPBEXresItem 2 14 3" xfId="36167" xr:uid="{00000000-0005-0000-0000-000002BF0000}"/>
    <cellStyle name="SAPBEXresItem 2 14 4" xfId="49138" xr:uid="{00000000-0005-0000-0000-000003BF0000}"/>
    <cellStyle name="SAPBEXresItem 2 15" xfId="7912" xr:uid="{00000000-0005-0000-0000-000004BF0000}"/>
    <cellStyle name="SAPBEXresItem 2 15 2" xfId="25065" xr:uid="{00000000-0005-0000-0000-000005BF0000}"/>
    <cellStyle name="SAPBEXresItem 2 15 3" xfId="36397" xr:uid="{00000000-0005-0000-0000-000006BF0000}"/>
    <cellStyle name="SAPBEXresItem 2 15 4" xfId="49368" xr:uid="{00000000-0005-0000-0000-000007BF0000}"/>
    <cellStyle name="SAPBEXresItem 2 16" xfId="8494" xr:uid="{00000000-0005-0000-0000-000008BF0000}"/>
    <cellStyle name="SAPBEXresItem 2 16 2" xfId="25608" xr:uid="{00000000-0005-0000-0000-000009BF0000}"/>
    <cellStyle name="SAPBEXresItem 2 16 3" xfId="36881" xr:uid="{00000000-0005-0000-0000-00000ABF0000}"/>
    <cellStyle name="SAPBEXresItem 2 16 4" xfId="49852" xr:uid="{00000000-0005-0000-0000-00000BBF0000}"/>
    <cellStyle name="SAPBEXresItem 2 17" xfId="8756" xr:uid="{00000000-0005-0000-0000-00000CBF0000}"/>
    <cellStyle name="SAPBEXresItem 2 17 2" xfId="25835" xr:uid="{00000000-0005-0000-0000-00000DBF0000}"/>
    <cellStyle name="SAPBEXresItem 2 17 3" xfId="37069" xr:uid="{00000000-0005-0000-0000-00000EBF0000}"/>
    <cellStyle name="SAPBEXresItem 2 17 4" xfId="50040" xr:uid="{00000000-0005-0000-0000-00000FBF0000}"/>
    <cellStyle name="SAPBEXresItem 2 18" xfId="9033" xr:uid="{00000000-0005-0000-0000-000010BF0000}"/>
    <cellStyle name="SAPBEXresItem 2 18 2" xfId="26084" xr:uid="{00000000-0005-0000-0000-000011BF0000}"/>
    <cellStyle name="SAPBEXresItem 2 18 3" xfId="37285" xr:uid="{00000000-0005-0000-0000-000012BF0000}"/>
    <cellStyle name="SAPBEXresItem 2 18 4" xfId="50256" xr:uid="{00000000-0005-0000-0000-000013BF0000}"/>
    <cellStyle name="SAPBEXresItem 2 19" xfId="10553" xr:uid="{00000000-0005-0000-0000-000014BF0000}"/>
    <cellStyle name="SAPBEXresItem 2 19 2" xfId="27506" xr:uid="{00000000-0005-0000-0000-000015BF0000}"/>
    <cellStyle name="SAPBEXresItem 2 19 3" xfId="38546" xr:uid="{00000000-0005-0000-0000-000016BF0000}"/>
    <cellStyle name="SAPBEXresItem 2 19 4" xfId="51533" xr:uid="{00000000-0005-0000-0000-000017BF0000}"/>
    <cellStyle name="SAPBEXresItem 2 2" xfId="3439" xr:uid="{00000000-0005-0000-0000-000018BF0000}"/>
    <cellStyle name="SAPBEXresItem 2 2 2" xfId="21011" xr:uid="{00000000-0005-0000-0000-000019BF0000}"/>
    <cellStyle name="SAPBEXresItem 2 2 3" xfId="33812" xr:uid="{00000000-0005-0000-0000-00001ABF0000}"/>
    <cellStyle name="SAPBEXresItem 2 2 4" xfId="45924" xr:uid="{00000000-0005-0000-0000-00001BBF0000}"/>
    <cellStyle name="SAPBEXresItem 2 20" xfId="10799" xr:uid="{00000000-0005-0000-0000-00001CBF0000}"/>
    <cellStyle name="SAPBEXresItem 2 20 2" xfId="27733" xr:uid="{00000000-0005-0000-0000-00001DBF0000}"/>
    <cellStyle name="SAPBEXresItem 2 20 3" xfId="38742" xr:uid="{00000000-0005-0000-0000-00001EBF0000}"/>
    <cellStyle name="SAPBEXresItem 2 20 4" xfId="51750" xr:uid="{00000000-0005-0000-0000-00001FBF0000}"/>
    <cellStyle name="SAPBEXresItem 2 21" xfId="11124" xr:uid="{00000000-0005-0000-0000-000020BF0000}"/>
    <cellStyle name="SAPBEXresItem 2 21 2" xfId="28028" xr:uid="{00000000-0005-0000-0000-000021BF0000}"/>
    <cellStyle name="SAPBEXresItem 2 21 3" xfId="38981" xr:uid="{00000000-0005-0000-0000-000022BF0000}"/>
    <cellStyle name="SAPBEXresItem 2 21 4" xfId="51989" xr:uid="{00000000-0005-0000-0000-000023BF0000}"/>
    <cellStyle name="SAPBEXresItem 2 22" xfId="11464" xr:uid="{00000000-0005-0000-0000-000024BF0000}"/>
    <cellStyle name="SAPBEXresItem 2 22 2" xfId="28338" xr:uid="{00000000-0005-0000-0000-000025BF0000}"/>
    <cellStyle name="SAPBEXresItem 2 22 3" xfId="39240" xr:uid="{00000000-0005-0000-0000-000026BF0000}"/>
    <cellStyle name="SAPBEXresItem 2 22 4" xfId="52248" xr:uid="{00000000-0005-0000-0000-000027BF0000}"/>
    <cellStyle name="SAPBEXresItem 2 23" xfId="11735" xr:uid="{00000000-0005-0000-0000-000028BF0000}"/>
    <cellStyle name="SAPBEXresItem 2 23 2" xfId="28575" xr:uid="{00000000-0005-0000-0000-000029BF0000}"/>
    <cellStyle name="SAPBEXresItem 2 23 3" xfId="39442" xr:uid="{00000000-0005-0000-0000-00002ABF0000}"/>
    <cellStyle name="SAPBEXresItem 2 23 4" xfId="52450" xr:uid="{00000000-0005-0000-0000-00002BBF0000}"/>
    <cellStyle name="SAPBEXresItem 2 24" xfId="12064" xr:uid="{00000000-0005-0000-0000-00002CBF0000}"/>
    <cellStyle name="SAPBEXresItem 2 24 2" xfId="28875" xr:uid="{00000000-0005-0000-0000-00002DBF0000}"/>
    <cellStyle name="SAPBEXresItem 2 24 3" xfId="39703" xr:uid="{00000000-0005-0000-0000-00002EBF0000}"/>
    <cellStyle name="SAPBEXresItem 2 24 4" xfId="52711" xr:uid="{00000000-0005-0000-0000-00002FBF0000}"/>
    <cellStyle name="SAPBEXresItem 2 25" xfId="12351" xr:uid="{00000000-0005-0000-0000-000030BF0000}"/>
    <cellStyle name="SAPBEXresItem 2 25 2" xfId="29129" xr:uid="{00000000-0005-0000-0000-000031BF0000}"/>
    <cellStyle name="SAPBEXresItem 2 25 3" xfId="39903" xr:uid="{00000000-0005-0000-0000-000032BF0000}"/>
    <cellStyle name="SAPBEXresItem 2 25 4" xfId="52911" xr:uid="{00000000-0005-0000-0000-000033BF0000}"/>
    <cellStyle name="SAPBEXresItem 2 26" xfId="12623" xr:uid="{00000000-0005-0000-0000-000034BF0000}"/>
    <cellStyle name="SAPBEXresItem 2 26 2" xfId="29370" xr:uid="{00000000-0005-0000-0000-000035BF0000}"/>
    <cellStyle name="SAPBEXresItem 2 26 3" xfId="40103" xr:uid="{00000000-0005-0000-0000-000036BF0000}"/>
    <cellStyle name="SAPBEXresItem 2 26 4" xfId="53111" xr:uid="{00000000-0005-0000-0000-000037BF0000}"/>
    <cellStyle name="SAPBEXresItem 2 27" xfId="12905" xr:uid="{00000000-0005-0000-0000-000038BF0000}"/>
    <cellStyle name="SAPBEXresItem 2 27 2" xfId="29619" xr:uid="{00000000-0005-0000-0000-000039BF0000}"/>
    <cellStyle name="SAPBEXresItem 2 27 3" xfId="40303" xr:uid="{00000000-0005-0000-0000-00003ABF0000}"/>
    <cellStyle name="SAPBEXresItem 2 27 4" xfId="53311" xr:uid="{00000000-0005-0000-0000-00003BBF0000}"/>
    <cellStyle name="SAPBEXresItem 2 28" xfId="13247" xr:uid="{00000000-0005-0000-0000-00003CBF0000}"/>
    <cellStyle name="SAPBEXresItem 2 28 2" xfId="29927" xr:uid="{00000000-0005-0000-0000-00003DBF0000}"/>
    <cellStyle name="SAPBEXresItem 2 28 3" xfId="40571" xr:uid="{00000000-0005-0000-0000-00003EBF0000}"/>
    <cellStyle name="SAPBEXresItem 2 28 4" xfId="53579" xr:uid="{00000000-0005-0000-0000-00003FBF0000}"/>
    <cellStyle name="SAPBEXresItem 2 29" xfId="13584" xr:uid="{00000000-0005-0000-0000-000040BF0000}"/>
    <cellStyle name="SAPBEXresItem 2 29 2" xfId="30233" xr:uid="{00000000-0005-0000-0000-000041BF0000}"/>
    <cellStyle name="SAPBEXresItem 2 29 3" xfId="40837" xr:uid="{00000000-0005-0000-0000-000042BF0000}"/>
    <cellStyle name="SAPBEXresItem 2 29 4" xfId="53845" xr:uid="{00000000-0005-0000-0000-000043BF0000}"/>
    <cellStyle name="SAPBEXresItem 2 3" xfId="3735" xr:uid="{00000000-0005-0000-0000-000044BF0000}"/>
    <cellStyle name="SAPBEXresItem 2 3 2" xfId="21270" xr:uid="{00000000-0005-0000-0000-000045BF0000}"/>
    <cellStyle name="SAPBEXresItem 2 3 3" xfId="21620" xr:uid="{00000000-0005-0000-0000-000046BF0000}"/>
    <cellStyle name="SAPBEXresItem 2 3 4" xfId="46141" xr:uid="{00000000-0005-0000-0000-000047BF0000}"/>
    <cellStyle name="SAPBEXresItem 2 30" xfId="13824" xr:uid="{00000000-0005-0000-0000-000048BF0000}"/>
    <cellStyle name="SAPBEXresItem 2 30 2" xfId="30447" xr:uid="{00000000-0005-0000-0000-000049BF0000}"/>
    <cellStyle name="SAPBEXresItem 2 30 3" xfId="41022" xr:uid="{00000000-0005-0000-0000-00004ABF0000}"/>
    <cellStyle name="SAPBEXresItem 2 30 4" xfId="54030" xr:uid="{00000000-0005-0000-0000-00004BBF0000}"/>
    <cellStyle name="SAPBEXresItem 2 31" xfId="14099" xr:uid="{00000000-0005-0000-0000-00004CBF0000}"/>
    <cellStyle name="SAPBEXresItem 2 31 2" xfId="30686" xr:uid="{00000000-0005-0000-0000-00004DBF0000}"/>
    <cellStyle name="SAPBEXresItem 2 31 3" xfId="41224" xr:uid="{00000000-0005-0000-0000-00004EBF0000}"/>
    <cellStyle name="SAPBEXresItem 2 31 4" xfId="54232" xr:uid="{00000000-0005-0000-0000-00004FBF0000}"/>
    <cellStyle name="SAPBEXresItem 2 32" xfId="14396" xr:uid="{00000000-0005-0000-0000-000050BF0000}"/>
    <cellStyle name="SAPBEXresItem 2 32 2" xfId="30950" xr:uid="{00000000-0005-0000-0000-000051BF0000}"/>
    <cellStyle name="SAPBEXresItem 2 32 3" xfId="41440" xr:uid="{00000000-0005-0000-0000-000052BF0000}"/>
    <cellStyle name="SAPBEXresItem 2 32 4" xfId="54448" xr:uid="{00000000-0005-0000-0000-000053BF0000}"/>
    <cellStyle name="SAPBEXresItem 2 33" xfId="14720" xr:uid="{00000000-0005-0000-0000-000054BF0000}"/>
    <cellStyle name="SAPBEXresItem 2 33 2" xfId="31238" xr:uid="{00000000-0005-0000-0000-000055BF0000}"/>
    <cellStyle name="SAPBEXresItem 2 33 3" xfId="41683" xr:uid="{00000000-0005-0000-0000-000056BF0000}"/>
    <cellStyle name="SAPBEXresItem 2 33 4" xfId="54691" xr:uid="{00000000-0005-0000-0000-000057BF0000}"/>
    <cellStyle name="SAPBEXresItem 2 34" xfId="15022" xr:uid="{00000000-0005-0000-0000-000058BF0000}"/>
    <cellStyle name="SAPBEXresItem 2 34 2" xfId="31507" xr:uid="{00000000-0005-0000-0000-000059BF0000}"/>
    <cellStyle name="SAPBEXresItem 2 34 3" xfId="41915" xr:uid="{00000000-0005-0000-0000-00005ABF0000}"/>
    <cellStyle name="SAPBEXresItem 2 34 4" xfId="54923" xr:uid="{00000000-0005-0000-0000-00005BBF0000}"/>
    <cellStyle name="SAPBEXresItem 2 35" xfId="15328" xr:uid="{00000000-0005-0000-0000-00005CBF0000}"/>
    <cellStyle name="SAPBEXresItem 2 35 2" xfId="31776" xr:uid="{00000000-0005-0000-0000-00005DBF0000}"/>
    <cellStyle name="SAPBEXresItem 2 35 3" xfId="42145" xr:uid="{00000000-0005-0000-0000-00005EBF0000}"/>
    <cellStyle name="SAPBEXresItem 2 35 4" xfId="55153" xr:uid="{00000000-0005-0000-0000-00005FBF0000}"/>
    <cellStyle name="SAPBEXresItem 2 36" xfId="15773" xr:uid="{00000000-0005-0000-0000-000060BF0000}"/>
    <cellStyle name="SAPBEXresItem 2 36 2" xfId="32180" xr:uid="{00000000-0005-0000-0000-000061BF0000}"/>
    <cellStyle name="SAPBEXresItem 2 36 3" xfId="42507" xr:uid="{00000000-0005-0000-0000-000062BF0000}"/>
    <cellStyle name="SAPBEXresItem 2 36 4" xfId="55515" xr:uid="{00000000-0005-0000-0000-000063BF0000}"/>
    <cellStyle name="SAPBEXresItem 2 37" xfId="16037" xr:uid="{00000000-0005-0000-0000-000064BF0000}"/>
    <cellStyle name="SAPBEXresItem 2 37 2" xfId="32408" xr:uid="{00000000-0005-0000-0000-000065BF0000}"/>
    <cellStyle name="SAPBEXresItem 2 37 3" xfId="42697" xr:uid="{00000000-0005-0000-0000-000066BF0000}"/>
    <cellStyle name="SAPBEXresItem 2 37 4" xfId="55705" xr:uid="{00000000-0005-0000-0000-000067BF0000}"/>
    <cellStyle name="SAPBEXresItem 2 38" xfId="16524" xr:uid="{00000000-0005-0000-0000-000068BF0000}"/>
    <cellStyle name="SAPBEXresItem 2 38 2" xfId="32855" xr:uid="{00000000-0005-0000-0000-000069BF0000}"/>
    <cellStyle name="SAPBEXresItem 2 38 3" xfId="43094" xr:uid="{00000000-0005-0000-0000-00006ABF0000}"/>
    <cellStyle name="SAPBEXresItem 2 38 4" xfId="56102" xr:uid="{00000000-0005-0000-0000-00006BBF0000}"/>
    <cellStyle name="SAPBEXresItem 2 39" xfId="16743" xr:uid="{00000000-0005-0000-0000-00006CBF0000}"/>
    <cellStyle name="SAPBEXresItem 2 39 2" xfId="33049" xr:uid="{00000000-0005-0000-0000-00006DBF0000}"/>
    <cellStyle name="SAPBEXresItem 2 39 3" xfId="43264" xr:uid="{00000000-0005-0000-0000-00006EBF0000}"/>
    <cellStyle name="SAPBEXresItem 2 39 4" xfId="56272" xr:uid="{00000000-0005-0000-0000-00006FBF0000}"/>
    <cellStyle name="SAPBEXresItem 2 4" xfId="4352" xr:uid="{00000000-0005-0000-0000-000070BF0000}"/>
    <cellStyle name="SAPBEXresItem 2 4 2" xfId="21834" xr:uid="{00000000-0005-0000-0000-000071BF0000}"/>
    <cellStyle name="SAPBEXresItem 2 4 3" xfId="22881" xr:uid="{00000000-0005-0000-0000-000072BF0000}"/>
    <cellStyle name="SAPBEXresItem 2 4 4" xfId="46619" xr:uid="{00000000-0005-0000-0000-000073BF0000}"/>
    <cellStyle name="SAPBEXresItem 2 40" xfId="17544" xr:uid="{00000000-0005-0000-0000-000074BF0000}"/>
    <cellStyle name="SAPBEXresItem 2 40 2" xfId="33782" xr:uid="{00000000-0005-0000-0000-000075BF0000}"/>
    <cellStyle name="SAPBEXresItem 2 40 3" xfId="43896" xr:uid="{00000000-0005-0000-0000-000076BF0000}"/>
    <cellStyle name="SAPBEXresItem 2 40 4" xfId="56904" xr:uid="{00000000-0005-0000-0000-000077BF0000}"/>
    <cellStyle name="SAPBEXresItem 2 41" xfId="17795" xr:uid="{00000000-0005-0000-0000-000078BF0000}"/>
    <cellStyle name="SAPBEXresItem 2 41 2" xfId="34003" xr:uid="{00000000-0005-0000-0000-000079BF0000}"/>
    <cellStyle name="SAPBEXresItem 2 41 3" xfId="44077" xr:uid="{00000000-0005-0000-0000-00007ABF0000}"/>
    <cellStyle name="SAPBEXresItem 2 41 4" xfId="57085" xr:uid="{00000000-0005-0000-0000-00007BBF0000}"/>
    <cellStyle name="SAPBEXresItem 2 42" xfId="18114" xr:uid="{00000000-0005-0000-0000-00007CBF0000}"/>
    <cellStyle name="SAPBEXresItem 2 42 2" xfId="34284" xr:uid="{00000000-0005-0000-0000-00007DBF0000}"/>
    <cellStyle name="SAPBEXresItem 2 42 3" xfId="44311" xr:uid="{00000000-0005-0000-0000-00007EBF0000}"/>
    <cellStyle name="SAPBEXresItem 2 42 4" xfId="57319" xr:uid="{00000000-0005-0000-0000-00007FBF0000}"/>
    <cellStyle name="SAPBEXresItem 2 43" xfId="18425" xr:uid="{00000000-0005-0000-0000-000080BF0000}"/>
    <cellStyle name="SAPBEXresItem 2 43 2" xfId="34559" xr:uid="{00000000-0005-0000-0000-000081BF0000}"/>
    <cellStyle name="SAPBEXresItem 2 43 3" xfId="44541" xr:uid="{00000000-0005-0000-0000-000082BF0000}"/>
    <cellStyle name="SAPBEXresItem 2 43 4" xfId="57549" xr:uid="{00000000-0005-0000-0000-000083BF0000}"/>
    <cellStyle name="SAPBEXresItem 2 44" xfId="18741" xr:uid="{00000000-0005-0000-0000-000084BF0000}"/>
    <cellStyle name="SAPBEXresItem 2 44 2" xfId="34839" xr:uid="{00000000-0005-0000-0000-000085BF0000}"/>
    <cellStyle name="SAPBEXresItem 2 44 3" xfId="44776" xr:uid="{00000000-0005-0000-0000-000086BF0000}"/>
    <cellStyle name="SAPBEXresItem 2 44 4" xfId="57784" xr:uid="{00000000-0005-0000-0000-000087BF0000}"/>
    <cellStyle name="SAPBEXresItem 2 45" xfId="19201" xr:uid="{00000000-0005-0000-0000-000088BF0000}"/>
    <cellStyle name="SAPBEXresItem 2 45 2" xfId="35248" xr:uid="{00000000-0005-0000-0000-000089BF0000}"/>
    <cellStyle name="SAPBEXresItem 2 45 3" xfId="45118" xr:uid="{00000000-0005-0000-0000-00008ABF0000}"/>
    <cellStyle name="SAPBEXresItem 2 45 4" xfId="58126" xr:uid="{00000000-0005-0000-0000-00008BBF0000}"/>
    <cellStyle name="SAPBEXresItem 2 46" xfId="19504" xr:uid="{00000000-0005-0000-0000-00008CBF0000}"/>
    <cellStyle name="SAPBEXresItem 2 46 2" xfId="35514" xr:uid="{00000000-0005-0000-0000-00008DBF0000}"/>
    <cellStyle name="SAPBEXresItem 2 46 3" xfId="45341" xr:uid="{00000000-0005-0000-0000-00008EBF0000}"/>
    <cellStyle name="SAPBEXresItem 2 46 4" xfId="58349" xr:uid="{00000000-0005-0000-0000-00008FBF0000}"/>
    <cellStyle name="SAPBEXresItem 2 47" xfId="23700" xr:uid="{00000000-0005-0000-0000-000090BF0000}"/>
    <cellStyle name="SAPBEXresItem 2 48" xfId="45593" xr:uid="{00000000-0005-0000-0000-000091BF0000}"/>
    <cellStyle name="SAPBEXresItem 2 5" xfId="4596" xr:uid="{00000000-0005-0000-0000-000092BF0000}"/>
    <cellStyle name="SAPBEXresItem 2 5 2" xfId="22047" xr:uid="{00000000-0005-0000-0000-000093BF0000}"/>
    <cellStyle name="SAPBEXresItem 2 5 3" xfId="23682" xr:uid="{00000000-0005-0000-0000-000094BF0000}"/>
    <cellStyle name="SAPBEXresItem 2 5 4" xfId="46791" xr:uid="{00000000-0005-0000-0000-000095BF0000}"/>
    <cellStyle name="SAPBEXresItem 2 6" xfId="4986" xr:uid="{00000000-0005-0000-0000-000096BF0000}"/>
    <cellStyle name="SAPBEXresItem 2 6 2" xfId="22409" xr:uid="{00000000-0005-0000-0000-000097BF0000}"/>
    <cellStyle name="SAPBEXresItem 2 6 3" xfId="19753" xr:uid="{00000000-0005-0000-0000-000098BF0000}"/>
    <cellStyle name="SAPBEXresItem 2 6 4" xfId="47103" xr:uid="{00000000-0005-0000-0000-000099BF0000}"/>
    <cellStyle name="SAPBEXresItem 2 7" xfId="5211" xr:uid="{00000000-0005-0000-0000-00009ABF0000}"/>
    <cellStyle name="SAPBEXresItem 2 7 2" xfId="22612" xr:uid="{00000000-0005-0000-0000-00009BBF0000}"/>
    <cellStyle name="SAPBEXresItem 2 7 3" xfId="19638" xr:uid="{00000000-0005-0000-0000-00009CBF0000}"/>
    <cellStyle name="SAPBEXresItem 2 7 4" xfId="47284" xr:uid="{00000000-0005-0000-0000-00009DBF0000}"/>
    <cellStyle name="SAPBEXresItem 2 8" xfId="5496" xr:uid="{00000000-0005-0000-0000-00009EBF0000}"/>
    <cellStyle name="SAPBEXresItem 2 8 2" xfId="22873" xr:uid="{00000000-0005-0000-0000-00009FBF0000}"/>
    <cellStyle name="SAPBEXresItem 2 8 3" xfId="28984" xr:uid="{00000000-0005-0000-0000-0000A0BF0000}"/>
    <cellStyle name="SAPBEXresItem 2 8 4" xfId="47502" xr:uid="{00000000-0005-0000-0000-0000A1BF0000}"/>
    <cellStyle name="SAPBEXresItem 2 9" xfId="5704" xr:uid="{00000000-0005-0000-0000-0000A2BF0000}"/>
    <cellStyle name="SAPBEXresItem 2 9 2" xfId="23062" xr:uid="{00000000-0005-0000-0000-0000A3BF0000}"/>
    <cellStyle name="SAPBEXresItem 2 9 3" xfId="23492" xr:uid="{00000000-0005-0000-0000-0000A4BF0000}"/>
    <cellStyle name="SAPBEXresItem 2 9 4" xfId="47664" xr:uid="{00000000-0005-0000-0000-0000A5BF0000}"/>
    <cellStyle name="SAPBEXresItem 20" xfId="10230" xr:uid="{00000000-0005-0000-0000-0000A6BF0000}"/>
    <cellStyle name="SAPBEXresItem 20 2" xfId="27198" xr:uid="{00000000-0005-0000-0000-0000A7BF0000}"/>
    <cellStyle name="SAPBEXresItem 20 3" xfId="38268" xr:uid="{00000000-0005-0000-0000-0000A8BF0000}"/>
    <cellStyle name="SAPBEXresItem 20 4" xfId="51225" xr:uid="{00000000-0005-0000-0000-0000A9BF0000}"/>
    <cellStyle name="SAPBEXresItem 21" xfId="9765" xr:uid="{00000000-0005-0000-0000-0000AABF0000}"/>
    <cellStyle name="SAPBEXresItem 21 2" xfId="26761" xr:uid="{00000000-0005-0000-0000-0000ABBF0000}"/>
    <cellStyle name="SAPBEXresItem 21 3" xfId="37888" xr:uid="{00000000-0005-0000-0000-0000ACBF0000}"/>
    <cellStyle name="SAPBEXresItem 21 4" xfId="50854" xr:uid="{00000000-0005-0000-0000-0000ADBF0000}"/>
    <cellStyle name="SAPBEXresItem 22" xfId="15458" xr:uid="{00000000-0005-0000-0000-0000AEBF0000}"/>
    <cellStyle name="SAPBEXresItem 22 2" xfId="31886" xr:uid="{00000000-0005-0000-0000-0000AFBF0000}"/>
    <cellStyle name="SAPBEXresItem 22 3" xfId="42238" xr:uid="{00000000-0005-0000-0000-0000B0BF0000}"/>
    <cellStyle name="SAPBEXresItem 22 4" xfId="55246" xr:uid="{00000000-0005-0000-0000-0000B1BF0000}"/>
    <cellStyle name="SAPBEXresItem 23" xfId="16151" xr:uid="{00000000-0005-0000-0000-0000B2BF0000}"/>
    <cellStyle name="SAPBEXresItem 23 2" xfId="32507" xr:uid="{00000000-0005-0000-0000-0000B3BF0000}"/>
    <cellStyle name="SAPBEXresItem 23 3" xfId="42778" xr:uid="{00000000-0005-0000-0000-0000B4BF0000}"/>
    <cellStyle name="SAPBEXresItem 23 4" xfId="55786" xr:uid="{00000000-0005-0000-0000-0000B5BF0000}"/>
    <cellStyle name="SAPBEXresItem 24" xfId="16947" xr:uid="{00000000-0005-0000-0000-0000B6BF0000}"/>
    <cellStyle name="SAPBEXresItem 24 2" xfId="33228" xr:uid="{00000000-0005-0000-0000-0000B7BF0000}"/>
    <cellStyle name="SAPBEXresItem 24 3" xfId="43410" xr:uid="{00000000-0005-0000-0000-0000B8BF0000}"/>
    <cellStyle name="SAPBEXresItem 24 4" xfId="56418" xr:uid="{00000000-0005-0000-0000-0000B9BF0000}"/>
    <cellStyle name="SAPBEXresItem 25" xfId="17047" xr:uid="{00000000-0005-0000-0000-0000BABF0000}"/>
    <cellStyle name="SAPBEXresItem 25 2" xfId="33327" xr:uid="{00000000-0005-0000-0000-0000BBBF0000}"/>
    <cellStyle name="SAPBEXresItem 25 3" xfId="43504" xr:uid="{00000000-0005-0000-0000-0000BCBF0000}"/>
    <cellStyle name="SAPBEXresItem 25 4" xfId="56512" xr:uid="{00000000-0005-0000-0000-0000BDBF0000}"/>
    <cellStyle name="SAPBEXresItem 26" xfId="17206" xr:uid="{00000000-0005-0000-0000-0000BEBF0000}"/>
    <cellStyle name="SAPBEXresItem 26 2" xfId="33467" xr:uid="{00000000-0005-0000-0000-0000BFBF0000}"/>
    <cellStyle name="SAPBEXresItem 26 3" xfId="43618" xr:uid="{00000000-0005-0000-0000-0000C0BF0000}"/>
    <cellStyle name="SAPBEXresItem 26 4" xfId="56626" xr:uid="{00000000-0005-0000-0000-0000C1BF0000}"/>
    <cellStyle name="SAPBEXresItem 27" xfId="16862" xr:uid="{00000000-0005-0000-0000-0000C2BF0000}"/>
    <cellStyle name="SAPBEXresItem 27 2" xfId="33149" xr:uid="{00000000-0005-0000-0000-0000C3BF0000}"/>
    <cellStyle name="SAPBEXresItem 27 3" xfId="43346" xr:uid="{00000000-0005-0000-0000-0000C4BF0000}"/>
    <cellStyle name="SAPBEXresItem 27 4" xfId="56354" xr:uid="{00000000-0005-0000-0000-0000C5BF0000}"/>
    <cellStyle name="SAPBEXresItem 28" xfId="18899" xr:uid="{00000000-0005-0000-0000-0000C6BF0000}"/>
    <cellStyle name="SAPBEXresItem 28 2" xfId="34971" xr:uid="{00000000-0005-0000-0000-0000C7BF0000}"/>
    <cellStyle name="SAPBEXresItem 28 3" xfId="44885" xr:uid="{00000000-0005-0000-0000-0000C8BF0000}"/>
    <cellStyle name="SAPBEXresItem 28 4" xfId="57893" xr:uid="{00000000-0005-0000-0000-0000C9BF0000}"/>
    <cellStyle name="SAPBEXresItem 29" xfId="20212" xr:uid="{00000000-0005-0000-0000-0000CABF0000}"/>
    <cellStyle name="SAPBEXresItem 3" xfId="2819" xr:uid="{00000000-0005-0000-0000-0000CBBF0000}"/>
    <cellStyle name="SAPBEXresItem 3 10" xfId="6193" xr:uid="{00000000-0005-0000-0000-0000CCBF0000}"/>
    <cellStyle name="SAPBEXresItem 3 10 2" xfId="23515" xr:uid="{00000000-0005-0000-0000-0000CDBF0000}"/>
    <cellStyle name="SAPBEXresItem 3 10 3" xfId="21148" xr:uid="{00000000-0005-0000-0000-0000CEBF0000}"/>
    <cellStyle name="SAPBEXresItem 3 10 4" xfId="48049" xr:uid="{00000000-0005-0000-0000-0000CFBF0000}"/>
    <cellStyle name="SAPBEXresItem 3 11" xfId="6425" xr:uid="{00000000-0005-0000-0000-0000D0BF0000}"/>
    <cellStyle name="SAPBEXresItem 3 11 2" xfId="23724" xr:uid="{00000000-0005-0000-0000-0000D1BF0000}"/>
    <cellStyle name="SAPBEXresItem 3 11 3" xfId="25689" xr:uid="{00000000-0005-0000-0000-0000D2BF0000}"/>
    <cellStyle name="SAPBEXresItem 3 11 4" xfId="48222" xr:uid="{00000000-0005-0000-0000-0000D3BF0000}"/>
    <cellStyle name="SAPBEXresItem 3 12" xfId="6719" xr:uid="{00000000-0005-0000-0000-0000D4BF0000}"/>
    <cellStyle name="SAPBEXresItem 3 12 2" xfId="23986" xr:uid="{00000000-0005-0000-0000-0000D5BF0000}"/>
    <cellStyle name="SAPBEXresItem 3 12 3" xfId="32561" xr:uid="{00000000-0005-0000-0000-0000D6BF0000}"/>
    <cellStyle name="SAPBEXresItem 3 12 4" xfId="48445" xr:uid="{00000000-0005-0000-0000-0000D7BF0000}"/>
    <cellStyle name="SAPBEXresItem 3 13" xfId="7084" xr:uid="{00000000-0005-0000-0000-0000D8BF0000}"/>
    <cellStyle name="SAPBEXresItem 3 13 2" xfId="24315" xr:uid="{00000000-0005-0000-0000-0000D9BF0000}"/>
    <cellStyle name="SAPBEXresItem 3 13 3" xfId="35756" xr:uid="{00000000-0005-0000-0000-0000DABF0000}"/>
    <cellStyle name="SAPBEXresItem 3 13 4" xfId="48725" xr:uid="{00000000-0005-0000-0000-0000DBBF0000}"/>
    <cellStyle name="SAPBEXresItem 3 14" xfId="7509" xr:uid="{00000000-0005-0000-0000-0000DCBF0000}"/>
    <cellStyle name="SAPBEXresItem 3 14 2" xfId="24692" xr:uid="{00000000-0005-0000-0000-0000DDBF0000}"/>
    <cellStyle name="SAPBEXresItem 3 14 3" xfId="36064" xr:uid="{00000000-0005-0000-0000-0000DEBF0000}"/>
    <cellStyle name="SAPBEXresItem 3 14 4" xfId="49035" xr:uid="{00000000-0005-0000-0000-0000DFBF0000}"/>
    <cellStyle name="SAPBEXresItem 3 15" xfId="7807" xr:uid="{00000000-0005-0000-0000-0000E0BF0000}"/>
    <cellStyle name="SAPBEXresItem 3 15 2" xfId="24962" xr:uid="{00000000-0005-0000-0000-0000E1BF0000}"/>
    <cellStyle name="SAPBEXresItem 3 15 3" xfId="36294" xr:uid="{00000000-0005-0000-0000-0000E2BF0000}"/>
    <cellStyle name="SAPBEXresItem 3 15 4" xfId="49265" xr:uid="{00000000-0005-0000-0000-0000E3BF0000}"/>
    <cellStyle name="SAPBEXresItem 3 16" xfId="8388" xr:uid="{00000000-0005-0000-0000-0000E4BF0000}"/>
    <cellStyle name="SAPBEXresItem 3 16 2" xfId="25504" xr:uid="{00000000-0005-0000-0000-0000E5BF0000}"/>
    <cellStyle name="SAPBEXresItem 3 16 3" xfId="36777" xr:uid="{00000000-0005-0000-0000-0000E6BF0000}"/>
    <cellStyle name="SAPBEXresItem 3 16 4" xfId="49748" xr:uid="{00000000-0005-0000-0000-0000E7BF0000}"/>
    <cellStyle name="SAPBEXresItem 3 17" xfId="8650" xr:uid="{00000000-0005-0000-0000-0000E8BF0000}"/>
    <cellStyle name="SAPBEXresItem 3 17 2" xfId="25731" xr:uid="{00000000-0005-0000-0000-0000E9BF0000}"/>
    <cellStyle name="SAPBEXresItem 3 17 3" xfId="36966" xr:uid="{00000000-0005-0000-0000-0000EABF0000}"/>
    <cellStyle name="SAPBEXresItem 3 17 4" xfId="49937" xr:uid="{00000000-0005-0000-0000-0000EBBF0000}"/>
    <cellStyle name="SAPBEXresItem 3 18" xfId="8928" xr:uid="{00000000-0005-0000-0000-0000ECBF0000}"/>
    <cellStyle name="SAPBEXresItem 3 18 2" xfId="25981" xr:uid="{00000000-0005-0000-0000-0000EDBF0000}"/>
    <cellStyle name="SAPBEXresItem 3 18 3" xfId="37182" xr:uid="{00000000-0005-0000-0000-0000EEBF0000}"/>
    <cellStyle name="SAPBEXresItem 3 18 4" xfId="50153" xr:uid="{00000000-0005-0000-0000-0000EFBF0000}"/>
    <cellStyle name="SAPBEXresItem 3 19" xfId="10448" xr:uid="{00000000-0005-0000-0000-0000F0BF0000}"/>
    <cellStyle name="SAPBEXresItem 3 19 2" xfId="27401" xr:uid="{00000000-0005-0000-0000-0000F1BF0000}"/>
    <cellStyle name="SAPBEXresItem 3 19 3" xfId="38442" xr:uid="{00000000-0005-0000-0000-0000F2BF0000}"/>
    <cellStyle name="SAPBEXresItem 3 19 4" xfId="51429" xr:uid="{00000000-0005-0000-0000-0000F3BF0000}"/>
    <cellStyle name="SAPBEXresItem 3 2" xfId="3333" xr:uid="{00000000-0005-0000-0000-0000F4BF0000}"/>
    <cellStyle name="SAPBEXresItem 3 2 2" xfId="20907" xr:uid="{00000000-0005-0000-0000-0000F5BF0000}"/>
    <cellStyle name="SAPBEXresItem 3 2 3" xfId="33286" xr:uid="{00000000-0005-0000-0000-0000F6BF0000}"/>
    <cellStyle name="SAPBEXresItem 3 2 4" xfId="45821" xr:uid="{00000000-0005-0000-0000-0000F7BF0000}"/>
    <cellStyle name="SAPBEXresItem 3 20" xfId="10694" xr:uid="{00000000-0005-0000-0000-0000F8BF0000}"/>
    <cellStyle name="SAPBEXresItem 3 20 2" xfId="27630" xr:uid="{00000000-0005-0000-0000-0000F9BF0000}"/>
    <cellStyle name="SAPBEXresItem 3 20 3" xfId="38639" xr:uid="{00000000-0005-0000-0000-0000FABF0000}"/>
    <cellStyle name="SAPBEXresItem 3 20 4" xfId="51647" xr:uid="{00000000-0005-0000-0000-0000FBBF0000}"/>
    <cellStyle name="SAPBEXresItem 3 21" xfId="11018" xr:uid="{00000000-0005-0000-0000-0000FCBF0000}"/>
    <cellStyle name="SAPBEXresItem 3 21 2" xfId="27925" xr:uid="{00000000-0005-0000-0000-0000FDBF0000}"/>
    <cellStyle name="SAPBEXresItem 3 21 3" xfId="38878" xr:uid="{00000000-0005-0000-0000-0000FEBF0000}"/>
    <cellStyle name="SAPBEXresItem 3 21 4" xfId="51886" xr:uid="{00000000-0005-0000-0000-0000FFBF0000}"/>
    <cellStyle name="SAPBEXresItem 3 22" xfId="11356" xr:uid="{00000000-0005-0000-0000-000000C00000}"/>
    <cellStyle name="SAPBEXresItem 3 22 2" xfId="28232" xr:uid="{00000000-0005-0000-0000-000001C00000}"/>
    <cellStyle name="SAPBEXresItem 3 22 3" xfId="39135" xr:uid="{00000000-0005-0000-0000-000002C00000}"/>
    <cellStyle name="SAPBEXresItem 3 22 4" xfId="52143" xr:uid="{00000000-0005-0000-0000-000003C00000}"/>
    <cellStyle name="SAPBEXresItem 3 23" xfId="11627" xr:uid="{00000000-0005-0000-0000-000004C00000}"/>
    <cellStyle name="SAPBEXresItem 3 23 2" xfId="28471" xr:uid="{00000000-0005-0000-0000-000005C00000}"/>
    <cellStyle name="SAPBEXresItem 3 23 3" xfId="39338" xr:uid="{00000000-0005-0000-0000-000006C00000}"/>
    <cellStyle name="SAPBEXresItem 3 23 4" xfId="52346" xr:uid="{00000000-0005-0000-0000-000007C00000}"/>
    <cellStyle name="SAPBEXresItem 3 24" xfId="11958" xr:uid="{00000000-0005-0000-0000-000008C00000}"/>
    <cellStyle name="SAPBEXresItem 3 24 2" xfId="28771" xr:uid="{00000000-0005-0000-0000-000009C00000}"/>
    <cellStyle name="SAPBEXresItem 3 24 3" xfId="39599" xr:uid="{00000000-0005-0000-0000-00000AC00000}"/>
    <cellStyle name="SAPBEXresItem 3 24 4" xfId="52607" xr:uid="{00000000-0005-0000-0000-00000BC00000}"/>
    <cellStyle name="SAPBEXresItem 3 25" xfId="12243" xr:uid="{00000000-0005-0000-0000-00000CC00000}"/>
    <cellStyle name="SAPBEXresItem 3 25 2" xfId="29024" xr:uid="{00000000-0005-0000-0000-00000DC00000}"/>
    <cellStyle name="SAPBEXresItem 3 25 3" xfId="39798" xr:uid="{00000000-0005-0000-0000-00000EC00000}"/>
    <cellStyle name="SAPBEXresItem 3 25 4" xfId="52806" xr:uid="{00000000-0005-0000-0000-00000FC00000}"/>
    <cellStyle name="SAPBEXresItem 3 26" xfId="12516" xr:uid="{00000000-0005-0000-0000-000010C00000}"/>
    <cellStyle name="SAPBEXresItem 3 26 2" xfId="29265" xr:uid="{00000000-0005-0000-0000-000011C00000}"/>
    <cellStyle name="SAPBEXresItem 3 26 3" xfId="39999" xr:uid="{00000000-0005-0000-0000-000012C00000}"/>
    <cellStyle name="SAPBEXresItem 3 26 4" xfId="53007" xr:uid="{00000000-0005-0000-0000-000013C00000}"/>
    <cellStyle name="SAPBEXresItem 3 27" xfId="12799" xr:uid="{00000000-0005-0000-0000-000014C00000}"/>
    <cellStyle name="SAPBEXresItem 3 27 2" xfId="29516" xr:uid="{00000000-0005-0000-0000-000015C00000}"/>
    <cellStyle name="SAPBEXresItem 3 27 3" xfId="40200" xr:uid="{00000000-0005-0000-0000-000016C00000}"/>
    <cellStyle name="SAPBEXresItem 3 27 4" xfId="53208" xr:uid="{00000000-0005-0000-0000-000017C00000}"/>
    <cellStyle name="SAPBEXresItem 3 28" xfId="13142" xr:uid="{00000000-0005-0000-0000-000018C00000}"/>
    <cellStyle name="SAPBEXresItem 3 28 2" xfId="29824" xr:uid="{00000000-0005-0000-0000-000019C00000}"/>
    <cellStyle name="SAPBEXresItem 3 28 3" xfId="40468" xr:uid="{00000000-0005-0000-0000-00001AC00000}"/>
    <cellStyle name="SAPBEXresItem 3 28 4" xfId="53476" xr:uid="{00000000-0005-0000-0000-00001BC00000}"/>
    <cellStyle name="SAPBEXresItem 3 29" xfId="13479" xr:uid="{00000000-0005-0000-0000-00001CC00000}"/>
    <cellStyle name="SAPBEXresItem 3 29 2" xfId="30130" xr:uid="{00000000-0005-0000-0000-00001DC00000}"/>
    <cellStyle name="SAPBEXresItem 3 29 3" xfId="40734" xr:uid="{00000000-0005-0000-0000-00001EC00000}"/>
    <cellStyle name="SAPBEXresItem 3 29 4" xfId="53742" xr:uid="{00000000-0005-0000-0000-00001FC00000}"/>
    <cellStyle name="SAPBEXresItem 3 3" xfId="3629" xr:uid="{00000000-0005-0000-0000-000020C00000}"/>
    <cellStyle name="SAPBEXresItem 3 3 2" xfId="21167" xr:uid="{00000000-0005-0000-0000-000021C00000}"/>
    <cellStyle name="SAPBEXresItem 3 3 3" xfId="24138" xr:uid="{00000000-0005-0000-0000-000022C00000}"/>
    <cellStyle name="SAPBEXresItem 3 3 4" xfId="46038" xr:uid="{00000000-0005-0000-0000-000023C00000}"/>
    <cellStyle name="SAPBEXresItem 3 30" xfId="13718" xr:uid="{00000000-0005-0000-0000-000024C00000}"/>
    <cellStyle name="SAPBEXresItem 3 30 2" xfId="30343" xr:uid="{00000000-0005-0000-0000-000025C00000}"/>
    <cellStyle name="SAPBEXresItem 3 30 3" xfId="40919" xr:uid="{00000000-0005-0000-0000-000026C00000}"/>
    <cellStyle name="SAPBEXresItem 3 30 4" xfId="53927" xr:uid="{00000000-0005-0000-0000-000027C00000}"/>
    <cellStyle name="SAPBEXresItem 3 31" xfId="13993" xr:uid="{00000000-0005-0000-0000-000028C00000}"/>
    <cellStyle name="SAPBEXresItem 3 31 2" xfId="30583" xr:uid="{00000000-0005-0000-0000-000029C00000}"/>
    <cellStyle name="SAPBEXresItem 3 31 3" xfId="41121" xr:uid="{00000000-0005-0000-0000-00002AC00000}"/>
    <cellStyle name="SAPBEXresItem 3 31 4" xfId="54129" xr:uid="{00000000-0005-0000-0000-00002BC00000}"/>
    <cellStyle name="SAPBEXresItem 3 32" xfId="14290" xr:uid="{00000000-0005-0000-0000-00002CC00000}"/>
    <cellStyle name="SAPBEXresItem 3 32 2" xfId="30847" xr:uid="{00000000-0005-0000-0000-00002DC00000}"/>
    <cellStyle name="SAPBEXresItem 3 32 3" xfId="41337" xr:uid="{00000000-0005-0000-0000-00002EC00000}"/>
    <cellStyle name="SAPBEXresItem 3 32 4" xfId="54345" xr:uid="{00000000-0005-0000-0000-00002FC00000}"/>
    <cellStyle name="SAPBEXresItem 3 33" xfId="14614" xr:uid="{00000000-0005-0000-0000-000030C00000}"/>
    <cellStyle name="SAPBEXresItem 3 33 2" xfId="31135" xr:uid="{00000000-0005-0000-0000-000031C00000}"/>
    <cellStyle name="SAPBEXresItem 3 33 3" xfId="41580" xr:uid="{00000000-0005-0000-0000-000032C00000}"/>
    <cellStyle name="SAPBEXresItem 3 33 4" xfId="54588" xr:uid="{00000000-0005-0000-0000-000033C00000}"/>
    <cellStyle name="SAPBEXresItem 3 34" xfId="14917" xr:uid="{00000000-0005-0000-0000-000034C00000}"/>
    <cellStyle name="SAPBEXresItem 3 34 2" xfId="31404" xr:uid="{00000000-0005-0000-0000-000035C00000}"/>
    <cellStyle name="SAPBEXresItem 3 34 3" xfId="41812" xr:uid="{00000000-0005-0000-0000-000036C00000}"/>
    <cellStyle name="SAPBEXresItem 3 34 4" xfId="54820" xr:uid="{00000000-0005-0000-0000-000037C00000}"/>
    <cellStyle name="SAPBEXresItem 3 35" xfId="15222" xr:uid="{00000000-0005-0000-0000-000038C00000}"/>
    <cellStyle name="SAPBEXresItem 3 35 2" xfId="31673" xr:uid="{00000000-0005-0000-0000-000039C00000}"/>
    <cellStyle name="SAPBEXresItem 3 35 3" xfId="42042" xr:uid="{00000000-0005-0000-0000-00003AC00000}"/>
    <cellStyle name="SAPBEXresItem 3 35 4" xfId="55050" xr:uid="{00000000-0005-0000-0000-00003BC00000}"/>
    <cellStyle name="SAPBEXresItem 3 36" xfId="15668" xr:uid="{00000000-0005-0000-0000-00003CC00000}"/>
    <cellStyle name="SAPBEXresItem 3 36 2" xfId="32077" xr:uid="{00000000-0005-0000-0000-00003DC00000}"/>
    <cellStyle name="SAPBEXresItem 3 36 3" xfId="42404" xr:uid="{00000000-0005-0000-0000-00003EC00000}"/>
    <cellStyle name="SAPBEXresItem 3 36 4" xfId="55412" xr:uid="{00000000-0005-0000-0000-00003FC00000}"/>
    <cellStyle name="SAPBEXresItem 3 37" xfId="15931" xr:uid="{00000000-0005-0000-0000-000040C00000}"/>
    <cellStyle name="SAPBEXresItem 3 37 2" xfId="32304" xr:uid="{00000000-0005-0000-0000-000041C00000}"/>
    <cellStyle name="SAPBEXresItem 3 37 3" xfId="42594" xr:uid="{00000000-0005-0000-0000-000042C00000}"/>
    <cellStyle name="SAPBEXresItem 3 37 4" xfId="55602" xr:uid="{00000000-0005-0000-0000-000043C00000}"/>
    <cellStyle name="SAPBEXresItem 3 38" xfId="16418" xr:uid="{00000000-0005-0000-0000-000044C00000}"/>
    <cellStyle name="SAPBEXresItem 3 38 2" xfId="32751" xr:uid="{00000000-0005-0000-0000-000045C00000}"/>
    <cellStyle name="SAPBEXresItem 3 38 3" xfId="42990" xr:uid="{00000000-0005-0000-0000-000046C00000}"/>
    <cellStyle name="SAPBEXresItem 3 38 4" xfId="55998" xr:uid="{00000000-0005-0000-0000-000047C00000}"/>
    <cellStyle name="SAPBEXresItem 3 39" xfId="16638" xr:uid="{00000000-0005-0000-0000-000048C00000}"/>
    <cellStyle name="SAPBEXresItem 3 39 2" xfId="32946" xr:uid="{00000000-0005-0000-0000-000049C00000}"/>
    <cellStyle name="SAPBEXresItem 3 39 3" xfId="43161" xr:uid="{00000000-0005-0000-0000-00004AC00000}"/>
    <cellStyle name="SAPBEXresItem 3 39 4" xfId="56169" xr:uid="{00000000-0005-0000-0000-00004BC00000}"/>
    <cellStyle name="SAPBEXresItem 3 4" xfId="4246" xr:uid="{00000000-0005-0000-0000-00004CC00000}"/>
    <cellStyle name="SAPBEXresItem 3 4 2" xfId="21731" xr:uid="{00000000-0005-0000-0000-00004DC00000}"/>
    <cellStyle name="SAPBEXresItem 3 4 3" xfId="34915" xr:uid="{00000000-0005-0000-0000-00004EC00000}"/>
    <cellStyle name="SAPBEXresItem 3 4 4" xfId="46516" xr:uid="{00000000-0005-0000-0000-00004FC00000}"/>
    <cellStyle name="SAPBEXresItem 3 40" xfId="17440" xr:uid="{00000000-0005-0000-0000-000050C00000}"/>
    <cellStyle name="SAPBEXresItem 3 40 2" xfId="33678" xr:uid="{00000000-0005-0000-0000-000051C00000}"/>
    <cellStyle name="SAPBEXresItem 3 40 3" xfId="43793" xr:uid="{00000000-0005-0000-0000-000052C00000}"/>
    <cellStyle name="SAPBEXresItem 3 40 4" xfId="56801" xr:uid="{00000000-0005-0000-0000-000053C00000}"/>
    <cellStyle name="SAPBEXresItem 3 41" xfId="17689" xr:uid="{00000000-0005-0000-0000-000054C00000}"/>
    <cellStyle name="SAPBEXresItem 3 41 2" xfId="33899" xr:uid="{00000000-0005-0000-0000-000055C00000}"/>
    <cellStyle name="SAPBEXresItem 3 41 3" xfId="43974" xr:uid="{00000000-0005-0000-0000-000056C00000}"/>
    <cellStyle name="SAPBEXresItem 3 41 4" xfId="56982" xr:uid="{00000000-0005-0000-0000-000057C00000}"/>
    <cellStyle name="SAPBEXresItem 3 42" xfId="18008" xr:uid="{00000000-0005-0000-0000-000058C00000}"/>
    <cellStyle name="SAPBEXresItem 3 42 2" xfId="34181" xr:uid="{00000000-0005-0000-0000-000059C00000}"/>
    <cellStyle name="SAPBEXresItem 3 42 3" xfId="44208" xr:uid="{00000000-0005-0000-0000-00005AC00000}"/>
    <cellStyle name="SAPBEXresItem 3 42 4" xfId="57216" xr:uid="{00000000-0005-0000-0000-00005BC00000}"/>
    <cellStyle name="SAPBEXresItem 3 43" xfId="18319" xr:uid="{00000000-0005-0000-0000-00005CC00000}"/>
    <cellStyle name="SAPBEXresItem 3 43 2" xfId="34456" xr:uid="{00000000-0005-0000-0000-00005DC00000}"/>
    <cellStyle name="SAPBEXresItem 3 43 3" xfId="44438" xr:uid="{00000000-0005-0000-0000-00005EC00000}"/>
    <cellStyle name="SAPBEXresItem 3 43 4" xfId="57446" xr:uid="{00000000-0005-0000-0000-00005FC00000}"/>
    <cellStyle name="SAPBEXresItem 3 44" xfId="18635" xr:uid="{00000000-0005-0000-0000-000060C00000}"/>
    <cellStyle name="SAPBEXresItem 3 44 2" xfId="34736" xr:uid="{00000000-0005-0000-0000-000061C00000}"/>
    <cellStyle name="SAPBEXresItem 3 44 3" xfId="44673" xr:uid="{00000000-0005-0000-0000-000062C00000}"/>
    <cellStyle name="SAPBEXresItem 3 44 4" xfId="57681" xr:uid="{00000000-0005-0000-0000-000063C00000}"/>
    <cellStyle name="SAPBEXresItem 3 45" xfId="19097" xr:uid="{00000000-0005-0000-0000-000064C00000}"/>
    <cellStyle name="SAPBEXresItem 3 45 2" xfId="35145" xr:uid="{00000000-0005-0000-0000-000065C00000}"/>
    <cellStyle name="SAPBEXresItem 3 45 3" xfId="45015" xr:uid="{00000000-0005-0000-0000-000066C00000}"/>
    <cellStyle name="SAPBEXresItem 3 45 4" xfId="58023" xr:uid="{00000000-0005-0000-0000-000067C00000}"/>
    <cellStyle name="SAPBEXresItem 3 46" xfId="19398" xr:uid="{00000000-0005-0000-0000-000068C00000}"/>
    <cellStyle name="SAPBEXresItem 3 46 2" xfId="35411" xr:uid="{00000000-0005-0000-0000-000069C00000}"/>
    <cellStyle name="SAPBEXresItem 3 46 3" xfId="45238" xr:uid="{00000000-0005-0000-0000-00006AC00000}"/>
    <cellStyle name="SAPBEXresItem 3 46 4" xfId="58246" xr:uid="{00000000-0005-0000-0000-00006BC00000}"/>
    <cellStyle name="SAPBEXresItem 3 47" xfId="27538" xr:uid="{00000000-0005-0000-0000-00006CC00000}"/>
    <cellStyle name="SAPBEXresItem 3 48" xfId="45522" xr:uid="{00000000-0005-0000-0000-00006DC00000}"/>
    <cellStyle name="SAPBEXresItem 3 5" xfId="4489" xr:uid="{00000000-0005-0000-0000-00006EC00000}"/>
    <cellStyle name="SAPBEXresItem 3 5 2" xfId="21942" xr:uid="{00000000-0005-0000-0000-00006FC00000}"/>
    <cellStyle name="SAPBEXresItem 3 5 3" xfId="19801" xr:uid="{00000000-0005-0000-0000-000070C00000}"/>
    <cellStyle name="SAPBEXresItem 3 5 4" xfId="46686" xr:uid="{00000000-0005-0000-0000-000071C00000}"/>
    <cellStyle name="SAPBEXresItem 3 6" xfId="4880" xr:uid="{00000000-0005-0000-0000-000072C00000}"/>
    <cellStyle name="SAPBEXresItem 3 6 2" xfId="22305" xr:uid="{00000000-0005-0000-0000-000073C00000}"/>
    <cellStyle name="SAPBEXresItem 3 6 3" xfId="31250" xr:uid="{00000000-0005-0000-0000-000074C00000}"/>
    <cellStyle name="SAPBEXresItem 3 6 4" xfId="46999" xr:uid="{00000000-0005-0000-0000-000075C00000}"/>
    <cellStyle name="SAPBEXresItem 3 7" xfId="5106" xr:uid="{00000000-0005-0000-0000-000076C00000}"/>
    <cellStyle name="SAPBEXresItem 3 7 2" xfId="22509" xr:uid="{00000000-0005-0000-0000-000077C00000}"/>
    <cellStyle name="SAPBEXresItem 3 7 3" xfId="19725" xr:uid="{00000000-0005-0000-0000-000078C00000}"/>
    <cellStyle name="SAPBEXresItem 3 7 4" xfId="47181" xr:uid="{00000000-0005-0000-0000-000079C00000}"/>
    <cellStyle name="SAPBEXresItem 3 8" xfId="5391" xr:uid="{00000000-0005-0000-0000-00007AC00000}"/>
    <cellStyle name="SAPBEXresItem 3 8 2" xfId="22770" xr:uid="{00000000-0005-0000-0000-00007BC00000}"/>
    <cellStyle name="SAPBEXresItem 3 8 3" xfId="20300" xr:uid="{00000000-0005-0000-0000-00007CC00000}"/>
    <cellStyle name="SAPBEXresItem 3 8 4" xfId="47399" xr:uid="{00000000-0005-0000-0000-00007DC00000}"/>
    <cellStyle name="SAPBEXresItem 3 9" xfId="5599" xr:uid="{00000000-0005-0000-0000-00007EC00000}"/>
    <cellStyle name="SAPBEXresItem 3 9 2" xfId="22959" xr:uid="{00000000-0005-0000-0000-00007FC00000}"/>
    <cellStyle name="SAPBEXresItem 3 9 3" xfId="25089" xr:uid="{00000000-0005-0000-0000-000080C00000}"/>
    <cellStyle name="SAPBEXresItem 3 9 4" xfId="47561" xr:uid="{00000000-0005-0000-0000-000081C00000}"/>
    <cellStyle name="SAPBEXresItem 30" xfId="45426" xr:uid="{00000000-0005-0000-0000-000082C00000}"/>
    <cellStyle name="SAPBEXresItem 4" xfId="2714" xr:uid="{00000000-0005-0000-0000-000083C00000}"/>
    <cellStyle name="SAPBEXresItem 4 10" xfId="6123" xr:uid="{00000000-0005-0000-0000-000084C00000}"/>
    <cellStyle name="SAPBEXresItem 4 10 2" xfId="23455" xr:uid="{00000000-0005-0000-0000-000085C00000}"/>
    <cellStyle name="SAPBEXresItem 4 10 3" xfId="32207" xr:uid="{00000000-0005-0000-0000-000086C00000}"/>
    <cellStyle name="SAPBEXresItem 4 10 4" xfId="48010" xr:uid="{00000000-0005-0000-0000-000087C00000}"/>
    <cellStyle name="SAPBEXresItem 4 11" xfId="5957" xr:uid="{00000000-0005-0000-0000-000088C00000}"/>
    <cellStyle name="SAPBEXresItem 4 11 2" xfId="23294" xr:uid="{00000000-0005-0000-0000-000089C00000}"/>
    <cellStyle name="SAPBEXresItem 4 11 3" xfId="23966" xr:uid="{00000000-0005-0000-0000-00008AC00000}"/>
    <cellStyle name="SAPBEXresItem 4 11 4" xfId="47862" xr:uid="{00000000-0005-0000-0000-00008BC00000}"/>
    <cellStyle name="SAPBEXresItem 4 12" xfId="6648" xr:uid="{00000000-0005-0000-0000-00008CC00000}"/>
    <cellStyle name="SAPBEXresItem 4 12 2" xfId="23927" xr:uid="{00000000-0005-0000-0000-00008DC00000}"/>
    <cellStyle name="SAPBEXresItem 4 12 3" xfId="30471" xr:uid="{00000000-0005-0000-0000-00008EC00000}"/>
    <cellStyle name="SAPBEXresItem 4 12 4" xfId="48410" xr:uid="{00000000-0005-0000-0000-00008FC00000}"/>
    <cellStyle name="SAPBEXresItem 4 13" xfId="7022" xr:uid="{00000000-0005-0000-0000-000090C00000}"/>
    <cellStyle name="SAPBEXresItem 4 13 2" xfId="24266" xr:uid="{00000000-0005-0000-0000-000091C00000}"/>
    <cellStyle name="SAPBEXresItem 4 13 3" xfId="35730" xr:uid="{00000000-0005-0000-0000-000092C00000}"/>
    <cellStyle name="SAPBEXresItem 4 13 4" xfId="48699" xr:uid="{00000000-0005-0000-0000-000093C00000}"/>
    <cellStyle name="SAPBEXresItem 4 14" xfId="7437" xr:uid="{00000000-0005-0000-0000-000094C00000}"/>
    <cellStyle name="SAPBEXresItem 4 14 2" xfId="24637" xr:uid="{00000000-0005-0000-0000-000095C00000}"/>
    <cellStyle name="SAPBEXresItem 4 14 3" xfId="36028" xr:uid="{00000000-0005-0000-0000-000096C00000}"/>
    <cellStyle name="SAPBEXresItem 4 14 4" xfId="48999" xr:uid="{00000000-0005-0000-0000-000097C00000}"/>
    <cellStyle name="SAPBEXresItem 4 15" xfId="7745" xr:uid="{00000000-0005-0000-0000-000098C00000}"/>
    <cellStyle name="SAPBEXresItem 4 15 2" xfId="24908" xr:uid="{00000000-0005-0000-0000-000099C00000}"/>
    <cellStyle name="SAPBEXresItem 4 15 3" xfId="36259" xr:uid="{00000000-0005-0000-0000-00009AC00000}"/>
    <cellStyle name="SAPBEXresItem 4 15 4" xfId="49230" xr:uid="{00000000-0005-0000-0000-00009BC00000}"/>
    <cellStyle name="SAPBEXresItem 4 16" xfId="8321" xr:uid="{00000000-0005-0000-0000-00009CC00000}"/>
    <cellStyle name="SAPBEXresItem 4 16 2" xfId="25446" xr:uid="{00000000-0005-0000-0000-00009DC00000}"/>
    <cellStyle name="SAPBEXresItem 4 16 3" xfId="36737" xr:uid="{00000000-0005-0000-0000-00009EC00000}"/>
    <cellStyle name="SAPBEXresItem 4 16 4" xfId="49708" xr:uid="{00000000-0005-0000-0000-00009FC00000}"/>
    <cellStyle name="SAPBEXresItem 4 17" xfId="8160" xr:uid="{00000000-0005-0000-0000-0000A0C00000}"/>
    <cellStyle name="SAPBEXresItem 4 17 2" xfId="25292" xr:uid="{00000000-0005-0000-0000-0000A1C00000}"/>
    <cellStyle name="SAPBEXresItem 4 17 3" xfId="36595" xr:uid="{00000000-0005-0000-0000-0000A2C00000}"/>
    <cellStyle name="SAPBEXresItem 4 17 4" xfId="49566" xr:uid="{00000000-0005-0000-0000-0000A3C00000}"/>
    <cellStyle name="SAPBEXresItem 4 18" xfId="8866" xr:uid="{00000000-0005-0000-0000-0000A4C00000}"/>
    <cellStyle name="SAPBEXresItem 4 18 2" xfId="25928" xr:uid="{00000000-0005-0000-0000-0000A5C00000}"/>
    <cellStyle name="SAPBEXresItem 4 18 3" xfId="37147" xr:uid="{00000000-0005-0000-0000-0000A6C00000}"/>
    <cellStyle name="SAPBEXresItem 4 18 4" xfId="50118" xr:uid="{00000000-0005-0000-0000-0000A7C00000}"/>
    <cellStyle name="SAPBEXresItem 4 19" xfId="10372" xr:uid="{00000000-0005-0000-0000-0000A8C00000}"/>
    <cellStyle name="SAPBEXresItem 4 19 2" xfId="27335" xr:uid="{00000000-0005-0000-0000-0000A9C00000}"/>
    <cellStyle name="SAPBEXresItem 4 19 3" xfId="38394" xr:uid="{00000000-0005-0000-0000-0000AAC00000}"/>
    <cellStyle name="SAPBEXresItem 4 19 4" xfId="51354" xr:uid="{00000000-0005-0000-0000-0000ABC00000}"/>
    <cellStyle name="SAPBEXresItem 4 2" xfId="3262" xr:uid="{00000000-0005-0000-0000-0000ACC00000}"/>
    <cellStyle name="SAPBEXresItem 4 2 2" xfId="20848" xr:uid="{00000000-0005-0000-0000-0000ADC00000}"/>
    <cellStyle name="SAPBEXresItem 4 2 3" xfId="24140" xr:uid="{00000000-0005-0000-0000-0000AEC00000}"/>
    <cellStyle name="SAPBEXresItem 4 2 4" xfId="45786" xr:uid="{00000000-0005-0000-0000-0000AFC00000}"/>
    <cellStyle name="SAPBEXresItem 4 20" xfId="10074" xr:uid="{00000000-0005-0000-0000-0000B0C00000}"/>
    <cellStyle name="SAPBEXresItem 4 20 2" xfId="27052" xr:uid="{00000000-0005-0000-0000-0000B1C00000}"/>
    <cellStyle name="SAPBEXresItem 4 20 3" xfId="38140" xr:uid="{00000000-0005-0000-0000-0000B2C00000}"/>
    <cellStyle name="SAPBEXresItem 4 20 4" xfId="51105" xr:uid="{00000000-0005-0000-0000-0000B3C00000}"/>
    <cellStyle name="SAPBEXresItem 4 21" xfId="10930" xr:uid="{00000000-0005-0000-0000-0000B4C00000}"/>
    <cellStyle name="SAPBEXresItem 4 21 2" xfId="27850" xr:uid="{00000000-0005-0000-0000-0000B5C00000}"/>
    <cellStyle name="SAPBEXresItem 4 21 3" xfId="38828" xr:uid="{00000000-0005-0000-0000-0000B6C00000}"/>
    <cellStyle name="SAPBEXresItem 4 21 4" xfId="51836" xr:uid="{00000000-0005-0000-0000-0000B7C00000}"/>
    <cellStyle name="SAPBEXresItem 4 22" xfId="11274" xr:uid="{00000000-0005-0000-0000-0000B8C00000}"/>
    <cellStyle name="SAPBEXresItem 4 22 2" xfId="28157" xr:uid="{00000000-0005-0000-0000-0000B9C00000}"/>
    <cellStyle name="SAPBEXresItem 4 22 3" xfId="39083" xr:uid="{00000000-0005-0000-0000-0000BAC00000}"/>
    <cellStyle name="SAPBEXresItem 4 22 4" xfId="52091" xr:uid="{00000000-0005-0000-0000-0000BBC00000}"/>
    <cellStyle name="SAPBEXresItem 4 23" xfId="10011" xr:uid="{00000000-0005-0000-0000-0000BCC00000}"/>
    <cellStyle name="SAPBEXresItem 4 23 2" xfId="26995" xr:uid="{00000000-0005-0000-0000-0000BDC00000}"/>
    <cellStyle name="SAPBEXresItem 4 23 3" xfId="38096" xr:uid="{00000000-0005-0000-0000-0000BEC00000}"/>
    <cellStyle name="SAPBEXresItem 4 23 4" xfId="51061" xr:uid="{00000000-0005-0000-0000-0000BFC00000}"/>
    <cellStyle name="SAPBEXresItem 4 24" xfId="11875" xr:uid="{00000000-0005-0000-0000-0000C0C00000}"/>
    <cellStyle name="SAPBEXresItem 4 24 2" xfId="28697" xr:uid="{00000000-0005-0000-0000-0000C1C00000}"/>
    <cellStyle name="SAPBEXresItem 4 24 3" xfId="39547" xr:uid="{00000000-0005-0000-0000-0000C2C00000}"/>
    <cellStyle name="SAPBEXresItem 4 24 4" xfId="52555" xr:uid="{00000000-0005-0000-0000-0000C3C00000}"/>
    <cellStyle name="SAPBEXresItem 4 25" xfId="9431" xr:uid="{00000000-0005-0000-0000-0000C4C00000}"/>
    <cellStyle name="SAPBEXresItem 4 25 2" xfId="26454" xr:uid="{00000000-0005-0000-0000-0000C5C00000}"/>
    <cellStyle name="SAPBEXresItem 4 25 3" xfId="37608" xr:uid="{00000000-0005-0000-0000-0000C6C00000}"/>
    <cellStyle name="SAPBEXresItem 4 25 4" xfId="50574" xr:uid="{00000000-0005-0000-0000-0000C7C00000}"/>
    <cellStyle name="SAPBEXresItem 4 26" xfId="9876" xr:uid="{00000000-0005-0000-0000-0000C8C00000}"/>
    <cellStyle name="SAPBEXresItem 4 26 2" xfId="26867" xr:uid="{00000000-0005-0000-0000-0000C9C00000}"/>
    <cellStyle name="SAPBEXresItem 4 26 3" xfId="37982" xr:uid="{00000000-0005-0000-0000-0000CAC00000}"/>
    <cellStyle name="SAPBEXresItem 4 26 4" xfId="50948" xr:uid="{00000000-0005-0000-0000-0000CBC00000}"/>
    <cellStyle name="SAPBEXresItem 4 27" xfId="12435" xr:uid="{00000000-0005-0000-0000-0000CCC00000}"/>
    <cellStyle name="SAPBEXresItem 4 27 2" xfId="29196" xr:uid="{00000000-0005-0000-0000-0000CDC00000}"/>
    <cellStyle name="SAPBEXresItem 4 27 3" xfId="39956" xr:uid="{00000000-0005-0000-0000-0000CEC00000}"/>
    <cellStyle name="SAPBEXresItem 4 27 4" xfId="52964" xr:uid="{00000000-0005-0000-0000-0000CFC00000}"/>
    <cellStyle name="SAPBEXresItem 4 28" xfId="13061" xr:uid="{00000000-0005-0000-0000-0000D0C00000}"/>
    <cellStyle name="SAPBEXresItem 4 28 2" xfId="29754" xr:uid="{00000000-0005-0000-0000-0000D1C00000}"/>
    <cellStyle name="SAPBEXresItem 4 28 3" xfId="40419" xr:uid="{00000000-0005-0000-0000-0000D2C00000}"/>
    <cellStyle name="SAPBEXresItem 4 28 4" xfId="53427" xr:uid="{00000000-0005-0000-0000-0000D3C00000}"/>
    <cellStyle name="SAPBEXresItem 4 29" xfId="13401" xr:uid="{00000000-0005-0000-0000-0000D4C00000}"/>
    <cellStyle name="SAPBEXresItem 4 29 2" xfId="30063" xr:uid="{00000000-0005-0000-0000-0000D5C00000}"/>
    <cellStyle name="SAPBEXresItem 4 29 3" xfId="40684" xr:uid="{00000000-0005-0000-0000-0000D6C00000}"/>
    <cellStyle name="SAPBEXresItem 4 29 4" xfId="53692" xr:uid="{00000000-0005-0000-0000-0000D7C00000}"/>
    <cellStyle name="SAPBEXresItem 4 3" xfId="3558" xr:uid="{00000000-0005-0000-0000-0000D8C00000}"/>
    <cellStyle name="SAPBEXresItem 4 3 2" xfId="21112" xr:uid="{00000000-0005-0000-0000-0000D9C00000}"/>
    <cellStyle name="SAPBEXresItem 4 3 3" xfId="24151" xr:uid="{00000000-0005-0000-0000-0000DAC00000}"/>
    <cellStyle name="SAPBEXresItem 4 3 4" xfId="46003" xr:uid="{00000000-0005-0000-0000-0000DBC00000}"/>
    <cellStyle name="SAPBEXresItem 4 30" xfId="9308" xr:uid="{00000000-0005-0000-0000-0000DCC00000}"/>
    <cellStyle name="SAPBEXresItem 4 30 2" xfId="26338" xr:uid="{00000000-0005-0000-0000-0000DDC00000}"/>
    <cellStyle name="SAPBEXresItem 4 30 3" xfId="37506" xr:uid="{00000000-0005-0000-0000-0000DEC00000}"/>
    <cellStyle name="SAPBEXresItem 4 30 4" xfId="50472" xr:uid="{00000000-0005-0000-0000-0000DFC00000}"/>
    <cellStyle name="SAPBEXresItem 4 31" xfId="13411" xr:uid="{00000000-0005-0000-0000-0000E0C00000}"/>
    <cellStyle name="SAPBEXresItem 4 31 2" xfId="30073" xr:uid="{00000000-0005-0000-0000-0000E1C00000}"/>
    <cellStyle name="SAPBEXresItem 4 31 3" xfId="40694" xr:uid="{00000000-0005-0000-0000-0000E2C00000}"/>
    <cellStyle name="SAPBEXresItem 4 31 4" xfId="53702" xr:uid="{00000000-0005-0000-0000-0000E3C00000}"/>
    <cellStyle name="SAPBEXresItem 4 32" xfId="14214" xr:uid="{00000000-0005-0000-0000-0000E4C00000}"/>
    <cellStyle name="SAPBEXresItem 4 32 2" xfId="30784" xr:uid="{00000000-0005-0000-0000-0000E5C00000}"/>
    <cellStyle name="SAPBEXresItem 4 32 3" xfId="41297" xr:uid="{00000000-0005-0000-0000-0000E6C00000}"/>
    <cellStyle name="SAPBEXresItem 4 32 4" xfId="54305" xr:uid="{00000000-0005-0000-0000-0000E7C00000}"/>
    <cellStyle name="SAPBEXresItem 4 33" xfId="14537" xr:uid="{00000000-0005-0000-0000-0000E8C00000}"/>
    <cellStyle name="SAPBEXresItem 4 33 2" xfId="31073" xr:uid="{00000000-0005-0000-0000-0000E9C00000}"/>
    <cellStyle name="SAPBEXresItem 4 33 3" xfId="41541" xr:uid="{00000000-0005-0000-0000-0000EAC00000}"/>
    <cellStyle name="SAPBEXresItem 4 33 4" xfId="54549" xr:uid="{00000000-0005-0000-0000-0000EBC00000}"/>
    <cellStyle name="SAPBEXresItem 4 34" xfId="14853" xr:uid="{00000000-0005-0000-0000-0000ECC00000}"/>
    <cellStyle name="SAPBEXresItem 4 34 2" xfId="31351" xr:uid="{00000000-0005-0000-0000-0000EDC00000}"/>
    <cellStyle name="SAPBEXresItem 4 34 3" xfId="41775" xr:uid="{00000000-0005-0000-0000-0000EEC00000}"/>
    <cellStyle name="SAPBEXresItem 4 34 4" xfId="54783" xr:uid="{00000000-0005-0000-0000-0000EFC00000}"/>
    <cellStyle name="SAPBEXresItem 4 35" xfId="15151" xr:uid="{00000000-0005-0000-0000-0000F0C00000}"/>
    <cellStyle name="SAPBEXresItem 4 35 2" xfId="31618" xr:uid="{00000000-0005-0000-0000-0000F1C00000}"/>
    <cellStyle name="SAPBEXresItem 4 35 3" xfId="42007" xr:uid="{00000000-0005-0000-0000-0000F2C00000}"/>
    <cellStyle name="SAPBEXresItem 4 35 4" xfId="55015" xr:uid="{00000000-0005-0000-0000-0000F3C00000}"/>
    <cellStyle name="SAPBEXresItem 4 36" xfId="15603" xr:uid="{00000000-0005-0000-0000-0000F4C00000}"/>
    <cellStyle name="SAPBEXresItem 4 36 2" xfId="32024" xr:uid="{00000000-0005-0000-0000-0000F5C00000}"/>
    <cellStyle name="SAPBEXresItem 4 36 3" xfId="42367" xr:uid="{00000000-0005-0000-0000-0000F6C00000}"/>
    <cellStyle name="SAPBEXresItem 4 36 4" xfId="55375" xr:uid="{00000000-0005-0000-0000-0000F7C00000}"/>
    <cellStyle name="SAPBEXresItem 4 37" xfId="15860" xr:uid="{00000000-0005-0000-0000-0000F8C00000}"/>
    <cellStyle name="SAPBEXresItem 4 37 2" xfId="32252" xr:uid="{00000000-0005-0000-0000-0000F9C00000}"/>
    <cellStyle name="SAPBEXresItem 4 37 3" xfId="42559" xr:uid="{00000000-0005-0000-0000-0000FAC00000}"/>
    <cellStyle name="SAPBEXresItem 4 37 4" xfId="55567" xr:uid="{00000000-0005-0000-0000-0000FBC00000}"/>
    <cellStyle name="SAPBEXresItem 4 38" xfId="16348" xr:uid="{00000000-0005-0000-0000-0000FCC00000}"/>
    <cellStyle name="SAPBEXresItem 4 38 2" xfId="32691" xr:uid="{00000000-0005-0000-0000-0000FDC00000}"/>
    <cellStyle name="SAPBEXresItem 4 38 3" xfId="42947" xr:uid="{00000000-0005-0000-0000-0000FEC00000}"/>
    <cellStyle name="SAPBEXresItem 4 38 4" xfId="55955" xr:uid="{00000000-0005-0000-0000-0000FFC00000}"/>
    <cellStyle name="SAPBEXresItem 4 39" xfId="16224" xr:uid="{00000000-0005-0000-0000-000000C10000}"/>
    <cellStyle name="SAPBEXresItem 4 39 2" xfId="32576" xr:uid="{00000000-0005-0000-0000-000001C10000}"/>
    <cellStyle name="SAPBEXresItem 4 39 3" xfId="42838" xr:uid="{00000000-0005-0000-0000-000002C10000}"/>
    <cellStyle name="SAPBEXresItem 4 39 4" xfId="55846" xr:uid="{00000000-0005-0000-0000-000003C10000}"/>
    <cellStyle name="SAPBEXresItem 4 4" xfId="4177" xr:uid="{00000000-0005-0000-0000-000004C10000}"/>
    <cellStyle name="SAPBEXresItem 4 4 2" xfId="21675" xr:uid="{00000000-0005-0000-0000-000005C10000}"/>
    <cellStyle name="SAPBEXresItem 4 4 3" xfId="20476" xr:uid="{00000000-0005-0000-0000-000006C10000}"/>
    <cellStyle name="SAPBEXresItem 4 4 4" xfId="46483" xr:uid="{00000000-0005-0000-0000-000007C10000}"/>
    <cellStyle name="SAPBEXresItem 4 40" xfId="17368" xr:uid="{00000000-0005-0000-0000-000008C10000}"/>
    <cellStyle name="SAPBEXresItem 4 40 2" xfId="33621" xr:uid="{00000000-0005-0000-0000-000009C10000}"/>
    <cellStyle name="SAPBEXresItem 4 40 3" xfId="43759" xr:uid="{00000000-0005-0000-0000-00000AC10000}"/>
    <cellStyle name="SAPBEXresItem 4 40 4" xfId="56767" xr:uid="{00000000-0005-0000-0000-00000BC10000}"/>
    <cellStyle name="SAPBEXresItem 4 41" xfId="17148" xr:uid="{00000000-0005-0000-0000-00000CC10000}"/>
    <cellStyle name="SAPBEXresItem 4 41 2" xfId="33412" xr:uid="{00000000-0005-0000-0000-00000DC10000}"/>
    <cellStyle name="SAPBEXresItem 4 41 3" xfId="43573" xr:uid="{00000000-0005-0000-0000-00000EC10000}"/>
    <cellStyle name="SAPBEXresItem 4 41 4" xfId="56581" xr:uid="{00000000-0005-0000-0000-00000FC10000}"/>
    <cellStyle name="SAPBEXresItem 4 42" xfId="17929" xr:uid="{00000000-0005-0000-0000-000010C10000}"/>
    <cellStyle name="SAPBEXresItem 4 42 2" xfId="34117" xr:uid="{00000000-0005-0000-0000-000011C10000}"/>
    <cellStyle name="SAPBEXresItem 4 42 3" xfId="44170" xr:uid="{00000000-0005-0000-0000-000012C10000}"/>
    <cellStyle name="SAPBEXresItem 4 42 4" xfId="57178" xr:uid="{00000000-0005-0000-0000-000013C10000}"/>
    <cellStyle name="SAPBEXresItem 4 43" xfId="18244" xr:uid="{00000000-0005-0000-0000-000014C10000}"/>
    <cellStyle name="SAPBEXresItem 4 43 2" xfId="34392" xr:uid="{00000000-0005-0000-0000-000015C10000}"/>
    <cellStyle name="SAPBEXresItem 4 43 3" xfId="44401" xr:uid="{00000000-0005-0000-0000-000016C10000}"/>
    <cellStyle name="SAPBEXresItem 4 43 4" xfId="57409" xr:uid="{00000000-0005-0000-0000-000017C10000}"/>
    <cellStyle name="SAPBEXresItem 4 44" xfId="18564" xr:uid="{00000000-0005-0000-0000-000018C10000}"/>
    <cellStyle name="SAPBEXresItem 4 44 2" xfId="34679" xr:uid="{00000000-0005-0000-0000-000019C10000}"/>
    <cellStyle name="SAPBEXresItem 4 44 3" xfId="44638" xr:uid="{00000000-0005-0000-0000-00001AC10000}"/>
    <cellStyle name="SAPBEXresItem 4 44 4" xfId="57646" xr:uid="{00000000-0005-0000-0000-00001BC10000}"/>
    <cellStyle name="SAPBEXresItem 4 45" xfId="19023" xr:uid="{00000000-0005-0000-0000-00001CC10000}"/>
    <cellStyle name="SAPBEXresItem 4 45 2" xfId="35086" xr:uid="{00000000-0005-0000-0000-00001DC10000}"/>
    <cellStyle name="SAPBEXresItem 4 45 3" xfId="44980" xr:uid="{00000000-0005-0000-0000-00001EC10000}"/>
    <cellStyle name="SAPBEXresItem 4 45 4" xfId="57988" xr:uid="{00000000-0005-0000-0000-00001FC10000}"/>
    <cellStyle name="SAPBEXresItem 4 46" xfId="19327" xr:uid="{00000000-0005-0000-0000-000020C10000}"/>
    <cellStyle name="SAPBEXresItem 4 46 2" xfId="35356" xr:uid="{00000000-0005-0000-0000-000021C10000}"/>
    <cellStyle name="SAPBEXresItem 4 46 3" xfId="45203" xr:uid="{00000000-0005-0000-0000-000022C10000}"/>
    <cellStyle name="SAPBEXresItem 4 46 4" xfId="58211" xr:uid="{00000000-0005-0000-0000-000023C10000}"/>
    <cellStyle name="SAPBEXresItem 4 47" xfId="30309" xr:uid="{00000000-0005-0000-0000-000024C10000}"/>
    <cellStyle name="SAPBEXresItem 4 48" xfId="45487" xr:uid="{00000000-0005-0000-0000-000025C10000}"/>
    <cellStyle name="SAPBEXresItem 4 5" xfId="4012" xr:uid="{00000000-0005-0000-0000-000026C10000}"/>
    <cellStyle name="SAPBEXresItem 4 5 2" xfId="21519" xr:uid="{00000000-0005-0000-0000-000027C10000}"/>
    <cellStyle name="SAPBEXresItem 4 5 3" xfId="19987" xr:uid="{00000000-0005-0000-0000-000028C10000}"/>
    <cellStyle name="SAPBEXresItem 4 5 4" xfId="46345" xr:uid="{00000000-0005-0000-0000-000029C10000}"/>
    <cellStyle name="SAPBEXresItem 4 6" xfId="4810" xr:uid="{00000000-0005-0000-0000-00002AC10000}"/>
    <cellStyle name="SAPBEXresItem 4 6 2" xfId="22243" xr:uid="{00000000-0005-0000-0000-00002BC10000}"/>
    <cellStyle name="SAPBEXresItem 4 6 3" xfId="35258" xr:uid="{00000000-0005-0000-0000-00002CC10000}"/>
    <cellStyle name="SAPBEXresItem 4 6 4" xfId="46956" xr:uid="{00000000-0005-0000-0000-00002DC10000}"/>
    <cellStyle name="SAPBEXresItem 4 7" xfId="4127" xr:uid="{00000000-0005-0000-0000-00002EC10000}"/>
    <cellStyle name="SAPBEXresItem 4 7 2" xfId="21626" xr:uid="{00000000-0005-0000-0000-00002FC10000}"/>
    <cellStyle name="SAPBEXresItem 4 7 3" xfId="19898" xr:uid="{00000000-0005-0000-0000-000030C10000}"/>
    <cellStyle name="SAPBEXresItem 4 7 4" xfId="46434" xr:uid="{00000000-0005-0000-0000-000031C10000}"/>
    <cellStyle name="SAPBEXresItem 4 8" xfId="5323" xr:uid="{00000000-0005-0000-0000-000032C10000}"/>
    <cellStyle name="SAPBEXresItem 4 8 2" xfId="22710" xr:uid="{00000000-0005-0000-0000-000033C10000}"/>
    <cellStyle name="SAPBEXresItem 4 8 3" xfId="20340" xr:uid="{00000000-0005-0000-0000-000034C10000}"/>
    <cellStyle name="SAPBEXresItem 4 8 4" xfId="47358" xr:uid="{00000000-0005-0000-0000-000035C10000}"/>
    <cellStyle name="SAPBEXresItem 4 9" xfId="5292" xr:uid="{00000000-0005-0000-0000-000036C10000}"/>
    <cellStyle name="SAPBEXresItem 4 9 2" xfId="22681" xr:uid="{00000000-0005-0000-0000-000037C10000}"/>
    <cellStyle name="SAPBEXresItem 4 9 3" xfId="20365" xr:uid="{00000000-0005-0000-0000-000038C10000}"/>
    <cellStyle name="SAPBEXresItem 4 9 4" xfId="47331" xr:uid="{00000000-0005-0000-0000-000039C10000}"/>
    <cellStyle name="SAPBEXresItem 5" xfId="3151" xr:uid="{00000000-0005-0000-0000-00003AC10000}"/>
    <cellStyle name="SAPBEXresItem 5 2" xfId="20744" xr:uid="{00000000-0005-0000-0000-00003BC10000}"/>
    <cellStyle name="SAPBEXresItem 5 3" xfId="20600" xr:uid="{00000000-0005-0000-0000-00003CC10000}"/>
    <cellStyle name="SAPBEXresItem 5 4" xfId="45694" xr:uid="{00000000-0005-0000-0000-00003DC10000}"/>
    <cellStyle name="SAPBEXresItem 6" xfId="3952" xr:uid="{00000000-0005-0000-0000-00003EC10000}"/>
    <cellStyle name="SAPBEXresItem 6 2" xfId="21465" xr:uid="{00000000-0005-0000-0000-00003FC10000}"/>
    <cellStyle name="SAPBEXresItem 6 3" xfId="20440" xr:uid="{00000000-0005-0000-0000-000040C10000}"/>
    <cellStyle name="SAPBEXresItem 6 4" xfId="46299" xr:uid="{00000000-0005-0000-0000-000041C10000}"/>
    <cellStyle name="SAPBEXresItem 7" xfId="5844" xr:uid="{00000000-0005-0000-0000-000042C10000}"/>
    <cellStyle name="SAPBEXresItem 7 2" xfId="23189" xr:uid="{00000000-0005-0000-0000-000043C10000}"/>
    <cellStyle name="SAPBEXresItem 7 3" xfId="23703" xr:uid="{00000000-0005-0000-0000-000044C10000}"/>
    <cellStyle name="SAPBEXresItem 7 4" xfId="47769" xr:uid="{00000000-0005-0000-0000-000045C10000}"/>
    <cellStyle name="SAPBEXresItem 8" xfId="5901" xr:uid="{00000000-0005-0000-0000-000046C10000}"/>
    <cellStyle name="SAPBEXresItem 8 2" xfId="23243" xr:uid="{00000000-0005-0000-0000-000047C10000}"/>
    <cellStyle name="SAPBEXresItem 8 3" xfId="27879" xr:uid="{00000000-0005-0000-0000-000048C10000}"/>
    <cellStyle name="SAPBEXresItem 8 4" xfId="47823" xr:uid="{00000000-0005-0000-0000-000049C10000}"/>
    <cellStyle name="SAPBEXresItem 9" xfId="6945" xr:uid="{00000000-0005-0000-0000-00004AC10000}"/>
    <cellStyle name="SAPBEXresItem 9 2" xfId="24190" xr:uid="{00000000-0005-0000-0000-00004BC10000}"/>
    <cellStyle name="SAPBEXresItem 9 3" xfId="35658" xr:uid="{00000000-0005-0000-0000-00004CC10000}"/>
    <cellStyle name="SAPBEXresItem 9 4" xfId="48627" xr:uid="{00000000-0005-0000-0000-00004DC10000}"/>
    <cellStyle name="SAPBEXresItemX" xfId="1616" xr:uid="{00000000-0005-0000-0000-00004EC10000}"/>
    <cellStyle name="SAPBEXresItemX 10" xfId="7306" xr:uid="{00000000-0005-0000-0000-00004FC10000}"/>
    <cellStyle name="SAPBEXresItemX 10 2" xfId="24518" xr:uid="{00000000-0005-0000-0000-000050C10000}"/>
    <cellStyle name="SAPBEXresItemX 10 3" xfId="35932" xr:uid="{00000000-0005-0000-0000-000051C10000}"/>
    <cellStyle name="SAPBEXresItemX 10 4" xfId="48903" xr:uid="{00000000-0005-0000-0000-000052C10000}"/>
    <cellStyle name="SAPBEXresItemX 11" xfId="8576" xr:uid="{00000000-0005-0000-0000-000053C10000}"/>
    <cellStyle name="SAPBEXresItemX 11 2" xfId="25672" xr:uid="{00000000-0005-0000-0000-000054C10000}"/>
    <cellStyle name="SAPBEXresItemX 11 3" xfId="36929" xr:uid="{00000000-0005-0000-0000-000055C10000}"/>
    <cellStyle name="SAPBEXresItemX 11 4" xfId="49900" xr:uid="{00000000-0005-0000-0000-000056C10000}"/>
    <cellStyle name="SAPBEXresItemX 12" xfId="8124" xr:uid="{00000000-0005-0000-0000-000057C10000}"/>
    <cellStyle name="SAPBEXresItemX 12 2" xfId="25257" xr:uid="{00000000-0005-0000-0000-000058C10000}"/>
    <cellStyle name="SAPBEXresItemX 12 3" xfId="36565" xr:uid="{00000000-0005-0000-0000-000059C10000}"/>
    <cellStyle name="SAPBEXresItemX 12 4" xfId="49536" xr:uid="{00000000-0005-0000-0000-00005AC10000}"/>
    <cellStyle name="SAPBEXresItemX 13" xfId="9464" xr:uid="{00000000-0005-0000-0000-00005BC10000}"/>
    <cellStyle name="SAPBEXresItemX 13 2" xfId="26484" xr:uid="{00000000-0005-0000-0000-00005CC10000}"/>
    <cellStyle name="SAPBEXresItemX 13 3" xfId="37632" xr:uid="{00000000-0005-0000-0000-00005DC10000}"/>
    <cellStyle name="SAPBEXresItemX 13 4" xfId="50598" xr:uid="{00000000-0005-0000-0000-00005EC10000}"/>
    <cellStyle name="SAPBEXresItemX 14" xfId="9187" xr:uid="{00000000-0005-0000-0000-00005FC10000}"/>
    <cellStyle name="SAPBEXresItemX 14 2" xfId="26220" xr:uid="{00000000-0005-0000-0000-000060C10000}"/>
    <cellStyle name="SAPBEXresItemX 14 3" xfId="37399" xr:uid="{00000000-0005-0000-0000-000061C10000}"/>
    <cellStyle name="SAPBEXresItemX 14 4" xfId="50366" xr:uid="{00000000-0005-0000-0000-000062C10000}"/>
    <cellStyle name="SAPBEXresItemX 15" xfId="11413" xr:uid="{00000000-0005-0000-0000-000063C10000}"/>
    <cellStyle name="SAPBEXresItemX 15 2" xfId="28288" xr:uid="{00000000-0005-0000-0000-000064C10000}"/>
    <cellStyle name="SAPBEXresItemX 15 3" xfId="39191" xr:uid="{00000000-0005-0000-0000-000065C10000}"/>
    <cellStyle name="SAPBEXresItemX 15 4" xfId="52199" xr:uid="{00000000-0005-0000-0000-000066C10000}"/>
    <cellStyle name="SAPBEXresItemX 16" xfId="12464" xr:uid="{00000000-0005-0000-0000-000067C10000}"/>
    <cellStyle name="SAPBEXresItemX 16 2" xfId="29222" xr:uid="{00000000-0005-0000-0000-000068C10000}"/>
    <cellStyle name="SAPBEXresItemX 16 3" xfId="39973" xr:uid="{00000000-0005-0000-0000-000069C10000}"/>
    <cellStyle name="SAPBEXresItemX 16 4" xfId="52981" xr:uid="{00000000-0005-0000-0000-00006AC10000}"/>
    <cellStyle name="SAPBEXresItemX 17" xfId="9552" xr:uid="{00000000-0005-0000-0000-00006BC10000}"/>
    <cellStyle name="SAPBEXresItemX 17 2" xfId="26565" xr:uid="{00000000-0005-0000-0000-00006CC10000}"/>
    <cellStyle name="SAPBEXresItemX 17 3" xfId="37708" xr:uid="{00000000-0005-0000-0000-00006DC10000}"/>
    <cellStyle name="SAPBEXresItemX 17 4" xfId="50674" xr:uid="{00000000-0005-0000-0000-00006EC10000}"/>
    <cellStyle name="SAPBEXresItemX 18" xfId="11311" xr:uid="{00000000-0005-0000-0000-00006FC10000}"/>
    <cellStyle name="SAPBEXresItemX 18 2" xfId="28192" xr:uid="{00000000-0005-0000-0000-000070C10000}"/>
    <cellStyle name="SAPBEXresItemX 18 3" xfId="39108" xr:uid="{00000000-0005-0000-0000-000071C10000}"/>
    <cellStyle name="SAPBEXresItemX 18 4" xfId="52116" xr:uid="{00000000-0005-0000-0000-000072C10000}"/>
    <cellStyle name="SAPBEXresItemX 19" xfId="10171" xr:uid="{00000000-0005-0000-0000-000073C10000}"/>
    <cellStyle name="SAPBEXresItemX 19 2" xfId="27142" xr:uid="{00000000-0005-0000-0000-000074C10000}"/>
    <cellStyle name="SAPBEXresItemX 19 3" xfId="38217" xr:uid="{00000000-0005-0000-0000-000075C10000}"/>
    <cellStyle name="SAPBEXresItemX 19 4" xfId="51180" xr:uid="{00000000-0005-0000-0000-000076C10000}"/>
    <cellStyle name="SAPBEXresItemX 2" xfId="2928" xr:uid="{00000000-0005-0000-0000-000077C10000}"/>
    <cellStyle name="SAPBEXresItemX 2 10" xfId="6297" xr:uid="{00000000-0005-0000-0000-000078C10000}"/>
    <cellStyle name="SAPBEXresItemX 2 10 2" xfId="23619" xr:uid="{00000000-0005-0000-0000-000079C10000}"/>
    <cellStyle name="SAPBEXresItemX 2 10 3" xfId="27383" xr:uid="{00000000-0005-0000-0000-00007AC10000}"/>
    <cellStyle name="SAPBEXresItemX 2 10 4" xfId="48153" xr:uid="{00000000-0005-0000-0000-00007BC10000}"/>
    <cellStyle name="SAPBEXresItemX 2 11" xfId="6532" xr:uid="{00000000-0005-0000-0000-00007CC10000}"/>
    <cellStyle name="SAPBEXresItemX 2 11 2" xfId="23828" xr:uid="{00000000-0005-0000-0000-00007DC10000}"/>
    <cellStyle name="SAPBEXresItemX 2 11 3" xfId="20246" xr:uid="{00000000-0005-0000-0000-00007EC10000}"/>
    <cellStyle name="SAPBEXresItemX 2 11 4" xfId="48326" xr:uid="{00000000-0005-0000-0000-00007FC10000}"/>
    <cellStyle name="SAPBEXresItemX 2 12" xfId="6826" xr:uid="{00000000-0005-0000-0000-000080C10000}"/>
    <cellStyle name="SAPBEXresItemX 2 12 2" xfId="24090" xr:uid="{00000000-0005-0000-0000-000081C10000}"/>
    <cellStyle name="SAPBEXresItemX 2 12 3" xfId="29150" xr:uid="{00000000-0005-0000-0000-000082C10000}"/>
    <cellStyle name="SAPBEXresItemX 2 12 4" xfId="48549" xr:uid="{00000000-0005-0000-0000-000083C10000}"/>
    <cellStyle name="SAPBEXresItemX 2 13" xfId="7189" xr:uid="{00000000-0005-0000-0000-000084C10000}"/>
    <cellStyle name="SAPBEXresItemX 2 13 2" xfId="24420" xr:uid="{00000000-0005-0000-0000-000085C10000}"/>
    <cellStyle name="SAPBEXresItemX 2 13 3" xfId="35860" xr:uid="{00000000-0005-0000-0000-000086C10000}"/>
    <cellStyle name="SAPBEXresItemX 2 13 4" xfId="48829" xr:uid="{00000000-0005-0000-0000-000087C10000}"/>
    <cellStyle name="SAPBEXresItemX 2 14" xfId="7616" xr:uid="{00000000-0005-0000-0000-000088C10000}"/>
    <cellStyle name="SAPBEXresItemX 2 14 2" xfId="24796" xr:uid="{00000000-0005-0000-0000-000089C10000}"/>
    <cellStyle name="SAPBEXresItemX 2 14 3" xfId="36168" xr:uid="{00000000-0005-0000-0000-00008AC10000}"/>
    <cellStyle name="SAPBEXresItemX 2 14 4" xfId="49139" xr:uid="{00000000-0005-0000-0000-00008BC10000}"/>
    <cellStyle name="SAPBEXresItemX 2 15" xfId="7913" xr:uid="{00000000-0005-0000-0000-00008CC10000}"/>
    <cellStyle name="SAPBEXresItemX 2 15 2" xfId="25066" xr:uid="{00000000-0005-0000-0000-00008DC10000}"/>
    <cellStyle name="SAPBEXresItemX 2 15 3" xfId="36398" xr:uid="{00000000-0005-0000-0000-00008EC10000}"/>
    <cellStyle name="SAPBEXresItemX 2 15 4" xfId="49369" xr:uid="{00000000-0005-0000-0000-00008FC10000}"/>
    <cellStyle name="SAPBEXresItemX 2 16" xfId="8495" xr:uid="{00000000-0005-0000-0000-000090C10000}"/>
    <cellStyle name="SAPBEXresItemX 2 16 2" xfId="25609" xr:uid="{00000000-0005-0000-0000-000091C10000}"/>
    <cellStyle name="SAPBEXresItemX 2 16 3" xfId="36882" xr:uid="{00000000-0005-0000-0000-000092C10000}"/>
    <cellStyle name="SAPBEXresItemX 2 16 4" xfId="49853" xr:uid="{00000000-0005-0000-0000-000093C10000}"/>
    <cellStyle name="SAPBEXresItemX 2 17" xfId="8757" xr:uid="{00000000-0005-0000-0000-000094C10000}"/>
    <cellStyle name="SAPBEXresItemX 2 17 2" xfId="25836" xr:uid="{00000000-0005-0000-0000-000095C10000}"/>
    <cellStyle name="SAPBEXresItemX 2 17 3" xfId="37070" xr:uid="{00000000-0005-0000-0000-000096C10000}"/>
    <cellStyle name="SAPBEXresItemX 2 17 4" xfId="50041" xr:uid="{00000000-0005-0000-0000-000097C10000}"/>
    <cellStyle name="SAPBEXresItemX 2 18" xfId="9034" xr:uid="{00000000-0005-0000-0000-000098C10000}"/>
    <cellStyle name="SAPBEXresItemX 2 18 2" xfId="26085" xr:uid="{00000000-0005-0000-0000-000099C10000}"/>
    <cellStyle name="SAPBEXresItemX 2 18 3" xfId="37286" xr:uid="{00000000-0005-0000-0000-00009AC10000}"/>
    <cellStyle name="SAPBEXresItemX 2 18 4" xfId="50257" xr:uid="{00000000-0005-0000-0000-00009BC10000}"/>
    <cellStyle name="SAPBEXresItemX 2 19" xfId="10554" xr:uid="{00000000-0005-0000-0000-00009CC10000}"/>
    <cellStyle name="SAPBEXresItemX 2 19 2" xfId="27507" xr:uid="{00000000-0005-0000-0000-00009DC10000}"/>
    <cellStyle name="SAPBEXresItemX 2 19 3" xfId="38547" xr:uid="{00000000-0005-0000-0000-00009EC10000}"/>
    <cellStyle name="SAPBEXresItemX 2 19 4" xfId="51534" xr:uid="{00000000-0005-0000-0000-00009FC10000}"/>
    <cellStyle name="SAPBEXresItemX 2 2" xfId="3440" xr:uid="{00000000-0005-0000-0000-0000A0C10000}"/>
    <cellStyle name="SAPBEXresItemX 2 2 2" xfId="21012" xr:uid="{00000000-0005-0000-0000-0000A1C10000}"/>
    <cellStyle name="SAPBEXresItemX 2 2 3" xfId="21864" xr:uid="{00000000-0005-0000-0000-0000A2C10000}"/>
    <cellStyle name="SAPBEXresItemX 2 2 4" xfId="45925" xr:uid="{00000000-0005-0000-0000-0000A3C10000}"/>
    <cellStyle name="SAPBEXresItemX 2 20" xfId="10800" xr:uid="{00000000-0005-0000-0000-0000A4C10000}"/>
    <cellStyle name="SAPBEXresItemX 2 20 2" xfId="27734" xr:uid="{00000000-0005-0000-0000-0000A5C10000}"/>
    <cellStyle name="SAPBEXresItemX 2 20 3" xfId="38743" xr:uid="{00000000-0005-0000-0000-0000A6C10000}"/>
    <cellStyle name="SAPBEXresItemX 2 20 4" xfId="51751" xr:uid="{00000000-0005-0000-0000-0000A7C10000}"/>
    <cellStyle name="SAPBEXresItemX 2 21" xfId="11125" xr:uid="{00000000-0005-0000-0000-0000A8C10000}"/>
    <cellStyle name="SAPBEXresItemX 2 21 2" xfId="28029" xr:uid="{00000000-0005-0000-0000-0000A9C10000}"/>
    <cellStyle name="SAPBEXresItemX 2 21 3" xfId="38982" xr:uid="{00000000-0005-0000-0000-0000AAC10000}"/>
    <cellStyle name="SAPBEXresItemX 2 21 4" xfId="51990" xr:uid="{00000000-0005-0000-0000-0000ABC10000}"/>
    <cellStyle name="SAPBEXresItemX 2 22" xfId="11465" xr:uid="{00000000-0005-0000-0000-0000ACC10000}"/>
    <cellStyle name="SAPBEXresItemX 2 22 2" xfId="28339" xr:uid="{00000000-0005-0000-0000-0000ADC10000}"/>
    <cellStyle name="SAPBEXresItemX 2 22 3" xfId="39241" xr:uid="{00000000-0005-0000-0000-0000AEC10000}"/>
    <cellStyle name="SAPBEXresItemX 2 22 4" xfId="52249" xr:uid="{00000000-0005-0000-0000-0000AFC10000}"/>
    <cellStyle name="SAPBEXresItemX 2 23" xfId="11736" xr:uid="{00000000-0005-0000-0000-0000B0C10000}"/>
    <cellStyle name="SAPBEXresItemX 2 23 2" xfId="28576" xr:uid="{00000000-0005-0000-0000-0000B1C10000}"/>
    <cellStyle name="SAPBEXresItemX 2 23 3" xfId="39443" xr:uid="{00000000-0005-0000-0000-0000B2C10000}"/>
    <cellStyle name="SAPBEXresItemX 2 23 4" xfId="52451" xr:uid="{00000000-0005-0000-0000-0000B3C10000}"/>
    <cellStyle name="SAPBEXresItemX 2 24" xfId="12065" xr:uid="{00000000-0005-0000-0000-0000B4C10000}"/>
    <cellStyle name="SAPBEXresItemX 2 24 2" xfId="28876" xr:uid="{00000000-0005-0000-0000-0000B5C10000}"/>
    <cellStyle name="SAPBEXresItemX 2 24 3" xfId="39704" xr:uid="{00000000-0005-0000-0000-0000B6C10000}"/>
    <cellStyle name="SAPBEXresItemX 2 24 4" xfId="52712" xr:uid="{00000000-0005-0000-0000-0000B7C10000}"/>
    <cellStyle name="SAPBEXresItemX 2 25" xfId="12352" xr:uid="{00000000-0005-0000-0000-0000B8C10000}"/>
    <cellStyle name="SAPBEXresItemX 2 25 2" xfId="29130" xr:uid="{00000000-0005-0000-0000-0000B9C10000}"/>
    <cellStyle name="SAPBEXresItemX 2 25 3" xfId="39904" xr:uid="{00000000-0005-0000-0000-0000BAC10000}"/>
    <cellStyle name="SAPBEXresItemX 2 25 4" xfId="52912" xr:uid="{00000000-0005-0000-0000-0000BBC10000}"/>
    <cellStyle name="SAPBEXresItemX 2 26" xfId="12624" xr:uid="{00000000-0005-0000-0000-0000BCC10000}"/>
    <cellStyle name="SAPBEXresItemX 2 26 2" xfId="29371" xr:uid="{00000000-0005-0000-0000-0000BDC10000}"/>
    <cellStyle name="SAPBEXresItemX 2 26 3" xfId="40104" xr:uid="{00000000-0005-0000-0000-0000BEC10000}"/>
    <cellStyle name="SAPBEXresItemX 2 26 4" xfId="53112" xr:uid="{00000000-0005-0000-0000-0000BFC10000}"/>
    <cellStyle name="SAPBEXresItemX 2 27" xfId="12906" xr:uid="{00000000-0005-0000-0000-0000C0C10000}"/>
    <cellStyle name="SAPBEXresItemX 2 27 2" xfId="29620" xr:uid="{00000000-0005-0000-0000-0000C1C10000}"/>
    <cellStyle name="SAPBEXresItemX 2 27 3" xfId="40304" xr:uid="{00000000-0005-0000-0000-0000C2C10000}"/>
    <cellStyle name="SAPBEXresItemX 2 27 4" xfId="53312" xr:uid="{00000000-0005-0000-0000-0000C3C10000}"/>
    <cellStyle name="SAPBEXresItemX 2 28" xfId="13248" xr:uid="{00000000-0005-0000-0000-0000C4C10000}"/>
    <cellStyle name="SAPBEXresItemX 2 28 2" xfId="29928" xr:uid="{00000000-0005-0000-0000-0000C5C10000}"/>
    <cellStyle name="SAPBEXresItemX 2 28 3" xfId="40572" xr:uid="{00000000-0005-0000-0000-0000C6C10000}"/>
    <cellStyle name="SAPBEXresItemX 2 28 4" xfId="53580" xr:uid="{00000000-0005-0000-0000-0000C7C10000}"/>
    <cellStyle name="SAPBEXresItemX 2 29" xfId="13585" xr:uid="{00000000-0005-0000-0000-0000C8C10000}"/>
    <cellStyle name="SAPBEXresItemX 2 29 2" xfId="30234" xr:uid="{00000000-0005-0000-0000-0000C9C10000}"/>
    <cellStyle name="SAPBEXresItemX 2 29 3" xfId="40838" xr:uid="{00000000-0005-0000-0000-0000CAC10000}"/>
    <cellStyle name="SAPBEXresItemX 2 29 4" xfId="53846" xr:uid="{00000000-0005-0000-0000-0000CBC10000}"/>
    <cellStyle name="SAPBEXresItemX 2 3" xfId="3736" xr:uid="{00000000-0005-0000-0000-0000CCC10000}"/>
    <cellStyle name="SAPBEXresItemX 2 3 2" xfId="21271" xr:uid="{00000000-0005-0000-0000-0000CDC10000}"/>
    <cellStyle name="SAPBEXresItemX 2 3 3" xfId="20770" xr:uid="{00000000-0005-0000-0000-0000CEC10000}"/>
    <cellStyle name="SAPBEXresItemX 2 3 4" xfId="46142" xr:uid="{00000000-0005-0000-0000-0000CFC10000}"/>
    <cellStyle name="SAPBEXresItemX 2 30" xfId="13825" xr:uid="{00000000-0005-0000-0000-0000D0C10000}"/>
    <cellStyle name="SAPBEXresItemX 2 30 2" xfId="30448" xr:uid="{00000000-0005-0000-0000-0000D1C10000}"/>
    <cellStyle name="SAPBEXresItemX 2 30 3" xfId="41023" xr:uid="{00000000-0005-0000-0000-0000D2C10000}"/>
    <cellStyle name="SAPBEXresItemX 2 30 4" xfId="54031" xr:uid="{00000000-0005-0000-0000-0000D3C10000}"/>
    <cellStyle name="SAPBEXresItemX 2 31" xfId="14100" xr:uid="{00000000-0005-0000-0000-0000D4C10000}"/>
    <cellStyle name="SAPBEXresItemX 2 31 2" xfId="30687" xr:uid="{00000000-0005-0000-0000-0000D5C10000}"/>
    <cellStyle name="SAPBEXresItemX 2 31 3" xfId="41225" xr:uid="{00000000-0005-0000-0000-0000D6C10000}"/>
    <cellStyle name="SAPBEXresItemX 2 31 4" xfId="54233" xr:uid="{00000000-0005-0000-0000-0000D7C10000}"/>
    <cellStyle name="SAPBEXresItemX 2 32" xfId="14397" xr:uid="{00000000-0005-0000-0000-0000D8C10000}"/>
    <cellStyle name="SAPBEXresItemX 2 32 2" xfId="30951" xr:uid="{00000000-0005-0000-0000-0000D9C10000}"/>
    <cellStyle name="SAPBEXresItemX 2 32 3" xfId="41441" xr:uid="{00000000-0005-0000-0000-0000DAC10000}"/>
    <cellStyle name="SAPBEXresItemX 2 32 4" xfId="54449" xr:uid="{00000000-0005-0000-0000-0000DBC10000}"/>
    <cellStyle name="SAPBEXresItemX 2 33" xfId="14721" xr:uid="{00000000-0005-0000-0000-0000DCC10000}"/>
    <cellStyle name="SAPBEXresItemX 2 33 2" xfId="31239" xr:uid="{00000000-0005-0000-0000-0000DDC10000}"/>
    <cellStyle name="SAPBEXresItemX 2 33 3" xfId="41684" xr:uid="{00000000-0005-0000-0000-0000DEC10000}"/>
    <cellStyle name="SAPBEXresItemX 2 33 4" xfId="54692" xr:uid="{00000000-0005-0000-0000-0000DFC10000}"/>
    <cellStyle name="SAPBEXresItemX 2 34" xfId="15023" xr:uid="{00000000-0005-0000-0000-0000E0C10000}"/>
    <cellStyle name="SAPBEXresItemX 2 34 2" xfId="31508" xr:uid="{00000000-0005-0000-0000-0000E1C10000}"/>
    <cellStyle name="SAPBEXresItemX 2 34 3" xfId="41916" xr:uid="{00000000-0005-0000-0000-0000E2C10000}"/>
    <cellStyle name="SAPBEXresItemX 2 34 4" xfId="54924" xr:uid="{00000000-0005-0000-0000-0000E3C10000}"/>
    <cellStyle name="SAPBEXresItemX 2 35" xfId="15329" xr:uid="{00000000-0005-0000-0000-0000E4C10000}"/>
    <cellStyle name="SAPBEXresItemX 2 35 2" xfId="31777" xr:uid="{00000000-0005-0000-0000-0000E5C10000}"/>
    <cellStyle name="SAPBEXresItemX 2 35 3" xfId="42146" xr:uid="{00000000-0005-0000-0000-0000E6C10000}"/>
    <cellStyle name="SAPBEXresItemX 2 35 4" xfId="55154" xr:uid="{00000000-0005-0000-0000-0000E7C10000}"/>
    <cellStyle name="SAPBEXresItemX 2 36" xfId="15774" xr:uid="{00000000-0005-0000-0000-0000E8C10000}"/>
    <cellStyle name="SAPBEXresItemX 2 36 2" xfId="32181" xr:uid="{00000000-0005-0000-0000-0000E9C10000}"/>
    <cellStyle name="SAPBEXresItemX 2 36 3" xfId="42508" xr:uid="{00000000-0005-0000-0000-0000EAC10000}"/>
    <cellStyle name="SAPBEXresItemX 2 36 4" xfId="55516" xr:uid="{00000000-0005-0000-0000-0000EBC10000}"/>
    <cellStyle name="SAPBEXresItemX 2 37" xfId="16038" xr:uid="{00000000-0005-0000-0000-0000ECC10000}"/>
    <cellStyle name="SAPBEXresItemX 2 37 2" xfId="32409" xr:uid="{00000000-0005-0000-0000-0000EDC10000}"/>
    <cellStyle name="SAPBEXresItemX 2 37 3" xfId="42698" xr:uid="{00000000-0005-0000-0000-0000EEC10000}"/>
    <cellStyle name="SAPBEXresItemX 2 37 4" xfId="55706" xr:uid="{00000000-0005-0000-0000-0000EFC10000}"/>
    <cellStyle name="SAPBEXresItemX 2 38" xfId="16525" xr:uid="{00000000-0005-0000-0000-0000F0C10000}"/>
    <cellStyle name="SAPBEXresItemX 2 38 2" xfId="32856" xr:uid="{00000000-0005-0000-0000-0000F1C10000}"/>
    <cellStyle name="SAPBEXresItemX 2 38 3" xfId="43095" xr:uid="{00000000-0005-0000-0000-0000F2C10000}"/>
    <cellStyle name="SAPBEXresItemX 2 38 4" xfId="56103" xr:uid="{00000000-0005-0000-0000-0000F3C10000}"/>
    <cellStyle name="SAPBEXresItemX 2 39" xfId="16744" xr:uid="{00000000-0005-0000-0000-0000F4C10000}"/>
    <cellStyle name="SAPBEXresItemX 2 39 2" xfId="33050" xr:uid="{00000000-0005-0000-0000-0000F5C10000}"/>
    <cellStyle name="SAPBEXresItemX 2 39 3" xfId="43265" xr:uid="{00000000-0005-0000-0000-0000F6C10000}"/>
    <cellStyle name="SAPBEXresItemX 2 39 4" xfId="56273" xr:uid="{00000000-0005-0000-0000-0000F7C10000}"/>
    <cellStyle name="SAPBEXresItemX 2 4" xfId="4353" xr:uid="{00000000-0005-0000-0000-0000F8C10000}"/>
    <cellStyle name="SAPBEXresItemX 2 4 2" xfId="21835" xr:uid="{00000000-0005-0000-0000-0000F9C10000}"/>
    <cellStyle name="SAPBEXresItemX 2 4 3" xfId="22620" xr:uid="{00000000-0005-0000-0000-0000FAC10000}"/>
    <cellStyle name="SAPBEXresItemX 2 4 4" xfId="46620" xr:uid="{00000000-0005-0000-0000-0000FBC10000}"/>
    <cellStyle name="SAPBEXresItemX 2 40" xfId="17545" xr:uid="{00000000-0005-0000-0000-0000FCC10000}"/>
    <cellStyle name="SAPBEXresItemX 2 40 2" xfId="33783" xr:uid="{00000000-0005-0000-0000-0000FDC10000}"/>
    <cellStyle name="SAPBEXresItemX 2 40 3" xfId="43897" xr:uid="{00000000-0005-0000-0000-0000FEC10000}"/>
    <cellStyle name="SAPBEXresItemX 2 40 4" xfId="56905" xr:uid="{00000000-0005-0000-0000-0000FFC10000}"/>
    <cellStyle name="SAPBEXresItemX 2 41" xfId="17796" xr:uid="{00000000-0005-0000-0000-000000C20000}"/>
    <cellStyle name="SAPBEXresItemX 2 41 2" xfId="34004" xr:uid="{00000000-0005-0000-0000-000001C20000}"/>
    <cellStyle name="SAPBEXresItemX 2 41 3" xfId="44078" xr:uid="{00000000-0005-0000-0000-000002C20000}"/>
    <cellStyle name="SAPBEXresItemX 2 41 4" xfId="57086" xr:uid="{00000000-0005-0000-0000-000003C20000}"/>
    <cellStyle name="SAPBEXresItemX 2 42" xfId="18115" xr:uid="{00000000-0005-0000-0000-000004C20000}"/>
    <cellStyle name="SAPBEXresItemX 2 42 2" xfId="34285" xr:uid="{00000000-0005-0000-0000-000005C20000}"/>
    <cellStyle name="SAPBEXresItemX 2 42 3" xfId="44312" xr:uid="{00000000-0005-0000-0000-000006C20000}"/>
    <cellStyle name="SAPBEXresItemX 2 42 4" xfId="57320" xr:uid="{00000000-0005-0000-0000-000007C20000}"/>
    <cellStyle name="SAPBEXresItemX 2 43" xfId="18426" xr:uid="{00000000-0005-0000-0000-000008C20000}"/>
    <cellStyle name="SAPBEXresItemX 2 43 2" xfId="34560" xr:uid="{00000000-0005-0000-0000-000009C20000}"/>
    <cellStyle name="SAPBEXresItemX 2 43 3" xfId="44542" xr:uid="{00000000-0005-0000-0000-00000AC20000}"/>
    <cellStyle name="SAPBEXresItemX 2 43 4" xfId="57550" xr:uid="{00000000-0005-0000-0000-00000BC20000}"/>
    <cellStyle name="SAPBEXresItemX 2 44" xfId="18742" xr:uid="{00000000-0005-0000-0000-00000CC20000}"/>
    <cellStyle name="SAPBEXresItemX 2 44 2" xfId="34840" xr:uid="{00000000-0005-0000-0000-00000DC20000}"/>
    <cellStyle name="SAPBEXresItemX 2 44 3" xfId="44777" xr:uid="{00000000-0005-0000-0000-00000EC20000}"/>
    <cellStyle name="SAPBEXresItemX 2 44 4" xfId="57785" xr:uid="{00000000-0005-0000-0000-00000FC20000}"/>
    <cellStyle name="SAPBEXresItemX 2 45" xfId="19202" xr:uid="{00000000-0005-0000-0000-000010C20000}"/>
    <cellStyle name="SAPBEXresItemX 2 45 2" xfId="35249" xr:uid="{00000000-0005-0000-0000-000011C20000}"/>
    <cellStyle name="SAPBEXresItemX 2 45 3" xfId="45119" xr:uid="{00000000-0005-0000-0000-000012C20000}"/>
    <cellStyle name="SAPBEXresItemX 2 45 4" xfId="58127" xr:uid="{00000000-0005-0000-0000-000013C20000}"/>
    <cellStyle name="SAPBEXresItemX 2 46" xfId="19505" xr:uid="{00000000-0005-0000-0000-000014C20000}"/>
    <cellStyle name="SAPBEXresItemX 2 46 2" xfId="35515" xr:uid="{00000000-0005-0000-0000-000015C20000}"/>
    <cellStyle name="SAPBEXresItemX 2 46 3" xfId="45342" xr:uid="{00000000-0005-0000-0000-000016C20000}"/>
    <cellStyle name="SAPBEXresItemX 2 46 4" xfId="58350" xr:uid="{00000000-0005-0000-0000-000017C20000}"/>
    <cellStyle name="SAPBEXresItemX 2 47" xfId="23488" xr:uid="{00000000-0005-0000-0000-000018C20000}"/>
    <cellStyle name="SAPBEXresItemX 2 48" xfId="45594" xr:uid="{00000000-0005-0000-0000-000019C20000}"/>
    <cellStyle name="SAPBEXresItemX 2 5" xfId="4597" xr:uid="{00000000-0005-0000-0000-00001AC20000}"/>
    <cellStyle name="SAPBEXresItemX 2 5 2" xfId="22048" xr:uid="{00000000-0005-0000-0000-00001BC20000}"/>
    <cellStyle name="SAPBEXresItemX 2 5 3" xfId="22111" xr:uid="{00000000-0005-0000-0000-00001CC20000}"/>
    <cellStyle name="SAPBEXresItemX 2 5 4" xfId="46792" xr:uid="{00000000-0005-0000-0000-00001DC20000}"/>
    <cellStyle name="SAPBEXresItemX 2 6" xfId="4987" xr:uid="{00000000-0005-0000-0000-00001EC20000}"/>
    <cellStyle name="SAPBEXresItemX 2 6 2" xfId="22410" xr:uid="{00000000-0005-0000-0000-00001FC20000}"/>
    <cellStyle name="SAPBEXresItemX 2 6 3" xfId="19752" xr:uid="{00000000-0005-0000-0000-000020C20000}"/>
    <cellStyle name="SAPBEXresItemX 2 6 4" xfId="47104" xr:uid="{00000000-0005-0000-0000-000021C20000}"/>
    <cellStyle name="SAPBEXresItemX 2 7" xfId="5212" xr:uid="{00000000-0005-0000-0000-000022C20000}"/>
    <cellStyle name="SAPBEXresItemX 2 7 2" xfId="22613" xr:uid="{00000000-0005-0000-0000-000023C20000}"/>
    <cellStyle name="SAPBEXresItemX 2 7 3" xfId="19637" xr:uid="{00000000-0005-0000-0000-000024C20000}"/>
    <cellStyle name="SAPBEXresItemX 2 7 4" xfId="47285" xr:uid="{00000000-0005-0000-0000-000025C20000}"/>
    <cellStyle name="SAPBEXresItemX 2 8" xfId="5497" xr:uid="{00000000-0005-0000-0000-000026C20000}"/>
    <cellStyle name="SAPBEXresItemX 2 8 2" xfId="22874" xr:uid="{00000000-0005-0000-0000-000027C20000}"/>
    <cellStyle name="SAPBEXresItemX 2 8 3" xfId="28729" xr:uid="{00000000-0005-0000-0000-000028C20000}"/>
    <cellStyle name="SAPBEXresItemX 2 8 4" xfId="47503" xr:uid="{00000000-0005-0000-0000-000029C20000}"/>
    <cellStyle name="SAPBEXresItemX 2 9" xfId="5705" xr:uid="{00000000-0005-0000-0000-00002AC20000}"/>
    <cellStyle name="SAPBEXresItemX 2 9 2" xfId="23063" xr:uid="{00000000-0005-0000-0000-00002BC20000}"/>
    <cellStyle name="SAPBEXresItemX 2 9 3" xfId="20578" xr:uid="{00000000-0005-0000-0000-00002CC20000}"/>
    <cellStyle name="SAPBEXresItemX 2 9 4" xfId="47665" xr:uid="{00000000-0005-0000-0000-00002DC20000}"/>
    <cellStyle name="SAPBEXresItemX 20" xfId="13112" xr:uid="{00000000-0005-0000-0000-00002EC20000}"/>
    <cellStyle name="SAPBEXresItemX 20 2" xfId="29799" xr:uid="{00000000-0005-0000-0000-00002FC20000}"/>
    <cellStyle name="SAPBEXresItemX 20 3" xfId="40451" xr:uid="{00000000-0005-0000-0000-000030C20000}"/>
    <cellStyle name="SAPBEXresItemX 20 4" xfId="53459" xr:uid="{00000000-0005-0000-0000-000031C20000}"/>
    <cellStyle name="SAPBEXresItemX 21" xfId="9597" xr:uid="{00000000-0005-0000-0000-000032C20000}"/>
    <cellStyle name="SAPBEXresItemX 21 2" xfId="26606" xr:uid="{00000000-0005-0000-0000-000033C20000}"/>
    <cellStyle name="SAPBEXresItemX 21 3" xfId="37749" xr:uid="{00000000-0005-0000-0000-000034C20000}"/>
    <cellStyle name="SAPBEXresItemX 21 4" xfId="50715" xr:uid="{00000000-0005-0000-0000-000035C20000}"/>
    <cellStyle name="SAPBEXresItemX 22" xfId="15459" xr:uid="{00000000-0005-0000-0000-000036C20000}"/>
    <cellStyle name="SAPBEXresItemX 22 2" xfId="31887" xr:uid="{00000000-0005-0000-0000-000037C20000}"/>
    <cellStyle name="SAPBEXresItemX 22 3" xfId="42239" xr:uid="{00000000-0005-0000-0000-000038C20000}"/>
    <cellStyle name="SAPBEXresItemX 22 4" xfId="55247" xr:uid="{00000000-0005-0000-0000-000039C20000}"/>
    <cellStyle name="SAPBEXresItemX 23" xfId="16362" xr:uid="{00000000-0005-0000-0000-00003AC20000}"/>
    <cellStyle name="SAPBEXresItemX 23 2" xfId="32705" xr:uid="{00000000-0005-0000-0000-00003BC20000}"/>
    <cellStyle name="SAPBEXresItemX 23 3" xfId="42961" xr:uid="{00000000-0005-0000-0000-00003CC20000}"/>
    <cellStyle name="SAPBEXresItemX 23 4" xfId="55969" xr:uid="{00000000-0005-0000-0000-00003DC20000}"/>
    <cellStyle name="SAPBEXresItemX 24" xfId="17120" xr:uid="{00000000-0005-0000-0000-00003EC20000}"/>
    <cellStyle name="SAPBEXresItemX 24 2" xfId="33388" xr:uid="{00000000-0005-0000-0000-00003FC20000}"/>
    <cellStyle name="SAPBEXresItemX 24 3" xfId="43554" xr:uid="{00000000-0005-0000-0000-000040C20000}"/>
    <cellStyle name="SAPBEXresItemX 24 4" xfId="56562" xr:uid="{00000000-0005-0000-0000-000041C20000}"/>
    <cellStyle name="SAPBEXresItemX 25" xfId="17048" xr:uid="{00000000-0005-0000-0000-000042C20000}"/>
    <cellStyle name="SAPBEXresItemX 25 2" xfId="33328" xr:uid="{00000000-0005-0000-0000-000043C20000}"/>
    <cellStyle name="SAPBEXresItemX 25 3" xfId="43505" xr:uid="{00000000-0005-0000-0000-000044C20000}"/>
    <cellStyle name="SAPBEXresItemX 25 4" xfId="56513" xr:uid="{00000000-0005-0000-0000-000045C20000}"/>
    <cellStyle name="SAPBEXresItemX 26" xfId="17205" xr:uid="{00000000-0005-0000-0000-000046C20000}"/>
    <cellStyle name="SAPBEXresItemX 26 2" xfId="33466" xr:uid="{00000000-0005-0000-0000-000047C20000}"/>
    <cellStyle name="SAPBEXresItemX 26 3" xfId="43617" xr:uid="{00000000-0005-0000-0000-000048C20000}"/>
    <cellStyle name="SAPBEXresItemX 26 4" xfId="56625" xr:uid="{00000000-0005-0000-0000-000049C20000}"/>
    <cellStyle name="SAPBEXresItemX 27" xfId="16884" xr:uid="{00000000-0005-0000-0000-00004AC20000}"/>
    <cellStyle name="SAPBEXresItemX 27 2" xfId="33170" xr:uid="{00000000-0005-0000-0000-00004BC20000}"/>
    <cellStyle name="SAPBEXresItemX 27 3" xfId="43366" xr:uid="{00000000-0005-0000-0000-00004CC20000}"/>
    <cellStyle name="SAPBEXresItemX 27 4" xfId="56374" xr:uid="{00000000-0005-0000-0000-00004DC20000}"/>
    <cellStyle name="SAPBEXresItemX 28" xfId="18900" xr:uid="{00000000-0005-0000-0000-00004EC20000}"/>
    <cellStyle name="SAPBEXresItemX 28 2" xfId="34972" xr:uid="{00000000-0005-0000-0000-00004FC20000}"/>
    <cellStyle name="SAPBEXresItemX 28 3" xfId="44886" xr:uid="{00000000-0005-0000-0000-000050C20000}"/>
    <cellStyle name="SAPBEXresItemX 28 4" xfId="57894" xr:uid="{00000000-0005-0000-0000-000051C20000}"/>
    <cellStyle name="SAPBEXresItemX 29" xfId="34916" xr:uid="{00000000-0005-0000-0000-000052C20000}"/>
    <cellStyle name="SAPBEXresItemX 3" xfId="2818" xr:uid="{00000000-0005-0000-0000-000053C20000}"/>
    <cellStyle name="SAPBEXresItemX 3 10" xfId="6192" xr:uid="{00000000-0005-0000-0000-000054C20000}"/>
    <cellStyle name="SAPBEXresItemX 3 10 2" xfId="23514" xr:uid="{00000000-0005-0000-0000-000055C20000}"/>
    <cellStyle name="SAPBEXresItemX 3 10 3" xfId="21714" xr:uid="{00000000-0005-0000-0000-000056C20000}"/>
    <cellStyle name="SAPBEXresItemX 3 10 4" xfId="48048" xr:uid="{00000000-0005-0000-0000-000057C20000}"/>
    <cellStyle name="SAPBEXresItemX 3 11" xfId="6424" xr:uid="{00000000-0005-0000-0000-000058C20000}"/>
    <cellStyle name="SAPBEXresItemX 3 11 2" xfId="23723" xr:uid="{00000000-0005-0000-0000-000059C20000}"/>
    <cellStyle name="SAPBEXresItemX 3 11 3" xfId="25945" xr:uid="{00000000-0005-0000-0000-00005AC20000}"/>
    <cellStyle name="SAPBEXresItemX 3 11 4" xfId="48221" xr:uid="{00000000-0005-0000-0000-00005BC20000}"/>
    <cellStyle name="SAPBEXresItemX 3 12" xfId="6718" xr:uid="{00000000-0005-0000-0000-00005CC20000}"/>
    <cellStyle name="SAPBEXresItemX 3 12 2" xfId="23985" xr:uid="{00000000-0005-0000-0000-00005DC20000}"/>
    <cellStyle name="SAPBEXresItemX 3 12 3" xfId="21687" xr:uid="{00000000-0005-0000-0000-00005EC20000}"/>
    <cellStyle name="SAPBEXresItemX 3 12 4" xfId="48444" xr:uid="{00000000-0005-0000-0000-00005FC20000}"/>
    <cellStyle name="SAPBEXresItemX 3 13" xfId="7083" xr:uid="{00000000-0005-0000-0000-000060C20000}"/>
    <cellStyle name="SAPBEXresItemX 3 13 2" xfId="24314" xr:uid="{00000000-0005-0000-0000-000061C20000}"/>
    <cellStyle name="SAPBEXresItemX 3 13 3" xfId="35755" xr:uid="{00000000-0005-0000-0000-000062C20000}"/>
    <cellStyle name="SAPBEXresItemX 3 13 4" xfId="48724" xr:uid="{00000000-0005-0000-0000-000063C20000}"/>
    <cellStyle name="SAPBEXresItemX 3 14" xfId="7508" xr:uid="{00000000-0005-0000-0000-000064C20000}"/>
    <cellStyle name="SAPBEXresItemX 3 14 2" xfId="24691" xr:uid="{00000000-0005-0000-0000-000065C20000}"/>
    <cellStyle name="SAPBEXresItemX 3 14 3" xfId="36063" xr:uid="{00000000-0005-0000-0000-000066C20000}"/>
    <cellStyle name="SAPBEXresItemX 3 14 4" xfId="49034" xr:uid="{00000000-0005-0000-0000-000067C20000}"/>
    <cellStyle name="SAPBEXresItemX 3 15" xfId="7806" xr:uid="{00000000-0005-0000-0000-000068C20000}"/>
    <cellStyle name="SAPBEXresItemX 3 15 2" xfId="24961" xr:uid="{00000000-0005-0000-0000-000069C20000}"/>
    <cellStyle name="SAPBEXresItemX 3 15 3" xfId="36293" xr:uid="{00000000-0005-0000-0000-00006AC20000}"/>
    <cellStyle name="SAPBEXresItemX 3 15 4" xfId="49264" xr:uid="{00000000-0005-0000-0000-00006BC20000}"/>
    <cellStyle name="SAPBEXresItemX 3 16" xfId="8387" xr:uid="{00000000-0005-0000-0000-00006CC20000}"/>
    <cellStyle name="SAPBEXresItemX 3 16 2" xfId="25503" xr:uid="{00000000-0005-0000-0000-00006DC20000}"/>
    <cellStyle name="SAPBEXresItemX 3 16 3" xfId="36776" xr:uid="{00000000-0005-0000-0000-00006EC20000}"/>
    <cellStyle name="SAPBEXresItemX 3 16 4" xfId="49747" xr:uid="{00000000-0005-0000-0000-00006FC20000}"/>
    <cellStyle name="SAPBEXresItemX 3 17" xfId="8649" xr:uid="{00000000-0005-0000-0000-000070C20000}"/>
    <cellStyle name="SAPBEXresItemX 3 17 2" xfId="25730" xr:uid="{00000000-0005-0000-0000-000071C20000}"/>
    <cellStyle name="SAPBEXresItemX 3 17 3" xfId="36965" xr:uid="{00000000-0005-0000-0000-000072C20000}"/>
    <cellStyle name="SAPBEXresItemX 3 17 4" xfId="49936" xr:uid="{00000000-0005-0000-0000-000073C20000}"/>
    <cellStyle name="SAPBEXresItemX 3 18" xfId="8927" xr:uid="{00000000-0005-0000-0000-000074C20000}"/>
    <cellStyle name="SAPBEXresItemX 3 18 2" xfId="25980" xr:uid="{00000000-0005-0000-0000-000075C20000}"/>
    <cellStyle name="SAPBEXresItemX 3 18 3" xfId="37181" xr:uid="{00000000-0005-0000-0000-000076C20000}"/>
    <cellStyle name="SAPBEXresItemX 3 18 4" xfId="50152" xr:uid="{00000000-0005-0000-0000-000077C20000}"/>
    <cellStyle name="SAPBEXresItemX 3 19" xfId="10447" xr:uid="{00000000-0005-0000-0000-000078C20000}"/>
    <cellStyle name="SAPBEXresItemX 3 19 2" xfId="27400" xr:uid="{00000000-0005-0000-0000-000079C20000}"/>
    <cellStyle name="SAPBEXresItemX 3 19 3" xfId="38441" xr:uid="{00000000-0005-0000-0000-00007AC20000}"/>
    <cellStyle name="SAPBEXresItemX 3 19 4" xfId="51428" xr:uid="{00000000-0005-0000-0000-00007BC20000}"/>
    <cellStyle name="SAPBEXresItemX 3 2" xfId="3332" xr:uid="{00000000-0005-0000-0000-00007CC20000}"/>
    <cellStyle name="SAPBEXresItemX 3 2 2" xfId="20906" xr:uid="{00000000-0005-0000-0000-00007DC20000}"/>
    <cellStyle name="SAPBEXresItemX 3 2 3" xfId="20512" xr:uid="{00000000-0005-0000-0000-00007EC20000}"/>
    <cellStyle name="SAPBEXresItemX 3 2 4" xfId="45820" xr:uid="{00000000-0005-0000-0000-00007FC20000}"/>
    <cellStyle name="SAPBEXresItemX 3 20" xfId="10693" xr:uid="{00000000-0005-0000-0000-000080C20000}"/>
    <cellStyle name="SAPBEXresItemX 3 20 2" xfId="27629" xr:uid="{00000000-0005-0000-0000-000081C20000}"/>
    <cellStyle name="SAPBEXresItemX 3 20 3" xfId="38638" xr:uid="{00000000-0005-0000-0000-000082C20000}"/>
    <cellStyle name="SAPBEXresItemX 3 20 4" xfId="51646" xr:uid="{00000000-0005-0000-0000-000083C20000}"/>
    <cellStyle name="SAPBEXresItemX 3 21" xfId="11017" xr:uid="{00000000-0005-0000-0000-000084C20000}"/>
    <cellStyle name="SAPBEXresItemX 3 21 2" xfId="27924" xr:uid="{00000000-0005-0000-0000-000085C20000}"/>
    <cellStyle name="SAPBEXresItemX 3 21 3" xfId="38877" xr:uid="{00000000-0005-0000-0000-000086C20000}"/>
    <cellStyle name="SAPBEXresItemX 3 21 4" xfId="51885" xr:uid="{00000000-0005-0000-0000-000087C20000}"/>
    <cellStyle name="SAPBEXresItemX 3 22" xfId="11355" xr:uid="{00000000-0005-0000-0000-000088C20000}"/>
    <cellStyle name="SAPBEXresItemX 3 22 2" xfId="28231" xr:uid="{00000000-0005-0000-0000-000089C20000}"/>
    <cellStyle name="SAPBEXresItemX 3 22 3" xfId="39134" xr:uid="{00000000-0005-0000-0000-00008AC20000}"/>
    <cellStyle name="SAPBEXresItemX 3 22 4" xfId="52142" xr:uid="{00000000-0005-0000-0000-00008BC20000}"/>
    <cellStyle name="SAPBEXresItemX 3 23" xfId="11626" xr:uid="{00000000-0005-0000-0000-00008CC20000}"/>
    <cellStyle name="SAPBEXresItemX 3 23 2" xfId="28470" xr:uid="{00000000-0005-0000-0000-00008DC20000}"/>
    <cellStyle name="SAPBEXresItemX 3 23 3" xfId="39337" xr:uid="{00000000-0005-0000-0000-00008EC20000}"/>
    <cellStyle name="SAPBEXresItemX 3 23 4" xfId="52345" xr:uid="{00000000-0005-0000-0000-00008FC20000}"/>
    <cellStyle name="SAPBEXresItemX 3 24" xfId="11957" xr:uid="{00000000-0005-0000-0000-000090C20000}"/>
    <cellStyle name="SAPBEXresItemX 3 24 2" xfId="28770" xr:uid="{00000000-0005-0000-0000-000091C20000}"/>
    <cellStyle name="SAPBEXresItemX 3 24 3" xfId="39598" xr:uid="{00000000-0005-0000-0000-000092C20000}"/>
    <cellStyle name="SAPBEXresItemX 3 24 4" xfId="52606" xr:uid="{00000000-0005-0000-0000-000093C20000}"/>
    <cellStyle name="SAPBEXresItemX 3 25" xfId="12242" xr:uid="{00000000-0005-0000-0000-000094C20000}"/>
    <cellStyle name="SAPBEXresItemX 3 25 2" xfId="29023" xr:uid="{00000000-0005-0000-0000-000095C20000}"/>
    <cellStyle name="SAPBEXresItemX 3 25 3" xfId="39797" xr:uid="{00000000-0005-0000-0000-000096C20000}"/>
    <cellStyle name="SAPBEXresItemX 3 25 4" xfId="52805" xr:uid="{00000000-0005-0000-0000-000097C20000}"/>
    <cellStyle name="SAPBEXresItemX 3 26" xfId="12515" xr:uid="{00000000-0005-0000-0000-000098C20000}"/>
    <cellStyle name="SAPBEXresItemX 3 26 2" xfId="29264" xr:uid="{00000000-0005-0000-0000-000099C20000}"/>
    <cellStyle name="SAPBEXresItemX 3 26 3" xfId="39998" xr:uid="{00000000-0005-0000-0000-00009AC20000}"/>
    <cellStyle name="SAPBEXresItemX 3 26 4" xfId="53006" xr:uid="{00000000-0005-0000-0000-00009BC20000}"/>
    <cellStyle name="SAPBEXresItemX 3 27" xfId="12798" xr:uid="{00000000-0005-0000-0000-00009CC20000}"/>
    <cellStyle name="SAPBEXresItemX 3 27 2" xfId="29515" xr:uid="{00000000-0005-0000-0000-00009DC20000}"/>
    <cellStyle name="SAPBEXresItemX 3 27 3" xfId="40199" xr:uid="{00000000-0005-0000-0000-00009EC20000}"/>
    <cellStyle name="SAPBEXresItemX 3 27 4" xfId="53207" xr:uid="{00000000-0005-0000-0000-00009FC20000}"/>
    <cellStyle name="SAPBEXresItemX 3 28" xfId="13141" xr:uid="{00000000-0005-0000-0000-0000A0C20000}"/>
    <cellStyle name="SAPBEXresItemX 3 28 2" xfId="29823" xr:uid="{00000000-0005-0000-0000-0000A1C20000}"/>
    <cellStyle name="SAPBEXresItemX 3 28 3" xfId="40467" xr:uid="{00000000-0005-0000-0000-0000A2C20000}"/>
    <cellStyle name="SAPBEXresItemX 3 28 4" xfId="53475" xr:uid="{00000000-0005-0000-0000-0000A3C20000}"/>
    <cellStyle name="SAPBEXresItemX 3 29" xfId="13478" xr:uid="{00000000-0005-0000-0000-0000A4C20000}"/>
    <cellStyle name="SAPBEXresItemX 3 29 2" xfId="30129" xr:uid="{00000000-0005-0000-0000-0000A5C20000}"/>
    <cellStyle name="SAPBEXresItemX 3 29 3" xfId="40733" xr:uid="{00000000-0005-0000-0000-0000A6C20000}"/>
    <cellStyle name="SAPBEXresItemX 3 29 4" xfId="53741" xr:uid="{00000000-0005-0000-0000-0000A7C20000}"/>
    <cellStyle name="SAPBEXresItemX 3 3" xfId="3628" xr:uid="{00000000-0005-0000-0000-0000A8C20000}"/>
    <cellStyle name="SAPBEXresItemX 3 3 2" xfId="21166" xr:uid="{00000000-0005-0000-0000-0000A9C20000}"/>
    <cellStyle name="SAPBEXresItemX 3 3 3" xfId="24460" xr:uid="{00000000-0005-0000-0000-0000AAC20000}"/>
    <cellStyle name="SAPBEXresItemX 3 3 4" xfId="46037" xr:uid="{00000000-0005-0000-0000-0000ABC20000}"/>
    <cellStyle name="SAPBEXresItemX 3 30" xfId="13717" xr:uid="{00000000-0005-0000-0000-0000ACC20000}"/>
    <cellStyle name="SAPBEXresItemX 3 30 2" xfId="30342" xr:uid="{00000000-0005-0000-0000-0000ADC20000}"/>
    <cellStyle name="SAPBEXresItemX 3 30 3" xfId="40918" xr:uid="{00000000-0005-0000-0000-0000AEC20000}"/>
    <cellStyle name="SAPBEXresItemX 3 30 4" xfId="53926" xr:uid="{00000000-0005-0000-0000-0000AFC20000}"/>
    <cellStyle name="SAPBEXresItemX 3 31" xfId="13992" xr:uid="{00000000-0005-0000-0000-0000B0C20000}"/>
    <cellStyle name="SAPBEXresItemX 3 31 2" xfId="30582" xr:uid="{00000000-0005-0000-0000-0000B1C20000}"/>
    <cellStyle name="SAPBEXresItemX 3 31 3" xfId="41120" xr:uid="{00000000-0005-0000-0000-0000B2C20000}"/>
    <cellStyle name="SAPBEXresItemX 3 31 4" xfId="54128" xr:uid="{00000000-0005-0000-0000-0000B3C20000}"/>
    <cellStyle name="SAPBEXresItemX 3 32" xfId="14289" xr:uid="{00000000-0005-0000-0000-0000B4C20000}"/>
    <cellStyle name="SAPBEXresItemX 3 32 2" xfId="30846" xr:uid="{00000000-0005-0000-0000-0000B5C20000}"/>
    <cellStyle name="SAPBEXresItemX 3 32 3" xfId="41336" xr:uid="{00000000-0005-0000-0000-0000B6C20000}"/>
    <cellStyle name="SAPBEXresItemX 3 32 4" xfId="54344" xr:uid="{00000000-0005-0000-0000-0000B7C20000}"/>
    <cellStyle name="SAPBEXresItemX 3 33" xfId="14613" xr:uid="{00000000-0005-0000-0000-0000B8C20000}"/>
    <cellStyle name="SAPBEXresItemX 3 33 2" xfId="31134" xr:uid="{00000000-0005-0000-0000-0000B9C20000}"/>
    <cellStyle name="SAPBEXresItemX 3 33 3" xfId="41579" xr:uid="{00000000-0005-0000-0000-0000BAC20000}"/>
    <cellStyle name="SAPBEXresItemX 3 33 4" xfId="54587" xr:uid="{00000000-0005-0000-0000-0000BBC20000}"/>
    <cellStyle name="SAPBEXresItemX 3 34" xfId="14916" xr:uid="{00000000-0005-0000-0000-0000BCC20000}"/>
    <cellStyle name="SAPBEXresItemX 3 34 2" xfId="31403" xr:uid="{00000000-0005-0000-0000-0000BDC20000}"/>
    <cellStyle name="SAPBEXresItemX 3 34 3" xfId="41811" xr:uid="{00000000-0005-0000-0000-0000BEC20000}"/>
    <cellStyle name="SAPBEXresItemX 3 34 4" xfId="54819" xr:uid="{00000000-0005-0000-0000-0000BFC20000}"/>
    <cellStyle name="SAPBEXresItemX 3 35" xfId="15221" xr:uid="{00000000-0005-0000-0000-0000C0C20000}"/>
    <cellStyle name="SAPBEXresItemX 3 35 2" xfId="31672" xr:uid="{00000000-0005-0000-0000-0000C1C20000}"/>
    <cellStyle name="SAPBEXresItemX 3 35 3" xfId="42041" xr:uid="{00000000-0005-0000-0000-0000C2C20000}"/>
    <cellStyle name="SAPBEXresItemX 3 35 4" xfId="55049" xr:uid="{00000000-0005-0000-0000-0000C3C20000}"/>
    <cellStyle name="SAPBEXresItemX 3 36" xfId="15667" xr:uid="{00000000-0005-0000-0000-0000C4C20000}"/>
    <cellStyle name="SAPBEXresItemX 3 36 2" xfId="32076" xr:uid="{00000000-0005-0000-0000-0000C5C20000}"/>
    <cellStyle name="SAPBEXresItemX 3 36 3" xfId="42403" xr:uid="{00000000-0005-0000-0000-0000C6C20000}"/>
    <cellStyle name="SAPBEXresItemX 3 36 4" xfId="55411" xr:uid="{00000000-0005-0000-0000-0000C7C20000}"/>
    <cellStyle name="SAPBEXresItemX 3 37" xfId="15930" xr:uid="{00000000-0005-0000-0000-0000C8C20000}"/>
    <cellStyle name="SAPBEXresItemX 3 37 2" xfId="32303" xr:uid="{00000000-0005-0000-0000-0000C9C20000}"/>
    <cellStyle name="SAPBEXresItemX 3 37 3" xfId="42593" xr:uid="{00000000-0005-0000-0000-0000CAC20000}"/>
    <cellStyle name="SAPBEXresItemX 3 37 4" xfId="55601" xr:uid="{00000000-0005-0000-0000-0000CBC20000}"/>
    <cellStyle name="SAPBEXresItemX 3 38" xfId="16417" xr:uid="{00000000-0005-0000-0000-0000CCC20000}"/>
    <cellStyle name="SAPBEXresItemX 3 38 2" xfId="32750" xr:uid="{00000000-0005-0000-0000-0000CDC20000}"/>
    <cellStyle name="SAPBEXresItemX 3 38 3" xfId="42989" xr:uid="{00000000-0005-0000-0000-0000CEC20000}"/>
    <cellStyle name="SAPBEXresItemX 3 38 4" xfId="55997" xr:uid="{00000000-0005-0000-0000-0000CFC20000}"/>
    <cellStyle name="SAPBEXresItemX 3 39" xfId="16637" xr:uid="{00000000-0005-0000-0000-0000D0C20000}"/>
    <cellStyle name="SAPBEXresItemX 3 39 2" xfId="32945" xr:uid="{00000000-0005-0000-0000-0000D1C20000}"/>
    <cellStyle name="SAPBEXresItemX 3 39 3" xfId="43160" xr:uid="{00000000-0005-0000-0000-0000D2C20000}"/>
    <cellStyle name="SAPBEXresItemX 3 39 4" xfId="56168" xr:uid="{00000000-0005-0000-0000-0000D3C20000}"/>
    <cellStyle name="SAPBEXresItemX 3 4" xfId="4245" xr:uid="{00000000-0005-0000-0000-0000D4C20000}"/>
    <cellStyle name="SAPBEXresItemX 3 4 2" xfId="21730" xr:uid="{00000000-0005-0000-0000-0000D5C20000}"/>
    <cellStyle name="SAPBEXresItemX 3 4 3" xfId="34979" xr:uid="{00000000-0005-0000-0000-0000D6C20000}"/>
    <cellStyle name="SAPBEXresItemX 3 4 4" xfId="46515" xr:uid="{00000000-0005-0000-0000-0000D7C20000}"/>
    <cellStyle name="SAPBEXresItemX 3 40" xfId="17439" xr:uid="{00000000-0005-0000-0000-0000D8C20000}"/>
    <cellStyle name="SAPBEXresItemX 3 40 2" xfId="33677" xr:uid="{00000000-0005-0000-0000-0000D9C20000}"/>
    <cellStyle name="SAPBEXresItemX 3 40 3" xfId="43792" xr:uid="{00000000-0005-0000-0000-0000DAC20000}"/>
    <cellStyle name="SAPBEXresItemX 3 40 4" xfId="56800" xr:uid="{00000000-0005-0000-0000-0000DBC20000}"/>
    <cellStyle name="SAPBEXresItemX 3 41" xfId="17688" xr:uid="{00000000-0005-0000-0000-0000DCC20000}"/>
    <cellStyle name="SAPBEXresItemX 3 41 2" xfId="33898" xr:uid="{00000000-0005-0000-0000-0000DDC20000}"/>
    <cellStyle name="SAPBEXresItemX 3 41 3" xfId="43973" xr:uid="{00000000-0005-0000-0000-0000DEC20000}"/>
    <cellStyle name="SAPBEXresItemX 3 41 4" xfId="56981" xr:uid="{00000000-0005-0000-0000-0000DFC20000}"/>
    <cellStyle name="SAPBEXresItemX 3 42" xfId="18007" xr:uid="{00000000-0005-0000-0000-0000E0C20000}"/>
    <cellStyle name="SAPBEXresItemX 3 42 2" xfId="34180" xr:uid="{00000000-0005-0000-0000-0000E1C20000}"/>
    <cellStyle name="SAPBEXresItemX 3 42 3" xfId="44207" xr:uid="{00000000-0005-0000-0000-0000E2C20000}"/>
    <cellStyle name="SAPBEXresItemX 3 42 4" xfId="57215" xr:uid="{00000000-0005-0000-0000-0000E3C20000}"/>
    <cellStyle name="SAPBEXresItemX 3 43" xfId="18318" xr:uid="{00000000-0005-0000-0000-0000E4C20000}"/>
    <cellStyle name="SAPBEXresItemX 3 43 2" xfId="34455" xr:uid="{00000000-0005-0000-0000-0000E5C20000}"/>
    <cellStyle name="SAPBEXresItemX 3 43 3" xfId="44437" xr:uid="{00000000-0005-0000-0000-0000E6C20000}"/>
    <cellStyle name="SAPBEXresItemX 3 43 4" xfId="57445" xr:uid="{00000000-0005-0000-0000-0000E7C20000}"/>
    <cellStyle name="SAPBEXresItemX 3 44" xfId="18634" xr:uid="{00000000-0005-0000-0000-0000E8C20000}"/>
    <cellStyle name="SAPBEXresItemX 3 44 2" xfId="34735" xr:uid="{00000000-0005-0000-0000-0000E9C20000}"/>
    <cellStyle name="SAPBEXresItemX 3 44 3" xfId="44672" xr:uid="{00000000-0005-0000-0000-0000EAC20000}"/>
    <cellStyle name="SAPBEXresItemX 3 44 4" xfId="57680" xr:uid="{00000000-0005-0000-0000-0000EBC20000}"/>
    <cellStyle name="SAPBEXresItemX 3 45" xfId="19096" xr:uid="{00000000-0005-0000-0000-0000ECC20000}"/>
    <cellStyle name="SAPBEXresItemX 3 45 2" xfId="35144" xr:uid="{00000000-0005-0000-0000-0000EDC20000}"/>
    <cellStyle name="SAPBEXresItemX 3 45 3" xfId="45014" xr:uid="{00000000-0005-0000-0000-0000EEC20000}"/>
    <cellStyle name="SAPBEXresItemX 3 45 4" xfId="58022" xr:uid="{00000000-0005-0000-0000-0000EFC20000}"/>
    <cellStyle name="SAPBEXresItemX 3 46" xfId="19397" xr:uid="{00000000-0005-0000-0000-0000F0C20000}"/>
    <cellStyle name="SAPBEXresItemX 3 46 2" xfId="35410" xr:uid="{00000000-0005-0000-0000-0000F1C20000}"/>
    <cellStyle name="SAPBEXresItemX 3 46 3" xfId="45237" xr:uid="{00000000-0005-0000-0000-0000F2C20000}"/>
    <cellStyle name="SAPBEXresItemX 3 46 4" xfId="58245" xr:uid="{00000000-0005-0000-0000-0000F3C20000}"/>
    <cellStyle name="SAPBEXresItemX 3 47" xfId="21047" xr:uid="{00000000-0005-0000-0000-0000F4C20000}"/>
    <cellStyle name="SAPBEXresItemX 3 48" xfId="45521" xr:uid="{00000000-0005-0000-0000-0000F5C20000}"/>
    <cellStyle name="SAPBEXresItemX 3 5" xfId="4488" xr:uid="{00000000-0005-0000-0000-0000F6C20000}"/>
    <cellStyle name="SAPBEXresItemX 3 5 2" xfId="21941" xr:uid="{00000000-0005-0000-0000-0000F7C20000}"/>
    <cellStyle name="SAPBEXresItemX 3 5 3" xfId="20429" xr:uid="{00000000-0005-0000-0000-0000F8C20000}"/>
    <cellStyle name="SAPBEXresItemX 3 5 4" xfId="46685" xr:uid="{00000000-0005-0000-0000-0000F9C20000}"/>
    <cellStyle name="SAPBEXresItemX 3 6" xfId="4879" xr:uid="{00000000-0005-0000-0000-0000FAC20000}"/>
    <cellStyle name="SAPBEXresItemX 3 6 2" xfId="22304" xr:uid="{00000000-0005-0000-0000-0000FBC20000}"/>
    <cellStyle name="SAPBEXresItemX 3 6 3" xfId="31519" xr:uid="{00000000-0005-0000-0000-0000FCC20000}"/>
    <cellStyle name="SAPBEXresItemX 3 6 4" xfId="46998" xr:uid="{00000000-0005-0000-0000-0000FDC20000}"/>
    <cellStyle name="SAPBEXresItemX 3 7" xfId="5105" xr:uid="{00000000-0005-0000-0000-0000FEC20000}"/>
    <cellStyle name="SAPBEXresItemX 3 7 2" xfId="22508" xr:uid="{00000000-0005-0000-0000-0000FFC20000}"/>
    <cellStyle name="SAPBEXresItemX 3 7 3" xfId="19726" xr:uid="{00000000-0005-0000-0000-000000C30000}"/>
    <cellStyle name="SAPBEXresItemX 3 7 4" xfId="47180" xr:uid="{00000000-0005-0000-0000-000001C30000}"/>
    <cellStyle name="SAPBEXresItemX 3 8" xfId="5390" xr:uid="{00000000-0005-0000-0000-000002C30000}"/>
    <cellStyle name="SAPBEXresItemX 3 8 2" xfId="22769" xr:uid="{00000000-0005-0000-0000-000003C30000}"/>
    <cellStyle name="SAPBEXresItemX 3 8 3" xfId="20301" xr:uid="{00000000-0005-0000-0000-000004C30000}"/>
    <cellStyle name="SAPBEXresItemX 3 8 4" xfId="47398" xr:uid="{00000000-0005-0000-0000-000005C30000}"/>
    <cellStyle name="SAPBEXresItemX 3 9" xfId="5598" xr:uid="{00000000-0005-0000-0000-000006C30000}"/>
    <cellStyle name="SAPBEXresItemX 3 9 2" xfId="22958" xr:uid="{00000000-0005-0000-0000-000007C30000}"/>
    <cellStyle name="SAPBEXresItemX 3 9 3" xfId="25632" xr:uid="{00000000-0005-0000-0000-000008C30000}"/>
    <cellStyle name="SAPBEXresItemX 3 9 4" xfId="47560" xr:uid="{00000000-0005-0000-0000-000009C30000}"/>
    <cellStyle name="SAPBEXresItemX 30" xfId="45427" xr:uid="{00000000-0005-0000-0000-00000AC30000}"/>
    <cellStyle name="SAPBEXresItemX 4" xfId="2715" xr:uid="{00000000-0005-0000-0000-00000BC30000}"/>
    <cellStyle name="SAPBEXresItemX 4 10" xfId="6124" xr:uid="{00000000-0005-0000-0000-00000CC30000}"/>
    <cellStyle name="SAPBEXresItemX 4 10 2" xfId="23456" xr:uid="{00000000-0005-0000-0000-00000DC30000}"/>
    <cellStyle name="SAPBEXresItemX 4 10 3" xfId="31799" xr:uid="{00000000-0005-0000-0000-00000EC30000}"/>
    <cellStyle name="SAPBEXresItemX 4 10 4" xfId="48011" xr:uid="{00000000-0005-0000-0000-00000FC30000}"/>
    <cellStyle name="SAPBEXresItemX 4 11" xfId="5956" xr:uid="{00000000-0005-0000-0000-000010C30000}"/>
    <cellStyle name="SAPBEXresItemX 4 11 2" xfId="23293" xr:uid="{00000000-0005-0000-0000-000011C30000}"/>
    <cellStyle name="SAPBEXresItemX 4 11 3" xfId="24299" xr:uid="{00000000-0005-0000-0000-000012C30000}"/>
    <cellStyle name="SAPBEXresItemX 4 11 4" xfId="47861" xr:uid="{00000000-0005-0000-0000-000013C30000}"/>
    <cellStyle name="SAPBEXresItemX 4 12" xfId="6649" xr:uid="{00000000-0005-0000-0000-000014C30000}"/>
    <cellStyle name="SAPBEXresItemX 4 12 2" xfId="23928" xr:uid="{00000000-0005-0000-0000-000015C30000}"/>
    <cellStyle name="SAPBEXresItemX 4 12 3" xfId="21294" xr:uid="{00000000-0005-0000-0000-000016C30000}"/>
    <cellStyle name="SAPBEXresItemX 4 12 4" xfId="48411" xr:uid="{00000000-0005-0000-0000-000017C30000}"/>
    <cellStyle name="SAPBEXresItemX 4 13" xfId="7023" xr:uid="{00000000-0005-0000-0000-000018C30000}"/>
    <cellStyle name="SAPBEXresItemX 4 13 2" xfId="24267" xr:uid="{00000000-0005-0000-0000-000019C30000}"/>
    <cellStyle name="SAPBEXresItemX 4 13 3" xfId="35731" xr:uid="{00000000-0005-0000-0000-00001AC30000}"/>
    <cellStyle name="SAPBEXresItemX 4 13 4" xfId="48700" xr:uid="{00000000-0005-0000-0000-00001BC30000}"/>
    <cellStyle name="SAPBEXresItemX 4 14" xfId="7438" xr:uid="{00000000-0005-0000-0000-00001CC30000}"/>
    <cellStyle name="SAPBEXresItemX 4 14 2" xfId="24638" xr:uid="{00000000-0005-0000-0000-00001DC30000}"/>
    <cellStyle name="SAPBEXresItemX 4 14 3" xfId="36029" xr:uid="{00000000-0005-0000-0000-00001EC30000}"/>
    <cellStyle name="SAPBEXresItemX 4 14 4" xfId="49000" xr:uid="{00000000-0005-0000-0000-00001FC30000}"/>
    <cellStyle name="SAPBEXresItemX 4 15" xfId="7746" xr:uid="{00000000-0005-0000-0000-000020C30000}"/>
    <cellStyle name="SAPBEXresItemX 4 15 2" xfId="24909" xr:uid="{00000000-0005-0000-0000-000021C30000}"/>
    <cellStyle name="SAPBEXresItemX 4 15 3" xfId="36260" xr:uid="{00000000-0005-0000-0000-000022C30000}"/>
    <cellStyle name="SAPBEXresItemX 4 15 4" xfId="49231" xr:uid="{00000000-0005-0000-0000-000023C30000}"/>
    <cellStyle name="SAPBEXresItemX 4 16" xfId="8322" xr:uid="{00000000-0005-0000-0000-000024C30000}"/>
    <cellStyle name="SAPBEXresItemX 4 16 2" xfId="25447" xr:uid="{00000000-0005-0000-0000-000025C30000}"/>
    <cellStyle name="SAPBEXresItemX 4 16 3" xfId="36738" xr:uid="{00000000-0005-0000-0000-000026C30000}"/>
    <cellStyle name="SAPBEXresItemX 4 16 4" xfId="49709" xr:uid="{00000000-0005-0000-0000-000027C30000}"/>
    <cellStyle name="SAPBEXresItemX 4 17" xfId="8159" xr:uid="{00000000-0005-0000-0000-000028C30000}"/>
    <cellStyle name="SAPBEXresItemX 4 17 2" xfId="25291" xr:uid="{00000000-0005-0000-0000-000029C30000}"/>
    <cellStyle name="SAPBEXresItemX 4 17 3" xfId="36594" xr:uid="{00000000-0005-0000-0000-00002AC30000}"/>
    <cellStyle name="SAPBEXresItemX 4 17 4" xfId="49565" xr:uid="{00000000-0005-0000-0000-00002BC30000}"/>
    <cellStyle name="SAPBEXresItemX 4 18" xfId="8867" xr:uid="{00000000-0005-0000-0000-00002CC30000}"/>
    <cellStyle name="SAPBEXresItemX 4 18 2" xfId="25929" xr:uid="{00000000-0005-0000-0000-00002DC30000}"/>
    <cellStyle name="SAPBEXresItemX 4 18 3" xfId="37148" xr:uid="{00000000-0005-0000-0000-00002EC30000}"/>
    <cellStyle name="SAPBEXresItemX 4 18 4" xfId="50119" xr:uid="{00000000-0005-0000-0000-00002FC30000}"/>
    <cellStyle name="SAPBEXresItemX 4 19" xfId="10373" xr:uid="{00000000-0005-0000-0000-000030C30000}"/>
    <cellStyle name="SAPBEXresItemX 4 19 2" xfId="27336" xr:uid="{00000000-0005-0000-0000-000031C30000}"/>
    <cellStyle name="SAPBEXresItemX 4 19 3" xfId="38395" xr:uid="{00000000-0005-0000-0000-000032C30000}"/>
    <cellStyle name="SAPBEXresItemX 4 19 4" xfId="51355" xr:uid="{00000000-0005-0000-0000-000033C30000}"/>
    <cellStyle name="SAPBEXresItemX 4 2" xfId="3263" xr:uid="{00000000-0005-0000-0000-000034C30000}"/>
    <cellStyle name="SAPBEXresItemX 4 2 2" xfId="20849" xr:uid="{00000000-0005-0000-0000-000035C30000}"/>
    <cellStyle name="SAPBEXresItemX 4 2 3" xfId="23875" xr:uid="{00000000-0005-0000-0000-000036C30000}"/>
    <cellStyle name="SAPBEXresItemX 4 2 4" xfId="45787" xr:uid="{00000000-0005-0000-0000-000037C30000}"/>
    <cellStyle name="SAPBEXresItemX 4 20" xfId="10073" xr:uid="{00000000-0005-0000-0000-000038C30000}"/>
    <cellStyle name="SAPBEXresItemX 4 20 2" xfId="27051" xr:uid="{00000000-0005-0000-0000-000039C30000}"/>
    <cellStyle name="SAPBEXresItemX 4 20 3" xfId="38139" xr:uid="{00000000-0005-0000-0000-00003AC30000}"/>
    <cellStyle name="SAPBEXresItemX 4 20 4" xfId="51104" xr:uid="{00000000-0005-0000-0000-00003BC30000}"/>
    <cellStyle name="SAPBEXresItemX 4 21" xfId="10931" xr:uid="{00000000-0005-0000-0000-00003CC30000}"/>
    <cellStyle name="SAPBEXresItemX 4 21 2" xfId="27851" xr:uid="{00000000-0005-0000-0000-00003DC30000}"/>
    <cellStyle name="SAPBEXresItemX 4 21 3" xfId="38829" xr:uid="{00000000-0005-0000-0000-00003EC30000}"/>
    <cellStyle name="SAPBEXresItemX 4 21 4" xfId="51837" xr:uid="{00000000-0005-0000-0000-00003FC30000}"/>
    <cellStyle name="SAPBEXresItemX 4 22" xfId="11275" xr:uid="{00000000-0005-0000-0000-000040C30000}"/>
    <cellStyle name="SAPBEXresItemX 4 22 2" xfId="28158" xr:uid="{00000000-0005-0000-0000-000041C30000}"/>
    <cellStyle name="SAPBEXresItemX 4 22 3" xfId="39084" xr:uid="{00000000-0005-0000-0000-000042C30000}"/>
    <cellStyle name="SAPBEXresItemX 4 22 4" xfId="52092" xr:uid="{00000000-0005-0000-0000-000043C30000}"/>
    <cellStyle name="SAPBEXresItemX 4 23" xfId="10941" xr:uid="{00000000-0005-0000-0000-000044C30000}"/>
    <cellStyle name="SAPBEXresItemX 4 23 2" xfId="27861" xr:uid="{00000000-0005-0000-0000-000045C30000}"/>
    <cellStyle name="SAPBEXresItemX 4 23 3" xfId="38838" xr:uid="{00000000-0005-0000-0000-000046C30000}"/>
    <cellStyle name="SAPBEXresItemX 4 23 4" xfId="51846" xr:uid="{00000000-0005-0000-0000-000047C30000}"/>
    <cellStyle name="SAPBEXresItemX 4 24" xfId="11876" xr:uid="{00000000-0005-0000-0000-000048C30000}"/>
    <cellStyle name="SAPBEXresItemX 4 24 2" xfId="28698" xr:uid="{00000000-0005-0000-0000-000049C30000}"/>
    <cellStyle name="SAPBEXresItemX 4 24 3" xfId="39548" xr:uid="{00000000-0005-0000-0000-00004AC30000}"/>
    <cellStyle name="SAPBEXresItemX 4 24 4" xfId="52556" xr:uid="{00000000-0005-0000-0000-00004BC30000}"/>
    <cellStyle name="SAPBEXresItemX 4 25" xfId="9432" xr:uid="{00000000-0005-0000-0000-00004CC30000}"/>
    <cellStyle name="SAPBEXresItemX 4 25 2" xfId="26455" xr:uid="{00000000-0005-0000-0000-00004DC30000}"/>
    <cellStyle name="SAPBEXresItemX 4 25 3" xfId="37609" xr:uid="{00000000-0005-0000-0000-00004EC30000}"/>
    <cellStyle name="SAPBEXresItemX 4 25 4" xfId="50575" xr:uid="{00000000-0005-0000-0000-00004FC30000}"/>
    <cellStyle name="SAPBEXresItemX 4 26" xfId="9875" xr:uid="{00000000-0005-0000-0000-000050C30000}"/>
    <cellStyle name="SAPBEXresItemX 4 26 2" xfId="26866" xr:uid="{00000000-0005-0000-0000-000051C30000}"/>
    <cellStyle name="SAPBEXresItemX 4 26 3" xfId="37981" xr:uid="{00000000-0005-0000-0000-000052C30000}"/>
    <cellStyle name="SAPBEXresItemX 4 26 4" xfId="50947" xr:uid="{00000000-0005-0000-0000-000053C30000}"/>
    <cellStyle name="SAPBEXresItemX 4 27" xfId="12440" xr:uid="{00000000-0005-0000-0000-000054C30000}"/>
    <cellStyle name="SAPBEXresItemX 4 27 2" xfId="29201" xr:uid="{00000000-0005-0000-0000-000055C30000}"/>
    <cellStyle name="SAPBEXresItemX 4 27 3" xfId="39960" xr:uid="{00000000-0005-0000-0000-000056C30000}"/>
    <cellStyle name="SAPBEXresItemX 4 27 4" xfId="52968" xr:uid="{00000000-0005-0000-0000-000057C30000}"/>
    <cellStyle name="SAPBEXresItemX 4 28" xfId="13062" xr:uid="{00000000-0005-0000-0000-000058C30000}"/>
    <cellStyle name="SAPBEXresItemX 4 28 2" xfId="29755" xr:uid="{00000000-0005-0000-0000-000059C30000}"/>
    <cellStyle name="SAPBEXresItemX 4 28 3" xfId="40420" xr:uid="{00000000-0005-0000-0000-00005AC30000}"/>
    <cellStyle name="SAPBEXresItemX 4 28 4" xfId="53428" xr:uid="{00000000-0005-0000-0000-00005BC30000}"/>
    <cellStyle name="SAPBEXresItemX 4 29" xfId="13402" xr:uid="{00000000-0005-0000-0000-00005CC30000}"/>
    <cellStyle name="SAPBEXresItemX 4 29 2" xfId="30064" xr:uid="{00000000-0005-0000-0000-00005DC30000}"/>
    <cellStyle name="SAPBEXresItemX 4 29 3" xfId="40685" xr:uid="{00000000-0005-0000-0000-00005EC30000}"/>
    <cellStyle name="SAPBEXresItemX 4 29 4" xfId="53693" xr:uid="{00000000-0005-0000-0000-00005FC30000}"/>
    <cellStyle name="SAPBEXresItemX 4 3" xfId="3559" xr:uid="{00000000-0005-0000-0000-000060C30000}"/>
    <cellStyle name="SAPBEXresItemX 4 3 2" xfId="21113" xr:uid="{00000000-0005-0000-0000-000061C30000}"/>
    <cellStyle name="SAPBEXresItemX 4 3 3" xfId="23885" xr:uid="{00000000-0005-0000-0000-000062C30000}"/>
    <cellStyle name="SAPBEXresItemX 4 3 4" xfId="46004" xr:uid="{00000000-0005-0000-0000-000063C30000}"/>
    <cellStyle name="SAPBEXresItemX 4 30" xfId="10874" xr:uid="{00000000-0005-0000-0000-000064C30000}"/>
    <cellStyle name="SAPBEXresItemX 4 30 2" xfId="27796" xr:uid="{00000000-0005-0000-0000-000065C30000}"/>
    <cellStyle name="SAPBEXresItemX 4 30 3" xfId="38783" xr:uid="{00000000-0005-0000-0000-000066C30000}"/>
    <cellStyle name="SAPBEXresItemX 4 30 4" xfId="51791" xr:uid="{00000000-0005-0000-0000-000067C30000}"/>
    <cellStyle name="SAPBEXresItemX 4 31" xfId="13653" xr:uid="{00000000-0005-0000-0000-000068C30000}"/>
    <cellStyle name="SAPBEXresItemX 4 31 2" xfId="30288" xr:uid="{00000000-0005-0000-0000-000069C30000}"/>
    <cellStyle name="SAPBEXresItemX 4 31 3" xfId="40880" xr:uid="{00000000-0005-0000-0000-00006AC30000}"/>
    <cellStyle name="SAPBEXresItemX 4 31 4" xfId="53888" xr:uid="{00000000-0005-0000-0000-00006BC30000}"/>
    <cellStyle name="SAPBEXresItemX 4 32" xfId="14215" xr:uid="{00000000-0005-0000-0000-00006CC30000}"/>
    <cellStyle name="SAPBEXresItemX 4 32 2" xfId="30785" xr:uid="{00000000-0005-0000-0000-00006DC30000}"/>
    <cellStyle name="SAPBEXresItemX 4 32 3" xfId="41298" xr:uid="{00000000-0005-0000-0000-00006EC30000}"/>
    <cellStyle name="SAPBEXresItemX 4 32 4" xfId="54306" xr:uid="{00000000-0005-0000-0000-00006FC30000}"/>
    <cellStyle name="SAPBEXresItemX 4 33" xfId="14538" xr:uid="{00000000-0005-0000-0000-000070C30000}"/>
    <cellStyle name="SAPBEXresItemX 4 33 2" xfId="31074" xr:uid="{00000000-0005-0000-0000-000071C30000}"/>
    <cellStyle name="SAPBEXresItemX 4 33 3" xfId="41542" xr:uid="{00000000-0005-0000-0000-000072C30000}"/>
    <cellStyle name="SAPBEXresItemX 4 33 4" xfId="54550" xr:uid="{00000000-0005-0000-0000-000073C30000}"/>
    <cellStyle name="SAPBEXresItemX 4 34" xfId="14854" xr:uid="{00000000-0005-0000-0000-000074C30000}"/>
    <cellStyle name="SAPBEXresItemX 4 34 2" xfId="31352" xr:uid="{00000000-0005-0000-0000-000075C30000}"/>
    <cellStyle name="SAPBEXresItemX 4 34 3" xfId="41776" xr:uid="{00000000-0005-0000-0000-000076C30000}"/>
    <cellStyle name="SAPBEXresItemX 4 34 4" xfId="54784" xr:uid="{00000000-0005-0000-0000-000077C30000}"/>
    <cellStyle name="SAPBEXresItemX 4 35" xfId="15152" xr:uid="{00000000-0005-0000-0000-000078C30000}"/>
    <cellStyle name="SAPBEXresItemX 4 35 2" xfId="31619" xr:uid="{00000000-0005-0000-0000-000079C30000}"/>
    <cellStyle name="SAPBEXresItemX 4 35 3" xfId="42008" xr:uid="{00000000-0005-0000-0000-00007AC30000}"/>
    <cellStyle name="SAPBEXresItemX 4 35 4" xfId="55016" xr:uid="{00000000-0005-0000-0000-00007BC30000}"/>
    <cellStyle name="SAPBEXresItemX 4 36" xfId="15604" xr:uid="{00000000-0005-0000-0000-00007CC30000}"/>
    <cellStyle name="SAPBEXresItemX 4 36 2" xfId="32025" xr:uid="{00000000-0005-0000-0000-00007DC30000}"/>
    <cellStyle name="SAPBEXresItemX 4 36 3" xfId="42368" xr:uid="{00000000-0005-0000-0000-00007EC30000}"/>
    <cellStyle name="SAPBEXresItemX 4 36 4" xfId="55376" xr:uid="{00000000-0005-0000-0000-00007FC30000}"/>
    <cellStyle name="SAPBEXresItemX 4 37" xfId="15861" xr:uid="{00000000-0005-0000-0000-000080C30000}"/>
    <cellStyle name="SAPBEXresItemX 4 37 2" xfId="32253" xr:uid="{00000000-0005-0000-0000-000081C30000}"/>
    <cellStyle name="SAPBEXresItemX 4 37 3" xfId="42560" xr:uid="{00000000-0005-0000-0000-000082C30000}"/>
    <cellStyle name="SAPBEXresItemX 4 37 4" xfId="55568" xr:uid="{00000000-0005-0000-0000-000083C30000}"/>
    <cellStyle name="SAPBEXresItemX 4 38" xfId="16349" xr:uid="{00000000-0005-0000-0000-000084C30000}"/>
    <cellStyle name="SAPBEXresItemX 4 38 2" xfId="32692" xr:uid="{00000000-0005-0000-0000-000085C30000}"/>
    <cellStyle name="SAPBEXresItemX 4 38 3" xfId="42948" xr:uid="{00000000-0005-0000-0000-000086C30000}"/>
    <cellStyle name="SAPBEXresItemX 4 38 4" xfId="55956" xr:uid="{00000000-0005-0000-0000-000087C30000}"/>
    <cellStyle name="SAPBEXresItemX 4 39" xfId="16223" xr:uid="{00000000-0005-0000-0000-000088C30000}"/>
    <cellStyle name="SAPBEXresItemX 4 39 2" xfId="32575" xr:uid="{00000000-0005-0000-0000-000089C30000}"/>
    <cellStyle name="SAPBEXresItemX 4 39 3" xfId="42837" xr:uid="{00000000-0005-0000-0000-00008AC30000}"/>
    <cellStyle name="SAPBEXresItemX 4 39 4" xfId="55845" xr:uid="{00000000-0005-0000-0000-00008BC30000}"/>
    <cellStyle name="SAPBEXresItemX 4 4" xfId="4178" xr:uid="{00000000-0005-0000-0000-00008CC30000}"/>
    <cellStyle name="SAPBEXresItemX 4 4 2" xfId="21676" xr:uid="{00000000-0005-0000-0000-00008DC30000}"/>
    <cellStyle name="SAPBEXresItemX 4 4 3" xfId="19849" xr:uid="{00000000-0005-0000-0000-00008EC30000}"/>
    <cellStyle name="SAPBEXresItemX 4 4 4" xfId="46484" xr:uid="{00000000-0005-0000-0000-00008FC30000}"/>
    <cellStyle name="SAPBEXresItemX 4 40" xfId="17369" xr:uid="{00000000-0005-0000-0000-000090C30000}"/>
    <cellStyle name="SAPBEXresItemX 4 40 2" xfId="33622" xr:uid="{00000000-0005-0000-0000-000091C30000}"/>
    <cellStyle name="SAPBEXresItemX 4 40 3" xfId="43760" xr:uid="{00000000-0005-0000-0000-000092C30000}"/>
    <cellStyle name="SAPBEXresItemX 4 40 4" xfId="56768" xr:uid="{00000000-0005-0000-0000-000093C30000}"/>
    <cellStyle name="SAPBEXresItemX 4 41" xfId="17147" xr:uid="{00000000-0005-0000-0000-000094C30000}"/>
    <cellStyle name="SAPBEXresItemX 4 41 2" xfId="33411" xr:uid="{00000000-0005-0000-0000-000095C30000}"/>
    <cellStyle name="SAPBEXresItemX 4 41 3" xfId="43572" xr:uid="{00000000-0005-0000-0000-000096C30000}"/>
    <cellStyle name="SAPBEXresItemX 4 41 4" xfId="56580" xr:uid="{00000000-0005-0000-0000-000097C30000}"/>
    <cellStyle name="SAPBEXresItemX 4 42" xfId="17930" xr:uid="{00000000-0005-0000-0000-000098C30000}"/>
    <cellStyle name="SAPBEXresItemX 4 42 2" xfId="34118" xr:uid="{00000000-0005-0000-0000-000099C30000}"/>
    <cellStyle name="SAPBEXresItemX 4 42 3" xfId="44171" xr:uid="{00000000-0005-0000-0000-00009AC30000}"/>
    <cellStyle name="SAPBEXresItemX 4 42 4" xfId="57179" xr:uid="{00000000-0005-0000-0000-00009BC30000}"/>
    <cellStyle name="SAPBEXresItemX 4 43" xfId="18245" xr:uid="{00000000-0005-0000-0000-00009CC30000}"/>
    <cellStyle name="SAPBEXresItemX 4 43 2" xfId="34393" xr:uid="{00000000-0005-0000-0000-00009DC30000}"/>
    <cellStyle name="SAPBEXresItemX 4 43 3" xfId="44402" xr:uid="{00000000-0005-0000-0000-00009EC30000}"/>
    <cellStyle name="SAPBEXresItemX 4 43 4" xfId="57410" xr:uid="{00000000-0005-0000-0000-00009FC30000}"/>
    <cellStyle name="SAPBEXresItemX 4 44" xfId="18565" xr:uid="{00000000-0005-0000-0000-0000A0C30000}"/>
    <cellStyle name="SAPBEXresItemX 4 44 2" xfId="34680" xr:uid="{00000000-0005-0000-0000-0000A1C30000}"/>
    <cellStyle name="SAPBEXresItemX 4 44 3" xfId="44639" xr:uid="{00000000-0005-0000-0000-0000A2C30000}"/>
    <cellStyle name="SAPBEXresItemX 4 44 4" xfId="57647" xr:uid="{00000000-0005-0000-0000-0000A3C30000}"/>
    <cellStyle name="SAPBEXresItemX 4 45" xfId="19024" xr:uid="{00000000-0005-0000-0000-0000A4C30000}"/>
    <cellStyle name="SAPBEXresItemX 4 45 2" xfId="35087" xr:uid="{00000000-0005-0000-0000-0000A5C30000}"/>
    <cellStyle name="SAPBEXresItemX 4 45 3" xfId="44981" xr:uid="{00000000-0005-0000-0000-0000A6C30000}"/>
    <cellStyle name="SAPBEXresItemX 4 45 4" xfId="57989" xr:uid="{00000000-0005-0000-0000-0000A7C30000}"/>
    <cellStyle name="SAPBEXresItemX 4 46" xfId="19328" xr:uid="{00000000-0005-0000-0000-0000A8C30000}"/>
    <cellStyle name="SAPBEXresItemX 4 46 2" xfId="35357" xr:uid="{00000000-0005-0000-0000-0000A9C30000}"/>
    <cellStyle name="SAPBEXresItemX 4 46 3" xfId="45204" xr:uid="{00000000-0005-0000-0000-0000AAC30000}"/>
    <cellStyle name="SAPBEXresItemX 4 46 4" xfId="58212" xr:uid="{00000000-0005-0000-0000-0000ABC30000}"/>
    <cellStyle name="SAPBEXresItemX 4 47" xfId="21139" xr:uid="{00000000-0005-0000-0000-0000ACC30000}"/>
    <cellStyle name="SAPBEXresItemX 4 48" xfId="45488" xr:uid="{00000000-0005-0000-0000-0000ADC30000}"/>
    <cellStyle name="SAPBEXresItemX 4 5" xfId="4011" xr:uid="{00000000-0005-0000-0000-0000AEC30000}"/>
    <cellStyle name="SAPBEXresItemX 4 5 2" xfId="21518" xr:uid="{00000000-0005-0000-0000-0000AFC30000}"/>
    <cellStyle name="SAPBEXresItemX 4 5 3" xfId="19988" xr:uid="{00000000-0005-0000-0000-0000B0C30000}"/>
    <cellStyle name="SAPBEXresItemX 4 5 4" xfId="46344" xr:uid="{00000000-0005-0000-0000-0000B1C30000}"/>
    <cellStyle name="SAPBEXresItemX 4 6" xfId="4811" xr:uid="{00000000-0005-0000-0000-0000B2C30000}"/>
    <cellStyle name="SAPBEXresItemX 4 6 2" xfId="22244" xr:uid="{00000000-0005-0000-0000-0000B3C30000}"/>
    <cellStyle name="SAPBEXresItemX 4 6 3" xfId="34849" xr:uid="{00000000-0005-0000-0000-0000B4C30000}"/>
    <cellStyle name="SAPBEXresItemX 4 6 4" xfId="46957" xr:uid="{00000000-0005-0000-0000-0000B5C30000}"/>
    <cellStyle name="SAPBEXresItemX 4 7" xfId="4119" xr:uid="{00000000-0005-0000-0000-0000B6C30000}"/>
    <cellStyle name="SAPBEXresItemX 4 7 2" xfId="21618" xr:uid="{00000000-0005-0000-0000-0000B7C30000}"/>
    <cellStyle name="SAPBEXresItemX 4 7 3" xfId="19904" xr:uid="{00000000-0005-0000-0000-0000B8C30000}"/>
    <cellStyle name="SAPBEXresItemX 4 7 4" xfId="46428" xr:uid="{00000000-0005-0000-0000-0000B9C30000}"/>
    <cellStyle name="SAPBEXresItemX 4 8" xfId="5324" xr:uid="{00000000-0005-0000-0000-0000BAC30000}"/>
    <cellStyle name="SAPBEXresItemX 4 8 2" xfId="22711" xr:uid="{00000000-0005-0000-0000-0000BBC30000}"/>
    <cellStyle name="SAPBEXresItemX 4 8 3" xfId="20339" xr:uid="{00000000-0005-0000-0000-0000BCC30000}"/>
    <cellStyle name="SAPBEXresItemX 4 8 4" xfId="47359" xr:uid="{00000000-0005-0000-0000-0000BDC30000}"/>
    <cellStyle name="SAPBEXresItemX 4 9" xfId="5300" xr:uid="{00000000-0005-0000-0000-0000BEC30000}"/>
    <cellStyle name="SAPBEXresItemX 4 9 2" xfId="22688" xr:uid="{00000000-0005-0000-0000-0000BFC30000}"/>
    <cellStyle name="SAPBEXresItemX 4 9 3" xfId="20361" xr:uid="{00000000-0005-0000-0000-0000C0C30000}"/>
    <cellStyle name="SAPBEXresItemX 4 9 4" xfId="47336" xr:uid="{00000000-0005-0000-0000-0000C1C30000}"/>
    <cellStyle name="SAPBEXresItemX 5" xfId="3152" xr:uid="{00000000-0005-0000-0000-0000C2C30000}"/>
    <cellStyle name="SAPBEXresItemX 5 2" xfId="20745" xr:uid="{00000000-0005-0000-0000-0000C3C30000}"/>
    <cellStyle name="SAPBEXresItemX 5 3" xfId="20593" xr:uid="{00000000-0005-0000-0000-0000C4C30000}"/>
    <cellStyle name="SAPBEXresItemX 5 4" xfId="45695" xr:uid="{00000000-0005-0000-0000-0000C5C30000}"/>
    <cellStyle name="SAPBEXresItemX 6" xfId="4755" xr:uid="{00000000-0005-0000-0000-0000C6C30000}"/>
    <cellStyle name="SAPBEXresItemX 6 2" xfId="22189" xr:uid="{00000000-0005-0000-0000-0000C7C30000}"/>
    <cellStyle name="SAPBEXresItemX 6 3" xfId="33057" xr:uid="{00000000-0005-0000-0000-0000C8C30000}"/>
    <cellStyle name="SAPBEXresItemX 6 4" xfId="46902" xr:uid="{00000000-0005-0000-0000-0000C9C30000}"/>
    <cellStyle name="SAPBEXresItemX 7" xfId="5843" xr:uid="{00000000-0005-0000-0000-0000CAC30000}"/>
    <cellStyle name="SAPBEXresItemX 7 2" xfId="23188" xr:uid="{00000000-0005-0000-0000-0000CBC30000}"/>
    <cellStyle name="SAPBEXresItemX 7 3" xfId="23965" xr:uid="{00000000-0005-0000-0000-0000CCC30000}"/>
    <cellStyle name="SAPBEXresItemX 7 4" xfId="47768" xr:uid="{00000000-0005-0000-0000-0000CDC30000}"/>
    <cellStyle name="SAPBEXresItemX 8" xfId="5902" xr:uid="{00000000-0005-0000-0000-0000CEC30000}"/>
    <cellStyle name="SAPBEXresItemX 8 2" xfId="23244" xr:uid="{00000000-0005-0000-0000-0000CFC30000}"/>
    <cellStyle name="SAPBEXresItemX 8 3" xfId="27025" xr:uid="{00000000-0005-0000-0000-0000D0C30000}"/>
    <cellStyle name="SAPBEXresItemX 8 4" xfId="47824" xr:uid="{00000000-0005-0000-0000-0000D1C30000}"/>
    <cellStyle name="SAPBEXresItemX 9" xfId="6946" xr:uid="{00000000-0005-0000-0000-0000D2C30000}"/>
    <cellStyle name="SAPBEXresItemX 9 2" xfId="24191" xr:uid="{00000000-0005-0000-0000-0000D3C30000}"/>
    <cellStyle name="SAPBEXresItemX 9 3" xfId="35659" xr:uid="{00000000-0005-0000-0000-0000D4C30000}"/>
    <cellStyle name="SAPBEXresItemX 9 4" xfId="48628" xr:uid="{00000000-0005-0000-0000-0000D5C30000}"/>
    <cellStyle name="SAPBEXstdData" xfId="1617" xr:uid="{00000000-0005-0000-0000-0000D6C30000}"/>
    <cellStyle name="SAPBEXstdData 10" xfId="7307" xr:uid="{00000000-0005-0000-0000-0000D7C30000}"/>
    <cellStyle name="SAPBEXstdData 10 2" xfId="24519" xr:uid="{00000000-0005-0000-0000-0000D8C30000}"/>
    <cellStyle name="SAPBEXstdData 10 3" xfId="35933" xr:uid="{00000000-0005-0000-0000-0000D9C30000}"/>
    <cellStyle name="SAPBEXstdData 10 4" xfId="48904" xr:uid="{00000000-0005-0000-0000-0000DAC30000}"/>
    <cellStyle name="SAPBEXstdData 11" xfId="8218" xr:uid="{00000000-0005-0000-0000-0000DBC30000}"/>
    <cellStyle name="SAPBEXstdData 11 2" xfId="25347" xr:uid="{00000000-0005-0000-0000-0000DCC30000}"/>
    <cellStyle name="SAPBEXstdData 11 3" xfId="36645" xr:uid="{00000000-0005-0000-0000-0000DDC30000}"/>
    <cellStyle name="SAPBEXstdData 11 4" xfId="49616" xr:uid="{00000000-0005-0000-0000-0000DEC30000}"/>
    <cellStyle name="SAPBEXstdData 12" xfId="8125" xr:uid="{00000000-0005-0000-0000-0000DFC30000}"/>
    <cellStyle name="SAPBEXstdData 12 2" xfId="25258" xr:uid="{00000000-0005-0000-0000-0000E0C30000}"/>
    <cellStyle name="SAPBEXstdData 12 3" xfId="36566" xr:uid="{00000000-0005-0000-0000-0000E1C30000}"/>
    <cellStyle name="SAPBEXstdData 12 4" xfId="49537" xr:uid="{00000000-0005-0000-0000-0000E2C30000}"/>
    <cellStyle name="SAPBEXstdData 13" xfId="9463" xr:uid="{00000000-0005-0000-0000-0000E3C30000}"/>
    <cellStyle name="SAPBEXstdData 13 2" xfId="26483" xr:uid="{00000000-0005-0000-0000-0000E4C30000}"/>
    <cellStyle name="SAPBEXstdData 13 3" xfId="37631" xr:uid="{00000000-0005-0000-0000-0000E5C30000}"/>
    <cellStyle name="SAPBEXstdData 13 4" xfId="50597" xr:uid="{00000000-0005-0000-0000-0000E6C30000}"/>
    <cellStyle name="SAPBEXstdData 14" xfId="9188" xr:uid="{00000000-0005-0000-0000-0000E7C30000}"/>
    <cellStyle name="SAPBEXstdData 14 2" xfId="26221" xr:uid="{00000000-0005-0000-0000-0000E8C30000}"/>
    <cellStyle name="SAPBEXstdData 14 3" xfId="37400" xr:uid="{00000000-0005-0000-0000-0000E9C30000}"/>
    <cellStyle name="SAPBEXstdData 14 4" xfId="50367" xr:uid="{00000000-0005-0000-0000-0000EAC30000}"/>
    <cellStyle name="SAPBEXstdData 15" xfId="9171" xr:uid="{00000000-0005-0000-0000-0000EBC30000}"/>
    <cellStyle name="SAPBEXstdData 15 2" xfId="26204" xr:uid="{00000000-0005-0000-0000-0000ECC30000}"/>
    <cellStyle name="SAPBEXstdData 15 3" xfId="37384" xr:uid="{00000000-0005-0000-0000-0000EDC30000}"/>
    <cellStyle name="SAPBEXstdData 15 4" xfId="50355" xr:uid="{00000000-0005-0000-0000-0000EEC30000}"/>
    <cellStyle name="SAPBEXstdData 16" xfId="12474" xr:uid="{00000000-0005-0000-0000-0000EFC30000}"/>
    <cellStyle name="SAPBEXstdData 16 2" xfId="29230" xr:uid="{00000000-0005-0000-0000-0000F0C30000}"/>
    <cellStyle name="SAPBEXstdData 16 3" xfId="39978" xr:uid="{00000000-0005-0000-0000-0000F1C30000}"/>
    <cellStyle name="SAPBEXstdData 16 4" xfId="52986" xr:uid="{00000000-0005-0000-0000-0000F2C30000}"/>
    <cellStyle name="SAPBEXstdData 17" xfId="10156" xr:uid="{00000000-0005-0000-0000-0000F3C30000}"/>
    <cellStyle name="SAPBEXstdData 17 2" xfId="27128" xr:uid="{00000000-0005-0000-0000-0000F4C30000}"/>
    <cellStyle name="SAPBEXstdData 17 3" xfId="38204" xr:uid="{00000000-0005-0000-0000-0000F5C30000}"/>
    <cellStyle name="SAPBEXstdData 17 4" xfId="51167" xr:uid="{00000000-0005-0000-0000-0000F6C30000}"/>
    <cellStyle name="SAPBEXstdData 18" xfId="10147" xr:uid="{00000000-0005-0000-0000-0000F7C30000}"/>
    <cellStyle name="SAPBEXstdData 18 2" xfId="27120" xr:uid="{00000000-0005-0000-0000-0000F8C30000}"/>
    <cellStyle name="SAPBEXstdData 18 3" xfId="38199" xr:uid="{00000000-0005-0000-0000-0000F9C30000}"/>
    <cellStyle name="SAPBEXstdData 18 4" xfId="51162" xr:uid="{00000000-0005-0000-0000-0000FAC30000}"/>
    <cellStyle name="SAPBEXstdData 19" xfId="9350" xr:uid="{00000000-0005-0000-0000-0000FBC30000}"/>
    <cellStyle name="SAPBEXstdData 19 2" xfId="26377" xr:uid="{00000000-0005-0000-0000-0000FCC30000}"/>
    <cellStyle name="SAPBEXstdData 19 3" xfId="37543" xr:uid="{00000000-0005-0000-0000-0000FDC30000}"/>
    <cellStyle name="SAPBEXstdData 19 4" xfId="50509" xr:uid="{00000000-0005-0000-0000-0000FEC30000}"/>
    <cellStyle name="SAPBEXstdData 2" xfId="2929" xr:uid="{00000000-0005-0000-0000-0000FFC30000}"/>
    <cellStyle name="SAPBEXstdData 2 10" xfId="6298" xr:uid="{00000000-0005-0000-0000-000000C40000}"/>
    <cellStyle name="SAPBEXstdData 2 10 2" xfId="23620" xr:uid="{00000000-0005-0000-0000-000001C40000}"/>
    <cellStyle name="SAPBEXstdData 2 10 3" xfId="25962" xr:uid="{00000000-0005-0000-0000-000002C40000}"/>
    <cellStyle name="SAPBEXstdData 2 10 4" xfId="48154" xr:uid="{00000000-0005-0000-0000-000003C40000}"/>
    <cellStyle name="SAPBEXstdData 2 11" xfId="6533" xr:uid="{00000000-0005-0000-0000-000004C40000}"/>
    <cellStyle name="SAPBEXstdData 2 11 2" xfId="23829" xr:uid="{00000000-0005-0000-0000-000005C40000}"/>
    <cellStyle name="SAPBEXstdData 2 11 3" xfId="24539" xr:uid="{00000000-0005-0000-0000-000006C40000}"/>
    <cellStyle name="SAPBEXstdData 2 11 4" xfId="48327" xr:uid="{00000000-0005-0000-0000-000007C40000}"/>
    <cellStyle name="SAPBEXstdData 2 12" xfId="6827" xr:uid="{00000000-0005-0000-0000-000008C40000}"/>
    <cellStyle name="SAPBEXstdData 2 12 2" xfId="24091" xr:uid="{00000000-0005-0000-0000-000009C40000}"/>
    <cellStyle name="SAPBEXstdData 2 12 3" xfId="28899" xr:uid="{00000000-0005-0000-0000-00000AC40000}"/>
    <cellStyle name="SAPBEXstdData 2 12 4" xfId="48550" xr:uid="{00000000-0005-0000-0000-00000BC40000}"/>
    <cellStyle name="SAPBEXstdData 2 13" xfId="7190" xr:uid="{00000000-0005-0000-0000-00000CC40000}"/>
    <cellStyle name="SAPBEXstdData 2 13 2" xfId="24421" xr:uid="{00000000-0005-0000-0000-00000DC40000}"/>
    <cellStyle name="SAPBEXstdData 2 13 3" xfId="35861" xr:uid="{00000000-0005-0000-0000-00000EC40000}"/>
    <cellStyle name="SAPBEXstdData 2 13 4" xfId="48830" xr:uid="{00000000-0005-0000-0000-00000FC40000}"/>
    <cellStyle name="SAPBEXstdData 2 14" xfId="7617" xr:uid="{00000000-0005-0000-0000-000010C40000}"/>
    <cellStyle name="SAPBEXstdData 2 14 2" xfId="24797" xr:uid="{00000000-0005-0000-0000-000011C40000}"/>
    <cellStyle name="SAPBEXstdData 2 14 3" xfId="36169" xr:uid="{00000000-0005-0000-0000-000012C40000}"/>
    <cellStyle name="SAPBEXstdData 2 14 4" xfId="49140" xr:uid="{00000000-0005-0000-0000-000013C40000}"/>
    <cellStyle name="SAPBEXstdData 2 15" xfId="7914" xr:uid="{00000000-0005-0000-0000-000014C40000}"/>
    <cellStyle name="SAPBEXstdData 2 15 2" xfId="25067" xr:uid="{00000000-0005-0000-0000-000015C40000}"/>
    <cellStyle name="SAPBEXstdData 2 15 3" xfId="36399" xr:uid="{00000000-0005-0000-0000-000016C40000}"/>
    <cellStyle name="SAPBEXstdData 2 15 4" xfId="49370" xr:uid="{00000000-0005-0000-0000-000017C40000}"/>
    <cellStyle name="SAPBEXstdData 2 16" xfId="8496" xr:uid="{00000000-0005-0000-0000-000018C40000}"/>
    <cellStyle name="SAPBEXstdData 2 16 2" xfId="25610" xr:uid="{00000000-0005-0000-0000-000019C40000}"/>
    <cellStyle name="SAPBEXstdData 2 16 3" xfId="36883" xr:uid="{00000000-0005-0000-0000-00001AC40000}"/>
    <cellStyle name="SAPBEXstdData 2 16 4" xfId="49854" xr:uid="{00000000-0005-0000-0000-00001BC40000}"/>
    <cellStyle name="SAPBEXstdData 2 17" xfId="8758" xr:uid="{00000000-0005-0000-0000-00001CC40000}"/>
    <cellStyle name="SAPBEXstdData 2 17 2" xfId="25837" xr:uid="{00000000-0005-0000-0000-00001DC40000}"/>
    <cellStyle name="SAPBEXstdData 2 17 3" xfId="37071" xr:uid="{00000000-0005-0000-0000-00001EC40000}"/>
    <cellStyle name="SAPBEXstdData 2 17 4" xfId="50042" xr:uid="{00000000-0005-0000-0000-00001FC40000}"/>
    <cellStyle name="SAPBEXstdData 2 18" xfId="9035" xr:uid="{00000000-0005-0000-0000-000020C40000}"/>
    <cellStyle name="SAPBEXstdData 2 18 2" xfId="26086" xr:uid="{00000000-0005-0000-0000-000021C40000}"/>
    <cellStyle name="SAPBEXstdData 2 18 3" xfId="37287" xr:uid="{00000000-0005-0000-0000-000022C40000}"/>
    <cellStyle name="SAPBEXstdData 2 18 4" xfId="50258" xr:uid="{00000000-0005-0000-0000-000023C40000}"/>
    <cellStyle name="SAPBEXstdData 2 19" xfId="10555" xr:uid="{00000000-0005-0000-0000-000024C40000}"/>
    <cellStyle name="SAPBEXstdData 2 19 2" xfId="27508" xr:uid="{00000000-0005-0000-0000-000025C40000}"/>
    <cellStyle name="SAPBEXstdData 2 19 3" xfId="38548" xr:uid="{00000000-0005-0000-0000-000026C40000}"/>
    <cellStyle name="SAPBEXstdData 2 19 4" xfId="51535" xr:uid="{00000000-0005-0000-0000-000027C40000}"/>
    <cellStyle name="SAPBEXstdData 2 2" xfId="3441" xr:uid="{00000000-0005-0000-0000-000028C40000}"/>
    <cellStyle name="SAPBEXstdData 2 2 2" xfId="21013" xr:uid="{00000000-0005-0000-0000-000029C40000}"/>
    <cellStyle name="SAPBEXstdData 2 2 3" xfId="33081" xr:uid="{00000000-0005-0000-0000-00002AC40000}"/>
    <cellStyle name="SAPBEXstdData 2 2 4" xfId="45926" xr:uid="{00000000-0005-0000-0000-00002BC40000}"/>
    <cellStyle name="SAPBEXstdData 2 20" xfId="10801" xr:uid="{00000000-0005-0000-0000-00002CC40000}"/>
    <cellStyle name="SAPBEXstdData 2 20 2" xfId="27735" xr:uid="{00000000-0005-0000-0000-00002DC40000}"/>
    <cellStyle name="SAPBEXstdData 2 20 3" xfId="38744" xr:uid="{00000000-0005-0000-0000-00002EC40000}"/>
    <cellStyle name="SAPBEXstdData 2 20 4" xfId="51752" xr:uid="{00000000-0005-0000-0000-00002FC40000}"/>
    <cellStyle name="SAPBEXstdData 2 21" xfId="11126" xr:uid="{00000000-0005-0000-0000-000030C40000}"/>
    <cellStyle name="SAPBEXstdData 2 21 2" xfId="28030" xr:uid="{00000000-0005-0000-0000-000031C40000}"/>
    <cellStyle name="SAPBEXstdData 2 21 3" xfId="38983" xr:uid="{00000000-0005-0000-0000-000032C40000}"/>
    <cellStyle name="SAPBEXstdData 2 21 4" xfId="51991" xr:uid="{00000000-0005-0000-0000-000033C40000}"/>
    <cellStyle name="SAPBEXstdData 2 22" xfId="11466" xr:uid="{00000000-0005-0000-0000-000034C40000}"/>
    <cellStyle name="SAPBEXstdData 2 22 2" xfId="28340" xr:uid="{00000000-0005-0000-0000-000035C40000}"/>
    <cellStyle name="SAPBEXstdData 2 22 3" xfId="39242" xr:uid="{00000000-0005-0000-0000-000036C40000}"/>
    <cellStyle name="SAPBEXstdData 2 22 4" xfId="52250" xr:uid="{00000000-0005-0000-0000-000037C40000}"/>
    <cellStyle name="SAPBEXstdData 2 23" xfId="11737" xr:uid="{00000000-0005-0000-0000-000038C40000}"/>
    <cellStyle name="SAPBEXstdData 2 23 2" xfId="28577" xr:uid="{00000000-0005-0000-0000-000039C40000}"/>
    <cellStyle name="SAPBEXstdData 2 23 3" xfId="39444" xr:uid="{00000000-0005-0000-0000-00003AC40000}"/>
    <cellStyle name="SAPBEXstdData 2 23 4" xfId="52452" xr:uid="{00000000-0005-0000-0000-00003BC40000}"/>
    <cellStyle name="SAPBEXstdData 2 24" xfId="12066" xr:uid="{00000000-0005-0000-0000-00003CC40000}"/>
    <cellStyle name="SAPBEXstdData 2 24 2" xfId="28877" xr:uid="{00000000-0005-0000-0000-00003DC40000}"/>
    <cellStyle name="SAPBEXstdData 2 24 3" xfId="39705" xr:uid="{00000000-0005-0000-0000-00003EC40000}"/>
    <cellStyle name="SAPBEXstdData 2 24 4" xfId="52713" xr:uid="{00000000-0005-0000-0000-00003FC40000}"/>
    <cellStyle name="SAPBEXstdData 2 25" xfId="12353" xr:uid="{00000000-0005-0000-0000-000040C40000}"/>
    <cellStyle name="SAPBEXstdData 2 25 2" xfId="29131" xr:uid="{00000000-0005-0000-0000-000041C40000}"/>
    <cellStyle name="SAPBEXstdData 2 25 3" xfId="39905" xr:uid="{00000000-0005-0000-0000-000042C40000}"/>
    <cellStyle name="SAPBEXstdData 2 25 4" xfId="52913" xr:uid="{00000000-0005-0000-0000-000043C40000}"/>
    <cellStyle name="SAPBEXstdData 2 26" xfId="12625" xr:uid="{00000000-0005-0000-0000-000044C40000}"/>
    <cellStyle name="SAPBEXstdData 2 26 2" xfId="29372" xr:uid="{00000000-0005-0000-0000-000045C40000}"/>
    <cellStyle name="SAPBEXstdData 2 26 3" xfId="40105" xr:uid="{00000000-0005-0000-0000-000046C40000}"/>
    <cellStyle name="SAPBEXstdData 2 26 4" xfId="53113" xr:uid="{00000000-0005-0000-0000-000047C40000}"/>
    <cellStyle name="SAPBEXstdData 2 27" xfId="12907" xr:uid="{00000000-0005-0000-0000-000048C40000}"/>
    <cellStyle name="SAPBEXstdData 2 27 2" xfId="29621" xr:uid="{00000000-0005-0000-0000-000049C40000}"/>
    <cellStyle name="SAPBEXstdData 2 27 3" xfId="40305" xr:uid="{00000000-0005-0000-0000-00004AC40000}"/>
    <cellStyle name="SAPBEXstdData 2 27 4" xfId="53313" xr:uid="{00000000-0005-0000-0000-00004BC40000}"/>
    <cellStyle name="SAPBEXstdData 2 28" xfId="13249" xr:uid="{00000000-0005-0000-0000-00004CC40000}"/>
    <cellStyle name="SAPBEXstdData 2 28 2" xfId="29929" xr:uid="{00000000-0005-0000-0000-00004DC40000}"/>
    <cellStyle name="SAPBEXstdData 2 28 3" xfId="40573" xr:uid="{00000000-0005-0000-0000-00004EC40000}"/>
    <cellStyle name="SAPBEXstdData 2 28 4" xfId="53581" xr:uid="{00000000-0005-0000-0000-00004FC40000}"/>
    <cellStyle name="SAPBEXstdData 2 29" xfId="13586" xr:uid="{00000000-0005-0000-0000-000050C40000}"/>
    <cellStyle name="SAPBEXstdData 2 29 2" xfId="30235" xr:uid="{00000000-0005-0000-0000-000051C40000}"/>
    <cellStyle name="SAPBEXstdData 2 29 3" xfId="40839" xr:uid="{00000000-0005-0000-0000-000052C40000}"/>
    <cellStyle name="SAPBEXstdData 2 29 4" xfId="53847" xr:uid="{00000000-0005-0000-0000-000053C40000}"/>
    <cellStyle name="SAPBEXstdData 2 3" xfId="3737" xr:uid="{00000000-0005-0000-0000-000054C40000}"/>
    <cellStyle name="SAPBEXstdData 2 3 2" xfId="21272" xr:uid="{00000000-0005-0000-0000-000055C40000}"/>
    <cellStyle name="SAPBEXstdData 2 3 3" xfId="34998" xr:uid="{00000000-0005-0000-0000-000056C40000}"/>
    <cellStyle name="SAPBEXstdData 2 3 4" xfId="46143" xr:uid="{00000000-0005-0000-0000-000057C40000}"/>
    <cellStyle name="SAPBEXstdData 2 30" xfId="13826" xr:uid="{00000000-0005-0000-0000-000058C40000}"/>
    <cellStyle name="SAPBEXstdData 2 30 2" xfId="30449" xr:uid="{00000000-0005-0000-0000-000059C40000}"/>
    <cellStyle name="SAPBEXstdData 2 30 3" xfId="41024" xr:uid="{00000000-0005-0000-0000-00005AC40000}"/>
    <cellStyle name="SAPBEXstdData 2 30 4" xfId="54032" xr:uid="{00000000-0005-0000-0000-00005BC40000}"/>
    <cellStyle name="SAPBEXstdData 2 31" xfId="14101" xr:uid="{00000000-0005-0000-0000-00005CC40000}"/>
    <cellStyle name="SAPBEXstdData 2 31 2" xfId="30688" xr:uid="{00000000-0005-0000-0000-00005DC40000}"/>
    <cellStyle name="SAPBEXstdData 2 31 3" xfId="41226" xr:uid="{00000000-0005-0000-0000-00005EC40000}"/>
    <cellStyle name="SAPBEXstdData 2 31 4" xfId="54234" xr:uid="{00000000-0005-0000-0000-00005FC40000}"/>
    <cellStyle name="SAPBEXstdData 2 32" xfId="14398" xr:uid="{00000000-0005-0000-0000-000060C40000}"/>
    <cellStyle name="SAPBEXstdData 2 32 2" xfId="30952" xr:uid="{00000000-0005-0000-0000-000061C40000}"/>
    <cellStyle name="SAPBEXstdData 2 32 3" xfId="41442" xr:uid="{00000000-0005-0000-0000-000062C40000}"/>
    <cellStyle name="SAPBEXstdData 2 32 4" xfId="54450" xr:uid="{00000000-0005-0000-0000-000063C40000}"/>
    <cellStyle name="SAPBEXstdData 2 33" xfId="14722" xr:uid="{00000000-0005-0000-0000-000064C40000}"/>
    <cellStyle name="SAPBEXstdData 2 33 2" xfId="31240" xr:uid="{00000000-0005-0000-0000-000065C40000}"/>
    <cellStyle name="SAPBEXstdData 2 33 3" xfId="41685" xr:uid="{00000000-0005-0000-0000-000066C40000}"/>
    <cellStyle name="SAPBEXstdData 2 33 4" xfId="54693" xr:uid="{00000000-0005-0000-0000-000067C40000}"/>
    <cellStyle name="SAPBEXstdData 2 34" xfId="15024" xr:uid="{00000000-0005-0000-0000-000068C40000}"/>
    <cellStyle name="SAPBEXstdData 2 34 2" xfId="31509" xr:uid="{00000000-0005-0000-0000-000069C40000}"/>
    <cellStyle name="SAPBEXstdData 2 34 3" xfId="41917" xr:uid="{00000000-0005-0000-0000-00006AC40000}"/>
    <cellStyle name="SAPBEXstdData 2 34 4" xfId="54925" xr:uid="{00000000-0005-0000-0000-00006BC40000}"/>
    <cellStyle name="SAPBEXstdData 2 35" xfId="15330" xr:uid="{00000000-0005-0000-0000-00006CC40000}"/>
    <cellStyle name="SAPBEXstdData 2 35 2" xfId="31778" xr:uid="{00000000-0005-0000-0000-00006DC40000}"/>
    <cellStyle name="SAPBEXstdData 2 35 3" xfId="42147" xr:uid="{00000000-0005-0000-0000-00006EC40000}"/>
    <cellStyle name="SAPBEXstdData 2 35 4" xfId="55155" xr:uid="{00000000-0005-0000-0000-00006FC40000}"/>
    <cellStyle name="SAPBEXstdData 2 36" xfId="15775" xr:uid="{00000000-0005-0000-0000-000070C40000}"/>
    <cellStyle name="SAPBEXstdData 2 36 2" xfId="32182" xr:uid="{00000000-0005-0000-0000-000071C40000}"/>
    <cellStyle name="SAPBEXstdData 2 36 3" xfId="42509" xr:uid="{00000000-0005-0000-0000-000072C40000}"/>
    <cellStyle name="SAPBEXstdData 2 36 4" xfId="55517" xr:uid="{00000000-0005-0000-0000-000073C40000}"/>
    <cellStyle name="SAPBEXstdData 2 37" xfId="16039" xr:uid="{00000000-0005-0000-0000-000074C40000}"/>
    <cellStyle name="SAPBEXstdData 2 37 2" xfId="32410" xr:uid="{00000000-0005-0000-0000-000075C40000}"/>
    <cellStyle name="SAPBEXstdData 2 37 3" xfId="42699" xr:uid="{00000000-0005-0000-0000-000076C40000}"/>
    <cellStyle name="SAPBEXstdData 2 37 4" xfId="55707" xr:uid="{00000000-0005-0000-0000-000077C40000}"/>
    <cellStyle name="SAPBEXstdData 2 38" xfId="16526" xr:uid="{00000000-0005-0000-0000-000078C40000}"/>
    <cellStyle name="SAPBEXstdData 2 38 2" xfId="32857" xr:uid="{00000000-0005-0000-0000-000079C40000}"/>
    <cellStyle name="SAPBEXstdData 2 38 3" xfId="43096" xr:uid="{00000000-0005-0000-0000-00007AC40000}"/>
    <cellStyle name="SAPBEXstdData 2 38 4" xfId="56104" xr:uid="{00000000-0005-0000-0000-00007BC40000}"/>
    <cellStyle name="SAPBEXstdData 2 39" xfId="16745" xr:uid="{00000000-0005-0000-0000-00007CC40000}"/>
    <cellStyle name="SAPBEXstdData 2 39 2" xfId="33051" xr:uid="{00000000-0005-0000-0000-00007DC40000}"/>
    <cellStyle name="SAPBEXstdData 2 39 3" xfId="43266" xr:uid="{00000000-0005-0000-0000-00007EC40000}"/>
    <cellStyle name="SAPBEXstdData 2 39 4" xfId="56274" xr:uid="{00000000-0005-0000-0000-00007FC40000}"/>
    <cellStyle name="SAPBEXstdData 2 4" xfId="4354" xr:uid="{00000000-0005-0000-0000-000080C40000}"/>
    <cellStyle name="SAPBEXstdData 2 4 2" xfId="21836" xr:uid="{00000000-0005-0000-0000-000081C40000}"/>
    <cellStyle name="SAPBEXstdData 2 4 3" xfId="22417" xr:uid="{00000000-0005-0000-0000-000082C40000}"/>
    <cellStyle name="SAPBEXstdData 2 4 4" xfId="46621" xr:uid="{00000000-0005-0000-0000-000083C40000}"/>
    <cellStyle name="SAPBEXstdData 2 40" xfId="17546" xr:uid="{00000000-0005-0000-0000-000084C40000}"/>
    <cellStyle name="SAPBEXstdData 2 40 2" xfId="33784" xr:uid="{00000000-0005-0000-0000-000085C40000}"/>
    <cellStyle name="SAPBEXstdData 2 40 3" xfId="43898" xr:uid="{00000000-0005-0000-0000-000086C40000}"/>
    <cellStyle name="SAPBEXstdData 2 40 4" xfId="56906" xr:uid="{00000000-0005-0000-0000-000087C40000}"/>
    <cellStyle name="SAPBEXstdData 2 41" xfId="17797" xr:uid="{00000000-0005-0000-0000-000088C40000}"/>
    <cellStyle name="SAPBEXstdData 2 41 2" xfId="34005" xr:uid="{00000000-0005-0000-0000-000089C40000}"/>
    <cellStyle name="SAPBEXstdData 2 41 3" xfId="44079" xr:uid="{00000000-0005-0000-0000-00008AC40000}"/>
    <cellStyle name="SAPBEXstdData 2 41 4" xfId="57087" xr:uid="{00000000-0005-0000-0000-00008BC40000}"/>
    <cellStyle name="SAPBEXstdData 2 42" xfId="18116" xr:uid="{00000000-0005-0000-0000-00008CC40000}"/>
    <cellStyle name="SAPBEXstdData 2 42 2" xfId="34286" xr:uid="{00000000-0005-0000-0000-00008DC40000}"/>
    <cellStyle name="SAPBEXstdData 2 42 3" xfId="44313" xr:uid="{00000000-0005-0000-0000-00008EC40000}"/>
    <cellStyle name="SAPBEXstdData 2 42 4" xfId="57321" xr:uid="{00000000-0005-0000-0000-00008FC40000}"/>
    <cellStyle name="SAPBEXstdData 2 43" xfId="18427" xr:uid="{00000000-0005-0000-0000-000090C40000}"/>
    <cellStyle name="SAPBEXstdData 2 43 2" xfId="34561" xr:uid="{00000000-0005-0000-0000-000091C40000}"/>
    <cellStyle name="SAPBEXstdData 2 43 3" xfId="44543" xr:uid="{00000000-0005-0000-0000-000092C40000}"/>
    <cellStyle name="SAPBEXstdData 2 43 4" xfId="57551" xr:uid="{00000000-0005-0000-0000-000093C40000}"/>
    <cellStyle name="SAPBEXstdData 2 44" xfId="18743" xr:uid="{00000000-0005-0000-0000-000094C40000}"/>
    <cellStyle name="SAPBEXstdData 2 44 2" xfId="34841" xr:uid="{00000000-0005-0000-0000-000095C40000}"/>
    <cellStyle name="SAPBEXstdData 2 44 3" xfId="44778" xr:uid="{00000000-0005-0000-0000-000096C40000}"/>
    <cellStyle name="SAPBEXstdData 2 44 4" xfId="57786" xr:uid="{00000000-0005-0000-0000-000097C40000}"/>
    <cellStyle name="SAPBEXstdData 2 45" xfId="19203" xr:uid="{00000000-0005-0000-0000-000098C40000}"/>
    <cellStyle name="SAPBEXstdData 2 45 2" xfId="35250" xr:uid="{00000000-0005-0000-0000-000099C40000}"/>
    <cellStyle name="SAPBEXstdData 2 45 3" xfId="45120" xr:uid="{00000000-0005-0000-0000-00009AC40000}"/>
    <cellStyle name="SAPBEXstdData 2 45 4" xfId="58128" xr:uid="{00000000-0005-0000-0000-00009BC40000}"/>
    <cellStyle name="SAPBEXstdData 2 46" xfId="19506" xr:uid="{00000000-0005-0000-0000-00009CC40000}"/>
    <cellStyle name="SAPBEXstdData 2 46 2" xfId="35516" xr:uid="{00000000-0005-0000-0000-00009DC40000}"/>
    <cellStyle name="SAPBEXstdData 2 46 3" xfId="45343" xr:uid="{00000000-0005-0000-0000-00009EC40000}"/>
    <cellStyle name="SAPBEXstdData 2 46 4" xfId="58351" xr:uid="{00000000-0005-0000-0000-00009FC40000}"/>
    <cellStyle name="SAPBEXstdData 2 47" xfId="20575" xr:uid="{00000000-0005-0000-0000-0000A0C40000}"/>
    <cellStyle name="SAPBEXstdData 2 48" xfId="45595" xr:uid="{00000000-0005-0000-0000-0000A1C40000}"/>
    <cellStyle name="SAPBEXstdData 2 5" xfId="4598" xr:uid="{00000000-0005-0000-0000-0000A2C40000}"/>
    <cellStyle name="SAPBEXstdData 2 5 2" xfId="22049" xr:uid="{00000000-0005-0000-0000-0000A3C40000}"/>
    <cellStyle name="SAPBEXstdData 2 5 3" xfId="21890" xr:uid="{00000000-0005-0000-0000-0000A4C40000}"/>
    <cellStyle name="SAPBEXstdData 2 5 4" xfId="46793" xr:uid="{00000000-0005-0000-0000-0000A5C40000}"/>
    <cellStyle name="SAPBEXstdData 2 6" xfId="4988" xr:uid="{00000000-0005-0000-0000-0000A6C40000}"/>
    <cellStyle name="SAPBEXstdData 2 6 2" xfId="22411" xr:uid="{00000000-0005-0000-0000-0000A7C40000}"/>
    <cellStyle name="SAPBEXstdData 2 6 3" xfId="19751" xr:uid="{00000000-0005-0000-0000-0000A8C40000}"/>
    <cellStyle name="SAPBEXstdData 2 6 4" xfId="47105" xr:uid="{00000000-0005-0000-0000-0000A9C40000}"/>
    <cellStyle name="SAPBEXstdData 2 7" xfId="5213" xr:uid="{00000000-0005-0000-0000-0000AAC40000}"/>
    <cellStyle name="SAPBEXstdData 2 7 2" xfId="22614" xr:uid="{00000000-0005-0000-0000-0000ABC40000}"/>
    <cellStyle name="SAPBEXstdData 2 7 3" xfId="19636" xr:uid="{00000000-0005-0000-0000-0000ACC40000}"/>
    <cellStyle name="SAPBEXstdData 2 7 4" xfId="47286" xr:uid="{00000000-0005-0000-0000-0000ADC40000}"/>
    <cellStyle name="SAPBEXstdData 2 8" xfId="5498" xr:uid="{00000000-0005-0000-0000-0000AEC40000}"/>
    <cellStyle name="SAPBEXstdData 2 8 2" xfId="22875" xr:uid="{00000000-0005-0000-0000-0000AFC40000}"/>
    <cellStyle name="SAPBEXstdData 2 8 3" xfId="28429" xr:uid="{00000000-0005-0000-0000-0000B0C40000}"/>
    <cellStyle name="SAPBEXstdData 2 8 4" xfId="47504" xr:uid="{00000000-0005-0000-0000-0000B1C40000}"/>
    <cellStyle name="SAPBEXstdData 2 9" xfId="5706" xr:uid="{00000000-0005-0000-0000-0000B2C40000}"/>
    <cellStyle name="SAPBEXstdData 2 9 2" xfId="23064" xr:uid="{00000000-0005-0000-0000-0000B3C40000}"/>
    <cellStyle name="SAPBEXstdData 2 9 3" xfId="23087" xr:uid="{00000000-0005-0000-0000-0000B4C40000}"/>
    <cellStyle name="SAPBEXstdData 2 9 4" xfId="47666" xr:uid="{00000000-0005-0000-0000-0000B5C40000}"/>
    <cellStyle name="SAPBEXstdData 20" xfId="13679" xr:uid="{00000000-0005-0000-0000-0000B6C40000}"/>
    <cellStyle name="SAPBEXstdData 20 2" xfId="30312" xr:uid="{00000000-0005-0000-0000-0000B7C40000}"/>
    <cellStyle name="SAPBEXstdData 20 3" xfId="40899" xr:uid="{00000000-0005-0000-0000-0000B8C40000}"/>
    <cellStyle name="SAPBEXstdData 20 4" xfId="53907" xr:uid="{00000000-0005-0000-0000-0000B9C40000}"/>
    <cellStyle name="SAPBEXstdData 21" xfId="12546" xr:uid="{00000000-0005-0000-0000-0000BAC40000}"/>
    <cellStyle name="SAPBEXstdData 21 2" xfId="29294" xr:uid="{00000000-0005-0000-0000-0000BBC40000}"/>
    <cellStyle name="SAPBEXstdData 21 3" xfId="40028" xr:uid="{00000000-0005-0000-0000-0000BCC40000}"/>
    <cellStyle name="SAPBEXstdData 21 4" xfId="53036" xr:uid="{00000000-0005-0000-0000-0000BDC40000}"/>
    <cellStyle name="SAPBEXstdData 22" xfId="15460" xr:uid="{00000000-0005-0000-0000-0000BEC40000}"/>
    <cellStyle name="SAPBEXstdData 22 2" xfId="31888" xr:uid="{00000000-0005-0000-0000-0000BFC40000}"/>
    <cellStyle name="SAPBEXstdData 22 3" xfId="42240" xr:uid="{00000000-0005-0000-0000-0000C0C40000}"/>
    <cellStyle name="SAPBEXstdData 22 4" xfId="55248" xr:uid="{00000000-0005-0000-0000-0000C1C40000}"/>
    <cellStyle name="SAPBEXstdData 23" xfId="16275" xr:uid="{00000000-0005-0000-0000-0000C2C40000}"/>
    <cellStyle name="SAPBEXstdData 23 2" xfId="32621" xr:uid="{00000000-0005-0000-0000-0000C3C40000}"/>
    <cellStyle name="SAPBEXstdData 23 3" xfId="42879" xr:uid="{00000000-0005-0000-0000-0000C4C40000}"/>
    <cellStyle name="SAPBEXstdData 23 4" xfId="55887" xr:uid="{00000000-0005-0000-0000-0000C5C40000}"/>
    <cellStyle name="SAPBEXstdData 24" xfId="17119" xr:uid="{00000000-0005-0000-0000-0000C6C40000}"/>
    <cellStyle name="SAPBEXstdData 24 2" xfId="33387" xr:uid="{00000000-0005-0000-0000-0000C7C40000}"/>
    <cellStyle name="SAPBEXstdData 24 3" xfId="43553" xr:uid="{00000000-0005-0000-0000-0000C8C40000}"/>
    <cellStyle name="SAPBEXstdData 24 4" xfId="56561" xr:uid="{00000000-0005-0000-0000-0000C9C40000}"/>
    <cellStyle name="SAPBEXstdData 25" xfId="17049" xr:uid="{00000000-0005-0000-0000-0000CAC40000}"/>
    <cellStyle name="SAPBEXstdData 25 2" xfId="33329" xr:uid="{00000000-0005-0000-0000-0000CBC40000}"/>
    <cellStyle name="SAPBEXstdData 25 3" xfId="43506" xr:uid="{00000000-0005-0000-0000-0000CCC40000}"/>
    <cellStyle name="SAPBEXstdData 25 4" xfId="56514" xr:uid="{00000000-0005-0000-0000-0000CDC40000}"/>
    <cellStyle name="SAPBEXstdData 26" xfId="17204" xr:uid="{00000000-0005-0000-0000-0000CEC40000}"/>
    <cellStyle name="SAPBEXstdData 26 2" xfId="33465" xr:uid="{00000000-0005-0000-0000-0000CFC40000}"/>
    <cellStyle name="SAPBEXstdData 26 3" xfId="43616" xr:uid="{00000000-0005-0000-0000-0000D0C40000}"/>
    <cellStyle name="SAPBEXstdData 26 4" xfId="56624" xr:uid="{00000000-0005-0000-0000-0000D1C40000}"/>
    <cellStyle name="SAPBEXstdData 27" xfId="17095" xr:uid="{00000000-0005-0000-0000-0000D2C40000}"/>
    <cellStyle name="SAPBEXstdData 27 2" xfId="33366" xr:uid="{00000000-0005-0000-0000-0000D3C40000}"/>
    <cellStyle name="SAPBEXstdData 27 3" xfId="43536" xr:uid="{00000000-0005-0000-0000-0000D4C40000}"/>
    <cellStyle name="SAPBEXstdData 27 4" xfId="56544" xr:uid="{00000000-0005-0000-0000-0000D5C40000}"/>
    <cellStyle name="SAPBEXstdData 28" xfId="18901" xr:uid="{00000000-0005-0000-0000-0000D6C40000}"/>
    <cellStyle name="SAPBEXstdData 28 2" xfId="34973" xr:uid="{00000000-0005-0000-0000-0000D7C40000}"/>
    <cellStyle name="SAPBEXstdData 28 3" xfId="44887" xr:uid="{00000000-0005-0000-0000-0000D8C40000}"/>
    <cellStyle name="SAPBEXstdData 28 4" xfId="57895" xr:uid="{00000000-0005-0000-0000-0000D9C40000}"/>
    <cellStyle name="SAPBEXstdData 29" xfId="34942" xr:uid="{00000000-0005-0000-0000-0000DAC40000}"/>
    <cellStyle name="SAPBEXstdData 3" xfId="2817" xr:uid="{00000000-0005-0000-0000-0000DBC40000}"/>
    <cellStyle name="SAPBEXstdData 3 10" xfId="6191" xr:uid="{00000000-0005-0000-0000-0000DCC40000}"/>
    <cellStyle name="SAPBEXstdData 3 10 2" xfId="23513" xr:uid="{00000000-0005-0000-0000-0000DDC40000}"/>
    <cellStyle name="SAPBEXstdData 3 10 3" xfId="23705" xr:uid="{00000000-0005-0000-0000-0000DEC40000}"/>
    <cellStyle name="SAPBEXstdData 3 10 4" xfId="48047" xr:uid="{00000000-0005-0000-0000-0000DFC40000}"/>
    <cellStyle name="SAPBEXstdData 3 11" xfId="6423" xr:uid="{00000000-0005-0000-0000-0000E0C40000}"/>
    <cellStyle name="SAPBEXstdData 3 11 2" xfId="23722" xr:uid="{00000000-0005-0000-0000-0000E1C40000}"/>
    <cellStyle name="SAPBEXstdData 3 11 3" xfId="27354" xr:uid="{00000000-0005-0000-0000-0000E2C40000}"/>
    <cellStyle name="SAPBEXstdData 3 11 4" xfId="48220" xr:uid="{00000000-0005-0000-0000-0000E3C40000}"/>
    <cellStyle name="SAPBEXstdData 3 12" xfId="6717" xr:uid="{00000000-0005-0000-0000-0000E4C40000}"/>
    <cellStyle name="SAPBEXstdData 3 12 2" xfId="23984" xr:uid="{00000000-0005-0000-0000-0000E5C40000}"/>
    <cellStyle name="SAPBEXstdData 3 12 3" xfId="33637" xr:uid="{00000000-0005-0000-0000-0000E6C40000}"/>
    <cellStyle name="SAPBEXstdData 3 12 4" xfId="48443" xr:uid="{00000000-0005-0000-0000-0000E7C40000}"/>
    <cellStyle name="SAPBEXstdData 3 13" xfId="7082" xr:uid="{00000000-0005-0000-0000-0000E8C40000}"/>
    <cellStyle name="SAPBEXstdData 3 13 2" xfId="24313" xr:uid="{00000000-0005-0000-0000-0000E9C40000}"/>
    <cellStyle name="SAPBEXstdData 3 13 3" xfId="35754" xr:uid="{00000000-0005-0000-0000-0000EAC40000}"/>
    <cellStyle name="SAPBEXstdData 3 13 4" xfId="48723" xr:uid="{00000000-0005-0000-0000-0000EBC40000}"/>
    <cellStyle name="SAPBEXstdData 3 14" xfId="7507" xr:uid="{00000000-0005-0000-0000-0000ECC40000}"/>
    <cellStyle name="SAPBEXstdData 3 14 2" xfId="24690" xr:uid="{00000000-0005-0000-0000-0000EDC40000}"/>
    <cellStyle name="SAPBEXstdData 3 14 3" xfId="36062" xr:uid="{00000000-0005-0000-0000-0000EEC40000}"/>
    <cellStyle name="SAPBEXstdData 3 14 4" xfId="49033" xr:uid="{00000000-0005-0000-0000-0000EFC40000}"/>
    <cellStyle name="SAPBEXstdData 3 15" xfId="7805" xr:uid="{00000000-0005-0000-0000-0000F0C40000}"/>
    <cellStyle name="SAPBEXstdData 3 15 2" xfId="24960" xr:uid="{00000000-0005-0000-0000-0000F1C40000}"/>
    <cellStyle name="SAPBEXstdData 3 15 3" xfId="36292" xr:uid="{00000000-0005-0000-0000-0000F2C40000}"/>
    <cellStyle name="SAPBEXstdData 3 15 4" xfId="49263" xr:uid="{00000000-0005-0000-0000-0000F3C40000}"/>
    <cellStyle name="SAPBEXstdData 3 16" xfId="8386" xr:uid="{00000000-0005-0000-0000-0000F4C40000}"/>
    <cellStyle name="SAPBEXstdData 3 16 2" xfId="25502" xr:uid="{00000000-0005-0000-0000-0000F5C40000}"/>
    <cellStyle name="SAPBEXstdData 3 16 3" xfId="36775" xr:uid="{00000000-0005-0000-0000-0000F6C40000}"/>
    <cellStyle name="SAPBEXstdData 3 16 4" xfId="49746" xr:uid="{00000000-0005-0000-0000-0000F7C40000}"/>
    <cellStyle name="SAPBEXstdData 3 17" xfId="8648" xr:uid="{00000000-0005-0000-0000-0000F8C40000}"/>
    <cellStyle name="SAPBEXstdData 3 17 2" xfId="25729" xr:uid="{00000000-0005-0000-0000-0000F9C40000}"/>
    <cellStyle name="SAPBEXstdData 3 17 3" xfId="36964" xr:uid="{00000000-0005-0000-0000-0000FAC40000}"/>
    <cellStyle name="SAPBEXstdData 3 17 4" xfId="49935" xr:uid="{00000000-0005-0000-0000-0000FBC40000}"/>
    <cellStyle name="SAPBEXstdData 3 18" xfId="8926" xr:uid="{00000000-0005-0000-0000-0000FCC40000}"/>
    <cellStyle name="SAPBEXstdData 3 18 2" xfId="25979" xr:uid="{00000000-0005-0000-0000-0000FDC40000}"/>
    <cellStyle name="SAPBEXstdData 3 18 3" xfId="37180" xr:uid="{00000000-0005-0000-0000-0000FEC40000}"/>
    <cellStyle name="SAPBEXstdData 3 18 4" xfId="50151" xr:uid="{00000000-0005-0000-0000-0000FFC40000}"/>
    <cellStyle name="SAPBEXstdData 3 19" xfId="10446" xr:uid="{00000000-0005-0000-0000-000000C50000}"/>
    <cellStyle name="SAPBEXstdData 3 19 2" xfId="27399" xr:uid="{00000000-0005-0000-0000-000001C50000}"/>
    <cellStyle name="SAPBEXstdData 3 19 3" xfId="38440" xr:uid="{00000000-0005-0000-0000-000002C50000}"/>
    <cellStyle name="SAPBEXstdData 3 19 4" xfId="51427" xr:uid="{00000000-0005-0000-0000-000003C50000}"/>
    <cellStyle name="SAPBEXstdData 3 2" xfId="3331" xr:uid="{00000000-0005-0000-0000-000004C50000}"/>
    <cellStyle name="SAPBEXstdData 3 2 2" xfId="20905" xr:uid="{00000000-0005-0000-0000-000005C50000}"/>
    <cellStyle name="SAPBEXstdData 3 2 3" xfId="21384" xr:uid="{00000000-0005-0000-0000-000006C50000}"/>
    <cellStyle name="SAPBEXstdData 3 2 4" xfId="45819" xr:uid="{00000000-0005-0000-0000-000007C50000}"/>
    <cellStyle name="SAPBEXstdData 3 20" xfId="10692" xr:uid="{00000000-0005-0000-0000-000008C50000}"/>
    <cellStyle name="SAPBEXstdData 3 20 2" xfId="27628" xr:uid="{00000000-0005-0000-0000-000009C50000}"/>
    <cellStyle name="SAPBEXstdData 3 20 3" xfId="38637" xr:uid="{00000000-0005-0000-0000-00000AC50000}"/>
    <cellStyle name="SAPBEXstdData 3 20 4" xfId="51645" xr:uid="{00000000-0005-0000-0000-00000BC50000}"/>
    <cellStyle name="SAPBEXstdData 3 21" xfId="11016" xr:uid="{00000000-0005-0000-0000-00000CC50000}"/>
    <cellStyle name="SAPBEXstdData 3 21 2" xfId="27923" xr:uid="{00000000-0005-0000-0000-00000DC50000}"/>
    <cellStyle name="SAPBEXstdData 3 21 3" xfId="38876" xr:uid="{00000000-0005-0000-0000-00000EC50000}"/>
    <cellStyle name="SAPBEXstdData 3 21 4" xfId="51884" xr:uid="{00000000-0005-0000-0000-00000FC50000}"/>
    <cellStyle name="SAPBEXstdData 3 22" xfId="11354" xr:uid="{00000000-0005-0000-0000-000010C50000}"/>
    <cellStyle name="SAPBEXstdData 3 22 2" xfId="28230" xr:uid="{00000000-0005-0000-0000-000011C50000}"/>
    <cellStyle name="SAPBEXstdData 3 22 3" xfId="39133" xr:uid="{00000000-0005-0000-0000-000012C50000}"/>
    <cellStyle name="SAPBEXstdData 3 22 4" xfId="52141" xr:uid="{00000000-0005-0000-0000-000013C50000}"/>
    <cellStyle name="SAPBEXstdData 3 23" xfId="11625" xr:uid="{00000000-0005-0000-0000-000014C50000}"/>
    <cellStyle name="SAPBEXstdData 3 23 2" xfId="28469" xr:uid="{00000000-0005-0000-0000-000015C50000}"/>
    <cellStyle name="SAPBEXstdData 3 23 3" xfId="39336" xr:uid="{00000000-0005-0000-0000-000016C50000}"/>
    <cellStyle name="SAPBEXstdData 3 23 4" xfId="52344" xr:uid="{00000000-0005-0000-0000-000017C50000}"/>
    <cellStyle name="SAPBEXstdData 3 24" xfId="11956" xr:uid="{00000000-0005-0000-0000-000018C50000}"/>
    <cellStyle name="SAPBEXstdData 3 24 2" xfId="28769" xr:uid="{00000000-0005-0000-0000-000019C50000}"/>
    <cellStyle name="SAPBEXstdData 3 24 3" xfId="39597" xr:uid="{00000000-0005-0000-0000-00001AC50000}"/>
    <cellStyle name="SAPBEXstdData 3 24 4" xfId="52605" xr:uid="{00000000-0005-0000-0000-00001BC50000}"/>
    <cellStyle name="SAPBEXstdData 3 25" xfId="12241" xr:uid="{00000000-0005-0000-0000-00001CC50000}"/>
    <cellStyle name="SAPBEXstdData 3 25 2" xfId="29022" xr:uid="{00000000-0005-0000-0000-00001DC50000}"/>
    <cellStyle name="SAPBEXstdData 3 25 3" xfId="39796" xr:uid="{00000000-0005-0000-0000-00001EC50000}"/>
    <cellStyle name="SAPBEXstdData 3 25 4" xfId="52804" xr:uid="{00000000-0005-0000-0000-00001FC50000}"/>
    <cellStyle name="SAPBEXstdData 3 26" xfId="12514" xr:uid="{00000000-0005-0000-0000-000020C50000}"/>
    <cellStyle name="SAPBEXstdData 3 26 2" xfId="29263" xr:uid="{00000000-0005-0000-0000-000021C50000}"/>
    <cellStyle name="SAPBEXstdData 3 26 3" xfId="39997" xr:uid="{00000000-0005-0000-0000-000022C50000}"/>
    <cellStyle name="SAPBEXstdData 3 26 4" xfId="53005" xr:uid="{00000000-0005-0000-0000-000023C50000}"/>
    <cellStyle name="SAPBEXstdData 3 27" xfId="12797" xr:uid="{00000000-0005-0000-0000-000024C50000}"/>
    <cellStyle name="SAPBEXstdData 3 27 2" xfId="29514" xr:uid="{00000000-0005-0000-0000-000025C50000}"/>
    <cellStyle name="SAPBEXstdData 3 27 3" xfId="40198" xr:uid="{00000000-0005-0000-0000-000026C50000}"/>
    <cellStyle name="SAPBEXstdData 3 27 4" xfId="53206" xr:uid="{00000000-0005-0000-0000-000027C50000}"/>
    <cellStyle name="SAPBEXstdData 3 28" xfId="13140" xr:uid="{00000000-0005-0000-0000-000028C50000}"/>
    <cellStyle name="SAPBEXstdData 3 28 2" xfId="29822" xr:uid="{00000000-0005-0000-0000-000029C50000}"/>
    <cellStyle name="SAPBEXstdData 3 28 3" xfId="40466" xr:uid="{00000000-0005-0000-0000-00002AC50000}"/>
    <cellStyle name="SAPBEXstdData 3 28 4" xfId="53474" xr:uid="{00000000-0005-0000-0000-00002BC50000}"/>
    <cellStyle name="SAPBEXstdData 3 29" xfId="13477" xr:uid="{00000000-0005-0000-0000-00002CC50000}"/>
    <cellStyle name="SAPBEXstdData 3 29 2" xfId="30128" xr:uid="{00000000-0005-0000-0000-00002DC50000}"/>
    <cellStyle name="SAPBEXstdData 3 29 3" xfId="40732" xr:uid="{00000000-0005-0000-0000-00002EC50000}"/>
    <cellStyle name="SAPBEXstdData 3 29 4" xfId="53740" xr:uid="{00000000-0005-0000-0000-00002FC50000}"/>
    <cellStyle name="SAPBEXstdData 3 3" xfId="3627" xr:uid="{00000000-0005-0000-0000-000030C50000}"/>
    <cellStyle name="SAPBEXstdData 3 3 2" xfId="21165" xr:uid="{00000000-0005-0000-0000-000031C50000}"/>
    <cellStyle name="SAPBEXstdData 3 3 3" xfId="24846" xr:uid="{00000000-0005-0000-0000-000032C50000}"/>
    <cellStyle name="SAPBEXstdData 3 3 4" xfId="46036" xr:uid="{00000000-0005-0000-0000-000033C50000}"/>
    <cellStyle name="SAPBEXstdData 3 30" xfId="13716" xr:uid="{00000000-0005-0000-0000-000034C50000}"/>
    <cellStyle name="SAPBEXstdData 3 30 2" xfId="30341" xr:uid="{00000000-0005-0000-0000-000035C50000}"/>
    <cellStyle name="SAPBEXstdData 3 30 3" xfId="40917" xr:uid="{00000000-0005-0000-0000-000036C50000}"/>
    <cellStyle name="SAPBEXstdData 3 30 4" xfId="53925" xr:uid="{00000000-0005-0000-0000-000037C50000}"/>
    <cellStyle name="SAPBEXstdData 3 31" xfId="13991" xr:uid="{00000000-0005-0000-0000-000038C50000}"/>
    <cellStyle name="SAPBEXstdData 3 31 2" xfId="30581" xr:uid="{00000000-0005-0000-0000-000039C50000}"/>
    <cellStyle name="SAPBEXstdData 3 31 3" xfId="41119" xr:uid="{00000000-0005-0000-0000-00003AC50000}"/>
    <cellStyle name="SAPBEXstdData 3 31 4" xfId="54127" xr:uid="{00000000-0005-0000-0000-00003BC50000}"/>
    <cellStyle name="SAPBEXstdData 3 32" xfId="14288" xr:uid="{00000000-0005-0000-0000-00003CC50000}"/>
    <cellStyle name="SAPBEXstdData 3 32 2" xfId="30845" xr:uid="{00000000-0005-0000-0000-00003DC50000}"/>
    <cellStyle name="SAPBEXstdData 3 32 3" xfId="41335" xr:uid="{00000000-0005-0000-0000-00003EC50000}"/>
    <cellStyle name="SAPBEXstdData 3 32 4" xfId="54343" xr:uid="{00000000-0005-0000-0000-00003FC50000}"/>
    <cellStyle name="SAPBEXstdData 3 33" xfId="14612" xr:uid="{00000000-0005-0000-0000-000040C50000}"/>
    <cellStyle name="SAPBEXstdData 3 33 2" xfId="31133" xr:uid="{00000000-0005-0000-0000-000041C50000}"/>
    <cellStyle name="SAPBEXstdData 3 33 3" xfId="41578" xr:uid="{00000000-0005-0000-0000-000042C50000}"/>
    <cellStyle name="SAPBEXstdData 3 33 4" xfId="54586" xr:uid="{00000000-0005-0000-0000-000043C50000}"/>
    <cellStyle name="SAPBEXstdData 3 34" xfId="14915" xr:uid="{00000000-0005-0000-0000-000044C50000}"/>
    <cellStyle name="SAPBEXstdData 3 34 2" xfId="31402" xr:uid="{00000000-0005-0000-0000-000045C50000}"/>
    <cellStyle name="SAPBEXstdData 3 34 3" xfId="41810" xr:uid="{00000000-0005-0000-0000-000046C50000}"/>
    <cellStyle name="SAPBEXstdData 3 34 4" xfId="54818" xr:uid="{00000000-0005-0000-0000-000047C50000}"/>
    <cellStyle name="SAPBEXstdData 3 35" xfId="15220" xr:uid="{00000000-0005-0000-0000-000048C50000}"/>
    <cellStyle name="SAPBEXstdData 3 35 2" xfId="31671" xr:uid="{00000000-0005-0000-0000-000049C50000}"/>
    <cellStyle name="SAPBEXstdData 3 35 3" xfId="42040" xr:uid="{00000000-0005-0000-0000-00004AC50000}"/>
    <cellStyle name="SAPBEXstdData 3 35 4" xfId="55048" xr:uid="{00000000-0005-0000-0000-00004BC50000}"/>
    <cellStyle name="SAPBEXstdData 3 36" xfId="15666" xr:uid="{00000000-0005-0000-0000-00004CC50000}"/>
    <cellStyle name="SAPBEXstdData 3 36 2" xfId="32075" xr:uid="{00000000-0005-0000-0000-00004DC50000}"/>
    <cellStyle name="SAPBEXstdData 3 36 3" xfId="42402" xr:uid="{00000000-0005-0000-0000-00004EC50000}"/>
    <cellStyle name="SAPBEXstdData 3 36 4" xfId="55410" xr:uid="{00000000-0005-0000-0000-00004FC50000}"/>
    <cellStyle name="SAPBEXstdData 3 37" xfId="15929" xr:uid="{00000000-0005-0000-0000-000050C50000}"/>
    <cellStyle name="SAPBEXstdData 3 37 2" xfId="32302" xr:uid="{00000000-0005-0000-0000-000051C50000}"/>
    <cellStyle name="SAPBEXstdData 3 37 3" xfId="42592" xr:uid="{00000000-0005-0000-0000-000052C50000}"/>
    <cellStyle name="SAPBEXstdData 3 37 4" xfId="55600" xr:uid="{00000000-0005-0000-0000-000053C50000}"/>
    <cellStyle name="SAPBEXstdData 3 38" xfId="16416" xr:uid="{00000000-0005-0000-0000-000054C50000}"/>
    <cellStyle name="SAPBEXstdData 3 38 2" xfId="32749" xr:uid="{00000000-0005-0000-0000-000055C50000}"/>
    <cellStyle name="SAPBEXstdData 3 38 3" xfId="42988" xr:uid="{00000000-0005-0000-0000-000056C50000}"/>
    <cellStyle name="SAPBEXstdData 3 38 4" xfId="55996" xr:uid="{00000000-0005-0000-0000-000057C50000}"/>
    <cellStyle name="SAPBEXstdData 3 39" xfId="16636" xr:uid="{00000000-0005-0000-0000-000058C50000}"/>
    <cellStyle name="SAPBEXstdData 3 39 2" xfId="32944" xr:uid="{00000000-0005-0000-0000-000059C50000}"/>
    <cellStyle name="SAPBEXstdData 3 39 3" xfId="43159" xr:uid="{00000000-0005-0000-0000-00005AC50000}"/>
    <cellStyle name="SAPBEXstdData 3 39 4" xfId="56167" xr:uid="{00000000-0005-0000-0000-00005BC50000}"/>
    <cellStyle name="SAPBEXstdData 3 4" xfId="4244" xr:uid="{00000000-0005-0000-0000-00005CC50000}"/>
    <cellStyle name="SAPBEXstdData 3 4 2" xfId="21729" xr:uid="{00000000-0005-0000-0000-00005DC50000}"/>
    <cellStyle name="SAPBEXstdData 3 4 3" xfId="19819" xr:uid="{00000000-0005-0000-0000-00005EC50000}"/>
    <cellStyle name="SAPBEXstdData 3 4 4" xfId="46514" xr:uid="{00000000-0005-0000-0000-00005FC50000}"/>
    <cellStyle name="SAPBEXstdData 3 40" xfId="17438" xr:uid="{00000000-0005-0000-0000-000060C50000}"/>
    <cellStyle name="SAPBEXstdData 3 40 2" xfId="33676" xr:uid="{00000000-0005-0000-0000-000061C50000}"/>
    <cellStyle name="SAPBEXstdData 3 40 3" xfId="43791" xr:uid="{00000000-0005-0000-0000-000062C50000}"/>
    <cellStyle name="SAPBEXstdData 3 40 4" xfId="56799" xr:uid="{00000000-0005-0000-0000-000063C50000}"/>
    <cellStyle name="SAPBEXstdData 3 41" xfId="17687" xr:uid="{00000000-0005-0000-0000-000064C50000}"/>
    <cellStyle name="SAPBEXstdData 3 41 2" xfId="33897" xr:uid="{00000000-0005-0000-0000-000065C50000}"/>
    <cellStyle name="SAPBEXstdData 3 41 3" xfId="43972" xr:uid="{00000000-0005-0000-0000-000066C50000}"/>
    <cellStyle name="SAPBEXstdData 3 41 4" xfId="56980" xr:uid="{00000000-0005-0000-0000-000067C50000}"/>
    <cellStyle name="SAPBEXstdData 3 42" xfId="18006" xr:uid="{00000000-0005-0000-0000-000068C50000}"/>
    <cellStyle name="SAPBEXstdData 3 42 2" xfId="34179" xr:uid="{00000000-0005-0000-0000-000069C50000}"/>
    <cellStyle name="SAPBEXstdData 3 42 3" xfId="44206" xr:uid="{00000000-0005-0000-0000-00006AC50000}"/>
    <cellStyle name="SAPBEXstdData 3 42 4" xfId="57214" xr:uid="{00000000-0005-0000-0000-00006BC50000}"/>
    <cellStyle name="SAPBEXstdData 3 43" xfId="18317" xr:uid="{00000000-0005-0000-0000-00006CC50000}"/>
    <cellStyle name="SAPBEXstdData 3 43 2" xfId="34454" xr:uid="{00000000-0005-0000-0000-00006DC50000}"/>
    <cellStyle name="SAPBEXstdData 3 43 3" xfId="44436" xr:uid="{00000000-0005-0000-0000-00006EC50000}"/>
    <cellStyle name="SAPBEXstdData 3 43 4" xfId="57444" xr:uid="{00000000-0005-0000-0000-00006FC50000}"/>
    <cellStyle name="SAPBEXstdData 3 44" xfId="18633" xr:uid="{00000000-0005-0000-0000-000070C50000}"/>
    <cellStyle name="SAPBEXstdData 3 44 2" xfId="34734" xr:uid="{00000000-0005-0000-0000-000071C50000}"/>
    <cellStyle name="SAPBEXstdData 3 44 3" xfId="44671" xr:uid="{00000000-0005-0000-0000-000072C50000}"/>
    <cellStyle name="SAPBEXstdData 3 44 4" xfId="57679" xr:uid="{00000000-0005-0000-0000-000073C50000}"/>
    <cellStyle name="SAPBEXstdData 3 45" xfId="19095" xr:uid="{00000000-0005-0000-0000-000074C50000}"/>
    <cellStyle name="SAPBEXstdData 3 45 2" xfId="35143" xr:uid="{00000000-0005-0000-0000-000075C50000}"/>
    <cellStyle name="SAPBEXstdData 3 45 3" xfId="45013" xr:uid="{00000000-0005-0000-0000-000076C50000}"/>
    <cellStyle name="SAPBEXstdData 3 45 4" xfId="58021" xr:uid="{00000000-0005-0000-0000-000077C50000}"/>
    <cellStyle name="SAPBEXstdData 3 46" xfId="19396" xr:uid="{00000000-0005-0000-0000-000078C50000}"/>
    <cellStyle name="SAPBEXstdData 3 46 2" xfId="35409" xr:uid="{00000000-0005-0000-0000-000079C50000}"/>
    <cellStyle name="SAPBEXstdData 3 46 3" xfId="45236" xr:uid="{00000000-0005-0000-0000-00007AC50000}"/>
    <cellStyle name="SAPBEXstdData 3 46 4" xfId="58244" xr:uid="{00000000-0005-0000-0000-00007BC50000}"/>
    <cellStyle name="SAPBEXstdData 3 47" xfId="27772" xr:uid="{00000000-0005-0000-0000-00007CC50000}"/>
    <cellStyle name="SAPBEXstdData 3 48" xfId="45520" xr:uid="{00000000-0005-0000-0000-00007DC50000}"/>
    <cellStyle name="SAPBEXstdData 3 5" xfId="4487" xr:uid="{00000000-0005-0000-0000-00007EC50000}"/>
    <cellStyle name="SAPBEXstdData 3 5 2" xfId="21940" xr:uid="{00000000-0005-0000-0000-00007FC50000}"/>
    <cellStyle name="SAPBEXstdData 3 5 3" xfId="20430" xr:uid="{00000000-0005-0000-0000-000080C50000}"/>
    <cellStyle name="SAPBEXstdData 3 5 4" xfId="46684" xr:uid="{00000000-0005-0000-0000-000081C50000}"/>
    <cellStyle name="SAPBEXstdData 3 6" xfId="4878" xr:uid="{00000000-0005-0000-0000-000082C50000}"/>
    <cellStyle name="SAPBEXstdData 3 6 2" xfId="22303" xr:uid="{00000000-0005-0000-0000-000083C50000}"/>
    <cellStyle name="SAPBEXstdData 3 6 3" xfId="32191" xr:uid="{00000000-0005-0000-0000-000084C50000}"/>
    <cellStyle name="SAPBEXstdData 3 6 4" xfId="46997" xr:uid="{00000000-0005-0000-0000-000085C50000}"/>
    <cellStyle name="SAPBEXstdData 3 7" xfId="5104" xr:uid="{00000000-0005-0000-0000-000086C50000}"/>
    <cellStyle name="SAPBEXstdData 3 7 2" xfId="22507" xr:uid="{00000000-0005-0000-0000-000087C50000}"/>
    <cellStyle name="SAPBEXstdData 3 7 3" xfId="19727" xr:uid="{00000000-0005-0000-0000-000088C50000}"/>
    <cellStyle name="SAPBEXstdData 3 7 4" xfId="47179" xr:uid="{00000000-0005-0000-0000-000089C50000}"/>
    <cellStyle name="SAPBEXstdData 3 8" xfId="5389" xr:uid="{00000000-0005-0000-0000-00008AC50000}"/>
    <cellStyle name="SAPBEXstdData 3 8 2" xfId="22768" xr:uid="{00000000-0005-0000-0000-00008BC50000}"/>
    <cellStyle name="SAPBEXstdData 3 8 3" xfId="20302" xr:uid="{00000000-0005-0000-0000-00008CC50000}"/>
    <cellStyle name="SAPBEXstdData 3 8 4" xfId="47397" xr:uid="{00000000-0005-0000-0000-00008DC50000}"/>
    <cellStyle name="SAPBEXstdData 3 9" xfId="5597" xr:uid="{00000000-0005-0000-0000-00008EC50000}"/>
    <cellStyle name="SAPBEXstdData 3 9 2" xfId="22957" xr:uid="{00000000-0005-0000-0000-00008FC50000}"/>
    <cellStyle name="SAPBEXstdData 3 9 3" xfId="25860" xr:uid="{00000000-0005-0000-0000-000090C50000}"/>
    <cellStyle name="SAPBEXstdData 3 9 4" xfId="47559" xr:uid="{00000000-0005-0000-0000-000091C50000}"/>
    <cellStyle name="SAPBEXstdData 30" xfId="45428" xr:uid="{00000000-0005-0000-0000-000092C50000}"/>
    <cellStyle name="SAPBEXstdData 31" xfId="58751" xr:uid="{00000000-0005-0000-0000-000093C50000}"/>
    <cellStyle name="SAPBEXstdData 4" xfId="2716" xr:uid="{00000000-0005-0000-0000-000094C50000}"/>
    <cellStyle name="SAPBEXstdData 4 10" xfId="6125" xr:uid="{00000000-0005-0000-0000-000095C50000}"/>
    <cellStyle name="SAPBEXstdData 4 10 2" xfId="23457" xr:uid="{00000000-0005-0000-0000-000096C50000}"/>
    <cellStyle name="SAPBEXstdData 4 10 3" xfId="31535" xr:uid="{00000000-0005-0000-0000-000097C50000}"/>
    <cellStyle name="SAPBEXstdData 4 10 4" xfId="48012" xr:uid="{00000000-0005-0000-0000-000098C50000}"/>
    <cellStyle name="SAPBEXstdData 4 11" xfId="5955" xr:uid="{00000000-0005-0000-0000-000099C50000}"/>
    <cellStyle name="SAPBEXstdData 4 11 2" xfId="23292" xr:uid="{00000000-0005-0000-0000-00009AC50000}"/>
    <cellStyle name="SAPBEXstdData 4 11 3" xfId="24672" xr:uid="{00000000-0005-0000-0000-00009BC50000}"/>
    <cellStyle name="SAPBEXstdData 4 11 4" xfId="47860" xr:uid="{00000000-0005-0000-0000-00009CC50000}"/>
    <cellStyle name="SAPBEXstdData 4 12" xfId="6650" xr:uid="{00000000-0005-0000-0000-00009DC50000}"/>
    <cellStyle name="SAPBEXstdData 4 12 2" xfId="23929" xr:uid="{00000000-0005-0000-0000-00009EC50000}"/>
    <cellStyle name="SAPBEXstdData 4 12 3" xfId="30256" xr:uid="{00000000-0005-0000-0000-00009FC50000}"/>
    <cellStyle name="SAPBEXstdData 4 12 4" xfId="48412" xr:uid="{00000000-0005-0000-0000-0000A0C50000}"/>
    <cellStyle name="SAPBEXstdData 4 13" xfId="7024" xr:uid="{00000000-0005-0000-0000-0000A1C50000}"/>
    <cellStyle name="SAPBEXstdData 4 13 2" xfId="24268" xr:uid="{00000000-0005-0000-0000-0000A2C50000}"/>
    <cellStyle name="SAPBEXstdData 4 13 3" xfId="35732" xr:uid="{00000000-0005-0000-0000-0000A3C50000}"/>
    <cellStyle name="SAPBEXstdData 4 13 4" xfId="48701" xr:uid="{00000000-0005-0000-0000-0000A4C50000}"/>
    <cellStyle name="SAPBEXstdData 4 14" xfId="7439" xr:uid="{00000000-0005-0000-0000-0000A5C50000}"/>
    <cellStyle name="SAPBEXstdData 4 14 2" xfId="24639" xr:uid="{00000000-0005-0000-0000-0000A6C50000}"/>
    <cellStyle name="SAPBEXstdData 4 14 3" xfId="36030" xr:uid="{00000000-0005-0000-0000-0000A7C50000}"/>
    <cellStyle name="SAPBEXstdData 4 14 4" xfId="49001" xr:uid="{00000000-0005-0000-0000-0000A8C50000}"/>
    <cellStyle name="SAPBEXstdData 4 15" xfId="7747" xr:uid="{00000000-0005-0000-0000-0000A9C50000}"/>
    <cellStyle name="SAPBEXstdData 4 15 2" xfId="24910" xr:uid="{00000000-0005-0000-0000-0000AAC50000}"/>
    <cellStyle name="SAPBEXstdData 4 15 3" xfId="36261" xr:uid="{00000000-0005-0000-0000-0000ABC50000}"/>
    <cellStyle name="SAPBEXstdData 4 15 4" xfId="49232" xr:uid="{00000000-0005-0000-0000-0000ACC50000}"/>
    <cellStyle name="SAPBEXstdData 4 16" xfId="8323" xr:uid="{00000000-0005-0000-0000-0000ADC50000}"/>
    <cellStyle name="SAPBEXstdData 4 16 2" xfId="25448" xr:uid="{00000000-0005-0000-0000-0000AEC50000}"/>
    <cellStyle name="SAPBEXstdData 4 16 3" xfId="36739" xr:uid="{00000000-0005-0000-0000-0000AFC50000}"/>
    <cellStyle name="SAPBEXstdData 4 16 4" xfId="49710" xr:uid="{00000000-0005-0000-0000-0000B0C50000}"/>
    <cellStyle name="SAPBEXstdData 4 17" xfId="8158" xr:uid="{00000000-0005-0000-0000-0000B1C50000}"/>
    <cellStyle name="SAPBEXstdData 4 17 2" xfId="25290" xr:uid="{00000000-0005-0000-0000-0000B2C50000}"/>
    <cellStyle name="SAPBEXstdData 4 17 3" xfId="36593" xr:uid="{00000000-0005-0000-0000-0000B3C50000}"/>
    <cellStyle name="SAPBEXstdData 4 17 4" xfId="49564" xr:uid="{00000000-0005-0000-0000-0000B4C50000}"/>
    <cellStyle name="SAPBEXstdData 4 18" xfId="8868" xr:uid="{00000000-0005-0000-0000-0000B5C50000}"/>
    <cellStyle name="SAPBEXstdData 4 18 2" xfId="25930" xr:uid="{00000000-0005-0000-0000-0000B6C50000}"/>
    <cellStyle name="SAPBEXstdData 4 18 3" xfId="37149" xr:uid="{00000000-0005-0000-0000-0000B7C50000}"/>
    <cellStyle name="SAPBEXstdData 4 18 4" xfId="50120" xr:uid="{00000000-0005-0000-0000-0000B8C50000}"/>
    <cellStyle name="SAPBEXstdData 4 19" xfId="10374" xr:uid="{00000000-0005-0000-0000-0000B9C50000}"/>
    <cellStyle name="SAPBEXstdData 4 19 2" xfId="27337" xr:uid="{00000000-0005-0000-0000-0000BAC50000}"/>
    <cellStyle name="SAPBEXstdData 4 19 3" xfId="38396" xr:uid="{00000000-0005-0000-0000-0000BBC50000}"/>
    <cellStyle name="SAPBEXstdData 4 19 4" xfId="51356" xr:uid="{00000000-0005-0000-0000-0000BCC50000}"/>
    <cellStyle name="SAPBEXstdData 4 2" xfId="3264" xr:uid="{00000000-0005-0000-0000-0000BDC50000}"/>
    <cellStyle name="SAPBEXstdData 4 2 2" xfId="20850" xr:uid="{00000000-0005-0000-0000-0000BEC50000}"/>
    <cellStyle name="SAPBEXstdData 4 2 3" xfId="23670" xr:uid="{00000000-0005-0000-0000-0000BFC50000}"/>
    <cellStyle name="SAPBEXstdData 4 2 4" xfId="45788" xr:uid="{00000000-0005-0000-0000-0000C0C50000}"/>
    <cellStyle name="SAPBEXstdData 4 20" xfId="10072" xr:uid="{00000000-0005-0000-0000-0000C1C50000}"/>
    <cellStyle name="SAPBEXstdData 4 20 2" xfId="27050" xr:uid="{00000000-0005-0000-0000-0000C2C50000}"/>
    <cellStyle name="SAPBEXstdData 4 20 3" xfId="38138" xr:uid="{00000000-0005-0000-0000-0000C3C50000}"/>
    <cellStyle name="SAPBEXstdData 4 20 4" xfId="51103" xr:uid="{00000000-0005-0000-0000-0000C4C50000}"/>
    <cellStyle name="SAPBEXstdData 4 21" xfId="10932" xr:uid="{00000000-0005-0000-0000-0000C5C50000}"/>
    <cellStyle name="SAPBEXstdData 4 21 2" xfId="27852" xr:uid="{00000000-0005-0000-0000-0000C6C50000}"/>
    <cellStyle name="SAPBEXstdData 4 21 3" xfId="38830" xr:uid="{00000000-0005-0000-0000-0000C7C50000}"/>
    <cellStyle name="SAPBEXstdData 4 21 4" xfId="51838" xr:uid="{00000000-0005-0000-0000-0000C8C50000}"/>
    <cellStyle name="SAPBEXstdData 4 22" xfId="11276" xr:uid="{00000000-0005-0000-0000-0000C9C50000}"/>
    <cellStyle name="SAPBEXstdData 4 22 2" xfId="28159" xr:uid="{00000000-0005-0000-0000-0000CAC50000}"/>
    <cellStyle name="SAPBEXstdData 4 22 3" xfId="39085" xr:uid="{00000000-0005-0000-0000-0000CBC50000}"/>
    <cellStyle name="SAPBEXstdData 4 22 4" xfId="52093" xr:uid="{00000000-0005-0000-0000-0000CCC50000}"/>
    <cellStyle name="SAPBEXstdData 4 23" xfId="10008" xr:uid="{00000000-0005-0000-0000-0000CDC50000}"/>
    <cellStyle name="SAPBEXstdData 4 23 2" xfId="26993" xr:uid="{00000000-0005-0000-0000-0000CEC50000}"/>
    <cellStyle name="SAPBEXstdData 4 23 3" xfId="38094" xr:uid="{00000000-0005-0000-0000-0000CFC50000}"/>
    <cellStyle name="SAPBEXstdData 4 23 4" xfId="51059" xr:uid="{00000000-0005-0000-0000-0000D0C50000}"/>
    <cellStyle name="SAPBEXstdData 4 24" xfId="11877" xr:uid="{00000000-0005-0000-0000-0000D1C50000}"/>
    <cellStyle name="SAPBEXstdData 4 24 2" xfId="28699" xr:uid="{00000000-0005-0000-0000-0000D2C50000}"/>
    <cellStyle name="SAPBEXstdData 4 24 3" xfId="39549" xr:uid="{00000000-0005-0000-0000-0000D3C50000}"/>
    <cellStyle name="SAPBEXstdData 4 24 4" xfId="52557" xr:uid="{00000000-0005-0000-0000-0000D4C50000}"/>
    <cellStyle name="SAPBEXstdData 4 25" xfId="11747" xr:uid="{00000000-0005-0000-0000-0000D5C50000}"/>
    <cellStyle name="SAPBEXstdData 4 25 2" xfId="28586" xr:uid="{00000000-0005-0000-0000-0000D6C50000}"/>
    <cellStyle name="SAPBEXstdData 4 25 3" xfId="39453" xr:uid="{00000000-0005-0000-0000-0000D7C50000}"/>
    <cellStyle name="SAPBEXstdData 4 25 4" xfId="52461" xr:uid="{00000000-0005-0000-0000-0000D8C50000}"/>
    <cellStyle name="SAPBEXstdData 4 26" xfId="9183" xr:uid="{00000000-0005-0000-0000-0000D9C50000}"/>
    <cellStyle name="SAPBEXstdData 4 26 2" xfId="26216" xr:uid="{00000000-0005-0000-0000-0000DAC50000}"/>
    <cellStyle name="SAPBEXstdData 4 26 3" xfId="37395" xr:uid="{00000000-0005-0000-0000-0000DBC50000}"/>
    <cellStyle name="SAPBEXstdData 4 26 4" xfId="50362" xr:uid="{00000000-0005-0000-0000-0000DCC50000}"/>
    <cellStyle name="SAPBEXstdData 4 27" xfId="12446" xr:uid="{00000000-0005-0000-0000-0000DDC50000}"/>
    <cellStyle name="SAPBEXstdData 4 27 2" xfId="29207" xr:uid="{00000000-0005-0000-0000-0000DEC50000}"/>
    <cellStyle name="SAPBEXstdData 4 27 3" xfId="39966" xr:uid="{00000000-0005-0000-0000-0000DFC50000}"/>
    <cellStyle name="SAPBEXstdData 4 27 4" xfId="52974" xr:uid="{00000000-0005-0000-0000-0000E0C50000}"/>
    <cellStyle name="SAPBEXstdData 4 28" xfId="13063" xr:uid="{00000000-0005-0000-0000-0000E1C50000}"/>
    <cellStyle name="SAPBEXstdData 4 28 2" xfId="29756" xr:uid="{00000000-0005-0000-0000-0000E2C50000}"/>
    <cellStyle name="SAPBEXstdData 4 28 3" xfId="40421" xr:uid="{00000000-0005-0000-0000-0000E3C50000}"/>
    <cellStyle name="SAPBEXstdData 4 28 4" xfId="53429" xr:uid="{00000000-0005-0000-0000-0000E4C50000}"/>
    <cellStyle name="SAPBEXstdData 4 29" xfId="13403" xr:uid="{00000000-0005-0000-0000-0000E5C50000}"/>
    <cellStyle name="SAPBEXstdData 4 29 2" xfId="30065" xr:uid="{00000000-0005-0000-0000-0000E6C50000}"/>
    <cellStyle name="SAPBEXstdData 4 29 3" xfId="40686" xr:uid="{00000000-0005-0000-0000-0000E7C50000}"/>
    <cellStyle name="SAPBEXstdData 4 29 4" xfId="53694" xr:uid="{00000000-0005-0000-0000-0000E8C50000}"/>
    <cellStyle name="SAPBEXstdData 4 3" xfId="3560" xr:uid="{00000000-0005-0000-0000-0000E9C50000}"/>
    <cellStyle name="SAPBEXstdData 4 3 2" xfId="21114" xr:uid="{00000000-0005-0000-0000-0000EAC50000}"/>
    <cellStyle name="SAPBEXstdData 4 3 3" xfId="23689" xr:uid="{00000000-0005-0000-0000-0000EBC50000}"/>
    <cellStyle name="SAPBEXstdData 4 3 4" xfId="46005" xr:uid="{00000000-0005-0000-0000-0000ECC50000}"/>
    <cellStyle name="SAPBEXstdData 4 30" xfId="10382" xr:uid="{00000000-0005-0000-0000-0000EDC50000}"/>
    <cellStyle name="SAPBEXstdData 4 30 2" xfId="27345" xr:uid="{00000000-0005-0000-0000-0000EEC50000}"/>
    <cellStyle name="SAPBEXstdData 4 30 3" xfId="38404" xr:uid="{00000000-0005-0000-0000-0000EFC50000}"/>
    <cellStyle name="SAPBEXstdData 4 30 4" xfId="51364" xr:uid="{00000000-0005-0000-0000-0000F0C50000}"/>
    <cellStyle name="SAPBEXstdData 4 31" xfId="13438" xr:uid="{00000000-0005-0000-0000-0000F1C50000}"/>
    <cellStyle name="SAPBEXstdData 4 31 2" xfId="30096" xr:uid="{00000000-0005-0000-0000-0000F2C50000}"/>
    <cellStyle name="SAPBEXstdData 4 31 3" xfId="40707" xr:uid="{00000000-0005-0000-0000-0000F3C50000}"/>
    <cellStyle name="SAPBEXstdData 4 31 4" xfId="53715" xr:uid="{00000000-0005-0000-0000-0000F4C50000}"/>
    <cellStyle name="SAPBEXstdData 4 32" xfId="14216" xr:uid="{00000000-0005-0000-0000-0000F5C50000}"/>
    <cellStyle name="SAPBEXstdData 4 32 2" xfId="30786" xr:uid="{00000000-0005-0000-0000-0000F6C50000}"/>
    <cellStyle name="SAPBEXstdData 4 32 3" xfId="41299" xr:uid="{00000000-0005-0000-0000-0000F7C50000}"/>
    <cellStyle name="SAPBEXstdData 4 32 4" xfId="54307" xr:uid="{00000000-0005-0000-0000-0000F8C50000}"/>
    <cellStyle name="SAPBEXstdData 4 33" xfId="14539" xr:uid="{00000000-0005-0000-0000-0000F9C50000}"/>
    <cellStyle name="SAPBEXstdData 4 33 2" xfId="31075" xr:uid="{00000000-0005-0000-0000-0000FAC50000}"/>
    <cellStyle name="SAPBEXstdData 4 33 3" xfId="41543" xr:uid="{00000000-0005-0000-0000-0000FBC50000}"/>
    <cellStyle name="SAPBEXstdData 4 33 4" xfId="54551" xr:uid="{00000000-0005-0000-0000-0000FCC50000}"/>
    <cellStyle name="SAPBEXstdData 4 34" xfId="14855" xr:uid="{00000000-0005-0000-0000-0000FDC50000}"/>
    <cellStyle name="SAPBEXstdData 4 34 2" xfId="31353" xr:uid="{00000000-0005-0000-0000-0000FEC50000}"/>
    <cellStyle name="SAPBEXstdData 4 34 3" xfId="41777" xr:uid="{00000000-0005-0000-0000-0000FFC50000}"/>
    <cellStyle name="SAPBEXstdData 4 34 4" xfId="54785" xr:uid="{00000000-0005-0000-0000-000000C60000}"/>
    <cellStyle name="SAPBEXstdData 4 35" xfId="15153" xr:uid="{00000000-0005-0000-0000-000001C60000}"/>
    <cellStyle name="SAPBEXstdData 4 35 2" xfId="31620" xr:uid="{00000000-0005-0000-0000-000002C60000}"/>
    <cellStyle name="SAPBEXstdData 4 35 3" xfId="42009" xr:uid="{00000000-0005-0000-0000-000003C60000}"/>
    <cellStyle name="SAPBEXstdData 4 35 4" xfId="55017" xr:uid="{00000000-0005-0000-0000-000004C60000}"/>
    <cellStyle name="SAPBEXstdData 4 36" xfId="15605" xr:uid="{00000000-0005-0000-0000-000005C60000}"/>
    <cellStyle name="SAPBEXstdData 4 36 2" xfId="32026" xr:uid="{00000000-0005-0000-0000-000006C60000}"/>
    <cellStyle name="SAPBEXstdData 4 36 3" xfId="42369" xr:uid="{00000000-0005-0000-0000-000007C60000}"/>
    <cellStyle name="SAPBEXstdData 4 36 4" xfId="55377" xr:uid="{00000000-0005-0000-0000-000008C60000}"/>
    <cellStyle name="SAPBEXstdData 4 37" xfId="15862" xr:uid="{00000000-0005-0000-0000-000009C60000}"/>
    <cellStyle name="SAPBEXstdData 4 37 2" xfId="32254" xr:uid="{00000000-0005-0000-0000-00000AC60000}"/>
    <cellStyle name="SAPBEXstdData 4 37 3" xfId="42561" xr:uid="{00000000-0005-0000-0000-00000BC60000}"/>
    <cellStyle name="SAPBEXstdData 4 37 4" xfId="55569" xr:uid="{00000000-0005-0000-0000-00000CC60000}"/>
    <cellStyle name="SAPBEXstdData 4 38" xfId="16350" xr:uid="{00000000-0005-0000-0000-00000DC60000}"/>
    <cellStyle name="SAPBEXstdData 4 38 2" xfId="32693" xr:uid="{00000000-0005-0000-0000-00000EC60000}"/>
    <cellStyle name="SAPBEXstdData 4 38 3" xfId="42949" xr:uid="{00000000-0005-0000-0000-00000FC60000}"/>
    <cellStyle name="SAPBEXstdData 4 38 4" xfId="55957" xr:uid="{00000000-0005-0000-0000-000010C60000}"/>
    <cellStyle name="SAPBEXstdData 4 39" xfId="16222" xr:uid="{00000000-0005-0000-0000-000011C60000}"/>
    <cellStyle name="SAPBEXstdData 4 39 2" xfId="32574" xr:uid="{00000000-0005-0000-0000-000012C60000}"/>
    <cellStyle name="SAPBEXstdData 4 39 3" xfId="42836" xr:uid="{00000000-0005-0000-0000-000013C60000}"/>
    <cellStyle name="SAPBEXstdData 4 39 4" xfId="55844" xr:uid="{00000000-0005-0000-0000-000014C60000}"/>
    <cellStyle name="SAPBEXstdData 4 4" xfId="4179" xr:uid="{00000000-0005-0000-0000-000015C60000}"/>
    <cellStyle name="SAPBEXstdData 4 4 2" xfId="21677" xr:uid="{00000000-0005-0000-0000-000016C60000}"/>
    <cellStyle name="SAPBEXstdData 4 4 3" xfId="19848" xr:uid="{00000000-0005-0000-0000-000017C60000}"/>
    <cellStyle name="SAPBEXstdData 4 4 4" xfId="46485" xr:uid="{00000000-0005-0000-0000-000018C60000}"/>
    <cellStyle name="SAPBEXstdData 4 40" xfId="17370" xr:uid="{00000000-0005-0000-0000-000019C60000}"/>
    <cellStyle name="SAPBEXstdData 4 40 2" xfId="33623" xr:uid="{00000000-0005-0000-0000-00001AC60000}"/>
    <cellStyle name="SAPBEXstdData 4 40 3" xfId="43761" xr:uid="{00000000-0005-0000-0000-00001BC60000}"/>
    <cellStyle name="SAPBEXstdData 4 40 4" xfId="56769" xr:uid="{00000000-0005-0000-0000-00001CC60000}"/>
    <cellStyle name="SAPBEXstdData 4 41" xfId="17146" xr:uid="{00000000-0005-0000-0000-00001DC60000}"/>
    <cellStyle name="SAPBEXstdData 4 41 2" xfId="33410" xr:uid="{00000000-0005-0000-0000-00001EC60000}"/>
    <cellStyle name="SAPBEXstdData 4 41 3" xfId="43571" xr:uid="{00000000-0005-0000-0000-00001FC60000}"/>
    <cellStyle name="SAPBEXstdData 4 41 4" xfId="56579" xr:uid="{00000000-0005-0000-0000-000020C60000}"/>
    <cellStyle name="SAPBEXstdData 4 42" xfId="17931" xr:uid="{00000000-0005-0000-0000-000021C60000}"/>
    <cellStyle name="SAPBEXstdData 4 42 2" xfId="34119" xr:uid="{00000000-0005-0000-0000-000022C60000}"/>
    <cellStyle name="SAPBEXstdData 4 42 3" xfId="44172" xr:uid="{00000000-0005-0000-0000-000023C60000}"/>
    <cellStyle name="SAPBEXstdData 4 42 4" xfId="57180" xr:uid="{00000000-0005-0000-0000-000024C60000}"/>
    <cellStyle name="SAPBEXstdData 4 43" xfId="18246" xr:uid="{00000000-0005-0000-0000-000025C60000}"/>
    <cellStyle name="SAPBEXstdData 4 43 2" xfId="34394" xr:uid="{00000000-0005-0000-0000-000026C60000}"/>
    <cellStyle name="SAPBEXstdData 4 43 3" xfId="44403" xr:uid="{00000000-0005-0000-0000-000027C60000}"/>
    <cellStyle name="SAPBEXstdData 4 43 4" xfId="57411" xr:uid="{00000000-0005-0000-0000-000028C60000}"/>
    <cellStyle name="SAPBEXstdData 4 44" xfId="18566" xr:uid="{00000000-0005-0000-0000-000029C60000}"/>
    <cellStyle name="SAPBEXstdData 4 44 2" xfId="34681" xr:uid="{00000000-0005-0000-0000-00002AC60000}"/>
    <cellStyle name="SAPBEXstdData 4 44 3" xfId="44640" xr:uid="{00000000-0005-0000-0000-00002BC60000}"/>
    <cellStyle name="SAPBEXstdData 4 44 4" xfId="57648" xr:uid="{00000000-0005-0000-0000-00002CC60000}"/>
    <cellStyle name="SAPBEXstdData 4 45" xfId="19025" xr:uid="{00000000-0005-0000-0000-00002DC60000}"/>
    <cellStyle name="SAPBEXstdData 4 45 2" xfId="35088" xr:uid="{00000000-0005-0000-0000-00002EC60000}"/>
    <cellStyle name="SAPBEXstdData 4 45 3" xfId="44982" xr:uid="{00000000-0005-0000-0000-00002FC60000}"/>
    <cellStyle name="SAPBEXstdData 4 45 4" xfId="57990" xr:uid="{00000000-0005-0000-0000-000030C60000}"/>
    <cellStyle name="SAPBEXstdData 4 46" xfId="19329" xr:uid="{00000000-0005-0000-0000-000031C60000}"/>
    <cellStyle name="SAPBEXstdData 4 46 2" xfId="35358" xr:uid="{00000000-0005-0000-0000-000032C60000}"/>
    <cellStyle name="SAPBEXstdData 4 46 3" xfId="45205" xr:uid="{00000000-0005-0000-0000-000033C60000}"/>
    <cellStyle name="SAPBEXstdData 4 46 4" xfId="58213" xr:uid="{00000000-0005-0000-0000-000034C60000}"/>
    <cellStyle name="SAPBEXstdData 4 47" xfId="30093" xr:uid="{00000000-0005-0000-0000-000035C60000}"/>
    <cellStyle name="SAPBEXstdData 4 48" xfId="45489" xr:uid="{00000000-0005-0000-0000-000036C60000}"/>
    <cellStyle name="SAPBEXstdData 4 5" xfId="4010" xr:uid="{00000000-0005-0000-0000-000037C60000}"/>
    <cellStyle name="SAPBEXstdData 4 5 2" xfId="21517" xr:uid="{00000000-0005-0000-0000-000038C60000}"/>
    <cellStyle name="SAPBEXstdData 4 5 3" xfId="19989" xr:uid="{00000000-0005-0000-0000-000039C60000}"/>
    <cellStyle name="SAPBEXstdData 4 5 4" xfId="46343" xr:uid="{00000000-0005-0000-0000-00003AC60000}"/>
    <cellStyle name="SAPBEXstdData 4 6" xfId="4812" xr:uid="{00000000-0005-0000-0000-00003BC60000}"/>
    <cellStyle name="SAPBEXstdData 4 6 2" xfId="22245" xr:uid="{00000000-0005-0000-0000-00003CC60000}"/>
    <cellStyle name="SAPBEXstdData 4 6 3" xfId="34570" xr:uid="{00000000-0005-0000-0000-00003DC60000}"/>
    <cellStyle name="SAPBEXstdData 4 6 4" xfId="46958" xr:uid="{00000000-0005-0000-0000-00003EC60000}"/>
    <cellStyle name="SAPBEXstdData 4 7" xfId="4209" xr:uid="{00000000-0005-0000-0000-00003FC60000}"/>
    <cellStyle name="SAPBEXstdData 4 7 2" xfId="21702" xr:uid="{00000000-0005-0000-0000-000040C60000}"/>
    <cellStyle name="SAPBEXstdData 4 7 3" xfId="19835" xr:uid="{00000000-0005-0000-0000-000041C60000}"/>
    <cellStyle name="SAPBEXstdData 4 7 4" xfId="46498" xr:uid="{00000000-0005-0000-0000-000042C60000}"/>
    <cellStyle name="SAPBEXstdData 4 8" xfId="5325" xr:uid="{00000000-0005-0000-0000-000043C60000}"/>
    <cellStyle name="SAPBEXstdData 4 8 2" xfId="22712" xr:uid="{00000000-0005-0000-0000-000044C60000}"/>
    <cellStyle name="SAPBEXstdData 4 8 3" xfId="20338" xr:uid="{00000000-0005-0000-0000-000045C60000}"/>
    <cellStyle name="SAPBEXstdData 4 8 4" xfId="47360" xr:uid="{00000000-0005-0000-0000-000046C60000}"/>
    <cellStyle name="SAPBEXstdData 4 9" xfId="3863" xr:uid="{00000000-0005-0000-0000-000047C60000}"/>
    <cellStyle name="SAPBEXstdData 4 9 2" xfId="21380" xr:uid="{00000000-0005-0000-0000-000048C60000}"/>
    <cellStyle name="SAPBEXstdData 4 9 3" xfId="20102" xr:uid="{00000000-0005-0000-0000-000049C60000}"/>
    <cellStyle name="SAPBEXstdData 4 9 4" xfId="46224" xr:uid="{00000000-0005-0000-0000-00004AC60000}"/>
    <cellStyle name="SAPBEXstdData 5" xfId="3153" xr:uid="{00000000-0005-0000-0000-00004BC60000}"/>
    <cellStyle name="SAPBEXstdData 5 2" xfId="20746" xr:uid="{00000000-0005-0000-0000-00004CC60000}"/>
    <cellStyle name="SAPBEXstdData 5 3" xfId="20169" xr:uid="{00000000-0005-0000-0000-00004DC60000}"/>
    <cellStyle name="SAPBEXstdData 5 4" xfId="45696" xr:uid="{00000000-0005-0000-0000-00004EC60000}"/>
    <cellStyle name="SAPBEXstdData 6" xfId="4936" xr:uid="{00000000-0005-0000-0000-00004FC60000}"/>
    <cellStyle name="SAPBEXstdData 6 2" xfId="22360" xr:uid="{00000000-0005-0000-0000-000050C60000}"/>
    <cellStyle name="SAPBEXstdData 6 3" xfId="34015" xr:uid="{00000000-0005-0000-0000-000051C60000}"/>
    <cellStyle name="SAPBEXstdData 6 4" xfId="47054" xr:uid="{00000000-0005-0000-0000-000052C60000}"/>
    <cellStyle name="SAPBEXstdData 7" xfId="5926" xr:uid="{00000000-0005-0000-0000-000053C60000}"/>
    <cellStyle name="SAPBEXstdData 7 2" xfId="23267" xr:uid="{00000000-0005-0000-0000-000054C60000}"/>
    <cellStyle name="SAPBEXstdData 7 3" xfId="33662" xr:uid="{00000000-0005-0000-0000-000055C60000}"/>
    <cellStyle name="SAPBEXstdData 7 4" xfId="47844" xr:uid="{00000000-0005-0000-0000-000056C60000}"/>
    <cellStyle name="SAPBEXstdData 8" xfId="5903" xr:uid="{00000000-0005-0000-0000-000057C60000}"/>
    <cellStyle name="SAPBEXstdData 8 2" xfId="23245" xr:uid="{00000000-0005-0000-0000-000058C60000}"/>
    <cellStyle name="SAPBEXstdData 8 3" xfId="20867" xr:uid="{00000000-0005-0000-0000-000059C60000}"/>
    <cellStyle name="SAPBEXstdData 8 4" xfId="47825" xr:uid="{00000000-0005-0000-0000-00005AC60000}"/>
    <cellStyle name="SAPBEXstdData 9" xfId="6947" xr:uid="{00000000-0005-0000-0000-00005BC60000}"/>
    <cellStyle name="SAPBEXstdData 9 2" xfId="24192" xr:uid="{00000000-0005-0000-0000-00005CC60000}"/>
    <cellStyle name="SAPBEXstdData 9 3" xfId="35660" xr:uid="{00000000-0005-0000-0000-00005DC60000}"/>
    <cellStyle name="SAPBEXstdData 9 4" xfId="48629" xr:uid="{00000000-0005-0000-0000-00005EC60000}"/>
    <cellStyle name="SAPBEXstdDataEmph" xfId="1618" xr:uid="{00000000-0005-0000-0000-00005FC60000}"/>
    <cellStyle name="SAPBEXstdDataEmph 10" xfId="7308" xr:uid="{00000000-0005-0000-0000-000060C60000}"/>
    <cellStyle name="SAPBEXstdDataEmph 10 2" xfId="24520" xr:uid="{00000000-0005-0000-0000-000061C60000}"/>
    <cellStyle name="SAPBEXstdDataEmph 10 3" xfId="35934" xr:uid="{00000000-0005-0000-0000-000062C60000}"/>
    <cellStyle name="SAPBEXstdDataEmph 10 4" xfId="48905" xr:uid="{00000000-0005-0000-0000-000063C60000}"/>
    <cellStyle name="SAPBEXstdDataEmph 11" xfId="8059" xr:uid="{00000000-0005-0000-0000-000064C60000}"/>
    <cellStyle name="SAPBEXstdDataEmph 11 2" xfId="25194" xr:uid="{00000000-0005-0000-0000-000065C60000}"/>
    <cellStyle name="SAPBEXstdDataEmph 11 3" xfId="36502" xr:uid="{00000000-0005-0000-0000-000066C60000}"/>
    <cellStyle name="SAPBEXstdDataEmph 11 4" xfId="49473" xr:uid="{00000000-0005-0000-0000-000067C60000}"/>
    <cellStyle name="SAPBEXstdDataEmph 12" xfId="8291" xr:uid="{00000000-0005-0000-0000-000068C60000}"/>
    <cellStyle name="SAPBEXstdDataEmph 12 2" xfId="25417" xr:uid="{00000000-0005-0000-0000-000069C60000}"/>
    <cellStyle name="SAPBEXstdDataEmph 12 3" xfId="36708" xr:uid="{00000000-0005-0000-0000-00006AC60000}"/>
    <cellStyle name="SAPBEXstdDataEmph 12 4" xfId="49679" xr:uid="{00000000-0005-0000-0000-00006BC60000}"/>
    <cellStyle name="SAPBEXstdDataEmph 13" xfId="9462" xr:uid="{00000000-0005-0000-0000-00006CC60000}"/>
    <cellStyle name="SAPBEXstdDataEmph 13 2" xfId="26482" xr:uid="{00000000-0005-0000-0000-00006DC60000}"/>
    <cellStyle name="SAPBEXstdDataEmph 13 3" xfId="37630" xr:uid="{00000000-0005-0000-0000-00006EC60000}"/>
    <cellStyle name="SAPBEXstdDataEmph 13 4" xfId="50596" xr:uid="{00000000-0005-0000-0000-00006FC60000}"/>
    <cellStyle name="SAPBEXstdDataEmph 14" xfId="9189" xr:uid="{00000000-0005-0000-0000-000070C60000}"/>
    <cellStyle name="SAPBEXstdDataEmph 14 2" xfId="26222" xr:uid="{00000000-0005-0000-0000-000071C60000}"/>
    <cellStyle name="SAPBEXstdDataEmph 14 3" xfId="37401" xr:uid="{00000000-0005-0000-0000-000072C60000}"/>
    <cellStyle name="SAPBEXstdDataEmph 14 4" xfId="50368" xr:uid="{00000000-0005-0000-0000-000073C60000}"/>
    <cellStyle name="SAPBEXstdDataEmph 15" xfId="9172" xr:uid="{00000000-0005-0000-0000-000074C60000}"/>
    <cellStyle name="SAPBEXstdDataEmph 15 2" xfId="26205" xr:uid="{00000000-0005-0000-0000-000075C60000}"/>
    <cellStyle name="SAPBEXstdDataEmph 15 3" xfId="37385" xr:uid="{00000000-0005-0000-0000-000076C60000}"/>
    <cellStyle name="SAPBEXstdDataEmph 15 4" xfId="50356" xr:uid="{00000000-0005-0000-0000-000077C60000}"/>
    <cellStyle name="SAPBEXstdDataEmph 16" xfId="12210" xr:uid="{00000000-0005-0000-0000-000078C60000}"/>
    <cellStyle name="SAPBEXstdDataEmph 16 2" xfId="28995" xr:uid="{00000000-0005-0000-0000-000079C60000}"/>
    <cellStyle name="SAPBEXstdDataEmph 16 3" xfId="39780" xr:uid="{00000000-0005-0000-0000-00007AC60000}"/>
    <cellStyle name="SAPBEXstdDataEmph 16 4" xfId="52788" xr:uid="{00000000-0005-0000-0000-00007BC60000}"/>
    <cellStyle name="SAPBEXstdDataEmph 17" xfId="12914" xr:uid="{00000000-0005-0000-0000-00007CC60000}"/>
    <cellStyle name="SAPBEXstdDataEmph 17 2" xfId="29627" xr:uid="{00000000-0005-0000-0000-00007DC60000}"/>
    <cellStyle name="SAPBEXstdDataEmph 17 3" xfId="40311" xr:uid="{00000000-0005-0000-0000-00007EC60000}"/>
    <cellStyle name="SAPBEXstdDataEmph 17 4" xfId="53319" xr:uid="{00000000-0005-0000-0000-00007FC60000}"/>
    <cellStyle name="SAPBEXstdDataEmph 18" xfId="9570" xr:uid="{00000000-0005-0000-0000-000080C60000}"/>
    <cellStyle name="SAPBEXstdDataEmph 18 2" xfId="26580" xr:uid="{00000000-0005-0000-0000-000081C60000}"/>
    <cellStyle name="SAPBEXstdDataEmph 18 3" xfId="37723" xr:uid="{00000000-0005-0000-0000-000082C60000}"/>
    <cellStyle name="SAPBEXstdDataEmph 18 4" xfId="50689" xr:uid="{00000000-0005-0000-0000-000083C60000}"/>
    <cellStyle name="SAPBEXstdDataEmph 19" xfId="14405" xr:uid="{00000000-0005-0000-0000-000084C60000}"/>
    <cellStyle name="SAPBEXstdDataEmph 19 2" xfId="30959" xr:uid="{00000000-0005-0000-0000-000085C60000}"/>
    <cellStyle name="SAPBEXstdDataEmph 19 3" xfId="41448" xr:uid="{00000000-0005-0000-0000-000086C60000}"/>
    <cellStyle name="SAPBEXstdDataEmph 19 4" xfId="54456" xr:uid="{00000000-0005-0000-0000-000087C60000}"/>
    <cellStyle name="SAPBEXstdDataEmph 2" xfId="2930" xr:uid="{00000000-0005-0000-0000-000088C60000}"/>
    <cellStyle name="SAPBEXstdDataEmph 2 10" xfId="6299" xr:uid="{00000000-0005-0000-0000-000089C60000}"/>
    <cellStyle name="SAPBEXstdDataEmph 2 10 2" xfId="23621" xr:uid="{00000000-0005-0000-0000-00008AC60000}"/>
    <cellStyle name="SAPBEXstdDataEmph 2 10 3" xfId="25712" xr:uid="{00000000-0005-0000-0000-00008BC60000}"/>
    <cellStyle name="SAPBEXstdDataEmph 2 10 4" xfId="48155" xr:uid="{00000000-0005-0000-0000-00008CC60000}"/>
    <cellStyle name="SAPBEXstdDataEmph 2 11" xfId="6534" xr:uid="{00000000-0005-0000-0000-00008DC60000}"/>
    <cellStyle name="SAPBEXstdDataEmph 2 11 2" xfId="23830" xr:uid="{00000000-0005-0000-0000-00008EC60000}"/>
    <cellStyle name="SAPBEXstdDataEmph 2 11 3" xfId="21368" xr:uid="{00000000-0005-0000-0000-00008FC60000}"/>
    <cellStyle name="SAPBEXstdDataEmph 2 11 4" xfId="48328" xr:uid="{00000000-0005-0000-0000-000090C60000}"/>
    <cellStyle name="SAPBEXstdDataEmph 2 12" xfId="6828" xr:uid="{00000000-0005-0000-0000-000091C60000}"/>
    <cellStyle name="SAPBEXstdDataEmph 2 12 2" xfId="24092" xr:uid="{00000000-0005-0000-0000-000092C60000}"/>
    <cellStyle name="SAPBEXstdDataEmph 2 12 3" xfId="28598" xr:uid="{00000000-0005-0000-0000-000093C60000}"/>
    <cellStyle name="SAPBEXstdDataEmph 2 12 4" xfId="48551" xr:uid="{00000000-0005-0000-0000-000094C60000}"/>
    <cellStyle name="SAPBEXstdDataEmph 2 13" xfId="7191" xr:uid="{00000000-0005-0000-0000-000095C60000}"/>
    <cellStyle name="SAPBEXstdDataEmph 2 13 2" xfId="24422" xr:uid="{00000000-0005-0000-0000-000096C60000}"/>
    <cellStyle name="SAPBEXstdDataEmph 2 13 3" xfId="35862" xr:uid="{00000000-0005-0000-0000-000097C60000}"/>
    <cellStyle name="SAPBEXstdDataEmph 2 13 4" xfId="48831" xr:uid="{00000000-0005-0000-0000-000098C60000}"/>
    <cellStyle name="SAPBEXstdDataEmph 2 14" xfId="7618" xr:uid="{00000000-0005-0000-0000-000099C60000}"/>
    <cellStyle name="SAPBEXstdDataEmph 2 14 2" xfId="24798" xr:uid="{00000000-0005-0000-0000-00009AC60000}"/>
    <cellStyle name="SAPBEXstdDataEmph 2 14 3" xfId="36170" xr:uid="{00000000-0005-0000-0000-00009BC60000}"/>
    <cellStyle name="SAPBEXstdDataEmph 2 14 4" xfId="49141" xr:uid="{00000000-0005-0000-0000-00009CC60000}"/>
    <cellStyle name="SAPBEXstdDataEmph 2 15" xfId="7915" xr:uid="{00000000-0005-0000-0000-00009DC60000}"/>
    <cellStyle name="SAPBEXstdDataEmph 2 15 2" xfId="25068" xr:uid="{00000000-0005-0000-0000-00009EC60000}"/>
    <cellStyle name="SAPBEXstdDataEmph 2 15 3" xfId="36400" xr:uid="{00000000-0005-0000-0000-00009FC60000}"/>
    <cellStyle name="SAPBEXstdDataEmph 2 15 4" xfId="49371" xr:uid="{00000000-0005-0000-0000-0000A0C60000}"/>
    <cellStyle name="SAPBEXstdDataEmph 2 16" xfId="8497" xr:uid="{00000000-0005-0000-0000-0000A1C60000}"/>
    <cellStyle name="SAPBEXstdDataEmph 2 16 2" xfId="25611" xr:uid="{00000000-0005-0000-0000-0000A2C60000}"/>
    <cellStyle name="SAPBEXstdDataEmph 2 16 3" xfId="36884" xr:uid="{00000000-0005-0000-0000-0000A3C60000}"/>
    <cellStyle name="SAPBEXstdDataEmph 2 16 4" xfId="49855" xr:uid="{00000000-0005-0000-0000-0000A4C60000}"/>
    <cellStyle name="SAPBEXstdDataEmph 2 17" xfId="8759" xr:uid="{00000000-0005-0000-0000-0000A5C60000}"/>
    <cellStyle name="SAPBEXstdDataEmph 2 17 2" xfId="25838" xr:uid="{00000000-0005-0000-0000-0000A6C60000}"/>
    <cellStyle name="SAPBEXstdDataEmph 2 17 3" xfId="37072" xr:uid="{00000000-0005-0000-0000-0000A7C60000}"/>
    <cellStyle name="SAPBEXstdDataEmph 2 17 4" xfId="50043" xr:uid="{00000000-0005-0000-0000-0000A8C60000}"/>
    <cellStyle name="SAPBEXstdDataEmph 2 18" xfId="9036" xr:uid="{00000000-0005-0000-0000-0000A9C60000}"/>
    <cellStyle name="SAPBEXstdDataEmph 2 18 2" xfId="26087" xr:uid="{00000000-0005-0000-0000-0000AAC60000}"/>
    <cellStyle name="SAPBEXstdDataEmph 2 18 3" xfId="37288" xr:uid="{00000000-0005-0000-0000-0000ABC60000}"/>
    <cellStyle name="SAPBEXstdDataEmph 2 18 4" xfId="50259" xr:uid="{00000000-0005-0000-0000-0000ACC60000}"/>
    <cellStyle name="SAPBEXstdDataEmph 2 19" xfId="10556" xr:uid="{00000000-0005-0000-0000-0000ADC60000}"/>
    <cellStyle name="SAPBEXstdDataEmph 2 19 2" xfId="27509" xr:uid="{00000000-0005-0000-0000-0000AEC60000}"/>
    <cellStyle name="SAPBEXstdDataEmph 2 19 3" xfId="38549" xr:uid="{00000000-0005-0000-0000-0000AFC60000}"/>
    <cellStyle name="SAPBEXstdDataEmph 2 19 4" xfId="51536" xr:uid="{00000000-0005-0000-0000-0000B0C60000}"/>
    <cellStyle name="SAPBEXstdDataEmph 2 2" xfId="3442" xr:uid="{00000000-0005-0000-0000-0000B1C60000}"/>
    <cellStyle name="SAPBEXstdDataEmph 2 2 2" xfId="21014" xr:uid="{00000000-0005-0000-0000-0000B2C60000}"/>
    <cellStyle name="SAPBEXstdDataEmph 2 2 3" xfId="32884" xr:uid="{00000000-0005-0000-0000-0000B3C60000}"/>
    <cellStyle name="SAPBEXstdDataEmph 2 2 4" xfId="45927" xr:uid="{00000000-0005-0000-0000-0000B4C60000}"/>
    <cellStyle name="SAPBEXstdDataEmph 2 20" xfId="10802" xr:uid="{00000000-0005-0000-0000-0000B5C60000}"/>
    <cellStyle name="SAPBEXstdDataEmph 2 20 2" xfId="27736" xr:uid="{00000000-0005-0000-0000-0000B6C60000}"/>
    <cellStyle name="SAPBEXstdDataEmph 2 20 3" xfId="38745" xr:uid="{00000000-0005-0000-0000-0000B7C60000}"/>
    <cellStyle name="SAPBEXstdDataEmph 2 20 4" xfId="51753" xr:uid="{00000000-0005-0000-0000-0000B8C60000}"/>
    <cellStyle name="SAPBEXstdDataEmph 2 21" xfId="11127" xr:uid="{00000000-0005-0000-0000-0000B9C60000}"/>
    <cellStyle name="SAPBEXstdDataEmph 2 21 2" xfId="28031" xr:uid="{00000000-0005-0000-0000-0000BAC60000}"/>
    <cellStyle name="SAPBEXstdDataEmph 2 21 3" xfId="38984" xr:uid="{00000000-0005-0000-0000-0000BBC60000}"/>
    <cellStyle name="SAPBEXstdDataEmph 2 21 4" xfId="51992" xr:uid="{00000000-0005-0000-0000-0000BCC60000}"/>
    <cellStyle name="SAPBEXstdDataEmph 2 22" xfId="11467" xr:uid="{00000000-0005-0000-0000-0000BDC60000}"/>
    <cellStyle name="SAPBEXstdDataEmph 2 22 2" xfId="28341" xr:uid="{00000000-0005-0000-0000-0000BEC60000}"/>
    <cellStyle name="SAPBEXstdDataEmph 2 22 3" xfId="39243" xr:uid="{00000000-0005-0000-0000-0000BFC60000}"/>
    <cellStyle name="SAPBEXstdDataEmph 2 22 4" xfId="52251" xr:uid="{00000000-0005-0000-0000-0000C0C60000}"/>
    <cellStyle name="SAPBEXstdDataEmph 2 23" xfId="11738" xr:uid="{00000000-0005-0000-0000-0000C1C60000}"/>
    <cellStyle name="SAPBEXstdDataEmph 2 23 2" xfId="28578" xr:uid="{00000000-0005-0000-0000-0000C2C60000}"/>
    <cellStyle name="SAPBEXstdDataEmph 2 23 3" xfId="39445" xr:uid="{00000000-0005-0000-0000-0000C3C60000}"/>
    <cellStyle name="SAPBEXstdDataEmph 2 23 4" xfId="52453" xr:uid="{00000000-0005-0000-0000-0000C4C60000}"/>
    <cellStyle name="SAPBEXstdDataEmph 2 24" xfId="12067" xr:uid="{00000000-0005-0000-0000-0000C5C60000}"/>
    <cellStyle name="SAPBEXstdDataEmph 2 24 2" xfId="28878" xr:uid="{00000000-0005-0000-0000-0000C6C60000}"/>
    <cellStyle name="SAPBEXstdDataEmph 2 24 3" xfId="39706" xr:uid="{00000000-0005-0000-0000-0000C7C60000}"/>
    <cellStyle name="SAPBEXstdDataEmph 2 24 4" xfId="52714" xr:uid="{00000000-0005-0000-0000-0000C8C60000}"/>
    <cellStyle name="SAPBEXstdDataEmph 2 25" xfId="12354" xr:uid="{00000000-0005-0000-0000-0000C9C60000}"/>
    <cellStyle name="SAPBEXstdDataEmph 2 25 2" xfId="29132" xr:uid="{00000000-0005-0000-0000-0000CAC60000}"/>
    <cellStyle name="SAPBEXstdDataEmph 2 25 3" xfId="39906" xr:uid="{00000000-0005-0000-0000-0000CBC60000}"/>
    <cellStyle name="SAPBEXstdDataEmph 2 25 4" xfId="52914" xr:uid="{00000000-0005-0000-0000-0000CCC60000}"/>
    <cellStyle name="SAPBEXstdDataEmph 2 26" xfId="12626" xr:uid="{00000000-0005-0000-0000-0000CDC60000}"/>
    <cellStyle name="SAPBEXstdDataEmph 2 26 2" xfId="29373" xr:uid="{00000000-0005-0000-0000-0000CEC60000}"/>
    <cellStyle name="SAPBEXstdDataEmph 2 26 3" xfId="40106" xr:uid="{00000000-0005-0000-0000-0000CFC60000}"/>
    <cellStyle name="SAPBEXstdDataEmph 2 26 4" xfId="53114" xr:uid="{00000000-0005-0000-0000-0000D0C60000}"/>
    <cellStyle name="SAPBEXstdDataEmph 2 27" xfId="12908" xr:uid="{00000000-0005-0000-0000-0000D1C60000}"/>
    <cellStyle name="SAPBEXstdDataEmph 2 27 2" xfId="29622" xr:uid="{00000000-0005-0000-0000-0000D2C60000}"/>
    <cellStyle name="SAPBEXstdDataEmph 2 27 3" xfId="40306" xr:uid="{00000000-0005-0000-0000-0000D3C60000}"/>
    <cellStyle name="SAPBEXstdDataEmph 2 27 4" xfId="53314" xr:uid="{00000000-0005-0000-0000-0000D4C60000}"/>
    <cellStyle name="SAPBEXstdDataEmph 2 28" xfId="13250" xr:uid="{00000000-0005-0000-0000-0000D5C60000}"/>
    <cellStyle name="SAPBEXstdDataEmph 2 28 2" xfId="29930" xr:uid="{00000000-0005-0000-0000-0000D6C60000}"/>
    <cellStyle name="SAPBEXstdDataEmph 2 28 3" xfId="40574" xr:uid="{00000000-0005-0000-0000-0000D7C60000}"/>
    <cellStyle name="SAPBEXstdDataEmph 2 28 4" xfId="53582" xr:uid="{00000000-0005-0000-0000-0000D8C60000}"/>
    <cellStyle name="SAPBEXstdDataEmph 2 29" xfId="13587" xr:uid="{00000000-0005-0000-0000-0000D9C60000}"/>
    <cellStyle name="SAPBEXstdDataEmph 2 29 2" xfId="30236" xr:uid="{00000000-0005-0000-0000-0000DAC60000}"/>
    <cellStyle name="SAPBEXstdDataEmph 2 29 3" xfId="40840" xr:uid="{00000000-0005-0000-0000-0000DBC60000}"/>
    <cellStyle name="SAPBEXstdDataEmph 2 29 4" xfId="53848" xr:uid="{00000000-0005-0000-0000-0000DCC60000}"/>
    <cellStyle name="SAPBEXstdDataEmph 2 3" xfId="3738" xr:uid="{00000000-0005-0000-0000-0000DDC60000}"/>
    <cellStyle name="SAPBEXstdDataEmph 2 3 2" xfId="21273" xr:uid="{00000000-0005-0000-0000-0000DEC60000}"/>
    <cellStyle name="SAPBEXstdDataEmph 2 3 3" xfId="35032" xr:uid="{00000000-0005-0000-0000-0000DFC60000}"/>
    <cellStyle name="SAPBEXstdDataEmph 2 3 4" xfId="46144" xr:uid="{00000000-0005-0000-0000-0000E0C60000}"/>
    <cellStyle name="SAPBEXstdDataEmph 2 30" xfId="13827" xr:uid="{00000000-0005-0000-0000-0000E1C60000}"/>
    <cellStyle name="SAPBEXstdDataEmph 2 30 2" xfId="30450" xr:uid="{00000000-0005-0000-0000-0000E2C60000}"/>
    <cellStyle name="SAPBEXstdDataEmph 2 30 3" xfId="41025" xr:uid="{00000000-0005-0000-0000-0000E3C60000}"/>
    <cellStyle name="SAPBEXstdDataEmph 2 30 4" xfId="54033" xr:uid="{00000000-0005-0000-0000-0000E4C60000}"/>
    <cellStyle name="SAPBEXstdDataEmph 2 31" xfId="14102" xr:uid="{00000000-0005-0000-0000-0000E5C60000}"/>
    <cellStyle name="SAPBEXstdDataEmph 2 31 2" xfId="30689" xr:uid="{00000000-0005-0000-0000-0000E6C60000}"/>
    <cellStyle name="SAPBEXstdDataEmph 2 31 3" xfId="41227" xr:uid="{00000000-0005-0000-0000-0000E7C60000}"/>
    <cellStyle name="SAPBEXstdDataEmph 2 31 4" xfId="54235" xr:uid="{00000000-0005-0000-0000-0000E8C60000}"/>
    <cellStyle name="SAPBEXstdDataEmph 2 32" xfId="14399" xr:uid="{00000000-0005-0000-0000-0000E9C60000}"/>
    <cellStyle name="SAPBEXstdDataEmph 2 32 2" xfId="30953" xr:uid="{00000000-0005-0000-0000-0000EAC60000}"/>
    <cellStyle name="SAPBEXstdDataEmph 2 32 3" xfId="41443" xr:uid="{00000000-0005-0000-0000-0000EBC60000}"/>
    <cellStyle name="SAPBEXstdDataEmph 2 32 4" xfId="54451" xr:uid="{00000000-0005-0000-0000-0000ECC60000}"/>
    <cellStyle name="SAPBEXstdDataEmph 2 33" xfId="14723" xr:uid="{00000000-0005-0000-0000-0000EDC60000}"/>
    <cellStyle name="SAPBEXstdDataEmph 2 33 2" xfId="31241" xr:uid="{00000000-0005-0000-0000-0000EEC60000}"/>
    <cellStyle name="SAPBEXstdDataEmph 2 33 3" xfId="41686" xr:uid="{00000000-0005-0000-0000-0000EFC60000}"/>
    <cellStyle name="SAPBEXstdDataEmph 2 33 4" xfId="54694" xr:uid="{00000000-0005-0000-0000-0000F0C60000}"/>
    <cellStyle name="SAPBEXstdDataEmph 2 34" xfId="15025" xr:uid="{00000000-0005-0000-0000-0000F1C60000}"/>
    <cellStyle name="SAPBEXstdDataEmph 2 34 2" xfId="31510" xr:uid="{00000000-0005-0000-0000-0000F2C60000}"/>
    <cellStyle name="SAPBEXstdDataEmph 2 34 3" xfId="41918" xr:uid="{00000000-0005-0000-0000-0000F3C60000}"/>
    <cellStyle name="SAPBEXstdDataEmph 2 34 4" xfId="54926" xr:uid="{00000000-0005-0000-0000-0000F4C60000}"/>
    <cellStyle name="SAPBEXstdDataEmph 2 35" xfId="15331" xr:uid="{00000000-0005-0000-0000-0000F5C60000}"/>
    <cellStyle name="SAPBEXstdDataEmph 2 35 2" xfId="31779" xr:uid="{00000000-0005-0000-0000-0000F6C60000}"/>
    <cellStyle name="SAPBEXstdDataEmph 2 35 3" xfId="42148" xr:uid="{00000000-0005-0000-0000-0000F7C60000}"/>
    <cellStyle name="SAPBEXstdDataEmph 2 35 4" xfId="55156" xr:uid="{00000000-0005-0000-0000-0000F8C60000}"/>
    <cellStyle name="SAPBEXstdDataEmph 2 36" xfId="15776" xr:uid="{00000000-0005-0000-0000-0000F9C60000}"/>
    <cellStyle name="SAPBEXstdDataEmph 2 36 2" xfId="32183" xr:uid="{00000000-0005-0000-0000-0000FAC60000}"/>
    <cellStyle name="SAPBEXstdDataEmph 2 36 3" xfId="42510" xr:uid="{00000000-0005-0000-0000-0000FBC60000}"/>
    <cellStyle name="SAPBEXstdDataEmph 2 36 4" xfId="55518" xr:uid="{00000000-0005-0000-0000-0000FCC60000}"/>
    <cellStyle name="SAPBEXstdDataEmph 2 37" xfId="16040" xr:uid="{00000000-0005-0000-0000-0000FDC60000}"/>
    <cellStyle name="SAPBEXstdDataEmph 2 37 2" xfId="32411" xr:uid="{00000000-0005-0000-0000-0000FEC60000}"/>
    <cellStyle name="SAPBEXstdDataEmph 2 37 3" xfId="42700" xr:uid="{00000000-0005-0000-0000-0000FFC60000}"/>
    <cellStyle name="SAPBEXstdDataEmph 2 37 4" xfId="55708" xr:uid="{00000000-0005-0000-0000-000000C70000}"/>
    <cellStyle name="SAPBEXstdDataEmph 2 38" xfId="16527" xr:uid="{00000000-0005-0000-0000-000001C70000}"/>
    <cellStyle name="SAPBEXstdDataEmph 2 38 2" xfId="32858" xr:uid="{00000000-0005-0000-0000-000002C70000}"/>
    <cellStyle name="SAPBEXstdDataEmph 2 38 3" xfId="43097" xr:uid="{00000000-0005-0000-0000-000003C70000}"/>
    <cellStyle name="SAPBEXstdDataEmph 2 38 4" xfId="56105" xr:uid="{00000000-0005-0000-0000-000004C70000}"/>
    <cellStyle name="SAPBEXstdDataEmph 2 39" xfId="16746" xr:uid="{00000000-0005-0000-0000-000005C70000}"/>
    <cellStyle name="SAPBEXstdDataEmph 2 39 2" xfId="33052" xr:uid="{00000000-0005-0000-0000-000006C70000}"/>
    <cellStyle name="SAPBEXstdDataEmph 2 39 3" xfId="43267" xr:uid="{00000000-0005-0000-0000-000007C70000}"/>
    <cellStyle name="SAPBEXstdDataEmph 2 39 4" xfId="56275" xr:uid="{00000000-0005-0000-0000-000008C70000}"/>
    <cellStyle name="SAPBEXstdDataEmph 2 4" xfId="4355" xr:uid="{00000000-0005-0000-0000-000009C70000}"/>
    <cellStyle name="SAPBEXstdDataEmph 2 4 2" xfId="21837" xr:uid="{00000000-0005-0000-0000-00000AC70000}"/>
    <cellStyle name="SAPBEXstdDataEmph 2 4 3" xfId="22055" xr:uid="{00000000-0005-0000-0000-00000BC70000}"/>
    <cellStyle name="SAPBEXstdDataEmph 2 4 4" xfId="46622" xr:uid="{00000000-0005-0000-0000-00000CC70000}"/>
    <cellStyle name="SAPBEXstdDataEmph 2 40" xfId="17547" xr:uid="{00000000-0005-0000-0000-00000DC70000}"/>
    <cellStyle name="SAPBEXstdDataEmph 2 40 2" xfId="33785" xr:uid="{00000000-0005-0000-0000-00000EC70000}"/>
    <cellStyle name="SAPBEXstdDataEmph 2 40 3" xfId="43899" xr:uid="{00000000-0005-0000-0000-00000FC70000}"/>
    <cellStyle name="SAPBEXstdDataEmph 2 40 4" xfId="56907" xr:uid="{00000000-0005-0000-0000-000010C70000}"/>
    <cellStyle name="SAPBEXstdDataEmph 2 41" xfId="17798" xr:uid="{00000000-0005-0000-0000-000011C70000}"/>
    <cellStyle name="SAPBEXstdDataEmph 2 41 2" xfId="34006" xr:uid="{00000000-0005-0000-0000-000012C70000}"/>
    <cellStyle name="SAPBEXstdDataEmph 2 41 3" xfId="44080" xr:uid="{00000000-0005-0000-0000-000013C70000}"/>
    <cellStyle name="SAPBEXstdDataEmph 2 41 4" xfId="57088" xr:uid="{00000000-0005-0000-0000-000014C70000}"/>
    <cellStyle name="SAPBEXstdDataEmph 2 42" xfId="18117" xr:uid="{00000000-0005-0000-0000-000015C70000}"/>
    <cellStyle name="SAPBEXstdDataEmph 2 42 2" xfId="34287" xr:uid="{00000000-0005-0000-0000-000016C70000}"/>
    <cellStyle name="SAPBEXstdDataEmph 2 42 3" xfId="44314" xr:uid="{00000000-0005-0000-0000-000017C70000}"/>
    <cellStyle name="SAPBEXstdDataEmph 2 42 4" xfId="57322" xr:uid="{00000000-0005-0000-0000-000018C70000}"/>
    <cellStyle name="SAPBEXstdDataEmph 2 43" xfId="18428" xr:uid="{00000000-0005-0000-0000-000019C70000}"/>
    <cellStyle name="SAPBEXstdDataEmph 2 43 2" xfId="34562" xr:uid="{00000000-0005-0000-0000-00001AC70000}"/>
    <cellStyle name="SAPBEXstdDataEmph 2 43 3" xfId="44544" xr:uid="{00000000-0005-0000-0000-00001BC70000}"/>
    <cellStyle name="SAPBEXstdDataEmph 2 43 4" xfId="57552" xr:uid="{00000000-0005-0000-0000-00001CC70000}"/>
    <cellStyle name="SAPBEXstdDataEmph 2 44" xfId="18744" xr:uid="{00000000-0005-0000-0000-00001DC70000}"/>
    <cellStyle name="SAPBEXstdDataEmph 2 44 2" xfId="34842" xr:uid="{00000000-0005-0000-0000-00001EC70000}"/>
    <cellStyle name="SAPBEXstdDataEmph 2 44 3" xfId="44779" xr:uid="{00000000-0005-0000-0000-00001FC70000}"/>
    <cellStyle name="SAPBEXstdDataEmph 2 44 4" xfId="57787" xr:uid="{00000000-0005-0000-0000-000020C70000}"/>
    <cellStyle name="SAPBEXstdDataEmph 2 45" xfId="19204" xr:uid="{00000000-0005-0000-0000-000021C70000}"/>
    <cellStyle name="SAPBEXstdDataEmph 2 45 2" xfId="35251" xr:uid="{00000000-0005-0000-0000-000022C70000}"/>
    <cellStyle name="SAPBEXstdDataEmph 2 45 3" xfId="45121" xr:uid="{00000000-0005-0000-0000-000023C70000}"/>
    <cellStyle name="SAPBEXstdDataEmph 2 45 4" xfId="58129" xr:uid="{00000000-0005-0000-0000-000024C70000}"/>
    <cellStyle name="SAPBEXstdDataEmph 2 46" xfId="19507" xr:uid="{00000000-0005-0000-0000-000025C70000}"/>
    <cellStyle name="SAPBEXstdDataEmph 2 46 2" xfId="35517" xr:uid="{00000000-0005-0000-0000-000026C70000}"/>
    <cellStyle name="SAPBEXstdDataEmph 2 46 3" xfId="45344" xr:uid="{00000000-0005-0000-0000-000027C70000}"/>
    <cellStyle name="SAPBEXstdDataEmph 2 46 4" xfId="58352" xr:uid="{00000000-0005-0000-0000-000028C70000}"/>
    <cellStyle name="SAPBEXstdDataEmph 2 47" xfId="23094" xr:uid="{00000000-0005-0000-0000-000029C70000}"/>
    <cellStyle name="SAPBEXstdDataEmph 2 48" xfId="45596" xr:uid="{00000000-0005-0000-0000-00002AC70000}"/>
    <cellStyle name="SAPBEXstdDataEmph 2 5" xfId="4599" xr:uid="{00000000-0005-0000-0000-00002BC70000}"/>
    <cellStyle name="SAPBEXstdDataEmph 2 5 2" xfId="22050" xr:uid="{00000000-0005-0000-0000-00002CC70000}"/>
    <cellStyle name="SAPBEXstdDataEmph 2 5 3" xfId="35569" xr:uid="{00000000-0005-0000-0000-00002DC70000}"/>
    <cellStyle name="SAPBEXstdDataEmph 2 5 4" xfId="46794" xr:uid="{00000000-0005-0000-0000-00002EC70000}"/>
    <cellStyle name="SAPBEXstdDataEmph 2 6" xfId="4989" xr:uid="{00000000-0005-0000-0000-00002FC70000}"/>
    <cellStyle name="SAPBEXstdDataEmph 2 6 2" xfId="22412" xr:uid="{00000000-0005-0000-0000-000030C70000}"/>
    <cellStyle name="SAPBEXstdDataEmph 2 6 3" xfId="19750" xr:uid="{00000000-0005-0000-0000-000031C70000}"/>
    <cellStyle name="SAPBEXstdDataEmph 2 6 4" xfId="47106" xr:uid="{00000000-0005-0000-0000-000032C70000}"/>
    <cellStyle name="SAPBEXstdDataEmph 2 7" xfId="5214" xr:uid="{00000000-0005-0000-0000-000033C70000}"/>
    <cellStyle name="SAPBEXstdDataEmph 2 7 2" xfId="22615" xr:uid="{00000000-0005-0000-0000-000034C70000}"/>
    <cellStyle name="SAPBEXstdDataEmph 2 7 3" xfId="19635" xr:uid="{00000000-0005-0000-0000-000035C70000}"/>
    <cellStyle name="SAPBEXstdDataEmph 2 7 4" xfId="47287" xr:uid="{00000000-0005-0000-0000-000036C70000}"/>
    <cellStyle name="SAPBEXstdDataEmph 2 8" xfId="5499" xr:uid="{00000000-0005-0000-0000-000037C70000}"/>
    <cellStyle name="SAPBEXstdDataEmph 2 8 2" xfId="22876" xr:uid="{00000000-0005-0000-0000-000038C70000}"/>
    <cellStyle name="SAPBEXstdDataEmph 2 8 3" xfId="28186" xr:uid="{00000000-0005-0000-0000-000039C70000}"/>
    <cellStyle name="SAPBEXstdDataEmph 2 8 4" xfId="47505" xr:uid="{00000000-0005-0000-0000-00003AC70000}"/>
    <cellStyle name="SAPBEXstdDataEmph 2 9" xfId="5707" xr:uid="{00000000-0005-0000-0000-00003BC70000}"/>
    <cellStyle name="SAPBEXstdDataEmph 2 9 2" xfId="23065" xr:uid="{00000000-0005-0000-0000-00003CC70000}"/>
    <cellStyle name="SAPBEXstdDataEmph 2 9 3" xfId="22898" xr:uid="{00000000-0005-0000-0000-00003DC70000}"/>
    <cellStyle name="SAPBEXstdDataEmph 2 9 4" xfId="47667" xr:uid="{00000000-0005-0000-0000-00003EC70000}"/>
    <cellStyle name="SAPBEXstdDataEmph 20" xfId="13899" xr:uid="{00000000-0005-0000-0000-00003FC70000}"/>
    <cellStyle name="SAPBEXstdDataEmph 20 2" xfId="30505" xr:uid="{00000000-0005-0000-0000-000040C70000}"/>
    <cellStyle name="SAPBEXstdDataEmph 20 3" xfId="41067" xr:uid="{00000000-0005-0000-0000-000041C70000}"/>
    <cellStyle name="SAPBEXstdDataEmph 20 4" xfId="54075" xr:uid="{00000000-0005-0000-0000-000042C70000}"/>
    <cellStyle name="SAPBEXstdDataEmph 21" xfId="9637" xr:uid="{00000000-0005-0000-0000-000043C70000}"/>
    <cellStyle name="SAPBEXstdDataEmph 21 2" xfId="26644" xr:uid="{00000000-0005-0000-0000-000044C70000}"/>
    <cellStyle name="SAPBEXstdDataEmph 21 3" xfId="37787" xr:uid="{00000000-0005-0000-0000-000045C70000}"/>
    <cellStyle name="SAPBEXstdDataEmph 21 4" xfId="50753" xr:uid="{00000000-0005-0000-0000-000046C70000}"/>
    <cellStyle name="SAPBEXstdDataEmph 22" xfId="15461" xr:uid="{00000000-0005-0000-0000-000047C70000}"/>
    <cellStyle name="SAPBEXstdDataEmph 22 2" xfId="31889" xr:uid="{00000000-0005-0000-0000-000048C70000}"/>
    <cellStyle name="SAPBEXstdDataEmph 22 3" xfId="42241" xr:uid="{00000000-0005-0000-0000-000049C70000}"/>
    <cellStyle name="SAPBEXstdDataEmph 22 4" xfId="55249" xr:uid="{00000000-0005-0000-0000-00004AC70000}"/>
    <cellStyle name="SAPBEXstdDataEmph 23" xfId="16195" xr:uid="{00000000-0005-0000-0000-00004BC70000}"/>
    <cellStyle name="SAPBEXstdDataEmph 23 2" xfId="32549" xr:uid="{00000000-0005-0000-0000-00004CC70000}"/>
    <cellStyle name="SAPBEXstdDataEmph 23 3" xfId="42818" xr:uid="{00000000-0005-0000-0000-00004DC70000}"/>
    <cellStyle name="SAPBEXstdDataEmph 23 4" xfId="55826" xr:uid="{00000000-0005-0000-0000-00004EC70000}"/>
    <cellStyle name="SAPBEXstdDataEmph 24" xfId="17118" xr:uid="{00000000-0005-0000-0000-00004FC70000}"/>
    <cellStyle name="SAPBEXstdDataEmph 24 2" xfId="33386" xr:uid="{00000000-0005-0000-0000-000050C70000}"/>
    <cellStyle name="SAPBEXstdDataEmph 24 3" xfId="43552" xr:uid="{00000000-0005-0000-0000-000051C70000}"/>
    <cellStyle name="SAPBEXstdDataEmph 24 4" xfId="56560" xr:uid="{00000000-0005-0000-0000-000052C70000}"/>
    <cellStyle name="SAPBEXstdDataEmph 25" xfId="17050" xr:uid="{00000000-0005-0000-0000-000053C70000}"/>
    <cellStyle name="SAPBEXstdDataEmph 25 2" xfId="33330" xr:uid="{00000000-0005-0000-0000-000054C70000}"/>
    <cellStyle name="SAPBEXstdDataEmph 25 3" xfId="43507" xr:uid="{00000000-0005-0000-0000-000055C70000}"/>
    <cellStyle name="SAPBEXstdDataEmph 25 4" xfId="56515" xr:uid="{00000000-0005-0000-0000-000056C70000}"/>
    <cellStyle name="SAPBEXstdDataEmph 26" xfId="17203" xr:uid="{00000000-0005-0000-0000-000057C70000}"/>
    <cellStyle name="SAPBEXstdDataEmph 26 2" xfId="33464" xr:uid="{00000000-0005-0000-0000-000058C70000}"/>
    <cellStyle name="SAPBEXstdDataEmph 26 3" xfId="43615" xr:uid="{00000000-0005-0000-0000-000059C70000}"/>
    <cellStyle name="SAPBEXstdDataEmph 26 4" xfId="56623" xr:uid="{00000000-0005-0000-0000-00005AC70000}"/>
    <cellStyle name="SAPBEXstdDataEmph 27" xfId="18434" xr:uid="{00000000-0005-0000-0000-00005BC70000}"/>
    <cellStyle name="SAPBEXstdDataEmph 27 2" xfId="34568" xr:uid="{00000000-0005-0000-0000-00005CC70000}"/>
    <cellStyle name="SAPBEXstdDataEmph 27 3" xfId="44549" xr:uid="{00000000-0005-0000-0000-00005DC70000}"/>
    <cellStyle name="SAPBEXstdDataEmph 27 4" xfId="57557" xr:uid="{00000000-0005-0000-0000-00005EC70000}"/>
    <cellStyle name="SAPBEXstdDataEmph 28" xfId="18902" xr:uid="{00000000-0005-0000-0000-00005FC70000}"/>
    <cellStyle name="SAPBEXstdDataEmph 28 2" xfId="34974" xr:uid="{00000000-0005-0000-0000-000060C70000}"/>
    <cellStyle name="SAPBEXstdDataEmph 28 3" xfId="44888" xr:uid="{00000000-0005-0000-0000-000061C70000}"/>
    <cellStyle name="SAPBEXstdDataEmph 28 4" xfId="57896" xr:uid="{00000000-0005-0000-0000-000062C70000}"/>
    <cellStyle name="SAPBEXstdDataEmph 29" xfId="33300" xr:uid="{00000000-0005-0000-0000-000063C70000}"/>
    <cellStyle name="SAPBEXstdDataEmph 3" xfId="2816" xr:uid="{00000000-0005-0000-0000-000064C70000}"/>
    <cellStyle name="SAPBEXstdDataEmph 3 10" xfId="6190" xr:uid="{00000000-0005-0000-0000-000065C70000}"/>
    <cellStyle name="SAPBEXstdDataEmph 3 10 2" xfId="23512" xr:uid="{00000000-0005-0000-0000-000066C70000}"/>
    <cellStyle name="SAPBEXstdDataEmph 3 10 3" xfId="23967" xr:uid="{00000000-0005-0000-0000-000067C70000}"/>
    <cellStyle name="SAPBEXstdDataEmph 3 10 4" xfId="48046" xr:uid="{00000000-0005-0000-0000-000068C70000}"/>
    <cellStyle name="SAPBEXstdDataEmph 3 11" xfId="6422" xr:uid="{00000000-0005-0000-0000-000069C70000}"/>
    <cellStyle name="SAPBEXstdDataEmph 3 11 2" xfId="23721" xr:uid="{00000000-0005-0000-0000-00006AC70000}"/>
    <cellStyle name="SAPBEXstdDataEmph 3 11 3" xfId="20864" xr:uid="{00000000-0005-0000-0000-00006BC70000}"/>
    <cellStyle name="SAPBEXstdDataEmph 3 11 4" xfId="48219" xr:uid="{00000000-0005-0000-0000-00006CC70000}"/>
    <cellStyle name="SAPBEXstdDataEmph 3 12" xfId="6716" xr:uid="{00000000-0005-0000-0000-00006DC70000}"/>
    <cellStyle name="SAPBEXstdDataEmph 3 12 2" xfId="23983" xr:uid="{00000000-0005-0000-0000-00006EC70000}"/>
    <cellStyle name="SAPBEXstdDataEmph 3 12 3" xfId="33394" xr:uid="{00000000-0005-0000-0000-00006FC70000}"/>
    <cellStyle name="SAPBEXstdDataEmph 3 12 4" xfId="48442" xr:uid="{00000000-0005-0000-0000-000070C70000}"/>
    <cellStyle name="SAPBEXstdDataEmph 3 13" xfId="7081" xr:uid="{00000000-0005-0000-0000-000071C70000}"/>
    <cellStyle name="SAPBEXstdDataEmph 3 13 2" xfId="24312" xr:uid="{00000000-0005-0000-0000-000072C70000}"/>
    <cellStyle name="SAPBEXstdDataEmph 3 13 3" xfId="35753" xr:uid="{00000000-0005-0000-0000-000073C70000}"/>
    <cellStyle name="SAPBEXstdDataEmph 3 13 4" xfId="48722" xr:uid="{00000000-0005-0000-0000-000074C70000}"/>
    <cellStyle name="SAPBEXstdDataEmph 3 14" xfId="7506" xr:uid="{00000000-0005-0000-0000-000075C70000}"/>
    <cellStyle name="SAPBEXstdDataEmph 3 14 2" xfId="24689" xr:uid="{00000000-0005-0000-0000-000076C70000}"/>
    <cellStyle name="SAPBEXstdDataEmph 3 14 3" xfId="36061" xr:uid="{00000000-0005-0000-0000-000077C70000}"/>
    <cellStyle name="SAPBEXstdDataEmph 3 14 4" xfId="49032" xr:uid="{00000000-0005-0000-0000-000078C70000}"/>
    <cellStyle name="SAPBEXstdDataEmph 3 15" xfId="7804" xr:uid="{00000000-0005-0000-0000-000079C70000}"/>
    <cellStyle name="SAPBEXstdDataEmph 3 15 2" xfId="24959" xr:uid="{00000000-0005-0000-0000-00007AC70000}"/>
    <cellStyle name="SAPBEXstdDataEmph 3 15 3" xfId="36291" xr:uid="{00000000-0005-0000-0000-00007BC70000}"/>
    <cellStyle name="SAPBEXstdDataEmph 3 15 4" xfId="49262" xr:uid="{00000000-0005-0000-0000-00007CC70000}"/>
    <cellStyle name="SAPBEXstdDataEmph 3 16" xfId="8385" xr:uid="{00000000-0005-0000-0000-00007DC70000}"/>
    <cellStyle name="SAPBEXstdDataEmph 3 16 2" xfId="25501" xr:uid="{00000000-0005-0000-0000-00007EC70000}"/>
    <cellStyle name="SAPBEXstdDataEmph 3 16 3" xfId="36774" xr:uid="{00000000-0005-0000-0000-00007FC70000}"/>
    <cellStyle name="SAPBEXstdDataEmph 3 16 4" xfId="49745" xr:uid="{00000000-0005-0000-0000-000080C70000}"/>
    <cellStyle name="SAPBEXstdDataEmph 3 17" xfId="8647" xr:uid="{00000000-0005-0000-0000-000081C70000}"/>
    <cellStyle name="SAPBEXstdDataEmph 3 17 2" xfId="25728" xr:uid="{00000000-0005-0000-0000-000082C70000}"/>
    <cellStyle name="SAPBEXstdDataEmph 3 17 3" xfId="36963" xr:uid="{00000000-0005-0000-0000-000083C70000}"/>
    <cellStyle name="SAPBEXstdDataEmph 3 17 4" xfId="49934" xr:uid="{00000000-0005-0000-0000-000084C70000}"/>
    <cellStyle name="SAPBEXstdDataEmph 3 18" xfId="8925" xr:uid="{00000000-0005-0000-0000-000085C70000}"/>
    <cellStyle name="SAPBEXstdDataEmph 3 18 2" xfId="25978" xr:uid="{00000000-0005-0000-0000-000086C70000}"/>
    <cellStyle name="SAPBEXstdDataEmph 3 18 3" xfId="37179" xr:uid="{00000000-0005-0000-0000-000087C70000}"/>
    <cellStyle name="SAPBEXstdDataEmph 3 18 4" xfId="50150" xr:uid="{00000000-0005-0000-0000-000088C70000}"/>
    <cellStyle name="SAPBEXstdDataEmph 3 19" xfId="10445" xr:uid="{00000000-0005-0000-0000-000089C70000}"/>
    <cellStyle name="SAPBEXstdDataEmph 3 19 2" xfId="27398" xr:uid="{00000000-0005-0000-0000-00008AC70000}"/>
    <cellStyle name="SAPBEXstdDataEmph 3 19 3" xfId="38439" xr:uid="{00000000-0005-0000-0000-00008BC70000}"/>
    <cellStyle name="SAPBEXstdDataEmph 3 19 4" xfId="51426" xr:uid="{00000000-0005-0000-0000-00008CC70000}"/>
    <cellStyle name="SAPBEXstdDataEmph 3 2" xfId="3330" xr:uid="{00000000-0005-0000-0000-00008DC70000}"/>
    <cellStyle name="SAPBEXstdDataEmph 3 2 2" xfId="20904" xr:uid="{00000000-0005-0000-0000-00008EC70000}"/>
    <cellStyle name="SAPBEXstdDataEmph 3 2 3" xfId="21899" xr:uid="{00000000-0005-0000-0000-00008FC70000}"/>
    <cellStyle name="SAPBEXstdDataEmph 3 2 4" xfId="45818" xr:uid="{00000000-0005-0000-0000-000090C70000}"/>
    <cellStyle name="SAPBEXstdDataEmph 3 20" xfId="10691" xr:uid="{00000000-0005-0000-0000-000091C70000}"/>
    <cellStyle name="SAPBEXstdDataEmph 3 20 2" xfId="27627" xr:uid="{00000000-0005-0000-0000-000092C70000}"/>
    <cellStyle name="SAPBEXstdDataEmph 3 20 3" xfId="38636" xr:uid="{00000000-0005-0000-0000-000093C70000}"/>
    <cellStyle name="SAPBEXstdDataEmph 3 20 4" xfId="51644" xr:uid="{00000000-0005-0000-0000-000094C70000}"/>
    <cellStyle name="SAPBEXstdDataEmph 3 21" xfId="11015" xr:uid="{00000000-0005-0000-0000-000095C70000}"/>
    <cellStyle name="SAPBEXstdDataEmph 3 21 2" xfId="27922" xr:uid="{00000000-0005-0000-0000-000096C70000}"/>
    <cellStyle name="SAPBEXstdDataEmph 3 21 3" xfId="38875" xr:uid="{00000000-0005-0000-0000-000097C70000}"/>
    <cellStyle name="SAPBEXstdDataEmph 3 21 4" xfId="51883" xr:uid="{00000000-0005-0000-0000-000098C70000}"/>
    <cellStyle name="SAPBEXstdDataEmph 3 22" xfId="11353" xr:uid="{00000000-0005-0000-0000-000099C70000}"/>
    <cellStyle name="SAPBEXstdDataEmph 3 22 2" xfId="28229" xr:uid="{00000000-0005-0000-0000-00009AC70000}"/>
    <cellStyle name="SAPBEXstdDataEmph 3 22 3" xfId="39132" xr:uid="{00000000-0005-0000-0000-00009BC70000}"/>
    <cellStyle name="SAPBEXstdDataEmph 3 22 4" xfId="52140" xr:uid="{00000000-0005-0000-0000-00009CC70000}"/>
    <cellStyle name="SAPBEXstdDataEmph 3 23" xfId="11624" xr:uid="{00000000-0005-0000-0000-00009DC70000}"/>
    <cellStyle name="SAPBEXstdDataEmph 3 23 2" xfId="28468" xr:uid="{00000000-0005-0000-0000-00009EC70000}"/>
    <cellStyle name="SAPBEXstdDataEmph 3 23 3" xfId="39335" xr:uid="{00000000-0005-0000-0000-00009FC70000}"/>
    <cellStyle name="SAPBEXstdDataEmph 3 23 4" xfId="52343" xr:uid="{00000000-0005-0000-0000-0000A0C70000}"/>
    <cellStyle name="SAPBEXstdDataEmph 3 24" xfId="11955" xr:uid="{00000000-0005-0000-0000-0000A1C70000}"/>
    <cellStyle name="SAPBEXstdDataEmph 3 24 2" xfId="28768" xr:uid="{00000000-0005-0000-0000-0000A2C70000}"/>
    <cellStyle name="SAPBEXstdDataEmph 3 24 3" xfId="39596" xr:uid="{00000000-0005-0000-0000-0000A3C70000}"/>
    <cellStyle name="SAPBEXstdDataEmph 3 24 4" xfId="52604" xr:uid="{00000000-0005-0000-0000-0000A4C70000}"/>
    <cellStyle name="SAPBEXstdDataEmph 3 25" xfId="12240" xr:uid="{00000000-0005-0000-0000-0000A5C70000}"/>
    <cellStyle name="SAPBEXstdDataEmph 3 25 2" xfId="29021" xr:uid="{00000000-0005-0000-0000-0000A6C70000}"/>
    <cellStyle name="SAPBEXstdDataEmph 3 25 3" xfId="39795" xr:uid="{00000000-0005-0000-0000-0000A7C70000}"/>
    <cellStyle name="SAPBEXstdDataEmph 3 25 4" xfId="52803" xr:uid="{00000000-0005-0000-0000-0000A8C70000}"/>
    <cellStyle name="SAPBEXstdDataEmph 3 26" xfId="12513" xr:uid="{00000000-0005-0000-0000-0000A9C70000}"/>
    <cellStyle name="SAPBEXstdDataEmph 3 26 2" xfId="29262" xr:uid="{00000000-0005-0000-0000-0000AAC70000}"/>
    <cellStyle name="SAPBEXstdDataEmph 3 26 3" xfId="39996" xr:uid="{00000000-0005-0000-0000-0000ABC70000}"/>
    <cellStyle name="SAPBEXstdDataEmph 3 26 4" xfId="53004" xr:uid="{00000000-0005-0000-0000-0000ACC70000}"/>
    <cellStyle name="SAPBEXstdDataEmph 3 27" xfId="12796" xr:uid="{00000000-0005-0000-0000-0000ADC70000}"/>
    <cellStyle name="SAPBEXstdDataEmph 3 27 2" xfId="29513" xr:uid="{00000000-0005-0000-0000-0000AEC70000}"/>
    <cellStyle name="SAPBEXstdDataEmph 3 27 3" xfId="40197" xr:uid="{00000000-0005-0000-0000-0000AFC70000}"/>
    <cellStyle name="SAPBEXstdDataEmph 3 27 4" xfId="53205" xr:uid="{00000000-0005-0000-0000-0000B0C70000}"/>
    <cellStyle name="SAPBEXstdDataEmph 3 28" xfId="13139" xr:uid="{00000000-0005-0000-0000-0000B1C70000}"/>
    <cellStyle name="SAPBEXstdDataEmph 3 28 2" xfId="29821" xr:uid="{00000000-0005-0000-0000-0000B2C70000}"/>
    <cellStyle name="SAPBEXstdDataEmph 3 28 3" xfId="40465" xr:uid="{00000000-0005-0000-0000-0000B3C70000}"/>
    <cellStyle name="SAPBEXstdDataEmph 3 28 4" xfId="53473" xr:uid="{00000000-0005-0000-0000-0000B4C70000}"/>
    <cellStyle name="SAPBEXstdDataEmph 3 29" xfId="13476" xr:uid="{00000000-0005-0000-0000-0000B5C70000}"/>
    <cellStyle name="SAPBEXstdDataEmph 3 29 2" xfId="30127" xr:uid="{00000000-0005-0000-0000-0000B6C70000}"/>
    <cellStyle name="SAPBEXstdDataEmph 3 29 3" xfId="40731" xr:uid="{00000000-0005-0000-0000-0000B7C70000}"/>
    <cellStyle name="SAPBEXstdDataEmph 3 29 4" xfId="53739" xr:uid="{00000000-0005-0000-0000-0000B8C70000}"/>
    <cellStyle name="SAPBEXstdDataEmph 3 3" xfId="3626" xr:uid="{00000000-0005-0000-0000-0000B9C70000}"/>
    <cellStyle name="SAPBEXstdDataEmph 3 3 2" xfId="21164" xr:uid="{00000000-0005-0000-0000-0000BAC70000}"/>
    <cellStyle name="SAPBEXstdDataEmph 3 3 3" xfId="25111" xr:uid="{00000000-0005-0000-0000-0000BBC70000}"/>
    <cellStyle name="SAPBEXstdDataEmph 3 3 4" xfId="46035" xr:uid="{00000000-0005-0000-0000-0000BCC70000}"/>
    <cellStyle name="SAPBEXstdDataEmph 3 30" xfId="13715" xr:uid="{00000000-0005-0000-0000-0000BDC70000}"/>
    <cellStyle name="SAPBEXstdDataEmph 3 30 2" xfId="30340" xr:uid="{00000000-0005-0000-0000-0000BEC70000}"/>
    <cellStyle name="SAPBEXstdDataEmph 3 30 3" xfId="40916" xr:uid="{00000000-0005-0000-0000-0000BFC70000}"/>
    <cellStyle name="SAPBEXstdDataEmph 3 30 4" xfId="53924" xr:uid="{00000000-0005-0000-0000-0000C0C70000}"/>
    <cellStyle name="SAPBEXstdDataEmph 3 31" xfId="13990" xr:uid="{00000000-0005-0000-0000-0000C1C70000}"/>
    <cellStyle name="SAPBEXstdDataEmph 3 31 2" xfId="30580" xr:uid="{00000000-0005-0000-0000-0000C2C70000}"/>
    <cellStyle name="SAPBEXstdDataEmph 3 31 3" xfId="41118" xr:uid="{00000000-0005-0000-0000-0000C3C70000}"/>
    <cellStyle name="SAPBEXstdDataEmph 3 31 4" xfId="54126" xr:uid="{00000000-0005-0000-0000-0000C4C70000}"/>
    <cellStyle name="SAPBEXstdDataEmph 3 32" xfId="14287" xr:uid="{00000000-0005-0000-0000-0000C5C70000}"/>
    <cellStyle name="SAPBEXstdDataEmph 3 32 2" xfId="30844" xr:uid="{00000000-0005-0000-0000-0000C6C70000}"/>
    <cellStyle name="SAPBEXstdDataEmph 3 32 3" xfId="41334" xr:uid="{00000000-0005-0000-0000-0000C7C70000}"/>
    <cellStyle name="SAPBEXstdDataEmph 3 32 4" xfId="54342" xr:uid="{00000000-0005-0000-0000-0000C8C70000}"/>
    <cellStyle name="SAPBEXstdDataEmph 3 33" xfId="14611" xr:uid="{00000000-0005-0000-0000-0000C9C70000}"/>
    <cellStyle name="SAPBEXstdDataEmph 3 33 2" xfId="31132" xr:uid="{00000000-0005-0000-0000-0000CAC70000}"/>
    <cellStyle name="SAPBEXstdDataEmph 3 33 3" xfId="41577" xr:uid="{00000000-0005-0000-0000-0000CBC70000}"/>
    <cellStyle name="SAPBEXstdDataEmph 3 33 4" xfId="54585" xr:uid="{00000000-0005-0000-0000-0000CCC70000}"/>
    <cellStyle name="SAPBEXstdDataEmph 3 34" xfId="14914" xr:uid="{00000000-0005-0000-0000-0000CDC70000}"/>
    <cellStyle name="SAPBEXstdDataEmph 3 34 2" xfId="31401" xr:uid="{00000000-0005-0000-0000-0000CEC70000}"/>
    <cellStyle name="SAPBEXstdDataEmph 3 34 3" xfId="41809" xr:uid="{00000000-0005-0000-0000-0000CFC70000}"/>
    <cellStyle name="SAPBEXstdDataEmph 3 34 4" xfId="54817" xr:uid="{00000000-0005-0000-0000-0000D0C70000}"/>
    <cellStyle name="SAPBEXstdDataEmph 3 35" xfId="15219" xr:uid="{00000000-0005-0000-0000-0000D1C70000}"/>
    <cellStyle name="SAPBEXstdDataEmph 3 35 2" xfId="31670" xr:uid="{00000000-0005-0000-0000-0000D2C70000}"/>
    <cellStyle name="SAPBEXstdDataEmph 3 35 3" xfId="42039" xr:uid="{00000000-0005-0000-0000-0000D3C70000}"/>
    <cellStyle name="SAPBEXstdDataEmph 3 35 4" xfId="55047" xr:uid="{00000000-0005-0000-0000-0000D4C70000}"/>
    <cellStyle name="SAPBEXstdDataEmph 3 36" xfId="15665" xr:uid="{00000000-0005-0000-0000-0000D5C70000}"/>
    <cellStyle name="SAPBEXstdDataEmph 3 36 2" xfId="32074" xr:uid="{00000000-0005-0000-0000-0000D6C70000}"/>
    <cellStyle name="SAPBEXstdDataEmph 3 36 3" xfId="42401" xr:uid="{00000000-0005-0000-0000-0000D7C70000}"/>
    <cellStyle name="SAPBEXstdDataEmph 3 36 4" xfId="55409" xr:uid="{00000000-0005-0000-0000-0000D8C70000}"/>
    <cellStyle name="SAPBEXstdDataEmph 3 37" xfId="15928" xr:uid="{00000000-0005-0000-0000-0000D9C70000}"/>
    <cellStyle name="SAPBEXstdDataEmph 3 37 2" xfId="32301" xr:uid="{00000000-0005-0000-0000-0000DAC70000}"/>
    <cellStyle name="SAPBEXstdDataEmph 3 37 3" xfId="42591" xr:uid="{00000000-0005-0000-0000-0000DBC70000}"/>
    <cellStyle name="SAPBEXstdDataEmph 3 37 4" xfId="55599" xr:uid="{00000000-0005-0000-0000-0000DCC70000}"/>
    <cellStyle name="SAPBEXstdDataEmph 3 38" xfId="16415" xr:uid="{00000000-0005-0000-0000-0000DDC70000}"/>
    <cellStyle name="SAPBEXstdDataEmph 3 38 2" xfId="32748" xr:uid="{00000000-0005-0000-0000-0000DEC70000}"/>
    <cellStyle name="SAPBEXstdDataEmph 3 38 3" xfId="42987" xr:uid="{00000000-0005-0000-0000-0000DFC70000}"/>
    <cellStyle name="SAPBEXstdDataEmph 3 38 4" xfId="55995" xr:uid="{00000000-0005-0000-0000-0000E0C70000}"/>
    <cellStyle name="SAPBEXstdDataEmph 3 39" xfId="16635" xr:uid="{00000000-0005-0000-0000-0000E1C70000}"/>
    <cellStyle name="SAPBEXstdDataEmph 3 39 2" xfId="32943" xr:uid="{00000000-0005-0000-0000-0000E2C70000}"/>
    <cellStyle name="SAPBEXstdDataEmph 3 39 3" xfId="43158" xr:uid="{00000000-0005-0000-0000-0000E3C70000}"/>
    <cellStyle name="SAPBEXstdDataEmph 3 39 4" xfId="56166" xr:uid="{00000000-0005-0000-0000-0000E4C70000}"/>
    <cellStyle name="SAPBEXstdDataEmph 3 4" xfId="4243" xr:uid="{00000000-0005-0000-0000-0000E5C70000}"/>
    <cellStyle name="SAPBEXstdDataEmph 3 4 2" xfId="21728" xr:uid="{00000000-0005-0000-0000-0000E6C70000}"/>
    <cellStyle name="SAPBEXstdDataEmph 3 4 3" xfId="19820" xr:uid="{00000000-0005-0000-0000-0000E7C70000}"/>
    <cellStyle name="SAPBEXstdDataEmph 3 4 4" xfId="46513" xr:uid="{00000000-0005-0000-0000-0000E8C70000}"/>
    <cellStyle name="SAPBEXstdDataEmph 3 40" xfId="17437" xr:uid="{00000000-0005-0000-0000-0000E9C70000}"/>
    <cellStyle name="SAPBEXstdDataEmph 3 40 2" xfId="33675" xr:uid="{00000000-0005-0000-0000-0000EAC70000}"/>
    <cellStyle name="SAPBEXstdDataEmph 3 40 3" xfId="43790" xr:uid="{00000000-0005-0000-0000-0000EBC70000}"/>
    <cellStyle name="SAPBEXstdDataEmph 3 40 4" xfId="56798" xr:uid="{00000000-0005-0000-0000-0000ECC70000}"/>
    <cellStyle name="SAPBEXstdDataEmph 3 41" xfId="17686" xr:uid="{00000000-0005-0000-0000-0000EDC70000}"/>
    <cellStyle name="SAPBEXstdDataEmph 3 41 2" xfId="33896" xr:uid="{00000000-0005-0000-0000-0000EEC70000}"/>
    <cellStyle name="SAPBEXstdDataEmph 3 41 3" xfId="43971" xr:uid="{00000000-0005-0000-0000-0000EFC70000}"/>
    <cellStyle name="SAPBEXstdDataEmph 3 41 4" xfId="56979" xr:uid="{00000000-0005-0000-0000-0000F0C70000}"/>
    <cellStyle name="SAPBEXstdDataEmph 3 42" xfId="18005" xr:uid="{00000000-0005-0000-0000-0000F1C70000}"/>
    <cellStyle name="SAPBEXstdDataEmph 3 42 2" xfId="34178" xr:uid="{00000000-0005-0000-0000-0000F2C70000}"/>
    <cellStyle name="SAPBEXstdDataEmph 3 42 3" xfId="44205" xr:uid="{00000000-0005-0000-0000-0000F3C70000}"/>
    <cellStyle name="SAPBEXstdDataEmph 3 42 4" xfId="57213" xr:uid="{00000000-0005-0000-0000-0000F4C70000}"/>
    <cellStyle name="SAPBEXstdDataEmph 3 43" xfId="18316" xr:uid="{00000000-0005-0000-0000-0000F5C70000}"/>
    <cellStyle name="SAPBEXstdDataEmph 3 43 2" xfId="34453" xr:uid="{00000000-0005-0000-0000-0000F6C70000}"/>
    <cellStyle name="SAPBEXstdDataEmph 3 43 3" xfId="44435" xr:uid="{00000000-0005-0000-0000-0000F7C70000}"/>
    <cellStyle name="SAPBEXstdDataEmph 3 43 4" xfId="57443" xr:uid="{00000000-0005-0000-0000-0000F8C70000}"/>
    <cellStyle name="SAPBEXstdDataEmph 3 44" xfId="18632" xr:uid="{00000000-0005-0000-0000-0000F9C70000}"/>
    <cellStyle name="SAPBEXstdDataEmph 3 44 2" xfId="34733" xr:uid="{00000000-0005-0000-0000-0000FAC70000}"/>
    <cellStyle name="SAPBEXstdDataEmph 3 44 3" xfId="44670" xr:uid="{00000000-0005-0000-0000-0000FBC70000}"/>
    <cellStyle name="SAPBEXstdDataEmph 3 44 4" xfId="57678" xr:uid="{00000000-0005-0000-0000-0000FCC70000}"/>
    <cellStyle name="SAPBEXstdDataEmph 3 45" xfId="19094" xr:uid="{00000000-0005-0000-0000-0000FDC70000}"/>
    <cellStyle name="SAPBEXstdDataEmph 3 45 2" xfId="35142" xr:uid="{00000000-0005-0000-0000-0000FEC70000}"/>
    <cellStyle name="SAPBEXstdDataEmph 3 45 3" xfId="45012" xr:uid="{00000000-0005-0000-0000-0000FFC70000}"/>
    <cellStyle name="SAPBEXstdDataEmph 3 45 4" xfId="58020" xr:uid="{00000000-0005-0000-0000-000000C80000}"/>
    <cellStyle name="SAPBEXstdDataEmph 3 46" xfId="19395" xr:uid="{00000000-0005-0000-0000-000001C80000}"/>
    <cellStyle name="SAPBEXstdDataEmph 3 46 2" xfId="35408" xr:uid="{00000000-0005-0000-0000-000002C80000}"/>
    <cellStyle name="SAPBEXstdDataEmph 3 46 3" xfId="45235" xr:uid="{00000000-0005-0000-0000-000003C80000}"/>
    <cellStyle name="SAPBEXstdDataEmph 3 46 4" xfId="58243" xr:uid="{00000000-0005-0000-0000-000004C80000}"/>
    <cellStyle name="SAPBEXstdDataEmph 3 47" xfId="28063" xr:uid="{00000000-0005-0000-0000-000005C80000}"/>
    <cellStyle name="SAPBEXstdDataEmph 3 48" xfId="45519" xr:uid="{00000000-0005-0000-0000-000006C80000}"/>
    <cellStyle name="SAPBEXstdDataEmph 3 5" xfId="4486" xr:uid="{00000000-0005-0000-0000-000007C80000}"/>
    <cellStyle name="SAPBEXstdDataEmph 3 5 2" xfId="21939" xr:uid="{00000000-0005-0000-0000-000008C80000}"/>
    <cellStyle name="SAPBEXstdDataEmph 3 5 3" xfId="20431" xr:uid="{00000000-0005-0000-0000-000009C80000}"/>
    <cellStyle name="SAPBEXstdDataEmph 3 5 4" xfId="46683" xr:uid="{00000000-0005-0000-0000-00000AC80000}"/>
    <cellStyle name="SAPBEXstdDataEmph 3 6" xfId="4877" xr:uid="{00000000-0005-0000-0000-00000BC80000}"/>
    <cellStyle name="SAPBEXstdDataEmph 3 6 2" xfId="22302" xr:uid="{00000000-0005-0000-0000-00000CC80000}"/>
    <cellStyle name="SAPBEXstdDataEmph 3 6 3" xfId="33059" xr:uid="{00000000-0005-0000-0000-00000DC80000}"/>
    <cellStyle name="SAPBEXstdDataEmph 3 6 4" xfId="46996" xr:uid="{00000000-0005-0000-0000-00000EC80000}"/>
    <cellStyle name="SAPBEXstdDataEmph 3 7" xfId="5103" xr:uid="{00000000-0005-0000-0000-00000FC80000}"/>
    <cellStyle name="SAPBEXstdDataEmph 3 7 2" xfId="22506" xr:uid="{00000000-0005-0000-0000-000010C80000}"/>
    <cellStyle name="SAPBEXstdDataEmph 3 7 3" xfId="19728" xr:uid="{00000000-0005-0000-0000-000011C80000}"/>
    <cellStyle name="SAPBEXstdDataEmph 3 7 4" xfId="47178" xr:uid="{00000000-0005-0000-0000-000012C80000}"/>
    <cellStyle name="SAPBEXstdDataEmph 3 8" xfId="5388" xr:uid="{00000000-0005-0000-0000-000013C80000}"/>
    <cellStyle name="SAPBEXstdDataEmph 3 8 2" xfId="22767" xr:uid="{00000000-0005-0000-0000-000014C80000}"/>
    <cellStyle name="SAPBEXstdDataEmph 3 8 3" xfId="20303" xr:uid="{00000000-0005-0000-0000-000015C80000}"/>
    <cellStyle name="SAPBEXstdDataEmph 3 8 4" xfId="47396" xr:uid="{00000000-0005-0000-0000-000016C80000}"/>
    <cellStyle name="SAPBEXstdDataEmph 3 9" xfId="5596" xr:uid="{00000000-0005-0000-0000-000017C80000}"/>
    <cellStyle name="SAPBEXstdDataEmph 3 9 2" xfId="22956" xr:uid="{00000000-0005-0000-0000-000018C80000}"/>
    <cellStyle name="SAPBEXstdDataEmph 3 9 3" xfId="26109" xr:uid="{00000000-0005-0000-0000-000019C80000}"/>
    <cellStyle name="SAPBEXstdDataEmph 3 9 4" xfId="47558" xr:uid="{00000000-0005-0000-0000-00001AC80000}"/>
    <cellStyle name="SAPBEXstdDataEmph 30" xfId="45429" xr:uid="{00000000-0005-0000-0000-00001BC80000}"/>
    <cellStyle name="SAPBEXstdDataEmph 4" xfId="2717" xr:uid="{00000000-0005-0000-0000-00001CC80000}"/>
    <cellStyle name="SAPBEXstdDataEmph 4 10" xfId="6126" xr:uid="{00000000-0005-0000-0000-00001DC80000}"/>
    <cellStyle name="SAPBEXstdDataEmph 4 10 2" xfId="23458" xr:uid="{00000000-0005-0000-0000-00001EC80000}"/>
    <cellStyle name="SAPBEXstdDataEmph 4 10 3" xfId="31266" xr:uid="{00000000-0005-0000-0000-00001FC80000}"/>
    <cellStyle name="SAPBEXstdDataEmph 4 10 4" xfId="48013" xr:uid="{00000000-0005-0000-0000-000020C80000}"/>
    <cellStyle name="SAPBEXstdDataEmph 4 11" xfId="5954" xr:uid="{00000000-0005-0000-0000-000021C80000}"/>
    <cellStyle name="SAPBEXstdDataEmph 4 11 2" xfId="23291" xr:uid="{00000000-0005-0000-0000-000022C80000}"/>
    <cellStyle name="SAPBEXstdDataEmph 4 11 3" xfId="24943" xr:uid="{00000000-0005-0000-0000-000023C80000}"/>
    <cellStyle name="SAPBEXstdDataEmph 4 11 4" xfId="47859" xr:uid="{00000000-0005-0000-0000-000024C80000}"/>
    <cellStyle name="SAPBEXstdDataEmph 4 12" xfId="6651" xr:uid="{00000000-0005-0000-0000-000025C80000}"/>
    <cellStyle name="SAPBEXstdDataEmph 4 12 2" xfId="23930" xr:uid="{00000000-0005-0000-0000-000026C80000}"/>
    <cellStyle name="SAPBEXstdDataEmph 4 12 3" xfId="29953" xr:uid="{00000000-0005-0000-0000-000027C80000}"/>
    <cellStyle name="SAPBEXstdDataEmph 4 12 4" xfId="48413" xr:uid="{00000000-0005-0000-0000-000028C80000}"/>
    <cellStyle name="SAPBEXstdDataEmph 4 13" xfId="7025" xr:uid="{00000000-0005-0000-0000-000029C80000}"/>
    <cellStyle name="SAPBEXstdDataEmph 4 13 2" xfId="24269" xr:uid="{00000000-0005-0000-0000-00002AC80000}"/>
    <cellStyle name="SAPBEXstdDataEmph 4 13 3" xfId="35733" xr:uid="{00000000-0005-0000-0000-00002BC80000}"/>
    <cellStyle name="SAPBEXstdDataEmph 4 13 4" xfId="48702" xr:uid="{00000000-0005-0000-0000-00002CC80000}"/>
    <cellStyle name="SAPBEXstdDataEmph 4 14" xfId="7440" xr:uid="{00000000-0005-0000-0000-00002DC80000}"/>
    <cellStyle name="SAPBEXstdDataEmph 4 14 2" xfId="24640" xr:uid="{00000000-0005-0000-0000-00002EC80000}"/>
    <cellStyle name="SAPBEXstdDataEmph 4 14 3" xfId="36031" xr:uid="{00000000-0005-0000-0000-00002FC80000}"/>
    <cellStyle name="SAPBEXstdDataEmph 4 14 4" xfId="49002" xr:uid="{00000000-0005-0000-0000-000030C80000}"/>
    <cellStyle name="SAPBEXstdDataEmph 4 15" xfId="7748" xr:uid="{00000000-0005-0000-0000-000031C80000}"/>
    <cellStyle name="SAPBEXstdDataEmph 4 15 2" xfId="24911" xr:uid="{00000000-0005-0000-0000-000032C80000}"/>
    <cellStyle name="SAPBEXstdDataEmph 4 15 3" xfId="36262" xr:uid="{00000000-0005-0000-0000-000033C80000}"/>
    <cellStyle name="SAPBEXstdDataEmph 4 15 4" xfId="49233" xr:uid="{00000000-0005-0000-0000-000034C80000}"/>
    <cellStyle name="SAPBEXstdDataEmph 4 16" xfId="8324" xr:uid="{00000000-0005-0000-0000-000035C80000}"/>
    <cellStyle name="SAPBEXstdDataEmph 4 16 2" xfId="25449" xr:uid="{00000000-0005-0000-0000-000036C80000}"/>
    <cellStyle name="SAPBEXstdDataEmph 4 16 3" xfId="36740" xr:uid="{00000000-0005-0000-0000-000037C80000}"/>
    <cellStyle name="SAPBEXstdDataEmph 4 16 4" xfId="49711" xr:uid="{00000000-0005-0000-0000-000038C80000}"/>
    <cellStyle name="SAPBEXstdDataEmph 4 17" xfId="8157" xr:uid="{00000000-0005-0000-0000-000039C80000}"/>
    <cellStyle name="SAPBEXstdDataEmph 4 17 2" xfId="25289" xr:uid="{00000000-0005-0000-0000-00003AC80000}"/>
    <cellStyle name="SAPBEXstdDataEmph 4 17 3" xfId="36592" xr:uid="{00000000-0005-0000-0000-00003BC80000}"/>
    <cellStyle name="SAPBEXstdDataEmph 4 17 4" xfId="49563" xr:uid="{00000000-0005-0000-0000-00003CC80000}"/>
    <cellStyle name="SAPBEXstdDataEmph 4 18" xfId="8869" xr:uid="{00000000-0005-0000-0000-00003DC80000}"/>
    <cellStyle name="SAPBEXstdDataEmph 4 18 2" xfId="25931" xr:uid="{00000000-0005-0000-0000-00003EC80000}"/>
    <cellStyle name="SAPBEXstdDataEmph 4 18 3" xfId="37150" xr:uid="{00000000-0005-0000-0000-00003FC80000}"/>
    <cellStyle name="SAPBEXstdDataEmph 4 18 4" xfId="50121" xr:uid="{00000000-0005-0000-0000-000040C80000}"/>
    <cellStyle name="SAPBEXstdDataEmph 4 19" xfId="10375" xr:uid="{00000000-0005-0000-0000-000041C80000}"/>
    <cellStyle name="SAPBEXstdDataEmph 4 19 2" xfId="27338" xr:uid="{00000000-0005-0000-0000-000042C80000}"/>
    <cellStyle name="SAPBEXstdDataEmph 4 19 3" xfId="38397" xr:uid="{00000000-0005-0000-0000-000043C80000}"/>
    <cellStyle name="SAPBEXstdDataEmph 4 19 4" xfId="51357" xr:uid="{00000000-0005-0000-0000-000044C80000}"/>
    <cellStyle name="SAPBEXstdDataEmph 4 2" xfId="3265" xr:uid="{00000000-0005-0000-0000-000045C80000}"/>
    <cellStyle name="SAPBEXstdDataEmph 4 2 2" xfId="20851" xr:uid="{00000000-0005-0000-0000-000046C80000}"/>
    <cellStyle name="SAPBEXstdDataEmph 4 2 3" xfId="20636" xr:uid="{00000000-0005-0000-0000-000047C80000}"/>
    <cellStyle name="SAPBEXstdDataEmph 4 2 4" xfId="45789" xr:uid="{00000000-0005-0000-0000-000048C80000}"/>
    <cellStyle name="SAPBEXstdDataEmph 4 20" xfId="10395" xr:uid="{00000000-0005-0000-0000-000049C80000}"/>
    <cellStyle name="SAPBEXstdDataEmph 4 20 2" xfId="27356" xr:uid="{00000000-0005-0000-0000-00004AC80000}"/>
    <cellStyle name="SAPBEXstdDataEmph 4 20 3" xfId="38412" xr:uid="{00000000-0005-0000-0000-00004BC80000}"/>
    <cellStyle name="SAPBEXstdDataEmph 4 20 4" xfId="51377" xr:uid="{00000000-0005-0000-0000-00004CC80000}"/>
    <cellStyle name="SAPBEXstdDataEmph 4 21" xfId="10933" xr:uid="{00000000-0005-0000-0000-00004DC80000}"/>
    <cellStyle name="SAPBEXstdDataEmph 4 21 2" xfId="27853" xr:uid="{00000000-0005-0000-0000-00004EC80000}"/>
    <cellStyle name="SAPBEXstdDataEmph 4 21 3" xfId="38831" xr:uid="{00000000-0005-0000-0000-00004FC80000}"/>
    <cellStyle name="SAPBEXstdDataEmph 4 21 4" xfId="51839" xr:uid="{00000000-0005-0000-0000-000050C80000}"/>
    <cellStyle name="SAPBEXstdDataEmph 4 22" xfId="11277" xr:uid="{00000000-0005-0000-0000-000051C80000}"/>
    <cellStyle name="SAPBEXstdDataEmph 4 22 2" xfId="28160" xr:uid="{00000000-0005-0000-0000-000052C80000}"/>
    <cellStyle name="SAPBEXstdDataEmph 4 22 3" xfId="39086" xr:uid="{00000000-0005-0000-0000-000053C80000}"/>
    <cellStyle name="SAPBEXstdDataEmph 4 22 4" xfId="52094" xr:uid="{00000000-0005-0000-0000-000054C80000}"/>
    <cellStyle name="SAPBEXstdDataEmph 4 23" xfId="9994" xr:uid="{00000000-0005-0000-0000-000055C80000}"/>
    <cellStyle name="SAPBEXstdDataEmph 4 23 2" xfId="26979" xr:uid="{00000000-0005-0000-0000-000056C80000}"/>
    <cellStyle name="SAPBEXstdDataEmph 4 23 3" xfId="38081" xr:uid="{00000000-0005-0000-0000-000057C80000}"/>
    <cellStyle name="SAPBEXstdDataEmph 4 23 4" xfId="51046" xr:uid="{00000000-0005-0000-0000-000058C80000}"/>
    <cellStyle name="SAPBEXstdDataEmph 4 24" xfId="11878" xr:uid="{00000000-0005-0000-0000-000059C80000}"/>
    <cellStyle name="SAPBEXstdDataEmph 4 24 2" xfId="28700" xr:uid="{00000000-0005-0000-0000-00005AC80000}"/>
    <cellStyle name="SAPBEXstdDataEmph 4 24 3" xfId="39550" xr:uid="{00000000-0005-0000-0000-00005BC80000}"/>
    <cellStyle name="SAPBEXstdDataEmph 4 24 4" xfId="52558" xr:uid="{00000000-0005-0000-0000-00005CC80000}"/>
    <cellStyle name="SAPBEXstdDataEmph 4 25" xfId="9254" xr:uid="{00000000-0005-0000-0000-00005DC80000}"/>
    <cellStyle name="SAPBEXstdDataEmph 4 25 2" xfId="26285" xr:uid="{00000000-0005-0000-0000-00005EC80000}"/>
    <cellStyle name="SAPBEXstdDataEmph 4 25 3" xfId="37461" xr:uid="{00000000-0005-0000-0000-00005FC80000}"/>
    <cellStyle name="SAPBEXstdDataEmph 4 25 4" xfId="50428" xr:uid="{00000000-0005-0000-0000-000060C80000}"/>
    <cellStyle name="SAPBEXstdDataEmph 4 26" xfId="9874" xr:uid="{00000000-0005-0000-0000-000061C80000}"/>
    <cellStyle name="SAPBEXstdDataEmph 4 26 2" xfId="26865" xr:uid="{00000000-0005-0000-0000-000062C80000}"/>
    <cellStyle name="SAPBEXstdDataEmph 4 26 3" xfId="37980" xr:uid="{00000000-0005-0000-0000-000063C80000}"/>
    <cellStyle name="SAPBEXstdDataEmph 4 26 4" xfId="50946" xr:uid="{00000000-0005-0000-0000-000064C80000}"/>
    <cellStyle name="SAPBEXstdDataEmph 4 27" xfId="12455" xr:uid="{00000000-0005-0000-0000-000065C80000}"/>
    <cellStyle name="SAPBEXstdDataEmph 4 27 2" xfId="29213" xr:uid="{00000000-0005-0000-0000-000066C80000}"/>
    <cellStyle name="SAPBEXstdDataEmph 4 27 3" xfId="39971" xr:uid="{00000000-0005-0000-0000-000067C80000}"/>
    <cellStyle name="SAPBEXstdDataEmph 4 27 4" xfId="52979" xr:uid="{00000000-0005-0000-0000-000068C80000}"/>
    <cellStyle name="SAPBEXstdDataEmph 4 28" xfId="13064" xr:uid="{00000000-0005-0000-0000-000069C80000}"/>
    <cellStyle name="SAPBEXstdDataEmph 4 28 2" xfId="29757" xr:uid="{00000000-0005-0000-0000-00006AC80000}"/>
    <cellStyle name="SAPBEXstdDataEmph 4 28 3" xfId="40422" xr:uid="{00000000-0005-0000-0000-00006BC80000}"/>
    <cellStyle name="SAPBEXstdDataEmph 4 28 4" xfId="53430" xr:uid="{00000000-0005-0000-0000-00006CC80000}"/>
    <cellStyle name="SAPBEXstdDataEmph 4 29" xfId="13404" xr:uid="{00000000-0005-0000-0000-00006DC80000}"/>
    <cellStyle name="SAPBEXstdDataEmph 4 29 2" xfId="30066" xr:uid="{00000000-0005-0000-0000-00006EC80000}"/>
    <cellStyle name="SAPBEXstdDataEmph 4 29 3" xfId="40687" xr:uid="{00000000-0005-0000-0000-00006FC80000}"/>
    <cellStyle name="SAPBEXstdDataEmph 4 29 4" xfId="53695" xr:uid="{00000000-0005-0000-0000-000070C80000}"/>
    <cellStyle name="SAPBEXstdDataEmph 4 3" xfId="3561" xr:uid="{00000000-0005-0000-0000-000071C80000}"/>
    <cellStyle name="SAPBEXstdDataEmph 4 3 2" xfId="21115" xr:uid="{00000000-0005-0000-0000-000072C80000}"/>
    <cellStyle name="SAPBEXstdDataEmph 4 3 3" xfId="20671" xr:uid="{00000000-0005-0000-0000-000073C80000}"/>
    <cellStyle name="SAPBEXstdDataEmph 4 3 4" xfId="46006" xr:uid="{00000000-0005-0000-0000-000074C80000}"/>
    <cellStyle name="SAPBEXstdDataEmph 4 30" xfId="13074" xr:uid="{00000000-0005-0000-0000-000075C80000}"/>
    <cellStyle name="SAPBEXstdDataEmph 4 30 2" xfId="29767" xr:uid="{00000000-0005-0000-0000-000076C80000}"/>
    <cellStyle name="SAPBEXstdDataEmph 4 30 3" xfId="40430" xr:uid="{00000000-0005-0000-0000-000077C80000}"/>
    <cellStyle name="SAPBEXstdDataEmph 4 30 4" xfId="53438" xr:uid="{00000000-0005-0000-0000-000078C80000}"/>
    <cellStyle name="SAPBEXstdDataEmph 4 31" xfId="10610" xr:uid="{00000000-0005-0000-0000-000079C80000}"/>
    <cellStyle name="SAPBEXstdDataEmph 4 31 2" xfId="27554" xr:uid="{00000000-0005-0000-0000-00007AC80000}"/>
    <cellStyle name="SAPBEXstdDataEmph 4 31 3" xfId="38580" xr:uid="{00000000-0005-0000-0000-00007BC80000}"/>
    <cellStyle name="SAPBEXstdDataEmph 4 31 4" xfId="51589" xr:uid="{00000000-0005-0000-0000-00007CC80000}"/>
    <cellStyle name="SAPBEXstdDataEmph 4 32" xfId="14217" xr:uid="{00000000-0005-0000-0000-00007DC80000}"/>
    <cellStyle name="SAPBEXstdDataEmph 4 32 2" xfId="30787" xr:uid="{00000000-0005-0000-0000-00007EC80000}"/>
    <cellStyle name="SAPBEXstdDataEmph 4 32 3" xfId="41300" xr:uid="{00000000-0005-0000-0000-00007FC80000}"/>
    <cellStyle name="SAPBEXstdDataEmph 4 32 4" xfId="54308" xr:uid="{00000000-0005-0000-0000-000080C80000}"/>
    <cellStyle name="SAPBEXstdDataEmph 4 33" xfId="14540" xr:uid="{00000000-0005-0000-0000-000081C80000}"/>
    <cellStyle name="SAPBEXstdDataEmph 4 33 2" xfId="31076" xr:uid="{00000000-0005-0000-0000-000082C80000}"/>
    <cellStyle name="SAPBEXstdDataEmph 4 33 3" xfId="41544" xr:uid="{00000000-0005-0000-0000-000083C80000}"/>
    <cellStyle name="SAPBEXstdDataEmph 4 33 4" xfId="54552" xr:uid="{00000000-0005-0000-0000-000084C80000}"/>
    <cellStyle name="SAPBEXstdDataEmph 4 34" xfId="14856" xr:uid="{00000000-0005-0000-0000-000085C80000}"/>
    <cellStyle name="SAPBEXstdDataEmph 4 34 2" xfId="31354" xr:uid="{00000000-0005-0000-0000-000086C80000}"/>
    <cellStyle name="SAPBEXstdDataEmph 4 34 3" xfId="41778" xr:uid="{00000000-0005-0000-0000-000087C80000}"/>
    <cellStyle name="SAPBEXstdDataEmph 4 34 4" xfId="54786" xr:uid="{00000000-0005-0000-0000-000088C80000}"/>
    <cellStyle name="SAPBEXstdDataEmph 4 35" xfId="15154" xr:uid="{00000000-0005-0000-0000-000089C80000}"/>
    <cellStyle name="SAPBEXstdDataEmph 4 35 2" xfId="31621" xr:uid="{00000000-0005-0000-0000-00008AC80000}"/>
    <cellStyle name="SAPBEXstdDataEmph 4 35 3" xfId="42010" xr:uid="{00000000-0005-0000-0000-00008BC80000}"/>
    <cellStyle name="SAPBEXstdDataEmph 4 35 4" xfId="55018" xr:uid="{00000000-0005-0000-0000-00008CC80000}"/>
    <cellStyle name="SAPBEXstdDataEmph 4 36" xfId="15606" xr:uid="{00000000-0005-0000-0000-00008DC80000}"/>
    <cellStyle name="SAPBEXstdDataEmph 4 36 2" xfId="32027" xr:uid="{00000000-0005-0000-0000-00008EC80000}"/>
    <cellStyle name="SAPBEXstdDataEmph 4 36 3" xfId="42370" xr:uid="{00000000-0005-0000-0000-00008FC80000}"/>
    <cellStyle name="SAPBEXstdDataEmph 4 36 4" xfId="55378" xr:uid="{00000000-0005-0000-0000-000090C80000}"/>
    <cellStyle name="SAPBEXstdDataEmph 4 37" xfId="15863" xr:uid="{00000000-0005-0000-0000-000091C80000}"/>
    <cellStyle name="SAPBEXstdDataEmph 4 37 2" xfId="32255" xr:uid="{00000000-0005-0000-0000-000092C80000}"/>
    <cellStyle name="SAPBEXstdDataEmph 4 37 3" xfId="42562" xr:uid="{00000000-0005-0000-0000-000093C80000}"/>
    <cellStyle name="SAPBEXstdDataEmph 4 37 4" xfId="55570" xr:uid="{00000000-0005-0000-0000-000094C80000}"/>
    <cellStyle name="SAPBEXstdDataEmph 4 38" xfId="16351" xr:uid="{00000000-0005-0000-0000-000095C80000}"/>
    <cellStyle name="SAPBEXstdDataEmph 4 38 2" xfId="32694" xr:uid="{00000000-0005-0000-0000-000096C80000}"/>
    <cellStyle name="SAPBEXstdDataEmph 4 38 3" xfId="42950" xr:uid="{00000000-0005-0000-0000-000097C80000}"/>
    <cellStyle name="SAPBEXstdDataEmph 4 38 4" xfId="55958" xr:uid="{00000000-0005-0000-0000-000098C80000}"/>
    <cellStyle name="SAPBEXstdDataEmph 4 39" xfId="16221" xr:uid="{00000000-0005-0000-0000-000099C80000}"/>
    <cellStyle name="SAPBEXstdDataEmph 4 39 2" xfId="32573" xr:uid="{00000000-0005-0000-0000-00009AC80000}"/>
    <cellStyle name="SAPBEXstdDataEmph 4 39 3" xfId="42835" xr:uid="{00000000-0005-0000-0000-00009BC80000}"/>
    <cellStyle name="SAPBEXstdDataEmph 4 39 4" xfId="55843" xr:uid="{00000000-0005-0000-0000-00009CC80000}"/>
    <cellStyle name="SAPBEXstdDataEmph 4 4" xfId="4180" xr:uid="{00000000-0005-0000-0000-00009DC80000}"/>
    <cellStyle name="SAPBEXstdDataEmph 4 4 2" xfId="21678" xr:uid="{00000000-0005-0000-0000-00009EC80000}"/>
    <cellStyle name="SAPBEXstdDataEmph 4 4 3" xfId="19847" xr:uid="{00000000-0005-0000-0000-00009FC80000}"/>
    <cellStyle name="SAPBEXstdDataEmph 4 4 4" xfId="46486" xr:uid="{00000000-0005-0000-0000-0000A0C80000}"/>
    <cellStyle name="SAPBEXstdDataEmph 4 40" xfId="17371" xr:uid="{00000000-0005-0000-0000-0000A1C80000}"/>
    <cellStyle name="SAPBEXstdDataEmph 4 40 2" xfId="33624" xr:uid="{00000000-0005-0000-0000-0000A2C80000}"/>
    <cellStyle name="SAPBEXstdDataEmph 4 40 3" xfId="43762" xr:uid="{00000000-0005-0000-0000-0000A3C80000}"/>
    <cellStyle name="SAPBEXstdDataEmph 4 40 4" xfId="56770" xr:uid="{00000000-0005-0000-0000-0000A4C80000}"/>
    <cellStyle name="SAPBEXstdDataEmph 4 41" xfId="17145" xr:uid="{00000000-0005-0000-0000-0000A5C80000}"/>
    <cellStyle name="SAPBEXstdDataEmph 4 41 2" xfId="33409" xr:uid="{00000000-0005-0000-0000-0000A6C80000}"/>
    <cellStyle name="SAPBEXstdDataEmph 4 41 3" xfId="43570" xr:uid="{00000000-0005-0000-0000-0000A7C80000}"/>
    <cellStyle name="SAPBEXstdDataEmph 4 41 4" xfId="56578" xr:uid="{00000000-0005-0000-0000-0000A8C80000}"/>
    <cellStyle name="SAPBEXstdDataEmph 4 42" xfId="17932" xr:uid="{00000000-0005-0000-0000-0000A9C80000}"/>
    <cellStyle name="SAPBEXstdDataEmph 4 42 2" xfId="34120" xr:uid="{00000000-0005-0000-0000-0000AAC80000}"/>
    <cellStyle name="SAPBEXstdDataEmph 4 42 3" xfId="44173" xr:uid="{00000000-0005-0000-0000-0000ABC80000}"/>
    <cellStyle name="SAPBEXstdDataEmph 4 42 4" xfId="57181" xr:uid="{00000000-0005-0000-0000-0000ACC80000}"/>
    <cellStyle name="SAPBEXstdDataEmph 4 43" xfId="18247" xr:uid="{00000000-0005-0000-0000-0000ADC80000}"/>
    <cellStyle name="SAPBEXstdDataEmph 4 43 2" xfId="34395" xr:uid="{00000000-0005-0000-0000-0000AEC80000}"/>
    <cellStyle name="SAPBEXstdDataEmph 4 43 3" xfId="44404" xr:uid="{00000000-0005-0000-0000-0000AFC80000}"/>
    <cellStyle name="SAPBEXstdDataEmph 4 43 4" xfId="57412" xr:uid="{00000000-0005-0000-0000-0000B0C80000}"/>
    <cellStyle name="SAPBEXstdDataEmph 4 44" xfId="18567" xr:uid="{00000000-0005-0000-0000-0000B1C80000}"/>
    <cellStyle name="SAPBEXstdDataEmph 4 44 2" xfId="34682" xr:uid="{00000000-0005-0000-0000-0000B2C80000}"/>
    <cellStyle name="SAPBEXstdDataEmph 4 44 3" xfId="44641" xr:uid="{00000000-0005-0000-0000-0000B3C80000}"/>
    <cellStyle name="SAPBEXstdDataEmph 4 44 4" xfId="57649" xr:uid="{00000000-0005-0000-0000-0000B4C80000}"/>
    <cellStyle name="SAPBEXstdDataEmph 4 45" xfId="19026" xr:uid="{00000000-0005-0000-0000-0000B5C80000}"/>
    <cellStyle name="SAPBEXstdDataEmph 4 45 2" xfId="35089" xr:uid="{00000000-0005-0000-0000-0000B6C80000}"/>
    <cellStyle name="SAPBEXstdDataEmph 4 45 3" xfId="44983" xr:uid="{00000000-0005-0000-0000-0000B7C80000}"/>
    <cellStyle name="SAPBEXstdDataEmph 4 45 4" xfId="57991" xr:uid="{00000000-0005-0000-0000-0000B8C80000}"/>
    <cellStyle name="SAPBEXstdDataEmph 4 46" xfId="19330" xr:uid="{00000000-0005-0000-0000-0000B9C80000}"/>
    <cellStyle name="SAPBEXstdDataEmph 4 46 2" xfId="35359" xr:uid="{00000000-0005-0000-0000-0000BAC80000}"/>
    <cellStyle name="SAPBEXstdDataEmph 4 46 3" xfId="45206" xr:uid="{00000000-0005-0000-0000-0000BBC80000}"/>
    <cellStyle name="SAPBEXstdDataEmph 4 46 4" xfId="58214" xr:uid="{00000000-0005-0000-0000-0000BCC80000}"/>
    <cellStyle name="SAPBEXstdDataEmph 4 47" xfId="29792" xr:uid="{00000000-0005-0000-0000-0000BDC80000}"/>
    <cellStyle name="SAPBEXstdDataEmph 4 48" xfId="45490" xr:uid="{00000000-0005-0000-0000-0000BEC80000}"/>
    <cellStyle name="SAPBEXstdDataEmph 4 5" xfId="4009" xr:uid="{00000000-0005-0000-0000-0000BFC80000}"/>
    <cellStyle name="SAPBEXstdDataEmph 4 5 2" xfId="21516" xr:uid="{00000000-0005-0000-0000-0000C0C80000}"/>
    <cellStyle name="SAPBEXstdDataEmph 4 5 3" xfId="19990" xr:uid="{00000000-0005-0000-0000-0000C1C80000}"/>
    <cellStyle name="SAPBEXstdDataEmph 4 5 4" xfId="46342" xr:uid="{00000000-0005-0000-0000-0000C2C80000}"/>
    <cellStyle name="SAPBEXstdDataEmph 4 6" xfId="4813" xr:uid="{00000000-0005-0000-0000-0000C3C80000}"/>
    <cellStyle name="SAPBEXstdDataEmph 4 6 2" xfId="22246" xr:uid="{00000000-0005-0000-0000-0000C4C80000}"/>
    <cellStyle name="SAPBEXstdDataEmph 4 6 3" xfId="34294" xr:uid="{00000000-0005-0000-0000-0000C5C80000}"/>
    <cellStyle name="SAPBEXstdDataEmph 4 6 4" xfId="46959" xr:uid="{00000000-0005-0000-0000-0000C6C80000}"/>
    <cellStyle name="SAPBEXstdDataEmph 4 7" xfId="4420" xr:uid="{00000000-0005-0000-0000-0000C7C80000}"/>
    <cellStyle name="SAPBEXstdDataEmph 4 7 2" xfId="21884" xr:uid="{00000000-0005-0000-0000-0000C8C80000}"/>
    <cellStyle name="SAPBEXstdDataEmph 4 7 3" xfId="21159" xr:uid="{00000000-0005-0000-0000-0000C9C80000}"/>
    <cellStyle name="SAPBEXstdDataEmph 4 7 4" xfId="46652" xr:uid="{00000000-0005-0000-0000-0000CAC80000}"/>
    <cellStyle name="SAPBEXstdDataEmph 4 8" xfId="5326" xr:uid="{00000000-0005-0000-0000-0000CBC80000}"/>
    <cellStyle name="SAPBEXstdDataEmph 4 8 2" xfId="22713" xr:uid="{00000000-0005-0000-0000-0000CCC80000}"/>
    <cellStyle name="SAPBEXstdDataEmph 4 8 3" xfId="20337" xr:uid="{00000000-0005-0000-0000-0000CDC80000}"/>
    <cellStyle name="SAPBEXstdDataEmph 4 8 4" xfId="47361" xr:uid="{00000000-0005-0000-0000-0000CEC80000}"/>
    <cellStyle name="SAPBEXstdDataEmph 4 9" xfId="3862" xr:uid="{00000000-0005-0000-0000-0000CFC80000}"/>
    <cellStyle name="SAPBEXstdDataEmph 4 9 2" xfId="21379" xr:uid="{00000000-0005-0000-0000-0000D0C80000}"/>
    <cellStyle name="SAPBEXstdDataEmph 4 9 3" xfId="20103" xr:uid="{00000000-0005-0000-0000-0000D1C80000}"/>
    <cellStyle name="SAPBEXstdDataEmph 4 9 4" xfId="46223" xr:uid="{00000000-0005-0000-0000-0000D2C80000}"/>
    <cellStyle name="SAPBEXstdDataEmph 5" xfId="3154" xr:uid="{00000000-0005-0000-0000-0000D3C80000}"/>
    <cellStyle name="SAPBEXstdDataEmph 5 2" xfId="20747" xr:uid="{00000000-0005-0000-0000-0000D4C80000}"/>
    <cellStyle name="SAPBEXstdDataEmph 5 3" xfId="20534" xr:uid="{00000000-0005-0000-0000-0000D5C80000}"/>
    <cellStyle name="SAPBEXstdDataEmph 5 4" xfId="45697" xr:uid="{00000000-0005-0000-0000-0000D6C80000}"/>
    <cellStyle name="SAPBEXstdDataEmph 6" xfId="3951" xr:uid="{00000000-0005-0000-0000-0000D7C80000}"/>
    <cellStyle name="SAPBEXstdDataEmph 6 2" xfId="21464" xr:uid="{00000000-0005-0000-0000-0000D8C80000}"/>
    <cellStyle name="SAPBEXstdDataEmph 6 3" xfId="20033" xr:uid="{00000000-0005-0000-0000-0000D9C80000}"/>
    <cellStyle name="SAPBEXstdDataEmph 6 4" xfId="46298" xr:uid="{00000000-0005-0000-0000-0000DAC80000}"/>
    <cellStyle name="SAPBEXstdDataEmph 7" xfId="5925" xr:uid="{00000000-0005-0000-0000-0000DBC80000}"/>
    <cellStyle name="SAPBEXstdDataEmph 7 2" xfId="23266" xr:uid="{00000000-0005-0000-0000-0000DCC80000}"/>
    <cellStyle name="SAPBEXstdDataEmph 7 3" xfId="33877" xr:uid="{00000000-0005-0000-0000-0000DDC80000}"/>
    <cellStyle name="SAPBEXstdDataEmph 7 4" xfId="47843" xr:uid="{00000000-0005-0000-0000-0000DEC80000}"/>
    <cellStyle name="SAPBEXstdDataEmph 8" xfId="5904" xr:uid="{00000000-0005-0000-0000-0000DFC80000}"/>
    <cellStyle name="SAPBEXstdDataEmph 8 2" xfId="23246" xr:uid="{00000000-0005-0000-0000-0000E0C80000}"/>
    <cellStyle name="SAPBEXstdDataEmph 8 3" xfId="27357" xr:uid="{00000000-0005-0000-0000-0000E1C80000}"/>
    <cellStyle name="SAPBEXstdDataEmph 8 4" xfId="47826" xr:uid="{00000000-0005-0000-0000-0000E2C80000}"/>
    <cellStyle name="SAPBEXstdDataEmph 9" xfId="6948" xr:uid="{00000000-0005-0000-0000-0000E3C80000}"/>
    <cellStyle name="SAPBEXstdDataEmph 9 2" xfId="24193" xr:uid="{00000000-0005-0000-0000-0000E4C80000}"/>
    <cellStyle name="SAPBEXstdDataEmph 9 3" xfId="35661" xr:uid="{00000000-0005-0000-0000-0000E5C80000}"/>
    <cellStyle name="SAPBEXstdDataEmph 9 4" xfId="48630" xr:uid="{00000000-0005-0000-0000-0000E6C80000}"/>
    <cellStyle name="SAPBEXstdItem" xfId="1619" xr:uid="{00000000-0005-0000-0000-0000E7C80000}"/>
    <cellStyle name="SAPBEXstdItem 10" xfId="7309" xr:uid="{00000000-0005-0000-0000-0000E8C80000}"/>
    <cellStyle name="SAPBEXstdItem 10 2" xfId="24521" xr:uid="{00000000-0005-0000-0000-0000E9C80000}"/>
    <cellStyle name="SAPBEXstdItem 10 3" xfId="35935" xr:uid="{00000000-0005-0000-0000-0000EAC80000}"/>
    <cellStyle name="SAPBEXstdItem 10 4" xfId="48906" xr:uid="{00000000-0005-0000-0000-0000EBC80000}"/>
    <cellStyle name="SAPBEXstdItem 11" xfId="8058" xr:uid="{00000000-0005-0000-0000-0000ECC80000}"/>
    <cellStyle name="SAPBEXstdItem 11 2" xfId="25193" xr:uid="{00000000-0005-0000-0000-0000EDC80000}"/>
    <cellStyle name="SAPBEXstdItem 11 3" xfId="36501" xr:uid="{00000000-0005-0000-0000-0000EEC80000}"/>
    <cellStyle name="SAPBEXstdItem 11 4" xfId="49472" xr:uid="{00000000-0005-0000-0000-0000EFC80000}"/>
    <cellStyle name="SAPBEXstdItem 12" xfId="8587" xr:uid="{00000000-0005-0000-0000-0000F0C80000}"/>
    <cellStyle name="SAPBEXstdItem 12 2" xfId="25683" xr:uid="{00000000-0005-0000-0000-0000F1C80000}"/>
    <cellStyle name="SAPBEXstdItem 12 3" xfId="36939" xr:uid="{00000000-0005-0000-0000-0000F2C80000}"/>
    <cellStyle name="SAPBEXstdItem 12 4" xfId="49910" xr:uid="{00000000-0005-0000-0000-0000F3C80000}"/>
    <cellStyle name="SAPBEXstdItem 13" xfId="9461" xr:uid="{00000000-0005-0000-0000-0000F4C80000}"/>
    <cellStyle name="SAPBEXstdItem 13 2" xfId="26481" xr:uid="{00000000-0005-0000-0000-0000F5C80000}"/>
    <cellStyle name="SAPBEXstdItem 13 3" xfId="37629" xr:uid="{00000000-0005-0000-0000-0000F6C80000}"/>
    <cellStyle name="SAPBEXstdItem 13 4" xfId="50595" xr:uid="{00000000-0005-0000-0000-0000F7C80000}"/>
    <cellStyle name="SAPBEXstdItem 14" xfId="9749" xr:uid="{00000000-0005-0000-0000-0000F8C80000}"/>
    <cellStyle name="SAPBEXstdItem 14 2" xfId="26746" xr:uid="{00000000-0005-0000-0000-0000F9C80000}"/>
    <cellStyle name="SAPBEXstdItem 14 3" xfId="37879" xr:uid="{00000000-0005-0000-0000-0000FAC80000}"/>
    <cellStyle name="SAPBEXstdItem 14 4" xfId="50845" xr:uid="{00000000-0005-0000-0000-0000FBC80000}"/>
    <cellStyle name="SAPBEXstdItem 15" xfId="9933" xr:uid="{00000000-0005-0000-0000-0000FCC80000}"/>
    <cellStyle name="SAPBEXstdItem 15 2" xfId="26923" xr:uid="{00000000-0005-0000-0000-0000FDC80000}"/>
    <cellStyle name="SAPBEXstdItem 15 3" xfId="38035" xr:uid="{00000000-0005-0000-0000-0000FEC80000}"/>
    <cellStyle name="SAPBEXstdItem 15 4" xfId="51000" xr:uid="{00000000-0005-0000-0000-0000FFC80000}"/>
    <cellStyle name="SAPBEXstdItem 16" xfId="12422" xr:uid="{00000000-0005-0000-0000-000000C90000}"/>
    <cellStyle name="SAPBEXstdItem 16 2" xfId="29183" xr:uid="{00000000-0005-0000-0000-000001C90000}"/>
    <cellStyle name="SAPBEXstdItem 16 3" xfId="39943" xr:uid="{00000000-0005-0000-0000-000002C90000}"/>
    <cellStyle name="SAPBEXstdItem 16 4" xfId="52951" xr:uid="{00000000-0005-0000-0000-000003C90000}"/>
    <cellStyle name="SAPBEXstdItem 17" xfId="12790" xr:uid="{00000000-0005-0000-0000-000004C90000}"/>
    <cellStyle name="SAPBEXstdItem 17 2" xfId="29507" xr:uid="{00000000-0005-0000-0000-000005C90000}"/>
    <cellStyle name="SAPBEXstdItem 17 3" xfId="40192" xr:uid="{00000000-0005-0000-0000-000006C90000}"/>
    <cellStyle name="SAPBEXstdItem 17 4" xfId="53200" xr:uid="{00000000-0005-0000-0000-000007C90000}"/>
    <cellStyle name="SAPBEXstdItem 18" xfId="10279" xr:uid="{00000000-0005-0000-0000-000008C90000}"/>
    <cellStyle name="SAPBEXstdItem 18 2" xfId="27244" xr:uid="{00000000-0005-0000-0000-000009C90000}"/>
    <cellStyle name="SAPBEXstdItem 18 3" xfId="38311" xr:uid="{00000000-0005-0000-0000-00000AC90000}"/>
    <cellStyle name="SAPBEXstdItem 18 4" xfId="51268" xr:uid="{00000000-0005-0000-0000-00000BC90000}"/>
    <cellStyle name="SAPBEXstdItem 19" xfId="14281" xr:uid="{00000000-0005-0000-0000-00000CC90000}"/>
    <cellStyle name="SAPBEXstdItem 19 2" xfId="30838" xr:uid="{00000000-0005-0000-0000-00000DC90000}"/>
    <cellStyle name="SAPBEXstdItem 19 3" xfId="41329" xr:uid="{00000000-0005-0000-0000-00000EC90000}"/>
    <cellStyle name="SAPBEXstdItem 19 4" xfId="54337" xr:uid="{00000000-0005-0000-0000-00000FC90000}"/>
    <cellStyle name="SAPBEXstdItem 2" xfId="2931" xr:uid="{00000000-0005-0000-0000-000010C90000}"/>
    <cellStyle name="SAPBEXstdItem 2 10" xfId="6300" xr:uid="{00000000-0005-0000-0000-000011C90000}"/>
    <cellStyle name="SAPBEXstdItem 2 10 2" xfId="23622" xr:uid="{00000000-0005-0000-0000-000012C90000}"/>
    <cellStyle name="SAPBEXstdItem 2 10 3" xfId="25485" xr:uid="{00000000-0005-0000-0000-000013C90000}"/>
    <cellStyle name="SAPBEXstdItem 2 10 4" xfId="48156" xr:uid="{00000000-0005-0000-0000-000014C90000}"/>
    <cellStyle name="SAPBEXstdItem 2 11" xfId="6535" xr:uid="{00000000-0005-0000-0000-000015C90000}"/>
    <cellStyle name="SAPBEXstdItem 2 11 2" xfId="23831" xr:uid="{00000000-0005-0000-0000-000016C90000}"/>
    <cellStyle name="SAPBEXstdItem 2 11 3" xfId="22726" xr:uid="{00000000-0005-0000-0000-000017C90000}"/>
    <cellStyle name="SAPBEXstdItem 2 11 4" xfId="48329" xr:uid="{00000000-0005-0000-0000-000018C90000}"/>
    <cellStyle name="SAPBEXstdItem 2 12" xfId="6829" xr:uid="{00000000-0005-0000-0000-000019C90000}"/>
    <cellStyle name="SAPBEXstdItem 2 12 2" xfId="24093" xr:uid="{00000000-0005-0000-0000-00001AC90000}"/>
    <cellStyle name="SAPBEXstdItem 2 12 3" xfId="28361" xr:uid="{00000000-0005-0000-0000-00001BC90000}"/>
    <cellStyle name="SAPBEXstdItem 2 12 4" xfId="48552" xr:uid="{00000000-0005-0000-0000-00001CC90000}"/>
    <cellStyle name="SAPBEXstdItem 2 13" xfId="7192" xr:uid="{00000000-0005-0000-0000-00001DC90000}"/>
    <cellStyle name="SAPBEXstdItem 2 13 2" xfId="24423" xr:uid="{00000000-0005-0000-0000-00001EC90000}"/>
    <cellStyle name="SAPBEXstdItem 2 13 3" xfId="35863" xr:uid="{00000000-0005-0000-0000-00001FC90000}"/>
    <cellStyle name="SAPBEXstdItem 2 13 4" xfId="48832" xr:uid="{00000000-0005-0000-0000-000020C90000}"/>
    <cellStyle name="SAPBEXstdItem 2 14" xfId="7619" xr:uid="{00000000-0005-0000-0000-000021C90000}"/>
    <cellStyle name="SAPBEXstdItem 2 14 2" xfId="24799" xr:uid="{00000000-0005-0000-0000-000022C90000}"/>
    <cellStyle name="SAPBEXstdItem 2 14 3" xfId="36171" xr:uid="{00000000-0005-0000-0000-000023C90000}"/>
    <cellStyle name="SAPBEXstdItem 2 14 4" xfId="49142" xr:uid="{00000000-0005-0000-0000-000024C90000}"/>
    <cellStyle name="SAPBEXstdItem 2 15" xfId="7916" xr:uid="{00000000-0005-0000-0000-000025C90000}"/>
    <cellStyle name="SAPBEXstdItem 2 15 2" xfId="25069" xr:uid="{00000000-0005-0000-0000-000026C90000}"/>
    <cellStyle name="SAPBEXstdItem 2 15 3" xfId="36401" xr:uid="{00000000-0005-0000-0000-000027C90000}"/>
    <cellStyle name="SAPBEXstdItem 2 15 4" xfId="49372" xr:uid="{00000000-0005-0000-0000-000028C90000}"/>
    <cellStyle name="SAPBEXstdItem 2 16" xfId="8498" xr:uid="{00000000-0005-0000-0000-000029C90000}"/>
    <cellStyle name="SAPBEXstdItem 2 16 2" xfId="25612" xr:uid="{00000000-0005-0000-0000-00002AC90000}"/>
    <cellStyle name="SAPBEXstdItem 2 16 3" xfId="36885" xr:uid="{00000000-0005-0000-0000-00002BC90000}"/>
    <cellStyle name="SAPBEXstdItem 2 16 4" xfId="49856" xr:uid="{00000000-0005-0000-0000-00002CC90000}"/>
    <cellStyle name="SAPBEXstdItem 2 17" xfId="8760" xr:uid="{00000000-0005-0000-0000-00002DC90000}"/>
    <cellStyle name="SAPBEXstdItem 2 17 2" xfId="25839" xr:uid="{00000000-0005-0000-0000-00002EC90000}"/>
    <cellStyle name="SAPBEXstdItem 2 17 3" xfId="37073" xr:uid="{00000000-0005-0000-0000-00002FC90000}"/>
    <cellStyle name="SAPBEXstdItem 2 17 4" xfId="50044" xr:uid="{00000000-0005-0000-0000-000030C90000}"/>
    <cellStyle name="SAPBEXstdItem 2 18" xfId="9037" xr:uid="{00000000-0005-0000-0000-000031C90000}"/>
    <cellStyle name="SAPBEXstdItem 2 18 2" xfId="26088" xr:uid="{00000000-0005-0000-0000-000032C90000}"/>
    <cellStyle name="SAPBEXstdItem 2 18 3" xfId="37289" xr:uid="{00000000-0005-0000-0000-000033C90000}"/>
    <cellStyle name="SAPBEXstdItem 2 18 4" xfId="50260" xr:uid="{00000000-0005-0000-0000-000034C90000}"/>
    <cellStyle name="SAPBEXstdItem 2 19" xfId="10557" xr:uid="{00000000-0005-0000-0000-000035C90000}"/>
    <cellStyle name="SAPBEXstdItem 2 19 2" xfId="27510" xr:uid="{00000000-0005-0000-0000-000036C90000}"/>
    <cellStyle name="SAPBEXstdItem 2 19 3" xfId="38550" xr:uid="{00000000-0005-0000-0000-000037C90000}"/>
    <cellStyle name="SAPBEXstdItem 2 19 4" xfId="51537" xr:uid="{00000000-0005-0000-0000-000038C90000}"/>
    <cellStyle name="SAPBEXstdItem 2 2" xfId="3443" xr:uid="{00000000-0005-0000-0000-000039C90000}"/>
    <cellStyle name="SAPBEXstdItem 2 2 2" xfId="21015" xr:uid="{00000000-0005-0000-0000-00003AC90000}"/>
    <cellStyle name="SAPBEXstdItem 2 2 3" xfId="32438" xr:uid="{00000000-0005-0000-0000-00003BC90000}"/>
    <cellStyle name="SAPBEXstdItem 2 2 4" xfId="45928" xr:uid="{00000000-0005-0000-0000-00003CC90000}"/>
    <cellStyle name="SAPBEXstdItem 2 20" xfId="10803" xr:uid="{00000000-0005-0000-0000-00003DC90000}"/>
    <cellStyle name="SAPBEXstdItem 2 20 2" xfId="27737" xr:uid="{00000000-0005-0000-0000-00003EC90000}"/>
    <cellStyle name="SAPBEXstdItem 2 20 3" xfId="38746" xr:uid="{00000000-0005-0000-0000-00003FC90000}"/>
    <cellStyle name="SAPBEXstdItem 2 20 4" xfId="51754" xr:uid="{00000000-0005-0000-0000-000040C90000}"/>
    <cellStyle name="SAPBEXstdItem 2 21" xfId="11128" xr:uid="{00000000-0005-0000-0000-000041C90000}"/>
    <cellStyle name="SAPBEXstdItem 2 21 2" xfId="28032" xr:uid="{00000000-0005-0000-0000-000042C90000}"/>
    <cellStyle name="SAPBEXstdItem 2 21 3" xfId="38985" xr:uid="{00000000-0005-0000-0000-000043C90000}"/>
    <cellStyle name="SAPBEXstdItem 2 21 4" xfId="51993" xr:uid="{00000000-0005-0000-0000-000044C90000}"/>
    <cellStyle name="SAPBEXstdItem 2 22" xfId="11468" xr:uid="{00000000-0005-0000-0000-000045C90000}"/>
    <cellStyle name="SAPBEXstdItem 2 22 2" xfId="28342" xr:uid="{00000000-0005-0000-0000-000046C90000}"/>
    <cellStyle name="SAPBEXstdItem 2 22 3" xfId="39244" xr:uid="{00000000-0005-0000-0000-000047C90000}"/>
    <cellStyle name="SAPBEXstdItem 2 22 4" xfId="52252" xr:uid="{00000000-0005-0000-0000-000048C90000}"/>
    <cellStyle name="SAPBEXstdItem 2 23" xfId="11739" xr:uid="{00000000-0005-0000-0000-000049C90000}"/>
    <cellStyle name="SAPBEXstdItem 2 23 2" xfId="28579" xr:uid="{00000000-0005-0000-0000-00004AC90000}"/>
    <cellStyle name="SAPBEXstdItem 2 23 3" xfId="39446" xr:uid="{00000000-0005-0000-0000-00004BC90000}"/>
    <cellStyle name="SAPBEXstdItem 2 23 4" xfId="52454" xr:uid="{00000000-0005-0000-0000-00004CC90000}"/>
    <cellStyle name="SAPBEXstdItem 2 24" xfId="12068" xr:uid="{00000000-0005-0000-0000-00004DC90000}"/>
    <cellStyle name="SAPBEXstdItem 2 24 2" xfId="28879" xr:uid="{00000000-0005-0000-0000-00004EC90000}"/>
    <cellStyle name="SAPBEXstdItem 2 24 3" xfId="39707" xr:uid="{00000000-0005-0000-0000-00004FC90000}"/>
    <cellStyle name="SAPBEXstdItem 2 24 4" xfId="52715" xr:uid="{00000000-0005-0000-0000-000050C90000}"/>
    <cellStyle name="SAPBEXstdItem 2 25" xfId="12355" xr:uid="{00000000-0005-0000-0000-000051C90000}"/>
    <cellStyle name="SAPBEXstdItem 2 25 2" xfId="29133" xr:uid="{00000000-0005-0000-0000-000052C90000}"/>
    <cellStyle name="SAPBEXstdItem 2 25 3" xfId="39907" xr:uid="{00000000-0005-0000-0000-000053C90000}"/>
    <cellStyle name="SAPBEXstdItem 2 25 4" xfId="52915" xr:uid="{00000000-0005-0000-0000-000054C90000}"/>
    <cellStyle name="SAPBEXstdItem 2 26" xfId="12627" xr:uid="{00000000-0005-0000-0000-000055C90000}"/>
    <cellStyle name="SAPBEXstdItem 2 26 2" xfId="29374" xr:uid="{00000000-0005-0000-0000-000056C90000}"/>
    <cellStyle name="SAPBEXstdItem 2 26 3" xfId="40107" xr:uid="{00000000-0005-0000-0000-000057C90000}"/>
    <cellStyle name="SAPBEXstdItem 2 26 4" xfId="53115" xr:uid="{00000000-0005-0000-0000-000058C90000}"/>
    <cellStyle name="SAPBEXstdItem 2 27" xfId="12909" xr:uid="{00000000-0005-0000-0000-000059C90000}"/>
    <cellStyle name="SAPBEXstdItem 2 27 2" xfId="29623" xr:uid="{00000000-0005-0000-0000-00005AC90000}"/>
    <cellStyle name="SAPBEXstdItem 2 27 3" xfId="40307" xr:uid="{00000000-0005-0000-0000-00005BC90000}"/>
    <cellStyle name="SAPBEXstdItem 2 27 4" xfId="53315" xr:uid="{00000000-0005-0000-0000-00005CC90000}"/>
    <cellStyle name="SAPBEXstdItem 2 28" xfId="13251" xr:uid="{00000000-0005-0000-0000-00005DC90000}"/>
    <cellStyle name="SAPBEXstdItem 2 28 2" xfId="29931" xr:uid="{00000000-0005-0000-0000-00005EC90000}"/>
    <cellStyle name="SAPBEXstdItem 2 28 3" xfId="40575" xr:uid="{00000000-0005-0000-0000-00005FC90000}"/>
    <cellStyle name="SAPBEXstdItem 2 28 4" xfId="53583" xr:uid="{00000000-0005-0000-0000-000060C90000}"/>
    <cellStyle name="SAPBEXstdItem 2 29" xfId="13588" xr:uid="{00000000-0005-0000-0000-000061C90000}"/>
    <cellStyle name="SAPBEXstdItem 2 29 2" xfId="30237" xr:uid="{00000000-0005-0000-0000-000062C90000}"/>
    <cellStyle name="SAPBEXstdItem 2 29 3" xfId="40841" xr:uid="{00000000-0005-0000-0000-000063C90000}"/>
    <cellStyle name="SAPBEXstdItem 2 29 4" xfId="53849" xr:uid="{00000000-0005-0000-0000-000064C90000}"/>
    <cellStyle name="SAPBEXstdItem 2 3" xfId="3739" xr:uid="{00000000-0005-0000-0000-000065C90000}"/>
    <cellStyle name="SAPBEXstdItem 2 3 2" xfId="21274" xr:uid="{00000000-0005-0000-0000-000066C90000}"/>
    <cellStyle name="SAPBEXstdItem 2 3 3" xfId="33211" xr:uid="{00000000-0005-0000-0000-000067C90000}"/>
    <cellStyle name="SAPBEXstdItem 2 3 4" xfId="46145" xr:uid="{00000000-0005-0000-0000-000068C90000}"/>
    <cellStyle name="SAPBEXstdItem 2 30" xfId="13828" xr:uid="{00000000-0005-0000-0000-000069C90000}"/>
    <cellStyle name="SAPBEXstdItem 2 30 2" xfId="30451" xr:uid="{00000000-0005-0000-0000-00006AC90000}"/>
    <cellStyle name="SAPBEXstdItem 2 30 3" xfId="41026" xr:uid="{00000000-0005-0000-0000-00006BC90000}"/>
    <cellStyle name="SAPBEXstdItem 2 30 4" xfId="54034" xr:uid="{00000000-0005-0000-0000-00006CC90000}"/>
    <cellStyle name="SAPBEXstdItem 2 31" xfId="14103" xr:uid="{00000000-0005-0000-0000-00006DC90000}"/>
    <cellStyle name="SAPBEXstdItem 2 31 2" xfId="30690" xr:uid="{00000000-0005-0000-0000-00006EC90000}"/>
    <cellStyle name="SAPBEXstdItem 2 31 3" xfId="41228" xr:uid="{00000000-0005-0000-0000-00006FC90000}"/>
    <cellStyle name="SAPBEXstdItem 2 31 4" xfId="54236" xr:uid="{00000000-0005-0000-0000-000070C90000}"/>
    <cellStyle name="SAPBEXstdItem 2 32" xfId="14400" xr:uid="{00000000-0005-0000-0000-000071C90000}"/>
    <cellStyle name="SAPBEXstdItem 2 32 2" xfId="30954" xr:uid="{00000000-0005-0000-0000-000072C90000}"/>
    <cellStyle name="SAPBEXstdItem 2 32 3" xfId="41444" xr:uid="{00000000-0005-0000-0000-000073C90000}"/>
    <cellStyle name="SAPBEXstdItem 2 32 4" xfId="54452" xr:uid="{00000000-0005-0000-0000-000074C90000}"/>
    <cellStyle name="SAPBEXstdItem 2 33" xfId="14724" xr:uid="{00000000-0005-0000-0000-000075C90000}"/>
    <cellStyle name="SAPBEXstdItem 2 33 2" xfId="31242" xr:uid="{00000000-0005-0000-0000-000076C90000}"/>
    <cellStyle name="SAPBEXstdItem 2 33 3" xfId="41687" xr:uid="{00000000-0005-0000-0000-000077C90000}"/>
    <cellStyle name="SAPBEXstdItem 2 33 4" xfId="54695" xr:uid="{00000000-0005-0000-0000-000078C90000}"/>
    <cellStyle name="SAPBEXstdItem 2 34" xfId="15026" xr:uid="{00000000-0005-0000-0000-000079C90000}"/>
    <cellStyle name="SAPBEXstdItem 2 34 2" xfId="31511" xr:uid="{00000000-0005-0000-0000-00007AC90000}"/>
    <cellStyle name="SAPBEXstdItem 2 34 3" xfId="41919" xr:uid="{00000000-0005-0000-0000-00007BC90000}"/>
    <cellStyle name="SAPBEXstdItem 2 34 4" xfId="54927" xr:uid="{00000000-0005-0000-0000-00007CC90000}"/>
    <cellStyle name="SAPBEXstdItem 2 35" xfId="15332" xr:uid="{00000000-0005-0000-0000-00007DC90000}"/>
    <cellStyle name="SAPBEXstdItem 2 35 2" xfId="31780" xr:uid="{00000000-0005-0000-0000-00007EC90000}"/>
    <cellStyle name="SAPBEXstdItem 2 35 3" xfId="42149" xr:uid="{00000000-0005-0000-0000-00007FC90000}"/>
    <cellStyle name="SAPBEXstdItem 2 35 4" xfId="55157" xr:uid="{00000000-0005-0000-0000-000080C90000}"/>
    <cellStyle name="SAPBEXstdItem 2 36" xfId="15777" xr:uid="{00000000-0005-0000-0000-000081C90000}"/>
    <cellStyle name="SAPBEXstdItem 2 36 2" xfId="32184" xr:uid="{00000000-0005-0000-0000-000082C90000}"/>
    <cellStyle name="SAPBEXstdItem 2 36 3" xfId="42511" xr:uid="{00000000-0005-0000-0000-000083C90000}"/>
    <cellStyle name="SAPBEXstdItem 2 36 4" xfId="55519" xr:uid="{00000000-0005-0000-0000-000084C90000}"/>
    <cellStyle name="SAPBEXstdItem 2 37" xfId="16041" xr:uid="{00000000-0005-0000-0000-000085C90000}"/>
    <cellStyle name="SAPBEXstdItem 2 37 2" xfId="32412" xr:uid="{00000000-0005-0000-0000-000086C90000}"/>
    <cellStyle name="SAPBEXstdItem 2 37 3" xfId="42701" xr:uid="{00000000-0005-0000-0000-000087C90000}"/>
    <cellStyle name="SAPBEXstdItem 2 37 4" xfId="55709" xr:uid="{00000000-0005-0000-0000-000088C90000}"/>
    <cellStyle name="SAPBEXstdItem 2 38" xfId="16528" xr:uid="{00000000-0005-0000-0000-000089C90000}"/>
    <cellStyle name="SAPBEXstdItem 2 38 2" xfId="32859" xr:uid="{00000000-0005-0000-0000-00008AC90000}"/>
    <cellStyle name="SAPBEXstdItem 2 38 3" xfId="43098" xr:uid="{00000000-0005-0000-0000-00008BC90000}"/>
    <cellStyle name="SAPBEXstdItem 2 38 4" xfId="56106" xr:uid="{00000000-0005-0000-0000-00008CC90000}"/>
    <cellStyle name="SAPBEXstdItem 2 39" xfId="16747" xr:uid="{00000000-0005-0000-0000-00008DC90000}"/>
    <cellStyle name="SAPBEXstdItem 2 39 2" xfId="33053" xr:uid="{00000000-0005-0000-0000-00008EC90000}"/>
    <cellStyle name="SAPBEXstdItem 2 39 3" xfId="43268" xr:uid="{00000000-0005-0000-0000-00008FC90000}"/>
    <cellStyle name="SAPBEXstdItem 2 39 4" xfId="56276" xr:uid="{00000000-0005-0000-0000-000090C90000}"/>
    <cellStyle name="SAPBEXstdItem 2 4" xfId="4356" xr:uid="{00000000-0005-0000-0000-000091C90000}"/>
    <cellStyle name="SAPBEXstdItem 2 4 2" xfId="21838" xr:uid="{00000000-0005-0000-0000-000092C90000}"/>
    <cellStyle name="SAPBEXstdItem 2 4 3" xfId="35522" xr:uid="{00000000-0005-0000-0000-000093C90000}"/>
    <cellStyle name="SAPBEXstdItem 2 4 4" xfId="46623" xr:uid="{00000000-0005-0000-0000-000094C90000}"/>
    <cellStyle name="SAPBEXstdItem 2 40" xfId="17548" xr:uid="{00000000-0005-0000-0000-000095C90000}"/>
    <cellStyle name="SAPBEXstdItem 2 40 2" xfId="33786" xr:uid="{00000000-0005-0000-0000-000096C90000}"/>
    <cellStyle name="SAPBEXstdItem 2 40 3" xfId="43900" xr:uid="{00000000-0005-0000-0000-000097C90000}"/>
    <cellStyle name="SAPBEXstdItem 2 40 4" xfId="56908" xr:uid="{00000000-0005-0000-0000-000098C90000}"/>
    <cellStyle name="SAPBEXstdItem 2 41" xfId="17799" xr:uid="{00000000-0005-0000-0000-000099C90000}"/>
    <cellStyle name="SAPBEXstdItem 2 41 2" xfId="34007" xr:uid="{00000000-0005-0000-0000-00009AC90000}"/>
    <cellStyle name="SAPBEXstdItem 2 41 3" xfId="44081" xr:uid="{00000000-0005-0000-0000-00009BC90000}"/>
    <cellStyle name="SAPBEXstdItem 2 41 4" xfId="57089" xr:uid="{00000000-0005-0000-0000-00009CC90000}"/>
    <cellStyle name="SAPBEXstdItem 2 42" xfId="18118" xr:uid="{00000000-0005-0000-0000-00009DC90000}"/>
    <cellStyle name="SAPBEXstdItem 2 42 2" xfId="34288" xr:uid="{00000000-0005-0000-0000-00009EC90000}"/>
    <cellStyle name="SAPBEXstdItem 2 42 3" xfId="44315" xr:uid="{00000000-0005-0000-0000-00009FC90000}"/>
    <cellStyle name="SAPBEXstdItem 2 42 4" xfId="57323" xr:uid="{00000000-0005-0000-0000-0000A0C90000}"/>
    <cellStyle name="SAPBEXstdItem 2 43" xfId="18429" xr:uid="{00000000-0005-0000-0000-0000A1C90000}"/>
    <cellStyle name="SAPBEXstdItem 2 43 2" xfId="34563" xr:uid="{00000000-0005-0000-0000-0000A2C90000}"/>
    <cellStyle name="SAPBEXstdItem 2 43 3" xfId="44545" xr:uid="{00000000-0005-0000-0000-0000A3C90000}"/>
    <cellStyle name="SAPBEXstdItem 2 43 4" xfId="57553" xr:uid="{00000000-0005-0000-0000-0000A4C90000}"/>
    <cellStyle name="SAPBEXstdItem 2 44" xfId="18745" xr:uid="{00000000-0005-0000-0000-0000A5C90000}"/>
    <cellStyle name="SAPBEXstdItem 2 44 2" xfId="34843" xr:uid="{00000000-0005-0000-0000-0000A6C90000}"/>
    <cellStyle name="SAPBEXstdItem 2 44 3" xfId="44780" xr:uid="{00000000-0005-0000-0000-0000A7C90000}"/>
    <cellStyle name="SAPBEXstdItem 2 44 4" xfId="57788" xr:uid="{00000000-0005-0000-0000-0000A8C90000}"/>
    <cellStyle name="SAPBEXstdItem 2 45" xfId="19205" xr:uid="{00000000-0005-0000-0000-0000A9C90000}"/>
    <cellStyle name="SAPBEXstdItem 2 45 2" xfId="35252" xr:uid="{00000000-0005-0000-0000-0000AAC90000}"/>
    <cellStyle name="SAPBEXstdItem 2 45 3" xfId="45122" xr:uid="{00000000-0005-0000-0000-0000ABC90000}"/>
    <cellStyle name="SAPBEXstdItem 2 45 4" xfId="58130" xr:uid="{00000000-0005-0000-0000-0000ACC90000}"/>
    <cellStyle name="SAPBEXstdItem 2 46" xfId="19508" xr:uid="{00000000-0005-0000-0000-0000ADC90000}"/>
    <cellStyle name="SAPBEXstdItem 2 46 2" xfId="35518" xr:uid="{00000000-0005-0000-0000-0000AEC90000}"/>
    <cellStyle name="SAPBEXstdItem 2 46 3" xfId="45345" xr:uid="{00000000-0005-0000-0000-0000AFC90000}"/>
    <cellStyle name="SAPBEXstdItem 2 46 4" xfId="58353" xr:uid="{00000000-0005-0000-0000-0000B0C90000}"/>
    <cellStyle name="SAPBEXstdItem 2 47" xfId="22906" xr:uid="{00000000-0005-0000-0000-0000B1C90000}"/>
    <cellStyle name="SAPBEXstdItem 2 48" xfId="45597" xr:uid="{00000000-0005-0000-0000-0000B2C90000}"/>
    <cellStyle name="SAPBEXstdItem 2 5" xfId="4600" xr:uid="{00000000-0005-0000-0000-0000B3C90000}"/>
    <cellStyle name="SAPBEXstdItem 2 5 2" xfId="22051" xr:uid="{00000000-0005-0000-0000-0000B4C90000}"/>
    <cellStyle name="SAPBEXstdItem 2 5 3" xfId="35306" xr:uid="{00000000-0005-0000-0000-0000B5C90000}"/>
    <cellStyle name="SAPBEXstdItem 2 5 4" xfId="46795" xr:uid="{00000000-0005-0000-0000-0000B6C90000}"/>
    <cellStyle name="SAPBEXstdItem 2 6" xfId="4990" xr:uid="{00000000-0005-0000-0000-0000B7C90000}"/>
    <cellStyle name="SAPBEXstdItem 2 6 2" xfId="22413" xr:uid="{00000000-0005-0000-0000-0000B8C90000}"/>
    <cellStyle name="SAPBEXstdItem 2 6 3" xfId="19749" xr:uid="{00000000-0005-0000-0000-0000B9C90000}"/>
    <cellStyle name="SAPBEXstdItem 2 6 4" xfId="47107" xr:uid="{00000000-0005-0000-0000-0000BAC90000}"/>
    <cellStyle name="SAPBEXstdItem 2 7" xfId="5215" xr:uid="{00000000-0005-0000-0000-0000BBC90000}"/>
    <cellStyle name="SAPBEXstdItem 2 7 2" xfId="22616" xr:uid="{00000000-0005-0000-0000-0000BCC90000}"/>
    <cellStyle name="SAPBEXstdItem 2 7 3" xfId="19634" xr:uid="{00000000-0005-0000-0000-0000BDC90000}"/>
    <cellStyle name="SAPBEXstdItem 2 7 4" xfId="47288" xr:uid="{00000000-0005-0000-0000-0000BEC90000}"/>
    <cellStyle name="SAPBEXstdItem 2 8" xfId="5500" xr:uid="{00000000-0005-0000-0000-0000BFC90000}"/>
    <cellStyle name="SAPBEXstdItem 2 8 2" xfId="22877" xr:uid="{00000000-0005-0000-0000-0000C0C90000}"/>
    <cellStyle name="SAPBEXstdItem 2 8 3" xfId="27883" xr:uid="{00000000-0005-0000-0000-0000C1C90000}"/>
    <cellStyle name="SAPBEXstdItem 2 8 4" xfId="47506" xr:uid="{00000000-0005-0000-0000-0000C2C90000}"/>
    <cellStyle name="SAPBEXstdItem 2 9" xfId="5708" xr:uid="{00000000-0005-0000-0000-0000C3C90000}"/>
    <cellStyle name="SAPBEXstdItem 2 9 2" xfId="23066" xr:uid="{00000000-0005-0000-0000-0000C4C90000}"/>
    <cellStyle name="SAPBEXstdItem 2 9 3" xfId="22641" xr:uid="{00000000-0005-0000-0000-0000C5C90000}"/>
    <cellStyle name="SAPBEXstdItem 2 9 4" xfId="47668" xr:uid="{00000000-0005-0000-0000-0000C6C90000}"/>
    <cellStyle name="SAPBEXstdItem 20" xfId="13900" xr:uid="{00000000-0005-0000-0000-0000C7C90000}"/>
    <cellStyle name="SAPBEXstdItem 20 2" xfId="30506" xr:uid="{00000000-0005-0000-0000-0000C8C90000}"/>
    <cellStyle name="SAPBEXstdItem 20 3" xfId="41068" xr:uid="{00000000-0005-0000-0000-0000C9C90000}"/>
    <cellStyle name="SAPBEXstdItem 20 4" xfId="54076" xr:uid="{00000000-0005-0000-0000-0000CAC90000}"/>
    <cellStyle name="SAPBEXstdItem 21" xfId="11825" xr:uid="{00000000-0005-0000-0000-0000CBC90000}"/>
    <cellStyle name="SAPBEXstdItem 21 2" xfId="28650" xr:uid="{00000000-0005-0000-0000-0000CCC90000}"/>
    <cellStyle name="SAPBEXstdItem 21 3" xfId="39502" xr:uid="{00000000-0005-0000-0000-0000CDC90000}"/>
    <cellStyle name="SAPBEXstdItem 21 4" xfId="52510" xr:uid="{00000000-0005-0000-0000-0000CEC90000}"/>
    <cellStyle name="SAPBEXstdItem 22" xfId="15462" xr:uid="{00000000-0005-0000-0000-0000CFC90000}"/>
    <cellStyle name="SAPBEXstdItem 22 2" xfId="31890" xr:uid="{00000000-0005-0000-0000-0000D0C90000}"/>
    <cellStyle name="SAPBEXstdItem 22 3" xfId="42242" xr:uid="{00000000-0005-0000-0000-0000D1C90000}"/>
    <cellStyle name="SAPBEXstdItem 22 4" xfId="55250" xr:uid="{00000000-0005-0000-0000-0000D2C90000}"/>
    <cellStyle name="SAPBEXstdItem 23" xfId="16267" xr:uid="{00000000-0005-0000-0000-0000D3C90000}"/>
    <cellStyle name="SAPBEXstdItem 23 2" xfId="32613" xr:uid="{00000000-0005-0000-0000-0000D4C90000}"/>
    <cellStyle name="SAPBEXstdItem 23 3" xfId="42871" xr:uid="{00000000-0005-0000-0000-0000D5C90000}"/>
    <cellStyle name="SAPBEXstdItem 23 4" xfId="55879" xr:uid="{00000000-0005-0000-0000-0000D6C90000}"/>
    <cellStyle name="SAPBEXstdItem 24" xfId="16946" xr:uid="{00000000-0005-0000-0000-0000D7C90000}"/>
    <cellStyle name="SAPBEXstdItem 24 2" xfId="33227" xr:uid="{00000000-0005-0000-0000-0000D8C90000}"/>
    <cellStyle name="SAPBEXstdItem 24 3" xfId="43409" xr:uid="{00000000-0005-0000-0000-0000D9C90000}"/>
    <cellStyle name="SAPBEXstdItem 24 4" xfId="56417" xr:uid="{00000000-0005-0000-0000-0000DAC90000}"/>
    <cellStyle name="SAPBEXstdItem 25" xfId="17051" xr:uid="{00000000-0005-0000-0000-0000DBC90000}"/>
    <cellStyle name="SAPBEXstdItem 25 2" xfId="33331" xr:uid="{00000000-0005-0000-0000-0000DCC90000}"/>
    <cellStyle name="SAPBEXstdItem 25 3" xfId="43508" xr:uid="{00000000-0005-0000-0000-0000DDC90000}"/>
    <cellStyle name="SAPBEXstdItem 25 4" xfId="56516" xr:uid="{00000000-0005-0000-0000-0000DEC90000}"/>
    <cellStyle name="SAPBEXstdItem 26" xfId="17202" xr:uid="{00000000-0005-0000-0000-0000DFC90000}"/>
    <cellStyle name="SAPBEXstdItem 26 2" xfId="33463" xr:uid="{00000000-0005-0000-0000-0000E0C90000}"/>
    <cellStyle name="SAPBEXstdItem 26 3" xfId="43614" xr:uid="{00000000-0005-0000-0000-0000E1C90000}"/>
    <cellStyle name="SAPBEXstdItem 26 4" xfId="56622" xr:uid="{00000000-0005-0000-0000-0000E2C90000}"/>
    <cellStyle name="SAPBEXstdItem 27" xfId="18310" xr:uid="{00000000-0005-0000-0000-0000E3C90000}"/>
    <cellStyle name="SAPBEXstdItem 27 2" xfId="34447" xr:uid="{00000000-0005-0000-0000-0000E4C90000}"/>
    <cellStyle name="SAPBEXstdItem 27 3" xfId="44430" xr:uid="{00000000-0005-0000-0000-0000E5C90000}"/>
    <cellStyle name="SAPBEXstdItem 27 4" xfId="57438" xr:uid="{00000000-0005-0000-0000-0000E6C90000}"/>
    <cellStyle name="SAPBEXstdItem 28" xfId="18903" xr:uid="{00000000-0005-0000-0000-0000E7C90000}"/>
    <cellStyle name="SAPBEXstdItem 28 2" xfId="34975" xr:uid="{00000000-0005-0000-0000-0000E8C90000}"/>
    <cellStyle name="SAPBEXstdItem 28 3" xfId="44889" xr:uid="{00000000-0005-0000-0000-0000E9C90000}"/>
    <cellStyle name="SAPBEXstdItem 28 4" xfId="57897" xr:uid="{00000000-0005-0000-0000-0000EAC90000}"/>
    <cellStyle name="SAPBEXstdItem 29" xfId="33265" xr:uid="{00000000-0005-0000-0000-0000EBC90000}"/>
    <cellStyle name="SAPBEXstdItem 3" xfId="2815" xr:uid="{00000000-0005-0000-0000-0000ECC90000}"/>
    <cellStyle name="SAPBEXstdItem 3 10" xfId="6189" xr:uid="{00000000-0005-0000-0000-0000EDC90000}"/>
    <cellStyle name="SAPBEXstdItem 3 10 2" xfId="23511" xr:uid="{00000000-0005-0000-0000-0000EEC90000}"/>
    <cellStyle name="SAPBEXstdItem 3 10 3" xfId="24300" xr:uid="{00000000-0005-0000-0000-0000EFC90000}"/>
    <cellStyle name="SAPBEXstdItem 3 10 4" xfId="48045" xr:uid="{00000000-0005-0000-0000-0000F0C90000}"/>
    <cellStyle name="SAPBEXstdItem 3 11" xfId="6421" xr:uid="{00000000-0005-0000-0000-0000F1C90000}"/>
    <cellStyle name="SAPBEXstdItem 3 11 2" xfId="23720" xr:uid="{00000000-0005-0000-0000-0000F2C90000}"/>
    <cellStyle name="SAPBEXstdItem 3 11 3" xfId="27029" xr:uid="{00000000-0005-0000-0000-0000F3C90000}"/>
    <cellStyle name="SAPBEXstdItem 3 11 4" xfId="48218" xr:uid="{00000000-0005-0000-0000-0000F4C90000}"/>
    <cellStyle name="SAPBEXstdItem 3 12" xfId="6715" xr:uid="{00000000-0005-0000-0000-0000F5C90000}"/>
    <cellStyle name="SAPBEXstdItem 3 12 2" xfId="23982" xr:uid="{00000000-0005-0000-0000-0000F6C90000}"/>
    <cellStyle name="SAPBEXstdItem 3 12 3" xfId="34134" xr:uid="{00000000-0005-0000-0000-0000F7C90000}"/>
    <cellStyle name="SAPBEXstdItem 3 12 4" xfId="48441" xr:uid="{00000000-0005-0000-0000-0000F8C90000}"/>
    <cellStyle name="SAPBEXstdItem 3 13" xfId="7080" xr:uid="{00000000-0005-0000-0000-0000F9C90000}"/>
    <cellStyle name="SAPBEXstdItem 3 13 2" xfId="24311" xr:uid="{00000000-0005-0000-0000-0000FAC90000}"/>
    <cellStyle name="SAPBEXstdItem 3 13 3" xfId="35752" xr:uid="{00000000-0005-0000-0000-0000FBC90000}"/>
    <cellStyle name="SAPBEXstdItem 3 13 4" xfId="48721" xr:uid="{00000000-0005-0000-0000-0000FCC90000}"/>
    <cellStyle name="SAPBEXstdItem 3 14" xfId="7505" xr:uid="{00000000-0005-0000-0000-0000FDC90000}"/>
    <cellStyle name="SAPBEXstdItem 3 14 2" xfId="24688" xr:uid="{00000000-0005-0000-0000-0000FEC90000}"/>
    <cellStyle name="SAPBEXstdItem 3 14 3" xfId="36060" xr:uid="{00000000-0005-0000-0000-0000FFC90000}"/>
    <cellStyle name="SAPBEXstdItem 3 14 4" xfId="49031" xr:uid="{00000000-0005-0000-0000-000000CA0000}"/>
    <cellStyle name="SAPBEXstdItem 3 15" xfId="7803" xr:uid="{00000000-0005-0000-0000-000001CA0000}"/>
    <cellStyle name="SAPBEXstdItem 3 15 2" xfId="24958" xr:uid="{00000000-0005-0000-0000-000002CA0000}"/>
    <cellStyle name="SAPBEXstdItem 3 15 3" xfId="36290" xr:uid="{00000000-0005-0000-0000-000003CA0000}"/>
    <cellStyle name="SAPBEXstdItem 3 15 4" xfId="49261" xr:uid="{00000000-0005-0000-0000-000004CA0000}"/>
    <cellStyle name="SAPBEXstdItem 3 16" xfId="8384" xr:uid="{00000000-0005-0000-0000-000005CA0000}"/>
    <cellStyle name="SAPBEXstdItem 3 16 2" xfId="25500" xr:uid="{00000000-0005-0000-0000-000006CA0000}"/>
    <cellStyle name="SAPBEXstdItem 3 16 3" xfId="36773" xr:uid="{00000000-0005-0000-0000-000007CA0000}"/>
    <cellStyle name="SAPBEXstdItem 3 16 4" xfId="49744" xr:uid="{00000000-0005-0000-0000-000008CA0000}"/>
    <cellStyle name="SAPBEXstdItem 3 17" xfId="8646" xr:uid="{00000000-0005-0000-0000-000009CA0000}"/>
    <cellStyle name="SAPBEXstdItem 3 17 2" xfId="25727" xr:uid="{00000000-0005-0000-0000-00000ACA0000}"/>
    <cellStyle name="SAPBEXstdItem 3 17 3" xfId="36962" xr:uid="{00000000-0005-0000-0000-00000BCA0000}"/>
    <cellStyle name="SAPBEXstdItem 3 17 4" xfId="49933" xr:uid="{00000000-0005-0000-0000-00000CCA0000}"/>
    <cellStyle name="SAPBEXstdItem 3 18" xfId="8924" xr:uid="{00000000-0005-0000-0000-00000DCA0000}"/>
    <cellStyle name="SAPBEXstdItem 3 18 2" xfId="25977" xr:uid="{00000000-0005-0000-0000-00000ECA0000}"/>
    <cellStyle name="SAPBEXstdItem 3 18 3" xfId="37178" xr:uid="{00000000-0005-0000-0000-00000FCA0000}"/>
    <cellStyle name="SAPBEXstdItem 3 18 4" xfId="50149" xr:uid="{00000000-0005-0000-0000-000010CA0000}"/>
    <cellStyle name="SAPBEXstdItem 3 19" xfId="10444" xr:uid="{00000000-0005-0000-0000-000011CA0000}"/>
    <cellStyle name="SAPBEXstdItem 3 19 2" xfId="27397" xr:uid="{00000000-0005-0000-0000-000012CA0000}"/>
    <cellStyle name="SAPBEXstdItem 3 19 3" xfId="38438" xr:uid="{00000000-0005-0000-0000-000013CA0000}"/>
    <cellStyle name="SAPBEXstdItem 3 19 4" xfId="51425" xr:uid="{00000000-0005-0000-0000-000014CA0000}"/>
    <cellStyle name="SAPBEXstdItem 3 2" xfId="3329" xr:uid="{00000000-0005-0000-0000-000015CA0000}"/>
    <cellStyle name="SAPBEXstdItem 3 2 2" xfId="20903" xr:uid="{00000000-0005-0000-0000-000016CA0000}"/>
    <cellStyle name="SAPBEXstdItem 3 2 3" xfId="23385" xr:uid="{00000000-0005-0000-0000-000017CA0000}"/>
    <cellStyle name="SAPBEXstdItem 3 2 4" xfId="45817" xr:uid="{00000000-0005-0000-0000-000018CA0000}"/>
    <cellStyle name="SAPBEXstdItem 3 20" xfId="10690" xr:uid="{00000000-0005-0000-0000-000019CA0000}"/>
    <cellStyle name="SAPBEXstdItem 3 20 2" xfId="27626" xr:uid="{00000000-0005-0000-0000-00001ACA0000}"/>
    <cellStyle name="SAPBEXstdItem 3 20 3" xfId="38635" xr:uid="{00000000-0005-0000-0000-00001BCA0000}"/>
    <cellStyle name="SAPBEXstdItem 3 20 4" xfId="51643" xr:uid="{00000000-0005-0000-0000-00001CCA0000}"/>
    <cellStyle name="SAPBEXstdItem 3 21" xfId="11014" xr:uid="{00000000-0005-0000-0000-00001DCA0000}"/>
    <cellStyle name="SAPBEXstdItem 3 21 2" xfId="27921" xr:uid="{00000000-0005-0000-0000-00001ECA0000}"/>
    <cellStyle name="SAPBEXstdItem 3 21 3" xfId="38874" xr:uid="{00000000-0005-0000-0000-00001FCA0000}"/>
    <cellStyle name="SAPBEXstdItem 3 21 4" xfId="51882" xr:uid="{00000000-0005-0000-0000-000020CA0000}"/>
    <cellStyle name="SAPBEXstdItem 3 22" xfId="11352" xr:uid="{00000000-0005-0000-0000-000021CA0000}"/>
    <cellStyle name="SAPBEXstdItem 3 22 2" xfId="28228" xr:uid="{00000000-0005-0000-0000-000022CA0000}"/>
    <cellStyle name="SAPBEXstdItem 3 22 3" xfId="39131" xr:uid="{00000000-0005-0000-0000-000023CA0000}"/>
    <cellStyle name="SAPBEXstdItem 3 22 4" xfId="52139" xr:uid="{00000000-0005-0000-0000-000024CA0000}"/>
    <cellStyle name="SAPBEXstdItem 3 23" xfId="11623" xr:uid="{00000000-0005-0000-0000-000025CA0000}"/>
    <cellStyle name="SAPBEXstdItem 3 23 2" xfId="28467" xr:uid="{00000000-0005-0000-0000-000026CA0000}"/>
    <cellStyle name="SAPBEXstdItem 3 23 3" xfId="39334" xr:uid="{00000000-0005-0000-0000-000027CA0000}"/>
    <cellStyle name="SAPBEXstdItem 3 23 4" xfId="52342" xr:uid="{00000000-0005-0000-0000-000028CA0000}"/>
    <cellStyle name="SAPBEXstdItem 3 24" xfId="11954" xr:uid="{00000000-0005-0000-0000-000029CA0000}"/>
    <cellStyle name="SAPBEXstdItem 3 24 2" xfId="28767" xr:uid="{00000000-0005-0000-0000-00002ACA0000}"/>
    <cellStyle name="SAPBEXstdItem 3 24 3" xfId="39595" xr:uid="{00000000-0005-0000-0000-00002BCA0000}"/>
    <cellStyle name="SAPBEXstdItem 3 24 4" xfId="52603" xr:uid="{00000000-0005-0000-0000-00002CCA0000}"/>
    <cellStyle name="SAPBEXstdItem 3 25" xfId="12239" xr:uid="{00000000-0005-0000-0000-00002DCA0000}"/>
    <cellStyle name="SAPBEXstdItem 3 25 2" xfId="29020" xr:uid="{00000000-0005-0000-0000-00002ECA0000}"/>
    <cellStyle name="SAPBEXstdItem 3 25 3" xfId="39794" xr:uid="{00000000-0005-0000-0000-00002FCA0000}"/>
    <cellStyle name="SAPBEXstdItem 3 25 4" xfId="52802" xr:uid="{00000000-0005-0000-0000-000030CA0000}"/>
    <cellStyle name="SAPBEXstdItem 3 26" xfId="12512" xr:uid="{00000000-0005-0000-0000-000031CA0000}"/>
    <cellStyle name="SAPBEXstdItem 3 26 2" xfId="29261" xr:uid="{00000000-0005-0000-0000-000032CA0000}"/>
    <cellStyle name="SAPBEXstdItem 3 26 3" xfId="39995" xr:uid="{00000000-0005-0000-0000-000033CA0000}"/>
    <cellStyle name="SAPBEXstdItem 3 26 4" xfId="53003" xr:uid="{00000000-0005-0000-0000-000034CA0000}"/>
    <cellStyle name="SAPBEXstdItem 3 27" xfId="12795" xr:uid="{00000000-0005-0000-0000-000035CA0000}"/>
    <cellStyle name="SAPBEXstdItem 3 27 2" xfId="29512" xr:uid="{00000000-0005-0000-0000-000036CA0000}"/>
    <cellStyle name="SAPBEXstdItem 3 27 3" xfId="40196" xr:uid="{00000000-0005-0000-0000-000037CA0000}"/>
    <cellStyle name="SAPBEXstdItem 3 27 4" xfId="53204" xr:uid="{00000000-0005-0000-0000-000038CA0000}"/>
    <cellStyle name="SAPBEXstdItem 3 28" xfId="13138" xr:uid="{00000000-0005-0000-0000-000039CA0000}"/>
    <cellStyle name="SAPBEXstdItem 3 28 2" xfId="29820" xr:uid="{00000000-0005-0000-0000-00003ACA0000}"/>
    <cellStyle name="SAPBEXstdItem 3 28 3" xfId="40464" xr:uid="{00000000-0005-0000-0000-00003BCA0000}"/>
    <cellStyle name="SAPBEXstdItem 3 28 4" xfId="53472" xr:uid="{00000000-0005-0000-0000-00003CCA0000}"/>
    <cellStyle name="SAPBEXstdItem 3 29" xfId="13475" xr:uid="{00000000-0005-0000-0000-00003DCA0000}"/>
    <cellStyle name="SAPBEXstdItem 3 29 2" xfId="30126" xr:uid="{00000000-0005-0000-0000-00003ECA0000}"/>
    <cellStyle name="SAPBEXstdItem 3 29 3" xfId="40730" xr:uid="{00000000-0005-0000-0000-00003FCA0000}"/>
    <cellStyle name="SAPBEXstdItem 3 29 4" xfId="53738" xr:uid="{00000000-0005-0000-0000-000040CA0000}"/>
    <cellStyle name="SAPBEXstdItem 3 3" xfId="3625" xr:uid="{00000000-0005-0000-0000-000041CA0000}"/>
    <cellStyle name="SAPBEXstdItem 3 3 2" xfId="21163" xr:uid="{00000000-0005-0000-0000-000042CA0000}"/>
    <cellStyle name="SAPBEXstdItem 3 3 3" xfId="25655" xr:uid="{00000000-0005-0000-0000-000043CA0000}"/>
    <cellStyle name="SAPBEXstdItem 3 3 4" xfId="46034" xr:uid="{00000000-0005-0000-0000-000044CA0000}"/>
    <cellStyle name="SAPBEXstdItem 3 30" xfId="13714" xr:uid="{00000000-0005-0000-0000-000045CA0000}"/>
    <cellStyle name="SAPBEXstdItem 3 30 2" xfId="30339" xr:uid="{00000000-0005-0000-0000-000046CA0000}"/>
    <cellStyle name="SAPBEXstdItem 3 30 3" xfId="40915" xr:uid="{00000000-0005-0000-0000-000047CA0000}"/>
    <cellStyle name="SAPBEXstdItem 3 30 4" xfId="53923" xr:uid="{00000000-0005-0000-0000-000048CA0000}"/>
    <cellStyle name="SAPBEXstdItem 3 31" xfId="13989" xr:uid="{00000000-0005-0000-0000-000049CA0000}"/>
    <cellStyle name="SAPBEXstdItem 3 31 2" xfId="30579" xr:uid="{00000000-0005-0000-0000-00004ACA0000}"/>
    <cellStyle name="SAPBEXstdItem 3 31 3" xfId="41117" xr:uid="{00000000-0005-0000-0000-00004BCA0000}"/>
    <cellStyle name="SAPBEXstdItem 3 31 4" xfId="54125" xr:uid="{00000000-0005-0000-0000-00004CCA0000}"/>
    <cellStyle name="SAPBEXstdItem 3 32" xfId="14286" xr:uid="{00000000-0005-0000-0000-00004DCA0000}"/>
    <cellStyle name="SAPBEXstdItem 3 32 2" xfId="30843" xr:uid="{00000000-0005-0000-0000-00004ECA0000}"/>
    <cellStyle name="SAPBEXstdItem 3 32 3" xfId="41333" xr:uid="{00000000-0005-0000-0000-00004FCA0000}"/>
    <cellStyle name="SAPBEXstdItem 3 32 4" xfId="54341" xr:uid="{00000000-0005-0000-0000-000050CA0000}"/>
    <cellStyle name="SAPBEXstdItem 3 33" xfId="14610" xr:uid="{00000000-0005-0000-0000-000051CA0000}"/>
    <cellStyle name="SAPBEXstdItem 3 33 2" xfId="31131" xr:uid="{00000000-0005-0000-0000-000052CA0000}"/>
    <cellStyle name="SAPBEXstdItem 3 33 3" xfId="41576" xr:uid="{00000000-0005-0000-0000-000053CA0000}"/>
    <cellStyle name="SAPBEXstdItem 3 33 4" xfId="54584" xr:uid="{00000000-0005-0000-0000-000054CA0000}"/>
    <cellStyle name="SAPBEXstdItem 3 34" xfId="14913" xr:uid="{00000000-0005-0000-0000-000055CA0000}"/>
    <cellStyle name="SAPBEXstdItem 3 34 2" xfId="31400" xr:uid="{00000000-0005-0000-0000-000056CA0000}"/>
    <cellStyle name="SAPBEXstdItem 3 34 3" xfId="41808" xr:uid="{00000000-0005-0000-0000-000057CA0000}"/>
    <cellStyle name="SAPBEXstdItem 3 34 4" xfId="54816" xr:uid="{00000000-0005-0000-0000-000058CA0000}"/>
    <cellStyle name="SAPBEXstdItem 3 35" xfId="15218" xr:uid="{00000000-0005-0000-0000-000059CA0000}"/>
    <cellStyle name="SAPBEXstdItem 3 35 2" xfId="31669" xr:uid="{00000000-0005-0000-0000-00005ACA0000}"/>
    <cellStyle name="SAPBEXstdItem 3 35 3" xfId="42038" xr:uid="{00000000-0005-0000-0000-00005BCA0000}"/>
    <cellStyle name="SAPBEXstdItem 3 35 4" xfId="55046" xr:uid="{00000000-0005-0000-0000-00005CCA0000}"/>
    <cellStyle name="SAPBEXstdItem 3 36" xfId="15664" xr:uid="{00000000-0005-0000-0000-00005DCA0000}"/>
    <cellStyle name="SAPBEXstdItem 3 36 2" xfId="32073" xr:uid="{00000000-0005-0000-0000-00005ECA0000}"/>
    <cellStyle name="SAPBEXstdItem 3 36 3" xfId="42400" xr:uid="{00000000-0005-0000-0000-00005FCA0000}"/>
    <cellStyle name="SAPBEXstdItem 3 36 4" xfId="55408" xr:uid="{00000000-0005-0000-0000-000060CA0000}"/>
    <cellStyle name="SAPBEXstdItem 3 37" xfId="15927" xr:uid="{00000000-0005-0000-0000-000061CA0000}"/>
    <cellStyle name="SAPBEXstdItem 3 37 2" xfId="32300" xr:uid="{00000000-0005-0000-0000-000062CA0000}"/>
    <cellStyle name="SAPBEXstdItem 3 37 3" xfId="42590" xr:uid="{00000000-0005-0000-0000-000063CA0000}"/>
    <cellStyle name="SAPBEXstdItem 3 37 4" xfId="55598" xr:uid="{00000000-0005-0000-0000-000064CA0000}"/>
    <cellStyle name="SAPBEXstdItem 3 38" xfId="16414" xr:uid="{00000000-0005-0000-0000-000065CA0000}"/>
    <cellStyle name="SAPBEXstdItem 3 38 2" xfId="32747" xr:uid="{00000000-0005-0000-0000-000066CA0000}"/>
    <cellStyle name="SAPBEXstdItem 3 38 3" xfId="42986" xr:uid="{00000000-0005-0000-0000-000067CA0000}"/>
    <cellStyle name="SAPBEXstdItem 3 38 4" xfId="55994" xr:uid="{00000000-0005-0000-0000-000068CA0000}"/>
    <cellStyle name="SAPBEXstdItem 3 39" xfId="16634" xr:uid="{00000000-0005-0000-0000-000069CA0000}"/>
    <cellStyle name="SAPBEXstdItem 3 39 2" xfId="32942" xr:uid="{00000000-0005-0000-0000-00006ACA0000}"/>
    <cellStyle name="SAPBEXstdItem 3 39 3" xfId="43157" xr:uid="{00000000-0005-0000-0000-00006BCA0000}"/>
    <cellStyle name="SAPBEXstdItem 3 39 4" xfId="56165" xr:uid="{00000000-0005-0000-0000-00006CCA0000}"/>
    <cellStyle name="SAPBEXstdItem 3 4" xfId="4242" xr:uid="{00000000-0005-0000-0000-00006DCA0000}"/>
    <cellStyle name="SAPBEXstdItem 3 4 2" xfId="21727" xr:uid="{00000000-0005-0000-0000-00006ECA0000}"/>
    <cellStyle name="SAPBEXstdItem 3 4 3" xfId="19821" xr:uid="{00000000-0005-0000-0000-00006FCA0000}"/>
    <cellStyle name="SAPBEXstdItem 3 4 4" xfId="46512" xr:uid="{00000000-0005-0000-0000-000070CA0000}"/>
    <cellStyle name="SAPBEXstdItem 3 40" xfId="17436" xr:uid="{00000000-0005-0000-0000-000071CA0000}"/>
    <cellStyle name="SAPBEXstdItem 3 40 2" xfId="33674" xr:uid="{00000000-0005-0000-0000-000072CA0000}"/>
    <cellStyle name="SAPBEXstdItem 3 40 3" xfId="43789" xr:uid="{00000000-0005-0000-0000-000073CA0000}"/>
    <cellStyle name="SAPBEXstdItem 3 40 4" xfId="56797" xr:uid="{00000000-0005-0000-0000-000074CA0000}"/>
    <cellStyle name="SAPBEXstdItem 3 41" xfId="17685" xr:uid="{00000000-0005-0000-0000-000075CA0000}"/>
    <cellStyle name="SAPBEXstdItem 3 41 2" xfId="33895" xr:uid="{00000000-0005-0000-0000-000076CA0000}"/>
    <cellStyle name="SAPBEXstdItem 3 41 3" xfId="43970" xr:uid="{00000000-0005-0000-0000-000077CA0000}"/>
    <cellStyle name="SAPBEXstdItem 3 41 4" xfId="56978" xr:uid="{00000000-0005-0000-0000-000078CA0000}"/>
    <cellStyle name="SAPBEXstdItem 3 42" xfId="18004" xr:uid="{00000000-0005-0000-0000-000079CA0000}"/>
    <cellStyle name="SAPBEXstdItem 3 42 2" xfId="34177" xr:uid="{00000000-0005-0000-0000-00007ACA0000}"/>
    <cellStyle name="SAPBEXstdItem 3 42 3" xfId="44204" xr:uid="{00000000-0005-0000-0000-00007BCA0000}"/>
    <cellStyle name="SAPBEXstdItem 3 42 4" xfId="57212" xr:uid="{00000000-0005-0000-0000-00007CCA0000}"/>
    <cellStyle name="SAPBEXstdItem 3 43" xfId="18315" xr:uid="{00000000-0005-0000-0000-00007DCA0000}"/>
    <cellStyle name="SAPBEXstdItem 3 43 2" xfId="34452" xr:uid="{00000000-0005-0000-0000-00007ECA0000}"/>
    <cellStyle name="SAPBEXstdItem 3 43 3" xfId="44434" xr:uid="{00000000-0005-0000-0000-00007FCA0000}"/>
    <cellStyle name="SAPBEXstdItem 3 43 4" xfId="57442" xr:uid="{00000000-0005-0000-0000-000080CA0000}"/>
    <cellStyle name="SAPBEXstdItem 3 44" xfId="18631" xr:uid="{00000000-0005-0000-0000-000081CA0000}"/>
    <cellStyle name="SAPBEXstdItem 3 44 2" xfId="34732" xr:uid="{00000000-0005-0000-0000-000082CA0000}"/>
    <cellStyle name="SAPBEXstdItem 3 44 3" xfId="44669" xr:uid="{00000000-0005-0000-0000-000083CA0000}"/>
    <cellStyle name="SAPBEXstdItem 3 44 4" xfId="57677" xr:uid="{00000000-0005-0000-0000-000084CA0000}"/>
    <cellStyle name="SAPBEXstdItem 3 45" xfId="19093" xr:uid="{00000000-0005-0000-0000-000085CA0000}"/>
    <cellStyle name="SAPBEXstdItem 3 45 2" xfId="35141" xr:uid="{00000000-0005-0000-0000-000086CA0000}"/>
    <cellStyle name="SAPBEXstdItem 3 45 3" xfId="45011" xr:uid="{00000000-0005-0000-0000-000087CA0000}"/>
    <cellStyle name="SAPBEXstdItem 3 45 4" xfId="58019" xr:uid="{00000000-0005-0000-0000-000088CA0000}"/>
    <cellStyle name="SAPBEXstdItem 3 46" xfId="19394" xr:uid="{00000000-0005-0000-0000-000089CA0000}"/>
    <cellStyle name="SAPBEXstdItem 3 46 2" xfId="35407" xr:uid="{00000000-0005-0000-0000-00008ACA0000}"/>
    <cellStyle name="SAPBEXstdItem 3 46 3" xfId="45234" xr:uid="{00000000-0005-0000-0000-00008BCA0000}"/>
    <cellStyle name="SAPBEXstdItem 3 46 4" xfId="58242" xr:uid="{00000000-0005-0000-0000-00008CCA0000}"/>
    <cellStyle name="SAPBEXstdItem 3 47" xfId="28371" xr:uid="{00000000-0005-0000-0000-00008DCA0000}"/>
    <cellStyle name="SAPBEXstdItem 3 48" xfId="45518" xr:uid="{00000000-0005-0000-0000-00008ECA0000}"/>
    <cellStyle name="SAPBEXstdItem 3 5" xfId="4485" xr:uid="{00000000-0005-0000-0000-00008FCA0000}"/>
    <cellStyle name="SAPBEXstdItem 3 5 2" xfId="21938" xr:uid="{00000000-0005-0000-0000-000090CA0000}"/>
    <cellStyle name="SAPBEXstdItem 3 5 3" xfId="26458" xr:uid="{00000000-0005-0000-0000-000091CA0000}"/>
    <cellStyle name="SAPBEXstdItem 3 5 4" xfId="46682" xr:uid="{00000000-0005-0000-0000-000092CA0000}"/>
    <cellStyle name="SAPBEXstdItem 3 6" xfId="4876" xr:uid="{00000000-0005-0000-0000-000093CA0000}"/>
    <cellStyle name="SAPBEXstdItem 3 6 2" xfId="22301" xr:uid="{00000000-0005-0000-0000-000094CA0000}"/>
    <cellStyle name="SAPBEXstdItem 3 6 3" xfId="33792" xr:uid="{00000000-0005-0000-0000-000095CA0000}"/>
    <cellStyle name="SAPBEXstdItem 3 6 4" xfId="46995" xr:uid="{00000000-0005-0000-0000-000096CA0000}"/>
    <cellStyle name="SAPBEXstdItem 3 7" xfId="5102" xr:uid="{00000000-0005-0000-0000-000097CA0000}"/>
    <cellStyle name="SAPBEXstdItem 3 7 2" xfId="22505" xr:uid="{00000000-0005-0000-0000-000098CA0000}"/>
    <cellStyle name="SAPBEXstdItem 3 7 3" xfId="20493" xr:uid="{00000000-0005-0000-0000-000099CA0000}"/>
    <cellStyle name="SAPBEXstdItem 3 7 4" xfId="47177" xr:uid="{00000000-0005-0000-0000-00009ACA0000}"/>
    <cellStyle name="SAPBEXstdItem 3 8" xfId="5387" xr:uid="{00000000-0005-0000-0000-00009BCA0000}"/>
    <cellStyle name="SAPBEXstdItem 3 8 2" xfId="22766" xr:uid="{00000000-0005-0000-0000-00009CCA0000}"/>
    <cellStyle name="SAPBEXstdItem 3 8 3" xfId="20304" xr:uid="{00000000-0005-0000-0000-00009DCA0000}"/>
    <cellStyle name="SAPBEXstdItem 3 8 4" xfId="47395" xr:uid="{00000000-0005-0000-0000-00009ECA0000}"/>
    <cellStyle name="SAPBEXstdItem 3 9" xfId="5595" xr:uid="{00000000-0005-0000-0000-00009FCA0000}"/>
    <cellStyle name="SAPBEXstdItem 3 9 2" xfId="22955" xr:uid="{00000000-0005-0000-0000-0000A0CA0000}"/>
    <cellStyle name="SAPBEXstdItem 3 9 3" xfId="27530" xr:uid="{00000000-0005-0000-0000-0000A1CA0000}"/>
    <cellStyle name="SAPBEXstdItem 3 9 4" xfId="47557" xr:uid="{00000000-0005-0000-0000-0000A2CA0000}"/>
    <cellStyle name="SAPBEXstdItem 30" xfId="45430" xr:uid="{00000000-0005-0000-0000-0000A3CA0000}"/>
    <cellStyle name="SAPBEXstdItem 31" xfId="58752" xr:uid="{00000000-0005-0000-0000-0000A4CA0000}"/>
    <cellStyle name="SAPBEXstdItem 4" xfId="2718" xr:uid="{00000000-0005-0000-0000-0000A5CA0000}"/>
    <cellStyle name="SAPBEXstdItem 4 10" xfId="6127" xr:uid="{00000000-0005-0000-0000-0000A6CA0000}"/>
    <cellStyle name="SAPBEXstdItem 4 10 2" xfId="23459" xr:uid="{00000000-0005-0000-0000-0000A7CA0000}"/>
    <cellStyle name="SAPBEXstdItem 4 10 3" xfId="30978" xr:uid="{00000000-0005-0000-0000-0000A8CA0000}"/>
    <cellStyle name="SAPBEXstdItem 4 10 4" xfId="48014" xr:uid="{00000000-0005-0000-0000-0000A9CA0000}"/>
    <cellStyle name="SAPBEXstdItem 4 11" xfId="5953" xr:uid="{00000000-0005-0000-0000-0000AACA0000}"/>
    <cellStyle name="SAPBEXstdItem 4 11 2" xfId="23290" xr:uid="{00000000-0005-0000-0000-0000ABCA0000}"/>
    <cellStyle name="SAPBEXstdItem 4 11 3" xfId="25483" xr:uid="{00000000-0005-0000-0000-0000ACCA0000}"/>
    <cellStyle name="SAPBEXstdItem 4 11 4" xfId="47858" xr:uid="{00000000-0005-0000-0000-0000ADCA0000}"/>
    <cellStyle name="SAPBEXstdItem 4 12" xfId="6652" xr:uid="{00000000-0005-0000-0000-0000AECA0000}"/>
    <cellStyle name="SAPBEXstdItem 4 12 2" xfId="23931" xr:uid="{00000000-0005-0000-0000-0000AFCA0000}"/>
    <cellStyle name="SAPBEXstdItem 4 12 3" xfId="29645" xr:uid="{00000000-0005-0000-0000-0000B0CA0000}"/>
    <cellStyle name="SAPBEXstdItem 4 12 4" xfId="48414" xr:uid="{00000000-0005-0000-0000-0000B1CA0000}"/>
    <cellStyle name="SAPBEXstdItem 4 13" xfId="7026" xr:uid="{00000000-0005-0000-0000-0000B2CA0000}"/>
    <cellStyle name="SAPBEXstdItem 4 13 2" xfId="24270" xr:uid="{00000000-0005-0000-0000-0000B3CA0000}"/>
    <cellStyle name="SAPBEXstdItem 4 13 3" xfId="35734" xr:uid="{00000000-0005-0000-0000-0000B4CA0000}"/>
    <cellStyle name="SAPBEXstdItem 4 13 4" xfId="48703" xr:uid="{00000000-0005-0000-0000-0000B5CA0000}"/>
    <cellStyle name="SAPBEXstdItem 4 14" xfId="7441" xr:uid="{00000000-0005-0000-0000-0000B6CA0000}"/>
    <cellStyle name="SAPBEXstdItem 4 14 2" xfId="24641" xr:uid="{00000000-0005-0000-0000-0000B7CA0000}"/>
    <cellStyle name="SAPBEXstdItem 4 14 3" xfId="36032" xr:uid="{00000000-0005-0000-0000-0000B8CA0000}"/>
    <cellStyle name="SAPBEXstdItem 4 14 4" xfId="49003" xr:uid="{00000000-0005-0000-0000-0000B9CA0000}"/>
    <cellStyle name="SAPBEXstdItem 4 15" xfId="7749" xr:uid="{00000000-0005-0000-0000-0000BACA0000}"/>
    <cellStyle name="SAPBEXstdItem 4 15 2" xfId="24912" xr:uid="{00000000-0005-0000-0000-0000BBCA0000}"/>
    <cellStyle name="SAPBEXstdItem 4 15 3" xfId="36263" xr:uid="{00000000-0005-0000-0000-0000BCCA0000}"/>
    <cellStyle name="SAPBEXstdItem 4 15 4" xfId="49234" xr:uid="{00000000-0005-0000-0000-0000BDCA0000}"/>
    <cellStyle name="SAPBEXstdItem 4 16" xfId="8325" xr:uid="{00000000-0005-0000-0000-0000BECA0000}"/>
    <cellStyle name="SAPBEXstdItem 4 16 2" xfId="25450" xr:uid="{00000000-0005-0000-0000-0000BFCA0000}"/>
    <cellStyle name="SAPBEXstdItem 4 16 3" xfId="36741" xr:uid="{00000000-0005-0000-0000-0000C0CA0000}"/>
    <cellStyle name="SAPBEXstdItem 4 16 4" xfId="49712" xr:uid="{00000000-0005-0000-0000-0000C1CA0000}"/>
    <cellStyle name="SAPBEXstdItem 4 17" xfId="8156" xr:uid="{00000000-0005-0000-0000-0000C2CA0000}"/>
    <cellStyle name="SAPBEXstdItem 4 17 2" xfId="25288" xr:uid="{00000000-0005-0000-0000-0000C3CA0000}"/>
    <cellStyle name="SAPBEXstdItem 4 17 3" xfId="36591" xr:uid="{00000000-0005-0000-0000-0000C4CA0000}"/>
    <cellStyle name="SAPBEXstdItem 4 17 4" xfId="49562" xr:uid="{00000000-0005-0000-0000-0000C5CA0000}"/>
    <cellStyle name="SAPBEXstdItem 4 18" xfId="8870" xr:uid="{00000000-0005-0000-0000-0000C6CA0000}"/>
    <cellStyle name="SAPBEXstdItem 4 18 2" xfId="25932" xr:uid="{00000000-0005-0000-0000-0000C7CA0000}"/>
    <cellStyle name="SAPBEXstdItem 4 18 3" xfId="37151" xr:uid="{00000000-0005-0000-0000-0000C8CA0000}"/>
    <cellStyle name="SAPBEXstdItem 4 18 4" xfId="50122" xr:uid="{00000000-0005-0000-0000-0000C9CA0000}"/>
    <cellStyle name="SAPBEXstdItem 4 19" xfId="10376" xr:uid="{00000000-0005-0000-0000-0000CACA0000}"/>
    <cellStyle name="SAPBEXstdItem 4 19 2" xfId="27339" xr:uid="{00000000-0005-0000-0000-0000CBCA0000}"/>
    <cellStyle name="SAPBEXstdItem 4 19 3" xfId="38398" xr:uid="{00000000-0005-0000-0000-0000CCCA0000}"/>
    <cellStyle name="SAPBEXstdItem 4 19 4" xfId="51358" xr:uid="{00000000-0005-0000-0000-0000CDCA0000}"/>
    <cellStyle name="SAPBEXstdItem 4 2" xfId="3266" xr:uid="{00000000-0005-0000-0000-0000CECA0000}"/>
    <cellStyle name="SAPBEXstdItem 4 2 2" xfId="20852" xr:uid="{00000000-0005-0000-0000-0000CFCA0000}"/>
    <cellStyle name="SAPBEXstdItem 4 2 3" xfId="27374" xr:uid="{00000000-0005-0000-0000-0000D0CA0000}"/>
    <cellStyle name="SAPBEXstdItem 4 2 4" xfId="45790" xr:uid="{00000000-0005-0000-0000-0000D1CA0000}"/>
    <cellStyle name="SAPBEXstdItem 4 20" xfId="10427" xr:uid="{00000000-0005-0000-0000-0000D2CA0000}"/>
    <cellStyle name="SAPBEXstdItem 4 20 2" xfId="27382" xr:uid="{00000000-0005-0000-0000-0000D3CA0000}"/>
    <cellStyle name="SAPBEXstdItem 4 20 3" xfId="38426" xr:uid="{00000000-0005-0000-0000-0000D4CA0000}"/>
    <cellStyle name="SAPBEXstdItem 4 20 4" xfId="51408" xr:uid="{00000000-0005-0000-0000-0000D5CA0000}"/>
    <cellStyle name="SAPBEXstdItem 4 21" xfId="10934" xr:uid="{00000000-0005-0000-0000-0000D6CA0000}"/>
    <cellStyle name="SAPBEXstdItem 4 21 2" xfId="27854" xr:uid="{00000000-0005-0000-0000-0000D7CA0000}"/>
    <cellStyle name="SAPBEXstdItem 4 21 3" xfId="38832" xr:uid="{00000000-0005-0000-0000-0000D8CA0000}"/>
    <cellStyle name="SAPBEXstdItem 4 21 4" xfId="51840" xr:uid="{00000000-0005-0000-0000-0000D9CA0000}"/>
    <cellStyle name="SAPBEXstdItem 4 22" xfId="11278" xr:uid="{00000000-0005-0000-0000-0000DACA0000}"/>
    <cellStyle name="SAPBEXstdItem 4 22 2" xfId="28161" xr:uid="{00000000-0005-0000-0000-0000DBCA0000}"/>
    <cellStyle name="SAPBEXstdItem 4 22 3" xfId="39087" xr:uid="{00000000-0005-0000-0000-0000DCCA0000}"/>
    <cellStyle name="SAPBEXstdItem 4 22 4" xfId="52095" xr:uid="{00000000-0005-0000-0000-0000DDCA0000}"/>
    <cellStyle name="SAPBEXstdItem 4 23" xfId="10266" xr:uid="{00000000-0005-0000-0000-0000DECA0000}"/>
    <cellStyle name="SAPBEXstdItem 4 23 2" xfId="27231" xr:uid="{00000000-0005-0000-0000-0000DFCA0000}"/>
    <cellStyle name="SAPBEXstdItem 4 23 3" xfId="38299" xr:uid="{00000000-0005-0000-0000-0000E0CA0000}"/>
    <cellStyle name="SAPBEXstdItem 4 23 4" xfId="51256" xr:uid="{00000000-0005-0000-0000-0000E1CA0000}"/>
    <cellStyle name="SAPBEXstdItem 4 24" xfId="11879" xr:uid="{00000000-0005-0000-0000-0000E2CA0000}"/>
    <cellStyle name="SAPBEXstdItem 4 24 2" xfId="28701" xr:uid="{00000000-0005-0000-0000-0000E3CA0000}"/>
    <cellStyle name="SAPBEXstdItem 4 24 3" xfId="39551" xr:uid="{00000000-0005-0000-0000-0000E4CA0000}"/>
    <cellStyle name="SAPBEXstdItem 4 24 4" xfId="52559" xr:uid="{00000000-0005-0000-0000-0000E5CA0000}"/>
    <cellStyle name="SAPBEXstdItem 4 25" xfId="9433" xr:uid="{00000000-0005-0000-0000-0000E6CA0000}"/>
    <cellStyle name="SAPBEXstdItem 4 25 2" xfId="26456" xr:uid="{00000000-0005-0000-0000-0000E7CA0000}"/>
    <cellStyle name="SAPBEXstdItem 4 25 3" xfId="37610" xr:uid="{00000000-0005-0000-0000-0000E8CA0000}"/>
    <cellStyle name="SAPBEXstdItem 4 25 4" xfId="50576" xr:uid="{00000000-0005-0000-0000-0000E9CA0000}"/>
    <cellStyle name="SAPBEXstdItem 4 26" xfId="10111" xr:uid="{00000000-0005-0000-0000-0000EACA0000}"/>
    <cellStyle name="SAPBEXstdItem 4 26 2" xfId="27088" xr:uid="{00000000-0005-0000-0000-0000EBCA0000}"/>
    <cellStyle name="SAPBEXstdItem 4 26 3" xfId="38171" xr:uid="{00000000-0005-0000-0000-0000ECCA0000}"/>
    <cellStyle name="SAPBEXstdItem 4 26 4" xfId="51136" xr:uid="{00000000-0005-0000-0000-0000EDCA0000}"/>
    <cellStyle name="SAPBEXstdItem 4 27" xfId="10216" xr:uid="{00000000-0005-0000-0000-0000EECA0000}"/>
    <cellStyle name="SAPBEXstdItem 4 27 2" xfId="27185" xr:uid="{00000000-0005-0000-0000-0000EFCA0000}"/>
    <cellStyle name="SAPBEXstdItem 4 27 3" xfId="38255" xr:uid="{00000000-0005-0000-0000-0000F0CA0000}"/>
    <cellStyle name="SAPBEXstdItem 4 27 4" xfId="51212" xr:uid="{00000000-0005-0000-0000-0000F1CA0000}"/>
    <cellStyle name="SAPBEXstdItem 4 28" xfId="13065" xr:uid="{00000000-0005-0000-0000-0000F2CA0000}"/>
    <cellStyle name="SAPBEXstdItem 4 28 2" xfId="29758" xr:uid="{00000000-0005-0000-0000-0000F3CA0000}"/>
    <cellStyle name="SAPBEXstdItem 4 28 3" xfId="40423" xr:uid="{00000000-0005-0000-0000-0000F4CA0000}"/>
    <cellStyle name="SAPBEXstdItem 4 28 4" xfId="53431" xr:uid="{00000000-0005-0000-0000-0000F5CA0000}"/>
    <cellStyle name="SAPBEXstdItem 4 29" xfId="13405" xr:uid="{00000000-0005-0000-0000-0000F6CA0000}"/>
    <cellStyle name="SAPBEXstdItem 4 29 2" xfId="30067" xr:uid="{00000000-0005-0000-0000-0000F7CA0000}"/>
    <cellStyle name="SAPBEXstdItem 4 29 3" xfId="40688" xr:uid="{00000000-0005-0000-0000-0000F8CA0000}"/>
    <cellStyle name="SAPBEXstdItem 4 29 4" xfId="53696" xr:uid="{00000000-0005-0000-0000-0000F9CA0000}"/>
    <cellStyle name="SAPBEXstdItem 4 3" xfId="3562" xr:uid="{00000000-0005-0000-0000-0000FACA0000}"/>
    <cellStyle name="SAPBEXstdItem 4 3 2" xfId="21116" xr:uid="{00000000-0005-0000-0000-0000FBCA0000}"/>
    <cellStyle name="SAPBEXstdItem 4 3 3" xfId="22132" xr:uid="{00000000-0005-0000-0000-0000FCCA0000}"/>
    <cellStyle name="SAPBEXstdItem 4 3 4" xfId="46007" xr:uid="{00000000-0005-0000-0000-0000FDCA0000}"/>
    <cellStyle name="SAPBEXstdItem 4 30" xfId="13319" xr:uid="{00000000-0005-0000-0000-0000FECA0000}"/>
    <cellStyle name="SAPBEXstdItem 4 30 2" xfId="29984" xr:uid="{00000000-0005-0000-0000-0000FFCA0000}"/>
    <cellStyle name="SAPBEXstdItem 4 30 3" xfId="40611" xr:uid="{00000000-0005-0000-0000-000000CB0000}"/>
    <cellStyle name="SAPBEXstdItem 4 30 4" xfId="53619" xr:uid="{00000000-0005-0000-0000-000001CB0000}"/>
    <cellStyle name="SAPBEXstdItem 4 31" xfId="11549" xr:uid="{00000000-0005-0000-0000-000002CB0000}"/>
    <cellStyle name="SAPBEXstdItem 4 31 2" xfId="28406" xr:uid="{00000000-0005-0000-0000-000003CB0000}"/>
    <cellStyle name="SAPBEXstdItem 4 31 3" xfId="39290" xr:uid="{00000000-0005-0000-0000-000004CB0000}"/>
    <cellStyle name="SAPBEXstdItem 4 31 4" xfId="52298" xr:uid="{00000000-0005-0000-0000-000005CB0000}"/>
    <cellStyle name="SAPBEXstdItem 4 32" xfId="14218" xr:uid="{00000000-0005-0000-0000-000006CB0000}"/>
    <cellStyle name="SAPBEXstdItem 4 32 2" xfId="30788" xr:uid="{00000000-0005-0000-0000-000007CB0000}"/>
    <cellStyle name="SAPBEXstdItem 4 32 3" xfId="41301" xr:uid="{00000000-0005-0000-0000-000008CB0000}"/>
    <cellStyle name="SAPBEXstdItem 4 32 4" xfId="54309" xr:uid="{00000000-0005-0000-0000-000009CB0000}"/>
    <cellStyle name="SAPBEXstdItem 4 33" xfId="14541" xr:uid="{00000000-0005-0000-0000-00000ACB0000}"/>
    <cellStyle name="SAPBEXstdItem 4 33 2" xfId="31077" xr:uid="{00000000-0005-0000-0000-00000BCB0000}"/>
    <cellStyle name="SAPBEXstdItem 4 33 3" xfId="41545" xr:uid="{00000000-0005-0000-0000-00000CCB0000}"/>
    <cellStyle name="SAPBEXstdItem 4 33 4" xfId="54553" xr:uid="{00000000-0005-0000-0000-00000DCB0000}"/>
    <cellStyle name="SAPBEXstdItem 4 34" xfId="14857" xr:uid="{00000000-0005-0000-0000-00000ECB0000}"/>
    <cellStyle name="SAPBEXstdItem 4 34 2" xfId="31355" xr:uid="{00000000-0005-0000-0000-00000FCB0000}"/>
    <cellStyle name="SAPBEXstdItem 4 34 3" xfId="41779" xr:uid="{00000000-0005-0000-0000-000010CB0000}"/>
    <cellStyle name="SAPBEXstdItem 4 34 4" xfId="54787" xr:uid="{00000000-0005-0000-0000-000011CB0000}"/>
    <cellStyle name="SAPBEXstdItem 4 35" xfId="15155" xr:uid="{00000000-0005-0000-0000-000012CB0000}"/>
    <cellStyle name="SAPBEXstdItem 4 35 2" xfId="31622" xr:uid="{00000000-0005-0000-0000-000013CB0000}"/>
    <cellStyle name="SAPBEXstdItem 4 35 3" xfId="42011" xr:uid="{00000000-0005-0000-0000-000014CB0000}"/>
    <cellStyle name="SAPBEXstdItem 4 35 4" xfId="55019" xr:uid="{00000000-0005-0000-0000-000015CB0000}"/>
    <cellStyle name="SAPBEXstdItem 4 36" xfId="15607" xr:uid="{00000000-0005-0000-0000-000016CB0000}"/>
    <cellStyle name="SAPBEXstdItem 4 36 2" xfId="32028" xr:uid="{00000000-0005-0000-0000-000017CB0000}"/>
    <cellStyle name="SAPBEXstdItem 4 36 3" xfId="42371" xr:uid="{00000000-0005-0000-0000-000018CB0000}"/>
    <cellStyle name="SAPBEXstdItem 4 36 4" xfId="55379" xr:uid="{00000000-0005-0000-0000-000019CB0000}"/>
    <cellStyle name="SAPBEXstdItem 4 37" xfId="15864" xr:uid="{00000000-0005-0000-0000-00001ACB0000}"/>
    <cellStyle name="SAPBEXstdItem 4 37 2" xfId="32256" xr:uid="{00000000-0005-0000-0000-00001BCB0000}"/>
    <cellStyle name="SAPBEXstdItem 4 37 3" xfId="42563" xr:uid="{00000000-0005-0000-0000-00001CCB0000}"/>
    <cellStyle name="SAPBEXstdItem 4 37 4" xfId="55571" xr:uid="{00000000-0005-0000-0000-00001DCB0000}"/>
    <cellStyle name="SAPBEXstdItem 4 38" xfId="16352" xr:uid="{00000000-0005-0000-0000-00001ECB0000}"/>
    <cellStyle name="SAPBEXstdItem 4 38 2" xfId="32695" xr:uid="{00000000-0005-0000-0000-00001FCB0000}"/>
    <cellStyle name="SAPBEXstdItem 4 38 3" xfId="42951" xr:uid="{00000000-0005-0000-0000-000020CB0000}"/>
    <cellStyle name="SAPBEXstdItem 4 38 4" xfId="55959" xr:uid="{00000000-0005-0000-0000-000021CB0000}"/>
    <cellStyle name="SAPBEXstdItem 4 39" xfId="16220" xr:uid="{00000000-0005-0000-0000-000022CB0000}"/>
    <cellStyle name="SAPBEXstdItem 4 39 2" xfId="32572" xr:uid="{00000000-0005-0000-0000-000023CB0000}"/>
    <cellStyle name="SAPBEXstdItem 4 39 3" xfId="42834" xr:uid="{00000000-0005-0000-0000-000024CB0000}"/>
    <cellStyle name="SAPBEXstdItem 4 39 4" xfId="55842" xr:uid="{00000000-0005-0000-0000-000025CB0000}"/>
    <cellStyle name="SAPBEXstdItem 4 4" xfId="4181" xr:uid="{00000000-0005-0000-0000-000026CB0000}"/>
    <cellStyle name="SAPBEXstdItem 4 4 2" xfId="21679" xr:uid="{00000000-0005-0000-0000-000027CB0000}"/>
    <cellStyle name="SAPBEXstdItem 4 4 3" xfId="19846" xr:uid="{00000000-0005-0000-0000-000028CB0000}"/>
    <cellStyle name="SAPBEXstdItem 4 4 4" xfId="46487" xr:uid="{00000000-0005-0000-0000-000029CB0000}"/>
    <cellStyle name="SAPBEXstdItem 4 40" xfId="17372" xr:uid="{00000000-0005-0000-0000-00002ACB0000}"/>
    <cellStyle name="SAPBEXstdItem 4 40 2" xfId="33625" xr:uid="{00000000-0005-0000-0000-00002BCB0000}"/>
    <cellStyle name="SAPBEXstdItem 4 40 3" xfId="43763" xr:uid="{00000000-0005-0000-0000-00002CCB0000}"/>
    <cellStyle name="SAPBEXstdItem 4 40 4" xfId="56771" xr:uid="{00000000-0005-0000-0000-00002DCB0000}"/>
    <cellStyle name="SAPBEXstdItem 4 41" xfId="17144" xr:uid="{00000000-0005-0000-0000-00002ECB0000}"/>
    <cellStyle name="SAPBEXstdItem 4 41 2" xfId="33408" xr:uid="{00000000-0005-0000-0000-00002FCB0000}"/>
    <cellStyle name="SAPBEXstdItem 4 41 3" xfId="43569" xr:uid="{00000000-0005-0000-0000-000030CB0000}"/>
    <cellStyle name="SAPBEXstdItem 4 41 4" xfId="56577" xr:uid="{00000000-0005-0000-0000-000031CB0000}"/>
    <cellStyle name="SAPBEXstdItem 4 42" xfId="17933" xr:uid="{00000000-0005-0000-0000-000032CB0000}"/>
    <cellStyle name="SAPBEXstdItem 4 42 2" xfId="34121" xr:uid="{00000000-0005-0000-0000-000033CB0000}"/>
    <cellStyle name="SAPBEXstdItem 4 42 3" xfId="44174" xr:uid="{00000000-0005-0000-0000-000034CB0000}"/>
    <cellStyle name="SAPBEXstdItem 4 42 4" xfId="57182" xr:uid="{00000000-0005-0000-0000-000035CB0000}"/>
    <cellStyle name="SAPBEXstdItem 4 43" xfId="18248" xr:uid="{00000000-0005-0000-0000-000036CB0000}"/>
    <cellStyle name="SAPBEXstdItem 4 43 2" xfId="34396" xr:uid="{00000000-0005-0000-0000-000037CB0000}"/>
    <cellStyle name="SAPBEXstdItem 4 43 3" xfId="44405" xr:uid="{00000000-0005-0000-0000-000038CB0000}"/>
    <cellStyle name="SAPBEXstdItem 4 43 4" xfId="57413" xr:uid="{00000000-0005-0000-0000-000039CB0000}"/>
    <cellStyle name="SAPBEXstdItem 4 44" xfId="18568" xr:uid="{00000000-0005-0000-0000-00003ACB0000}"/>
    <cellStyle name="SAPBEXstdItem 4 44 2" xfId="34683" xr:uid="{00000000-0005-0000-0000-00003BCB0000}"/>
    <cellStyle name="SAPBEXstdItem 4 44 3" xfId="44642" xr:uid="{00000000-0005-0000-0000-00003CCB0000}"/>
    <cellStyle name="SAPBEXstdItem 4 44 4" xfId="57650" xr:uid="{00000000-0005-0000-0000-00003DCB0000}"/>
    <cellStyle name="SAPBEXstdItem 4 45" xfId="19027" xr:uid="{00000000-0005-0000-0000-00003ECB0000}"/>
    <cellStyle name="SAPBEXstdItem 4 45 2" xfId="35090" xr:uid="{00000000-0005-0000-0000-00003FCB0000}"/>
    <cellStyle name="SAPBEXstdItem 4 45 3" xfId="44984" xr:uid="{00000000-0005-0000-0000-000040CB0000}"/>
    <cellStyle name="SAPBEXstdItem 4 45 4" xfId="57992" xr:uid="{00000000-0005-0000-0000-000041CB0000}"/>
    <cellStyle name="SAPBEXstdItem 4 46" xfId="19331" xr:uid="{00000000-0005-0000-0000-000042CB0000}"/>
    <cellStyle name="SAPBEXstdItem 4 46 2" xfId="35360" xr:uid="{00000000-0005-0000-0000-000043CB0000}"/>
    <cellStyle name="SAPBEXstdItem 4 46 3" xfId="45207" xr:uid="{00000000-0005-0000-0000-000044CB0000}"/>
    <cellStyle name="SAPBEXstdItem 4 46 4" xfId="58215" xr:uid="{00000000-0005-0000-0000-000045CB0000}"/>
    <cellStyle name="SAPBEXstdItem 4 47" xfId="29483" xr:uid="{00000000-0005-0000-0000-000046CB0000}"/>
    <cellStyle name="SAPBEXstdItem 4 48" xfId="45491" xr:uid="{00000000-0005-0000-0000-000047CB0000}"/>
    <cellStyle name="SAPBEXstdItem 4 5" xfId="4008" xr:uid="{00000000-0005-0000-0000-000048CB0000}"/>
    <cellStyle name="SAPBEXstdItem 4 5 2" xfId="21515" xr:uid="{00000000-0005-0000-0000-000049CB0000}"/>
    <cellStyle name="SAPBEXstdItem 4 5 3" xfId="19991" xr:uid="{00000000-0005-0000-0000-00004ACB0000}"/>
    <cellStyle name="SAPBEXstdItem 4 5 4" xfId="46341" xr:uid="{00000000-0005-0000-0000-00004BCB0000}"/>
    <cellStyle name="SAPBEXstdItem 4 6" xfId="4814" xr:uid="{00000000-0005-0000-0000-00004CCB0000}"/>
    <cellStyle name="SAPBEXstdItem 4 6 2" xfId="22247" xr:uid="{00000000-0005-0000-0000-00004DCB0000}"/>
    <cellStyle name="SAPBEXstdItem 4 6 3" xfId="34013" xr:uid="{00000000-0005-0000-0000-00004ECB0000}"/>
    <cellStyle name="SAPBEXstdItem 4 6 4" xfId="46960" xr:uid="{00000000-0005-0000-0000-00004FCB0000}"/>
    <cellStyle name="SAPBEXstdItem 4 7" xfId="4186" xr:uid="{00000000-0005-0000-0000-000050CB0000}"/>
    <cellStyle name="SAPBEXstdItem 4 7 2" xfId="21684" xr:uid="{00000000-0005-0000-0000-000051CB0000}"/>
    <cellStyle name="SAPBEXstdItem 4 7 3" xfId="19841" xr:uid="{00000000-0005-0000-0000-000052CB0000}"/>
    <cellStyle name="SAPBEXstdItem 4 7 4" xfId="46492" xr:uid="{00000000-0005-0000-0000-000053CB0000}"/>
    <cellStyle name="SAPBEXstdItem 4 8" xfId="5327" xr:uid="{00000000-0005-0000-0000-000054CB0000}"/>
    <cellStyle name="SAPBEXstdItem 4 8 2" xfId="22714" xr:uid="{00000000-0005-0000-0000-000055CB0000}"/>
    <cellStyle name="SAPBEXstdItem 4 8 3" xfId="20336" xr:uid="{00000000-0005-0000-0000-000056CB0000}"/>
    <cellStyle name="SAPBEXstdItem 4 8 4" xfId="47362" xr:uid="{00000000-0005-0000-0000-000057CB0000}"/>
    <cellStyle name="SAPBEXstdItem 4 9" xfId="3861" xr:uid="{00000000-0005-0000-0000-000058CB0000}"/>
    <cellStyle name="SAPBEXstdItem 4 9 2" xfId="21378" xr:uid="{00000000-0005-0000-0000-000059CB0000}"/>
    <cellStyle name="SAPBEXstdItem 4 9 3" xfId="20104" xr:uid="{00000000-0005-0000-0000-00005ACB0000}"/>
    <cellStyle name="SAPBEXstdItem 4 9 4" xfId="46222" xr:uid="{00000000-0005-0000-0000-00005BCB0000}"/>
    <cellStyle name="SAPBEXstdItem 5" xfId="3155" xr:uid="{00000000-0005-0000-0000-00005CCB0000}"/>
    <cellStyle name="SAPBEXstdItem 5 2" xfId="20748" xr:uid="{00000000-0005-0000-0000-00005DCB0000}"/>
    <cellStyle name="SAPBEXstdItem 5 3" xfId="20601" xr:uid="{00000000-0005-0000-0000-00005ECB0000}"/>
    <cellStyle name="SAPBEXstdItem 5 4" xfId="45698" xr:uid="{00000000-0005-0000-0000-00005FCB0000}"/>
    <cellStyle name="SAPBEXstdItem 6" xfId="3950" xr:uid="{00000000-0005-0000-0000-000060CB0000}"/>
    <cellStyle name="SAPBEXstdItem 6 2" xfId="21463" xr:uid="{00000000-0005-0000-0000-000061CB0000}"/>
    <cellStyle name="SAPBEXstdItem 6 3" xfId="20034" xr:uid="{00000000-0005-0000-0000-000062CB0000}"/>
    <cellStyle name="SAPBEXstdItem 6 4" xfId="46297" xr:uid="{00000000-0005-0000-0000-000063CB0000}"/>
    <cellStyle name="SAPBEXstdItem 7" xfId="5924" xr:uid="{00000000-0005-0000-0000-000064CB0000}"/>
    <cellStyle name="SAPBEXstdItem 7 2" xfId="23265" xr:uid="{00000000-0005-0000-0000-000065CB0000}"/>
    <cellStyle name="SAPBEXstdItem 7 3" xfId="34160" xr:uid="{00000000-0005-0000-0000-000066CB0000}"/>
    <cellStyle name="SAPBEXstdItem 7 4" xfId="47842" xr:uid="{00000000-0005-0000-0000-000067CB0000}"/>
    <cellStyle name="SAPBEXstdItem 8" xfId="5905" xr:uid="{00000000-0005-0000-0000-000068CB0000}"/>
    <cellStyle name="SAPBEXstdItem 8 2" xfId="23247" xr:uid="{00000000-0005-0000-0000-000069CB0000}"/>
    <cellStyle name="SAPBEXstdItem 8 3" xfId="25948" xr:uid="{00000000-0005-0000-0000-00006ACB0000}"/>
    <cellStyle name="SAPBEXstdItem 8 4" xfId="47827" xr:uid="{00000000-0005-0000-0000-00006BCB0000}"/>
    <cellStyle name="SAPBEXstdItem 9" xfId="6949" xr:uid="{00000000-0005-0000-0000-00006CCB0000}"/>
    <cellStyle name="SAPBEXstdItem 9 2" xfId="24194" xr:uid="{00000000-0005-0000-0000-00006DCB0000}"/>
    <cellStyle name="SAPBEXstdItem 9 3" xfId="35662" xr:uid="{00000000-0005-0000-0000-00006ECB0000}"/>
    <cellStyle name="SAPBEXstdItem 9 4" xfId="48631" xr:uid="{00000000-0005-0000-0000-00006FCB0000}"/>
    <cellStyle name="SAPBEXstdItemX" xfId="1620" xr:uid="{00000000-0005-0000-0000-000070CB0000}"/>
    <cellStyle name="SAPBEXstdItemX 10" xfId="7310" xr:uid="{00000000-0005-0000-0000-000071CB0000}"/>
    <cellStyle name="SAPBEXstdItemX 10 2" xfId="24522" xr:uid="{00000000-0005-0000-0000-000072CB0000}"/>
    <cellStyle name="SAPBEXstdItemX 10 3" xfId="35936" xr:uid="{00000000-0005-0000-0000-000073CB0000}"/>
    <cellStyle name="SAPBEXstdItemX 10 4" xfId="48907" xr:uid="{00000000-0005-0000-0000-000074CB0000}"/>
    <cellStyle name="SAPBEXstdItemX 11" xfId="8217" xr:uid="{00000000-0005-0000-0000-000075CB0000}"/>
    <cellStyle name="SAPBEXstdItemX 11 2" xfId="25346" xr:uid="{00000000-0005-0000-0000-000076CB0000}"/>
    <cellStyle name="SAPBEXstdItemX 11 3" xfId="36644" xr:uid="{00000000-0005-0000-0000-000077CB0000}"/>
    <cellStyle name="SAPBEXstdItemX 11 4" xfId="49615" xr:uid="{00000000-0005-0000-0000-000078CB0000}"/>
    <cellStyle name="SAPBEXstdItemX 12" xfId="8126" xr:uid="{00000000-0005-0000-0000-000079CB0000}"/>
    <cellStyle name="SAPBEXstdItemX 12 2" xfId="25259" xr:uid="{00000000-0005-0000-0000-00007ACB0000}"/>
    <cellStyle name="SAPBEXstdItemX 12 3" xfId="36567" xr:uid="{00000000-0005-0000-0000-00007BCB0000}"/>
    <cellStyle name="SAPBEXstdItemX 12 4" xfId="49538" xr:uid="{00000000-0005-0000-0000-00007CCB0000}"/>
    <cellStyle name="SAPBEXstdItemX 13" xfId="10019" xr:uid="{00000000-0005-0000-0000-00007DCB0000}"/>
    <cellStyle name="SAPBEXstdItemX 13 2" xfId="27003" xr:uid="{00000000-0005-0000-0000-00007ECB0000}"/>
    <cellStyle name="SAPBEXstdItemX 13 3" xfId="38102" xr:uid="{00000000-0005-0000-0000-00007FCB0000}"/>
    <cellStyle name="SAPBEXstdItemX 13 4" xfId="51067" xr:uid="{00000000-0005-0000-0000-000080CB0000}"/>
    <cellStyle name="SAPBEXstdItemX 14" xfId="9750" xr:uid="{00000000-0005-0000-0000-000081CB0000}"/>
    <cellStyle name="SAPBEXstdItemX 14 2" xfId="26747" xr:uid="{00000000-0005-0000-0000-000082CB0000}"/>
    <cellStyle name="SAPBEXstdItemX 14 3" xfId="37880" xr:uid="{00000000-0005-0000-0000-000083CB0000}"/>
    <cellStyle name="SAPBEXstdItemX 14 4" xfId="50846" xr:uid="{00000000-0005-0000-0000-000084CB0000}"/>
    <cellStyle name="SAPBEXstdItemX 15" xfId="9173" xr:uid="{00000000-0005-0000-0000-000085CB0000}"/>
    <cellStyle name="SAPBEXstdItemX 15 2" xfId="26206" xr:uid="{00000000-0005-0000-0000-000086CB0000}"/>
    <cellStyle name="SAPBEXstdItemX 15 3" xfId="37386" xr:uid="{00000000-0005-0000-0000-000087CB0000}"/>
    <cellStyle name="SAPBEXstdItemX 15 4" xfId="50357" xr:uid="{00000000-0005-0000-0000-000088CB0000}"/>
    <cellStyle name="SAPBEXstdItemX 16" xfId="9803" xr:uid="{00000000-0005-0000-0000-000089CB0000}"/>
    <cellStyle name="SAPBEXstdItemX 16 2" xfId="26799" xr:uid="{00000000-0005-0000-0000-00008ACB0000}"/>
    <cellStyle name="SAPBEXstdItemX 16 3" xfId="37923" xr:uid="{00000000-0005-0000-0000-00008BCB0000}"/>
    <cellStyle name="SAPBEXstdItemX 16 4" xfId="50889" xr:uid="{00000000-0005-0000-0000-00008CCB0000}"/>
    <cellStyle name="SAPBEXstdItemX 17" xfId="9551" xr:uid="{00000000-0005-0000-0000-00008DCB0000}"/>
    <cellStyle name="SAPBEXstdItemX 17 2" xfId="26564" xr:uid="{00000000-0005-0000-0000-00008ECB0000}"/>
    <cellStyle name="SAPBEXstdItemX 17 3" xfId="37707" xr:uid="{00000000-0005-0000-0000-00008FCB0000}"/>
    <cellStyle name="SAPBEXstdItemX 17 4" xfId="50673" xr:uid="{00000000-0005-0000-0000-000090CB0000}"/>
    <cellStyle name="SAPBEXstdItemX 18" xfId="9209" xr:uid="{00000000-0005-0000-0000-000091CB0000}"/>
    <cellStyle name="SAPBEXstdItemX 18 2" xfId="26242" xr:uid="{00000000-0005-0000-0000-000092CB0000}"/>
    <cellStyle name="SAPBEXstdItemX 18 3" xfId="37421" xr:uid="{00000000-0005-0000-0000-000093CB0000}"/>
    <cellStyle name="SAPBEXstdItemX 18 4" xfId="50388" xr:uid="{00000000-0005-0000-0000-000094CB0000}"/>
    <cellStyle name="SAPBEXstdItemX 19" xfId="12156" xr:uid="{00000000-0005-0000-0000-000095CB0000}"/>
    <cellStyle name="SAPBEXstdItemX 19 2" xfId="28951" xr:uid="{00000000-0005-0000-0000-000096CB0000}"/>
    <cellStyle name="SAPBEXstdItemX 19 3" xfId="39755" xr:uid="{00000000-0005-0000-0000-000097CB0000}"/>
    <cellStyle name="SAPBEXstdItemX 19 4" xfId="52763" xr:uid="{00000000-0005-0000-0000-000098CB0000}"/>
    <cellStyle name="SAPBEXstdItemX 2" xfId="2932" xr:uid="{00000000-0005-0000-0000-000099CB0000}"/>
    <cellStyle name="SAPBEXstdItemX 2 10" xfId="6301" xr:uid="{00000000-0005-0000-0000-00009ACB0000}"/>
    <cellStyle name="SAPBEXstdItemX 2 10 2" xfId="23623" xr:uid="{00000000-0005-0000-0000-00009BCB0000}"/>
    <cellStyle name="SAPBEXstdItemX 2 10 3" xfId="24944" xr:uid="{00000000-0005-0000-0000-00009CCB0000}"/>
    <cellStyle name="SAPBEXstdItemX 2 10 4" xfId="48157" xr:uid="{00000000-0005-0000-0000-00009DCB0000}"/>
    <cellStyle name="SAPBEXstdItemX 2 11" xfId="6536" xr:uid="{00000000-0005-0000-0000-00009ECB0000}"/>
    <cellStyle name="SAPBEXstdItemX 2 11 2" xfId="23832" xr:uid="{00000000-0005-0000-0000-00009FCB0000}"/>
    <cellStyle name="SAPBEXstdItemX 2 11 3" xfId="21388" xr:uid="{00000000-0005-0000-0000-0000A0CB0000}"/>
    <cellStyle name="SAPBEXstdItemX 2 11 4" xfId="48330" xr:uid="{00000000-0005-0000-0000-0000A1CB0000}"/>
    <cellStyle name="SAPBEXstdItemX 2 12" xfId="6830" xr:uid="{00000000-0005-0000-0000-0000A2CB0000}"/>
    <cellStyle name="SAPBEXstdItemX 2 12 2" xfId="24094" xr:uid="{00000000-0005-0000-0000-0000A3CB0000}"/>
    <cellStyle name="SAPBEXstdItemX 2 12 3" xfId="28052" xr:uid="{00000000-0005-0000-0000-0000A4CB0000}"/>
    <cellStyle name="SAPBEXstdItemX 2 12 4" xfId="48553" xr:uid="{00000000-0005-0000-0000-0000A5CB0000}"/>
    <cellStyle name="SAPBEXstdItemX 2 13" xfId="7193" xr:uid="{00000000-0005-0000-0000-0000A6CB0000}"/>
    <cellStyle name="SAPBEXstdItemX 2 13 2" xfId="24424" xr:uid="{00000000-0005-0000-0000-0000A7CB0000}"/>
    <cellStyle name="SAPBEXstdItemX 2 13 3" xfId="35864" xr:uid="{00000000-0005-0000-0000-0000A8CB0000}"/>
    <cellStyle name="SAPBEXstdItemX 2 13 4" xfId="48833" xr:uid="{00000000-0005-0000-0000-0000A9CB0000}"/>
    <cellStyle name="SAPBEXstdItemX 2 14" xfId="7620" xr:uid="{00000000-0005-0000-0000-0000AACB0000}"/>
    <cellStyle name="SAPBEXstdItemX 2 14 2" xfId="24800" xr:uid="{00000000-0005-0000-0000-0000ABCB0000}"/>
    <cellStyle name="SAPBEXstdItemX 2 14 3" xfId="36172" xr:uid="{00000000-0005-0000-0000-0000ACCB0000}"/>
    <cellStyle name="SAPBEXstdItemX 2 14 4" xfId="49143" xr:uid="{00000000-0005-0000-0000-0000ADCB0000}"/>
    <cellStyle name="SAPBEXstdItemX 2 15" xfId="7917" xr:uid="{00000000-0005-0000-0000-0000AECB0000}"/>
    <cellStyle name="SAPBEXstdItemX 2 15 2" xfId="25070" xr:uid="{00000000-0005-0000-0000-0000AFCB0000}"/>
    <cellStyle name="SAPBEXstdItemX 2 15 3" xfId="36402" xr:uid="{00000000-0005-0000-0000-0000B0CB0000}"/>
    <cellStyle name="SAPBEXstdItemX 2 15 4" xfId="49373" xr:uid="{00000000-0005-0000-0000-0000B1CB0000}"/>
    <cellStyle name="SAPBEXstdItemX 2 16" xfId="8499" xr:uid="{00000000-0005-0000-0000-0000B2CB0000}"/>
    <cellStyle name="SAPBEXstdItemX 2 16 2" xfId="25613" xr:uid="{00000000-0005-0000-0000-0000B3CB0000}"/>
    <cellStyle name="SAPBEXstdItemX 2 16 3" xfId="36886" xr:uid="{00000000-0005-0000-0000-0000B4CB0000}"/>
    <cellStyle name="SAPBEXstdItemX 2 16 4" xfId="49857" xr:uid="{00000000-0005-0000-0000-0000B5CB0000}"/>
    <cellStyle name="SAPBEXstdItemX 2 17" xfId="8761" xr:uid="{00000000-0005-0000-0000-0000B6CB0000}"/>
    <cellStyle name="SAPBEXstdItemX 2 17 2" xfId="25840" xr:uid="{00000000-0005-0000-0000-0000B7CB0000}"/>
    <cellStyle name="SAPBEXstdItemX 2 17 3" xfId="37074" xr:uid="{00000000-0005-0000-0000-0000B8CB0000}"/>
    <cellStyle name="SAPBEXstdItemX 2 17 4" xfId="50045" xr:uid="{00000000-0005-0000-0000-0000B9CB0000}"/>
    <cellStyle name="SAPBEXstdItemX 2 18" xfId="9038" xr:uid="{00000000-0005-0000-0000-0000BACB0000}"/>
    <cellStyle name="SAPBEXstdItemX 2 18 2" xfId="26089" xr:uid="{00000000-0005-0000-0000-0000BBCB0000}"/>
    <cellStyle name="SAPBEXstdItemX 2 18 3" xfId="37290" xr:uid="{00000000-0005-0000-0000-0000BCCB0000}"/>
    <cellStyle name="SAPBEXstdItemX 2 18 4" xfId="50261" xr:uid="{00000000-0005-0000-0000-0000BDCB0000}"/>
    <cellStyle name="SAPBEXstdItemX 2 19" xfId="10558" xr:uid="{00000000-0005-0000-0000-0000BECB0000}"/>
    <cellStyle name="SAPBEXstdItemX 2 19 2" xfId="27511" xr:uid="{00000000-0005-0000-0000-0000BFCB0000}"/>
    <cellStyle name="SAPBEXstdItemX 2 19 3" xfId="38551" xr:uid="{00000000-0005-0000-0000-0000C0CB0000}"/>
    <cellStyle name="SAPBEXstdItemX 2 19 4" xfId="51538" xr:uid="{00000000-0005-0000-0000-0000C1CB0000}"/>
    <cellStyle name="SAPBEXstdItemX 2 2" xfId="3444" xr:uid="{00000000-0005-0000-0000-0000C2CB0000}"/>
    <cellStyle name="SAPBEXstdItemX 2 2 2" xfId="21016" xr:uid="{00000000-0005-0000-0000-0000C3CB0000}"/>
    <cellStyle name="SAPBEXstdItemX 2 2 3" xfId="32214" xr:uid="{00000000-0005-0000-0000-0000C4CB0000}"/>
    <cellStyle name="SAPBEXstdItemX 2 2 4" xfId="45929" xr:uid="{00000000-0005-0000-0000-0000C5CB0000}"/>
    <cellStyle name="SAPBEXstdItemX 2 20" xfId="10804" xr:uid="{00000000-0005-0000-0000-0000C6CB0000}"/>
    <cellStyle name="SAPBEXstdItemX 2 20 2" xfId="27738" xr:uid="{00000000-0005-0000-0000-0000C7CB0000}"/>
    <cellStyle name="SAPBEXstdItemX 2 20 3" xfId="38747" xr:uid="{00000000-0005-0000-0000-0000C8CB0000}"/>
    <cellStyle name="SAPBEXstdItemX 2 20 4" xfId="51755" xr:uid="{00000000-0005-0000-0000-0000C9CB0000}"/>
    <cellStyle name="SAPBEXstdItemX 2 21" xfId="11129" xr:uid="{00000000-0005-0000-0000-0000CACB0000}"/>
    <cellStyle name="SAPBEXstdItemX 2 21 2" xfId="28033" xr:uid="{00000000-0005-0000-0000-0000CBCB0000}"/>
    <cellStyle name="SAPBEXstdItemX 2 21 3" xfId="38986" xr:uid="{00000000-0005-0000-0000-0000CCCB0000}"/>
    <cellStyle name="SAPBEXstdItemX 2 21 4" xfId="51994" xr:uid="{00000000-0005-0000-0000-0000CDCB0000}"/>
    <cellStyle name="SAPBEXstdItemX 2 22" xfId="11469" xr:uid="{00000000-0005-0000-0000-0000CECB0000}"/>
    <cellStyle name="SAPBEXstdItemX 2 22 2" xfId="28343" xr:uid="{00000000-0005-0000-0000-0000CFCB0000}"/>
    <cellStyle name="SAPBEXstdItemX 2 22 3" xfId="39245" xr:uid="{00000000-0005-0000-0000-0000D0CB0000}"/>
    <cellStyle name="SAPBEXstdItemX 2 22 4" xfId="52253" xr:uid="{00000000-0005-0000-0000-0000D1CB0000}"/>
    <cellStyle name="SAPBEXstdItemX 2 23" xfId="11740" xr:uid="{00000000-0005-0000-0000-0000D2CB0000}"/>
    <cellStyle name="SAPBEXstdItemX 2 23 2" xfId="28580" xr:uid="{00000000-0005-0000-0000-0000D3CB0000}"/>
    <cellStyle name="SAPBEXstdItemX 2 23 3" xfId="39447" xr:uid="{00000000-0005-0000-0000-0000D4CB0000}"/>
    <cellStyle name="SAPBEXstdItemX 2 23 4" xfId="52455" xr:uid="{00000000-0005-0000-0000-0000D5CB0000}"/>
    <cellStyle name="SAPBEXstdItemX 2 24" xfId="12069" xr:uid="{00000000-0005-0000-0000-0000D6CB0000}"/>
    <cellStyle name="SAPBEXstdItemX 2 24 2" xfId="28880" xr:uid="{00000000-0005-0000-0000-0000D7CB0000}"/>
    <cellStyle name="SAPBEXstdItemX 2 24 3" xfId="39708" xr:uid="{00000000-0005-0000-0000-0000D8CB0000}"/>
    <cellStyle name="SAPBEXstdItemX 2 24 4" xfId="52716" xr:uid="{00000000-0005-0000-0000-0000D9CB0000}"/>
    <cellStyle name="SAPBEXstdItemX 2 25" xfId="12356" xr:uid="{00000000-0005-0000-0000-0000DACB0000}"/>
    <cellStyle name="SAPBEXstdItemX 2 25 2" xfId="29134" xr:uid="{00000000-0005-0000-0000-0000DBCB0000}"/>
    <cellStyle name="SAPBEXstdItemX 2 25 3" xfId="39908" xr:uid="{00000000-0005-0000-0000-0000DCCB0000}"/>
    <cellStyle name="SAPBEXstdItemX 2 25 4" xfId="52916" xr:uid="{00000000-0005-0000-0000-0000DDCB0000}"/>
    <cellStyle name="SAPBEXstdItemX 2 26" xfId="12628" xr:uid="{00000000-0005-0000-0000-0000DECB0000}"/>
    <cellStyle name="SAPBEXstdItemX 2 26 2" xfId="29375" xr:uid="{00000000-0005-0000-0000-0000DFCB0000}"/>
    <cellStyle name="SAPBEXstdItemX 2 26 3" xfId="40108" xr:uid="{00000000-0005-0000-0000-0000E0CB0000}"/>
    <cellStyle name="SAPBEXstdItemX 2 26 4" xfId="53116" xr:uid="{00000000-0005-0000-0000-0000E1CB0000}"/>
    <cellStyle name="SAPBEXstdItemX 2 27" xfId="12910" xr:uid="{00000000-0005-0000-0000-0000E2CB0000}"/>
    <cellStyle name="SAPBEXstdItemX 2 27 2" xfId="29624" xr:uid="{00000000-0005-0000-0000-0000E3CB0000}"/>
    <cellStyle name="SAPBEXstdItemX 2 27 3" xfId="40308" xr:uid="{00000000-0005-0000-0000-0000E4CB0000}"/>
    <cellStyle name="SAPBEXstdItemX 2 27 4" xfId="53316" xr:uid="{00000000-0005-0000-0000-0000E5CB0000}"/>
    <cellStyle name="SAPBEXstdItemX 2 28" xfId="13252" xr:uid="{00000000-0005-0000-0000-0000E6CB0000}"/>
    <cellStyle name="SAPBEXstdItemX 2 28 2" xfId="29932" xr:uid="{00000000-0005-0000-0000-0000E7CB0000}"/>
    <cellStyle name="SAPBEXstdItemX 2 28 3" xfId="40576" xr:uid="{00000000-0005-0000-0000-0000E8CB0000}"/>
    <cellStyle name="SAPBEXstdItemX 2 28 4" xfId="53584" xr:uid="{00000000-0005-0000-0000-0000E9CB0000}"/>
    <cellStyle name="SAPBEXstdItemX 2 29" xfId="13589" xr:uid="{00000000-0005-0000-0000-0000EACB0000}"/>
    <cellStyle name="SAPBEXstdItemX 2 29 2" xfId="30238" xr:uid="{00000000-0005-0000-0000-0000EBCB0000}"/>
    <cellStyle name="SAPBEXstdItemX 2 29 3" xfId="40842" xr:uid="{00000000-0005-0000-0000-0000ECCB0000}"/>
    <cellStyle name="SAPBEXstdItemX 2 29 4" xfId="53850" xr:uid="{00000000-0005-0000-0000-0000EDCB0000}"/>
    <cellStyle name="SAPBEXstdItemX 2 3" xfId="3740" xr:uid="{00000000-0005-0000-0000-0000EECB0000}"/>
    <cellStyle name="SAPBEXstdItemX 2 3 2" xfId="21275" xr:uid="{00000000-0005-0000-0000-0000EFCB0000}"/>
    <cellStyle name="SAPBEXstdItemX 2 3 3" xfId="34069" xr:uid="{00000000-0005-0000-0000-0000F0CB0000}"/>
    <cellStyle name="SAPBEXstdItemX 2 3 4" xfId="46146" xr:uid="{00000000-0005-0000-0000-0000F1CB0000}"/>
    <cellStyle name="SAPBEXstdItemX 2 30" xfId="13829" xr:uid="{00000000-0005-0000-0000-0000F2CB0000}"/>
    <cellStyle name="SAPBEXstdItemX 2 30 2" xfId="30452" xr:uid="{00000000-0005-0000-0000-0000F3CB0000}"/>
    <cellStyle name="SAPBEXstdItemX 2 30 3" xfId="41027" xr:uid="{00000000-0005-0000-0000-0000F4CB0000}"/>
    <cellStyle name="SAPBEXstdItemX 2 30 4" xfId="54035" xr:uid="{00000000-0005-0000-0000-0000F5CB0000}"/>
    <cellStyle name="SAPBEXstdItemX 2 31" xfId="14104" xr:uid="{00000000-0005-0000-0000-0000F6CB0000}"/>
    <cellStyle name="SAPBEXstdItemX 2 31 2" xfId="30691" xr:uid="{00000000-0005-0000-0000-0000F7CB0000}"/>
    <cellStyle name="SAPBEXstdItemX 2 31 3" xfId="41229" xr:uid="{00000000-0005-0000-0000-0000F8CB0000}"/>
    <cellStyle name="SAPBEXstdItemX 2 31 4" xfId="54237" xr:uid="{00000000-0005-0000-0000-0000F9CB0000}"/>
    <cellStyle name="SAPBEXstdItemX 2 32" xfId="14401" xr:uid="{00000000-0005-0000-0000-0000FACB0000}"/>
    <cellStyle name="SAPBEXstdItemX 2 32 2" xfId="30955" xr:uid="{00000000-0005-0000-0000-0000FBCB0000}"/>
    <cellStyle name="SAPBEXstdItemX 2 32 3" xfId="41445" xr:uid="{00000000-0005-0000-0000-0000FCCB0000}"/>
    <cellStyle name="SAPBEXstdItemX 2 32 4" xfId="54453" xr:uid="{00000000-0005-0000-0000-0000FDCB0000}"/>
    <cellStyle name="SAPBEXstdItemX 2 33" xfId="14725" xr:uid="{00000000-0005-0000-0000-0000FECB0000}"/>
    <cellStyle name="SAPBEXstdItemX 2 33 2" xfId="31243" xr:uid="{00000000-0005-0000-0000-0000FFCB0000}"/>
    <cellStyle name="SAPBEXstdItemX 2 33 3" xfId="41688" xr:uid="{00000000-0005-0000-0000-000000CC0000}"/>
    <cellStyle name="SAPBEXstdItemX 2 33 4" xfId="54696" xr:uid="{00000000-0005-0000-0000-000001CC0000}"/>
    <cellStyle name="SAPBEXstdItemX 2 34" xfId="15027" xr:uid="{00000000-0005-0000-0000-000002CC0000}"/>
    <cellStyle name="SAPBEXstdItemX 2 34 2" xfId="31512" xr:uid="{00000000-0005-0000-0000-000003CC0000}"/>
    <cellStyle name="SAPBEXstdItemX 2 34 3" xfId="41920" xr:uid="{00000000-0005-0000-0000-000004CC0000}"/>
    <cellStyle name="SAPBEXstdItemX 2 34 4" xfId="54928" xr:uid="{00000000-0005-0000-0000-000005CC0000}"/>
    <cellStyle name="SAPBEXstdItemX 2 35" xfId="15333" xr:uid="{00000000-0005-0000-0000-000006CC0000}"/>
    <cellStyle name="SAPBEXstdItemX 2 35 2" xfId="31781" xr:uid="{00000000-0005-0000-0000-000007CC0000}"/>
    <cellStyle name="SAPBEXstdItemX 2 35 3" xfId="42150" xr:uid="{00000000-0005-0000-0000-000008CC0000}"/>
    <cellStyle name="SAPBEXstdItemX 2 35 4" xfId="55158" xr:uid="{00000000-0005-0000-0000-000009CC0000}"/>
    <cellStyle name="SAPBEXstdItemX 2 36" xfId="15778" xr:uid="{00000000-0005-0000-0000-00000ACC0000}"/>
    <cellStyle name="SAPBEXstdItemX 2 36 2" xfId="32185" xr:uid="{00000000-0005-0000-0000-00000BCC0000}"/>
    <cellStyle name="SAPBEXstdItemX 2 36 3" xfId="42512" xr:uid="{00000000-0005-0000-0000-00000CCC0000}"/>
    <cellStyle name="SAPBEXstdItemX 2 36 4" xfId="55520" xr:uid="{00000000-0005-0000-0000-00000DCC0000}"/>
    <cellStyle name="SAPBEXstdItemX 2 37" xfId="16042" xr:uid="{00000000-0005-0000-0000-00000ECC0000}"/>
    <cellStyle name="SAPBEXstdItemX 2 37 2" xfId="32413" xr:uid="{00000000-0005-0000-0000-00000FCC0000}"/>
    <cellStyle name="SAPBEXstdItemX 2 37 3" xfId="42702" xr:uid="{00000000-0005-0000-0000-000010CC0000}"/>
    <cellStyle name="SAPBEXstdItemX 2 37 4" xfId="55710" xr:uid="{00000000-0005-0000-0000-000011CC0000}"/>
    <cellStyle name="SAPBEXstdItemX 2 38" xfId="16529" xr:uid="{00000000-0005-0000-0000-000012CC0000}"/>
    <cellStyle name="SAPBEXstdItemX 2 38 2" xfId="32860" xr:uid="{00000000-0005-0000-0000-000013CC0000}"/>
    <cellStyle name="SAPBEXstdItemX 2 38 3" xfId="43099" xr:uid="{00000000-0005-0000-0000-000014CC0000}"/>
    <cellStyle name="SAPBEXstdItemX 2 38 4" xfId="56107" xr:uid="{00000000-0005-0000-0000-000015CC0000}"/>
    <cellStyle name="SAPBEXstdItemX 2 39" xfId="16748" xr:uid="{00000000-0005-0000-0000-000016CC0000}"/>
    <cellStyle name="SAPBEXstdItemX 2 39 2" xfId="33054" xr:uid="{00000000-0005-0000-0000-000017CC0000}"/>
    <cellStyle name="SAPBEXstdItemX 2 39 3" xfId="43269" xr:uid="{00000000-0005-0000-0000-000018CC0000}"/>
    <cellStyle name="SAPBEXstdItemX 2 39 4" xfId="56277" xr:uid="{00000000-0005-0000-0000-000019CC0000}"/>
    <cellStyle name="SAPBEXstdItemX 2 4" xfId="4357" xr:uid="{00000000-0005-0000-0000-00001ACC0000}"/>
    <cellStyle name="SAPBEXstdItemX 2 4 2" xfId="21839" xr:uid="{00000000-0005-0000-0000-00001BCC0000}"/>
    <cellStyle name="SAPBEXstdItemX 2 4 3" xfId="35256" xr:uid="{00000000-0005-0000-0000-00001CCC0000}"/>
    <cellStyle name="SAPBEXstdItemX 2 4 4" xfId="46624" xr:uid="{00000000-0005-0000-0000-00001DCC0000}"/>
    <cellStyle name="SAPBEXstdItemX 2 40" xfId="17549" xr:uid="{00000000-0005-0000-0000-00001ECC0000}"/>
    <cellStyle name="SAPBEXstdItemX 2 40 2" xfId="33787" xr:uid="{00000000-0005-0000-0000-00001FCC0000}"/>
    <cellStyle name="SAPBEXstdItemX 2 40 3" xfId="43901" xr:uid="{00000000-0005-0000-0000-000020CC0000}"/>
    <cellStyle name="SAPBEXstdItemX 2 40 4" xfId="56909" xr:uid="{00000000-0005-0000-0000-000021CC0000}"/>
    <cellStyle name="SAPBEXstdItemX 2 41" xfId="17800" xr:uid="{00000000-0005-0000-0000-000022CC0000}"/>
    <cellStyle name="SAPBEXstdItemX 2 41 2" xfId="34008" xr:uid="{00000000-0005-0000-0000-000023CC0000}"/>
    <cellStyle name="SAPBEXstdItemX 2 41 3" xfId="44082" xr:uid="{00000000-0005-0000-0000-000024CC0000}"/>
    <cellStyle name="SAPBEXstdItemX 2 41 4" xfId="57090" xr:uid="{00000000-0005-0000-0000-000025CC0000}"/>
    <cellStyle name="SAPBEXstdItemX 2 42" xfId="18119" xr:uid="{00000000-0005-0000-0000-000026CC0000}"/>
    <cellStyle name="SAPBEXstdItemX 2 42 2" xfId="34289" xr:uid="{00000000-0005-0000-0000-000027CC0000}"/>
    <cellStyle name="SAPBEXstdItemX 2 42 3" xfId="44316" xr:uid="{00000000-0005-0000-0000-000028CC0000}"/>
    <cellStyle name="SAPBEXstdItemX 2 42 4" xfId="57324" xr:uid="{00000000-0005-0000-0000-000029CC0000}"/>
    <cellStyle name="SAPBEXstdItemX 2 43" xfId="18430" xr:uid="{00000000-0005-0000-0000-00002ACC0000}"/>
    <cellStyle name="SAPBEXstdItemX 2 43 2" xfId="34564" xr:uid="{00000000-0005-0000-0000-00002BCC0000}"/>
    <cellStyle name="SAPBEXstdItemX 2 43 3" xfId="44546" xr:uid="{00000000-0005-0000-0000-00002CCC0000}"/>
    <cellStyle name="SAPBEXstdItemX 2 43 4" xfId="57554" xr:uid="{00000000-0005-0000-0000-00002DCC0000}"/>
    <cellStyle name="SAPBEXstdItemX 2 44" xfId="18746" xr:uid="{00000000-0005-0000-0000-00002ECC0000}"/>
    <cellStyle name="SAPBEXstdItemX 2 44 2" xfId="34844" xr:uid="{00000000-0005-0000-0000-00002FCC0000}"/>
    <cellStyle name="SAPBEXstdItemX 2 44 3" xfId="44781" xr:uid="{00000000-0005-0000-0000-000030CC0000}"/>
    <cellStyle name="SAPBEXstdItemX 2 44 4" xfId="57789" xr:uid="{00000000-0005-0000-0000-000031CC0000}"/>
    <cellStyle name="SAPBEXstdItemX 2 45" xfId="19206" xr:uid="{00000000-0005-0000-0000-000032CC0000}"/>
    <cellStyle name="SAPBEXstdItemX 2 45 2" xfId="35253" xr:uid="{00000000-0005-0000-0000-000033CC0000}"/>
    <cellStyle name="SAPBEXstdItemX 2 45 3" xfId="45123" xr:uid="{00000000-0005-0000-0000-000034CC0000}"/>
    <cellStyle name="SAPBEXstdItemX 2 45 4" xfId="58131" xr:uid="{00000000-0005-0000-0000-000035CC0000}"/>
    <cellStyle name="SAPBEXstdItemX 2 46" xfId="19509" xr:uid="{00000000-0005-0000-0000-000036CC0000}"/>
    <cellStyle name="SAPBEXstdItemX 2 46 2" xfId="35519" xr:uid="{00000000-0005-0000-0000-000037CC0000}"/>
    <cellStyle name="SAPBEXstdItemX 2 46 3" xfId="45346" xr:uid="{00000000-0005-0000-0000-000038CC0000}"/>
    <cellStyle name="SAPBEXstdItemX 2 46 4" xfId="58354" xr:uid="{00000000-0005-0000-0000-000039CC0000}"/>
    <cellStyle name="SAPBEXstdItemX 2 47" xfId="22649" xr:uid="{00000000-0005-0000-0000-00003ACC0000}"/>
    <cellStyle name="SAPBEXstdItemX 2 48" xfId="45598" xr:uid="{00000000-0005-0000-0000-00003BCC0000}"/>
    <cellStyle name="SAPBEXstdItemX 2 5" xfId="4601" xr:uid="{00000000-0005-0000-0000-00003CCC0000}"/>
    <cellStyle name="SAPBEXstdItemX 2 5 2" xfId="22052" xr:uid="{00000000-0005-0000-0000-00003DCC0000}"/>
    <cellStyle name="SAPBEXstdItemX 2 5 3" xfId="34893" xr:uid="{00000000-0005-0000-0000-00003ECC0000}"/>
    <cellStyle name="SAPBEXstdItemX 2 5 4" xfId="46796" xr:uid="{00000000-0005-0000-0000-00003FCC0000}"/>
    <cellStyle name="SAPBEXstdItemX 2 6" xfId="4991" xr:uid="{00000000-0005-0000-0000-000040CC0000}"/>
    <cellStyle name="SAPBEXstdItemX 2 6 2" xfId="22414" xr:uid="{00000000-0005-0000-0000-000041CC0000}"/>
    <cellStyle name="SAPBEXstdItemX 2 6 3" xfId="20667" xr:uid="{00000000-0005-0000-0000-000042CC0000}"/>
    <cellStyle name="SAPBEXstdItemX 2 6 4" xfId="47108" xr:uid="{00000000-0005-0000-0000-000043CC0000}"/>
    <cellStyle name="SAPBEXstdItemX 2 7" xfId="5216" xr:uid="{00000000-0005-0000-0000-000044CC0000}"/>
    <cellStyle name="SAPBEXstdItemX 2 7 2" xfId="22617" xr:uid="{00000000-0005-0000-0000-000045CC0000}"/>
    <cellStyle name="SAPBEXstdItemX 2 7 3" xfId="19633" xr:uid="{00000000-0005-0000-0000-000046CC0000}"/>
    <cellStyle name="SAPBEXstdItemX 2 7 4" xfId="47289" xr:uid="{00000000-0005-0000-0000-000047CC0000}"/>
    <cellStyle name="SAPBEXstdItemX 2 8" xfId="5501" xr:uid="{00000000-0005-0000-0000-000048CC0000}"/>
    <cellStyle name="SAPBEXstdItemX 2 8 2" xfId="22878" xr:uid="{00000000-0005-0000-0000-000049CC0000}"/>
    <cellStyle name="SAPBEXstdItemX 2 8 3" xfId="27021" xr:uid="{00000000-0005-0000-0000-00004ACC0000}"/>
    <cellStyle name="SAPBEXstdItemX 2 8 4" xfId="47507" xr:uid="{00000000-0005-0000-0000-00004BCC0000}"/>
    <cellStyle name="SAPBEXstdItemX 2 9" xfId="5709" xr:uid="{00000000-0005-0000-0000-00004CCC0000}"/>
    <cellStyle name="SAPBEXstdItemX 2 9 2" xfId="23067" xr:uid="{00000000-0005-0000-0000-00004DCC0000}"/>
    <cellStyle name="SAPBEXstdItemX 2 9 3" xfId="22435" xr:uid="{00000000-0005-0000-0000-00004ECC0000}"/>
    <cellStyle name="SAPBEXstdItemX 2 9 4" xfId="47669" xr:uid="{00000000-0005-0000-0000-00004FCC0000}"/>
    <cellStyle name="SAPBEXstdItemX 20" xfId="13913" xr:uid="{00000000-0005-0000-0000-000050CC0000}"/>
    <cellStyle name="SAPBEXstdItemX 20 2" xfId="30517" xr:uid="{00000000-0005-0000-0000-000051CC0000}"/>
    <cellStyle name="SAPBEXstdItemX 20 3" xfId="41079" xr:uid="{00000000-0005-0000-0000-000052CC0000}"/>
    <cellStyle name="SAPBEXstdItemX 20 4" xfId="54087" xr:uid="{00000000-0005-0000-0000-000053CC0000}"/>
    <cellStyle name="SAPBEXstdItemX 21" xfId="13594" xr:uid="{00000000-0005-0000-0000-000054CC0000}"/>
    <cellStyle name="SAPBEXstdItemX 21 2" xfId="30242" xr:uid="{00000000-0005-0000-0000-000055CC0000}"/>
    <cellStyle name="SAPBEXstdItemX 21 3" xfId="40846" xr:uid="{00000000-0005-0000-0000-000056CC0000}"/>
    <cellStyle name="SAPBEXstdItemX 21 4" xfId="53854" xr:uid="{00000000-0005-0000-0000-000057CC0000}"/>
    <cellStyle name="SAPBEXstdItemX 22" xfId="15463" xr:uid="{00000000-0005-0000-0000-000058CC0000}"/>
    <cellStyle name="SAPBEXstdItemX 22 2" xfId="31891" xr:uid="{00000000-0005-0000-0000-000059CC0000}"/>
    <cellStyle name="SAPBEXstdItemX 22 3" xfId="42243" xr:uid="{00000000-0005-0000-0000-00005ACC0000}"/>
    <cellStyle name="SAPBEXstdItemX 22 4" xfId="55251" xr:uid="{00000000-0005-0000-0000-00005BCC0000}"/>
    <cellStyle name="SAPBEXstdItemX 23" xfId="16601" xr:uid="{00000000-0005-0000-0000-00005CCC0000}"/>
    <cellStyle name="SAPBEXstdItemX 23 2" xfId="32917" xr:uid="{00000000-0005-0000-0000-00005DCC0000}"/>
    <cellStyle name="SAPBEXstdItemX 23 3" xfId="43142" xr:uid="{00000000-0005-0000-0000-00005ECC0000}"/>
    <cellStyle name="SAPBEXstdItemX 23 4" xfId="56150" xr:uid="{00000000-0005-0000-0000-00005FCC0000}"/>
    <cellStyle name="SAPBEXstdItemX 24" xfId="16945" xr:uid="{00000000-0005-0000-0000-000060CC0000}"/>
    <cellStyle name="SAPBEXstdItemX 24 2" xfId="33226" xr:uid="{00000000-0005-0000-0000-000061CC0000}"/>
    <cellStyle name="SAPBEXstdItemX 24 3" xfId="43408" xr:uid="{00000000-0005-0000-0000-000062CC0000}"/>
    <cellStyle name="SAPBEXstdItemX 24 4" xfId="56416" xr:uid="{00000000-0005-0000-0000-000063CC0000}"/>
    <cellStyle name="SAPBEXstdItemX 25" xfId="17052" xr:uid="{00000000-0005-0000-0000-000064CC0000}"/>
    <cellStyle name="SAPBEXstdItemX 25 2" xfId="33332" xr:uid="{00000000-0005-0000-0000-000065CC0000}"/>
    <cellStyle name="SAPBEXstdItemX 25 3" xfId="43509" xr:uid="{00000000-0005-0000-0000-000066CC0000}"/>
    <cellStyle name="SAPBEXstdItemX 25 4" xfId="56517" xr:uid="{00000000-0005-0000-0000-000067CC0000}"/>
    <cellStyle name="SAPBEXstdItemX 26" xfId="17201" xr:uid="{00000000-0005-0000-0000-000068CC0000}"/>
    <cellStyle name="SAPBEXstdItemX 26 2" xfId="33462" xr:uid="{00000000-0005-0000-0000-000069CC0000}"/>
    <cellStyle name="SAPBEXstdItemX 26 3" xfId="43613" xr:uid="{00000000-0005-0000-0000-00006ACC0000}"/>
    <cellStyle name="SAPBEXstdItemX 26 4" xfId="56621" xr:uid="{00000000-0005-0000-0000-00006BCC0000}"/>
    <cellStyle name="SAPBEXstdItemX 27" xfId="17280" xr:uid="{00000000-0005-0000-0000-00006CCC0000}"/>
    <cellStyle name="SAPBEXstdItemX 27 2" xfId="33538" xr:uid="{00000000-0005-0000-0000-00006DCC0000}"/>
    <cellStyle name="SAPBEXstdItemX 27 3" xfId="43684" xr:uid="{00000000-0005-0000-0000-00006ECC0000}"/>
    <cellStyle name="SAPBEXstdItemX 27 4" xfId="56692" xr:uid="{00000000-0005-0000-0000-00006FCC0000}"/>
    <cellStyle name="SAPBEXstdItemX 28" xfId="18904" xr:uid="{00000000-0005-0000-0000-000070CC0000}"/>
    <cellStyle name="SAPBEXstdItemX 28 2" xfId="34976" xr:uid="{00000000-0005-0000-0000-000071CC0000}"/>
    <cellStyle name="SAPBEXstdItemX 28 3" xfId="44890" xr:uid="{00000000-0005-0000-0000-000072CC0000}"/>
    <cellStyle name="SAPBEXstdItemX 28 4" xfId="57898" xr:uid="{00000000-0005-0000-0000-000073CC0000}"/>
    <cellStyle name="SAPBEXstdItemX 29" xfId="33529" xr:uid="{00000000-0005-0000-0000-000074CC0000}"/>
    <cellStyle name="SAPBEXstdItemX 3" xfId="2814" xr:uid="{00000000-0005-0000-0000-000075CC0000}"/>
    <cellStyle name="SAPBEXstdItemX 3 10" xfId="6188" xr:uid="{00000000-0005-0000-0000-000076CC0000}"/>
    <cellStyle name="SAPBEXstdItemX 3 10 2" xfId="23510" xr:uid="{00000000-0005-0000-0000-000077CC0000}"/>
    <cellStyle name="SAPBEXstdItemX 3 10 3" xfId="24673" xr:uid="{00000000-0005-0000-0000-000078CC0000}"/>
    <cellStyle name="SAPBEXstdItemX 3 10 4" xfId="48044" xr:uid="{00000000-0005-0000-0000-000079CC0000}"/>
    <cellStyle name="SAPBEXstdItemX 3 11" xfId="6420" xr:uid="{00000000-0005-0000-0000-00007ACC0000}"/>
    <cellStyle name="SAPBEXstdItemX 3 11 2" xfId="23719" xr:uid="{00000000-0005-0000-0000-00007BCC0000}"/>
    <cellStyle name="SAPBEXstdItemX 3 11 3" xfId="27875" xr:uid="{00000000-0005-0000-0000-00007CCC0000}"/>
    <cellStyle name="SAPBEXstdItemX 3 11 4" xfId="48217" xr:uid="{00000000-0005-0000-0000-00007DCC0000}"/>
    <cellStyle name="SAPBEXstdItemX 3 12" xfId="6714" xr:uid="{00000000-0005-0000-0000-00007ECC0000}"/>
    <cellStyle name="SAPBEXstdItemX 3 12 2" xfId="23981" xr:uid="{00000000-0005-0000-0000-00007FCC0000}"/>
    <cellStyle name="SAPBEXstdItemX 3 12 3" xfId="34409" xr:uid="{00000000-0005-0000-0000-000080CC0000}"/>
    <cellStyle name="SAPBEXstdItemX 3 12 4" xfId="48440" xr:uid="{00000000-0005-0000-0000-000081CC0000}"/>
    <cellStyle name="SAPBEXstdItemX 3 13" xfId="7079" xr:uid="{00000000-0005-0000-0000-000082CC0000}"/>
    <cellStyle name="SAPBEXstdItemX 3 13 2" xfId="24310" xr:uid="{00000000-0005-0000-0000-000083CC0000}"/>
    <cellStyle name="SAPBEXstdItemX 3 13 3" xfId="35751" xr:uid="{00000000-0005-0000-0000-000084CC0000}"/>
    <cellStyle name="SAPBEXstdItemX 3 13 4" xfId="48720" xr:uid="{00000000-0005-0000-0000-000085CC0000}"/>
    <cellStyle name="SAPBEXstdItemX 3 14" xfId="7504" xr:uid="{00000000-0005-0000-0000-000086CC0000}"/>
    <cellStyle name="SAPBEXstdItemX 3 14 2" xfId="24687" xr:uid="{00000000-0005-0000-0000-000087CC0000}"/>
    <cellStyle name="SAPBEXstdItemX 3 14 3" xfId="36059" xr:uid="{00000000-0005-0000-0000-000088CC0000}"/>
    <cellStyle name="SAPBEXstdItemX 3 14 4" xfId="49030" xr:uid="{00000000-0005-0000-0000-000089CC0000}"/>
    <cellStyle name="SAPBEXstdItemX 3 15" xfId="7802" xr:uid="{00000000-0005-0000-0000-00008ACC0000}"/>
    <cellStyle name="SAPBEXstdItemX 3 15 2" xfId="24957" xr:uid="{00000000-0005-0000-0000-00008BCC0000}"/>
    <cellStyle name="SAPBEXstdItemX 3 15 3" xfId="36289" xr:uid="{00000000-0005-0000-0000-00008CCC0000}"/>
    <cellStyle name="SAPBEXstdItemX 3 15 4" xfId="49260" xr:uid="{00000000-0005-0000-0000-00008DCC0000}"/>
    <cellStyle name="SAPBEXstdItemX 3 16" xfId="8383" xr:uid="{00000000-0005-0000-0000-00008ECC0000}"/>
    <cellStyle name="SAPBEXstdItemX 3 16 2" xfId="25499" xr:uid="{00000000-0005-0000-0000-00008FCC0000}"/>
    <cellStyle name="SAPBEXstdItemX 3 16 3" xfId="36772" xr:uid="{00000000-0005-0000-0000-000090CC0000}"/>
    <cellStyle name="SAPBEXstdItemX 3 16 4" xfId="49743" xr:uid="{00000000-0005-0000-0000-000091CC0000}"/>
    <cellStyle name="SAPBEXstdItemX 3 17" xfId="8645" xr:uid="{00000000-0005-0000-0000-000092CC0000}"/>
    <cellStyle name="SAPBEXstdItemX 3 17 2" xfId="25726" xr:uid="{00000000-0005-0000-0000-000093CC0000}"/>
    <cellStyle name="SAPBEXstdItemX 3 17 3" xfId="36961" xr:uid="{00000000-0005-0000-0000-000094CC0000}"/>
    <cellStyle name="SAPBEXstdItemX 3 17 4" xfId="49932" xr:uid="{00000000-0005-0000-0000-000095CC0000}"/>
    <cellStyle name="SAPBEXstdItemX 3 18" xfId="8923" xr:uid="{00000000-0005-0000-0000-000096CC0000}"/>
    <cellStyle name="SAPBEXstdItemX 3 18 2" xfId="25976" xr:uid="{00000000-0005-0000-0000-000097CC0000}"/>
    <cellStyle name="SAPBEXstdItemX 3 18 3" xfId="37177" xr:uid="{00000000-0005-0000-0000-000098CC0000}"/>
    <cellStyle name="SAPBEXstdItemX 3 18 4" xfId="50148" xr:uid="{00000000-0005-0000-0000-000099CC0000}"/>
    <cellStyle name="SAPBEXstdItemX 3 19" xfId="10443" xr:uid="{00000000-0005-0000-0000-00009ACC0000}"/>
    <cellStyle name="SAPBEXstdItemX 3 19 2" xfId="27396" xr:uid="{00000000-0005-0000-0000-00009BCC0000}"/>
    <cellStyle name="SAPBEXstdItemX 3 19 3" xfId="38437" xr:uid="{00000000-0005-0000-0000-00009CCC0000}"/>
    <cellStyle name="SAPBEXstdItemX 3 19 4" xfId="51424" xr:uid="{00000000-0005-0000-0000-00009DCC0000}"/>
    <cellStyle name="SAPBEXstdItemX 3 2" xfId="3328" xr:uid="{00000000-0005-0000-0000-00009ECC0000}"/>
    <cellStyle name="SAPBEXstdItemX 3 2 2" xfId="20902" xr:uid="{00000000-0005-0000-0000-00009FCC0000}"/>
    <cellStyle name="SAPBEXstdItemX 3 2 3" xfId="23324" xr:uid="{00000000-0005-0000-0000-0000A0CC0000}"/>
    <cellStyle name="SAPBEXstdItemX 3 2 4" xfId="45816" xr:uid="{00000000-0005-0000-0000-0000A1CC0000}"/>
    <cellStyle name="SAPBEXstdItemX 3 20" xfId="10689" xr:uid="{00000000-0005-0000-0000-0000A2CC0000}"/>
    <cellStyle name="SAPBEXstdItemX 3 20 2" xfId="27625" xr:uid="{00000000-0005-0000-0000-0000A3CC0000}"/>
    <cellStyle name="SAPBEXstdItemX 3 20 3" xfId="38634" xr:uid="{00000000-0005-0000-0000-0000A4CC0000}"/>
    <cellStyle name="SAPBEXstdItemX 3 20 4" xfId="51642" xr:uid="{00000000-0005-0000-0000-0000A5CC0000}"/>
    <cellStyle name="SAPBEXstdItemX 3 21" xfId="11013" xr:uid="{00000000-0005-0000-0000-0000A6CC0000}"/>
    <cellStyle name="SAPBEXstdItemX 3 21 2" xfId="27920" xr:uid="{00000000-0005-0000-0000-0000A7CC0000}"/>
    <cellStyle name="SAPBEXstdItemX 3 21 3" xfId="38873" xr:uid="{00000000-0005-0000-0000-0000A8CC0000}"/>
    <cellStyle name="SAPBEXstdItemX 3 21 4" xfId="51881" xr:uid="{00000000-0005-0000-0000-0000A9CC0000}"/>
    <cellStyle name="SAPBEXstdItemX 3 22" xfId="11351" xr:uid="{00000000-0005-0000-0000-0000AACC0000}"/>
    <cellStyle name="SAPBEXstdItemX 3 22 2" xfId="28227" xr:uid="{00000000-0005-0000-0000-0000ABCC0000}"/>
    <cellStyle name="SAPBEXstdItemX 3 22 3" xfId="39130" xr:uid="{00000000-0005-0000-0000-0000ACCC0000}"/>
    <cellStyle name="SAPBEXstdItemX 3 22 4" xfId="52138" xr:uid="{00000000-0005-0000-0000-0000ADCC0000}"/>
    <cellStyle name="SAPBEXstdItemX 3 23" xfId="11622" xr:uid="{00000000-0005-0000-0000-0000AECC0000}"/>
    <cellStyle name="SAPBEXstdItemX 3 23 2" xfId="28466" xr:uid="{00000000-0005-0000-0000-0000AFCC0000}"/>
    <cellStyle name="SAPBEXstdItemX 3 23 3" xfId="39333" xr:uid="{00000000-0005-0000-0000-0000B0CC0000}"/>
    <cellStyle name="SAPBEXstdItemX 3 23 4" xfId="52341" xr:uid="{00000000-0005-0000-0000-0000B1CC0000}"/>
    <cellStyle name="SAPBEXstdItemX 3 24" xfId="11953" xr:uid="{00000000-0005-0000-0000-0000B2CC0000}"/>
    <cellStyle name="SAPBEXstdItemX 3 24 2" xfId="28766" xr:uid="{00000000-0005-0000-0000-0000B3CC0000}"/>
    <cellStyle name="SAPBEXstdItemX 3 24 3" xfId="39594" xr:uid="{00000000-0005-0000-0000-0000B4CC0000}"/>
    <cellStyle name="SAPBEXstdItemX 3 24 4" xfId="52602" xr:uid="{00000000-0005-0000-0000-0000B5CC0000}"/>
    <cellStyle name="SAPBEXstdItemX 3 25" xfId="12238" xr:uid="{00000000-0005-0000-0000-0000B6CC0000}"/>
    <cellStyle name="SAPBEXstdItemX 3 25 2" xfId="29019" xr:uid="{00000000-0005-0000-0000-0000B7CC0000}"/>
    <cellStyle name="SAPBEXstdItemX 3 25 3" xfId="39793" xr:uid="{00000000-0005-0000-0000-0000B8CC0000}"/>
    <cellStyle name="SAPBEXstdItemX 3 25 4" xfId="52801" xr:uid="{00000000-0005-0000-0000-0000B9CC0000}"/>
    <cellStyle name="SAPBEXstdItemX 3 26" xfId="12511" xr:uid="{00000000-0005-0000-0000-0000BACC0000}"/>
    <cellStyle name="SAPBEXstdItemX 3 26 2" xfId="29260" xr:uid="{00000000-0005-0000-0000-0000BBCC0000}"/>
    <cellStyle name="SAPBEXstdItemX 3 26 3" xfId="39994" xr:uid="{00000000-0005-0000-0000-0000BCCC0000}"/>
    <cellStyle name="SAPBEXstdItemX 3 26 4" xfId="53002" xr:uid="{00000000-0005-0000-0000-0000BDCC0000}"/>
    <cellStyle name="SAPBEXstdItemX 3 27" xfId="12794" xr:uid="{00000000-0005-0000-0000-0000BECC0000}"/>
    <cellStyle name="SAPBEXstdItemX 3 27 2" xfId="29511" xr:uid="{00000000-0005-0000-0000-0000BFCC0000}"/>
    <cellStyle name="SAPBEXstdItemX 3 27 3" xfId="40195" xr:uid="{00000000-0005-0000-0000-0000C0CC0000}"/>
    <cellStyle name="SAPBEXstdItemX 3 27 4" xfId="53203" xr:uid="{00000000-0005-0000-0000-0000C1CC0000}"/>
    <cellStyle name="SAPBEXstdItemX 3 28" xfId="13137" xr:uid="{00000000-0005-0000-0000-0000C2CC0000}"/>
    <cellStyle name="SAPBEXstdItemX 3 28 2" xfId="29819" xr:uid="{00000000-0005-0000-0000-0000C3CC0000}"/>
    <cellStyle name="SAPBEXstdItemX 3 28 3" xfId="40463" xr:uid="{00000000-0005-0000-0000-0000C4CC0000}"/>
    <cellStyle name="SAPBEXstdItemX 3 28 4" xfId="53471" xr:uid="{00000000-0005-0000-0000-0000C5CC0000}"/>
    <cellStyle name="SAPBEXstdItemX 3 29" xfId="13474" xr:uid="{00000000-0005-0000-0000-0000C6CC0000}"/>
    <cellStyle name="SAPBEXstdItemX 3 29 2" xfId="30125" xr:uid="{00000000-0005-0000-0000-0000C7CC0000}"/>
    <cellStyle name="SAPBEXstdItemX 3 29 3" xfId="40729" xr:uid="{00000000-0005-0000-0000-0000C8CC0000}"/>
    <cellStyle name="SAPBEXstdItemX 3 29 4" xfId="53737" xr:uid="{00000000-0005-0000-0000-0000C9CC0000}"/>
    <cellStyle name="SAPBEXstdItemX 3 3" xfId="3624" xr:uid="{00000000-0005-0000-0000-0000CACC0000}"/>
    <cellStyle name="SAPBEXstdItemX 3 3 2" xfId="21162" xr:uid="{00000000-0005-0000-0000-0000CBCC0000}"/>
    <cellStyle name="SAPBEXstdItemX 3 3 3" xfId="25881" xr:uid="{00000000-0005-0000-0000-0000CCCC0000}"/>
    <cellStyle name="SAPBEXstdItemX 3 3 4" xfId="46033" xr:uid="{00000000-0005-0000-0000-0000CDCC0000}"/>
    <cellStyle name="SAPBEXstdItemX 3 30" xfId="13713" xr:uid="{00000000-0005-0000-0000-0000CECC0000}"/>
    <cellStyle name="SAPBEXstdItemX 3 30 2" xfId="30338" xr:uid="{00000000-0005-0000-0000-0000CFCC0000}"/>
    <cellStyle name="SAPBEXstdItemX 3 30 3" xfId="40914" xr:uid="{00000000-0005-0000-0000-0000D0CC0000}"/>
    <cellStyle name="SAPBEXstdItemX 3 30 4" xfId="53922" xr:uid="{00000000-0005-0000-0000-0000D1CC0000}"/>
    <cellStyle name="SAPBEXstdItemX 3 31" xfId="13988" xr:uid="{00000000-0005-0000-0000-0000D2CC0000}"/>
    <cellStyle name="SAPBEXstdItemX 3 31 2" xfId="30578" xr:uid="{00000000-0005-0000-0000-0000D3CC0000}"/>
    <cellStyle name="SAPBEXstdItemX 3 31 3" xfId="41116" xr:uid="{00000000-0005-0000-0000-0000D4CC0000}"/>
    <cellStyle name="SAPBEXstdItemX 3 31 4" xfId="54124" xr:uid="{00000000-0005-0000-0000-0000D5CC0000}"/>
    <cellStyle name="SAPBEXstdItemX 3 32" xfId="14285" xr:uid="{00000000-0005-0000-0000-0000D6CC0000}"/>
    <cellStyle name="SAPBEXstdItemX 3 32 2" xfId="30842" xr:uid="{00000000-0005-0000-0000-0000D7CC0000}"/>
    <cellStyle name="SAPBEXstdItemX 3 32 3" xfId="41332" xr:uid="{00000000-0005-0000-0000-0000D8CC0000}"/>
    <cellStyle name="SAPBEXstdItemX 3 32 4" xfId="54340" xr:uid="{00000000-0005-0000-0000-0000D9CC0000}"/>
    <cellStyle name="SAPBEXstdItemX 3 33" xfId="14609" xr:uid="{00000000-0005-0000-0000-0000DACC0000}"/>
    <cellStyle name="SAPBEXstdItemX 3 33 2" xfId="31130" xr:uid="{00000000-0005-0000-0000-0000DBCC0000}"/>
    <cellStyle name="SAPBEXstdItemX 3 33 3" xfId="41575" xr:uid="{00000000-0005-0000-0000-0000DCCC0000}"/>
    <cellStyle name="SAPBEXstdItemX 3 33 4" xfId="54583" xr:uid="{00000000-0005-0000-0000-0000DDCC0000}"/>
    <cellStyle name="SAPBEXstdItemX 3 34" xfId="14912" xr:uid="{00000000-0005-0000-0000-0000DECC0000}"/>
    <cellStyle name="SAPBEXstdItemX 3 34 2" xfId="31399" xr:uid="{00000000-0005-0000-0000-0000DFCC0000}"/>
    <cellStyle name="SAPBEXstdItemX 3 34 3" xfId="41807" xr:uid="{00000000-0005-0000-0000-0000E0CC0000}"/>
    <cellStyle name="SAPBEXstdItemX 3 34 4" xfId="54815" xr:uid="{00000000-0005-0000-0000-0000E1CC0000}"/>
    <cellStyle name="SAPBEXstdItemX 3 35" xfId="15217" xr:uid="{00000000-0005-0000-0000-0000E2CC0000}"/>
    <cellStyle name="SAPBEXstdItemX 3 35 2" xfId="31668" xr:uid="{00000000-0005-0000-0000-0000E3CC0000}"/>
    <cellStyle name="SAPBEXstdItemX 3 35 3" xfId="42037" xr:uid="{00000000-0005-0000-0000-0000E4CC0000}"/>
    <cellStyle name="SAPBEXstdItemX 3 35 4" xfId="55045" xr:uid="{00000000-0005-0000-0000-0000E5CC0000}"/>
    <cellStyle name="SAPBEXstdItemX 3 36" xfId="15663" xr:uid="{00000000-0005-0000-0000-0000E6CC0000}"/>
    <cellStyle name="SAPBEXstdItemX 3 36 2" xfId="32072" xr:uid="{00000000-0005-0000-0000-0000E7CC0000}"/>
    <cellStyle name="SAPBEXstdItemX 3 36 3" xfId="42399" xr:uid="{00000000-0005-0000-0000-0000E8CC0000}"/>
    <cellStyle name="SAPBEXstdItemX 3 36 4" xfId="55407" xr:uid="{00000000-0005-0000-0000-0000E9CC0000}"/>
    <cellStyle name="SAPBEXstdItemX 3 37" xfId="15926" xr:uid="{00000000-0005-0000-0000-0000EACC0000}"/>
    <cellStyle name="SAPBEXstdItemX 3 37 2" xfId="32299" xr:uid="{00000000-0005-0000-0000-0000EBCC0000}"/>
    <cellStyle name="SAPBEXstdItemX 3 37 3" xfId="42589" xr:uid="{00000000-0005-0000-0000-0000ECCC0000}"/>
    <cellStyle name="SAPBEXstdItemX 3 37 4" xfId="55597" xr:uid="{00000000-0005-0000-0000-0000EDCC0000}"/>
    <cellStyle name="SAPBEXstdItemX 3 38" xfId="16413" xr:uid="{00000000-0005-0000-0000-0000EECC0000}"/>
    <cellStyle name="SAPBEXstdItemX 3 38 2" xfId="32746" xr:uid="{00000000-0005-0000-0000-0000EFCC0000}"/>
    <cellStyle name="SAPBEXstdItemX 3 38 3" xfId="42985" xr:uid="{00000000-0005-0000-0000-0000F0CC0000}"/>
    <cellStyle name="SAPBEXstdItemX 3 38 4" xfId="55993" xr:uid="{00000000-0005-0000-0000-0000F1CC0000}"/>
    <cellStyle name="SAPBEXstdItemX 3 39" xfId="16633" xr:uid="{00000000-0005-0000-0000-0000F2CC0000}"/>
    <cellStyle name="SAPBEXstdItemX 3 39 2" xfId="32941" xr:uid="{00000000-0005-0000-0000-0000F3CC0000}"/>
    <cellStyle name="SAPBEXstdItemX 3 39 3" xfId="43156" xr:uid="{00000000-0005-0000-0000-0000F4CC0000}"/>
    <cellStyle name="SAPBEXstdItemX 3 39 4" xfId="56164" xr:uid="{00000000-0005-0000-0000-0000F5CC0000}"/>
    <cellStyle name="SAPBEXstdItemX 3 4" xfId="4241" xr:uid="{00000000-0005-0000-0000-0000F6CC0000}"/>
    <cellStyle name="SAPBEXstdItemX 3 4 2" xfId="21726" xr:uid="{00000000-0005-0000-0000-0000F7CC0000}"/>
    <cellStyle name="SAPBEXstdItemX 3 4 3" xfId="19822" xr:uid="{00000000-0005-0000-0000-0000F8CC0000}"/>
    <cellStyle name="SAPBEXstdItemX 3 4 4" xfId="46511" xr:uid="{00000000-0005-0000-0000-0000F9CC0000}"/>
    <cellStyle name="SAPBEXstdItemX 3 40" xfId="17435" xr:uid="{00000000-0005-0000-0000-0000FACC0000}"/>
    <cellStyle name="SAPBEXstdItemX 3 40 2" xfId="33673" xr:uid="{00000000-0005-0000-0000-0000FBCC0000}"/>
    <cellStyle name="SAPBEXstdItemX 3 40 3" xfId="43788" xr:uid="{00000000-0005-0000-0000-0000FCCC0000}"/>
    <cellStyle name="SAPBEXstdItemX 3 40 4" xfId="56796" xr:uid="{00000000-0005-0000-0000-0000FDCC0000}"/>
    <cellStyle name="SAPBEXstdItemX 3 41" xfId="17684" xr:uid="{00000000-0005-0000-0000-0000FECC0000}"/>
    <cellStyle name="SAPBEXstdItemX 3 41 2" xfId="33894" xr:uid="{00000000-0005-0000-0000-0000FFCC0000}"/>
    <cellStyle name="SAPBEXstdItemX 3 41 3" xfId="43969" xr:uid="{00000000-0005-0000-0000-000000CD0000}"/>
    <cellStyle name="SAPBEXstdItemX 3 41 4" xfId="56977" xr:uid="{00000000-0005-0000-0000-000001CD0000}"/>
    <cellStyle name="SAPBEXstdItemX 3 42" xfId="18003" xr:uid="{00000000-0005-0000-0000-000002CD0000}"/>
    <cellStyle name="SAPBEXstdItemX 3 42 2" xfId="34176" xr:uid="{00000000-0005-0000-0000-000003CD0000}"/>
    <cellStyle name="SAPBEXstdItemX 3 42 3" xfId="44203" xr:uid="{00000000-0005-0000-0000-000004CD0000}"/>
    <cellStyle name="SAPBEXstdItemX 3 42 4" xfId="57211" xr:uid="{00000000-0005-0000-0000-000005CD0000}"/>
    <cellStyle name="SAPBEXstdItemX 3 43" xfId="18314" xr:uid="{00000000-0005-0000-0000-000006CD0000}"/>
    <cellStyle name="SAPBEXstdItemX 3 43 2" xfId="34451" xr:uid="{00000000-0005-0000-0000-000007CD0000}"/>
    <cellStyle name="SAPBEXstdItemX 3 43 3" xfId="44433" xr:uid="{00000000-0005-0000-0000-000008CD0000}"/>
    <cellStyle name="SAPBEXstdItemX 3 43 4" xfId="57441" xr:uid="{00000000-0005-0000-0000-000009CD0000}"/>
    <cellStyle name="SAPBEXstdItemX 3 44" xfId="18630" xr:uid="{00000000-0005-0000-0000-00000ACD0000}"/>
    <cellStyle name="SAPBEXstdItemX 3 44 2" xfId="34731" xr:uid="{00000000-0005-0000-0000-00000BCD0000}"/>
    <cellStyle name="SAPBEXstdItemX 3 44 3" xfId="44668" xr:uid="{00000000-0005-0000-0000-00000CCD0000}"/>
    <cellStyle name="SAPBEXstdItemX 3 44 4" xfId="57676" xr:uid="{00000000-0005-0000-0000-00000DCD0000}"/>
    <cellStyle name="SAPBEXstdItemX 3 45" xfId="19092" xr:uid="{00000000-0005-0000-0000-00000ECD0000}"/>
    <cellStyle name="SAPBEXstdItemX 3 45 2" xfId="35140" xr:uid="{00000000-0005-0000-0000-00000FCD0000}"/>
    <cellStyle name="SAPBEXstdItemX 3 45 3" xfId="45010" xr:uid="{00000000-0005-0000-0000-000010CD0000}"/>
    <cellStyle name="SAPBEXstdItemX 3 45 4" xfId="58018" xr:uid="{00000000-0005-0000-0000-000011CD0000}"/>
    <cellStyle name="SAPBEXstdItemX 3 46" xfId="19393" xr:uid="{00000000-0005-0000-0000-000012CD0000}"/>
    <cellStyle name="SAPBEXstdItemX 3 46 2" xfId="35406" xr:uid="{00000000-0005-0000-0000-000013CD0000}"/>
    <cellStyle name="SAPBEXstdItemX 3 46 3" xfId="45233" xr:uid="{00000000-0005-0000-0000-000014CD0000}"/>
    <cellStyle name="SAPBEXstdItemX 3 46 4" xfId="58241" xr:uid="{00000000-0005-0000-0000-000015CD0000}"/>
    <cellStyle name="SAPBEXstdItemX 3 47" xfId="28610" xr:uid="{00000000-0005-0000-0000-000016CD0000}"/>
    <cellStyle name="SAPBEXstdItemX 3 48" xfId="45517" xr:uid="{00000000-0005-0000-0000-000017CD0000}"/>
    <cellStyle name="SAPBEXstdItemX 3 5" xfId="4484" xr:uid="{00000000-0005-0000-0000-000018CD0000}"/>
    <cellStyle name="SAPBEXstdItemX 3 5 2" xfId="21937" xr:uid="{00000000-0005-0000-0000-000019CD0000}"/>
    <cellStyle name="SAPBEXstdItemX 3 5 3" xfId="26750" xr:uid="{00000000-0005-0000-0000-00001ACD0000}"/>
    <cellStyle name="SAPBEXstdItemX 3 5 4" xfId="46681" xr:uid="{00000000-0005-0000-0000-00001BCD0000}"/>
    <cellStyle name="SAPBEXstdItemX 3 6" xfId="4875" xr:uid="{00000000-0005-0000-0000-00001CCD0000}"/>
    <cellStyle name="SAPBEXstdItemX 3 6 2" xfId="22300" xr:uid="{00000000-0005-0000-0000-00001DCD0000}"/>
    <cellStyle name="SAPBEXstdItemX 3 6 3" xfId="34014" xr:uid="{00000000-0005-0000-0000-00001ECD0000}"/>
    <cellStyle name="SAPBEXstdItemX 3 6 4" xfId="46994" xr:uid="{00000000-0005-0000-0000-00001FCD0000}"/>
    <cellStyle name="SAPBEXstdItemX 3 7" xfId="5101" xr:uid="{00000000-0005-0000-0000-000020CD0000}"/>
    <cellStyle name="SAPBEXstdItemX 3 7 2" xfId="22504" xr:uid="{00000000-0005-0000-0000-000021CD0000}"/>
    <cellStyle name="SAPBEXstdItemX 3 7 3" xfId="19729" xr:uid="{00000000-0005-0000-0000-000022CD0000}"/>
    <cellStyle name="SAPBEXstdItemX 3 7 4" xfId="47176" xr:uid="{00000000-0005-0000-0000-000023CD0000}"/>
    <cellStyle name="SAPBEXstdItemX 3 8" xfId="5386" xr:uid="{00000000-0005-0000-0000-000024CD0000}"/>
    <cellStyle name="SAPBEXstdItemX 3 8 2" xfId="22765" xr:uid="{00000000-0005-0000-0000-000025CD0000}"/>
    <cellStyle name="SAPBEXstdItemX 3 8 3" xfId="20305" xr:uid="{00000000-0005-0000-0000-000026CD0000}"/>
    <cellStyle name="SAPBEXstdItemX 3 8 4" xfId="47394" xr:uid="{00000000-0005-0000-0000-000027CD0000}"/>
    <cellStyle name="SAPBEXstdItemX 3 9" xfId="5594" xr:uid="{00000000-0005-0000-0000-000028CD0000}"/>
    <cellStyle name="SAPBEXstdItemX 3 9 2" xfId="22954" xr:uid="{00000000-0005-0000-0000-000029CD0000}"/>
    <cellStyle name="SAPBEXstdItemX 3 9 3" xfId="21040" xr:uid="{00000000-0005-0000-0000-00002ACD0000}"/>
    <cellStyle name="SAPBEXstdItemX 3 9 4" xfId="47556" xr:uid="{00000000-0005-0000-0000-00002BCD0000}"/>
    <cellStyle name="SAPBEXstdItemX 30" xfId="45431" xr:uid="{00000000-0005-0000-0000-00002CCD0000}"/>
    <cellStyle name="SAPBEXstdItemX 4" xfId="2719" xr:uid="{00000000-0005-0000-0000-00002DCD0000}"/>
    <cellStyle name="SAPBEXstdItemX 4 10" xfId="6128" xr:uid="{00000000-0005-0000-0000-00002ECD0000}"/>
    <cellStyle name="SAPBEXstdItemX 4 10 2" xfId="23460" xr:uid="{00000000-0005-0000-0000-00002FCD0000}"/>
    <cellStyle name="SAPBEXstdItemX 4 10 3" xfId="30715" xr:uid="{00000000-0005-0000-0000-000030CD0000}"/>
    <cellStyle name="SAPBEXstdItemX 4 10 4" xfId="48015" xr:uid="{00000000-0005-0000-0000-000031CD0000}"/>
    <cellStyle name="SAPBEXstdItemX 4 11" xfId="5952" xr:uid="{00000000-0005-0000-0000-000032CD0000}"/>
    <cellStyle name="SAPBEXstdItemX 4 11 2" xfId="23289" xr:uid="{00000000-0005-0000-0000-000033CD0000}"/>
    <cellStyle name="SAPBEXstdItemX 4 11 3" xfId="25710" xr:uid="{00000000-0005-0000-0000-000034CD0000}"/>
    <cellStyle name="SAPBEXstdItemX 4 11 4" xfId="47857" xr:uid="{00000000-0005-0000-0000-000035CD0000}"/>
    <cellStyle name="SAPBEXstdItemX 4 12" xfId="6653" xr:uid="{00000000-0005-0000-0000-000036CD0000}"/>
    <cellStyle name="SAPBEXstdItemX 4 12 2" xfId="23932" xr:uid="{00000000-0005-0000-0000-000037CD0000}"/>
    <cellStyle name="SAPBEXstdItemX 4 12 3" xfId="29394" xr:uid="{00000000-0005-0000-0000-000038CD0000}"/>
    <cellStyle name="SAPBEXstdItemX 4 12 4" xfId="48415" xr:uid="{00000000-0005-0000-0000-000039CD0000}"/>
    <cellStyle name="SAPBEXstdItemX 4 13" xfId="7027" xr:uid="{00000000-0005-0000-0000-00003ACD0000}"/>
    <cellStyle name="SAPBEXstdItemX 4 13 2" xfId="24271" xr:uid="{00000000-0005-0000-0000-00003BCD0000}"/>
    <cellStyle name="SAPBEXstdItemX 4 13 3" xfId="35735" xr:uid="{00000000-0005-0000-0000-00003CCD0000}"/>
    <cellStyle name="SAPBEXstdItemX 4 13 4" xfId="48704" xr:uid="{00000000-0005-0000-0000-00003DCD0000}"/>
    <cellStyle name="SAPBEXstdItemX 4 14" xfId="7442" xr:uid="{00000000-0005-0000-0000-00003ECD0000}"/>
    <cellStyle name="SAPBEXstdItemX 4 14 2" xfId="24642" xr:uid="{00000000-0005-0000-0000-00003FCD0000}"/>
    <cellStyle name="SAPBEXstdItemX 4 14 3" xfId="36033" xr:uid="{00000000-0005-0000-0000-000040CD0000}"/>
    <cellStyle name="SAPBEXstdItemX 4 14 4" xfId="49004" xr:uid="{00000000-0005-0000-0000-000041CD0000}"/>
    <cellStyle name="SAPBEXstdItemX 4 15" xfId="7750" xr:uid="{00000000-0005-0000-0000-000042CD0000}"/>
    <cellStyle name="SAPBEXstdItemX 4 15 2" xfId="24913" xr:uid="{00000000-0005-0000-0000-000043CD0000}"/>
    <cellStyle name="SAPBEXstdItemX 4 15 3" xfId="36264" xr:uid="{00000000-0005-0000-0000-000044CD0000}"/>
    <cellStyle name="SAPBEXstdItemX 4 15 4" xfId="49235" xr:uid="{00000000-0005-0000-0000-000045CD0000}"/>
    <cellStyle name="SAPBEXstdItemX 4 16" xfId="8326" xr:uid="{00000000-0005-0000-0000-000046CD0000}"/>
    <cellStyle name="SAPBEXstdItemX 4 16 2" xfId="25451" xr:uid="{00000000-0005-0000-0000-000047CD0000}"/>
    <cellStyle name="SAPBEXstdItemX 4 16 3" xfId="36742" xr:uid="{00000000-0005-0000-0000-000048CD0000}"/>
    <cellStyle name="SAPBEXstdItemX 4 16 4" xfId="49713" xr:uid="{00000000-0005-0000-0000-000049CD0000}"/>
    <cellStyle name="SAPBEXstdItemX 4 17" xfId="8155" xr:uid="{00000000-0005-0000-0000-00004ACD0000}"/>
    <cellStyle name="SAPBEXstdItemX 4 17 2" xfId="25287" xr:uid="{00000000-0005-0000-0000-00004BCD0000}"/>
    <cellStyle name="SAPBEXstdItemX 4 17 3" xfId="36590" xr:uid="{00000000-0005-0000-0000-00004CCD0000}"/>
    <cellStyle name="SAPBEXstdItemX 4 17 4" xfId="49561" xr:uid="{00000000-0005-0000-0000-00004DCD0000}"/>
    <cellStyle name="SAPBEXstdItemX 4 18" xfId="8871" xr:uid="{00000000-0005-0000-0000-00004ECD0000}"/>
    <cellStyle name="SAPBEXstdItemX 4 18 2" xfId="25933" xr:uid="{00000000-0005-0000-0000-00004FCD0000}"/>
    <cellStyle name="SAPBEXstdItemX 4 18 3" xfId="37152" xr:uid="{00000000-0005-0000-0000-000050CD0000}"/>
    <cellStyle name="SAPBEXstdItemX 4 18 4" xfId="50123" xr:uid="{00000000-0005-0000-0000-000051CD0000}"/>
    <cellStyle name="SAPBEXstdItemX 4 19" xfId="10377" xr:uid="{00000000-0005-0000-0000-000052CD0000}"/>
    <cellStyle name="SAPBEXstdItemX 4 19 2" xfId="27340" xr:uid="{00000000-0005-0000-0000-000053CD0000}"/>
    <cellStyle name="SAPBEXstdItemX 4 19 3" xfId="38399" xr:uid="{00000000-0005-0000-0000-000054CD0000}"/>
    <cellStyle name="SAPBEXstdItemX 4 19 4" xfId="51359" xr:uid="{00000000-0005-0000-0000-000055CD0000}"/>
    <cellStyle name="SAPBEXstdItemX 4 2" xfId="3267" xr:uid="{00000000-0005-0000-0000-000056CD0000}"/>
    <cellStyle name="SAPBEXstdItemX 4 2 2" xfId="20853" xr:uid="{00000000-0005-0000-0000-000057CD0000}"/>
    <cellStyle name="SAPBEXstdItemX 4 2 3" xfId="28960" xr:uid="{00000000-0005-0000-0000-000058CD0000}"/>
    <cellStyle name="SAPBEXstdItemX 4 2 4" xfId="45791" xr:uid="{00000000-0005-0000-0000-000059CD0000}"/>
    <cellStyle name="SAPBEXstdItemX 4 20" xfId="10071" xr:uid="{00000000-0005-0000-0000-00005ACD0000}"/>
    <cellStyle name="SAPBEXstdItemX 4 20 2" xfId="27049" xr:uid="{00000000-0005-0000-0000-00005BCD0000}"/>
    <cellStyle name="SAPBEXstdItemX 4 20 3" xfId="38137" xr:uid="{00000000-0005-0000-0000-00005CCD0000}"/>
    <cellStyle name="SAPBEXstdItemX 4 20 4" xfId="51102" xr:uid="{00000000-0005-0000-0000-00005DCD0000}"/>
    <cellStyle name="SAPBEXstdItemX 4 21" xfId="10935" xr:uid="{00000000-0005-0000-0000-00005ECD0000}"/>
    <cellStyle name="SAPBEXstdItemX 4 21 2" xfId="27855" xr:uid="{00000000-0005-0000-0000-00005FCD0000}"/>
    <cellStyle name="SAPBEXstdItemX 4 21 3" xfId="38833" xr:uid="{00000000-0005-0000-0000-000060CD0000}"/>
    <cellStyle name="SAPBEXstdItemX 4 21 4" xfId="51841" xr:uid="{00000000-0005-0000-0000-000061CD0000}"/>
    <cellStyle name="SAPBEXstdItemX 4 22" xfId="11279" xr:uid="{00000000-0005-0000-0000-000062CD0000}"/>
    <cellStyle name="SAPBEXstdItemX 4 22 2" xfId="28162" xr:uid="{00000000-0005-0000-0000-000063CD0000}"/>
    <cellStyle name="SAPBEXstdItemX 4 22 3" xfId="39088" xr:uid="{00000000-0005-0000-0000-000064CD0000}"/>
    <cellStyle name="SAPBEXstdItemX 4 22 4" xfId="52096" xr:uid="{00000000-0005-0000-0000-000065CD0000}"/>
    <cellStyle name="SAPBEXstdItemX 4 23" xfId="10968" xr:uid="{00000000-0005-0000-0000-000066CD0000}"/>
    <cellStyle name="SAPBEXstdItemX 4 23 2" xfId="27885" xr:uid="{00000000-0005-0000-0000-000067CD0000}"/>
    <cellStyle name="SAPBEXstdItemX 4 23 3" xfId="38851" xr:uid="{00000000-0005-0000-0000-000068CD0000}"/>
    <cellStyle name="SAPBEXstdItemX 4 23 4" xfId="51859" xr:uid="{00000000-0005-0000-0000-000069CD0000}"/>
    <cellStyle name="SAPBEXstdItemX 4 24" xfId="11880" xr:uid="{00000000-0005-0000-0000-00006ACD0000}"/>
    <cellStyle name="SAPBEXstdItemX 4 24 2" xfId="28702" xr:uid="{00000000-0005-0000-0000-00006BCD0000}"/>
    <cellStyle name="SAPBEXstdItemX 4 24 3" xfId="39552" xr:uid="{00000000-0005-0000-0000-00006CCD0000}"/>
    <cellStyle name="SAPBEXstdItemX 4 24 4" xfId="52560" xr:uid="{00000000-0005-0000-0000-00006DCD0000}"/>
    <cellStyle name="SAPBEXstdItemX 4 25" xfId="11746" xr:uid="{00000000-0005-0000-0000-00006ECD0000}"/>
    <cellStyle name="SAPBEXstdItemX 4 25 2" xfId="28585" xr:uid="{00000000-0005-0000-0000-00006FCD0000}"/>
    <cellStyle name="SAPBEXstdItemX 4 25 3" xfId="39452" xr:uid="{00000000-0005-0000-0000-000070CD0000}"/>
    <cellStyle name="SAPBEXstdItemX 4 25 4" xfId="52460" xr:uid="{00000000-0005-0000-0000-000071CD0000}"/>
    <cellStyle name="SAPBEXstdItemX 4 26" xfId="10137" xr:uid="{00000000-0005-0000-0000-000072CD0000}"/>
    <cellStyle name="SAPBEXstdItemX 4 26 2" xfId="27111" xr:uid="{00000000-0005-0000-0000-000073CD0000}"/>
    <cellStyle name="SAPBEXstdItemX 4 26 3" xfId="38191" xr:uid="{00000000-0005-0000-0000-000074CD0000}"/>
    <cellStyle name="SAPBEXstdItemX 4 26 4" xfId="51156" xr:uid="{00000000-0005-0000-0000-000075CD0000}"/>
    <cellStyle name="SAPBEXstdItemX 4 27" xfId="10882" xr:uid="{00000000-0005-0000-0000-000076CD0000}"/>
    <cellStyle name="SAPBEXstdItemX 4 27 2" xfId="27804" xr:uid="{00000000-0005-0000-0000-000077CD0000}"/>
    <cellStyle name="SAPBEXstdItemX 4 27 3" xfId="38789" xr:uid="{00000000-0005-0000-0000-000078CD0000}"/>
    <cellStyle name="SAPBEXstdItemX 4 27 4" xfId="51797" xr:uid="{00000000-0005-0000-0000-000079CD0000}"/>
    <cellStyle name="SAPBEXstdItemX 4 28" xfId="13066" xr:uid="{00000000-0005-0000-0000-00007ACD0000}"/>
    <cellStyle name="SAPBEXstdItemX 4 28 2" xfId="29759" xr:uid="{00000000-0005-0000-0000-00007BCD0000}"/>
    <cellStyle name="SAPBEXstdItemX 4 28 3" xfId="40424" xr:uid="{00000000-0005-0000-0000-00007CCD0000}"/>
    <cellStyle name="SAPBEXstdItemX 4 28 4" xfId="53432" xr:uid="{00000000-0005-0000-0000-00007DCD0000}"/>
    <cellStyle name="SAPBEXstdItemX 4 29" xfId="13406" xr:uid="{00000000-0005-0000-0000-00007ECD0000}"/>
    <cellStyle name="SAPBEXstdItemX 4 29 2" xfId="30068" xr:uid="{00000000-0005-0000-0000-00007FCD0000}"/>
    <cellStyle name="SAPBEXstdItemX 4 29 3" xfId="40689" xr:uid="{00000000-0005-0000-0000-000080CD0000}"/>
    <cellStyle name="SAPBEXstdItemX 4 29 4" xfId="53697" xr:uid="{00000000-0005-0000-0000-000081CD0000}"/>
    <cellStyle name="SAPBEXstdItemX 4 3" xfId="3563" xr:uid="{00000000-0005-0000-0000-000082CD0000}"/>
    <cellStyle name="SAPBEXstdItemX 4 3 2" xfId="21117" xr:uid="{00000000-0005-0000-0000-000083CD0000}"/>
    <cellStyle name="SAPBEXstdItemX 4 3 3" xfId="22177" xr:uid="{00000000-0005-0000-0000-000084CD0000}"/>
    <cellStyle name="SAPBEXstdItemX 4 3 4" xfId="46008" xr:uid="{00000000-0005-0000-0000-000085CD0000}"/>
    <cellStyle name="SAPBEXstdItemX 4 30" xfId="10110" xr:uid="{00000000-0005-0000-0000-000086CD0000}"/>
    <cellStyle name="SAPBEXstdItemX 4 30 2" xfId="27087" xr:uid="{00000000-0005-0000-0000-000087CD0000}"/>
    <cellStyle name="SAPBEXstdItemX 4 30 3" xfId="38170" xr:uid="{00000000-0005-0000-0000-000088CD0000}"/>
    <cellStyle name="SAPBEXstdItemX 4 30 4" xfId="51135" xr:uid="{00000000-0005-0000-0000-000089CD0000}"/>
    <cellStyle name="SAPBEXstdItemX 4 31" xfId="13656" xr:uid="{00000000-0005-0000-0000-00008ACD0000}"/>
    <cellStyle name="SAPBEXstdItemX 4 31 2" xfId="30291" xr:uid="{00000000-0005-0000-0000-00008BCD0000}"/>
    <cellStyle name="SAPBEXstdItemX 4 31 3" xfId="40883" xr:uid="{00000000-0005-0000-0000-00008CCD0000}"/>
    <cellStyle name="SAPBEXstdItemX 4 31 4" xfId="53891" xr:uid="{00000000-0005-0000-0000-00008DCD0000}"/>
    <cellStyle name="SAPBEXstdItemX 4 32" xfId="14219" xr:uid="{00000000-0005-0000-0000-00008ECD0000}"/>
    <cellStyle name="SAPBEXstdItemX 4 32 2" xfId="30789" xr:uid="{00000000-0005-0000-0000-00008FCD0000}"/>
    <cellStyle name="SAPBEXstdItemX 4 32 3" xfId="41302" xr:uid="{00000000-0005-0000-0000-000090CD0000}"/>
    <cellStyle name="SAPBEXstdItemX 4 32 4" xfId="54310" xr:uid="{00000000-0005-0000-0000-000091CD0000}"/>
    <cellStyle name="SAPBEXstdItemX 4 33" xfId="14542" xr:uid="{00000000-0005-0000-0000-000092CD0000}"/>
    <cellStyle name="SAPBEXstdItemX 4 33 2" xfId="31078" xr:uid="{00000000-0005-0000-0000-000093CD0000}"/>
    <cellStyle name="SAPBEXstdItemX 4 33 3" xfId="41546" xr:uid="{00000000-0005-0000-0000-000094CD0000}"/>
    <cellStyle name="SAPBEXstdItemX 4 33 4" xfId="54554" xr:uid="{00000000-0005-0000-0000-000095CD0000}"/>
    <cellStyle name="SAPBEXstdItemX 4 34" xfId="14858" xr:uid="{00000000-0005-0000-0000-000096CD0000}"/>
    <cellStyle name="SAPBEXstdItemX 4 34 2" xfId="31356" xr:uid="{00000000-0005-0000-0000-000097CD0000}"/>
    <cellStyle name="SAPBEXstdItemX 4 34 3" xfId="41780" xr:uid="{00000000-0005-0000-0000-000098CD0000}"/>
    <cellStyle name="SAPBEXstdItemX 4 34 4" xfId="54788" xr:uid="{00000000-0005-0000-0000-000099CD0000}"/>
    <cellStyle name="SAPBEXstdItemX 4 35" xfId="15156" xr:uid="{00000000-0005-0000-0000-00009ACD0000}"/>
    <cellStyle name="SAPBEXstdItemX 4 35 2" xfId="31623" xr:uid="{00000000-0005-0000-0000-00009BCD0000}"/>
    <cellStyle name="SAPBEXstdItemX 4 35 3" xfId="42012" xr:uid="{00000000-0005-0000-0000-00009CCD0000}"/>
    <cellStyle name="SAPBEXstdItemX 4 35 4" xfId="55020" xr:uid="{00000000-0005-0000-0000-00009DCD0000}"/>
    <cellStyle name="SAPBEXstdItemX 4 36" xfId="15608" xr:uid="{00000000-0005-0000-0000-00009ECD0000}"/>
    <cellStyle name="SAPBEXstdItemX 4 36 2" xfId="32029" xr:uid="{00000000-0005-0000-0000-00009FCD0000}"/>
    <cellStyle name="SAPBEXstdItemX 4 36 3" xfId="42372" xr:uid="{00000000-0005-0000-0000-0000A0CD0000}"/>
    <cellStyle name="SAPBEXstdItemX 4 36 4" xfId="55380" xr:uid="{00000000-0005-0000-0000-0000A1CD0000}"/>
    <cellStyle name="SAPBEXstdItemX 4 37" xfId="15865" xr:uid="{00000000-0005-0000-0000-0000A2CD0000}"/>
    <cellStyle name="SAPBEXstdItemX 4 37 2" xfId="32257" xr:uid="{00000000-0005-0000-0000-0000A3CD0000}"/>
    <cellStyle name="SAPBEXstdItemX 4 37 3" xfId="42564" xr:uid="{00000000-0005-0000-0000-0000A4CD0000}"/>
    <cellStyle name="SAPBEXstdItemX 4 37 4" xfId="55572" xr:uid="{00000000-0005-0000-0000-0000A5CD0000}"/>
    <cellStyle name="SAPBEXstdItemX 4 38" xfId="16353" xr:uid="{00000000-0005-0000-0000-0000A6CD0000}"/>
    <cellStyle name="SAPBEXstdItemX 4 38 2" xfId="32696" xr:uid="{00000000-0005-0000-0000-0000A7CD0000}"/>
    <cellStyle name="SAPBEXstdItemX 4 38 3" xfId="42952" xr:uid="{00000000-0005-0000-0000-0000A8CD0000}"/>
    <cellStyle name="SAPBEXstdItemX 4 38 4" xfId="55960" xr:uid="{00000000-0005-0000-0000-0000A9CD0000}"/>
    <cellStyle name="SAPBEXstdItemX 4 39" xfId="16219" xr:uid="{00000000-0005-0000-0000-0000AACD0000}"/>
    <cellStyle name="SAPBEXstdItemX 4 39 2" xfId="32571" xr:uid="{00000000-0005-0000-0000-0000ABCD0000}"/>
    <cellStyle name="SAPBEXstdItemX 4 39 3" xfId="42833" xr:uid="{00000000-0005-0000-0000-0000ACCD0000}"/>
    <cellStyle name="SAPBEXstdItemX 4 39 4" xfId="55841" xr:uid="{00000000-0005-0000-0000-0000ADCD0000}"/>
    <cellStyle name="SAPBEXstdItemX 4 4" xfId="4182" xr:uid="{00000000-0005-0000-0000-0000AECD0000}"/>
    <cellStyle name="SAPBEXstdItemX 4 4 2" xfId="21680" xr:uid="{00000000-0005-0000-0000-0000AFCD0000}"/>
    <cellStyle name="SAPBEXstdItemX 4 4 3" xfId="19845" xr:uid="{00000000-0005-0000-0000-0000B0CD0000}"/>
    <cellStyle name="SAPBEXstdItemX 4 4 4" xfId="46488" xr:uid="{00000000-0005-0000-0000-0000B1CD0000}"/>
    <cellStyle name="SAPBEXstdItemX 4 40" xfId="17373" xr:uid="{00000000-0005-0000-0000-0000B2CD0000}"/>
    <cellStyle name="SAPBEXstdItemX 4 40 2" xfId="33626" xr:uid="{00000000-0005-0000-0000-0000B3CD0000}"/>
    <cellStyle name="SAPBEXstdItemX 4 40 3" xfId="43764" xr:uid="{00000000-0005-0000-0000-0000B4CD0000}"/>
    <cellStyle name="SAPBEXstdItemX 4 40 4" xfId="56772" xr:uid="{00000000-0005-0000-0000-0000B5CD0000}"/>
    <cellStyle name="SAPBEXstdItemX 4 41" xfId="17143" xr:uid="{00000000-0005-0000-0000-0000B6CD0000}"/>
    <cellStyle name="SAPBEXstdItemX 4 41 2" xfId="33407" xr:uid="{00000000-0005-0000-0000-0000B7CD0000}"/>
    <cellStyle name="SAPBEXstdItemX 4 41 3" xfId="43568" xr:uid="{00000000-0005-0000-0000-0000B8CD0000}"/>
    <cellStyle name="SAPBEXstdItemX 4 41 4" xfId="56576" xr:uid="{00000000-0005-0000-0000-0000B9CD0000}"/>
    <cellStyle name="SAPBEXstdItemX 4 42" xfId="17934" xr:uid="{00000000-0005-0000-0000-0000BACD0000}"/>
    <cellStyle name="SAPBEXstdItemX 4 42 2" xfId="34122" xr:uid="{00000000-0005-0000-0000-0000BBCD0000}"/>
    <cellStyle name="SAPBEXstdItemX 4 42 3" xfId="44175" xr:uid="{00000000-0005-0000-0000-0000BCCD0000}"/>
    <cellStyle name="SAPBEXstdItemX 4 42 4" xfId="57183" xr:uid="{00000000-0005-0000-0000-0000BDCD0000}"/>
    <cellStyle name="SAPBEXstdItemX 4 43" xfId="18249" xr:uid="{00000000-0005-0000-0000-0000BECD0000}"/>
    <cellStyle name="SAPBEXstdItemX 4 43 2" xfId="34397" xr:uid="{00000000-0005-0000-0000-0000BFCD0000}"/>
    <cellStyle name="SAPBEXstdItemX 4 43 3" xfId="44406" xr:uid="{00000000-0005-0000-0000-0000C0CD0000}"/>
    <cellStyle name="SAPBEXstdItemX 4 43 4" xfId="57414" xr:uid="{00000000-0005-0000-0000-0000C1CD0000}"/>
    <cellStyle name="SAPBEXstdItemX 4 44" xfId="18569" xr:uid="{00000000-0005-0000-0000-0000C2CD0000}"/>
    <cellStyle name="SAPBEXstdItemX 4 44 2" xfId="34684" xr:uid="{00000000-0005-0000-0000-0000C3CD0000}"/>
    <cellStyle name="SAPBEXstdItemX 4 44 3" xfId="44643" xr:uid="{00000000-0005-0000-0000-0000C4CD0000}"/>
    <cellStyle name="SAPBEXstdItemX 4 44 4" xfId="57651" xr:uid="{00000000-0005-0000-0000-0000C5CD0000}"/>
    <cellStyle name="SAPBEXstdItemX 4 45" xfId="19028" xr:uid="{00000000-0005-0000-0000-0000C6CD0000}"/>
    <cellStyle name="SAPBEXstdItemX 4 45 2" xfId="35091" xr:uid="{00000000-0005-0000-0000-0000C7CD0000}"/>
    <cellStyle name="SAPBEXstdItemX 4 45 3" xfId="44985" xr:uid="{00000000-0005-0000-0000-0000C8CD0000}"/>
    <cellStyle name="SAPBEXstdItemX 4 45 4" xfId="57993" xr:uid="{00000000-0005-0000-0000-0000C9CD0000}"/>
    <cellStyle name="SAPBEXstdItemX 4 46" xfId="19332" xr:uid="{00000000-0005-0000-0000-0000CACD0000}"/>
    <cellStyle name="SAPBEXstdItemX 4 46 2" xfId="35361" xr:uid="{00000000-0005-0000-0000-0000CBCD0000}"/>
    <cellStyle name="SAPBEXstdItemX 4 46 3" xfId="45208" xr:uid="{00000000-0005-0000-0000-0000CCCD0000}"/>
    <cellStyle name="SAPBEXstdItemX 4 46 4" xfId="58216" xr:uid="{00000000-0005-0000-0000-0000CDCD0000}"/>
    <cellStyle name="SAPBEXstdItemX 4 47" xfId="29228" xr:uid="{00000000-0005-0000-0000-0000CECD0000}"/>
    <cellStyle name="SAPBEXstdItemX 4 48" xfId="45492" xr:uid="{00000000-0005-0000-0000-0000CFCD0000}"/>
    <cellStyle name="SAPBEXstdItemX 4 5" xfId="4007" xr:uid="{00000000-0005-0000-0000-0000D0CD0000}"/>
    <cellStyle name="SAPBEXstdItemX 4 5 2" xfId="21514" xr:uid="{00000000-0005-0000-0000-0000D1CD0000}"/>
    <cellStyle name="SAPBEXstdItemX 4 5 3" xfId="19992" xr:uid="{00000000-0005-0000-0000-0000D2CD0000}"/>
    <cellStyle name="SAPBEXstdItemX 4 5 4" xfId="46340" xr:uid="{00000000-0005-0000-0000-0000D3CD0000}"/>
    <cellStyle name="SAPBEXstdItemX 4 6" xfId="4815" xr:uid="{00000000-0005-0000-0000-0000D4CD0000}"/>
    <cellStyle name="SAPBEXstdItemX 4 6 2" xfId="22248" xr:uid="{00000000-0005-0000-0000-0000D5CD0000}"/>
    <cellStyle name="SAPBEXstdItemX 4 6 3" xfId="33791" xr:uid="{00000000-0005-0000-0000-0000D6CD0000}"/>
    <cellStyle name="SAPBEXstdItemX 4 6 4" xfId="46961" xr:uid="{00000000-0005-0000-0000-0000D7CD0000}"/>
    <cellStyle name="SAPBEXstdItemX 4 7" xfId="4108" xr:uid="{00000000-0005-0000-0000-0000D8CD0000}"/>
    <cellStyle name="SAPBEXstdItemX 4 7 2" xfId="21608" xr:uid="{00000000-0005-0000-0000-0000D9CD0000}"/>
    <cellStyle name="SAPBEXstdItemX 4 7 3" xfId="19910" xr:uid="{00000000-0005-0000-0000-0000DACD0000}"/>
    <cellStyle name="SAPBEXstdItemX 4 7 4" xfId="46422" xr:uid="{00000000-0005-0000-0000-0000DBCD0000}"/>
    <cellStyle name="SAPBEXstdItemX 4 8" xfId="5328" xr:uid="{00000000-0005-0000-0000-0000DCCD0000}"/>
    <cellStyle name="SAPBEXstdItemX 4 8 2" xfId="22715" xr:uid="{00000000-0005-0000-0000-0000DDCD0000}"/>
    <cellStyle name="SAPBEXstdItemX 4 8 3" xfId="20335" xr:uid="{00000000-0005-0000-0000-0000DECD0000}"/>
    <cellStyle name="SAPBEXstdItemX 4 8 4" xfId="47363" xr:uid="{00000000-0005-0000-0000-0000DFCD0000}"/>
    <cellStyle name="SAPBEXstdItemX 4 9" xfId="3860" xr:uid="{00000000-0005-0000-0000-0000E0CD0000}"/>
    <cellStyle name="SAPBEXstdItemX 4 9 2" xfId="21377" xr:uid="{00000000-0005-0000-0000-0000E1CD0000}"/>
    <cellStyle name="SAPBEXstdItemX 4 9 3" xfId="20105" xr:uid="{00000000-0005-0000-0000-0000E2CD0000}"/>
    <cellStyle name="SAPBEXstdItemX 4 9 4" xfId="46221" xr:uid="{00000000-0005-0000-0000-0000E3CD0000}"/>
    <cellStyle name="SAPBEXstdItemX 5" xfId="3156" xr:uid="{00000000-0005-0000-0000-0000E4CD0000}"/>
    <cellStyle name="SAPBEXstdItemX 5 2" xfId="20749" xr:uid="{00000000-0005-0000-0000-0000E5CD0000}"/>
    <cellStyle name="SAPBEXstdItemX 5 3" xfId="20592" xr:uid="{00000000-0005-0000-0000-0000E6CD0000}"/>
    <cellStyle name="SAPBEXstdItemX 5 4" xfId="45699" xr:uid="{00000000-0005-0000-0000-0000E7CD0000}"/>
    <cellStyle name="SAPBEXstdItemX 6" xfId="4754" xr:uid="{00000000-0005-0000-0000-0000E8CD0000}"/>
    <cellStyle name="SAPBEXstdItemX 6 2" xfId="22188" xr:uid="{00000000-0005-0000-0000-0000E9CD0000}"/>
    <cellStyle name="SAPBEXstdItemX 6 3" xfId="33790" xr:uid="{00000000-0005-0000-0000-0000EACD0000}"/>
    <cellStyle name="SAPBEXstdItemX 6 4" xfId="46901" xr:uid="{00000000-0005-0000-0000-0000EBCD0000}"/>
    <cellStyle name="SAPBEXstdItemX 7" xfId="5842" xr:uid="{00000000-0005-0000-0000-0000ECCD0000}"/>
    <cellStyle name="SAPBEXstdItemX 7 2" xfId="23187" xr:uid="{00000000-0005-0000-0000-0000EDCD0000}"/>
    <cellStyle name="SAPBEXstdItemX 7 3" xfId="24298" xr:uid="{00000000-0005-0000-0000-0000EECD0000}"/>
    <cellStyle name="SAPBEXstdItemX 7 4" xfId="47767" xr:uid="{00000000-0005-0000-0000-0000EFCD0000}"/>
    <cellStyle name="SAPBEXstdItemX 8" xfId="5906" xr:uid="{00000000-0005-0000-0000-0000F0CD0000}"/>
    <cellStyle name="SAPBEXstdItemX 8 2" xfId="23248" xr:uid="{00000000-0005-0000-0000-0000F1CD0000}"/>
    <cellStyle name="SAPBEXstdItemX 8 3" xfId="25691" xr:uid="{00000000-0005-0000-0000-0000F2CD0000}"/>
    <cellStyle name="SAPBEXstdItemX 8 4" xfId="47828" xr:uid="{00000000-0005-0000-0000-0000F3CD0000}"/>
    <cellStyle name="SAPBEXstdItemX 9" xfId="6950" xr:uid="{00000000-0005-0000-0000-0000F4CD0000}"/>
    <cellStyle name="SAPBEXstdItemX 9 2" xfId="24195" xr:uid="{00000000-0005-0000-0000-0000F5CD0000}"/>
    <cellStyle name="SAPBEXstdItemX 9 3" xfId="35663" xr:uid="{00000000-0005-0000-0000-0000F6CD0000}"/>
    <cellStyle name="SAPBEXstdItemX 9 4" xfId="48632" xr:uid="{00000000-0005-0000-0000-0000F7CD0000}"/>
    <cellStyle name="SAPBEXtitle" xfId="1621" xr:uid="{00000000-0005-0000-0000-0000F8CD0000}"/>
    <cellStyle name="SAPBEXtitle 2" xfId="58753" xr:uid="{00000000-0005-0000-0000-0000F9CD0000}"/>
    <cellStyle name="SAPBEXunassignedItem" xfId="2100" xr:uid="{00000000-0005-0000-0000-0000FACD0000}"/>
    <cellStyle name="SAPBEXunassignedItem 10" xfId="9783" xr:uid="{00000000-0005-0000-0000-0000FBCD0000}"/>
    <cellStyle name="SAPBEXunassignedItem 10 2" xfId="26779" xr:uid="{00000000-0005-0000-0000-0000FCCD0000}"/>
    <cellStyle name="SAPBEXunassignedItem 10 3" xfId="37905" xr:uid="{00000000-0005-0000-0000-0000FDCD0000}"/>
    <cellStyle name="SAPBEXunassignedItem 10 4" xfId="50871" xr:uid="{00000000-0005-0000-0000-0000FECD0000}"/>
    <cellStyle name="SAPBEXunassignedItem 11" xfId="12724" xr:uid="{00000000-0005-0000-0000-0000FFCD0000}"/>
    <cellStyle name="SAPBEXunassignedItem 12" xfId="9640" xr:uid="{00000000-0005-0000-0000-000000CE0000}"/>
    <cellStyle name="SAPBEXunassignedItem 12 2" xfId="26646" xr:uid="{00000000-0005-0000-0000-000001CE0000}"/>
    <cellStyle name="SAPBEXunassignedItem 12 3" xfId="37789" xr:uid="{00000000-0005-0000-0000-000002CE0000}"/>
    <cellStyle name="SAPBEXunassignedItem 12 4" xfId="50755" xr:uid="{00000000-0005-0000-0000-000003CE0000}"/>
    <cellStyle name="SAPBEXunassignedItem 13" xfId="14178" xr:uid="{00000000-0005-0000-0000-000004CE0000}"/>
    <cellStyle name="SAPBEXunassignedItem 14" xfId="9519" xr:uid="{00000000-0005-0000-0000-000005CE0000}"/>
    <cellStyle name="SAPBEXunassignedItem 15" xfId="15526" xr:uid="{00000000-0005-0000-0000-000006CE0000}"/>
    <cellStyle name="SAPBEXunassignedItem 15 2" xfId="31951" xr:uid="{00000000-0005-0000-0000-000007CE0000}"/>
    <cellStyle name="SAPBEXunassignedItem 15 3" xfId="42301" xr:uid="{00000000-0005-0000-0000-000008CE0000}"/>
    <cellStyle name="SAPBEXunassignedItem 15 4" xfId="55309" xr:uid="{00000000-0005-0000-0000-000009CE0000}"/>
    <cellStyle name="SAPBEXunassignedItem 16" xfId="16937" xr:uid="{00000000-0005-0000-0000-00000ACE0000}"/>
    <cellStyle name="SAPBEXunassignedItem 17" xfId="17060" xr:uid="{00000000-0005-0000-0000-00000BCE0000}"/>
    <cellStyle name="SAPBEXunassignedItem 18" xfId="18841" xr:uid="{00000000-0005-0000-0000-00000CCE0000}"/>
    <cellStyle name="SAPBEXunassignedItem 2" xfId="2954" xr:uid="{00000000-0005-0000-0000-00000DCE0000}"/>
    <cellStyle name="SAPBEXunassignedItem 2 10" xfId="6320" xr:uid="{00000000-0005-0000-0000-00000ECE0000}"/>
    <cellStyle name="SAPBEXunassignedItem 2 11" xfId="6553" xr:uid="{00000000-0005-0000-0000-00000FCE0000}"/>
    <cellStyle name="SAPBEXunassignedItem 2 12" xfId="6850" xr:uid="{00000000-0005-0000-0000-000010CE0000}"/>
    <cellStyle name="SAPBEXunassignedItem 2 13" xfId="7204" xr:uid="{00000000-0005-0000-0000-000011CE0000}"/>
    <cellStyle name="SAPBEXunassignedItem 2 14" xfId="7640" xr:uid="{00000000-0005-0000-0000-000012CE0000}"/>
    <cellStyle name="SAPBEXunassignedItem 2 15" xfId="7936" xr:uid="{00000000-0005-0000-0000-000013CE0000}"/>
    <cellStyle name="SAPBEXunassignedItem 2 16" xfId="8518" xr:uid="{00000000-0005-0000-0000-000014CE0000}"/>
    <cellStyle name="SAPBEXunassignedItem 2 17" xfId="8778" xr:uid="{00000000-0005-0000-0000-000015CE0000}"/>
    <cellStyle name="SAPBEXunassignedItem 2 18" xfId="9057" xr:uid="{00000000-0005-0000-0000-000016CE0000}"/>
    <cellStyle name="SAPBEXunassignedItem 2 19" xfId="10573" xr:uid="{00000000-0005-0000-0000-000017CE0000}"/>
    <cellStyle name="SAPBEXunassignedItem 2 19 2" xfId="51553" xr:uid="{00000000-0005-0000-0000-000018CE0000}"/>
    <cellStyle name="SAPBEXunassignedItem 2 2" xfId="3464" xr:uid="{00000000-0005-0000-0000-000019CE0000}"/>
    <cellStyle name="SAPBEXunassignedItem 2 20" xfId="10826" xr:uid="{00000000-0005-0000-0000-00001ACE0000}"/>
    <cellStyle name="SAPBEXunassignedItem 2 21" xfId="11149" xr:uid="{00000000-0005-0000-0000-00001BCE0000}"/>
    <cellStyle name="SAPBEXunassignedItem 2 22" xfId="11489" xr:uid="{00000000-0005-0000-0000-00001CCE0000}"/>
    <cellStyle name="SAPBEXunassignedItem 2 23" xfId="11760" xr:uid="{00000000-0005-0000-0000-00001DCE0000}"/>
    <cellStyle name="SAPBEXunassignedItem 2 24" xfId="12089" xr:uid="{00000000-0005-0000-0000-00001ECE0000}"/>
    <cellStyle name="SAPBEXunassignedItem 2 25" xfId="12374" xr:uid="{00000000-0005-0000-0000-00001FCE0000}"/>
    <cellStyle name="SAPBEXunassignedItem 2 26" xfId="12649" xr:uid="{00000000-0005-0000-0000-000020CE0000}"/>
    <cellStyle name="SAPBEXunassignedItem 2 27" xfId="12932" xr:uid="{00000000-0005-0000-0000-000021CE0000}"/>
    <cellStyle name="SAPBEXunassignedItem 2 28" xfId="13273" xr:uid="{00000000-0005-0000-0000-000022CE0000}"/>
    <cellStyle name="SAPBEXunassignedItem 2 29" xfId="13607" xr:uid="{00000000-0005-0000-0000-000023CE0000}"/>
    <cellStyle name="SAPBEXunassignedItem 2 3" xfId="3760" xr:uid="{00000000-0005-0000-0000-000024CE0000}"/>
    <cellStyle name="SAPBEXunassignedItem 2 30" xfId="13849" xr:uid="{00000000-0005-0000-0000-000025CE0000}"/>
    <cellStyle name="SAPBEXunassignedItem 2 31" xfId="14125" xr:uid="{00000000-0005-0000-0000-000026CE0000}"/>
    <cellStyle name="SAPBEXunassignedItem 2 32" xfId="14422" xr:uid="{00000000-0005-0000-0000-000027CE0000}"/>
    <cellStyle name="SAPBEXunassignedItem 2 33" xfId="14746" xr:uid="{00000000-0005-0000-0000-000028CE0000}"/>
    <cellStyle name="SAPBEXunassignedItem 2 34" xfId="15047" xr:uid="{00000000-0005-0000-0000-000029CE0000}"/>
    <cellStyle name="SAPBEXunassignedItem 2 35" xfId="15349" xr:uid="{00000000-0005-0000-0000-00002ACE0000}"/>
    <cellStyle name="SAPBEXunassignedItem 2 36" xfId="15797" xr:uid="{00000000-0005-0000-0000-00002BCE0000}"/>
    <cellStyle name="SAPBEXunassignedItem 2 37" xfId="16058" xr:uid="{00000000-0005-0000-0000-00002CCE0000}"/>
    <cellStyle name="SAPBEXunassignedItem 2 38" xfId="16544" xr:uid="{00000000-0005-0000-0000-00002DCE0000}"/>
    <cellStyle name="SAPBEXunassignedItem 2 39" xfId="16767" xr:uid="{00000000-0005-0000-0000-00002ECE0000}"/>
    <cellStyle name="SAPBEXunassignedItem 2 4" xfId="4374" xr:uid="{00000000-0005-0000-0000-00002FCE0000}"/>
    <cellStyle name="SAPBEXunassignedItem 2 40" xfId="17565" xr:uid="{00000000-0005-0000-0000-000030CE0000}"/>
    <cellStyle name="SAPBEXunassignedItem 2 41" xfId="17821" xr:uid="{00000000-0005-0000-0000-000031CE0000}"/>
    <cellStyle name="SAPBEXunassignedItem 2 42" xfId="18140" xr:uid="{00000000-0005-0000-0000-000032CE0000}"/>
    <cellStyle name="SAPBEXunassignedItem 2 43" xfId="18451" xr:uid="{00000000-0005-0000-0000-000033CE0000}"/>
    <cellStyle name="SAPBEXunassignedItem 2 44" xfId="18766" xr:uid="{00000000-0005-0000-0000-000034CE0000}"/>
    <cellStyle name="SAPBEXunassignedItem 2 45" xfId="19226" xr:uid="{00000000-0005-0000-0000-000035CE0000}"/>
    <cellStyle name="SAPBEXunassignedItem 2 46" xfId="19529" xr:uid="{00000000-0005-0000-0000-000036CE0000}"/>
    <cellStyle name="SAPBEXunassignedItem 2 5" xfId="4621" xr:uid="{00000000-0005-0000-0000-000037CE0000}"/>
    <cellStyle name="SAPBEXunassignedItem 2 6" xfId="5006" xr:uid="{00000000-0005-0000-0000-000038CE0000}"/>
    <cellStyle name="SAPBEXunassignedItem 2 7" xfId="5235" xr:uid="{00000000-0005-0000-0000-000039CE0000}"/>
    <cellStyle name="SAPBEXunassignedItem 2 8" xfId="5516" xr:uid="{00000000-0005-0000-0000-00003ACE0000}"/>
    <cellStyle name="SAPBEXunassignedItem 2 9" xfId="5724" xr:uid="{00000000-0005-0000-0000-00003BCE0000}"/>
    <cellStyle name="SAPBEXunassignedItem 3" xfId="2800" xr:uid="{00000000-0005-0000-0000-00003CCE0000}"/>
    <cellStyle name="SAPBEXunassignedItem 3 10" xfId="6176" xr:uid="{00000000-0005-0000-0000-00003DCE0000}"/>
    <cellStyle name="SAPBEXunassignedItem 3 11" xfId="6407" xr:uid="{00000000-0005-0000-0000-00003ECE0000}"/>
    <cellStyle name="SAPBEXunassignedItem 3 12" xfId="6702" xr:uid="{00000000-0005-0000-0000-00003FCE0000}"/>
    <cellStyle name="SAPBEXunassignedItem 3 13" xfId="7071" xr:uid="{00000000-0005-0000-0000-000040CE0000}"/>
    <cellStyle name="SAPBEXunassignedItem 3 14" xfId="7492" xr:uid="{00000000-0005-0000-0000-000041CE0000}"/>
    <cellStyle name="SAPBEXunassignedItem 3 15" xfId="7790" xr:uid="{00000000-0005-0000-0000-000042CE0000}"/>
    <cellStyle name="SAPBEXunassignedItem 3 16" xfId="8371" xr:uid="{00000000-0005-0000-0000-000043CE0000}"/>
    <cellStyle name="SAPBEXunassignedItem 3 17" xfId="8632" xr:uid="{00000000-0005-0000-0000-000044CE0000}"/>
    <cellStyle name="SAPBEXunassignedItem 3 18" xfId="8911" xr:uid="{00000000-0005-0000-0000-000045CE0000}"/>
    <cellStyle name="SAPBEXunassignedItem 3 19" xfId="10431" xr:uid="{00000000-0005-0000-0000-000046CE0000}"/>
    <cellStyle name="SAPBEXunassignedItem 3 19 2" xfId="51412" xr:uid="{00000000-0005-0000-0000-000047CE0000}"/>
    <cellStyle name="SAPBEXunassignedItem 3 2" xfId="3316" xr:uid="{00000000-0005-0000-0000-000048CE0000}"/>
    <cellStyle name="SAPBEXunassignedItem 3 20" xfId="10675" xr:uid="{00000000-0005-0000-0000-000049CE0000}"/>
    <cellStyle name="SAPBEXunassignedItem 3 21" xfId="10999" xr:uid="{00000000-0005-0000-0000-00004ACE0000}"/>
    <cellStyle name="SAPBEXunassignedItem 3 22" xfId="11338" xr:uid="{00000000-0005-0000-0000-00004BCE0000}"/>
    <cellStyle name="SAPBEXunassignedItem 3 23" xfId="11608" xr:uid="{00000000-0005-0000-0000-00004CCE0000}"/>
    <cellStyle name="SAPBEXunassignedItem 3 24" xfId="11940" xr:uid="{00000000-0005-0000-0000-00004DCE0000}"/>
    <cellStyle name="SAPBEXunassignedItem 3 25" xfId="12224" xr:uid="{00000000-0005-0000-0000-00004ECE0000}"/>
    <cellStyle name="SAPBEXunassignedItem 3 26" xfId="12498" xr:uid="{00000000-0005-0000-0000-00004FCE0000}"/>
    <cellStyle name="SAPBEXunassignedItem 3 27" xfId="12780" xr:uid="{00000000-0005-0000-0000-000050CE0000}"/>
    <cellStyle name="SAPBEXunassignedItem 3 28" xfId="13124" xr:uid="{00000000-0005-0000-0000-000051CE0000}"/>
    <cellStyle name="SAPBEXunassignedItem 3 29" xfId="13461" xr:uid="{00000000-0005-0000-0000-000052CE0000}"/>
    <cellStyle name="SAPBEXunassignedItem 3 3" xfId="3612" xr:uid="{00000000-0005-0000-0000-000053CE0000}"/>
    <cellStyle name="SAPBEXunassignedItem 3 30" xfId="13700" xr:uid="{00000000-0005-0000-0000-000054CE0000}"/>
    <cellStyle name="SAPBEXunassignedItem 3 31" xfId="13975" xr:uid="{00000000-0005-0000-0000-000055CE0000}"/>
    <cellStyle name="SAPBEXunassignedItem 3 32" xfId="14272" xr:uid="{00000000-0005-0000-0000-000056CE0000}"/>
    <cellStyle name="SAPBEXunassignedItem 3 33" xfId="14596" xr:uid="{00000000-0005-0000-0000-000057CE0000}"/>
    <cellStyle name="SAPBEXunassignedItem 3 34" xfId="14899" xr:uid="{00000000-0005-0000-0000-000058CE0000}"/>
    <cellStyle name="SAPBEXunassignedItem 3 35" xfId="15205" xr:uid="{00000000-0005-0000-0000-000059CE0000}"/>
    <cellStyle name="SAPBEXunassignedItem 3 36" xfId="15651" xr:uid="{00000000-0005-0000-0000-00005ACE0000}"/>
    <cellStyle name="SAPBEXunassignedItem 3 37" xfId="15914" xr:uid="{00000000-0005-0000-0000-00005BCE0000}"/>
    <cellStyle name="SAPBEXunassignedItem 3 38" xfId="16401" xr:uid="{00000000-0005-0000-0000-00005CCE0000}"/>
    <cellStyle name="SAPBEXunassignedItem 3 39" xfId="16621" xr:uid="{00000000-0005-0000-0000-00005DCE0000}"/>
    <cellStyle name="SAPBEXunassignedItem 3 4" xfId="4231" xr:uid="{00000000-0005-0000-0000-00005ECE0000}"/>
    <cellStyle name="SAPBEXunassignedItem 3 40" xfId="17426" xr:uid="{00000000-0005-0000-0000-00005FCE0000}"/>
    <cellStyle name="SAPBEXunassignedItem 3 41" xfId="17671" xr:uid="{00000000-0005-0000-0000-000060CE0000}"/>
    <cellStyle name="SAPBEXunassignedItem 3 42" xfId="17990" xr:uid="{00000000-0005-0000-0000-000061CE0000}"/>
    <cellStyle name="SAPBEXunassignedItem 3 43" xfId="18301" xr:uid="{00000000-0005-0000-0000-000062CE0000}"/>
    <cellStyle name="SAPBEXunassignedItem 3 44" xfId="18618" xr:uid="{00000000-0005-0000-0000-000063CE0000}"/>
    <cellStyle name="SAPBEXunassignedItem 3 45" xfId="19080" xr:uid="{00000000-0005-0000-0000-000064CE0000}"/>
    <cellStyle name="SAPBEXunassignedItem 3 46" xfId="19381" xr:uid="{00000000-0005-0000-0000-000065CE0000}"/>
    <cellStyle name="SAPBEXunassignedItem 3 5" xfId="4472" xr:uid="{00000000-0005-0000-0000-000066CE0000}"/>
    <cellStyle name="SAPBEXunassignedItem 3 6" xfId="4863" xr:uid="{00000000-0005-0000-0000-000067CE0000}"/>
    <cellStyle name="SAPBEXunassignedItem 3 7" xfId="5089" xr:uid="{00000000-0005-0000-0000-000068CE0000}"/>
    <cellStyle name="SAPBEXunassignedItem 3 8" xfId="5374" xr:uid="{00000000-0005-0000-0000-000069CE0000}"/>
    <cellStyle name="SAPBEXunassignedItem 3 9" xfId="5582" xr:uid="{00000000-0005-0000-0000-00006ACE0000}"/>
    <cellStyle name="SAPBEXunassignedItem 4" xfId="2747" xr:uid="{00000000-0005-0000-0000-00006BCE0000}"/>
    <cellStyle name="SAPBEXunassignedItem 4 10" xfId="6139" xr:uid="{00000000-0005-0000-0000-00006CCE0000}"/>
    <cellStyle name="SAPBEXunassignedItem 4 11" xfId="5940" xr:uid="{00000000-0005-0000-0000-00006DCE0000}"/>
    <cellStyle name="SAPBEXunassignedItem 4 12" xfId="6664" xr:uid="{00000000-0005-0000-0000-00006ECE0000}"/>
    <cellStyle name="SAPBEXunassignedItem 4 13" xfId="7033" xr:uid="{00000000-0005-0000-0000-00006FCE0000}"/>
    <cellStyle name="SAPBEXunassignedItem 4 14" xfId="7453" xr:uid="{00000000-0005-0000-0000-000070CE0000}"/>
    <cellStyle name="SAPBEXunassignedItem 4 15" xfId="7760" xr:uid="{00000000-0005-0000-0000-000071CE0000}"/>
    <cellStyle name="SAPBEXunassignedItem 4 16" xfId="8337" xr:uid="{00000000-0005-0000-0000-000072CE0000}"/>
    <cellStyle name="SAPBEXunassignedItem 4 17" xfId="8593" xr:uid="{00000000-0005-0000-0000-000073CE0000}"/>
    <cellStyle name="SAPBEXunassignedItem 4 18" xfId="8881" xr:uid="{00000000-0005-0000-0000-000074CE0000}"/>
    <cellStyle name="SAPBEXunassignedItem 4 19" xfId="10390" xr:uid="{00000000-0005-0000-0000-000075CE0000}"/>
    <cellStyle name="SAPBEXunassignedItem 4 19 2" xfId="51372" xr:uid="{00000000-0005-0000-0000-000076CE0000}"/>
    <cellStyle name="SAPBEXunassignedItem 4 2" xfId="3278" xr:uid="{00000000-0005-0000-0000-000077CE0000}"/>
    <cellStyle name="SAPBEXunassignedItem 4 20" xfId="10051" xr:uid="{00000000-0005-0000-0000-000078CE0000}"/>
    <cellStyle name="SAPBEXunassignedItem 4 21" xfId="10955" xr:uid="{00000000-0005-0000-0000-000079CE0000}"/>
    <cellStyle name="SAPBEXunassignedItem 4 22" xfId="11294" xr:uid="{00000000-0005-0000-0000-00007ACE0000}"/>
    <cellStyle name="SAPBEXunassignedItem 4 23" xfId="10264" xr:uid="{00000000-0005-0000-0000-00007BCE0000}"/>
    <cellStyle name="SAPBEXunassignedItem 4 24" xfId="11899" xr:uid="{00000000-0005-0000-0000-00007CCE0000}"/>
    <cellStyle name="SAPBEXunassignedItem 4 25" xfId="12183" xr:uid="{00000000-0005-0000-0000-00007DCE0000}"/>
    <cellStyle name="SAPBEXunassignedItem 4 26" xfId="10644" xr:uid="{00000000-0005-0000-0000-00007ECE0000}"/>
    <cellStyle name="SAPBEXunassignedItem 4 27" xfId="12741" xr:uid="{00000000-0005-0000-0000-00007FCE0000}"/>
    <cellStyle name="SAPBEXunassignedItem 4 28" xfId="13087" xr:uid="{00000000-0005-0000-0000-000080CE0000}"/>
    <cellStyle name="SAPBEXunassignedItem 4 29" xfId="13418" xr:uid="{00000000-0005-0000-0000-000081CE0000}"/>
    <cellStyle name="SAPBEXunassignedItem 4 3" xfId="3574" xr:uid="{00000000-0005-0000-0000-000082CE0000}"/>
    <cellStyle name="SAPBEXunassignedItem 4 30" xfId="10308" xr:uid="{00000000-0005-0000-0000-000083CE0000}"/>
    <cellStyle name="SAPBEXunassignedItem 4 31" xfId="9509" xr:uid="{00000000-0005-0000-0000-000084CE0000}"/>
    <cellStyle name="SAPBEXunassignedItem 4 32" xfId="14233" xr:uid="{00000000-0005-0000-0000-000085CE0000}"/>
    <cellStyle name="SAPBEXunassignedItem 4 33" xfId="14556" xr:uid="{00000000-0005-0000-0000-000086CE0000}"/>
    <cellStyle name="SAPBEXunassignedItem 4 34" xfId="14868" xr:uid="{00000000-0005-0000-0000-000087CE0000}"/>
    <cellStyle name="SAPBEXunassignedItem 4 35" xfId="15167" xr:uid="{00000000-0005-0000-0000-000088CE0000}"/>
    <cellStyle name="SAPBEXunassignedItem 4 36" xfId="15618" xr:uid="{00000000-0005-0000-0000-000089CE0000}"/>
    <cellStyle name="SAPBEXunassignedItem 4 37" xfId="15876" xr:uid="{00000000-0005-0000-0000-00008ACE0000}"/>
    <cellStyle name="SAPBEXunassignedItem 4 38" xfId="16365" xr:uid="{00000000-0005-0000-0000-00008BCE0000}"/>
    <cellStyle name="SAPBEXunassignedItem 4 39" xfId="16209" xr:uid="{00000000-0005-0000-0000-00008CCE0000}"/>
    <cellStyle name="SAPBEXunassignedItem 4 4" xfId="4190" xr:uid="{00000000-0005-0000-0000-00008DCE0000}"/>
    <cellStyle name="SAPBEXunassignedItem 4 40" xfId="17385" xr:uid="{00000000-0005-0000-0000-00008ECE0000}"/>
    <cellStyle name="SAPBEXunassignedItem 4 41" xfId="17129" xr:uid="{00000000-0005-0000-0000-00008FCE0000}"/>
    <cellStyle name="SAPBEXunassignedItem 4 42" xfId="17950" xr:uid="{00000000-0005-0000-0000-000090CE0000}"/>
    <cellStyle name="SAPBEXunassignedItem 4 43" xfId="18263" xr:uid="{00000000-0005-0000-0000-000091CE0000}"/>
    <cellStyle name="SAPBEXunassignedItem 4 44" xfId="18580" xr:uid="{00000000-0005-0000-0000-000092CE0000}"/>
    <cellStyle name="SAPBEXunassignedItem 4 45" xfId="19042" xr:uid="{00000000-0005-0000-0000-000093CE0000}"/>
    <cellStyle name="SAPBEXunassignedItem 4 46" xfId="19343" xr:uid="{00000000-0005-0000-0000-000094CE0000}"/>
    <cellStyle name="SAPBEXunassignedItem 4 5" xfId="3995" xr:uid="{00000000-0005-0000-0000-000095CE0000}"/>
    <cellStyle name="SAPBEXunassignedItem 4 6" xfId="4827" xr:uid="{00000000-0005-0000-0000-000096CE0000}"/>
    <cellStyle name="SAPBEXunassignedItem 4 7" xfId="4466" xr:uid="{00000000-0005-0000-0000-000097CE0000}"/>
    <cellStyle name="SAPBEXunassignedItem 4 8" xfId="5338" xr:uid="{00000000-0005-0000-0000-000098CE0000}"/>
    <cellStyle name="SAPBEXunassignedItem 4 9" xfId="5222" xr:uid="{00000000-0005-0000-0000-000099CE0000}"/>
    <cellStyle name="SAPBEXunassignedItem 5" xfId="5833" xr:uid="{00000000-0005-0000-0000-00009ACE0000}"/>
    <cellStyle name="SAPBEXunassignedItem 5 2" xfId="23178" xr:uid="{00000000-0005-0000-0000-00009BCE0000}"/>
    <cellStyle name="SAPBEXunassignedItem 5 3" xfId="29788" xr:uid="{00000000-0005-0000-0000-00009CCE0000}"/>
    <cellStyle name="SAPBEXunassignedItem 5 4" xfId="47761" xr:uid="{00000000-0005-0000-0000-00009DCE0000}"/>
    <cellStyle name="SAPBEXunassignedItem 6" xfId="7319" xr:uid="{00000000-0005-0000-0000-00009ECE0000}"/>
    <cellStyle name="SAPBEXunassignedItem 7" xfId="7265" xr:uid="{00000000-0005-0000-0000-00009FCE0000}"/>
    <cellStyle name="SAPBEXunassignedItem 7 2" xfId="24480" xr:uid="{00000000-0005-0000-0000-0000A0CE0000}"/>
    <cellStyle name="SAPBEXunassignedItem 7 3" xfId="35898" xr:uid="{00000000-0005-0000-0000-0000A1CE0000}"/>
    <cellStyle name="SAPBEXunassignedItem 7 4" xfId="48869" xr:uid="{00000000-0005-0000-0000-0000A2CE0000}"/>
    <cellStyle name="SAPBEXunassignedItem 8" xfId="9274" xr:uid="{00000000-0005-0000-0000-0000A3CE0000}"/>
    <cellStyle name="SAPBEXunassignedItem 8 2" xfId="26304" xr:uid="{00000000-0005-0000-0000-0000A4CE0000}"/>
    <cellStyle name="SAPBEXunassignedItem 8 3" xfId="37479" xr:uid="{00000000-0005-0000-0000-0000A5CE0000}"/>
    <cellStyle name="SAPBEXunassignedItem 9" xfId="9441" xr:uid="{00000000-0005-0000-0000-0000A6CE0000}"/>
    <cellStyle name="SAPBEXunassignedItem 9 2" xfId="26463" xr:uid="{00000000-0005-0000-0000-0000A7CE0000}"/>
    <cellStyle name="SAPBEXunassignedItem 9 3" xfId="37616" xr:uid="{00000000-0005-0000-0000-0000A8CE0000}"/>
    <cellStyle name="SAPBEXunassignedItem 9 4" xfId="50582" xr:uid="{00000000-0005-0000-0000-0000A9CE0000}"/>
    <cellStyle name="SAPBEXundefined" xfId="1622" xr:uid="{00000000-0005-0000-0000-0000AACE0000}"/>
    <cellStyle name="SAPBEXundefined 10" xfId="7311" xr:uid="{00000000-0005-0000-0000-0000ABCE0000}"/>
    <cellStyle name="SAPBEXundefined 10 2" xfId="24523" xr:uid="{00000000-0005-0000-0000-0000ACCE0000}"/>
    <cellStyle name="SAPBEXundefined 10 3" xfId="35937" xr:uid="{00000000-0005-0000-0000-0000ADCE0000}"/>
    <cellStyle name="SAPBEXundefined 10 4" xfId="48908" xr:uid="{00000000-0005-0000-0000-0000AECE0000}"/>
    <cellStyle name="SAPBEXundefined 11" xfId="8057" xr:uid="{00000000-0005-0000-0000-0000AFCE0000}"/>
    <cellStyle name="SAPBEXundefined 11 2" xfId="25192" xr:uid="{00000000-0005-0000-0000-0000B0CE0000}"/>
    <cellStyle name="SAPBEXundefined 11 3" xfId="36500" xr:uid="{00000000-0005-0000-0000-0000B1CE0000}"/>
    <cellStyle name="SAPBEXundefined 11 4" xfId="49471" xr:uid="{00000000-0005-0000-0000-0000B2CE0000}"/>
    <cellStyle name="SAPBEXundefined 12" xfId="8127" xr:uid="{00000000-0005-0000-0000-0000B3CE0000}"/>
    <cellStyle name="SAPBEXundefined 12 2" xfId="25260" xr:uid="{00000000-0005-0000-0000-0000B4CE0000}"/>
    <cellStyle name="SAPBEXundefined 12 3" xfId="36568" xr:uid="{00000000-0005-0000-0000-0000B5CE0000}"/>
    <cellStyle name="SAPBEXundefined 12 4" xfId="49539" xr:uid="{00000000-0005-0000-0000-0000B6CE0000}"/>
    <cellStyle name="SAPBEXundefined 13" xfId="10018" xr:uid="{00000000-0005-0000-0000-0000B7CE0000}"/>
    <cellStyle name="SAPBEXundefined 13 2" xfId="27002" xr:uid="{00000000-0005-0000-0000-0000B8CE0000}"/>
    <cellStyle name="SAPBEXundefined 13 3" xfId="38101" xr:uid="{00000000-0005-0000-0000-0000B9CE0000}"/>
    <cellStyle name="SAPBEXundefined 13 4" xfId="51066" xr:uid="{00000000-0005-0000-0000-0000BACE0000}"/>
    <cellStyle name="SAPBEXundefined 14" xfId="9751" xr:uid="{00000000-0005-0000-0000-0000BBCE0000}"/>
    <cellStyle name="SAPBEXundefined 14 2" xfId="26748" xr:uid="{00000000-0005-0000-0000-0000BCCE0000}"/>
    <cellStyle name="SAPBEXundefined 14 3" xfId="37881" xr:uid="{00000000-0005-0000-0000-0000BDCE0000}"/>
    <cellStyle name="SAPBEXundefined 14 4" xfId="50847" xr:uid="{00000000-0005-0000-0000-0000BECE0000}"/>
    <cellStyle name="SAPBEXundefined 15" xfId="9291" xr:uid="{00000000-0005-0000-0000-0000BFCE0000}"/>
    <cellStyle name="SAPBEXundefined 15 2" xfId="26321" xr:uid="{00000000-0005-0000-0000-0000C0CE0000}"/>
    <cellStyle name="SAPBEXundefined 15 3" xfId="37494" xr:uid="{00000000-0005-0000-0000-0000C1CE0000}"/>
    <cellStyle name="SAPBEXundefined 15 4" xfId="50460" xr:uid="{00000000-0005-0000-0000-0000C2CE0000}"/>
    <cellStyle name="SAPBEXundefined 16" xfId="9633" xr:uid="{00000000-0005-0000-0000-0000C3CE0000}"/>
    <cellStyle name="SAPBEXundefined 16 2" xfId="26640" xr:uid="{00000000-0005-0000-0000-0000C4CE0000}"/>
    <cellStyle name="SAPBEXundefined 16 3" xfId="37783" xr:uid="{00000000-0005-0000-0000-0000C5CE0000}"/>
    <cellStyle name="SAPBEXundefined 16 4" xfId="50749" xr:uid="{00000000-0005-0000-0000-0000C6CE0000}"/>
    <cellStyle name="SAPBEXundefined 17" xfId="10232" xr:uid="{00000000-0005-0000-0000-0000C7CE0000}"/>
    <cellStyle name="SAPBEXundefined 17 2" xfId="27200" xr:uid="{00000000-0005-0000-0000-0000C8CE0000}"/>
    <cellStyle name="SAPBEXundefined 17 3" xfId="38270" xr:uid="{00000000-0005-0000-0000-0000C9CE0000}"/>
    <cellStyle name="SAPBEXundefined 17 4" xfId="51227" xr:uid="{00000000-0005-0000-0000-0000CACE0000}"/>
    <cellStyle name="SAPBEXundefined 18" xfId="10162" xr:uid="{00000000-0005-0000-0000-0000CBCE0000}"/>
    <cellStyle name="SAPBEXundefined 18 2" xfId="27134" xr:uid="{00000000-0005-0000-0000-0000CCCE0000}"/>
    <cellStyle name="SAPBEXundefined 18 3" xfId="38210" xr:uid="{00000000-0005-0000-0000-0000CDCE0000}"/>
    <cellStyle name="SAPBEXundefined 18 4" xfId="51173" xr:uid="{00000000-0005-0000-0000-0000CECE0000}"/>
    <cellStyle name="SAPBEXundefined 19" xfId="9617" xr:uid="{00000000-0005-0000-0000-0000CFCE0000}"/>
    <cellStyle name="SAPBEXundefined 19 2" xfId="26626" xr:uid="{00000000-0005-0000-0000-0000D0CE0000}"/>
    <cellStyle name="SAPBEXundefined 19 3" xfId="37769" xr:uid="{00000000-0005-0000-0000-0000D1CE0000}"/>
    <cellStyle name="SAPBEXundefined 19 4" xfId="50735" xr:uid="{00000000-0005-0000-0000-0000D2CE0000}"/>
    <cellStyle name="SAPBEXundefined 2" xfId="2933" xr:uid="{00000000-0005-0000-0000-0000D3CE0000}"/>
    <cellStyle name="SAPBEXundefined 2 10" xfId="6302" xr:uid="{00000000-0005-0000-0000-0000D4CE0000}"/>
    <cellStyle name="SAPBEXundefined 2 10 2" xfId="23624" xr:uid="{00000000-0005-0000-0000-0000D5CE0000}"/>
    <cellStyle name="SAPBEXundefined 2 10 3" xfId="24674" xr:uid="{00000000-0005-0000-0000-0000D6CE0000}"/>
    <cellStyle name="SAPBEXundefined 2 10 4" xfId="48158" xr:uid="{00000000-0005-0000-0000-0000D7CE0000}"/>
    <cellStyle name="SAPBEXundefined 2 11" xfId="6537" xr:uid="{00000000-0005-0000-0000-0000D8CE0000}"/>
    <cellStyle name="SAPBEXundefined 2 11 2" xfId="23833" xr:uid="{00000000-0005-0000-0000-0000D9CE0000}"/>
    <cellStyle name="SAPBEXundefined 2 11 3" xfId="22261" xr:uid="{00000000-0005-0000-0000-0000DACE0000}"/>
    <cellStyle name="SAPBEXundefined 2 11 4" xfId="48331" xr:uid="{00000000-0005-0000-0000-0000DBCE0000}"/>
    <cellStyle name="SAPBEXundefined 2 12" xfId="6831" xr:uid="{00000000-0005-0000-0000-0000DCCE0000}"/>
    <cellStyle name="SAPBEXundefined 2 12 2" xfId="24095" xr:uid="{00000000-0005-0000-0000-0000DDCE0000}"/>
    <cellStyle name="SAPBEXundefined 2 12 3" xfId="27759" xr:uid="{00000000-0005-0000-0000-0000DECE0000}"/>
    <cellStyle name="SAPBEXundefined 2 12 4" xfId="48554" xr:uid="{00000000-0005-0000-0000-0000DFCE0000}"/>
    <cellStyle name="SAPBEXundefined 2 13" xfId="7194" xr:uid="{00000000-0005-0000-0000-0000E0CE0000}"/>
    <cellStyle name="SAPBEXundefined 2 13 2" xfId="24425" xr:uid="{00000000-0005-0000-0000-0000E1CE0000}"/>
    <cellStyle name="SAPBEXundefined 2 13 3" xfId="35865" xr:uid="{00000000-0005-0000-0000-0000E2CE0000}"/>
    <cellStyle name="SAPBEXundefined 2 13 4" xfId="48834" xr:uid="{00000000-0005-0000-0000-0000E3CE0000}"/>
    <cellStyle name="SAPBEXundefined 2 14" xfId="7621" xr:uid="{00000000-0005-0000-0000-0000E4CE0000}"/>
    <cellStyle name="SAPBEXundefined 2 14 2" xfId="24801" xr:uid="{00000000-0005-0000-0000-0000E5CE0000}"/>
    <cellStyle name="SAPBEXundefined 2 14 3" xfId="36173" xr:uid="{00000000-0005-0000-0000-0000E6CE0000}"/>
    <cellStyle name="SAPBEXundefined 2 14 4" xfId="49144" xr:uid="{00000000-0005-0000-0000-0000E7CE0000}"/>
    <cellStyle name="SAPBEXundefined 2 15" xfId="7918" xr:uid="{00000000-0005-0000-0000-0000E8CE0000}"/>
    <cellStyle name="SAPBEXundefined 2 15 2" xfId="25071" xr:uid="{00000000-0005-0000-0000-0000E9CE0000}"/>
    <cellStyle name="SAPBEXundefined 2 15 3" xfId="36403" xr:uid="{00000000-0005-0000-0000-0000EACE0000}"/>
    <cellStyle name="SAPBEXundefined 2 15 4" xfId="49374" xr:uid="{00000000-0005-0000-0000-0000EBCE0000}"/>
    <cellStyle name="SAPBEXundefined 2 16" xfId="8500" xr:uid="{00000000-0005-0000-0000-0000ECCE0000}"/>
    <cellStyle name="SAPBEXundefined 2 16 2" xfId="25614" xr:uid="{00000000-0005-0000-0000-0000EDCE0000}"/>
    <cellStyle name="SAPBEXundefined 2 16 3" xfId="36887" xr:uid="{00000000-0005-0000-0000-0000EECE0000}"/>
    <cellStyle name="SAPBEXundefined 2 16 4" xfId="49858" xr:uid="{00000000-0005-0000-0000-0000EFCE0000}"/>
    <cellStyle name="SAPBEXundefined 2 17" xfId="8762" xr:uid="{00000000-0005-0000-0000-0000F0CE0000}"/>
    <cellStyle name="SAPBEXundefined 2 17 2" xfId="25841" xr:uid="{00000000-0005-0000-0000-0000F1CE0000}"/>
    <cellStyle name="SAPBEXundefined 2 17 3" xfId="37075" xr:uid="{00000000-0005-0000-0000-0000F2CE0000}"/>
    <cellStyle name="SAPBEXundefined 2 17 4" xfId="50046" xr:uid="{00000000-0005-0000-0000-0000F3CE0000}"/>
    <cellStyle name="SAPBEXundefined 2 18" xfId="9039" xr:uid="{00000000-0005-0000-0000-0000F4CE0000}"/>
    <cellStyle name="SAPBEXundefined 2 18 2" xfId="26090" xr:uid="{00000000-0005-0000-0000-0000F5CE0000}"/>
    <cellStyle name="SAPBEXundefined 2 18 3" xfId="37291" xr:uid="{00000000-0005-0000-0000-0000F6CE0000}"/>
    <cellStyle name="SAPBEXundefined 2 18 4" xfId="50262" xr:uid="{00000000-0005-0000-0000-0000F7CE0000}"/>
    <cellStyle name="SAPBEXundefined 2 19" xfId="10559" xr:uid="{00000000-0005-0000-0000-0000F8CE0000}"/>
    <cellStyle name="SAPBEXundefined 2 19 2" xfId="27512" xr:uid="{00000000-0005-0000-0000-0000F9CE0000}"/>
    <cellStyle name="SAPBEXundefined 2 19 3" xfId="38552" xr:uid="{00000000-0005-0000-0000-0000FACE0000}"/>
    <cellStyle name="SAPBEXundefined 2 19 4" xfId="51539" xr:uid="{00000000-0005-0000-0000-0000FBCE0000}"/>
    <cellStyle name="SAPBEXundefined 2 2" xfId="3445" xr:uid="{00000000-0005-0000-0000-0000FCCE0000}"/>
    <cellStyle name="SAPBEXundefined 2 2 2" xfId="21017" xr:uid="{00000000-0005-0000-0000-0000FDCE0000}"/>
    <cellStyle name="SAPBEXundefined 2 2 3" xfId="31805" xr:uid="{00000000-0005-0000-0000-0000FECE0000}"/>
    <cellStyle name="SAPBEXundefined 2 2 4" xfId="45930" xr:uid="{00000000-0005-0000-0000-0000FFCE0000}"/>
    <cellStyle name="SAPBEXundefined 2 20" xfId="10805" xr:uid="{00000000-0005-0000-0000-000000CF0000}"/>
    <cellStyle name="SAPBEXundefined 2 20 2" xfId="27739" xr:uid="{00000000-0005-0000-0000-000001CF0000}"/>
    <cellStyle name="SAPBEXundefined 2 20 3" xfId="38748" xr:uid="{00000000-0005-0000-0000-000002CF0000}"/>
    <cellStyle name="SAPBEXundefined 2 20 4" xfId="51756" xr:uid="{00000000-0005-0000-0000-000003CF0000}"/>
    <cellStyle name="SAPBEXundefined 2 21" xfId="11130" xr:uid="{00000000-0005-0000-0000-000004CF0000}"/>
    <cellStyle name="SAPBEXundefined 2 21 2" xfId="28034" xr:uid="{00000000-0005-0000-0000-000005CF0000}"/>
    <cellStyle name="SAPBEXundefined 2 21 3" xfId="38987" xr:uid="{00000000-0005-0000-0000-000006CF0000}"/>
    <cellStyle name="SAPBEXundefined 2 21 4" xfId="51995" xr:uid="{00000000-0005-0000-0000-000007CF0000}"/>
    <cellStyle name="SAPBEXundefined 2 22" xfId="11470" xr:uid="{00000000-0005-0000-0000-000008CF0000}"/>
    <cellStyle name="SAPBEXundefined 2 22 2" xfId="28344" xr:uid="{00000000-0005-0000-0000-000009CF0000}"/>
    <cellStyle name="SAPBEXundefined 2 22 3" xfId="39246" xr:uid="{00000000-0005-0000-0000-00000ACF0000}"/>
    <cellStyle name="SAPBEXundefined 2 22 4" xfId="52254" xr:uid="{00000000-0005-0000-0000-00000BCF0000}"/>
    <cellStyle name="SAPBEXundefined 2 23" xfId="11741" xr:uid="{00000000-0005-0000-0000-00000CCF0000}"/>
    <cellStyle name="SAPBEXundefined 2 23 2" xfId="28581" xr:uid="{00000000-0005-0000-0000-00000DCF0000}"/>
    <cellStyle name="SAPBEXundefined 2 23 3" xfId="39448" xr:uid="{00000000-0005-0000-0000-00000ECF0000}"/>
    <cellStyle name="SAPBEXundefined 2 23 4" xfId="52456" xr:uid="{00000000-0005-0000-0000-00000FCF0000}"/>
    <cellStyle name="SAPBEXundefined 2 24" xfId="12070" xr:uid="{00000000-0005-0000-0000-000010CF0000}"/>
    <cellStyle name="SAPBEXundefined 2 24 2" xfId="28881" xr:uid="{00000000-0005-0000-0000-000011CF0000}"/>
    <cellStyle name="SAPBEXundefined 2 24 3" xfId="39709" xr:uid="{00000000-0005-0000-0000-000012CF0000}"/>
    <cellStyle name="SAPBEXundefined 2 24 4" xfId="52717" xr:uid="{00000000-0005-0000-0000-000013CF0000}"/>
    <cellStyle name="SAPBEXundefined 2 25" xfId="12357" xr:uid="{00000000-0005-0000-0000-000014CF0000}"/>
    <cellStyle name="SAPBEXundefined 2 25 2" xfId="29135" xr:uid="{00000000-0005-0000-0000-000015CF0000}"/>
    <cellStyle name="SAPBEXundefined 2 25 3" xfId="39909" xr:uid="{00000000-0005-0000-0000-000016CF0000}"/>
    <cellStyle name="SAPBEXundefined 2 25 4" xfId="52917" xr:uid="{00000000-0005-0000-0000-000017CF0000}"/>
    <cellStyle name="SAPBEXundefined 2 26" xfId="12629" xr:uid="{00000000-0005-0000-0000-000018CF0000}"/>
    <cellStyle name="SAPBEXundefined 2 26 2" xfId="29376" xr:uid="{00000000-0005-0000-0000-000019CF0000}"/>
    <cellStyle name="SAPBEXundefined 2 26 3" xfId="40109" xr:uid="{00000000-0005-0000-0000-00001ACF0000}"/>
    <cellStyle name="SAPBEXundefined 2 26 4" xfId="53117" xr:uid="{00000000-0005-0000-0000-00001BCF0000}"/>
    <cellStyle name="SAPBEXundefined 2 27" xfId="12911" xr:uid="{00000000-0005-0000-0000-00001CCF0000}"/>
    <cellStyle name="SAPBEXundefined 2 27 2" xfId="29625" xr:uid="{00000000-0005-0000-0000-00001DCF0000}"/>
    <cellStyle name="SAPBEXundefined 2 27 3" xfId="40309" xr:uid="{00000000-0005-0000-0000-00001ECF0000}"/>
    <cellStyle name="SAPBEXundefined 2 27 4" xfId="53317" xr:uid="{00000000-0005-0000-0000-00001FCF0000}"/>
    <cellStyle name="SAPBEXundefined 2 28" xfId="13253" xr:uid="{00000000-0005-0000-0000-000020CF0000}"/>
    <cellStyle name="SAPBEXundefined 2 28 2" xfId="29933" xr:uid="{00000000-0005-0000-0000-000021CF0000}"/>
    <cellStyle name="SAPBEXundefined 2 28 3" xfId="40577" xr:uid="{00000000-0005-0000-0000-000022CF0000}"/>
    <cellStyle name="SAPBEXundefined 2 28 4" xfId="53585" xr:uid="{00000000-0005-0000-0000-000023CF0000}"/>
    <cellStyle name="SAPBEXundefined 2 29" xfId="13590" xr:uid="{00000000-0005-0000-0000-000024CF0000}"/>
    <cellStyle name="SAPBEXundefined 2 29 2" xfId="30239" xr:uid="{00000000-0005-0000-0000-000025CF0000}"/>
    <cellStyle name="SAPBEXundefined 2 29 3" xfId="40843" xr:uid="{00000000-0005-0000-0000-000026CF0000}"/>
    <cellStyle name="SAPBEXundefined 2 29 4" xfId="53851" xr:uid="{00000000-0005-0000-0000-000027CF0000}"/>
    <cellStyle name="SAPBEXundefined 2 3" xfId="3741" xr:uid="{00000000-0005-0000-0000-000028CF0000}"/>
    <cellStyle name="SAPBEXundefined 2 3 2" xfId="21276" xr:uid="{00000000-0005-0000-0000-000029CF0000}"/>
    <cellStyle name="SAPBEXundefined 2 3 3" xfId="33837" xr:uid="{00000000-0005-0000-0000-00002ACF0000}"/>
    <cellStyle name="SAPBEXundefined 2 3 4" xfId="46147" xr:uid="{00000000-0005-0000-0000-00002BCF0000}"/>
    <cellStyle name="SAPBEXundefined 2 30" xfId="13830" xr:uid="{00000000-0005-0000-0000-00002CCF0000}"/>
    <cellStyle name="SAPBEXundefined 2 30 2" xfId="30453" xr:uid="{00000000-0005-0000-0000-00002DCF0000}"/>
    <cellStyle name="SAPBEXundefined 2 30 3" xfId="41028" xr:uid="{00000000-0005-0000-0000-00002ECF0000}"/>
    <cellStyle name="SAPBEXundefined 2 30 4" xfId="54036" xr:uid="{00000000-0005-0000-0000-00002FCF0000}"/>
    <cellStyle name="SAPBEXundefined 2 31" xfId="14105" xr:uid="{00000000-0005-0000-0000-000030CF0000}"/>
    <cellStyle name="SAPBEXundefined 2 31 2" xfId="30692" xr:uid="{00000000-0005-0000-0000-000031CF0000}"/>
    <cellStyle name="SAPBEXundefined 2 31 3" xfId="41230" xr:uid="{00000000-0005-0000-0000-000032CF0000}"/>
    <cellStyle name="SAPBEXundefined 2 31 4" xfId="54238" xr:uid="{00000000-0005-0000-0000-000033CF0000}"/>
    <cellStyle name="SAPBEXundefined 2 32" xfId="14402" xr:uid="{00000000-0005-0000-0000-000034CF0000}"/>
    <cellStyle name="SAPBEXundefined 2 32 2" xfId="30956" xr:uid="{00000000-0005-0000-0000-000035CF0000}"/>
    <cellStyle name="SAPBEXundefined 2 32 3" xfId="41446" xr:uid="{00000000-0005-0000-0000-000036CF0000}"/>
    <cellStyle name="SAPBEXundefined 2 32 4" xfId="54454" xr:uid="{00000000-0005-0000-0000-000037CF0000}"/>
    <cellStyle name="SAPBEXundefined 2 33" xfId="14726" xr:uid="{00000000-0005-0000-0000-000038CF0000}"/>
    <cellStyle name="SAPBEXundefined 2 33 2" xfId="31244" xr:uid="{00000000-0005-0000-0000-000039CF0000}"/>
    <cellStyle name="SAPBEXundefined 2 33 3" xfId="41689" xr:uid="{00000000-0005-0000-0000-00003ACF0000}"/>
    <cellStyle name="SAPBEXundefined 2 33 4" xfId="54697" xr:uid="{00000000-0005-0000-0000-00003BCF0000}"/>
    <cellStyle name="SAPBEXundefined 2 34" xfId="15028" xr:uid="{00000000-0005-0000-0000-00003CCF0000}"/>
    <cellStyle name="SAPBEXundefined 2 34 2" xfId="31513" xr:uid="{00000000-0005-0000-0000-00003DCF0000}"/>
    <cellStyle name="SAPBEXundefined 2 34 3" xfId="41921" xr:uid="{00000000-0005-0000-0000-00003ECF0000}"/>
    <cellStyle name="SAPBEXundefined 2 34 4" xfId="54929" xr:uid="{00000000-0005-0000-0000-00003FCF0000}"/>
    <cellStyle name="SAPBEXundefined 2 35" xfId="15334" xr:uid="{00000000-0005-0000-0000-000040CF0000}"/>
    <cellStyle name="SAPBEXundefined 2 35 2" xfId="31782" xr:uid="{00000000-0005-0000-0000-000041CF0000}"/>
    <cellStyle name="SAPBEXundefined 2 35 3" xfId="42151" xr:uid="{00000000-0005-0000-0000-000042CF0000}"/>
    <cellStyle name="SAPBEXundefined 2 35 4" xfId="55159" xr:uid="{00000000-0005-0000-0000-000043CF0000}"/>
    <cellStyle name="SAPBEXundefined 2 36" xfId="15779" xr:uid="{00000000-0005-0000-0000-000044CF0000}"/>
    <cellStyle name="SAPBEXundefined 2 36 2" xfId="32186" xr:uid="{00000000-0005-0000-0000-000045CF0000}"/>
    <cellStyle name="SAPBEXundefined 2 36 3" xfId="42513" xr:uid="{00000000-0005-0000-0000-000046CF0000}"/>
    <cellStyle name="SAPBEXundefined 2 36 4" xfId="55521" xr:uid="{00000000-0005-0000-0000-000047CF0000}"/>
    <cellStyle name="SAPBEXundefined 2 37" xfId="16043" xr:uid="{00000000-0005-0000-0000-000048CF0000}"/>
    <cellStyle name="SAPBEXundefined 2 37 2" xfId="32414" xr:uid="{00000000-0005-0000-0000-000049CF0000}"/>
    <cellStyle name="SAPBEXundefined 2 37 3" xfId="42703" xr:uid="{00000000-0005-0000-0000-00004ACF0000}"/>
    <cellStyle name="SAPBEXundefined 2 37 4" xfId="55711" xr:uid="{00000000-0005-0000-0000-00004BCF0000}"/>
    <cellStyle name="SAPBEXundefined 2 38" xfId="16530" xr:uid="{00000000-0005-0000-0000-00004CCF0000}"/>
    <cellStyle name="SAPBEXundefined 2 38 2" xfId="32861" xr:uid="{00000000-0005-0000-0000-00004DCF0000}"/>
    <cellStyle name="SAPBEXundefined 2 38 3" xfId="43100" xr:uid="{00000000-0005-0000-0000-00004ECF0000}"/>
    <cellStyle name="SAPBEXundefined 2 38 4" xfId="56108" xr:uid="{00000000-0005-0000-0000-00004FCF0000}"/>
    <cellStyle name="SAPBEXundefined 2 39" xfId="16749" xr:uid="{00000000-0005-0000-0000-000050CF0000}"/>
    <cellStyle name="SAPBEXundefined 2 39 2" xfId="33055" xr:uid="{00000000-0005-0000-0000-000051CF0000}"/>
    <cellStyle name="SAPBEXundefined 2 39 3" xfId="43270" xr:uid="{00000000-0005-0000-0000-000052CF0000}"/>
    <cellStyle name="SAPBEXundefined 2 39 4" xfId="56278" xr:uid="{00000000-0005-0000-0000-000053CF0000}"/>
    <cellStyle name="SAPBEXundefined 2 4" xfId="4358" xr:uid="{00000000-0005-0000-0000-000054CF0000}"/>
    <cellStyle name="SAPBEXundefined 2 4 2" xfId="21840" xr:uid="{00000000-0005-0000-0000-000055CF0000}"/>
    <cellStyle name="SAPBEXundefined 2 4 3" xfId="34847" xr:uid="{00000000-0005-0000-0000-000056CF0000}"/>
    <cellStyle name="SAPBEXundefined 2 4 4" xfId="46625" xr:uid="{00000000-0005-0000-0000-000057CF0000}"/>
    <cellStyle name="SAPBEXundefined 2 40" xfId="17550" xr:uid="{00000000-0005-0000-0000-000058CF0000}"/>
    <cellStyle name="SAPBEXundefined 2 40 2" xfId="33788" xr:uid="{00000000-0005-0000-0000-000059CF0000}"/>
    <cellStyle name="SAPBEXundefined 2 40 3" xfId="43902" xr:uid="{00000000-0005-0000-0000-00005ACF0000}"/>
    <cellStyle name="SAPBEXundefined 2 40 4" xfId="56910" xr:uid="{00000000-0005-0000-0000-00005BCF0000}"/>
    <cellStyle name="SAPBEXundefined 2 41" xfId="17801" xr:uid="{00000000-0005-0000-0000-00005CCF0000}"/>
    <cellStyle name="SAPBEXundefined 2 41 2" xfId="34009" xr:uid="{00000000-0005-0000-0000-00005DCF0000}"/>
    <cellStyle name="SAPBEXundefined 2 41 3" xfId="44083" xr:uid="{00000000-0005-0000-0000-00005ECF0000}"/>
    <cellStyle name="SAPBEXundefined 2 41 4" xfId="57091" xr:uid="{00000000-0005-0000-0000-00005FCF0000}"/>
    <cellStyle name="SAPBEXundefined 2 42" xfId="18120" xr:uid="{00000000-0005-0000-0000-000060CF0000}"/>
    <cellStyle name="SAPBEXundefined 2 42 2" xfId="34290" xr:uid="{00000000-0005-0000-0000-000061CF0000}"/>
    <cellStyle name="SAPBEXundefined 2 42 3" xfId="44317" xr:uid="{00000000-0005-0000-0000-000062CF0000}"/>
    <cellStyle name="SAPBEXundefined 2 42 4" xfId="57325" xr:uid="{00000000-0005-0000-0000-000063CF0000}"/>
    <cellStyle name="SAPBEXundefined 2 43" xfId="18431" xr:uid="{00000000-0005-0000-0000-000064CF0000}"/>
    <cellStyle name="SAPBEXundefined 2 43 2" xfId="34565" xr:uid="{00000000-0005-0000-0000-000065CF0000}"/>
    <cellStyle name="SAPBEXundefined 2 43 3" xfId="44547" xr:uid="{00000000-0005-0000-0000-000066CF0000}"/>
    <cellStyle name="SAPBEXundefined 2 43 4" xfId="57555" xr:uid="{00000000-0005-0000-0000-000067CF0000}"/>
    <cellStyle name="SAPBEXundefined 2 44" xfId="18747" xr:uid="{00000000-0005-0000-0000-000068CF0000}"/>
    <cellStyle name="SAPBEXundefined 2 44 2" xfId="34845" xr:uid="{00000000-0005-0000-0000-000069CF0000}"/>
    <cellStyle name="SAPBEXundefined 2 44 3" xfId="44782" xr:uid="{00000000-0005-0000-0000-00006ACF0000}"/>
    <cellStyle name="SAPBEXundefined 2 44 4" xfId="57790" xr:uid="{00000000-0005-0000-0000-00006BCF0000}"/>
    <cellStyle name="SAPBEXundefined 2 45" xfId="19207" xr:uid="{00000000-0005-0000-0000-00006CCF0000}"/>
    <cellStyle name="SAPBEXundefined 2 45 2" xfId="35254" xr:uid="{00000000-0005-0000-0000-00006DCF0000}"/>
    <cellStyle name="SAPBEXundefined 2 45 3" xfId="45124" xr:uid="{00000000-0005-0000-0000-00006ECF0000}"/>
    <cellStyle name="SAPBEXundefined 2 45 4" xfId="58132" xr:uid="{00000000-0005-0000-0000-00006FCF0000}"/>
    <cellStyle name="SAPBEXundefined 2 46" xfId="19510" xr:uid="{00000000-0005-0000-0000-000070CF0000}"/>
    <cellStyle name="SAPBEXundefined 2 46 2" xfId="35520" xr:uid="{00000000-0005-0000-0000-000071CF0000}"/>
    <cellStyle name="SAPBEXundefined 2 46 3" xfId="45347" xr:uid="{00000000-0005-0000-0000-000072CF0000}"/>
    <cellStyle name="SAPBEXundefined 2 46 4" xfId="58355" xr:uid="{00000000-0005-0000-0000-000073CF0000}"/>
    <cellStyle name="SAPBEXundefined 2 47" xfId="22442" xr:uid="{00000000-0005-0000-0000-000074CF0000}"/>
    <cellStyle name="SAPBEXundefined 2 48" xfId="45599" xr:uid="{00000000-0005-0000-0000-000075CF0000}"/>
    <cellStyle name="SAPBEXundefined 2 5" xfId="4602" xr:uid="{00000000-0005-0000-0000-000076CF0000}"/>
    <cellStyle name="SAPBEXundefined 2 5 2" xfId="22053" xr:uid="{00000000-0005-0000-0000-000077CF0000}"/>
    <cellStyle name="SAPBEXundefined 2 5 3" xfId="34619" xr:uid="{00000000-0005-0000-0000-000078CF0000}"/>
    <cellStyle name="SAPBEXundefined 2 5 4" xfId="46797" xr:uid="{00000000-0005-0000-0000-000079CF0000}"/>
    <cellStyle name="SAPBEXundefined 2 6" xfId="4992" xr:uid="{00000000-0005-0000-0000-00007ACF0000}"/>
    <cellStyle name="SAPBEXundefined 2 6 2" xfId="22415" xr:uid="{00000000-0005-0000-0000-00007BCF0000}"/>
    <cellStyle name="SAPBEXundefined 2 6 3" xfId="20560" xr:uid="{00000000-0005-0000-0000-00007CCF0000}"/>
    <cellStyle name="SAPBEXundefined 2 6 4" xfId="47109" xr:uid="{00000000-0005-0000-0000-00007DCF0000}"/>
    <cellStyle name="SAPBEXundefined 2 7" xfId="5217" xr:uid="{00000000-0005-0000-0000-00007ECF0000}"/>
    <cellStyle name="SAPBEXundefined 2 7 2" xfId="22618" xr:uid="{00000000-0005-0000-0000-00007FCF0000}"/>
    <cellStyle name="SAPBEXundefined 2 7 3" xfId="19632" xr:uid="{00000000-0005-0000-0000-000080CF0000}"/>
    <cellStyle name="SAPBEXundefined 2 7 4" xfId="47290" xr:uid="{00000000-0005-0000-0000-000081CF0000}"/>
    <cellStyle name="SAPBEXundefined 2 8" xfId="5502" xr:uid="{00000000-0005-0000-0000-000082CF0000}"/>
    <cellStyle name="SAPBEXundefined 2 8 2" xfId="22879" xr:uid="{00000000-0005-0000-0000-000083CF0000}"/>
    <cellStyle name="SAPBEXundefined 2 8 3" xfId="20871" xr:uid="{00000000-0005-0000-0000-000084CF0000}"/>
    <cellStyle name="SAPBEXundefined 2 8 4" xfId="47508" xr:uid="{00000000-0005-0000-0000-000085CF0000}"/>
    <cellStyle name="SAPBEXundefined 2 9" xfId="5710" xr:uid="{00000000-0005-0000-0000-000086CF0000}"/>
    <cellStyle name="SAPBEXundefined 2 9 2" xfId="23068" xr:uid="{00000000-0005-0000-0000-000087CF0000}"/>
    <cellStyle name="SAPBEXundefined 2 9 3" xfId="22078" xr:uid="{00000000-0005-0000-0000-000088CF0000}"/>
    <cellStyle name="SAPBEXundefined 2 9 4" xfId="47670" xr:uid="{00000000-0005-0000-0000-000089CF0000}"/>
    <cellStyle name="SAPBEXundefined 20" xfId="13929" xr:uid="{00000000-0005-0000-0000-00008ACF0000}"/>
    <cellStyle name="SAPBEXundefined 20 2" xfId="30532" xr:uid="{00000000-0005-0000-0000-00008BCF0000}"/>
    <cellStyle name="SAPBEXundefined 20 3" xfId="41093" xr:uid="{00000000-0005-0000-0000-00008CCF0000}"/>
    <cellStyle name="SAPBEXundefined 20 4" xfId="54101" xr:uid="{00000000-0005-0000-0000-00008DCF0000}"/>
    <cellStyle name="SAPBEXundefined 21" xfId="14173" xr:uid="{00000000-0005-0000-0000-00008ECF0000}"/>
    <cellStyle name="SAPBEXundefined 21 2" xfId="30746" xr:uid="{00000000-0005-0000-0000-00008FCF0000}"/>
    <cellStyle name="SAPBEXundefined 21 3" xfId="41263" xr:uid="{00000000-0005-0000-0000-000090CF0000}"/>
    <cellStyle name="SAPBEXundefined 21 4" xfId="54271" xr:uid="{00000000-0005-0000-0000-000091CF0000}"/>
    <cellStyle name="SAPBEXundefined 22" xfId="15464" xr:uid="{00000000-0005-0000-0000-000092CF0000}"/>
    <cellStyle name="SAPBEXundefined 22 2" xfId="31892" xr:uid="{00000000-0005-0000-0000-000093CF0000}"/>
    <cellStyle name="SAPBEXundefined 22 3" xfId="42244" xr:uid="{00000000-0005-0000-0000-000094CF0000}"/>
    <cellStyle name="SAPBEXundefined 22 4" xfId="55252" xr:uid="{00000000-0005-0000-0000-000095CF0000}"/>
    <cellStyle name="SAPBEXundefined 23" xfId="16590" xr:uid="{00000000-0005-0000-0000-000096CF0000}"/>
    <cellStyle name="SAPBEXundefined 23 2" xfId="32907" xr:uid="{00000000-0005-0000-0000-000097CF0000}"/>
    <cellStyle name="SAPBEXundefined 23 3" xfId="43133" xr:uid="{00000000-0005-0000-0000-000098CF0000}"/>
    <cellStyle name="SAPBEXundefined 23 4" xfId="56141" xr:uid="{00000000-0005-0000-0000-000099CF0000}"/>
    <cellStyle name="SAPBEXundefined 24" xfId="16944" xr:uid="{00000000-0005-0000-0000-00009ACF0000}"/>
    <cellStyle name="SAPBEXundefined 24 2" xfId="33225" xr:uid="{00000000-0005-0000-0000-00009BCF0000}"/>
    <cellStyle name="SAPBEXundefined 24 3" xfId="43407" xr:uid="{00000000-0005-0000-0000-00009CCF0000}"/>
    <cellStyle name="SAPBEXundefined 24 4" xfId="56415" xr:uid="{00000000-0005-0000-0000-00009DCF0000}"/>
    <cellStyle name="SAPBEXundefined 25" xfId="17053" xr:uid="{00000000-0005-0000-0000-00009ECF0000}"/>
    <cellStyle name="SAPBEXundefined 25 2" xfId="33333" xr:uid="{00000000-0005-0000-0000-00009FCF0000}"/>
    <cellStyle name="SAPBEXundefined 25 3" xfId="43510" xr:uid="{00000000-0005-0000-0000-0000A0CF0000}"/>
    <cellStyle name="SAPBEXundefined 25 4" xfId="56518" xr:uid="{00000000-0005-0000-0000-0000A1CF0000}"/>
    <cellStyle name="SAPBEXundefined 26" xfId="16980" xr:uid="{00000000-0005-0000-0000-0000A2CF0000}"/>
    <cellStyle name="SAPBEXundefined 26 2" xfId="33260" xr:uid="{00000000-0005-0000-0000-0000A3CF0000}"/>
    <cellStyle name="SAPBEXundefined 26 3" xfId="43442" xr:uid="{00000000-0005-0000-0000-0000A4CF0000}"/>
    <cellStyle name="SAPBEXundefined 26 4" xfId="56450" xr:uid="{00000000-0005-0000-0000-0000A5CF0000}"/>
    <cellStyle name="SAPBEXundefined 27" xfId="17379" xr:uid="{00000000-0005-0000-0000-0000A6CF0000}"/>
    <cellStyle name="SAPBEXundefined 27 2" xfId="33632" xr:uid="{00000000-0005-0000-0000-0000A7CF0000}"/>
    <cellStyle name="SAPBEXundefined 27 3" xfId="43770" xr:uid="{00000000-0005-0000-0000-0000A8CF0000}"/>
    <cellStyle name="SAPBEXundefined 27 4" xfId="56778" xr:uid="{00000000-0005-0000-0000-0000A9CF0000}"/>
    <cellStyle name="SAPBEXundefined 28" xfId="18905" xr:uid="{00000000-0005-0000-0000-0000AACF0000}"/>
    <cellStyle name="SAPBEXundefined 28 2" xfId="34977" xr:uid="{00000000-0005-0000-0000-0000ABCF0000}"/>
    <cellStyle name="SAPBEXundefined 28 3" xfId="44891" xr:uid="{00000000-0005-0000-0000-0000ACCF0000}"/>
    <cellStyle name="SAPBEXundefined 28 4" xfId="57899" xr:uid="{00000000-0005-0000-0000-0000ADCF0000}"/>
    <cellStyle name="SAPBEXundefined 29" xfId="33315" xr:uid="{00000000-0005-0000-0000-0000AECF0000}"/>
    <cellStyle name="SAPBEXundefined 3" xfId="2813" xr:uid="{00000000-0005-0000-0000-0000AFCF0000}"/>
    <cellStyle name="SAPBEXundefined 3 10" xfId="6187" xr:uid="{00000000-0005-0000-0000-0000B0CF0000}"/>
    <cellStyle name="SAPBEXundefined 3 10 2" xfId="23509" xr:uid="{00000000-0005-0000-0000-0000B1CF0000}"/>
    <cellStyle name="SAPBEXundefined 3 10 3" xfId="25711" xr:uid="{00000000-0005-0000-0000-0000B2CF0000}"/>
    <cellStyle name="SAPBEXundefined 3 10 4" xfId="48043" xr:uid="{00000000-0005-0000-0000-0000B3CF0000}"/>
    <cellStyle name="SAPBEXundefined 3 11" xfId="6419" xr:uid="{00000000-0005-0000-0000-0000B4CF0000}"/>
    <cellStyle name="SAPBEXundefined 3 11 2" xfId="23718" xr:uid="{00000000-0005-0000-0000-0000B5CF0000}"/>
    <cellStyle name="SAPBEXundefined 3 11 3" xfId="28179" xr:uid="{00000000-0005-0000-0000-0000B6CF0000}"/>
    <cellStyle name="SAPBEXundefined 3 11 4" xfId="48216" xr:uid="{00000000-0005-0000-0000-0000B7CF0000}"/>
    <cellStyle name="SAPBEXundefined 3 12" xfId="6713" xr:uid="{00000000-0005-0000-0000-0000B8CF0000}"/>
    <cellStyle name="SAPBEXundefined 3 12 2" xfId="23980" xr:uid="{00000000-0005-0000-0000-0000B9CF0000}"/>
    <cellStyle name="SAPBEXundefined 3 12 3" xfId="34694" xr:uid="{00000000-0005-0000-0000-0000BACF0000}"/>
    <cellStyle name="SAPBEXundefined 3 12 4" xfId="48439" xr:uid="{00000000-0005-0000-0000-0000BBCF0000}"/>
    <cellStyle name="SAPBEXundefined 3 13" xfId="7078" xr:uid="{00000000-0005-0000-0000-0000BCCF0000}"/>
    <cellStyle name="SAPBEXundefined 3 13 2" xfId="24309" xr:uid="{00000000-0005-0000-0000-0000BDCF0000}"/>
    <cellStyle name="SAPBEXundefined 3 13 3" xfId="35750" xr:uid="{00000000-0005-0000-0000-0000BECF0000}"/>
    <cellStyle name="SAPBEXundefined 3 13 4" xfId="48719" xr:uid="{00000000-0005-0000-0000-0000BFCF0000}"/>
    <cellStyle name="SAPBEXundefined 3 14" xfId="7503" xr:uid="{00000000-0005-0000-0000-0000C0CF0000}"/>
    <cellStyle name="SAPBEXundefined 3 14 2" xfId="24686" xr:uid="{00000000-0005-0000-0000-0000C1CF0000}"/>
    <cellStyle name="SAPBEXundefined 3 14 3" xfId="36058" xr:uid="{00000000-0005-0000-0000-0000C2CF0000}"/>
    <cellStyle name="SAPBEXundefined 3 14 4" xfId="49029" xr:uid="{00000000-0005-0000-0000-0000C3CF0000}"/>
    <cellStyle name="SAPBEXundefined 3 15" xfId="7801" xr:uid="{00000000-0005-0000-0000-0000C4CF0000}"/>
    <cellStyle name="SAPBEXundefined 3 15 2" xfId="24956" xr:uid="{00000000-0005-0000-0000-0000C5CF0000}"/>
    <cellStyle name="SAPBEXundefined 3 15 3" xfId="36288" xr:uid="{00000000-0005-0000-0000-0000C6CF0000}"/>
    <cellStyle name="SAPBEXundefined 3 15 4" xfId="49259" xr:uid="{00000000-0005-0000-0000-0000C7CF0000}"/>
    <cellStyle name="SAPBEXundefined 3 16" xfId="8382" xr:uid="{00000000-0005-0000-0000-0000C8CF0000}"/>
    <cellStyle name="SAPBEXundefined 3 16 2" xfId="25498" xr:uid="{00000000-0005-0000-0000-0000C9CF0000}"/>
    <cellStyle name="SAPBEXundefined 3 16 3" xfId="36771" xr:uid="{00000000-0005-0000-0000-0000CACF0000}"/>
    <cellStyle name="SAPBEXundefined 3 16 4" xfId="49742" xr:uid="{00000000-0005-0000-0000-0000CBCF0000}"/>
    <cellStyle name="SAPBEXundefined 3 17" xfId="8644" xr:uid="{00000000-0005-0000-0000-0000CCCF0000}"/>
    <cellStyle name="SAPBEXundefined 3 17 2" xfId="25725" xr:uid="{00000000-0005-0000-0000-0000CDCF0000}"/>
    <cellStyle name="SAPBEXundefined 3 17 3" xfId="36960" xr:uid="{00000000-0005-0000-0000-0000CECF0000}"/>
    <cellStyle name="SAPBEXundefined 3 17 4" xfId="49931" xr:uid="{00000000-0005-0000-0000-0000CFCF0000}"/>
    <cellStyle name="SAPBEXundefined 3 18" xfId="8922" xr:uid="{00000000-0005-0000-0000-0000D0CF0000}"/>
    <cellStyle name="SAPBEXundefined 3 18 2" xfId="25975" xr:uid="{00000000-0005-0000-0000-0000D1CF0000}"/>
    <cellStyle name="SAPBEXundefined 3 18 3" xfId="37176" xr:uid="{00000000-0005-0000-0000-0000D2CF0000}"/>
    <cellStyle name="SAPBEXundefined 3 18 4" xfId="50147" xr:uid="{00000000-0005-0000-0000-0000D3CF0000}"/>
    <cellStyle name="SAPBEXundefined 3 19" xfId="10442" xr:uid="{00000000-0005-0000-0000-0000D4CF0000}"/>
    <cellStyle name="SAPBEXundefined 3 19 2" xfId="27395" xr:uid="{00000000-0005-0000-0000-0000D5CF0000}"/>
    <cellStyle name="SAPBEXundefined 3 19 3" xfId="38436" xr:uid="{00000000-0005-0000-0000-0000D6CF0000}"/>
    <cellStyle name="SAPBEXundefined 3 19 4" xfId="51423" xr:uid="{00000000-0005-0000-0000-0000D7CF0000}"/>
    <cellStyle name="SAPBEXundefined 3 2" xfId="3327" xr:uid="{00000000-0005-0000-0000-0000D8CF0000}"/>
    <cellStyle name="SAPBEXundefined 3 2 2" xfId="20901" xr:uid="{00000000-0005-0000-0000-0000D9CF0000}"/>
    <cellStyle name="SAPBEXundefined 3 2 3" xfId="23487" xr:uid="{00000000-0005-0000-0000-0000DACF0000}"/>
    <cellStyle name="SAPBEXundefined 3 2 4" xfId="45815" xr:uid="{00000000-0005-0000-0000-0000DBCF0000}"/>
    <cellStyle name="SAPBEXundefined 3 20" xfId="10688" xr:uid="{00000000-0005-0000-0000-0000DCCF0000}"/>
    <cellStyle name="SAPBEXundefined 3 20 2" xfId="27624" xr:uid="{00000000-0005-0000-0000-0000DDCF0000}"/>
    <cellStyle name="SAPBEXundefined 3 20 3" xfId="38633" xr:uid="{00000000-0005-0000-0000-0000DECF0000}"/>
    <cellStyle name="SAPBEXundefined 3 20 4" xfId="51641" xr:uid="{00000000-0005-0000-0000-0000DFCF0000}"/>
    <cellStyle name="SAPBEXundefined 3 21" xfId="11012" xr:uid="{00000000-0005-0000-0000-0000E0CF0000}"/>
    <cellStyle name="SAPBEXundefined 3 21 2" xfId="27919" xr:uid="{00000000-0005-0000-0000-0000E1CF0000}"/>
    <cellStyle name="SAPBEXundefined 3 21 3" xfId="38872" xr:uid="{00000000-0005-0000-0000-0000E2CF0000}"/>
    <cellStyle name="SAPBEXundefined 3 21 4" xfId="51880" xr:uid="{00000000-0005-0000-0000-0000E3CF0000}"/>
    <cellStyle name="SAPBEXundefined 3 22" xfId="11350" xr:uid="{00000000-0005-0000-0000-0000E4CF0000}"/>
    <cellStyle name="SAPBEXundefined 3 22 2" xfId="28226" xr:uid="{00000000-0005-0000-0000-0000E5CF0000}"/>
    <cellStyle name="SAPBEXundefined 3 22 3" xfId="39129" xr:uid="{00000000-0005-0000-0000-0000E6CF0000}"/>
    <cellStyle name="SAPBEXundefined 3 22 4" xfId="52137" xr:uid="{00000000-0005-0000-0000-0000E7CF0000}"/>
    <cellStyle name="SAPBEXundefined 3 23" xfId="11621" xr:uid="{00000000-0005-0000-0000-0000E8CF0000}"/>
    <cellStyle name="SAPBEXundefined 3 23 2" xfId="28465" xr:uid="{00000000-0005-0000-0000-0000E9CF0000}"/>
    <cellStyle name="SAPBEXundefined 3 23 3" xfId="39332" xr:uid="{00000000-0005-0000-0000-0000EACF0000}"/>
    <cellStyle name="SAPBEXundefined 3 23 4" xfId="52340" xr:uid="{00000000-0005-0000-0000-0000EBCF0000}"/>
    <cellStyle name="SAPBEXundefined 3 24" xfId="11952" xr:uid="{00000000-0005-0000-0000-0000ECCF0000}"/>
    <cellStyle name="SAPBEXundefined 3 24 2" xfId="28765" xr:uid="{00000000-0005-0000-0000-0000EDCF0000}"/>
    <cellStyle name="SAPBEXundefined 3 24 3" xfId="39593" xr:uid="{00000000-0005-0000-0000-0000EECF0000}"/>
    <cellStyle name="SAPBEXundefined 3 24 4" xfId="52601" xr:uid="{00000000-0005-0000-0000-0000EFCF0000}"/>
    <cellStyle name="SAPBEXundefined 3 25" xfId="12237" xr:uid="{00000000-0005-0000-0000-0000F0CF0000}"/>
    <cellStyle name="SAPBEXundefined 3 25 2" xfId="29018" xr:uid="{00000000-0005-0000-0000-0000F1CF0000}"/>
    <cellStyle name="SAPBEXundefined 3 25 3" xfId="39792" xr:uid="{00000000-0005-0000-0000-0000F2CF0000}"/>
    <cellStyle name="SAPBEXundefined 3 25 4" xfId="52800" xr:uid="{00000000-0005-0000-0000-0000F3CF0000}"/>
    <cellStyle name="SAPBEXundefined 3 26" xfId="12510" xr:uid="{00000000-0005-0000-0000-0000F4CF0000}"/>
    <cellStyle name="SAPBEXundefined 3 26 2" xfId="29259" xr:uid="{00000000-0005-0000-0000-0000F5CF0000}"/>
    <cellStyle name="SAPBEXundefined 3 26 3" xfId="39993" xr:uid="{00000000-0005-0000-0000-0000F6CF0000}"/>
    <cellStyle name="SAPBEXundefined 3 26 4" xfId="53001" xr:uid="{00000000-0005-0000-0000-0000F7CF0000}"/>
    <cellStyle name="SAPBEXundefined 3 27" xfId="12793" xr:uid="{00000000-0005-0000-0000-0000F8CF0000}"/>
    <cellStyle name="SAPBEXundefined 3 27 2" xfId="29510" xr:uid="{00000000-0005-0000-0000-0000F9CF0000}"/>
    <cellStyle name="SAPBEXundefined 3 27 3" xfId="40194" xr:uid="{00000000-0005-0000-0000-0000FACF0000}"/>
    <cellStyle name="SAPBEXundefined 3 27 4" xfId="53202" xr:uid="{00000000-0005-0000-0000-0000FBCF0000}"/>
    <cellStyle name="SAPBEXundefined 3 28" xfId="13136" xr:uid="{00000000-0005-0000-0000-0000FCCF0000}"/>
    <cellStyle name="SAPBEXundefined 3 28 2" xfId="29818" xr:uid="{00000000-0005-0000-0000-0000FDCF0000}"/>
    <cellStyle name="SAPBEXundefined 3 28 3" xfId="40462" xr:uid="{00000000-0005-0000-0000-0000FECF0000}"/>
    <cellStyle name="SAPBEXundefined 3 28 4" xfId="53470" xr:uid="{00000000-0005-0000-0000-0000FFCF0000}"/>
    <cellStyle name="SAPBEXundefined 3 29" xfId="13473" xr:uid="{00000000-0005-0000-0000-000000D00000}"/>
    <cellStyle name="SAPBEXundefined 3 29 2" xfId="30124" xr:uid="{00000000-0005-0000-0000-000001D00000}"/>
    <cellStyle name="SAPBEXundefined 3 29 3" xfId="40728" xr:uid="{00000000-0005-0000-0000-000002D00000}"/>
    <cellStyle name="SAPBEXundefined 3 29 4" xfId="53736" xr:uid="{00000000-0005-0000-0000-000003D00000}"/>
    <cellStyle name="SAPBEXundefined 3 3" xfId="3623" xr:uid="{00000000-0005-0000-0000-000004D00000}"/>
    <cellStyle name="SAPBEXundefined 3 3 2" xfId="21161" xr:uid="{00000000-0005-0000-0000-000005D00000}"/>
    <cellStyle name="SAPBEXundefined 3 3 3" xfId="26133" xr:uid="{00000000-0005-0000-0000-000006D00000}"/>
    <cellStyle name="SAPBEXundefined 3 3 4" xfId="46032" xr:uid="{00000000-0005-0000-0000-000007D00000}"/>
    <cellStyle name="SAPBEXundefined 3 30" xfId="13712" xr:uid="{00000000-0005-0000-0000-000008D00000}"/>
    <cellStyle name="SAPBEXundefined 3 30 2" xfId="30337" xr:uid="{00000000-0005-0000-0000-000009D00000}"/>
    <cellStyle name="SAPBEXundefined 3 30 3" xfId="40913" xr:uid="{00000000-0005-0000-0000-00000AD00000}"/>
    <cellStyle name="SAPBEXundefined 3 30 4" xfId="53921" xr:uid="{00000000-0005-0000-0000-00000BD00000}"/>
    <cellStyle name="SAPBEXundefined 3 31" xfId="13987" xr:uid="{00000000-0005-0000-0000-00000CD00000}"/>
    <cellStyle name="SAPBEXundefined 3 31 2" xfId="30577" xr:uid="{00000000-0005-0000-0000-00000DD00000}"/>
    <cellStyle name="SAPBEXundefined 3 31 3" xfId="41115" xr:uid="{00000000-0005-0000-0000-00000ED00000}"/>
    <cellStyle name="SAPBEXundefined 3 31 4" xfId="54123" xr:uid="{00000000-0005-0000-0000-00000FD00000}"/>
    <cellStyle name="SAPBEXundefined 3 32" xfId="14284" xr:uid="{00000000-0005-0000-0000-000010D00000}"/>
    <cellStyle name="SAPBEXundefined 3 32 2" xfId="30841" xr:uid="{00000000-0005-0000-0000-000011D00000}"/>
    <cellStyle name="SAPBEXundefined 3 32 3" xfId="41331" xr:uid="{00000000-0005-0000-0000-000012D00000}"/>
    <cellStyle name="SAPBEXundefined 3 32 4" xfId="54339" xr:uid="{00000000-0005-0000-0000-000013D00000}"/>
    <cellStyle name="SAPBEXundefined 3 33" xfId="14608" xr:uid="{00000000-0005-0000-0000-000014D00000}"/>
    <cellStyle name="SAPBEXundefined 3 33 2" xfId="31129" xr:uid="{00000000-0005-0000-0000-000015D00000}"/>
    <cellStyle name="SAPBEXundefined 3 33 3" xfId="41574" xr:uid="{00000000-0005-0000-0000-000016D00000}"/>
    <cellStyle name="SAPBEXundefined 3 33 4" xfId="54582" xr:uid="{00000000-0005-0000-0000-000017D00000}"/>
    <cellStyle name="SAPBEXundefined 3 34" xfId="14911" xr:uid="{00000000-0005-0000-0000-000018D00000}"/>
    <cellStyle name="SAPBEXundefined 3 34 2" xfId="31398" xr:uid="{00000000-0005-0000-0000-000019D00000}"/>
    <cellStyle name="SAPBEXundefined 3 34 3" xfId="41806" xr:uid="{00000000-0005-0000-0000-00001AD00000}"/>
    <cellStyle name="SAPBEXundefined 3 34 4" xfId="54814" xr:uid="{00000000-0005-0000-0000-00001BD00000}"/>
    <cellStyle name="SAPBEXundefined 3 35" xfId="15216" xr:uid="{00000000-0005-0000-0000-00001CD00000}"/>
    <cellStyle name="SAPBEXundefined 3 35 2" xfId="31667" xr:uid="{00000000-0005-0000-0000-00001DD00000}"/>
    <cellStyle name="SAPBEXundefined 3 35 3" xfId="42036" xr:uid="{00000000-0005-0000-0000-00001ED00000}"/>
    <cellStyle name="SAPBEXundefined 3 35 4" xfId="55044" xr:uid="{00000000-0005-0000-0000-00001FD00000}"/>
    <cellStyle name="SAPBEXundefined 3 36" xfId="15662" xr:uid="{00000000-0005-0000-0000-000020D00000}"/>
    <cellStyle name="SAPBEXundefined 3 36 2" xfId="32071" xr:uid="{00000000-0005-0000-0000-000021D00000}"/>
    <cellStyle name="SAPBEXundefined 3 36 3" xfId="42398" xr:uid="{00000000-0005-0000-0000-000022D00000}"/>
    <cellStyle name="SAPBEXundefined 3 36 4" xfId="55406" xr:uid="{00000000-0005-0000-0000-000023D00000}"/>
    <cellStyle name="SAPBEXundefined 3 37" xfId="15925" xr:uid="{00000000-0005-0000-0000-000024D00000}"/>
    <cellStyle name="SAPBEXundefined 3 37 2" xfId="32298" xr:uid="{00000000-0005-0000-0000-000025D00000}"/>
    <cellStyle name="SAPBEXundefined 3 37 3" xfId="42588" xr:uid="{00000000-0005-0000-0000-000026D00000}"/>
    <cellStyle name="SAPBEXundefined 3 37 4" xfId="55596" xr:uid="{00000000-0005-0000-0000-000027D00000}"/>
    <cellStyle name="SAPBEXundefined 3 38" xfId="16412" xr:uid="{00000000-0005-0000-0000-000028D00000}"/>
    <cellStyle name="SAPBEXundefined 3 38 2" xfId="32745" xr:uid="{00000000-0005-0000-0000-000029D00000}"/>
    <cellStyle name="SAPBEXundefined 3 38 3" xfId="42984" xr:uid="{00000000-0005-0000-0000-00002AD00000}"/>
    <cellStyle name="SAPBEXundefined 3 38 4" xfId="55992" xr:uid="{00000000-0005-0000-0000-00002BD00000}"/>
    <cellStyle name="SAPBEXundefined 3 39" xfId="16632" xr:uid="{00000000-0005-0000-0000-00002CD00000}"/>
    <cellStyle name="SAPBEXundefined 3 39 2" xfId="32940" xr:uid="{00000000-0005-0000-0000-00002DD00000}"/>
    <cellStyle name="SAPBEXundefined 3 39 3" xfId="43155" xr:uid="{00000000-0005-0000-0000-00002ED00000}"/>
    <cellStyle name="SAPBEXundefined 3 39 4" xfId="56163" xr:uid="{00000000-0005-0000-0000-00002FD00000}"/>
    <cellStyle name="SAPBEXundefined 3 4" xfId="4240" xr:uid="{00000000-0005-0000-0000-000030D00000}"/>
    <cellStyle name="SAPBEXundefined 3 4 2" xfId="21725" xr:uid="{00000000-0005-0000-0000-000031D00000}"/>
    <cellStyle name="SAPBEXundefined 3 4 3" xfId="19823" xr:uid="{00000000-0005-0000-0000-000032D00000}"/>
    <cellStyle name="SAPBEXundefined 3 4 4" xfId="46510" xr:uid="{00000000-0005-0000-0000-000033D00000}"/>
    <cellStyle name="SAPBEXundefined 3 40" xfId="17434" xr:uid="{00000000-0005-0000-0000-000034D00000}"/>
    <cellStyle name="SAPBEXundefined 3 40 2" xfId="33672" xr:uid="{00000000-0005-0000-0000-000035D00000}"/>
    <cellStyle name="SAPBEXundefined 3 40 3" xfId="43787" xr:uid="{00000000-0005-0000-0000-000036D00000}"/>
    <cellStyle name="SAPBEXundefined 3 40 4" xfId="56795" xr:uid="{00000000-0005-0000-0000-000037D00000}"/>
    <cellStyle name="SAPBEXundefined 3 41" xfId="17683" xr:uid="{00000000-0005-0000-0000-000038D00000}"/>
    <cellStyle name="SAPBEXundefined 3 41 2" xfId="33893" xr:uid="{00000000-0005-0000-0000-000039D00000}"/>
    <cellStyle name="SAPBEXundefined 3 41 3" xfId="43968" xr:uid="{00000000-0005-0000-0000-00003AD00000}"/>
    <cellStyle name="SAPBEXundefined 3 41 4" xfId="56976" xr:uid="{00000000-0005-0000-0000-00003BD00000}"/>
    <cellStyle name="SAPBEXundefined 3 42" xfId="18002" xr:uid="{00000000-0005-0000-0000-00003CD00000}"/>
    <cellStyle name="SAPBEXundefined 3 42 2" xfId="34175" xr:uid="{00000000-0005-0000-0000-00003DD00000}"/>
    <cellStyle name="SAPBEXundefined 3 42 3" xfId="44202" xr:uid="{00000000-0005-0000-0000-00003ED00000}"/>
    <cellStyle name="SAPBEXundefined 3 42 4" xfId="57210" xr:uid="{00000000-0005-0000-0000-00003FD00000}"/>
    <cellStyle name="SAPBEXundefined 3 43" xfId="18313" xr:uid="{00000000-0005-0000-0000-000040D00000}"/>
    <cellStyle name="SAPBEXundefined 3 43 2" xfId="34450" xr:uid="{00000000-0005-0000-0000-000041D00000}"/>
    <cellStyle name="SAPBEXundefined 3 43 3" xfId="44432" xr:uid="{00000000-0005-0000-0000-000042D00000}"/>
    <cellStyle name="SAPBEXundefined 3 43 4" xfId="57440" xr:uid="{00000000-0005-0000-0000-000043D00000}"/>
    <cellStyle name="SAPBEXundefined 3 44" xfId="18629" xr:uid="{00000000-0005-0000-0000-000044D00000}"/>
    <cellStyle name="SAPBEXundefined 3 44 2" xfId="34730" xr:uid="{00000000-0005-0000-0000-000045D00000}"/>
    <cellStyle name="SAPBEXundefined 3 44 3" xfId="44667" xr:uid="{00000000-0005-0000-0000-000046D00000}"/>
    <cellStyle name="SAPBEXundefined 3 44 4" xfId="57675" xr:uid="{00000000-0005-0000-0000-000047D00000}"/>
    <cellStyle name="SAPBEXundefined 3 45" xfId="19091" xr:uid="{00000000-0005-0000-0000-000048D00000}"/>
    <cellStyle name="SAPBEXundefined 3 45 2" xfId="35139" xr:uid="{00000000-0005-0000-0000-000049D00000}"/>
    <cellStyle name="SAPBEXundefined 3 45 3" xfId="45009" xr:uid="{00000000-0005-0000-0000-00004AD00000}"/>
    <cellStyle name="SAPBEXundefined 3 45 4" xfId="58017" xr:uid="{00000000-0005-0000-0000-00004BD00000}"/>
    <cellStyle name="SAPBEXundefined 3 46" xfId="19392" xr:uid="{00000000-0005-0000-0000-00004CD00000}"/>
    <cellStyle name="SAPBEXundefined 3 46 2" xfId="35405" xr:uid="{00000000-0005-0000-0000-00004DD00000}"/>
    <cellStyle name="SAPBEXundefined 3 46 3" xfId="45232" xr:uid="{00000000-0005-0000-0000-00004ED00000}"/>
    <cellStyle name="SAPBEXundefined 3 46 4" xfId="58240" xr:uid="{00000000-0005-0000-0000-00004FD00000}"/>
    <cellStyle name="SAPBEXundefined 3 47" xfId="28912" xr:uid="{00000000-0005-0000-0000-000050D00000}"/>
    <cellStyle name="SAPBEXundefined 3 48" xfId="45516" xr:uid="{00000000-0005-0000-0000-000051D00000}"/>
    <cellStyle name="SAPBEXundefined 3 5" xfId="4483" xr:uid="{00000000-0005-0000-0000-000052D00000}"/>
    <cellStyle name="SAPBEXundefined 3 5 2" xfId="21936" xr:uid="{00000000-0005-0000-0000-000053D00000}"/>
    <cellStyle name="SAPBEXundefined 3 5 3" xfId="27127" xr:uid="{00000000-0005-0000-0000-000054D00000}"/>
    <cellStyle name="SAPBEXundefined 3 5 4" xfId="46680" xr:uid="{00000000-0005-0000-0000-000055D00000}"/>
    <cellStyle name="SAPBEXundefined 3 6" xfId="4874" xr:uid="{00000000-0005-0000-0000-000056D00000}"/>
    <cellStyle name="SAPBEXundefined 3 6 2" xfId="22299" xr:uid="{00000000-0005-0000-0000-000057D00000}"/>
    <cellStyle name="SAPBEXundefined 3 6 3" xfId="34295" xr:uid="{00000000-0005-0000-0000-000058D00000}"/>
    <cellStyle name="SAPBEXundefined 3 6 4" xfId="46993" xr:uid="{00000000-0005-0000-0000-000059D00000}"/>
    <cellStyle name="SAPBEXundefined 3 7" xfId="5100" xr:uid="{00000000-0005-0000-0000-00005AD00000}"/>
    <cellStyle name="SAPBEXundefined 3 7 2" xfId="22503" xr:uid="{00000000-0005-0000-0000-00005BD00000}"/>
    <cellStyle name="SAPBEXundefined 3 7 3" xfId="19730" xr:uid="{00000000-0005-0000-0000-00005CD00000}"/>
    <cellStyle name="SAPBEXundefined 3 7 4" xfId="47175" xr:uid="{00000000-0005-0000-0000-00005DD00000}"/>
    <cellStyle name="SAPBEXundefined 3 8" xfId="5385" xr:uid="{00000000-0005-0000-0000-00005ED00000}"/>
    <cellStyle name="SAPBEXundefined 3 8 2" xfId="22764" xr:uid="{00000000-0005-0000-0000-00005FD00000}"/>
    <cellStyle name="SAPBEXundefined 3 8 3" xfId="20306" xr:uid="{00000000-0005-0000-0000-000060D00000}"/>
    <cellStyle name="SAPBEXundefined 3 8 4" xfId="47393" xr:uid="{00000000-0005-0000-0000-000061D00000}"/>
    <cellStyle name="SAPBEXundefined 3 9" xfId="5593" xr:uid="{00000000-0005-0000-0000-000062D00000}"/>
    <cellStyle name="SAPBEXundefined 3 9 2" xfId="22953" xr:uid="{00000000-0005-0000-0000-000063D00000}"/>
    <cellStyle name="SAPBEXundefined 3 9 3" xfId="27764" xr:uid="{00000000-0005-0000-0000-000064D00000}"/>
    <cellStyle name="SAPBEXundefined 3 9 4" xfId="47555" xr:uid="{00000000-0005-0000-0000-000065D00000}"/>
    <cellStyle name="SAPBEXundefined 30" xfId="45432" xr:uid="{00000000-0005-0000-0000-000066D00000}"/>
    <cellStyle name="SAPBEXundefined 31" xfId="58754" xr:uid="{00000000-0005-0000-0000-000067D00000}"/>
    <cellStyle name="SAPBEXundefined 4" xfId="2720" xr:uid="{00000000-0005-0000-0000-000068D00000}"/>
    <cellStyle name="SAPBEXundefined 4 10" xfId="6129" xr:uid="{00000000-0005-0000-0000-000069D00000}"/>
    <cellStyle name="SAPBEXundefined 4 10 2" xfId="23461" xr:uid="{00000000-0005-0000-0000-00006AD00000}"/>
    <cellStyle name="SAPBEXundefined 4 10 3" xfId="30474" xr:uid="{00000000-0005-0000-0000-00006BD00000}"/>
    <cellStyle name="SAPBEXundefined 4 10 4" xfId="48016" xr:uid="{00000000-0005-0000-0000-00006CD00000}"/>
    <cellStyle name="SAPBEXundefined 4 11" xfId="5951" xr:uid="{00000000-0005-0000-0000-00006DD00000}"/>
    <cellStyle name="SAPBEXundefined 4 11 2" xfId="23288" xr:uid="{00000000-0005-0000-0000-00006ED00000}"/>
    <cellStyle name="SAPBEXundefined 4 11 3" xfId="25961" xr:uid="{00000000-0005-0000-0000-00006FD00000}"/>
    <cellStyle name="SAPBEXundefined 4 11 4" xfId="47856" xr:uid="{00000000-0005-0000-0000-000070D00000}"/>
    <cellStyle name="SAPBEXundefined 4 12" xfId="6654" xr:uid="{00000000-0005-0000-0000-000071D00000}"/>
    <cellStyle name="SAPBEXundefined 4 12 2" xfId="23933" xr:uid="{00000000-0005-0000-0000-000072D00000}"/>
    <cellStyle name="SAPBEXundefined 4 12 3" xfId="29151" xr:uid="{00000000-0005-0000-0000-000073D00000}"/>
    <cellStyle name="SAPBEXundefined 4 12 4" xfId="48416" xr:uid="{00000000-0005-0000-0000-000074D00000}"/>
    <cellStyle name="SAPBEXundefined 4 13" xfId="7028" xr:uid="{00000000-0005-0000-0000-000075D00000}"/>
    <cellStyle name="SAPBEXundefined 4 13 2" xfId="24272" xr:uid="{00000000-0005-0000-0000-000076D00000}"/>
    <cellStyle name="SAPBEXundefined 4 13 3" xfId="35736" xr:uid="{00000000-0005-0000-0000-000077D00000}"/>
    <cellStyle name="SAPBEXundefined 4 13 4" xfId="48705" xr:uid="{00000000-0005-0000-0000-000078D00000}"/>
    <cellStyle name="SAPBEXundefined 4 14" xfId="7443" xr:uid="{00000000-0005-0000-0000-000079D00000}"/>
    <cellStyle name="SAPBEXundefined 4 14 2" xfId="24643" xr:uid="{00000000-0005-0000-0000-00007AD00000}"/>
    <cellStyle name="SAPBEXundefined 4 14 3" xfId="36034" xr:uid="{00000000-0005-0000-0000-00007BD00000}"/>
    <cellStyle name="SAPBEXundefined 4 14 4" xfId="49005" xr:uid="{00000000-0005-0000-0000-00007CD00000}"/>
    <cellStyle name="SAPBEXundefined 4 15" xfId="7751" xr:uid="{00000000-0005-0000-0000-00007DD00000}"/>
    <cellStyle name="SAPBEXundefined 4 15 2" xfId="24914" xr:uid="{00000000-0005-0000-0000-00007ED00000}"/>
    <cellStyle name="SAPBEXundefined 4 15 3" xfId="36265" xr:uid="{00000000-0005-0000-0000-00007FD00000}"/>
    <cellStyle name="SAPBEXundefined 4 15 4" xfId="49236" xr:uid="{00000000-0005-0000-0000-000080D00000}"/>
    <cellStyle name="SAPBEXundefined 4 16" xfId="8327" xr:uid="{00000000-0005-0000-0000-000081D00000}"/>
    <cellStyle name="SAPBEXundefined 4 16 2" xfId="25452" xr:uid="{00000000-0005-0000-0000-000082D00000}"/>
    <cellStyle name="SAPBEXundefined 4 16 3" xfId="36743" xr:uid="{00000000-0005-0000-0000-000083D00000}"/>
    <cellStyle name="SAPBEXundefined 4 16 4" xfId="49714" xr:uid="{00000000-0005-0000-0000-000084D00000}"/>
    <cellStyle name="SAPBEXundefined 4 17" xfId="8154" xr:uid="{00000000-0005-0000-0000-000085D00000}"/>
    <cellStyle name="SAPBEXundefined 4 17 2" xfId="25286" xr:uid="{00000000-0005-0000-0000-000086D00000}"/>
    <cellStyle name="SAPBEXundefined 4 17 3" xfId="36589" xr:uid="{00000000-0005-0000-0000-000087D00000}"/>
    <cellStyle name="SAPBEXundefined 4 17 4" xfId="49560" xr:uid="{00000000-0005-0000-0000-000088D00000}"/>
    <cellStyle name="SAPBEXundefined 4 18" xfId="8872" xr:uid="{00000000-0005-0000-0000-000089D00000}"/>
    <cellStyle name="SAPBEXundefined 4 18 2" xfId="25934" xr:uid="{00000000-0005-0000-0000-00008AD00000}"/>
    <cellStyle name="SAPBEXundefined 4 18 3" xfId="37153" xr:uid="{00000000-0005-0000-0000-00008BD00000}"/>
    <cellStyle name="SAPBEXundefined 4 18 4" xfId="50124" xr:uid="{00000000-0005-0000-0000-00008CD00000}"/>
    <cellStyle name="SAPBEXundefined 4 19" xfId="10378" xr:uid="{00000000-0005-0000-0000-00008DD00000}"/>
    <cellStyle name="SAPBEXundefined 4 19 2" xfId="27341" xr:uid="{00000000-0005-0000-0000-00008ED00000}"/>
    <cellStyle name="SAPBEXundefined 4 19 3" xfId="38400" xr:uid="{00000000-0005-0000-0000-00008FD00000}"/>
    <cellStyle name="SAPBEXundefined 4 19 4" xfId="51360" xr:uid="{00000000-0005-0000-0000-000090D00000}"/>
    <cellStyle name="SAPBEXundefined 4 2" xfId="3268" xr:uid="{00000000-0005-0000-0000-000091D00000}"/>
    <cellStyle name="SAPBEXundefined 4 2 2" xfId="20854" xr:uid="{00000000-0005-0000-0000-000092D00000}"/>
    <cellStyle name="SAPBEXundefined 4 2 3" xfId="28632" xr:uid="{00000000-0005-0000-0000-000093D00000}"/>
    <cellStyle name="SAPBEXundefined 4 2 4" xfId="45792" xr:uid="{00000000-0005-0000-0000-000094D00000}"/>
    <cellStyle name="SAPBEXundefined 4 20" xfId="10070" xr:uid="{00000000-0005-0000-0000-000095D00000}"/>
    <cellStyle name="SAPBEXundefined 4 20 2" xfId="27048" xr:uid="{00000000-0005-0000-0000-000096D00000}"/>
    <cellStyle name="SAPBEXundefined 4 20 3" xfId="38136" xr:uid="{00000000-0005-0000-0000-000097D00000}"/>
    <cellStyle name="SAPBEXundefined 4 20 4" xfId="51101" xr:uid="{00000000-0005-0000-0000-000098D00000}"/>
    <cellStyle name="SAPBEXundefined 4 21" xfId="10936" xr:uid="{00000000-0005-0000-0000-000099D00000}"/>
    <cellStyle name="SAPBEXundefined 4 21 2" xfId="27856" xr:uid="{00000000-0005-0000-0000-00009AD00000}"/>
    <cellStyle name="SAPBEXundefined 4 21 3" xfId="38834" xr:uid="{00000000-0005-0000-0000-00009BD00000}"/>
    <cellStyle name="SAPBEXundefined 4 21 4" xfId="51842" xr:uid="{00000000-0005-0000-0000-00009CD00000}"/>
    <cellStyle name="SAPBEXundefined 4 22" xfId="11280" xr:uid="{00000000-0005-0000-0000-00009DD00000}"/>
    <cellStyle name="SAPBEXundefined 4 22 2" xfId="28163" xr:uid="{00000000-0005-0000-0000-00009ED00000}"/>
    <cellStyle name="SAPBEXundefined 4 22 3" xfId="39089" xr:uid="{00000000-0005-0000-0000-00009FD00000}"/>
    <cellStyle name="SAPBEXundefined 4 22 4" xfId="52097" xr:uid="{00000000-0005-0000-0000-0000A0D00000}"/>
    <cellStyle name="SAPBEXundefined 4 23" xfId="11228" xr:uid="{00000000-0005-0000-0000-0000A1D00000}"/>
    <cellStyle name="SAPBEXundefined 4 23 2" xfId="28114" xr:uid="{00000000-0005-0000-0000-0000A2D00000}"/>
    <cellStyle name="SAPBEXundefined 4 23 3" xfId="39041" xr:uid="{00000000-0005-0000-0000-0000A3D00000}"/>
    <cellStyle name="SAPBEXundefined 4 23 4" xfId="52049" xr:uid="{00000000-0005-0000-0000-0000A4D00000}"/>
    <cellStyle name="SAPBEXundefined 4 24" xfId="11881" xr:uid="{00000000-0005-0000-0000-0000A5D00000}"/>
    <cellStyle name="SAPBEXundefined 4 24 2" xfId="28703" xr:uid="{00000000-0005-0000-0000-0000A6D00000}"/>
    <cellStyle name="SAPBEXundefined 4 24 3" xfId="39553" xr:uid="{00000000-0005-0000-0000-0000A7D00000}"/>
    <cellStyle name="SAPBEXundefined 4 24 4" xfId="52561" xr:uid="{00000000-0005-0000-0000-0000A8D00000}"/>
    <cellStyle name="SAPBEXundefined 4 25" xfId="10433" xr:uid="{00000000-0005-0000-0000-0000A9D00000}"/>
    <cellStyle name="SAPBEXundefined 4 25 2" xfId="27387" xr:uid="{00000000-0005-0000-0000-0000AAD00000}"/>
    <cellStyle name="SAPBEXundefined 4 25 3" xfId="38428" xr:uid="{00000000-0005-0000-0000-0000ABD00000}"/>
    <cellStyle name="SAPBEXundefined 4 25 4" xfId="51414" xr:uid="{00000000-0005-0000-0000-0000ACD00000}"/>
    <cellStyle name="SAPBEXundefined 4 26" xfId="9236" xr:uid="{00000000-0005-0000-0000-0000ADD00000}"/>
    <cellStyle name="SAPBEXundefined 4 26 2" xfId="26267" xr:uid="{00000000-0005-0000-0000-0000AED00000}"/>
    <cellStyle name="SAPBEXundefined 4 26 3" xfId="37444" xr:uid="{00000000-0005-0000-0000-0000AFD00000}"/>
    <cellStyle name="SAPBEXundefined 4 26 4" xfId="50411" xr:uid="{00000000-0005-0000-0000-0000B0D00000}"/>
    <cellStyle name="SAPBEXundefined 4 27" xfId="10880" xr:uid="{00000000-0005-0000-0000-0000B1D00000}"/>
    <cellStyle name="SAPBEXundefined 4 27 2" xfId="27802" xr:uid="{00000000-0005-0000-0000-0000B2D00000}"/>
    <cellStyle name="SAPBEXundefined 4 27 3" xfId="38787" xr:uid="{00000000-0005-0000-0000-0000B3D00000}"/>
    <cellStyle name="SAPBEXundefined 4 27 4" xfId="51795" xr:uid="{00000000-0005-0000-0000-0000B4D00000}"/>
    <cellStyle name="SAPBEXundefined 4 28" xfId="13067" xr:uid="{00000000-0005-0000-0000-0000B5D00000}"/>
    <cellStyle name="SAPBEXundefined 4 28 2" xfId="29760" xr:uid="{00000000-0005-0000-0000-0000B6D00000}"/>
    <cellStyle name="SAPBEXundefined 4 28 3" xfId="40425" xr:uid="{00000000-0005-0000-0000-0000B7D00000}"/>
    <cellStyle name="SAPBEXundefined 4 28 4" xfId="53433" xr:uid="{00000000-0005-0000-0000-0000B8D00000}"/>
    <cellStyle name="SAPBEXundefined 4 29" xfId="13407" xr:uid="{00000000-0005-0000-0000-0000B9D00000}"/>
    <cellStyle name="SAPBEXundefined 4 29 2" xfId="30069" xr:uid="{00000000-0005-0000-0000-0000BAD00000}"/>
    <cellStyle name="SAPBEXundefined 4 29 3" xfId="40690" xr:uid="{00000000-0005-0000-0000-0000BBD00000}"/>
    <cellStyle name="SAPBEXundefined 4 29 4" xfId="53698" xr:uid="{00000000-0005-0000-0000-0000BCD00000}"/>
    <cellStyle name="SAPBEXundefined 4 3" xfId="3564" xr:uid="{00000000-0005-0000-0000-0000BDD00000}"/>
    <cellStyle name="SAPBEXundefined 4 3 2" xfId="21118" xr:uid="{00000000-0005-0000-0000-0000BED00000}"/>
    <cellStyle name="SAPBEXundefined 4 3 3" xfId="21562" xr:uid="{00000000-0005-0000-0000-0000BFD00000}"/>
    <cellStyle name="SAPBEXundefined 4 3 4" xfId="46009" xr:uid="{00000000-0005-0000-0000-0000C0D00000}"/>
    <cellStyle name="SAPBEXundefined 4 30" xfId="10201" xr:uid="{00000000-0005-0000-0000-0000C1D00000}"/>
    <cellStyle name="SAPBEXundefined 4 30 2" xfId="27170" xr:uid="{00000000-0005-0000-0000-0000C2D00000}"/>
    <cellStyle name="SAPBEXundefined 4 30 3" xfId="38242" xr:uid="{00000000-0005-0000-0000-0000C3D00000}"/>
    <cellStyle name="SAPBEXundefined 4 30 4" xfId="51199" xr:uid="{00000000-0005-0000-0000-0000C4D00000}"/>
    <cellStyle name="SAPBEXundefined 4 31" xfId="13657" xr:uid="{00000000-0005-0000-0000-0000C5D00000}"/>
    <cellStyle name="SAPBEXundefined 4 31 2" xfId="30292" xr:uid="{00000000-0005-0000-0000-0000C6D00000}"/>
    <cellStyle name="SAPBEXundefined 4 31 3" xfId="40884" xr:uid="{00000000-0005-0000-0000-0000C7D00000}"/>
    <cellStyle name="SAPBEXundefined 4 31 4" xfId="53892" xr:uid="{00000000-0005-0000-0000-0000C8D00000}"/>
    <cellStyle name="SAPBEXundefined 4 32" xfId="14220" xr:uid="{00000000-0005-0000-0000-0000C9D00000}"/>
    <cellStyle name="SAPBEXundefined 4 32 2" xfId="30790" xr:uid="{00000000-0005-0000-0000-0000CAD00000}"/>
    <cellStyle name="SAPBEXundefined 4 32 3" xfId="41303" xr:uid="{00000000-0005-0000-0000-0000CBD00000}"/>
    <cellStyle name="SAPBEXundefined 4 32 4" xfId="54311" xr:uid="{00000000-0005-0000-0000-0000CCD00000}"/>
    <cellStyle name="SAPBEXundefined 4 33" xfId="14543" xr:uid="{00000000-0005-0000-0000-0000CDD00000}"/>
    <cellStyle name="SAPBEXundefined 4 33 2" xfId="31079" xr:uid="{00000000-0005-0000-0000-0000CED00000}"/>
    <cellStyle name="SAPBEXundefined 4 33 3" xfId="41547" xr:uid="{00000000-0005-0000-0000-0000CFD00000}"/>
    <cellStyle name="SAPBEXundefined 4 33 4" xfId="54555" xr:uid="{00000000-0005-0000-0000-0000D0D00000}"/>
    <cellStyle name="SAPBEXundefined 4 34" xfId="14859" xr:uid="{00000000-0005-0000-0000-0000D1D00000}"/>
    <cellStyle name="SAPBEXundefined 4 34 2" xfId="31357" xr:uid="{00000000-0005-0000-0000-0000D2D00000}"/>
    <cellStyle name="SAPBEXundefined 4 34 3" xfId="41781" xr:uid="{00000000-0005-0000-0000-0000D3D00000}"/>
    <cellStyle name="SAPBEXundefined 4 34 4" xfId="54789" xr:uid="{00000000-0005-0000-0000-0000D4D00000}"/>
    <cellStyle name="SAPBEXundefined 4 35" xfId="15157" xr:uid="{00000000-0005-0000-0000-0000D5D00000}"/>
    <cellStyle name="SAPBEXundefined 4 35 2" xfId="31624" xr:uid="{00000000-0005-0000-0000-0000D6D00000}"/>
    <cellStyle name="SAPBEXundefined 4 35 3" xfId="42013" xr:uid="{00000000-0005-0000-0000-0000D7D00000}"/>
    <cellStyle name="SAPBEXundefined 4 35 4" xfId="55021" xr:uid="{00000000-0005-0000-0000-0000D8D00000}"/>
    <cellStyle name="SAPBEXundefined 4 36" xfId="15609" xr:uid="{00000000-0005-0000-0000-0000D9D00000}"/>
    <cellStyle name="SAPBEXundefined 4 36 2" xfId="32030" xr:uid="{00000000-0005-0000-0000-0000DAD00000}"/>
    <cellStyle name="SAPBEXundefined 4 36 3" xfId="42373" xr:uid="{00000000-0005-0000-0000-0000DBD00000}"/>
    <cellStyle name="SAPBEXundefined 4 36 4" xfId="55381" xr:uid="{00000000-0005-0000-0000-0000DCD00000}"/>
    <cellStyle name="SAPBEXundefined 4 37" xfId="15866" xr:uid="{00000000-0005-0000-0000-0000DDD00000}"/>
    <cellStyle name="SAPBEXundefined 4 37 2" xfId="32258" xr:uid="{00000000-0005-0000-0000-0000DED00000}"/>
    <cellStyle name="SAPBEXundefined 4 37 3" xfId="42565" xr:uid="{00000000-0005-0000-0000-0000DFD00000}"/>
    <cellStyle name="SAPBEXundefined 4 37 4" xfId="55573" xr:uid="{00000000-0005-0000-0000-0000E0D00000}"/>
    <cellStyle name="SAPBEXundefined 4 38" xfId="16354" xr:uid="{00000000-0005-0000-0000-0000E1D00000}"/>
    <cellStyle name="SAPBEXundefined 4 38 2" xfId="32697" xr:uid="{00000000-0005-0000-0000-0000E2D00000}"/>
    <cellStyle name="SAPBEXundefined 4 38 3" xfId="42953" xr:uid="{00000000-0005-0000-0000-0000E3D00000}"/>
    <cellStyle name="SAPBEXundefined 4 38 4" xfId="55961" xr:uid="{00000000-0005-0000-0000-0000E4D00000}"/>
    <cellStyle name="SAPBEXundefined 4 39" xfId="16218" xr:uid="{00000000-0005-0000-0000-0000E5D00000}"/>
    <cellStyle name="SAPBEXundefined 4 39 2" xfId="32570" xr:uid="{00000000-0005-0000-0000-0000E6D00000}"/>
    <cellStyle name="SAPBEXundefined 4 39 3" xfId="42832" xr:uid="{00000000-0005-0000-0000-0000E7D00000}"/>
    <cellStyle name="SAPBEXundefined 4 39 4" xfId="55840" xr:uid="{00000000-0005-0000-0000-0000E8D00000}"/>
    <cellStyle name="SAPBEXundefined 4 4" xfId="4183" xr:uid="{00000000-0005-0000-0000-0000E9D00000}"/>
    <cellStyle name="SAPBEXundefined 4 4 2" xfId="21681" xr:uid="{00000000-0005-0000-0000-0000EAD00000}"/>
    <cellStyle name="SAPBEXundefined 4 4 3" xfId="19844" xr:uid="{00000000-0005-0000-0000-0000EBD00000}"/>
    <cellStyle name="SAPBEXundefined 4 4 4" xfId="46489" xr:uid="{00000000-0005-0000-0000-0000ECD00000}"/>
    <cellStyle name="SAPBEXundefined 4 40" xfId="17374" xr:uid="{00000000-0005-0000-0000-0000EDD00000}"/>
    <cellStyle name="SAPBEXundefined 4 40 2" xfId="33627" xr:uid="{00000000-0005-0000-0000-0000EED00000}"/>
    <cellStyle name="SAPBEXundefined 4 40 3" xfId="43765" xr:uid="{00000000-0005-0000-0000-0000EFD00000}"/>
    <cellStyle name="SAPBEXundefined 4 40 4" xfId="56773" xr:uid="{00000000-0005-0000-0000-0000F0D00000}"/>
    <cellStyle name="SAPBEXundefined 4 41" xfId="17142" xr:uid="{00000000-0005-0000-0000-0000F1D00000}"/>
    <cellStyle name="SAPBEXundefined 4 41 2" xfId="33406" xr:uid="{00000000-0005-0000-0000-0000F2D00000}"/>
    <cellStyle name="SAPBEXundefined 4 41 3" xfId="43567" xr:uid="{00000000-0005-0000-0000-0000F3D00000}"/>
    <cellStyle name="SAPBEXundefined 4 41 4" xfId="56575" xr:uid="{00000000-0005-0000-0000-0000F4D00000}"/>
    <cellStyle name="SAPBEXundefined 4 42" xfId="17935" xr:uid="{00000000-0005-0000-0000-0000F5D00000}"/>
    <cellStyle name="SAPBEXundefined 4 42 2" xfId="34123" xr:uid="{00000000-0005-0000-0000-0000F6D00000}"/>
    <cellStyle name="SAPBEXundefined 4 42 3" xfId="44176" xr:uid="{00000000-0005-0000-0000-0000F7D00000}"/>
    <cellStyle name="SAPBEXundefined 4 42 4" xfId="57184" xr:uid="{00000000-0005-0000-0000-0000F8D00000}"/>
    <cellStyle name="SAPBEXundefined 4 43" xfId="18250" xr:uid="{00000000-0005-0000-0000-0000F9D00000}"/>
    <cellStyle name="SAPBEXundefined 4 43 2" xfId="34398" xr:uid="{00000000-0005-0000-0000-0000FAD00000}"/>
    <cellStyle name="SAPBEXundefined 4 43 3" xfId="44407" xr:uid="{00000000-0005-0000-0000-0000FBD00000}"/>
    <cellStyle name="SAPBEXundefined 4 43 4" xfId="57415" xr:uid="{00000000-0005-0000-0000-0000FCD00000}"/>
    <cellStyle name="SAPBEXundefined 4 44" xfId="18570" xr:uid="{00000000-0005-0000-0000-0000FDD00000}"/>
    <cellStyle name="SAPBEXundefined 4 44 2" xfId="34685" xr:uid="{00000000-0005-0000-0000-0000FED00000}"/>
    <cellStyle name="SAPBEXundefined 4 44 3" xfId="44644" xr:uid="{00000000-0005-0000-0000-0000FFD00000}"/>
    <cellStyle name="SAPBEXundefined 4 44 4" xfId="57652" xr:uid="{00000000-0005-0000-0000-000000D10000}"/>
    <cellStyle name="SAPBEXundefined 4 45" xfId="19029" xr:uid="{00000000-0005-0000-0000-000001D10000}"/>
    <cellStyle name="SAPBEXundefined 4 45 2" xfId="35092" xr:uid="{00000000-0005-0000-0000-000002D10000}"/>
    <cellStyle name="SAPBEXundefined 4 45 3" xfId="44986" xr:uid="{00000000-0005-0000-0000-000003D10000}"/>
    <cellStyle name="SAPBEXundefined 4 45 4" xfId="57994" xr:uid="{00000000-0005-0000-0000-000004D10000}"/>
    <cellStyle name="SAPBEXundefined 4 46" xfId="19333" xr:uid="{00000000-0005-0000-0000-000005D10000}"/>
    <cellStyle name="SAPBEXundefined 4 46 2" xfId="35362" xr:uid="{00000000-0005-0000-0000-000006D10000}"/>
    <cellStyle name="SAPBEXundefined 4 46 3" xfId="45209" xr:uid="{00000000-0005-0000-0000-000007D10000}"/>
    <cellStyle name="SAPBEXundefined 4 46 4" xfId="58217" xr:uid="{00000000-0005-0000-0000-000008D10000}"/>
    <cellStyle name="SAPBEXundefined 4 47" xfId="28989" xr:uid="{00000000-0005-0000-0000-000009D10000}"/>
    <cellStyle name="SAPBEXundefined 4 48" xfId="45493" xr:uid="{00000000-0005-0000-0000-00000AD10000}"/>
    <cellStyle name="SAPBEXundefined 4 5" xfId="4006" xr:uid="{00000000-0005-0000-0000-00000BD10000}"/>
    <cellStyle name="SAPBEXundefined 4 5 2" xfId="21513" xr:uid="{00000000-0005-0000-0000-00000CD10000}"/>
    <cellStyle name="SAPBEXundefined 4 5 3" xfId="19993" xr:uid="{00000000-0005-0000-0000-00000DD10000}"/>
    <cellStyle name="SAPBEXundefined 4 5 4" xfId="46339" xr:uid="{00000000-0005-0000-0000-00000ED10000}"/>
    <cellStyle name="SAPBEXundefined 4 6" xfId="4816" xr:uid="{00000000-0005-0000-0000-00000FD10000}"/>
    <cellStyle name="SAPBEXundefined 4 6 2" xfId="22249" xr:uid="{00000000-0005-0000-0000-000010D10000}"/>
    <cellStyle name="SAPBEXundefined 4 6 3" xfId="33058" xr:uid="{00000000-0005-0000-0000-000011D10000}"/>
    <cellStyle name="SAPBEXundefined 4 6 4" xfId="46962" xr:uid="{00000000-0005-0000-0000-000012D10000}"/>
    <cellStyle name="SAPBEXundefined 4 7" xfId="4361" xr:uid="{00000000-0005-0000-0000-000013D10000}"/>
    <cellStyle name="SAPBEXundefined 4 7 2" xfId="21842" xr:uid="{00000000-0005-0000-0000-000014D10000}"/>
    <cellStyle name="SAPBEXundefined 4 7 3" xfId="34011" xr:uid="{00000000-0005-0000-0000-000015D10000}"/>
    <cellStyle name="SAPBEXundefined 4 7 4" xfId="46627" xr:uid="{00000000-0005-0000-0000-000016D10000}"/>
    <cellStyle name="SAPBEXundefined 4 8" xfId="5329" xr:uid="{00000000-0005-0000-0000-000017D10000}"/>
    <cellStyle name="SAPBEXundefined 4 8 2" xfId="22716" xr:uid="{00000000-0005-0000-0000-000018D10000}"/>
    <cellStyle name="SAPBEXundefined 4 8 3" xfId="20334" xr:uid="{00000000-0005-0000-0000-000019D10000}"/>
    <cellStyle name="SAPBEXundefined 4 8 4" xfId="47364" xr:uid="{00000000-0005-0000-0000-00001AD10000}"/>
    <cellStyle name="SAPBEXundefined 4 9" xfId="4696" xr:uid="{00000000-0005-0000-0000-00001BD10000}"/>
    <cellStyle name="SAPBEXundefined 4 9 2" xfId="22134" xr:uid="{00000000-0005-0000-0000-00001CD10000}"/>
    <cellStyle name="SAPBEXundefined 4 9 3" xfId="27780" xr:uid="{00000000-0005-0000-0000-00001DD10000}"/>
    <cellStyle name="SAPBEXundefined 4 9 4" xfId="46849" xr:uid="{00000000-0005-0000-0000-00001ED10000}"/>
    <cellStyle name="SAPBEXundefined 5" xfId="3157" xr:uid="{00000000-0005-0000-0000-00001FD10000}"/>
    <cellStyle name="SAPBEXundefined 5 2" xfId="20750" xr:uid="{00000000-0005-0000-0000-000020D10000}"/>
    <cellStyle name="SAPBEXundefined 5 3" xfId="20168" xr:uid="{00000000-0005-0000-0000-000021D10000}"/>
    <cellStyle name="SAPBEXundefined 5 4" xfId="45700" xr:uid="{00000000-0005-0000-0000-000022D10000}"/>
    <cellStyle name="SAPBEXundefined 6" xfId="4824" xr:uid="{00000000-0005-0000-0000-000023D10000}"/>
    <cellStyle name="SAPBEXundefined 6 2" xfId="22257" xr:uid="{00000000-0005-0000-0000-000024D10000}"/>
    <cellStyle name="SAPBEXundefined 6 3" xfId="29630" xr:uid="{00000000-0005-0000-0000-000025D10000}"/>
    <cellStyle name="SAPBEXundefined 6 4" xfId="46970" xr:uid="{00000000-0005-0000-0000-000026D10000}"/>
    <cellStyle name="SAPBEXundefined 7" xfId="6069" xr:uid="{00000000-0005-0000-0000-000027D10000}"/>
    <cellStyle name="SAPBEXundefined 7 2" xfId="23401" xr:uid="{00000000-0005-0000-0000-000028D10000}"/>
    <cellStyle name="SAPBEXundefined 7 3" xfId="34598" xr:uid="{00000000-0005-0000-0000-000029D10000}"/>
    <cellStyle name="SAPBEXundefined 7 4" xfId="47956" xr:uid="{00000000-0005-0000-0000-00002AD10000}"/>
    <cellStyle name="SAPBEXundefined 8" xfId="5907" xr:uid="{00000000-0005-0000-0000-00002BD10000}"/>
    <cellStyle name="SAPBEXundefined 8 2" xfId="23249" xr:uid="{00000000-0005-0000-0000-00002CD10000}"/>
    <cellStyle name="SAPBEXundefined 8 3" xfId="25468" xr:uid="{00000000-0005-0000-0000-00002DD10000}"/>
    <cellStyle name="SAPBEXundefined 8 4" xfId="47829" xr:uid="{00000000-0005-0000-0000-00002ED10000}"/>
    <cellStyle name="SAPBEXundefined 9" xfId="6951" xr:uid="{00000000-0005-0000-0000-00002FD10000}"/>
    <cellStyle name="SAPBEXundefined 9 2" xfId="24196" xr:uid="{00000000-0005-0000-0000-000030D10000}"/>
    <cellStyle name="SAPBEXundefined 9 3" xfId="35664" xr:uid="{00000000-0005-0000-0000-000031D10000}"/>
    <cellStyle name="SAPBEXundefined 9 4" xfId="48633" xr:uid="{00000000-0005-0000-0000-000032D10000}"/>
    <cellStyle name="SAPBorder" xfId="58755" xr:uid="{00000000-0005-0000-0000-000033D10000}"/>
    <cellStyle name="SAPBorder 2" xfId="58756" xr:uid="{00000000-0005-0000-0000-000034D10000}"/>
    <cellStyle name="SAPDataCell" xfId="58757" xr:uid="{00000000-0005-0000-0000-000035D10000}"/>
    <cellStyle name="SAPDataCell 2" xfId="58758" xr:uid="{00000000-0005-0000-0000-000036D10000}"/>
    <cellStyle name="SAPDataCell 3" xfId="58759" xr:uid="{00000000-0005-0000-0000-000037D10000}"/>
    <cellStyle name="SAPDataCell 4" xfId="58760" xr:uid="{00000000-0005-0000-0000-000038D10000}"/>
    <cellStyle name="SAPDataTotalCell" xfId="58761" xr:uid="{00000000-0005-0000-0000-000039D10000}"/>
    <cellStyle name="SAPDataTotalCell 2" xfId="58762" xr:uid="{00000000-0005-0000-0000-00003AD10000}"/>
    <cellStyle name="SAPDataTotalCell 3" xfId="58763" xr:uid="{00000000-0005-0000-0000-00003BD10000}"/>
    <cellStyle name="SAPDataTotalCell 4" xfId="58764" xr:uid="{00000000-0005-0000-0000-00003CD10000}"/>
    <cellStyle name="SAPDimensionCell" xfId="58765" xr:uid="{00000000-0005-0000-0000-00003DD10000}"/>
    <cellStyle name="SAPDimensionCell 2" xfId="58766" xr:uid="{00000000-0005-0000-0000-00003ED10000}"/>
    <cellStyle name="SAPDimensionCell 3" xfId="58767" xr:uid="{00000000-0005-0000-0000-00003FD10000}"/>
    <cellStyle name="SAPDimensionCell 4" xfId="58768" xr:uid="{00000000-0005-0000-0000-000040D10000}"/>
    <cellStyle name="SAPEditableDataCell" xfId="58769" xr:uid="{00000000-0005-0000-0000-000041D10000}"/>
    <cellStyle name="SAPEditableDataCell 2" xfId="58770" xr:uid="{00000000-0005-0000-0000-000042D10000}"/>
    <cellStyle name="SAPEditableDataCell 3" xfId="58771" xr:uid="{00000000-0005-0000-0000-000043D10000}"/>
    <cellStyle name="SAPEditableDataCell 4" xfId="58772" xr:uid="{00000000-0005-0000-0000-000044D10000}"/>
    <cellStyle name="SAPEditableDataTotalCell" xfId="58773" xr:uid="{00000000-0005-0000-0000-000045D10000}"/>
    <cellStyle name="SAPEmphasized" xfId="58774" xr:uid="{00000000-0005-0000-0000-000046D10000}"/>
    <cellStyle name="SAPEmphasized 2" xfId="58775" xr:uid="{00000000-0005-0000-0000-000047D10000}"/>
    <cellStyle name="SAPEmphasizedTotal" xfId="58776" xr:uid="{00000000-0005-0000-0000-000048D10000}"/>
    <cellStyle name="SAPExceptionLevel1" xfId="58777" xr:uid="{00000000-0005-0000-0000-000049D10000}"/>
    <cellStyle name="SAPExceptionLevel1 2" xfId="58778" xr:uid="{00000000-0005-0000-0000-00004AD10000}"/>
    <cellStyle name="SAPExceptionLevel1 2 2" xfId="58779" xr:uid="{00000000-0005-0000-0000-00004BD10000}"/>
    <cellStyle name="SAPExceptionLevel1 3" xfId="58780" xr:uid="{00000000-0005-0000-0000-00004CD10000}"/>
    <cellStyle name="SAPExceptionLevel1 4" xfId="58781" xr:uid="{00000000-0005-0000-0000-00004DD10000}"/>
    <cellStyle name="SAPExceptionLevel2" xfId="58782" xr:uid="{00000000-0005-0000-0000-00004ED10000}"/>
    <cellStyle name="SAPExceptionLevel2 2" xfId="58783" xr:uid="{00000000-0005-0000-0000-00004FD10000}"/>
    <cellStyle name="SAPExceptionLevel2 2 2" xfId="58784" xr:uid="{00000000-0005-0000-0000-000050D10000}"/>
    <cellStyle name="SAPExceptionLevel2 3" xfId="58785" xr:uid="{00000000-0005-0000-0000-000051D10000}"/>
    <cellStyle name="SAPExceptionLevel2 4" xfId="58786" xr:uid="{00000000-0005-0000-0000-000052D10000}"/>
    <cellStyle name="SAPExceptionLevel3" xfId="58787" xr:uid="{00000000-0005-0000-0000-000053D10000}"/>
    <cellStyle name="SAPExceptionLevel3 2" xfId="58788" xr:uid="{00000000-0005-0000-0000-000054D10000}"/>
    <cellStyle name="SAPExceptionLevel3 2 2" xfId="58789" xr:uid="{00000000-0005-0000-0000-000055D10000}"/>
    <cellStyle name="SAPExceptionLevel3 3" xfId="58790" xr:uid="{00000000-0005-0000-0000-000056D10000}"/>
    <cellStyle name="SAPExceptionLevel3 4" xfId="58791" xr:uid="{00000000-0005-0000-0000-000057D10000}"/>
    <cellStyle name="SAPExceptionLevel4" xfId="58792" xr:uid="{00000000-0005-0000-0000-000058D10000}"/>
    <cellStyle name="SAPExceptionLevel4 2" xfId="58793" xr:uid="{00000000-0005-0000-0000-000059D10000}"/>
    <cellStyle name="SAPExceptionLevel4 2 2" xfId="58794" xr:uid="{00000000-0005-0000-0000-00005AD10000}"/>
    <cellStyle name="SAPExceptionLevel4 3" xfId="58795" xr:uid="{00000000-0005-0000-0000-00005BD10000}"/>
    <cellStyle name="SAPExceptionLevel4 4" xfId="58796" xr:uid="{00000000-0005-0000-0000-00005CD10000}"/>
    <cellStyle name="SAPExceptionLevel5" xfId="58797" xr:uid="{00000000-0005-0000-0000-00005DD10000}"/>
    <cellStyle name="SAPExceptionLevel5 2" xfId="58798" xr:uid="{00000000-0005-0000-0000-00005ED10000}"/>
    <cellStyle name="SAPExceptionLevel5 2 2" xfId="58799" xr:uid="{00000000-0005-0000-0000-00005FD10000}"/>
    <cellStyle name="SAPExceptionLevel5 3" xfId="58800" xr:uid="{00000000-0005-0000-0000-000060D10000}"/>
    <cellStyle name="SAPExceptionLevel5 4" xfId="58801" xr:uid="{00000000-0005-0000-0000-000061D10000}"/>
    <cellStyle name="SAPExceptionLevel6" xfId="58802" xr:uid="{00000000-0005-0000-0000-000062D10000}"/>
    <cellStyle name="SAPExceptionLevel6 2" xfId="58803" xr:uid="{00000000-0005-0000-0000-000063D10000}"/>
    <cellStyle name="SAPExceptionLevel6 2 2" xfId="58804" xr:uid="{00000000-0005-0000-0000-000064D10000}"/>
    <cellStyle name="SAPExceptionLevel6 3" xfId="58805" xr:uid="{00000000-0005-0000-0000-000065D10000}"/>
    <cellStyle name="SAPExceptionLevel6 4" xfId="58806" xr:uid="{00000000-0005-0000-0000-000066D10000}"/>
    <cellStyle name="SAPExceptionLevel7" xfId="58807" xr:uid="{00000000-0005-0000-0000-000067D10000}"/>
    <cellStyle name="SAPExceptionLevel7 2" xfId="58808" xr:uid="{00000000-0005-0000-0000-000068D10000}"/>
    <cellStyle name="SAPExceptionLevel8" xfId="58809" xr:uid="{00000000-0005-0000-0000-000069D10000}"/>
    <cellStyle name="SAPExceptionLevel8 2" xfId="58810" xr:uid="{00000000-0005-0000-0000-00006AD10000}"/>
    <cellStyle name="SAPExceptionLevel9" xfId="58811" xr:uid="{00000000-0005-0000-0000-00006BD10000}"/>
    <cellStyle name="SAPExceptionLevel9 2" xfId="58812" xr:uid="{00000000-0005-0000-0000-00006CD10000}"/>
    <cellStyle name="SAPHierarchyCell" xfId="58813" xr:uid="{00000000-0005-0000-0000-00006DD10000}"/>
    <cellStyle name="SAPHierarchyCell0" xfId="58814" xr:uid="{00000000-0005-0000-0000-00006ED10000}"/>
    <cellStyle name="SAPHierarchyCell0 2" xfId="58815" xr:uid="{00000000-0005-0000-0000-00006FD10000}"/>
    <cellStyle name="SAPHierarchyCell0 3" xfId="58816" xr:uid="{00000000-0005-0000-0000-000070D10000}"/>
    <cellStyle name="SAPHierarchyCell0 4" xfId="58817" xr:uid="{00000000-0005-0000-0000-000071D10000}"/>
    <cellStyle name="SAPHierarchyCell1" xfId="58818" xr:uid="{00000000-0005-0000-0000-000072D10000}"/>
    <cellStyle name="SAPHierarchyCell1 2" xfId="58819" xr:uid="{00000000-0005-0000-0000-000073D10000}"/>
    <cellStyle name="SAPHierarchyCell1 3" xfId="58820" xr:uid="{00000000-0005-0000-0000-000074D10000}"/>
    <cellStyle name="SAPHierarchyCell1 4" xfId="58821" xr:uid="{00000000-0005-0000-0000-000075D10000}"/>
    <cellStyle name="SAPHierarchyCell2" xfId="58822" xr:uid="{00000000-0005-0000-0000-000076D10000}"/>
    <cellStyle name="SAPHierarchyCell2 2" xfId="58823" xr:uid="{00000000-0005-0000-0000-000077D10000}"/>
    <cellStyle name="SAPHierarchyCell2 3" xfId="58824" xr:uid="{00000000-0005-0000-0000-000078D10000}"/>
    <cellStyle name="SAPHierarchyCell2 4" xfId="58825" xr:uid="{00000000-0005-0000-0000-000079D10000}"/>
    <cellStyle name="SAPHierarchyCell3" xfId="58826" xr:uid="{00000000-0005-0000-0000-00007AD10000}"/>
    <cellStyle name="SAPHierarchyCell3 2" xfId="58827" xr:uid="{00000000-0005-0000-0000-00007BD10000}"/>
    <cellStyle name="SAPHierarchyCell3 3" xfId="58828" xr:uid="{00000000-0005-0000-0000-00007CD10000}"/>
    <cellStyle name="SAPHierarchyCell3 4" xfId="58829" xr:uid="{00000000-0005-0000-0000-00007DD10000}"/>
    <cellStyle name="SAPHierarchyCell4" xfId="58830" xr:uid="{00000000-0005-0000-0000-00007ED10000}"/>
    <cellStyle name="SAPHierarchyOddCell" xfId="58831" xr:uid="{00000000-0005-0000-0000-00007FD10000}"/>
    <cellStyle name="SAPLockedDataCell" xfId="58832" xr:uid="{00000000-0005-0000-0000-000080D10000}"/>
    <cellStyle name="SAPLockedDataCell 2" xfId="58833" xr:uid="{00000000-0005-0000-0000-000081D10000}"/>
    <cellStyle name="SAPLockedDataCell 2 2" xfId="58834" xr:uid="{00000000-0005-0000-0000-000082D10000}"/>
    <cellStyle name="SAPLockedDataCell 3" xfId="58835" xr:uid="{00000000-0005-0000-0000-000083D10000}"/>
    <cellStyle name="SAPLockedDataCell 4" xfId="58836" xr:uid="{00000000-0005-0000-0000-000084D10000}"/>
    <cellStyle name="SAPLockedDataTotalCell" xfId="58837" xr:uid="{00000000-0005-0000-0000-000085D10000}"/>
    <cellStyle name="SAPLockedDataTotalCell 2" xfId="58838" xr:uid="{00000000-0005-0000-0000-000086D10000}"/>
    <cellStyle name="SAPLockedDataTotalCell 3" xfId="58839" xr:uid="{00000000-0005-0000-0000-000087D10000}"/>
    <cellStyle name="SAPLockedDataTotalCell 4" xfId="58840" xr:uid="{00000000-0005-0000-0000-000088D10000}"/>
    <cellStyle name="SAPMemberCell" xfId="58841" xr:uid="{00000000-0005-0000-0000-000089D10000}"/>
    <cellStyle name="SAPMemberCell 2" xfId="58842" xr:uid="{00000000-0005-0000-0000-00008AD10000}"/>
    <cellStyle name="SAPMemberCell 3" xfId="58843" xr:uid="{00000000-0005-0000-0000-00008BD10000}"/>
    <cellStyle name="SAPMemberCell 4" xfId="58844" xr:uid="{00000000-0005-0000-0000-00008CD10000}"/>
    <cellStyle name="SAPMemberTotalCell" xfId="58845" xr:uid="{00000000-0005-0000-0000-00008DD10000}"/>
    <cellStyle name="SAPMemberTotalCell 2" xfId="58846" xr:uid="{00000000-0005-0000-0000-00008ED10000}"/>
    <cellStyle name="SAPMemberTotalCell 3" xfId="58847" xr:uid="{00000000-0005-0000-0000-00008FD10000}"/>
    <cellStyle name="SAPMemberTotalCell 4" xfId="58848" xr:uid="{00000000-0005-0000-0000-000090D10000}"/>
    <cellStyle name="SAPReadonlyDataCell" xfId="58849" xr:uid="{00000000-0005-0000-0000-000091D10000}"/>
    <cellStyle name="SAPReadonlyDataTotalCell" xfId="58850" xr:uid="{00000000-0005-0000-0000-000092D10000}"/>
    <cellStyle name="SAPReadonlyDataTotalCell 2" xfId="58851" xr:uid="{00000000-0005-0000-0000-000093D10000}"/>
    <cellStyle name="SAPReadonlyDataTotalCell 3" xfId="58852" xr:uid="{00000000-0005-0000-0000-000094D10000}"/>
    <cellStyle name="SAPReadonlyDataTotalCell 4" xfId="58853" xr:uid="{00000000-0005-0000-0000-000095D10000}"/>
    <cellStyle name="sbt2" xfId="1623" xr:uid="{00000000-0005-0000-0000-000096D10000}"/>
    <cellStyle name="sbt2 10" xfId="8129" xr:uid="{00000000-0005-0000-0000-000097D10000}"/>
    <cellStyle name="sbt2 10 2" xfId="25262" xr:uid="{00000000-0005-0000-0000-000098D10000}"/>
    <cellStyle name="sbt2 10 3" xfId="36570" xr:uid="{00000000-0005-0000-0000-000099D10000}"/>
    <cellStyle name="sbt2 10 4" xfId="49541" xr:uid="{00000000-0005-0000-0000-00009AD10000}"/>
    <cellStyle name="sbt2 11" xfId="8252" xr:uid="{00000000-0005-0000-0000-00009BD10000}"/>
    <cellStyle name="sbt2 11 2" xfId="25379" xr:uid="{00000000-0005-0000-0000-00009CD10000}"/>
    <cellStyle name="sbt2 11 3" xfId="36674" xr:uid="{00000000-0005-0000-0000-00009DD10000}"/>
    <cellStyle name="sbt2 11 4" xfId="49645" xr:uid="{00000000-0005-0000-0000-00009ED10000}"/>
    <cellStyle name="sbt2 12" xfId="8128" xr:uid="{00000000-0005-0000-0000-00009FD10000}"/>
    <cellStyle name="sbt2 12 2" xfId="25261" xr:uid="{00000000-0005-0000-0000-0000A0D10000}"/>
    <cellStyle name="sbt2 12 3" xfId="36569" xr:uid="{00000000-0005-0000-0000-0000A1D10000}"/>
    <cellStyle name="sbt2 12 4" xfId="49540" xr:uid="{00000000-0005-0000-0000-0000A2D10000}"/>
    <cellStyle name="sbt2 13" xfId="9795" xr:uid="{00000000-0005-0000-0000-0000A3D10000}"/>
    <cellStyle name="sbt2 13 2" xfId="26791" xr:uid="{00000000-0005-0000-0000-0000A4D10000}"/>
    <cellStyle name="sbt2 13 3" xfId="37916" xr:uid="{00000000-0005-0000-0000-0000A5D10000}"/>
    <cellStyle name="sbt2 13 4" xfId="50882" xr:uid="{00000000-0005-0000-0000-0000A6D10000}"/>
    <cellStyle name="sbt2 14" xfId="9190" xr:uid="{00000000-0005-0000-0000-0000A7D10000}"/>
    <cellStyle name="sbt2 14 2" xfId="26223" xr:uid="{00000000-0005-0000-0000-0000A8D10000}"/>
    <cellStyle name="sbt2 14 3" xfId="37402" xr:uid="{00000000-0005-0000-0000-0000A9D10000}"/>
    <cellStyle name="sbt2 14 4" xfId="50369" xr:uid="{00000000-0005-0000-0000-0000AAD10000}"/>
    <cellStyle name="sbt2 15" xfId="9996" xr:uid="{00000000-0005-0000-0000-0000ABD10000}"/>
    <cellStyle name="sbt2 15 2" xfId="26981" xr:uid="{00000000-0005-0000-0000-0000ACD10000}"/>
    <cellStyle name="sbt2 15 3" xfId="38083" xr:uid="{00000000-0005-0000-0000-0000ADD10000}"/>
    <cellStyle name="sbt2 15 4" xfId="51048" xr:uid="{00000000-0005-0000-0000-0000AED10000}"/>
    <cellStyle name="sbt2 16" xfId="9550" xr:uid="{00000000-0005-0000-0000-0000AFD10000}"/>
    <cellStyle name="sbt2 16 2" xfId="26563" xr:uid="{00000000-0005-0000-0000-0000B0D10000}"/>
    <cellStyle name="sbt2 16 3" xfId="37706" xr:uid="{00000000-0005-0000-0000-0000B1D10000}"/>
    <cellStyle name="sbt2 16 4" xfId="50672" xr:uid="{00000000-0005-0000-0000-0000B2D10000}"/>
    <cellStyle name="sbt2 17" xfId="9302" xr:uid="{00000000-0005-0000-0000-0000B3D10000}"/>
    <cellStyle name="sbt2 17 2" xfId="26332" xr:uid="{00000000-0005-0000-0000-0000B4D10000}"/>
    <cellStyle name="sbt2 17 3" xfId="37503" xr:uid="{00000000-0005-0000-0000-0000B5D10000}"/>
    <cellStyle name="sbt2 17 4" xfId="50469" xr:uid="{00000000-0005-0000-0000-0000B6D10000}"/>
    <cellStyle name="sbt2 18" xfId="13447" xr:uid="{00000000-0005-0000-0000-0000B7D10000}"/>
    <cellStyle name="sbt2 18 2" xfId="30103" xr:uid="{00000000-0005-0000-0000-0000B8D10000}"/>
    <cellStyle name="sbt2 18 3" xfId="40714" xr:uid="{00000000-0005-0000-0000-0000B9D10000}"/>
    <cellStyle name="sbt2 18 4" xfId="53722" xr:uid="{00000000-0005-0000-0000-0000BAD10000}"/>
    <cellStyle name="sbt2 19" xfId="13305" xr:uid="{00000000-0005-0000-0000-0000BBD10000}"/>
    <cellStyle name="sbt2 19 2" xfId="29974" xr:uid="{00000000-0005-0000-0000-0000BCD10000}"/>
    <cellStyle name="sbt2 19 3" xfId="40603" xr:uid="{00000000-0005-0000-0000-0000BDD10000}"/>
    <cellStyle name="sbt2 19 4" xfId="53611" xr:uid="{00000000-0005-0000-0000-0000BED10000}"/>
    <cellStyle name="sbt2 2" xfId="2934" xr:uid="{00000000-0005-0000-0000-0000BFD10000}"/>
    <cellStyle name="sbt2 2 10" xfId="6538" xr:uid="{00000000-0005-0000-0000-0000C0D10000}"/>
    <cellStyle name="sbt2 2 10 2" xfId="23834" xr:uid="{00000000-0005-0000-0000-0000C1D10000}"/>
    <cellStyle name="sbt2 2 10 3" xfId="21335" xr:uid="{00000000-0005-0000-0000-0000C2D10000}"/>
    <cellStyle name="sbt2 2 10 4" xfId="48332" xr:uid="{00000000-0005-0000-0000-0000C3D10000}"/>
    <cellStyle name="sbt2 2 11" xfId="6832" xr:uid="{00000000-0005-0000-0000-0000C4D10000}"/>
    <cellStyle name="sbt2 2 11 2" xfId="24096" xr:uid="{00000000-0005-0000-0000-0000C5D10000}"/>
    <cellStyle name="sbt2 2 11 3" xfId="21035" xr:uid="{00000000-0005-0000-0000-0000C6D10000}"/>
    <cellStyle name="sbt2 2 11 4" xfId="48555" xr:uid="{00000000-0005-0000-0000-0000C7D10000}"/>
    <cellStyle name="sbt2 2 12" xfId="7195" xr:uid="{00000000-0005-0000-0000-0000C8D10000}"/>
    <cellStyle name="sbt2 2 12 2" xfId="24426" xr:uid="{00000000-0005-0000-0000-0000C9D10000}"/>
    <cellStyle name="sbt2 2 12 3" xfId="35866" xr:uid="{00000000-0005-0000-0000-0000CAD10000}"/>
    <cellStyle name="sbt2 2 12 4" xfId="48835" xr:uid="{00000000-0005-0000-0000-0000CBD10000}"/>
    <cellStyle name="sbt2 2 13" xfId="7622" xr:uid="{00000000-0005-0000-0000-0000CCD10000}"/>
    <cellStyle name="sbt2 2 13 2" xfId="24802" xr:uid="{00000000-0005-0000-0000-0000CDD10000}"/>
    <cellStyle name="sbt2 2 13 3" xfId="36174" xr:uid="{00000000-0005-0000-0000-0000CED10000}"/>
    <cellStyle name="sbt2 2 13 4" xfId="49145" xr:uid="{00000000-0005-0000-0000-0000CFD10000}"/>
    <cellStyle name="sbt2 2 14" xfId="7919" xr:uid="{00000000-0005-0000-0000-0000D0D10000}"/>
    <cellStyle name="sbt2 2 14 2" xfId="25072" xr:uid="{00000000-0005-0000-0000-0000D1D10000}"/>
    <cellStyle name="sbt2 2 14 3" xfId="36404" xr:uid="{00000000-0005-0000-0000-0000D2D10000}"/>
    <cellStyle name="sbt2 2 14 4" xfId="49375" xr:uid="{00000000-0005-0000-0000-0000D3D10000}"/>
    <cellStyle name="sbt2 2 15" xfId="8501" xr:uid="{00000000-0005-0000-0000-0000D4D10000}"/>
    <cellStyle name="sbt2 2 15 2" xfId="25615" xr:uid="{00000000-0005-0000-0000-0000D5D10000}"/>
    <cellStyle name="sbt2 2 15 3" xfId="36888" xr:uid="{00000000-0005-0000-0000-0000D6D10000}"/>
    <cellStyle name="sbt2 2 15 4" xfId="49859" xr:uid="{00000000-0005-0000-0000-0000D7D10000}"/>
    <cellStyle name="sbt2 2 16" xfId="8763" xr:uid="{00000000-0005-0000-0000-0000D8D10000}"/>
    <cellStyle name="sbt2 2 16 2" xfId="25842" xr:uid="{00000000-0005-0000-0000-0000D9D10000}"/>
    <cellStyle name="sbt2 2 16 3" xfId="37076" xr:uid="{00000000-0005-0000-0000-0000DAD10000}"/>
    <cellStyle name="sbt2 2 16 4" xfId="50047" xr:uid="{00000000-0005-0000-0000-0000DBD10000}"/>
    <cellStyle name="sbt2 2 17" xfId="9040" xr:uid="{00000000-0005-0000-0000-0000DCD10000}"/>
    <cellStyle name="sbt2 2 17 2" xfId="26091" xr:uid="{00000000-0005-0000-0000-0000DDD10000}"/>
    <cellStyle name="sbt2 2 17 3" xfId="37292" xr:uid="{00000000-0005-0000-0000-0000DED10000}"/>
    <cellStyle name="sbt2 2 17 4" xfId="50263" xr:uid="{00000000-0005-0000-0000-0000DFD10000}"/>
    <cellStyle name="sbt2 2 18" xfId="10560" xr:uid="{00000000-0005-0000-0000-0000E0D10000}"/>
    <cellStyle name="sbt2 2 18 2" xfId="27513" xr:uid="{00000000-0005-0000-0000-0000E1D10000}"/>
    <cellStyle name="sbt2 2 18 3" xfId="38553" xr:uid="{00000000-0005-0000-0000-0000E2D10000}"/>
    <cellStyle name="sbt2 2 18 4" xfId="51540" xr:uid="{00000000-0005-0000-0000-0000E3D10000}"/>
    <cellStyle name="sbt2 2 19" xfId="10806" xr:uid="{00000000-0005-0000-0000-0000E4D10000}"/>
    <cellStyle name="sbt2 2 19 2" xfId="27740" xr:uid="{00000000-0005-0000-0000-0000E5D10000}"/>
    <cellStyle name="sbt2 2 19 3" xfId="38749" xr:uid="{00000000-0005-0000-0000-0000E6D10000}"/>
    <cellStyle name="sbt2 2 19 4" xfId="51757" xr:uid="{00000000-0005-0000-0000-0000E7D10000}"/>
    <cellStyle name="sbt2 2 2" xfId="3446" xr:uid="{00000000-0005-0000-0000-0000E8D10000}"/>
    <cellStyle name="sbt2 2 2 2" xfId="21018" xr:uid="{00000000-0005-0000-0000-0000E9D10000}"/>
    <cellStyle name="sbt2 2 2 3" xfId="31540" xr:uid="{00000000-0005-0000-0000-0000EAD10000}"/>
    <cellStyle name="sbt2 2 2 4" xfId="45931" xr:uid="{00000000-0005-0000-0000-0000EBD10000}"/>
    <cellStyle name="sbt2 2 20" xfId="11131" xr:uid="{00000000-0005-0000-0000-0000ECD10000}"/>
    <cellStyle name="sbt2 2 20 2" xfId="28035" xr:uid="{00000000-0005-0000-0000-0000EDD10000}"/>
    <cellStyle name="sbt2 2 20 3" xfId="38988" xr:uid="{00000000-0005-0000-0000-0000EED10000}"/>
    <cellStyle name="sbt2 2 20 4" xfId="51996" xr:uid="{00000000-0005-0000-0000-0000EFD10000}"/>
    <cellStyle name="sbt2 2 21" xfId="11471" xr:uid="{00000000-0005-0000-0000-0000F0D10000}"/>
    <cellStyle name="sbt2 2 21 2" xfId="28345" xr:uid="{00000000-0005-0000-0000-0000F1D10000}"/>
    <cellStyle name="sbt2 2 21 3" xfId="39247" xr:uid="{00000000-0005-0000-0000-0000F2D10000}"/>
    <cellStyle name="sbt2 2 21 4" xfId="52255" xr:uid="{00000000-0005-0000-0000-0000F3D10000}"/>
    <cellStyle name="sbt2 2 22" xfId="11742" xr:uid="{00000000-0005-0000-0000-0000F4D10000}"/>
    <cellStyle name="sbt2 2 22 2" xfId="28582" xr:uid="{00000000-0005-0000-0000-0000F5D10000}"/>
    <cellStyle name="sbt2 2 22 3" xfId="39449" xr:uid="{00000000-0005-0000-0000-0000F6D10000}"/>
    <cellStyle name="sbt2 2 22 4" xfId="52457" xr:uid="{00000000-0005-0000-0000-0000F7D10000}"/>
    <cellStyle name="sbt2 2 23" xfId="12071" xr:uid="{00000000-0005-0000-0000-0000F8D10000}"/>
    <cellStyle name="sbt2 2 23 2" xfId="28882" xr:uid="{00000000-0005-0000-0000-0000F9D10000}"/>
    <cellStyle name="sbt2 2 23 3" xfId="39710" xr:uid="{00000000-0005-0000-0000-0000FAD10000}"/>
    <cellStyle name="sbt2 2 23 4" xfId="52718" xr:uid="{00000000-0005-0000-0000-0000FBD10000}"/>
    <cellStyle name="sbt2 2 24" xfId="12358" xr:uid="{00000000-0005-0000-0000-0000FCD10000}"/>
    <cellStyle name="sbt2 2 24 2" xfId="29136" xr:uid="{00000000-0005-0000-0000-0000FDD10000}"/>
    <cellStyle name="sbt2 2 24 3" xfId="39910" xr:uid="{00000000-0005-0000-0000-0000FED10000}"/>
    <cellStyle name="sbt2 2 24 4" xfId="52918" xr:uid="{00000000-0005-0000-0000-0000FFD10000}"/>
    <cellStyle name="sbt2 2 25" xfId="12630" xr:uid="{00000000-0005-0000-0000-000000D20000}"/>
    <cellStyle name="sbt2 2 25 2" xfId="29377" xr:uid="{00000000-0005-0000-0000-000001D20000}"/>
    <cellStyle name="sbt2 2 25 3" xfId="40110" xr:uid="{00000000-0005-0000-0000-000002D20000}"/>
    <cellStyle name="sbt2 2 25 4" xfId="53118" xr:uid="{00000000-0005-0000-0000-000003D20000}"/>
    <cellStyle name="sbt2 2 26" xfId="12912" xr:uid="{00000000-0005-0000-0000-000004D20000}"/>
    <cellStyle name="sbt2 2 26 2" xfId="29626" xr:uid="{00000000-0005-0000-0000-000005D20000}"/>
    <cellStyle name="sbt2 2 26 3" xfId="40310" xr:uid="{00000000-0005-0000-0000-000006D20000}"/>
    <cellStyle name="sbt2 2 26 4" xfId="53318" xr:uid="{00000000-0005-0000-0000-000007D20000}"/>
    <cellStyle name="sbt2 2 27" xfId="13254" xr:uid="{00000000-0005-0000-0000-000008D20000}"/>
    <cellStyle name="sbt2 2 27 2" xfId="29934" xr:uid="{00000000-0005-0000-0000-000009D20000}"/>
    <cellStyle name="sbt2 2 27 3" xfId="40578" xr:uid="{00000000-0005-0000-0000-00000AD20000}"/>
    <cellStyle name="sbt2 2 27 4" xfId="53586" xr:uid="{00000000-0005-0000-0000-00000BD20000}"/>
    <cellStyle name="sbt2 2 28" xfId="13591" xr:uid="{00000000-0005-0000-0000-00000CD20000}"/>
    <cellStyle name="sbt2 2 28 2" xfId="30240" xr:uid="{00000000-0005-0000-0000-00000DD20000}"/>
    <cellStyle name="sbt2 2 28 3" xfId="40844" xr:uid="{00000000-0005-0000-0000-00000ED20000}"/>
    <cellStyle name="sbt2 2 28 4" xfId="53852" xr:uid="{00000000-0005-0000-0000-00000FD20000}"/>
    <cellStyle name="sbt2 2 29" xfId="13831" xr:uid="{00000000-0005-0000-0000-000010D20000}"/>
    <cellStyle name="sbt2 2 29 2" xfId="30454" xr:uid="{00000000-0005-0000-0000-000011D20000}"/>
    <cellStyle name="sbt2 2 29 3" xfId="41029" xr:uid="{00000000-0005-0000-0000-000012D20000}"/>
    <cellStyle name="sbt2 2 29 4" xfId="54037" xr:uid="{00000000-0005-0000-0000-000013D20000}"/>
    <cellStyle name="sbt2 2 3" xfId="3742" xr:uid="{00000000-0005-0000-0000-000014D20000}"/>
    <cellStyle name="sbt2 2 3 2" xfId="21277" xr:uid="{00000000-0005-0000-0000-000015D20000}"/>
    <cellStyle name="sbt2 2 3 3" xfId="33440" xr:uid="{00000000-0005-0000-0000-000016D20000}"/>
    <cellStyle name="sbt2 2 3 4" xfId="46148" xr:uid="{00000000-0005-0000-0000-000017D20000}"/>
    <cellStyle name="sbt2 2 30" xfId="14106" xr:uid="{00000000-0005-0000-0000-000018D20000}"/>
    <cellStyle name="sbt2 2 30 2" xfId="30693" xr:uid="{00000000-0005-0000-0000-000019D20000}"/>
    <cellStyle name="sbt2 2 30 3" xfId="41231" xr:uid="{00000000-0005-0000-0000-00001AD20000}"/>
    <cellStyle name="sbt2 2 30 4" xfId="54239" xr:uid="{00000000-0005-0000-0000-00001BD20000}"/>
    <cellStyle name="sbt2 2 31" xfId="14403" xr:uid="{00000000-0005-0000-0000-00001CD20000}"/>
    <cellStyle name="sbt2 2 31 2" xfId="30957" xr:uid="{00000000-0005-0000-0000-00001DD20000}"/>
    <cellStyle name="sbt2 2 31 3" xfId="41447" xr:uid="{00000000-0005-0000-0000-00001ED20000}"/>
    <cellStyle name="sbt2 2 31 4" xfId="54455" xr:uid="{00000000-0005-0000-0000-00001FD20000}"/>
    <cellStyle name="sbt2 2 32" xfId="14727" xr:uid="{00000000-0005-0000-0000-000020D20000}"/>
    <cellStyle name="sbt2 2 32 2" xfId="31245" xr:uid="{00000000-0005-0000-0000-000021D20000}"/>
    <cellStyle name="sbt2 2 32 3" xfId="41690" xr:uid="{00000000-0005-0000-0000-000022D20000}"/>
    <cellStyle name="sbt2 2 32 4" xfId="54698" xr:uid="{00000000-0005-0000-0000-000023D20000}"/>
    <cellStyle name="sbt2 2 33" xfId="15029" xr:uid="{00000000-0005-0000-0000-000024D20000}"/>
    <cellStyle name="sbt2 2 33 2" xfId="31514" xr:uid="{00000000-0005-0000-0000-000025D20000}"/>
    <cellStyle name="sbt2 2 33 3" xfId="41922" xr:uid="{00000000-0005-0000-0000-000026D20000}"/>
    <cellStyle name="sbt2 2 33 4" xfId="54930" xr:uid="{00000000-0005-0000-0000-000027D20000}"/>
    <cellStyle name="sbt2 2 34" xfId="15335" xr:uid="{00000000-0005-0000-0000-000028D20000}"/>
    <cellStyle name="sbt2 2 34 2" xfId="31783" xr:uid="{00000000-0005-0000-0000-000029D20000}"/>
    <cellStyle name="sbt2 2 34 3" xfId="42152" xr:uid="{00000000-0005-0000-0000-00002AD20000}"/>
    <cellStyle name="sbt2 2 34 4" xfId="55160" xr:uid="{00000000-0005-0000-0000-00002BD20000}"/>
    <cellStyle name="sbt2 2 35" xfId="15780" xr:uid="{00000000-0005-0000-0000-00002CD20000}"/>
    <cellStyle name="sbt2 2 35 2" xfId="32187" xr:uid="{00000000-0005-0000-0000-00002DD20000}"/>
    <cellStyle name="sbt2 2 35 3" xfId="42514" xr:uid="{00000000-0005-0000-0000-00002ED20000}"/>
    <cellStyle name="sbt2 2 35 4" xfId="55522" xr:uid="{00000000-0005-0000-0000-00002FD20000}"/>
    <cellStyle name="sbt2 2 36" xfId="16044" xr:uid="{00000000-0005-0000-0000-000030D20000}"/>
    <cellStyle name="sbt2 2 36 2" xfId="32415" xr:uid="{00000000-0005-0000-0000-000031D20000}"/>
    <cellStyle name="sbt2 2 36 3" xfId="42704" xr:uid="{00000000-0005-0000-0000-000032D20000}"/>
    <cellStyle name="sbt2 2 36 4" xfId="55712" xr:uid="{00000000-0005-0000-0000-000033D20000}"/>
    <cellStyle name="sbt2 2 37" xfId="16531" xr:uid="{00000000-0005-0000-0000-000034D20000}"/>
    <cellStyle name="sbt2 2 37 2" xfId="32862" xr:uid="{00000000-0005-0000-0000-000035D20000}"/>
    <cellStyle name="sbt2 2 37 3" xfId="43101" xr:uid="{00000000-0005-0000-0000-000036D20000}"/>
    <cellStyle name="sbt2 2 37 4" xfId="56109" xr:uid="{00000000-0005-0000-0000-000037D20000}"/>
    <cellStyle name="sbt2 2 38" xfId="16750" xr:uid="{00000000-0005-0000-0000-000038D20000}"/>
    <cellStyle name="sbt2 2 38 2" xfId="33056" xr:uid="{00000000-0005-0000-0000-000039D20000}"/>
    <cellStyle name="sbt2 2 38 3" xfId="43271" xr:uid="{00000000-0005-0000-0000-00003AD20000}"/>
    <cellStyle name="sbt2 2 38 4" xfId="56279" xr:uid="{00000000-0005-0000-0000-00003BD20000}"/>
    <cellStyle name="sbt2 2 39" xfId="17551" xr:uid="{00000000-0005-0000-0000-00003CD20000}"/>
    <cellStyle name="sbt2 2 39 2" xfId="33789" xr:uid="{00000000-0005-0000-0000-00003DD20000}"/>
    <cellStyle name="sbt2 2 39 3" xfId="43903" xr:uid="{00000000-0005-0000-0000-00003ED20000}"/>
    <cellStyle name="sbt2 2 39 4" xfId="56911" xr:uid="{00000000-0005-0000-0000-00003FD20000}"/>
    <cellStyle name="sbt2 2 4" xfId="4359" xr:uid="{00000000-0005-0000-0000-000040D20000}"/>
    <cellStyle name="sbt2 2 4 2" xfId="21841" xr:uid="{00000000-0005-0000-0000-000041D20000}"/>
    <cellStyle name="sbt2 2 4 3" xfId="34567" xr:uid="{00000000-0005-0000-0000-000042D20000}"/>
    <cellStyle name="sbt2 2 4 4" xfId="46626" xr:uid="{00000000-0005-0000-0000-000043D20000}"/>
    <cellStyle name="sbt2 2 40" xfId="17802" xr:uid="{00000000-0005-0000-0000-000044D20000}"/>
    <cellStyle name="sbt2 2 40 2" xfId="34010" xr:uid="{00000000-0005-0000-0000-000045D20000}"/>
    <cellStyle name="sbt2 2 40 3" xfId="44084" xr:uid="{00000000-0005-0000-0000-000046D20000}"/>
    <cellStyle name="sbt2 2 40 4" xfId="57092" xr:uid="{00000000-0005-0000-0000-000047D20000}"/>
    <cellStyle name="sbt2 2 41" xfId="18121" xr:uid="{00000000-0005-0000-0000-000048D20000}"/>
    <cellStyle name="sbt2 2 41 2" xfId="34291" xr:uid="{00000000-0005-0000-0000-000049D20000}"/>
    <cellStyle name="sbt2 2 41 3" xfId="44318" xr:uid="{00000000-0005-0000-0000-00004AD20000}"/>
    <cellStyle name="sbt2 2 41 4" xfId="57326" xr:uid="{00000000-0005-0000-0000-00004BD20000}"/>
    <cellStyle name="sbt2 2 42" xfId="18432" xr:uid="{00000000-0005-0000-0000-00004CD20000}"/>
    <cellStyle name="sbt2 2 42 2" xfId="34566" xr:uid="{00000000-0005-0000-0000-00004DD20000}"/>
    <cellStyle name="sbt2 2 42 3" xfId="44548" xr:uid="{00000000-0005-0000-0000-00004ED20000}"/>
    <cellStyle name="sbt2 2 42 4" xfId="57556" xr:uid="{00000000-0005-0000-0000-00004FD20000}"/>
    <cellStyle name="sbt2 2 43" xfId="18748" xr:uid="{00000000-0005-0000-0000-000050D20000}"/>
    <cellStyle name="sbt2 2 43 2" xfId="34846" xr:uid="{00000000-0005-0000-0000-000051D20000}"/>
    <cellStyle name="sbt2 2 43 3" xfId="44783" xr:uid="{00000000-0005-0000-0000-000052D20000}"/>
    <cellStyle name="sbt2 2 43 4" xfId="57791" xr:uid="{00000000-0005-0000-0000-000053D20000}"/>
    <cellStyle name="sbt2 2 44" xfId="19208" xr:uid="{00000000-0005-0000-0000-000054D20000}"/>
    <cellStyle name="sbt2 2 44 2" xfId="35255" xr:uid="{00000000-0005-0000-0000-000055D20000}"/>
    <cellStyle name="sbt2 2 44 3" xfId="45125" xr:uid="{00000000-0005-0000-0000-000056D20000}"/>
    <cellStyle name="sbt2 2 44 4" xfId="58133" xr:uid="{00000000-0005-0000-0000-000057D20000}"/>
    <cellStyle name="sbt2 2 45" xfId="19511" xr:uid="{00000000-0005-0000-0000-000058D20000}"/>
    <cellStyle name="sbt2 2 45 2" xfId="35521" xr:uid="{00000000-0005-0000-0000-000059D20000}"/>
    <cellStyle name="sbt2 2 45 3" xfId="45348" xr:uid="{00000000-0005-0000-0000-00005AD20000}"/>
    <cellStyle name="sbt2 2 45 4" xfId="58356" xr:uid="{00000000-0005-0000-0000-00005BD20000}"/>
    <cellStyle name="sbt2 2 46" xfId="20603" xr:uid="{00000000-0005-0000-0000-00005CD20000}"/>
    <cellStyle name="sbt2 2 47" xfId="22085" xr:uid="{00000000-0005-0000-0000-00005DD20000}"/>
    <cellStyle name="sbt2 2 48" xfId="45600" xr:uid="{00000000-0005-0000-0000-00005ED20000}"/>
    <cellStyle name="sbt2 2 5" xfId="4603" xr:uid="{00000000-0005-0000-0000-00005FD20000}"/>
    <cellStyle name="sbt2 2 5 2" xfId="22054" xr:uid="{00000000-0005-0000-0000-000060D20000}"/>
    <cellStyle name="sbt2 2 5 3" xfId="34341" xr:uid="{00000000-0005-0000-0000-000061D20000}"/>
    <cellStyle name="sbt2 2 5 4" xfId="46798" xr:uid="{00000000-0005-0000-0000-000062D20000}"/>
    <cellStyle name="sbt2 2 6" xfId="4993" xr:uid="{00000000-0005-0000-0000-000063D20000}"/>
    <cellStyle name="sbt2 2 6 2" xfId="22416" xr:uid="{00000000-0005-0000-0000-000064D20000}"/>
    <cellStyle name="sbt2 2 6 3" xfId="20500" xr:uid="{00000000-0005-0000-0000-000065D20000}"/>
    <cellStyle name="sbt2 2 6 4" xfId="47110" xr:uid="{00000000-0005-0000-0000-000066D20000}"/>
    <cellStyle name="sbt2 2 7" xfId="5218" xr:uid="{00000000-0005-0000-0000-000067D20000}"/>
    <cellStyle name="sbt2 2 7 2" xfId="22619" xr:uid="{00000000-0005-0000-0000-000068D20000}"/>
    <cellStyle name="sbt2 2 7 3" xfId="20405" xr:uid="{00000000-0005-0000-0000-000069D20000}"/>
    <cellStyle name="sbt2 2 7 4" xfId="47291" xr:uid="{00000000-0005-0000-0000-00006AD20000}"/>
    <cellStyle name="sbt2 2 8" xfId="5503" xr:uid="{00000000-0005-0000-0000-00006BD20000}"/>
    <cellStyle name="sbt2 2 8 2" xfId="22880" xr:uid="{00000000-0005-0000-0000-00006CD20000}"/>
    <cellStyle name="sbt2 2 8 3" xfId="27361" xr:uid="{00000000-0005-0000-0000-00006DD20000}"/>
    <cellStyle name="sbt2 2 8 4" xfId="47509" xr:uid="{00000000-0005-0000-0000-00006ED20000}"/>
    <cellStyle name="sbt2 2 9" xfId="5711" xr:uid="{00000000-0005-0000-0000-00006FD20000}"/>
    <cellStyle name="sbt2 2 9 2" xfId="23069" xr:uid="{00000000-0005-0000-0000-000070D20000}"/>
    <cellStyle name="sbt2 2 9 3" xfId="35543" xr:uid="{00000000-0005-0000-0000-000071D20000}"/>
    <cellStyle name="sbt2 2 9 4" xfId="47671" xr:uid="{00000000-0005-0000-0000-000072D20000}"/>
    <cellStyle name="sbt2 20" xfId="9652" xr:uid="{00000000-0005-0000-0000-000073D20000}"/>
    <cellStyle name="sbt2 20 2" xfId="26656" xr:uid="{00000000-0005-0000-0000-000074D20000}"/>
    <cellStyle name="sbt2 20 3" xfId="37799" xr:uid="{00000000-0005-0000-0000-000075D20000}"/>
    <cellStyle name="sbt2 20 4" xfId="50765" xr:uid="{00000000-0005-0000-0000-000076D20000}"/>
    <cellStyle name="sbt2 21" xfId="15465" xr:uid="{00000000-0005-0000-0000-000077D20000}"/>
    <cellStyle name="sbt2 21 2" xfId="31893" xr:uid="{00000000-0005-0000-0000-000078D20000}"/>
    <cellStyle name="sbt2 21 3" xfId="42245" xr:uid="{00000000-0005-0000-0000-000079D20000}"/>
    <cellStyle name="sbt2 21 4" xfId="55253" xr:uid="{00000000-0005-0000-0000-00007AD20000}"/>
    <cellStyle name="sbt2 22" xfId="16188" xr:uid="{00000000-0005-0000-0000-00007BD20000}"/>
    <cellStyle name="sbt2 22 2" xfId="32543" xr:uid="{00000000-0005-0000-0000-00007CD20000}"/>
    <cellStyle name="sbt2 22 3" xfId="42813" xr:uid="{00000000-0005-0000-0000-00007DD20000}"/>
    <cellStyle name="sbt2 22 4" xfId="55821" xr:uid="{00000000-0005-0000-0000-00007ED20000}"/>
    <cellStyle name="sbt2 23" xfId="16266" xr:uid="{00000000-0005-0000-0000-00007FD20000}"/>
    <cellStyle name="sbt2 23 2" xfId="32612" xr:uid="{00000000-0005-0000-0000-000080D20000}"/>
    <cellStyle name="sbt2 23 3" xfId="42870" xr:uid="{00000000-0005-0000-0000-000081D20000}"/>
    <cellStyle name="sbt2 23 4" xfId="55878" xr:uid="{00000000-0005-0000-0000-000082D20000}"/>
    <cellStyle name="sbt2 24" xfId="17055" xr:uid="{00000000-0005-0000-0000-000083D20000}"/>
    <cellStyle name="sbt2 24 2" xfId="33335" xr:uid="{00000000-0005-0000-0000-000084D20000}"/>
    <cellStyle name="sbt2 24 3" xfId="43512" xr:uid="{00000000-0005-0000-0000-000085D20000}"/>
    <cellStyle name="sbt2 24 4" xfId="56520" xr:uid="{00000000-0005-0000-0000-000086D20000}"/>
    <cellStyle name="sbt2 25" xfId="17309" xr:uid="{00000000-0005-0000-0000-000087D20000}"/>
    <cellStyle name="sbt2 25 2" xfId="33564" xr:uid="{00000000-0005-0000-0000-000088D20000}"/>
    <cellStyle name="sbt2 25 3" xfId="43702" xr:uid="{00000000-0005-0000-0000-000089D20000}"/>
    <cellStyle name="sbt2 25 4" xfId="56710" xr:uid="{00000000-0005-0000-0000-00008AD20000}"/>
    <cellStyle name="sbt2 26" xfId="17054" xr:uid="{00000000-0005-0000-0000-00008BD20000}"/>
    <cellStyle name="sbt2 26 2" xfId="33334" xr:uid="{00000000-0005-0000-0000-00008CD20000}"/>
    <cellStyle name="sbt2 26 3" xfId="43511" xr:uid="{00000000-0005-0000-0000-00008DD20000}"/>
    <cellStyle name="sbt2 26 4" xfId="56519" xr:uid="{00000000-0005-0000-0000-00008ED20000}"/>
    <cellStyle name="sbt2 27" xfId="16979" xr:uid="{00000000-0005-0000-0000-00008FD20000}"/>
    <cellStyle name="sbt2 27 2" xfId="33259" xr:uid="{00000000-0005-0000-0000-000090D20000}"/>
    <cellStyle name="sbt2 27 3" xfId="43441" xr:uid="{00000000-0005-0000-0000-000091D20000}"/>
    <cellStyle name="sbt2 27 4" xfId="56449" xr:uid="{00000000-0005-0000-0000-000092D20000}"/>
    <cellStyle name="sbt2 28" xfId="17292" xr:uid="{00000000-0005-0000-0000-000093D20000}"/>
    <cellStyle name="sbt2 28 2" xfId="33549" xr:uid="{00000000-0005-0000-0000-000094D20000}"/>
    <cellStyle name="sbt2 28 3" xfId="43693" xr:uid="{00000000-0005-0000-0000-000095D20000}"/>
    <cellStyle name="sbt2 28 4" xfId="56701" xr:uid="{00000000-0005-0000-0000-000096D20000}"/>
    <cellStyle name="sbt2 29" xfId="18906" xr:uid="{00000000-0005-0000-0000-000097D20000}"/>
    <cellStyle name="sbt2 29 2" xfId="34978" xr:uid="{00000000-0005-0000-0000-000098D20000}"/>
    <cellStyle name="sbt2 29 3" xfId="44892" xr:uid="{00000000-0005-0000-0000-000099D20000}"/>
    <cellStyle name="sbt2 29 4" xfId="57900" xr:uid="{00000000-0005-0000-0000-00009AD20000}"/>
    <cellStyle name="sbt2 3" xfId="2812" xr:uid="{00000000-0005-0000-0000-00009BD20000}"/>
    <cellStyle name="sbt2 3 10" xfId="6418" xr:uid="{00000000-0005-0000-0000-00009CD20000}"/>
    <cellStyle name="sbt2 3 10 2" xfId="23717" xr:uid="{00000000-0005-0000-0000-00009DD20000}"/>
    <cellStyle name="sbt2 3 10 3" xfId="28078" xr:uid="{00000000-0005-0000-0000-00009ED20000}"/>
    <cellStyle name="sbt2 3 10 4" xfId="48215" xr:uid="{00000000-0005-0000-0000-00009FD20000}"/>
    <cellStyle name="sbt2 3 11" xfId="6712" xr:uid="{00000000-0005-0000-0000-0000A0D20000}"/>
    <cellStyle name="sbt2 3 11 2" xfId="23979" xr:uid="{00000000-0005-0000-0000-0000A1D20000}"/>
    <cellStyle name="sbt2 3 11 3" xfId="35102" xr:uid="{00000000-0005-0000-0000-0000A2D20000}"/>
    <cellStyle name="sbt2 3 11 4" xfId="48438" xr:uid="{00000000-0005-0000-0000-0000A3D20000}"/>
    <cellStyle name="sbt2 3 12" xfId="7077" xr:uid="{00000000-0005-0000-0000-0000A4D20000}"/>
    <cellStyle name="sbt2 3 12 2" xfId="24308" xr:uid="{00000000-0005-0000-0000-0000A5D20000}"/>
    <cellStyle name="sbt2 3 12 3" xfId="35749" xr:uid="{00000000-0005-0000-0000-0000A6D20000}"/>
    <cellStyle name="sbt2 3 12 4" xfId="48718" xr:uid="{00000000-0005-0000-0000-0000A7D20000}"/>
    <cellStyle name="sbt2 3 13" xfId="7502" xr:uid="{00000000-0005-0000-0000-0000A8D20000}"/>
    <cellStyle name="sbt2 3 13 2" xfId="24685" xr:uid="{00000000-0005-0000-0000-0000A9D20000}"/>
    <cellStyle name="sbt2 3 13 3" xfId="36057" xr:uid="{00000000-0005-0000-0000-0000AAD20000}"/>
    <cellStyle name="sbt2 3 13 4" xfId="49028" xr:uid="{00000000-0005-0000-0000-0000ABD20000}"/>
    <cellStyle name="sbt2 3 14" xfId="7800" xr:uid="{00000000-0005-0000-0000-0000ACD20000}"/>
    <cellStyle name="sbt2 3 14 2" xfId="24955" xr:uid="{00000000-0005-0000-0000-0000ADD20000}"/>
    <cellStyle name="sbt2 3 14 3" xfId="36287" xr:uid="{00000000-0005-0000-0000-0000AED20000}"/>
    <cellStyle name="sbt2 3 14 4" xfId="49258" xr:uid="{00000000-0005-0000-0000-0000AFD20000}"/>
    <cellStyle name="sbt2 3 15" xfId="8381" xr:uid="{00000000-0005-0000-0000-0000B0D20000}"/>
    <cellStyle name="sbt2 3 15 2" xfId="25497" xr:uid="{00000000-0005-0000-0000-0000B1D20000}"/>
    <cellStyle name="sbt2 3 15 3" xfId="36770" xr:uid="{00000000-0005-0000-0000-0000B2D20000}"/>
    <cellStyle name="sbt2 3 15 4" xfId="49741" xr:uid="{00000000-0005-0000-0000-0000B3D20000}"/>
    <cellStyle name="sbt2 3 16" xfId="8643" xr:uid="{00000000-0005-0000-0000-0000B4D20000}"/>
    <cellStyle name="sbt2 3 16 2" xfId="25724" xr:uid="{00000000-0005-0000-0000-0000B5D20000}"/>
    <cellStyle name="sbt2 3 16 3" xfId="36959" xr:uid="{00000000-0005-0000-0000-0000B6D20000}"/>
    <cellStyle name="sbt2 3 16 4" xfId="49930" xr:uid="{00000000-0005-0000-0000-0000B7D20000}"/>
    <cellStyle name="sbt2 3 17" xfId="8921" xr:uid="{00000000-0005-0000-0000-0000B8D20000}"/>
    <cellStyle name="sbt2 3 17 2" xfId="25974" xr:uid="{00000000-0005-0000-0000-0000B9D20000}"/>
    <cellStyle name="sbt2 3 17 3" xfId="37175" xr:uid="{00000000-0005-0000-0000-0000BAD20000}"/>
    <cellStyle name="sbt2 3 17 4" xfId="50146" xr:uid="{00000000-0005-0000-0000-0000BBD20000}"/>
    <cellStyle name="sbt2 3 18" xfId="10441" xr:uid="{00000000-0005-0000-0000-0000BCD20000}"/>
    <cellStyle name="sbt2 3 18 2" xfId="27394" xr:uid="{00000000-0005-0000-0000-0000BDD20000}"/>
    <cellStyle name="sbt2 3 18 3" xfId="38435" xr:uid="{00000000-0005-0000-0000-0000BED20000}"/>
    <cellStyle name="sbt2 3 18 4" xfId="51422" xr:uid="{00000000-0005-0000-0000-0000BFD20000}"/>
    <cellStyle name="sbt2 3 19" xfId="10687" xr:uid="{00000000-0005-0000-0000-0000C0D20000}"/>
    <cellStyle name="sbt2 3 19 2" xfId="27623" xr:uid="{00000000-0005-0000-0000-0000C1D20000}"/>
    <cellStyle name="sbt2 3 19 3" xfId="38632" xr:uid="{00000000-0005-0000-0000-0000C2D20000}"/>
    <cellStyle name="sbt2 3 19 4" xfId="51640" xr:uid="{00000000-0005-0000-0000-0000C3D20000}"/>
    <cellStyle name="sbt2 3 2" xfId="3326" xr:uid="{00000000-0005-0000-0000-0000C4D20000}"/>
    <cellStyle name="sbt2 3 2 2" xfId="20900" xr:uid="{00000000-0005-0000-0000-0000C5D20000}"/>
    <cellStyle name="sbt2 3 2 3" xfId="24203" xr:uid="{00000000-0005-0000-0000-0000C6D20000}"/>
    <cellStyle name="sbt2 3 2 4" xfId="45814" xr:uid="{00000000-0005-0000-0000-0000C7D20000}"/>
    <cellStyle name="sbt2 3 20" xfId="11011" xr:uid="{00000000-0005-0000-0000-0000C8D20000}"/>
    <cellStyle name="sbt2 3 20 2" xfId="27918" xr:uid="{00000000-0005-0000-0000-0000C9D20000}"/>
    <cellStyle name="sbt2 3 20 3" xfId="38871" xr:uid="{00000000-0005-0000-0000-0000CAD20000}"/>
    <cellStyle name="sbt2 3 20 4" xfId="51879" xr:uid="{00000000-0005-0000-0000-0000CBD20000}"/>
    <cellStyle name="sbt2 3 21" xfId="11349" xr:uid="{00000000-0005-0000-0000-0000CCD20000}"/>
    <cellStyle name="sbt2 3 21 2" xfId="28225" xr:uid="{00000000-0005-0000-0000-0000CDD20000}"/>
    <cellStyle name="sbt2 3 21 3" xfId="39128" xr:uid="{00000000-0005-0000-0000-0000CED20000}"/>
    <cellStyle name="sbt2 3 21 4" xfId="52136" xr:uid="{00000000-0005-0000-0000-0000CFD20000}"/>
    <cellStyle name="sbt2 3 22" xfId="11620" xr:uid="{00000000-0005-0000-0000-0000D0D20000}"/>
    <cellStyle name="sbt2 3 22 2" xfId="28464" xr:uid="{00000000-0005-0000-0000-0000D1D20000}"/>
    <cellStyle name="sbt2 3 22 3" xfId="39331" xr:uid="{00000000-0005-0000-0000-0000D2D20000}"/>
    <cellStyle name="sbt2 3 22 4" xfId="52339" xr:uid="{00000000-0005-0000-0000-0000D3D20000}"/>
    <cellStyle name="sbt2 3 23" xfId="11951" xr:uid="{00000000-0005-0000-0000-0000D4D20000}"/>
    <cellStyle name="sbt2 3 23 2" xfId="28764" xr:uid="{00000000-0005-0000-0000-0000D5D20000}"/>
    <cellStyle name="sbt2 3 23 3" xfId="39592" xr:uid="{00000000-0005-0000-0000-0000D6D20000}"/>
    <cellStyle name="sbt2 3 23 4" xfId="52600" xr:uid="{00000000-0005-0000-0000-0000D7D20000}"/>
    <cellStyle name="sbt2 3 24" xfId="12236" xr:uid="{00000000-0005-0000-0000-0000D8D20000}"/>
    <cellStyle name="sbt2 3 24 2" xfId="29017" xr:uid="{00000000-0005-0000-0000-0000D9D20000}"/>
    <cellStyle name="sbt2 3 24 3" xfId="39791" xr:uid="{00000000-0005-0000-0000-0000DAD20000}"/>
    <cellStyle name="sbt2 3 24 4" xfId="52799" xr:uid="{00000000-0005-0000-0000-0000DBD20000}"/>
    <cellStyle name="sbt2 3 25" xfId="12509" xr:uid="{00000000-0005-0000-0000-0000DCD20000}"/>
    <cellStyle name="sbt2 3 25 2" xfId="29258" xr:uid="{00000000-0005-0000-0000-0000DDD20000}"/>
    <cellStyle name="sbt2 3 25 3" xfId="39992" xr:uid="{00000000-0005-0000-0000-0000DED20000}"/>
    <cellStyle name="sbt2 3 25 4" xfId="53000" xr:uid="{00000000-0005-0000-0000-0000DFD20000}"/>
    <cellStyle name="sbt2 3 26" xfId="12792" xr:uid="{00000000-0005-0000-0000-0000E0D20000}"/>
    <cellStyle name="sbt2 3 26 2" xfId="29509" xr:uid="{00000000-0005-0000-0000-0000E1D20000}"/>
    <cellStyle name="sbt2 3 26 3" xfId="40193" xr:uid="{00000000-0005-0000-0000-0000E2D20000}"/>
    <cellStyle name="sbt2 3 26 4" xfId="53201" xr:uid="{00000000-0005-0000-0000-0000E3D20000}"/>
    <cellStyle name="sbt2 3 27" xfId="13135" xr:uid="{00000000-0005-0000-0000-0000E4D20000}"/>
    <cellStyle name="sbt2 3 27 2" xfId="29817" xr:uid="{00000000-0005-0000-0000-0000E5D20000}"/>
    <cellStyle name="sbt2 3 27 3" xfId="40461" xr:uid="{00000000-0005-0000-0000-0000E6D20000}"/>
    <cellStyle name="sbt2 3 27 4" xfId="53469" xr:uid="{00000000-0005-0000-0000-0000E7D20000}"/>
    <cellStyle name="sbt2 3 28" xfId="13472" xr:uid="{00000000-0005-0000-0000-0000E8D20000}"/>
    <cellStyle name="sbt2 3 28 2" xfId="30123" xr:uid="{00000000-0005-0000-0000-0000E9D20000}"/>
    <cellStyle name="sbt2 3 28 3" xfId="40727" xr:uid="{00000000-0005-0000-0000-0000EAD20000}"/>
    <cellStyle name="sbt2 3 28 4" xfId="53735" xr:uid="{00000000-0005-0000-0000-0000EBD20000}"/>
    <cellStyle name="sbt2 3 29" xfId="13711" xr:uid="{00000000-0005-0000-0000-0000ECD20000}"/>
    <cellStyle name="sbt2 3 29 2" xfId="30336" xr:uid="{00000000-0005-0000-0000-0000EDD20000}"/>
    <cellStyle name="sbt2 3 29 3" xfId="40912" xr:uid="{00000000-0005-0000-0000-0000EED20000}"/>
    <cellStyle name="sbt2 3 29 4" xfId="53920" xr:uid="{00000000-0005-0000-0000-0000EFD20000}"/>
    <cellStyle name="sbt2 3 3" xfId="3622" xr:uid="{00000000-0005-0000-0000-0000F0D20000}"/>
    <cellStyle name="sbt2 3 3 2" xfId="21160" xr:uid="{00000000-0005-0000-0000-0000F1D20000}"/>
    <cellStyle name="sbt2 3 3 3" xfId="27557" xr:uid="{00000000-0005-0000-0000-0000F2D20000}"/>
    <cellStyle name="sbt2 3 3 4" xfId="46031" xr:uid="{00000000-0005-0000-0000-0000F3D20000}"/>
    <cellStyle name="sbt2 3 30" xfId="13986" xr:uid="{00000000-0005-0000-0000-0000F4D20000}"/>
    <cellStyle name="sbt2 3 30 2" xfId="30576" xr:uid="{00000000-0005-0000-0000-0000F5D20000}"/>
    <cellStyle name="sbt2 3 30 3" xfId="41114" xr:uid="{00000000-0005-0000-0000-0000F6D20000}"/>
    <cellStyle name="sbt2 3 30 4" xfId="54122" xr:uid="{00000000-0005-0000-0000-0000F7D20000}"/>
    <cellStyle name="sbt2 3 31" xfId="14283" xr:uid="{00000000-0005-0000-0000-0000F8D20000}"/>
    <cellStyle name="sbt2 3 31 2" xfId="30840" xr:uid="{00000000-0005-0000-0000-0000F9D20000}"/>
    <cellStyle name="sbt2 3 31 3" xfId="41330" xr:uid="{00000000-0005-0000-0000-0000FAD20000}"/>
    <cellStyle name="sbt2 3 31 4" xfId="54338" xr:uid="{00000000-0005-0000-0000-0000FBD20000}"/>
    <cellStyle name="sbt2 3 32" xfId="14607" xr:uid="{00000000-0005-0000-0000-0000FCD20000}"/>
    <cellStyle name="sbt2 3 32 2" xfId="31128" xr:uid="{00000000-0005-0000-0000-0000FDD20000}"/>
    <cellStyle name="sbt2 3 32 3" xfId="41573" xr:uid="{00000000-0005-0000-0000-0000FED20000}"/>
    <cellStyle name="sbt2 3 32 4" xfId="54581" xr:uid="{00000000-0005-0000-0000-0000FFD20000}"/>
    <cellStyle name="sbt2 3 33" xfId="14910" xr:uid="{00000000-0005-0000-0000-000000D30000}"/>
    <cellStyle name="sbt2 3 33 2" xfId="31397" xr:uid="{00000000-0005-0000-0000-000001D30000}"/>
    <cellStyle name="sbt2 3 33 3" xfId="41805" xr:uid="{00000000-0005-0000-0000-000002D30000}"/>
    <cellStyle name="sbt2 3 33 4" xfId="54813" xr:uid="{00000000-0005-0000-0000-000003D30000}"/>
    <cellStyle name="sbt2 3 34" xfId="15215" xr:uid="{00000000-0005-0000-0000-000004D30000}"/>
    <cellStyle name="sbt2 3 34 2" xfId="31666" xr:uid="{00000000-0005-0000-0000-000005D30000}"/>
    <cellStyle name="sbt2 3 34 3" xfId="42035" xr:uid="{00000000-0005-0000-0000-000006D30000}"/>
    <cellStyle name="sbt2 3 34 4" xfId="55043" xr:uid="{00000000-0005-0000-0000-000007D30000}"/>
    <cellStyle name="sbt2 3 35" xfId="15661" xr:uid="{00000000-0005-0000-0000-000008D30000}"/>
    <cellStyle name="sbt2 3 35 2" xfId="32070" xr:uid="{00000000-0005-0000-0000-000009D30000}"/>
    <cellStyle name="sbt2 3 35 3" xfId="42397" xr:uid="{00000000-0005-0000-0000-00000AD30000}"/>
    <cellStyle name="sbt2 3 35 4" xfId="55405" xr:uid="{00000000-0005-0000-0000-00000BD30000}"/>
    <cellStyle name="sbt2 3 36" xfId="15924" xr:uid="{00000000-0005-0000-0000-00000CD30000}"/>
    <cellStyle name="sbt2 3 36 2" xfId="32297" xr:uid="{00000000-0005-0000-0000-00000DD30000}"/>
    <cellStyle name="sbt2 3 36 3" xfId="42587" xr:uid="{00000000-0005-0000-0000-00000ED30000}"/>
    <cellStyle name="sbt2 3 36 4" xfId="55595" xr:uid="{00000000-0005-0000-0000-00000FD30000}"/>
    <cellStyle name="sbt2 3 37" xfId="16411" xr:uid="{00000000-0005-0000-0000-000010D30000}"/>
    <cellStyle name="sbt2 3 37 2" xfId="32744" xr:uid="{00000000-0005-0000-0000-000011D30000}"/>
    <cellStyle name="sbt2 3 37 3" xfId="42983" xr:uid="{00000000-0005-0000-0000-000012D30000}"/>
    <cellStyle name="sbt2 3 37 4" xfId="55991" xr:uid="{00000000-0005-0000-0000-000013D30000}"/>
    <cellStyle name="sbt2 3 38" xfId="16631" xr:uid="{00000000-0005-0000-0000-000014D30000}"/>
    <cellStyle name="sbt2 3 38 2" xfId="32939" xr:uid="{00000000-0005-0000-0000-000015D30000}"/>
    <cellStyle name="sbt2 3 38 3" xfId="43154" xr:uid="{00000000-0005-0000-0000-000016D30000}"/>
    <cellStyle name="sbt2 3 38 4" xfId="56162" xr:uid="{00000000-0005-0000-0000-000017D30000}"/>
    <cellStyle name="sbt2 3 39" xfId="17433" xr:uid="{00000000-0005-0000-0000-000018D30000}"/>
    <cellStyle name="sbt2 3 39 2" xfId="33671" xr:uid="{00000000-0005-0000-0000-000019D30000}"/>
    <cellStyle name="sbt2 3 39 3" xfId="43786" xr:uid="{00000000-0005-0000-0000-00001AD30000}"/>
    <cellStyle name="sbt2 3 39 4" xfId="56794" xr:uid="{00000000-0005-0000-0000-00001BD30000}"/>
    <cellStyle name="sbt2 3 4" xfId="4239" xr:uid="{00000000-0005-0000-0000-00001CD30000}"/>
    <cellStyle name="sbt2 3 4 2" xfId="21724" xr:uid="{00000000-0005-0000-0000-00001DD30000}"/>
    <cellStyle name="sbt2 3 4 3" xfId="19824" xr:uid="{00000000-0005-0000-0000-00001ED30000}"/>
    <cellStyle name="sbt2 3 4 4" xfId="46509" xr:uid="{00000000-0005-0000-0000-00001FD30000}"/>
    <cellStyle name="sbt2 3 40" xfId="17682" xr:uid="{00000000-0005-0000-0000-000020D30000}"/>
    <cellStyle name="sbt2 3 40 2" xfId="33892" xr:uid="{00000000-0005-0000-0000-000021D30000}"/>
    <cellStyle name="sbt2 3 40 3" xfId="43967" xr:uid="{00000000-0005-0000-0000-000022D30000}"/>
    <cellStyle name="sbt2 3 40 4" xfId="56975" xr:uid="{00000000-0005-0000-0000-000023D30000}"/>
    <cellStyle name="sbt2 3 41" xfId="18001" xr:uid="{00000000-0005-0000-0000-000024D30000}"/>
    <cellStyle name="sbt2 3 41 2" xfId="34174" xr:uid="{00000000-0005-0000-0000-000025D30000}"/>
    <cellStyle name="sbt2 3 41 3" xfId="44201" xr:uid="{00000000-0005-0000-0000-000026D30000}"/>
    <cellStyle name="sbt2 3 41 4" xfId="57209" xr:uid="{00000000-0005-0000-0000-000027D30000}"/>
    <cellStyle name="sbt2 3 42" xfId="18312" xr:uid="{00000000-0005-0000-0000-000028D30000}"/>
    <cellStyle name="sbt2 3 42 2" xfId="34449" xr:uid="{00000000-0005-0000-0000-000029D30000}"/>
    <cellStyle name="sbt2 3 42 3" xfId="44431" xr:uid="{00000000-0005-0000-0000-00002AD30000}"/>
    <cellStyle name="sbt2 3 42 4" xfId="57439" xr:uid="{00000000-0005-0000-0000-00002BD30000}"/>
    <cellStyle name="sbt2 3 43" xfId="18628" xr:uid="{00000000-0005-0000-0000-00002CD30000}"/>
    <cellStyle name="sbt2 3 43 2" xfId="34729" xr:uid="{00000000-0005-0000-0000-00002DD30000}"/>
    <cellStyle name="sbt2 3 43 3" xfId="44666" xr:uid="{00000000-0005-0000-0000-00002ED30000}"/>
    <cellStyle name="sbt2 3 43 4" xfId="57674" xr:uid="{00000000-0005-0000-0000-00002FD30000}"/>
    <cellStyle name="sbt2 3 44" xfId="19090" xr:uid="{00000000-0005-0000-0000-000030D30000}"/>
    <cellStyle name="sbt2 3 44 2" xfId="35138" xr:uid="{00000000-0005-0000-0000-000031D30000}"/>
    <cellStyle name="sbt2 3 44 3" xfId="45008" xr:uid="{00000000-0005-0000-0000-000032D30000}"/>
    <cellStyle name="sbt2 3 44 4" xfId="58016" xr:uid="{00000000-0005-0000-0000-000033D30000}"/>
    <cellStyle name="sbt2 3 45" xfId="19391" xr:uid="{00000000-0005-0000-0000-000034D30000}"/>
    <cellStyle name="sbt2 3 45 2" xfId="35404" xr:uid="{00000000-0005-0000-0000-000035D30000}"/>
    <cellStyle name="sbt2 3 45 3" xfId="45231" xr:uid="{00000000-0005-0000-0000-000036D30000}"/>
    <cellStyle name="sbt2 3 45 4" xfId="58239" xr:uid="{00000000-0005-0000-0000-000037D30000}"/>
    <cellStyle name="sbt2 3 46" xfId="20591" xr:uid="{00000000-0005-0000-0000-000038D30000}"/>
    <cellStyle name="sbt2 3 47" xfId="29162" xr:uid="{00000000-0005-0000-0000-000039D30000}"/>
    <cellStyle name="sbt2 3 48" xfId="45515" xr:uid="{00000000-0005-0000-0000-00003AD30000}"/>
    <cellStyle name="sbt2 3 5" xfId="4482" xr:uid="{00000000-0005-0000-0000-00003BD30000}"/>
    <cellStyle name="sbt2 3 5 2" xfId="21935" xr:uid="{00000000-0005-0000-0000-00003CD30000}"/>
    <cellStyle name="sbt2 3 5 3" xfId="28099" xr:uid="{00000000-0005-0000-0000-00003DD30000}"/>
    <cellStyle name="sbt2 3 5 4" xfId="46679" xr:uid="{00000000-0005-0000-0000-00003ED30000}"/>
    <cellStyle name="sbt2 3 6" xfId="4873" xr:uid="{00000000-0005-0000-0000-00003FD30000}"/>
    <cellStyle name="sbt2 3 6 2" xfId="22298" xr:uid="{00000000-0005-0000-0000-000040D30000}"/>
    <cellStyle name="sbt2 3 6 3" xfId="34571" xr:uid="{00000000-0005-0000-0000-000041D30000}"/>
    <cellStyle name="sbt2 3 6 4" xfId="46992" xr:uid="{00000000-0005-0000-0000-000042D30000}"/>
    <cellStyle name="sbt2 3 7" xfId="5099" xr:uid="{00000000-0005-0000-0000-000043D30000}"/>
    <cellStyle name="sbt2 3 7 2" xfId="22502" xr:uid="{00000000-0005-0000-0000-000044D30000}"/>
    <cellStyle name="sbt2 3 7 3" xfId="19731" xr:uid="{00000000-0005-0000-0000-000045D30000}"/>
    <cellStyle name="sbt2 3 7 4" xfId="47174" xr:uid="{00000000-0005-0000-0000-000046D30000}"/>
    <cellStyle name="sbt2 3 8" xfId="5384" xr:uid="{00000000-0005-0000-0000-000047D30000}"/>
    <cellStyle name="sbt2 3 8 2" xfId="22763" xr:uid="{00000000-0005-0000-0000-000048D30000}"/>
    <cellStyle name="sbt2 3 8 3" xfId="20307" xr:uid="{00000000-0005-0000-0000-000049D30000}"/>
    <cellStyle name="sbt2 3 8 4" xfId="47392" xr:uid="{00000000-0005-0000-0000-00004AD30000}"/>
    <cellStyle name="sbt2 3 9" xfId="5592" xr:uid="{00000000-0005-0000-0000-00004BD30000}"/>
    <cellStyle name="sbt2 3 9 2" xfId="22952" xr:uid="{00000000-0005-0000-0000-00004CD30000}"/>
    <cellStyle name="sbt2 3 9 3" xfId="28056" xr:uid="{00000000-0005-0000-0000-00004DD30000}"/>
    <cellStyle name="sbt2 3 9 4" xfId="47554" xr:uid="{00000000-0005-0000-0000-00004ED30000}"/>
    <cellStyle name="sbt2 30" xfId="20220" xr:uid="{00000000-0005-0000-0000-00004FD30000}"/>
    <cellStyle name="sbt2 31" xfId="32525" xr:uid="{00000000-0005-0000-0000-000050D30000}"/>
    <cellStyle name="sbt2 32" xfId="45433" xr:uid="{00000000-0005-0000-0000-000051D30000}"/>
    <cellStyle name="sbt2 4" xfId="2721" xr:uid="{00000000-0005-0000-0000-000052D30000}"/>
    <cellStyle name="sbt2 4 10" xfId="5950" xr:uid="{00000000-0005-0000-0000-000053D30000}"/>
    <cellStyle name="sbt2 4 10 2" xfId="23287" xr:uid="{00000000-0005-0000-0000-000054D30000}"/>
    <cellStyle name="sbt2 4 10 3" xfId="27381" xr:uid="{00000000-0005-0000-0000-000055D30000}"/>
    <cellStyle name="sbt2 4 10 4" xfId="47855" xr:uid="{00000000-0005-0000-0000-000056D30000}"/>
    <cellStyle name="sbt2 4 11" xfId="6655" xr:uid="{00000000-0005-0000-0000-000057D30000}"/>
    <cellStyle name="sbt2 4 11 2" xfId="23934" xr:uid="{00000000-0005-0000-0000-000058D30000}"/>
    <cellStyle name="sbt2 4 11 3" xfId="28900" xr:uid="{00000000-0005-0000-0000-000059D30000}"/>
    <cellStyle name="sbt2 4 11 4" xfId="48417" xr:uid="{00000000-0005-0000-0000-00005AD30000}"/>
    <cellStyle name="sbt2 4 12" xfId="7029" xr:uid="{00000000-0005-0000-0000-00005BD30000}"/>
    <cellStyle name="sbt2 4 12 2" xfId="24273" xr:uid="{00000000-0005-0000-0000-00005CD30000}"/>
    <cellStyle name="sbt2 4 12 3" xfId="35737" xr:uid="{00000000-0005-0000-0000-00005DD30000}"/>
    <cellStyle name="sbt2 4 12 4" xfId="48706" xr:uid="{00000000-0005-0000-0000-00005ED30000}"/>
    <cellStyle name="sbt2 4 13" xfId="7444" xr:uid="{00000000-0005-0000-0000-00005FD30000}"/>
    <cellStyle name="sbt2 4 13 2" xfId="24644" xr:uid="{00000000-0005-0000-0000-000060D30000}"/>
    <cellStyle name="sbt2 4 13 3" xfId="36035" xr:uid="{00000000-0005-0000-0000-000061D30000}"/>
    <cellStyle name="sbt2 4 13 4" xfId="49006" xr:uid="{00000000-0005-0000-0000-000062D30000}"/>
    <cellStyle name="sbt2 4 14" xfId="7752" xr:uid="{00000000-0005-0000-0000-000063D30000}"/>
    <cellStyle name="sbt2 4 14 2" xfId="24915" xr:uid="{00000000-0005-0000-0000-000064D30000}"/>
    <cellStyle name="sbt2 4 14 3" xfId="36266" xr:uid="{00000000-0005-0000-0000-000065D30000}"/>
    <cellStyle name="sbt2 4 14 4" xfId="49237" xr:uid="{00000000-0005-0000-0000-000066D30000}"/>
    <cellStyle name="sbt2 4 15" xfId="8328" xr:uid="{00000000-0005-0000-0000-000067D30000}"/>
    <cellStyle name="sbt2 4 15 2" xfId="25453" xr:uid="{00000000-0005-0000-0000-000068D30000}"/>
    <cellStyle name="sbt2 4 15 3" xfId="36744" xr:uid="{00000000-0005-0000-0000-000069D30000}"/>
    <cellStyle name="sbt2 4 15 4" xfId="49715" xr:uid="{00000000-0005-0000-0000-00006AD30000}"/>
    <cellStyle name="sbt2 4 16" xfId="8153" xr:uid="{00000000-0005-0000-0000-00006BD30000}"/>
    <cellStyle name="sbt2 4 16 2" xfId="25285" xr:uid="{00000000-0005-0000-0000-00006CD30000}"/>
    <cellStyle name="sbt2 4 16 3" xfId="36588" xr:uid="{00000000-0005-0000-0000-00006DD30000}"/>
    <cellStyle name="sbt2 4 16 4" xfId="49559" xr:uid="{00000000-0005-0000-0000-00006ED30000}"/>
    <cellStyle name="sbt2 4 17" xfId="8873" xr:uid="{00000000-0005-0000-0000-00006FD30000}"/>
    <cellStyle name="sbt2 4 17 2" xfId="25935" xr:uid="{00000000-0005-0000-0000-000070D30000}"/>
    <cellStyle name="sbt2 4 17 3" xfId="37154" xr:uid="{00000000-0005-0000-0000-000071D30000}"/>
    <cellStyle name="sbt2 4 17 4" xfId="50125" xr:uid="{00000000-0005-0000-0000-000072D30000}"/>
    <cellStyle name="sbt2 4 18" xfId="10379" xr:uid="{00000000-0005-0000-0000-000073D30000}"/>
    <cellStyle name="sbt2 4 18 2" xfId="27342" xr:uid="{00000000-0005-0000-0000-000074D30000}"/>
    <cellStyle name="sbt2 4 18 3" xfId="38401" xr:uid="{00000000-0005-0000-0000-000075D30000}"/>
    <cellStyle name="sbt2 4 18 4" xfId="51361" xr:uid="{00000000-0005-0000-0000-000076D30000}"/>
    <cellStyle name="sbt2 4 19" xfId="10069" xr:uid="{00000000-0005-0000-0000-000077D30000}"/>
    <cellStyle name="sbt2 4 19 2" xfId="27047" xr:uid="{00000000-0005-0000-0000-000078D30000}"/>
    <cellStyle name="sbt2 4 19 3" xfId="38135" xr:uid="{00000000-0005-0000-0000-000079D30000}"/>
    <cellStyle name="sbt2 4 19 4" xfId="51100" xr:uid="{00000000-0005-0000-0000-00007AD30000}"/>
    <cellStyle name="sbt2 4 2" xfId="3269" xr:uid="{00000000-0005-0000-0000-00007BD30000}"/>
    <cellStyle name="sbt2 4 2 2" xfId="20855" xr:uid="{00000000-0005-0000-0000-00007CD30000}"/>
    <cellStyle name="sbt2 4 2 3" xfId="26998" xr:uid="{00000000-0005-0000-0000-00007DD30000}"/>
    <cellStyle name="sbt2 4 2 4" xfId="45793" xr:uid="{00000000-0005-0000-0000-00007ED30000}"/>
    <cellStyle name="sbt2 4 20" xfId="10937" xr:uid="{00000000-0005-0000-0000-00007FD30000}"/>
    <cellStyle name="sbt2 4 20 2" xfId="27857" xr:uid="{00000000-0005-0000-0000-000080D30000}"/>
    <cellStyle name="sbt2 4 20 3" xfId="38835" xr:uid="{00000000-0005-0000-0000-000081D30000}"/>
    <cellStyle name="sbt2 4 20 4" xfId="51843" xr:uid="{00000000-0005-0000-0000-000082D30000}"/>
    <cellStyle name="sbt2 4 21" xfId="11281" xr:uid="{00000000-0005-0000-0000-000083D30000}"/>
    <cellStyle name="sbt2 4 21 2" xfId="28164" xr:uid="{00000000-0005-0000-0000-000084D30000}"/>
    <cellStyle name="sbt2 4 21 3" xfId="39090" xr:uid="{00000000-0005-0000-0000-000085D30000}"/>
    <cellStyle name="sbt2 4 21 4" xfId="52098" xr:uid="{00000000-0005-0000-0000-000086D30000}"/>
    <cellStyle name="sbt2 4 22" xfId="9347" xr:uid="{00000000-0005-0000-0000-000087D30000}"/>
    <cellStyle name="sbt2 4 22 2" xfId="26374" xr:uid="{00000000-0005-0000-0000-000088D30000}"/>
    <cellStyle name="sbt2 4 22 3" xfId="37540" xr:uid="{00000000-0005-0000-0000-000089D30000}"/>
    <cellStyle name="sbt2 4 22 4" xfId="50506" xr:uid="{00000000-0005-0000-0000-00008AD30000}"/>
    <cellStyle name="sbt2 4 23" xfId="11882" xr:uid="{00000000-0005-0000-0000-00008BD30000}"/>
    <cellStyle name="sbt2 4 23 2" xfId="28704" xr:uid="{00000000-0005-0000-0000-00008CD30000}"/>
    <cellStyle name="sbt2 4 23 3" xfId="39554" xr:uid="{00000000-0005-0000-0000-00008DD30000}"/>
    <cellStyle name="sbt2 4 23 4" xfId="52562" xr:uid="{00000000-0005-0000-0000-00008ED30000}"/>
    <cellStyle name="sbt2 4 24" xfId="9434" xr:uid="{00000000-0005-0000-0000-00008FD30000}"/>
    <cellStyle name="sbt2 4 24 2" xfId="26457" xr:uid="{00000000-0005-0000-0000-000090D30000}"/>
    <cellStyle name="sbt2 4 24 3" xfId="37611" xr:uid="{00000000-0005-0000-0000-000091D30000}"/>
    <cellStyle name="sbt2 4 24 4" xfId="50577" xr:uid="{00000000-0005-0000-0000-000092D30000}"/>
    <cellStyle name="sbt2 4 25" xfId="9846" xr:uid="{00000000-0005-0000-0000-000093D30000}"/>
    <cellStyle name="sbt2 4 25 2" xfId="26839" xr:uid="{00000000-0005-0000-0000-000094D30000}"/>
    <cellStyle name="sbt2 4 25 3" xfId="37960" xr:uid="{00000000-0005-0000-0000-000095D30000}"/>
    <cellStyle name="sbt2 4 25 4" xfId="50926" xr:uid="{00000000-0005-0000-0000-000096D30000}"/>
    <cellStyle name="sbt2 4 26" xfId="9728" xr:uid="{00000000-0005-0000-0000-000097D30000}"/>
    <cellStyle name="sbt2 4 26 2" xfId="26727" xr:uid="{00000000-0005-0000-0000-000098D30000}"/>
    <cellStyle name="sbt2 4 26 3" xfId="37860" xr:uid="{00000000-0005-0000-0000-000099D30000}"/>
    <cellStyle name="sbt2 4 26 4" xfId="50826" xr:uid="{00000000-0005-0000-0000-00009AD30000}"/>
    <cellStyle name="sbt2 4 27" xfId="13068" xr:uid="{00000000-0005-0000-0000-00009BD30000}"/>
    <cellStyle name="sbt2 4 27 2" xfId="29761" xr:uid="{00000000-0005-0000-0000-00009CD30000}"/>
    <cellStyle name="sbt2 4 27 3" xfId="40426" xr:uid="{00000000-0005-0000-0000-00009DD30000}"/>
    <cellStyle name="sbt2 4 27 4" xfId="53434" xr:uid="{00000000-0005-0000-0000-00009ED30000}"/>
    <cellStyle name="sbt2 4 28" xfId="13408" xr:uid="{00000000-0005-0000-0000-00009FD30000}"/>
    <cellStyle name="sbt2 4 28 2" xfId="30070" xr:uid="{00000000-0005-0000-0000-0000A0D30000}"/>
    <cellStyle name="sbt2 4 28 3" xfId="40691" xr:uid="{00000000-0005-0000-0000-0000A1D30000}"/>
    <cellStyle name="sbt2 4 28 4" xfId="53699" xr:uid="{00000000-0005-0000-0000-0000A2D30000}"/>
    <cellStyle name="sbt2 4 29" xfId="9285" xr:uid="{00000000-0005-0000-0000-0000A3D30000}"/>
    <cellStyle name="sbt2 4 29 2" xfId="26315" xr:uid="{00000000-0005-0000-0000-0000A4D30000}"/>
    <cellStyle name="sbt2 4 29 3" xfId="37489" xr:uid="{00000000-0005-0000-0000-0000A5D30000}"/>
    <cellStyle name="sbt2 4 29 4" xfId="50455" xr:uid="{00000000-0005-0000-0000-0000A6D30000}"/>
    <cellStyle name="sbt2 4 3" xfId="3565" xr:uid="{00000000-0005-0000-0000-0000A7D30000}"/>
    <cellStyle name="sbt2 4 3 2" xfId="21119" xr:uid="{00000000-0005-0000-0000-0000A8D30000}"/>
    <cellStyle name="sbt2 4 3 3" xfId="21602" xr:uid="{00000000-0005-0000-0000-0000A9D30000}"/>
    <cellStyle name="sbt2 4 3 4" xfId="46010" xr:uid="{00000000-0005-0000-0000-0000AAD30000}"/>
    <cellStyle name="sbt2 4 30" xfId="9899" xr:uid="{00000000-0005-0000-0000-0000ABD30000}"/>
    <cellStyle name="sbt2 4 30 2" xfId="26889" xr:uid="{00000000-0005-0000-0000-0000ACD30000}"/>
    <cellStyle name="sbt2 4 30 3" xfId="38003" xr:uid="{00000000-0005-0000-0000-0000ADD30000}"/>
    <cellStyle name="sbt2 4 30 4" xfId="50969" xr:uid="{00000000-0005-0000-0000-0000AED30000}"/>
    <cellStyle name="sbt2 4 31" xfId="14221" xr:uid="{00000000-0005-0000-0000-0000AFD30000}"/>
    <cellStyle name="sbt2 4 31 2" xfId="30791" xr:uid="{00000000-0005-0000-0000-0000B0D30000}"/>
    <cellStyle name="sbt2 4 31 3" xfId="41304" xr:uid="{00000000-0005-0000-0000-0000B1D30000}"/>
    <cellStyle name="sbt2 4 31 4" xfId="54312" xr:uid="{00000000-0005-0000-0000-0000B2D30000}"/>
    <cellStyle name="sbt2 4 32" xfId="14544" xr:uid="{00000000-0005-0000-0000-0000B3D30000}"/>
    <cellStyle name="sbt2 4 32 2" xfId="31080" xr:uid="{00000000-0005-0000-0000-0000B4D30000}"/>
    <cellStyle name="sbt2 4 32 3" xfId="41548" xr:uid="{00000000-0005-0000-0000-0000B5D30000}"/>
    <cellStyle name="sbt2 4 32 4" xfId="54556" xr:uid="{00000000-0005-0000-0000-0000B6D30000}"/>
    <cellStyle name="sbt2 4 33" xfId="14860" xr:uid="{00000000-0005-0000-0000-0000B7D30000}"/>
    <cellStyle name="sbt2 4 33 2" xfId="31358" xr:uid="{00000000-0005-0000-0000-0000B8D30000}"/>
    <cellStyle name="sbt2 4 33 3" xfId="41782" xr:uid="{00000000-0005-0000-0000-0000B9D30000}"/>
    <cellStyle name="sbt2 4 33 4" xfId="54790" xr:uid="{00000000-0005-0000-0000-0000BAD30000}"/>
    <cellStyle name="sbt2 4 34" xfId="15158" xr:uid="{00000000-0005-0000-0000-0000BBD30000}"/>
    <cellStyle name="sbt2 4 34 2" xfId="31625" xr:uid="{00000000-0005-0000-0000-0000BCD30000}"/>
    <cellStyle name="sbt2 4 34 3" xfId="42014" xr:uid="{00000000-0005-0000-0000-0000BDD30000}"/>
    <cellStyle name="sbt2 4 34 4" xfId="55022" xr:uid="{00000000-0005-0000-0000-0000BED30000}"/>
    <cellStyle name="sbt2 4 35" xfId="15610" xr:uid="{00000000-0005-0000-0000-0000BFD30000}"/>
    <cellStyle name="sbt2 4 35 2" xfId="32031" xr:uid="{00000000-0005-0000-0000-0000C0D30000}"/>
    <cellStyle name="sbt2 4 35 3" xfId="42374" xr:uid="{00000000-0005-0000-0000-0000C1D30000}"/>
    <cellStyle name="sbt2 4 35 4" xfId="55382" xr:uid="{00000000-0005-0000-0000-0000C2D30000}"/>
    <cellStyle name="sbt2 4 36" xfId="15867" xr:uid="{00000000-0005-0000-0000-0000C3D30000}"/>
    <cellStyle name="sbt2 4 36 2" xfId="32259" xr:uid="{00000000-0005-0000-0000-0000C4D30000}"/>
    <cellStyle name="sbt2 4 36 3" xfId="42566" xr:uid="{00000000-0005-0000-0000-0000C5D30000}"/>
    <cellStyle name="sbt2 4 36 4" xfId="55574" xr:uid="{00000000-0005-0000-0000-0000C6D30000}"/>
    <cellStyle name="sbt2 4 37" xfId="16355" xr:uid="{00000000-0005-0000-0000-0000C7D30000}"/>
    <cellStyle name="sbt2 4 37 2" xfId="32698" xr:uid="{00000000-0005-0000-0000-0000C8D30000}"/>
    <cellStyle name="sbt2 4 37 3" xfId="42954" xr:uid="{00000000-0005-0000-0000-0000C9D30000}"/>
    <cellStyle name="sbt2 4 37 4" xfId="55962" xr:uid="{00000000-0005-0000-0000-0000CAD30000}"/>
    <cellStyle name="sbt2 4 38" xfId="16217" xr:uid="{00000000-0005-0000-0000-0000CBD30000}"/>
    <cellStyle name="sbt2 4 38 2" xfId="32569" xr:uid="{00000000-0005-0000-0000-0000CCD30000}"/>
    <cellStyle name="sbt2 4 38 3" xfId="42831" xr:uid="{00000000-0005-0000-0000-0000CDD30000}"/>
    <cellStyle name="sbt2 4 38 4" xfId="55839" xr:uid="{00000000-0005-0000-0000-0000CED30000}"/>
    <cellStyle name="sbt2 4 39" xfId="17375" xr:uid="{00000000-0005-0000-0000-0000CFD30000}"/>
    <cellStyle name="sbt2 4 39 2" xfId="33628" xr:uid="{00000000-0005-0000-0000-0000D0D30000}"/>
    <cellStyle name="sbt2 4 39 3" xfId="43766" xr:uid="{00000000-0005-0000-0000-0000D1D30000}"/>
    <cellStyle name="sbt2 4 39 4" xfId="56774" xr:uid="{00000000-0005-0000-0000-0000D2D30000}"/>
    <cellStyle name="sbt2 4 4" xfId="4184" xr:uid="{00000000-0005-0000-0000-0000D3D30000}"/>
    <cellStyle name="sbt2 4 4 2" xfId="21682" xr:uid="{00000000-0005-0000-0000-0000D4D30000}"/>
    <cellStyle name="sbt2 4 4 3" xfId="19843" xr:uid="{00000000-0005-0000-0000-0000D5D30000}"/>
    <cellStyle name="sbt2 4 4 4" xfId="46490" xr:uid="{00000000-0005-0000-0000-0000D6D30000}"/>
    <cellStyle name="sbt2 4 40" xfId="17141" xr:uid="{00000000-0005-0000-0000-0000D7D30000}"/>
    <cellStyle name="sbt2 4 40 2" xfId="33405" xr:uid="{00000000-0005-0000-0000-0000D8D30000}"/>
    <cellStyle name="sbt2 4 40 3" xfId="43566" xr:uid="{00000000-0005-0000-0000-0000D9D30000}"/>
    <cellStyle name="sbt2 4 40 4" xfId="56574" xr:uid="{00000000-0005-0000-0000-0000DAD30000}"/>
    <cellStyle name="sbt2 4 41" xfId="17936" xr:uid="{00000000-0005-0000-0000-0000DBD30000}"/>
    <cellStyle name="sbt2 4 41 2" xfId="34124" xr:uid="{00000000-0005-0000-0000-0000DCD30000}"/>
    <cellStyle name="sbt2 4 41 3" xfId="44177" xr:uid="{00000000-0005-0000-0000-0000DDD30000}"/>
    <cellStyle name="sbt2 4 41 4" xfId="57185" xr:uid="{00000000-0005-0000-0000-0000DED30000}"/>
    <cellStyle name="sbt2 4 42" xfId="18251" xr:uid="{00000000-0005-0000-0000-0000DFD30000}"/>
    <cellStyle name="sbt2 4 42 2" xfId="34399" xr:uid="{00000000-0005-0000-0000-0000E0D30000}"/>
    <cellStyle name="sbt2 4 42 3" xfId="44408" xr:uid="{00000000-0005-0000-0000-0000E1D30000}"/>
    <cellStyle name="sbt2 4 42 4" xfId="57416" xr:uid="{00000000-0005-0000-0000-0000E2D30000}"/>
    <cellStyle name="sbt2 4 43" xfId="18571" xr:uid="{00000000-0005-0000-0000-0000E3D30000}"/>
    <cellStyle name="sbt2 4 43 2" xfId="34686" xr:uid="{00000000-0005-0000-0000-0000E4D30000}"/>
    <cellStyle name="sbt2 4 43 3" xfId="44645" xr:uid="{00000000-0005-0000-0000-0000E5D30000}"/>
    <cellStyle name="sbt2 4 43 4" xfId="57653" xr:uid="{00000000-0005-0000-0000-0000E6D30000}"/>
    <cellStyle name="sbt2 4 44" xfId="19030" xr:uid="{00000000-0005-0000-0000-0000E7D30000}"/>
    <cellStyle name="sbt2 4 44 2" xfId="35093" xr:uid="{00000000-0005-0000-0000-0000E8D30000}"/>
    <cellStyle name="sbt2 4 44 3" xfId="44987" xr:uid="{00000000-0005-0000-0000-0000E9D30000}"/>
    <cellStyle name="sbt2 4 44 4" xfId="57995" xr:uid="{00000000-0005-0000-0000-0000EAD30000}"/>
    <cellStyle name="sbt2 4 45" xfId="19334" xr:uid="{00000000-0005-0000-0000-0000EBD30000}"/>
    <cellStyle name="sbt2 4 45 2" xfId="35363" xr:uid="{00000000-0005-0000-0000-0000ECD30000}"/>
    <cellStyle name="sbt2 4 45 3" xfId="45210" xr:uid="{00000000-0005-0000-0000-0000EDD30000}"/>
    <cellStyle name="sbt2 4 45 4" xfId="58218" xr:uid="{00000000-0005-0000-0000-0000EED30000}"/>
    <cellStyle name="sbt2 4 46" xfId="20541" xr:uid="{00000000-0005-0000-0000-0000EFD30000}"/>
    <cellStyle name="sbt2 4 47" xfId="28736" xr:uid="{00000000-0005-0000-0000-0000F0D30000}"/>
    <cellStyle name="sbt2 4 48" xfId="45494" xr:uid="{00000000-0005-0000-0000-0000F1D30000}"/>
    <cellStyle name="sbt2 4 5" xfId="4005" xr:uid="{00000000-0005-0000-0000-0000F2D30000}"/>
    <cellStyle name="sbt2 4 5 2" xfId="21512" xr:uid="{00000000-0005-0000-0000-0000F3D30000}"/>
    <cellStyle name="sbt2 4 5 3" xfId="19994" xr:uid="{00000000-0005-0000-0000-0000F4D30000}"/>
    <cellStyle name="sbt2 4 5 4" xfId="46338" xr:uid="{00000000-0005-0000-0000-0000F5D30000}"/>
    <cellStyle name="sbt2 4 6" xfId="4817" xr:uid="{00000000-0005-0000-0000-0000F6D30000}"/>
    <cellStyle name="sbt2 4 6 2" xfId="22250" xr:uid="{00000000-0005-0000-0000-0000F7D30000}"/>
    <cellStyle name="sbt2 4 6 3" xfId="32190" xr:uid="{00000000-0005-0000-0000-0000F8D30000}"/>
    <cellStyle name="sbt2 4 6 4" xfId="46963" xr:uid="{00000000-0005-0000-0000-0000F9D30000}"/>
    <cellStyle name="sbt2 4 7" xfId="4237" xr:uid="{00000000-0005-0000-0000-0000FAD30000}"/>
    <cellStyle name="sbt2 4 7 2" xfId="21723" xr:uid="{00000000-0005-0000-0000-0000FBD30000}"/>
    <cellStyle name="sbt2 4 7 3" xfId="19825" xr:uid="{00000000-0005-0000-0000-0000FCD30000}"/>
    <cellStyle name="sbt2 4 7 4" xfId="46508" xr:uid="{00000000-0005-0000-0000-0000FDD30000}"/>
    <cellStyle name="sbt2 4 8" xfId="5330" xr:uid="{00000000-0005-0000-0000-0000FED30000}"/>
    <cellStyle name="sbt2 4 8 2" xfId="22717" xr:uid="{00000000-0005-0000-0000-0000FFD30000}"/>
    <cellStyle name="sbt2 4 8 3" xfId="20333" xr:uid="{00000000-0005-0000-0000-000000D40000}"/>
    <cellStyle name="sbt2 4 8 4" xfId="47365" xr:uid="{00000000-0005-0000-0000-000001D40000}"/>
    <cellStyle name="sbt2 4 9" xfId="4687" xr:uid="{00000000-0005-0000-0000-000002D40000}"/>
    <cellStyle name="sbt2 4 9 2" xfId="22125" xr:uid="{00000000-0005-0000-0000-000003D40000}"/>
    <cellStyle name="sbt2 4 9 3" xfId="31281" xr:uid="{00000000-0005-0000-0000-000004D40000}"/>
    <cellStyle name="sbt2 4 9 4" xfId="46843" xr:uid="{00000000-0005-0000-0000-000005D40000}"/>
    <cellStyle name="sbt2 5" xfId="3979" xr:uid="{00000000-0005-0000-0000-000006D40000}"/>
    <cellStyle name="sbt2 5 2" xfId="21489" xr:uid="{00000000-0005-0000-0000-000007D40000}"/>
    <cellStyle name="sbt2 5 3" xfId="20009" xr:uid="{00000000-0005-0000-0000-000008D40000}"/>
    <cellStyle name="sbt2 5 4" xfId="46323" xr:uid="{00000000-0005-0000-0000-000009D40000}"/>
    <cellStyle name="sbt2 6" xfId="4737" xr:uid="{00000000-0005-0000-0000-00000AD40000}"/>
    <cellStyle name="sbt2 6 2" xfId="22173" xr:uid="{00000000-0005-0000-0000-00000BD40000}"/>
    <cellStyle name="sbt2 6 3" xfId="27073" xr:uid="{00000000-0005-0000-0000-00000CD40000}"/>
    <cellStyle name="sbt2 6 4" xfId="46888" xr:uid="{00000000-0005-0000-0000-00000DD40000}"/>
    <cellStyle name="sbt2 7" xfId="5908" xr:uid="{00000000-0005-0000-0000-00000ED40000}"/>
    <cellStyle name="sbt2 7 2" xfId="23250" xr:uid="{00000000-0005-0000-0000-00000FD40000}"/>
    <cellStyle name="sbt2 7 3" xfId="24927" xr:uid="{00000000-0005-0000-0000-000010D40000}"/>
    <cellStyle name="sbt2 7 4" xfId="47830" xr:uid="{00000000-0005-0000-0000-000011D40000}"/>
    <cellStyle name="sbt2 8" xfId="6952" xr:uid="{00000000-0005-0000-0000-000012D40000}"/>
    <cellStyle name="sbt2 8 2" xfId="24197" xr:uid="{00000000-0005-0000-0000-000013D40000}"/>
    <cellStyle name="sbt2 8 3" xfId="35665" xr:uid="{00000000-0005-0000-0000-000014D40000}"/>
    <cellStyle name="sbt2 8 4" xfId="48634" xr:uid="{00000000-0005-0000-0000-000015D40000}"/>
    <cellStyle name="sbt2 9" xfId="7312" xr:uid="{00000000-0005-0000-0000-000016D40000}"/>
    <cellStyle name="sbt2 9 2" xfId="24524" xr:uid="{00000000-0005-0000-0000-000017D40000}"/>
    <cellStyle name="sbt2 9 3" xfId="35938" xr:uid="{00000000-0005-0000-0000-000018D40000}"/>
    <cellStyle name="sbt2 9 4" xfId="48909" xr:uid="{00000000-0005-0000-0000-000019D40000}"/>
    <cellStyle name="Section Head" xfId="2536" xr:uid="{00000000-0005-0000-0000-00001AD40000}"/>
    <cellStyle name="Separador de milhares_Consolidated_GEES 2003" xfId="1624" xr:uid="{00000000-0005-0000-0000-00001BD40000}"/>
    <cellStyle name="Sheet Title" xfId="2101" xr:uid="{00000000-0005-0000-0000-00001CD40000}"/>
    <cellStyle name="Sledovaný hypertextový odkaz" xfId="1625" xr:uid="{00000000-0005-0000-0000-00001DD40000}"/>
    <cellStyle name="Style 1" xfId="1626" xr:uid="{00000000-0005-0000-0000-00001ED40000}"/>
    <cellStyle name="Style 1 10" xfId="1627" xr:uid="{00000000-0005-0000-0000-00001FD40000}"/>
    <cellStyle name="Style 1 10 2" xfId="1628" xr:uid="{00000000-0005-0000-0000-000020D40000}"/>
    <cellStyle name="Style 1 10 3" xfId="1629" xr:uid="{00000000-0005-0000-0000-000021D40000}"/>
    <cellStyle name="Style 1 10 4" xfId="1630" xr:uid="{00000000-0005-0000-0000-000022D40000}"/>
    <cellStyle name="Style 1 100" xfId="1631" xr:uid="{00000000-0005-0000-0000-000023D40000}"/>
    <cellStyle name="Style 1 100 2" xfId="1632" xr:uid="{00000000-0005-0000-0000-000024D40000}"/>
    <cellStyle name="Style 1 100 3" xfId="1633" xr:uid="{00000000-0005-0000-0000-000025D40000}"/>
    <cellStyle name="Style 1 100 4" xfId="1634" xr:uid="{00000000-0005-0000-0000-000026D40000}"/>
    <cellStyle name="Style 1 101" xfId="1635" xr:uid="{00000000-0005-0000-0000-000027D40000}"/>
    <cellStyle name="Style 1 101 2" xfId="1636" xr:uid="{00000000-0005-0000-0000-000028D40000}"/>
    <cellStyle name="Style 1 101 3" xfId="1637" xr:uid="{00000000-0005-0000-0000-000029D40000}"/>
    <cellStyle name="Style 1 101 4" xfId="1638" xr:uid="{00000000-0005-0000-0000-00002AD40000}"/>
    <cellStyle name="Style 1 102" xfId="1639" xr:uid="{00000000-0005-0000-0000-00002BD40000}"/>
    <cellStyle name="Style 1 102 2" xfId="1640" xr:uid="{00000000-0005-0000-0000-00002CD40000}"/>
    <cellStyle name="Style 1 102 3" xfId="1641" xr:uid="{00000000-0005-0000-0000-00002DD40000}"/>
    <cellStyle name="Style 1 102 4" xfId="1642" xr:uid="{00000000-0005-0000-0000-00002ED40000}"/>
    <cellStyle name="Style 1 103" xfId="1643" xr:uid="{00000000-0005-0000-0000-00002FD40000}"/>
    <cellStyle name="Style 1 103 2" xfId="1644" xr:uid="{00000000-0005-0000-0000-000030D40000}"/>
    <cellStyle name="Style 1 103 3" xfId="1645" xr:uid="{00000000-0005-0000-0000-000031D40000}"/>
    <cellStyle name="Style 1 103 4" xfId="1646" xr:uid="{00000000-0005-0000-0000-000032D40000}"/>
    <cellStyle name="Style 1 104" xfId="1647" xr:uid="{00000000-0005-0000-0000-000033D40000}"/>
    <cellStyle name="Style 1 104 2" xfId="1648" xr:uid="{00000000-0005-0000-0000-000034D40000}"/>
    <cellStyle name="Style 1 104 3" xfId="1649" xr:uid="{00000000-0005-0000-0000-000035D40000}"/>
    <cellStyle name="Style 1 104 4" xfId="1650" xr:uid="{00000000-0005-0000-0000-000036D40000}"/>
    <cellStyle name="Style 1 105" xfId="1651" xr:uid="{00000000-0005-0000-0000-000037D40000}"/>
    <cellStyle name="Style 1 105 2" xfId="1652" xr:uid="{00000000-0005-0000-0000-000038D40000}"/>
    <cellStyle name="Style 1 105 3" xfId="1653" xr:uid="{00000000-0005-0000-0000-000039D40000}"/>
    <cellStyle name="Style 1 105 4" xfId="1654" xr:uid="{00000000-0005-0000-0000-00003AD40000}"/>
    <cellStyle name="Style 1 106" xfId="1655" xr:uid="{00000000-0005-0000-0000-00003BD40000}"/>
    <cellStyle name="Style 1 106 2" xfId="1656" xr:uid="{00000000-0005-0000-0000-00003CD40000}"/>
    <cellStyle name="Style 1 106 3" xfId="1657" xr:uid="{00000000-0005-0000-0000-00003DD40000}"/>
    <cellStyle name="Style 1 106 4" xfId="1658" xr:uid="{00000000-0005-0000-0000-00003ED40000}"/>
    <cellStyle name="Style 1 107" xfId="1659" xr:uid="{00000000-0005-0000-0000-00003FD40000}"/>
    <cellStyle name="Style 1 108" xfId="1660" xr:uid="{00000000-0005-0000-0000-000040D40000}"/>
    <cellStyle name="Style 1 109" xfId="1661" xr:uid="{00000000-0005-0000-0000-000041D40000}"/>
    <cellStyle name="Style 1 11" xfId="1662" xr:uid="{00000000-0005-0000-0000-000042D40000}"/>
    <cellStyle name="Style 1 11 2" xfId="1663" xr:uid="{00000000-0005-0000-0000-000043D40000}"/>
    <cellStyle name="Style 1 11 3" xfId="1664" xr:uid="{00000000-0005-0000-0000-000044D40000}"/>
    <cellStyle name="Style 1 11 4" xfId="1665" xr:uid="{00000000-0005-0000-0000-000045D40000}"/>
    <cellStyle name="Style 1 12" xfId="1666" xr:uid="{00000000-0005-0000-0000-000046D40000}"/>
    <cellStyle name="Style 1 12 2" xfId="1667" xr:uid="{00000000-0005-0000-0000-000047D40000}"/>
    <cellStyle name="Style 1 12 3" xfId="1668" xr:uid="{00000000-0005-0000-0000-000048D40000}"/>
    <cellStyle name="Style 1 12 4" xfId="1669" xr:uid="{00000000-0005-0000-0000-000049D40000}"/>
    <cellStyle name="Style 1 13" xfId="1670" xr:uid="{00000000-0005-0000-0000-00004AD40000}"/>
    <cellStyle name="Style 1 13 2" xfId="1671" xr:uid="{00000000-0005-0000-0000-00004BD40000}"/>
    <cellStyle name="Style 1 13 3" xfId="1672" xr:uid="{00000000-0005-0000-0000-00004CD40000}"/>
    <cellStyle name="Style 1 13 4" xfId="1673" xr:uid="{00000000-0005-0000-0000-00004DD40000}"/>
    <cellStyle name="Style 1 14" xfId="1674" xr:uid="{00000000-0005-0000-0000-00004ED40000}"/>
    <cellStyle name="Style 1 14 2" xfId="1675" xr:uid="{00000000-0005-0000-0000-00004FD40000}"/>
    <cellStyle name="Style 1 14 3" xfId="1676" xr:uid="{00000000-0005-0000-0000-000050D40000}"/>
    <cellStyle name="Style 1 14 4" xfId="1677" xr:uid="{00000000-0005-0000-0000-000051D40000}"/>
    <cellStyle name="Style 1 15" xfId="1678" xr:uid="{00000000-0005-0000-0000-000052D40000}"/>
    <cellStyle name="Style 1 15 2" xfId="1679" xr:uid="{00000000-0005-0000-0000-000053D40000}"/>
    <cellStyle name="Style 1 15 3" xfId="1680" xr:uid="{00000000-0005-0000-0000-000054D40000}"/>
    <cellStyle name="Style 1 15 4" xfId="1681" xr:uid="{00000000-0005-0000-0000-000055D40000}"/>
    <cellStyle name="Style 1 16" xfId="1682" xr:uid="{00000000-0005-0000-0000-000056D40000}"/>
    <cellStyle name="Style 1 16 2" xfId="1683" xr:uid="{00000000-0005-0000-0000-000057D40000}"/>
    <cellStyle name="Style 1 16 3" xfId="1684" xr:uid="{00000000-0005-0000-0000-000058D40000}"/>
    <cellStyle name="Style 1 16 4" xfId="1685" xr:uid="{00000000-0005-0000-0000-000059D40000}"/>
    <cellStyle name="Style 1 17" xfId="1686" xr:uid="{00000000-0005-0000-0000-00005AD40000}"/>
    <cellStyle name="Style 1 17 2" xfId="1687" xr:uid="{00000000-0005-0000-0000-00005BD40000}"/>
    <cellStyle name="Style 1 17 3" xfId="1688" xr:uid="{00000000-0005-0000-0000-00005CD40000}"/>
    <cellStyle name="Style 1 17 4" xfId="1689" xr:uid="{00000000-0005-0000-0000-00005DD40000}"/>
    <cellStyle name="Style 1 18" xfId="1690" xr:uid="{00000000-0005-0000-0000-00005ED40000}"/>
    <cellStyle name="Style 1 18 2" xfId="1691" xr:uid="{00000000-0005-0000-0000-00005FD40000}"/>
    <cellStyle name="Style 1 18 3" xfId="1692" xr:uid="{00000000-0005-0000-0000-000060D40000}"/>
    <cellStyle name="Style 1 18 4" xfId="1693" xr:uid="{00000000-0005-0000-0000-000061D40000}"/>
    <cellStyle name="Style 1 19" xfId="1694" xr:uid="{00000000-0005-0000-0000-000062D40000}"/>
    <cellStyle name="Style 1 19 2" xfId="1695" xr:uid="{00000000-0005-0000-0000-000063D40000}"/>
    <cellStyle name="Style 1 19 3" xfId="1696" xr:uid="{00000000-0005-0000-0000-000064D40000}"/>
    <cellStyle name="Style 1 19 4" xfId="1697" xr:uid="{00000000-0005-0000-0000-000065D40000}"/>
    <cellStyle name="Style 1 2" xfId="1698" xr:uid="{00000000-0005-0000-0000-000066D40000}"/>
    <cellStyle name="Style 1 2 2" xfId="1699" xr:uid="{00000000-0005-0000-0000-000067D40000}"/>
    <cellStyle name="Style 1 2 3" xfId="1700" xr:uid="{00000000-0005-0000-0000-000068D40000}"/>
    <cellStyle name="Style 1 2 4" xfId="1701" xr:uid="{00000000-0005-0000-0000-000069D40000}"/>
    <cellStyle name="Style 1 20" xfId="1702" xr:uid="{00000000-0005-0000-0000-00006AD40000}"/>
    <cellStyle name="Style 1 20 2" xfId="1703" xr:uid="{00000000-0005-0000-0000-00006BD40000}"/>
    <cellStyle name="Style 1 20 3" xfId="1704" xr:uid="{00000000-0005-0000-0000-00006CD40000}"/>
    <cellStyle name="Style 1 20 4" xfId="1705" xr:uid="{00000000-0005-0000-0000-00006DD40000}"/>
    <cellStyle name="Style 1 21" xfId="1706" xr:uid="{00000000-0005-0000-0000-00006ED40000}"/>
    <cellStyle name="Style 1 21 2" xfId="1707" xr:uid="{00000000-0005-0000-0000-00006FD40000}"/>
    <cellStyle name="Style 1 21 3" xfId="1708" xr:uid="{00000000-0005-0000-0000-000070D40000}"/>
    <cellStyle name="Style 1 21 4" xfId="1709" xr:uid="{00000000-0005-0000-0000-000071D40000}"/>
    <cellStyle name="Style 1 22" xfId="1710" xr:uid="{00000000-0005-0000-0000-000072D40000}"/>
    <cellStyle name="Style 1 22 2" xfId="1711" xr:uid="{00000000-0005-0000-0000-000073D40000}"/>
    <cellStyle name="Style 1 22 3" xfId="1712" xr:uid="{00000000-0005-0000-0000-000074D40000}"/>
    <cellStyle name="Style 1 22 4" xfId="1713" xr:uid="{00000000-0005-0000-0000-000075D40000}"/>
    <cellStyle name="Style 1 23" xfId="1714" xr:uid="{00000000-0005-0000-0000-000076D40000}"/>
    <cellStyle name="Style 1 23 2" xfId="1715" xr:uid="{00000000-0005-0000-0000-000077D40000}"/>
    <cellStyle name="Style 1 23 3" xfId="1716" xr:uid="{00000000-0005-0000-0000-000078D40000}"/>
    <cellStyle name="Style 1 23 4" xfId="1717" xr:uid="{00000000-0005-0000-0000-000079D40000}"/>
    <cellStyle name="Style 1 24" xfId="1718" xr:uid="{00000000-0005-0000-0000-00007AD40000}"/>
    <cellStyle name="Style 1 24 2" xfId="1719" xr:uid="{00000000-0005-0000-0000-00007BD40000}"/>
    <cellStyle name="Style 1 24 3" xfId="1720" xr:uid="{00000000-0005-0000-0000-00007CD40000}"/>
    <cellStyle name="Style 1 24 4" xfId="1721" xr:uid="{00000000-0005-0000-0000-00007DD40000}"/>
    <cellStyle name="Style 1 25" xfId="1722" xr:uid="{00000000-0005-0000-0000-00007ED40000}"/>
    <cellStyle name="Style 1 25 2" xfId="1723" xr:uid="{00000000-0005-0000-0000-00007FD40000}"/>
    <cellStyle name="Style 1 25 3" xfId="1724" xr:uid="{00000000-0005-0000-0000-000080D40000}"/>
    <cellStyle name="Style 1 25 4" xfId="1725" xr:uid="{00000000-0005-0000-0000-000081D40000}"/>
    <cellStyle name="Style 1 26" xfId="1726" xr:uid="{00000000-0005-0000-0000-000082D40000}"/>
    <cellStyle name="Style 1 26 2" xfId="1727" xr:uid="{00000000-0005-0000-0000-000083D40000}"/>
    <cellStyle name="Style 1 26 3" xfId="1728" xr:uid="{00000000-0005-0000-0000-000084D40000}"/>
    <cellStyle name="Style 1 26 4" xfId="1729" xr:uid="{00000000-0005-0000-0000-000085D40000}"/>
    <cellStyle name="Style 1 27" xfId="1730" xr:uid="{00000000-0005-0000-0000-000086D40000}"/>
    <cellStyle name="Style 1 27 2" xfId="1731" xr:uid="{00000000-0005-0000-0000-000087D40000}"/>
    <cellStyle name="Style 1 27 3" xfId="1732" xr:uid="{00000000-0005-0000-0000-000088D40000}"/>
    <cellStyle name="Style 1 27 4" xfId="1733" xr:uid="{00000000-0005-0000-0000-000089D40000}"/>
    <cellStyle name="Style 1 28" xfId="1734" xr:uid="{00000000-0005-0000-0000-00008AD40000}"/>
    <cellStyle name="Style 1 28 2" xfId="1735" xr:uid="{00000000-0005-0000-0000-00008BD40000}"/>
    <cellStyle name="Style 1 28 3" xfId="1736" xr:uid="{00000000-0005-0000-0000-00008CD40000}"/>
    <cellStyle name="Style 1 28 4" xfId="1737" xr:uid="{00000000-0005-0000-0000-00008DD40000}"/>
    <cellStyle name="Style 1 29" xfId="1738" xr:uid="{00000000-0005-0000-0000-00008ED40000}"/>
    <cellStyle name="Style 1 29 2" xfId="1739" xr:uid="{00000000-0005-0000-0000-00008FD40000}"/>
    <cellStyle name="Style 1 29 3" xfId="1740" xr:uid="{00000000-0005-0000-0000-000090D40000}"/>
    <cellStyle name="Style 1 29 4" xfId="1741" xr:uid="{00000000-0005-0000-0000-000091D40000}"/>
    <cellStyle name="Style 1 3" xfId="1742" xr:uid="{00000000-0005-0000-0000-000092D40000}"/>
    <cellStyle name="Style 1 3 2" xfId="1743" xr:uid="{00000000-0005-0000-0000-000093D40000}"/>
    <cellStyle name="Style 1 3 3" xfId="1744" xr:uid="{00000000-0005-0000-0000-000094D40000}"/>
    <cellStyle name="Style 1 3 4" xfId="1745" xr:uid="{00000000-0005-0000-0000-000095D40000}"/>
    <cellStyle name="Style 1 30" xfId="1746" xr:uid="{00000000-0005-0000-0000-000096D40000}"/>
    <cellStyle name="Style 1 30 2" xfId="1747" xr:uid="{00000000-0005-0000-0000-000097D40000}"/>
    <cellStyle name="Style 1 30 3" xfId="1748" xr:uid="{00000000-0005-0000-0000-000098D40000}"/>
    <cellStyle name="Style 1 30 4" xfId="1749" xr:uid="{00000000-0005-0000-0000-000099D40000}"/>
    <cellStyle name="Style 1 31" xfId="1750" xr:uid="{00000000-0005-0000-0000-00009AD40000}"/>
    <cellStyle name="Style 1 31 2" xfId="1751" xr:uid="{00000000-0005-0000-0000-00009BD40000}"/>
    <cellStyle name="Style 1 31 3" xfId="1752" xr:uid="{00000000-0005-0000-0000-00009CD40000}"/>
    <cellStyle name="Style 1 31 4" xfId="1753" xr:uid="{00000000-0005-0000-0000-00009DD40000}"/>
    <cellStyle name="Style 1 32" xfId="1754" xr:uid="{00000000-0005-0000-0000-00009ED40000}"/>
    <cellStyle name="Style 1 32 2" xfId="1755" xr:uid="{00000000-0005-0000-0000-00009FD40000}"/>
    <cellStyle name="Style 1 32 3" xfId="1756" xr:uid="{00000000-0005-0000-0000-0000A0D40000}"/>
    <cellStyle name="Style 1 32 4" xfId="1757" xr:uid="{00000000-0005-0000-0000-0000A1D40000}"/>
    <cellStyle name="Style 1 33" xfId="1758" xr:uid="{00000000-0005-0000-0000-0000A2D40000}"/>
    <cellStyle name="Style 1 33 2" xfId="1759" xr:uid="{00000000-0005-0000-0000-0000A3D40000}"/>
    <cellStyle name="Style 1 33 3" xfId="1760" xr:uid="{00000000-0005-0000-0000-0000A4D40000}"/>
    <cellStyle name="Style 1 33 4" xfId="1761" xr:uid="{00000000-0005-0000-0000-0000A5D40000}"/>
    <cellStyle name="Style 1 34" xfId="1762" xr:uid="{00000000-0005-0000-0000-0000A6D40000}"/>
    <cellStyle name="Style 1 34 2" xfId="1763" xr:uid="{00000000-0005-0000-0000-0000A7D40000}"/>
    <cellStyle name="Style 1 34 3" xfId="1764" xr:uid="{00000000-0005-0000-0000-0000A8D40000}"/>
    <cellStyle name="Style 1 34 4" xfId="1765" xr:uid="{00000000-0005-0000-0000-0000A9D40000}"/>
    <cellStyle name="Style 1 35" xfId="1766" xr:uid="{00000000-0005-0000-0000-0000AAD40000}"/>
    <cellStyle name="Style 1 35 2" xfId="1767" xr:uid="{00000000-0005-0000-0000-0000ABD40000}"/>
    <cellStyle name="Style 1 35 3" xfId="1768" xr:uid="{00000000-0005-0000-0000-0000ACD40000}"/>
    <cellStyle name="Style 1 35 4" xfId="1769" xr:uid="{00000000-0005-0000-0000-0000ADD40000}"/>
    <cellStyle name="Style 1 36" xfId="1770" xr:uid="{00000000-0005-0000-0000-0000AED40000}"/>
    <cellStyle name="Style 1 36 2" xfId="1771" xr:uid="{00000000-0005-0000-0000-0000AFD40000}"/>
    <cellStyle name="Style 1 36 3" xfId="1772" xr:uid="{00000000-0005-0000-0000-0000B0D40000}"/>
    <cellStyle name="Style 1 36 4" xfId="1773" xr:uid="{00000000-0005-0000-0000-0000B1D40000}"/>
    <cellStyle name="Style 1 37" xfId="1774" xr:uid="{00000000-0005-0000-0000-0000B2D40000}"/>
    <cellStyle name="Style 1 37 2" xfId="1775" xr:uid="{00000000-0005-0000-0000-0000B3D40000}"/>
    <cellStyle name="Style 1 37 3" xfId="1776" xr:uid="{00000000-0005-0000-0000-0000B4D40000}"/>
    <cellStyle name="Style 1 37 4" xfId="1777" xr:uid="{00000000-0005-0000-0000-0000B5D40000}"/>
    <cellStyle name="Style 1 38" xfId="1778" xr:uid="{00000000-0005-0000-0000-0000B6D40000}"/>
    <cellStyle name="Style 1 38 2" xfId="1779" xr:uid="{00000000-0005-0000-0000-0000B7D40000}"/>
    <cellStyle name="Style 1 38 3" xfId="1780" xr:uid="{00000000-0005-0000-0000-0000B8D40000}"/>
    <cellStyle name="Style 1 38 4" xfId="1781" xr:uid="{00000000-0005-0000-0000-0000B9D40000}"/>
    <cellStyle name="Style 1 39" xfId="1782" xr:uid="{00000000-0005-0000-0000-0000BAD40000}"/>
    <cellStyle name="Style 1 39 2" xfId="1783" xr:uid="{00000000-0005-0000-0000-0000BBD40000}"/>
    <cellStyle name="Style 1 39 3" xfId="1784" xr:uid="{00000000-0005-0000-0000-0000BCD40000}"/>
    <cellStyle name="Style 1 39 4" xfId="1785" xr:uid="{00000000-0005-0000-0000-0000BDD40000}"/>
    <cellStyle name="Style 1 4" xfId="1786" xr:uid="{00000000-0005-0000-0000-0000BED40000}"/>
    <cellStyle name="Style 1 4 2" xfId="1787" xr:uid="{00000000-0005-0000-0000-0000BFD40000}"/>
    <cellStyle name="Style 1 4 3" xfId="1788" xr:uid="{00000000-0005-0000-0000-0000C0D40000}"/>
    <cellStyle name="Style 1 4 4" xfId="1789" xr:uid="{00000000-0005-0000-0000-0000C1D40000}"/>
    <cellStyle name="Style 1 40" xfId="1790" xr:uid="{00000000-0005-0000-0000-0000C2D40000}"/>
    <cellStyle name="Style 1 40 2" xfId="1791" xr:uid="{00000000-0005-0000-0000-0000C3D40000}"/>
    <cellStyle name="Style 1 40 3" xfId="1792" xr:uid="{00000000-0005-0000-0000-0000C4D40000}"/>
    <cellStyle name="Style 1 40 4" xfId="1793" xr:uid="{00000000-0005-0000-0000-0000C5D40000}"/>
    <cellStyle name="Style 1 41" xfId="1794" xr:uid="{00000000-0005-0000-0000-0000C6D40000}"/>
    <cellStyle name="Style 1 41 2" xfId="1795" xr:uid="{00000000-0005-0000-0000-0000C7D40000}"/>
    <cellStyle name="Style 1 41 3" xfId="1796" xr:uid="{00000000-0005-0000-0000-0000C8D40000}"/>
    <cellStyle name="Style 1 41 4" xfId="1797" xr:uid="{00000000-0005-0000-0000-0000C9D40000}"/>
    <cellStyle name="Style 1 42" xfId="1798" xr:uid="{00000000-0005-0000-0000-0000CAD40000}"/>
    <cellStyle name="Style 1 42 2" xfId="1799" xr:uid="{00000000-0005-0000-0000-0000CBD40000}"/>
    <cellStyle name="Style 1 42 3" xfId="1800" xr:uid="{00000000-0005-0000-0000-0000CCD40000}"/>
    <cellStyle name="Style 1 42 4" xfId="1801" xr:uid="{00000000-0005-0000-0000-0000CDD40000}"/>
    <cellStyle name="Style 1 43" xfId="1802" xr:uid="{00000000-0005-0000-0000-0000CED40000}"/>
    <cellStyle name="Style 1 43 2" xfId="1803" xr:uid="{00000000-0005-0000-0000-0000CFD40000}"/>
    <cellStyle name="Style 1 43 3" xfId="1804" xr:uid="{00000000-0005-0000-0000-0000D0D40000}"/>
    <cellStyle name="Style 1 43 4" xfId="1805" xr:uid="{00000000-0005-0000-0000-0000D1D40000}"/>
    <cellStyle name="Style 1 44" xfId="1806" xr:uid="{00000000-0005-0000-0000-0000D2D40000}"/>
    <cellStyle name="Style 1 44 2" xfId="1807" xr:uid="{00000000-0005-0000-0000-0000D3D40000}"/>
    <cellStyle name="Style 1 44 3" xfId="1808" xr:uid="{00000000-0005-0000-0000-0000D4D40000}"/>
    <cellStyle name="Style 1 44 4" xfId="1809" xr:uid="{00000000-0005-0000-0000-0000D5D40000}"/>
    <cellStyle name="Style 1 45" xfId="1810" xr:uid="{00000000-0005-0000-0000-0000D6D40000}"/>
    <cellStyle name="Style 1 45 2" xfId="1811" xr:uid="{00000000-0005-0000-0000-0000D7D40000}"/>
    <cellStyle name="Style 1 45 3" xfId="1812" xr:uid="{00000000-0005-0000-0000-0000D8D40000}"/>
    <cellStyle name="Style 1 45 4" xfId="1813" xr:uid="{00000000-0005-0000-0000-0000D9D40000}"/>
    <cellStyle name="Style 1 46" xfId="1814" xr:uid="{00000000-0005-0000-0000-0000DAD40000}"/>
    <cellStyle name="Style 1 46 2" xfId="1815" xr:uid="{00000000-0005-0000-0000-0000DBD40000}"/>
    <cellStyle name="Style 1 46 3" xfId="1816" xr:uid="{00000000-0005-0000-0000-0000DCD40000}"/>
    <cellStyle name="Style 1 46 4" xfId="1817" xr:uid="{00000000-0005-0000-0000-0000DDD40000}"/>
    <cellStyle name="Style 1 47" xfId="1818" xr:uid="{00000000-0005-0000-0000-0000DED40000}"/>
    <cellStyle name="Style 1 47 2" xfId="1819" xr:uid="{00000000-0005-0000-0000-0000DFD40000}"/>
    <cellStyle name="Style 1 47 3" xfId="1820" xr:uid="{00000000-0005-0000-0000-0000E0D40000}"/>
    <cellStyle name="Style 1 47 4" xfId="1821" xr:uid="{00000000-0005-0000-0000-0000E1D40000}"/>
    <cellStyle name="Style 1 48" xfId="1822" xr:uid="{00000000-0005-0000-0000-0000E2D40000}"/>
    <cellStyle name="Style 1 48 2" xfId="1823" xr:uid="{00000000-0005-0000-0000-0000E3D40000}"/>
    <cellStyle name="Style 1 48 3" xfId="1824" xr:uid="{00000000-0005-0000-0000-0000E4D40000}"/>
    <cellStyle name="Style 1 48 4" xfId="1825" xr:uid="{00000000-0005-0000-0000-0000E5D40000}"/>
    <cellStyle name="Style 1 49" xfId="1826" xr:uid="{00000000-0005-0000-0000-0000E6D40000}"/>
    <cellStyle name="Style 1 49 2" xfId="1827" xr:uid="{00000000-0005-0000-0000-0000E7D40000}"/>
    <cellStyle name="Style 1 49 3" xfId="1828" xr:uid="{00000000-0005-0000-0000-0000E8D40000}"/>
    <cellStyle name="Style 1 49 4" xfId="1829" xr:uid="{00000000-0005-0000-0000-0000E9D40000}"/>
    <cellStyle name="Style 1 5" xfId="1830" xr:uid="{00000000-0005-0000-0000-0000EAD40000}"/>
    <cellStyle name="Style 1 5 2" xfId="1831" xr:uid="{00000000-0005-0000-0000-0000EBD40000}"/>
    <cellStyle name="Style 1 5 3" xfId="1832" xr:uid="{00000000-0005-0000-0000-0000ECD40000}"/>
    <cellStyle name="Style 1 5 4" xfId="1833" xr:uid="{00000000-0005-0000-0000-0000EDD40000}"/>
    <cellStyle name="Style 1 50" xfId="1834" xr:uid="{00000000-0005-0000-0000-0000EED40000}"/>
    <cellStyle name="Style 1 50 2" xfId="1835" xr:uid="{00000000-0005-0000-0000-0000EFD40000}"/>
    <cellStyle name="Style 1 50 3" xfId="1836" xr:uid="{00000000-0005-0000-0000-0000F0D40000}"/>
    <cellStyle name="Style 1 50 4" xfId="1837" xr:uid="{00000000-0005-0000-0000-0000F1D40000}"/>
    <cellStyle name="Style 1 51" xfId="1838" xr:uid="{00000000-0005-0000-0000-0000F2D40000}"/>
    <cellStyle name="Style 1 51 2" xfId="1839" xr:uid="{00000000-0005-0000-0000-0000F3D40000}"/>
    <cellStyle name="Style 1 51 3" xfId="1840" xr:uid="{00000000-0005-0000-0000-0000F4D40000}"/>
    <cellStyle name="Style 1 51 4" xfId="1841" xr:uid="{00000000-0005-0000-0000-0000F5D40000}"/>
    <cellStyle name="Style 1 52" xfId="1842" xr:uid="{00000000-0005-0000-0000-0000F6D40000}"/>
    <cellStyle name="Style 1 52 2" xfId="1843" xr:uid="{00000000-0005-0000-0000-0000F7D40000}"/>
    <cellStyle name="Style 1 52 3" xfId="1844" xr:uid="{00000000-0005-0000-0000-0000F8D40000}"/>
    <cellStyle name="Style 1 52 4" xfId="1845" xr:uid="{00000000-0005-0000-0000-0000F9D40000}"/>
    <cellStyle name="Style 1 53" xfId="1846" xr:uid="{00000000-0005-0000-0000-0000FAD40000}"/>
    <cellStyle name="Style 1 53 2" xfId="1847" xr:uid="{00000000-0005-0000-0000-0000FBD40000}"/>
    <cellStyle name="Style 1 53 3" xfId="1848" xr:uid="{00000000-0005-0000-0000-0000FCD40000}"/>
    <cellStyle name="Style 1 53 4" xfId="1849" xr:uid="{00000000-0005-0000-0000-0000FDD40000}"/>
    <cellStyle name="Style 1 54" xfId="1850" xr:uid="{00000000-0005-0000-0000-0000FED40000}"/>
    <cellStyle name="Style 1 54 2" xfId="1851" xr:uid="{00000000-0005-0000-0000-0000FFD40000}"/>
    <cellStyle name="Style 1 54 3" xfId="1852" xr:uid="{00000000-0005-0000-0000-000000D50000}"/>
    <cellStyle name="Style 1 54 4" xfId="1853" xr:uid="{00000000-0005-0000-0000-000001D50000}"/>
    <cellStyle name="Style 1 55" xfId="1854" xr:uid="{00000000-0005-0000-0000-000002D50000}"/>
    <cellStyle name="Style 1 55 2" xfId="1855" xr:uid="{00000000-0005-0000-0000-000003D50000}"/>
    <cellStyle name="Style 1 55 3" xfId="1856" xr:uid="{00000000-0005-0000-0000-000004D50000}"/>
    <cellStyle name="Style 1 55 4" xfId="1857" xr:uid="{00000000-0005-0000-0000-000005D50000}"/>
    <cellStyle name="Style 1 56" xfId="1858" xr:uid="{00000000-0005-0000-0000-000006D50000}"/>
    <cellStyle name="Style 1 56 2" xfId="1859" xr:uid="{00000000-0005-0000-0000-000007D50000}"/>
    <cellStyle name="Style 1 56 3" xfId="1860" xr:uid="{00000000-0005-0000-0000-000008D50000}"/>
    <cellStyle name="Style 1 56 4" xfId="1861" xr:uid="{00000000-0005-0000-0000-000009D50000}"/>
    <cellStyle name="Style 1 57" xfId="1862" xr:uid="{00000000-0005-0000-0000-00000AD50000}"/>
    <cellStyle name="Style 1 57 2" xfId="1863" xr:uid="{00000000-0005-0000-0000-00000BD50000}"/>
    <cellStyle name="Style 1 57 3" xfId="1864" xr:uid="{00000000-0005-0000-0000-00000CD50000}"/>
    <cellStyle name="Style 1 57 4" xfId="1865" xr:uid="{00000000-0005-0000-0000-00000DD50000}"/>
    <cellStyle name="Style 1 58" xfId="1866" xr:uid="{00000000-0005-0000-0000-00000ED50000}"/>
    <cellStyle name="Style 1 58 2" xfId="1867" xr:uid="{00000000-0005-0000-0000-00000FD50000}"/>
    <cellStyle name="Style 1 58 3" xfId="1868" xr:uid="{00000000-0005-0000-0000-000010D50000}"/>
    <cellStyle name="Style 1 58 4" xfId="1869" xr:uid="{00000000-0005-0000-0000-000011D50000}"/>
    <cellStyle name="Style 1 59" xfId="1870" xr:uid="{00000000-0005-0000-0000-000012D50000}"/>
    <cellStyle name="Style 1 59 2" xfId="1871" xr:uid="{00000000-0005-0000-0000-000013D50000}"/>
    <cellStyle name="Style 1 59 3" xfId="1872" xr:uid="{00000000-0005-0000-0000-000014D50000}"/>
    <cellStyle name="Style 1 59 4" xfId="1873" xr:uid="{00000000-0005-0000-0000-000015D50000}"/>
    <cellStyle name="Style 1 6" xfId="1874" xr:uid="{00000000-0005-0000-0000-000016D50000}"/>
    <cellStyle name="Style 1 6 2" xfId="1875" xr:uid="{00000000-0005-0000-0000-000017D50000}"/>
    <cellStyle name="Style 1 6 3" xfId="1876" xr:uid="{00000000-0005-0000-0000-000018D50000}"/>
    <cellStyle name="Style 1 6 4" xfId="1877" xr:uid="{00000000-0005-0000-0000-000019D50000}"/>
    <cellStyle name="Style 1 60" xfId="1878" xr:uid="{00000000-0005-0000-0000-00001AD50000}"/>
    <cellStyle name="Style 1 60 2" xfId="1879" xr:uid="{00000000-0005-0000-0000-00001BD50000}"/>
    <cellStyle name="Style 1 60 3" xfId="1880" xr:uid="{00000000-0005-0000-0000-00001CD50000}"/>
    <cellStyle name="Style 1 60 4" xfId="1881" xr:uid="{00000000-0005-0000-0000-00001DD50000}"/>
    <cellStyle name="Style 1 61" xfId="1882" xr:uid="{00000000-0005-0000-0000-00001ED50000}"/>
    <cellStyle name="Style 1 61 2" xfId="1883" xr:uid="{00000000-0005-0000-0000-00001FD50000}"/>
    <cellStyle name="Style 1 61 3" xfId="1884" xr:uid="{00000000-0005-0000-0000-000020D50000}"/>
    <cellStyle name="Style 1 61 4" xfId="1885" xr:uid="{00000000-0005-0000-0000-000021D50000}"/>
    <cellStyle name="Style 1 62" xfId="1886" xr:uid="{00000000-0005-0000-0000-000022D50000}"/>
    <cellStyle name="Style 1 62 2" xfId="1887" xr:uid="{00000000-0005-0000-0000-000023D50000}"/>
    <cellStyle name="Style 1 62 3" xfId="1888" xr:uid="{00000000-0005-0000-0000-000024D50000}"/>
    <cellStyle name="Style 1 62 4" xfId="1889" xr:uid="{00000000-0005-0000-0000-000025D50000}"/>
    <cellStyle name="Style 1 63" xfId="1890" xr:uid="{00000000-0005-0000-0000-000026D50000}"/>
    <cellStyle name="Style 1 63 2" xfId="1891" xr:uid="{00000000-0005-0000-0000-000027D50000}"/>
    <cellStyle name="Style 1 63 3" xfId="1892" xr:uid="{00000000-0005-0000-0000-000028D50000}"/>
    <cellStyle name="Style 1 63 4" xfId="1893" xr:uid="{00000000-0005-0000-0000-000029D50000}"/>
    <cellStyle name="Style 1 64" xfId="1894" xr:uid="{00000000-0005-0000-0000-00002AD50000}"/>
    <cellStyle name="Style 1 64 2" xfId="1895" xr:uid="{00000000-0005-0000-0000-00002BD50000}"/>
    <cellStyle name="Style 1 64 3" xfId="1896" xr:uid="{00000000-0005-0000-0000-00002CD50000}"/>
    <cellStyle name="Style 1 64 4" xfId="1897" xr:uid="{00000000-0005-0000-0000-00002DD50000}"/>
    <cellStyle name="Style 1 65" xfId="1898" xr:uid="{00000000-0005-0000-0000-00002ED50000}"/>
    <cellStyle name="Style 1 65 2" xfId="1899" xr:uid="{00000000-0005-0000-0000-00002FD50000}"/>
    <cellStyle name="Style 1 65 3" xfId="1900" xr:uid="{00000000-0005-0000-0000-000030D50000}"/>
    <cellStyle name="Style 1 65 4" xfId="1901" xr:uid="{00000000-0005-0000-0000-000031D50000}"/>
    <cellStyle name="Style 1 66" xfId="1902" xr:uid="{00000000-0005-0000-0000-000032D50000}"/>
    <cellStyle name="Style 1 66 2" xfId="1903" xr:uid="{00000000-0005-0000-0000-000033D50000}"/>
    <cellStyle name="Style 1 66 3" xfId="1904" xr:uid="{00000000-0005-0000-0000-000034D50000}"/>
    <cellStyle name="Style 1 66 4" xfId="1905" xr:uid="{00000000-0005-0000-0000-000035D50000}"/>
    <cellStyle name="Style 1 67" xfId="1906" xr:uid="{00000000-0005-0000-0000-000036D50000}"/>
    <cellStyle name="Style 1 67 2" xfId="1907" xr:uid="{00000000-0005-0000-0000-000037D50000}"/>
    <cellStyle name="Style 1 67 3" xfId="1908" xr:uid="{00000000-0005-0000-0000-000038D50000}"/>
    <cellStyle name="Style 1 67 4" xfId="1909" xr:uid="{00000000-0005-0000-0000-000039D50000}"/>
    <cellStyle name="Style 1 68" xfId="1910" xr:uid="{00000000-0005-0000-0000-00003AD50000}"/>
    <cellStyle name="Style 1 68 2" xfId="1911" xr:uid="{00000000-0005-0000-0000-00003BD50000}"/>
    <cellStyle name="Style 1 68 3" xfId="1912" xr:uid="{00000000-0005-0000-0000-00003CD50000}"/>
    <cellStyle name="Style 1 68 4" xfId="1913" xr:uid="{00000000-0005-0000-0000-00003DD50000}"/>
    <cellStyle name="Style 1 69" xfId="1914" xr:uid="{00000000-0005-0000-0000-00003ED50000}"/>
    <cellStyle name="Style 1 69 2" xfId="1915" xr:uid="{00000000-0005-0000-0000-00003FD50000}"/>
    <cellStyle name="Style 1 69 3" xfId="1916" xr:uid="{00000000-0005-0000-0000-000040D50000}"/>
    <cellStyle name="Style 1 69 4" xfId="1917" xr:uid="{00000000-0005-0000-0000-000041D50000}"/>
    <cellStyle name="Style 1 7" xfId="1918" xr:uid="{00000000-0005-0000-0000-000042D50000}"/>
    <cellStyle name="Style 1 7 2" xfId="1919" xr:uid="{00000000-0005-0000-0000-000043D50000}"/>
    <cellStyle name="Style 1 7 3" xfId="1920" xr:uid="{00000000-0005-0000-0000-000044D50000}"/>
    <cellStyle name="Style 1 7 4" xfId="1921" xr:uid="{00000000-0005-0000-0000-000045D50000}"/>
    <cellStyle name="Style 1 70" xfId="1922" xr:uid="{00000000-0005-0000-0000-000046D50000}"/>
    <cellStyle name="Style 1 70 2" xfId="1923" xr:uid="{00000000-0005-0000-0000-000047D50000}"/>
    <cellStyle name="Style 1 70 3" xfId="1924" xr:uid="{00000000-0005-0000-0000-000048D50000}"/>
    <cellStyle name="Style 1 70 4" xfId="1925" xr:uid="{00000000-0005-0000-0000-000049D50000}"/>
    <cellStyle name="Style 1 71" xfId="1926" xr:uid="{00000000-0005-0000-0000-00004AD50000}"/>
    <cellStyle name="Style 1 71 2" xfId="1927" xr:uid="{00000000-0005-0000-0000-00004BD50000}"/>
    <cellStyle name="Style 1 71 3" xfId="1928" xr:uid="{00000000-0005-0000-0000-00004CD50000}"/>
    <cellStyle name="Style 1 71 4" xfId="1929" xr:uid="{00000000-0005-0000-0000-00004DD50000}"/>
    <cellStyle name="Style 1 72" xfId="1930" xr:uid="{00000000-0005-0000-0000-00004ED50000}"/>
    <cellStyle name="Style 1 72 2" xfId="1931" xr:uid="{00000000-0005-0000-0000-00004FD50000}"/>
    <cellStyle name="Style 1 72 3" xfId="1932" xr:uid="{00000000-0005-0000-0000-000050D50000}"/>
    <cellStyle name="Style 1 72 4" xfId="1933" xr:uid="{00000000-0005-0000-0000-000051D50000}"/>
    <cellStyle name="Style 1 73" xfId="1934" xr:uid="{00000000-0005-0000-0000-000052D50000}"/>
    <cellStyle name="Style 1 73 2" xfId="1935" xr:uid="{00000000-0005-0000-0000-000053D50000}"/>
    <cellStyle name="Style 1 73 3" xfId="1936" xr:uid="{00000000-0005-0000-0000-000054D50000}"/>
    <cellStyle name="Style 1 73 4" xfId="1937" xr:uid="{00000000-0005-0000-0000-000055D50000}"/>
    <cellStyle name="Style 1 74" xfId="1938" xr:uid="{00000000-0005-0000-0000-000056D50000}"/>
    <cellStyle name="Style 1 74 2" xfId="1939" xr:uid="{00000000-0005-0000-0000-000057D50000}"/>
    <cellStyle name="Style 1 74 3" xfId="1940" xr:uid="{00000000-0005-0000-0000-000058D50000}"/>
    <cellStyle name="Style 1 74 4" xfId="1941" xr:uid="{00000000-0005-0000-0000-000059D50000}"/>
    <cellStyle name="Style 1 75" xfId="1942" xr:uid="{00000000-0005-0000-0000-00005AD50000}"/>
    <cellStyle name="Style 1 75 2" xfId="1943" xr:uid="{00000000-0005-0000-0000-00005BD50000}"/>
    <cellStyle name="Style 1 75 3" xfId="1944" xr:uid="{00000000-0005-0000-0000-00005CD50000}"/>
    <cellStyle name="Style 1 75 4" xfId="1945" xr:uid="{00000000-0005-0000-0000-00005DD50000}"/>
    <cellStyle name="Style 1 76" xfId="1946" xr:uid="{00000000-0005-0000-0000-00005ED50000}"/>
    <cellStyle name="Style 1 76 2" xfId="1947" xr:uid="{00000000-0005-0000-0000-00005FD50000}"/>
    <cellStyle name="Style 1 76 3" xfId="1948" xr:uid="{00000000-0005-0000-0000-000060D50000}"/>
    <cellStyle name="Style 1 76 4" xfId="1949" xr:uid="{00000000-0005-0000-0000-000061D50000}"/>
    <cellStyle name="Style 1 77" xfId="1950" xr:uid="{00000000-0005-0000-0000-000062D50000}"/>
    <cellStyle name="Style 1 77 2" xfId="1951" xr:uid="{00000000-0005-0000-0000-000063D50000}"/>
    <cellStyle name="Style 1 77 3" xfId="1952" xr:uid="{00000000-0005-0000-0000-000064D50000}"/>
    <cellStyle name="Style 1 77 4" xfId="1953" xr:uid="{00000000-0005-0000-0000-000065D50000}"/>
    <cellStyle name="Style 1 78" xfId="1954" xr:uid="{00000000-0005-0000-0000-000066D50000}"/>
    <cellStyle name="Style 1 78 2" xfId="1955" xr:uid="{00000000-0005-0000-0000-000067D50000}"/>
    <cellStyle name="Style 1 78 3" xfId="1956" xr:uid="{00000000-0005-0000-0000-000068D50000}"/>
    <cellStyle name="Style 1 78 4" xfId="1957" xr:uid="{00000000-0005-0000-0000-000069D50000}"/>
    <cellStyle name="Style 1 79" xfId="1958" xr:uid="{00000000-0005-0000-0000-00006AD50000}"/>
    <cellStyle name="Style 1 79 2" xfId="1959" xr:uid="{00000000-0005-0000-0000-00006BD50000}"/>
    <cellStyle name="Style 1 79 3" xfId="1960" xr:uid="{00000000-0005-0000-0000-00006CD50000}"/>
    <cellStyle name="Style 1 79 4" xfId="1961" xr:uid="{00000000-0005-0000-0000-00006DD50000}"/>
    <cellStyle name="Style 1 8" xfId="1962" xr:uid="{00000000-0005-0000-0000-00006ED50000}"/>
    <cellStyle name="Style 1 8 2" xfId="1963" xr:uid="{00000000-0005-0000-0000-00006FD50000}"/>
    <cellStyle name="Style 1 8 3" xfId="1964" xr:uid="{00000000-0005-0000-0000-000070D50000}"/>
    <cellStyle name="Style 1 8 4" xfId="1965" xr:uid="{00000000-0005-0000-0000-000071D50000}"/>
    <cellStyle name="Style 1 80" xfId="1966" xr:uid="{00000000-0005-0000-0000-000072D50000}"/>
    <cellStyle name="Style 1 80 2" xfId="1967" xr:uid="{00000000-0005-0000-0000-000073D50000}"/>
    <cellStyle name="Style 1 80 3" xfId="1968" xr:uid="{00000000-0005-0000-0000-000074D50000}"/>
    <cellStyle name="Style 1 80 4" xfId="1969" xr:uid="{00000000-0005-0000-0000-000075D50000}"/>
    <cellStyle name="Style 1 81" xfId="1970" xr:uid="{00000000-0005-0000-0000-000076D50000}"/>
    <cellStyle name="Style 1 81 2" xfId="1971" xr:uid="{00000000-0005-0000-0000-000077D50000}"/>
    <cellStyle name="Style 1 81 3" xfId="1972" xr:uid="{00000000-0005-0000-0000-000078D50000}"/>
    <cellStyle name="Style 1 81 4" xfId="1973" xr:uid="{00000000-0005-0000-0000-000079D50000}"/>
    <cellStyle name="Style 1 82" xfId="1974" xr:uid="{00000000-0005-0000-0000-00007AD50000}"/>
    <cellStyle name="Style 1 82 2" xfId="1975" xr:uid="{00000000-0005-0000-0000-00007BD50000}"/>
    <cellStyle name="Style 1 82 3" xfId="1976" xr:uid="{00000000-0005-0000-0000-00007CD50000}"/>
    <cellStyle name="Style 1 82 4" xfId="1977" xr:uid="{00000000-0005-0000-0000-00007DD50000}"/>
    <cellStyle name="Style 1 83" xfId="1978" xr:uid="{00000000-0005-0000-0000-00007ED50000}"/>
    <cellStyle name="Style 1 83 2" xfId="1979" xr:uid="{00000000-0005-0000-0000-00007FD50000}"/>
    <cellStyle name="Style 1 83 3" xfId="1980" xr:uid="{00000000-0005-0000-0000-000080D50000}"/>
    <cellStyle name="Style 1 83 4" xfId="1981" xr:uid="{00000000-0005-0000-0000-000081D50000}"/>
    <cellStyle name="Style 1 84" xfId="1982" xr:uid="{00000000-0005-0000-0000-000082D50000}"/>
    <cellStyle name="Style 1 84 2" xfId="1983" xr:uid="{00000000-0005-0000-0000-000083D50000}"/>
    <cellStyle name="Style 1 84 3" xfId="1984" xr:uid="{00000000-0005-0000-0000-000084D50000}"/>
    <cellStyle name="Style 1 84 4" xfId="1985" xr:uid="{00000000-0005-0000-0000-000085D50000}"/>
    <cellStyle name="Style 1 85" xfId="1986" xr:uid="{00000000-0005-0000-0000-000086D50000}"/>
    <cellStyle name="Style 1 85 2" xfId="1987" xr:uid="{00000000-0005-0000-0000-000087D50000}"/>
    <cellStyle name="Style 1 85 3" xfId="1988" xr:uid="{00000000-0005-0000-0000-000088D50000}"/>
    <cellStyle name="Style 1 85 4" xfId="1989" xr:uid="{00000000-0005-0000-0000-000089D50000}"/>
    <cellStyle name="Style 1 86" xfId="1990" xr:uid="{00000000-0005-0000-0000-00008AD50000}"/>
    <cellStyle name="Style 1 86 2" xfId="1991" xr:uid="{00000000-0005-0000-0000-00008BD50000}"/>
    <cellStyle name="Style 1 86 3" xfId="1992" xr:uid="{00000000-0005-0000-0000-00008CD50000}"/>
    <cellStyle name="Style 1 86 4" xfId="1993" xr:uid="{00000000-0005-0000-0000-00008DD50000}"/>
    <cellStyle name="Style 1 87" xfId="1994" xr:uid="{00000000-0005-0000-0000-00008ED50000}"/>
    <cellStyle name="Style 1 87 2" xfId="1995" xr:uid="{00000000-0005-0000-0000-00008FD50000}"/>
    <cellStyle name="Style 1 87 3" xfId="1996" xr:uid="{00000000-0005-0000-0000-000090D50000}"/>
    <cellStyle name="Style 1 87 4" xfId="1997" xr:uid="{00000000-0005-0000-0000-000091D50000}"/>
    <cellStyle name="Style 1 88" xfId="1998" xr:uid="{00000000-0005-0000-0000-000092D50000}"/>
    <cellStyle name="Style 1 88 2" xfId="1999" xr:uid="{00000000-0005-0000-0000-000093D50000}"/>
    <cellStyle name="Style 1 88 3" xfId="2000" xr:uid="{00000000-0005-0000-0000-000094D50000}"/>
    <cellStyle name="Style 1 88 4" xfId="2001" xr:uid="{00000000-0005-0000-0000-000095D50000}"/>
    <cellStyle name="Style 1 89" xfId="2002" xr:uid="{00000000-0005-0000-0000-000096D50000}"/>
    <cellStyle name="Style 1 89 2" xfId="2003" xr:uid="{00000000-0005-0000-0000-000097D50000}"/>
    <cellStyle name="Style 1 89 3" xfId="2004" xr:uid="{00000000-0005-0000-0000-000098D50000}"/>
    <cellStyle name="Style 1 89 4" xfId="2005" xr:uid="{00000000-0005-0000-0000-000099D50000}"/>
    <cellStyle name="Style 1 9" xfId="2006" xr:uid="{00000000-0005-0000-0000-00009AD50000}"/>
    <cellStyle name="Style 1 9 2" xfId="2007" xr:uid="{00000000-0005-0000-0000-00009BD50000}"/>
    <cellStyle name="Style 1 9 3" xfId="2008" xr:uid="{00000000-0005-0000-0000-00009CD50000}"/>
    <cellStyle name="Style 1 9 4" xfId="2009" xr:uid="{00000000-0005-0000-0000-00009DD50000}"/>
    <cellStyle name="Style 1 90" xfId="2010" xr:uid="{00000000-0005-0000-0000-00009ED50000}"/>
    <cellStyle name="Style 1 90 2" xfId="2011" xr:uid="{00000000-0005-0000-0000-00009FD50000}"/>
    <cellStyle name="Style 1 90 3" xfId="2012" xr:uid="{00000000-0005-0000-0000-0000A0D50000}"/>
    <cellStyle name="Style 1 90 4" xfId="2013" xr:uid="{00000000-0005-0000-0000-0000A1D50000}"/>
    <cellStyle name="Style 1 91" xfId="2014" xr:uid="{00000000-0005-0000-0000-0000A2D50000}"/>
    <cellStyle name="Style 1 91 2" xfId="2015" xr:uid="{00000000-0005-0000-0000-0000A3D50000}"/>
    <cellStyle name="Style 1 91 3" xfId="2016" xr:uid="{00000000-0005-0000-0000-0000A4D50000}"/>
    <cellStyle name="Style 1 91 4" xfId="2017" xr:uid="{00000000-0005-0000-0000-0000A5D50000}"/>
    <cellStyle name="Style 1 92" xfId="2018" xr:uid="{00000000-0005-0000-0000-0000A6D50000}"/>
    <cellStyle name="Style 1 92 2" xfId="2019" xr:uid="{00000000-0005-0000-0000-0000A7D50000}"/>
    <cellStyle name="Style 1 92 3" xfId="2020" xr:uid="{00000000-0005-0000-0000-0000A8D50000}"/>
    <cellStyle name="Style 1 92 4" xfId="2021" xr:uid="{00000000-0005-0000-0000-0000A9D50000}"/>
    <cellStyle name="Style 1 93" xfId="2022" xr:uid="{00000000-0005-0000-0000-0000AAD50000}"/>
    <cellStyle name="Style 1 93 2" xfId="2023" xr:uid="{00000000-0005-0000-0000-0000ABD50000}"/>
    <cellStyle name="Style 1 93 3" xfId="2024" xr:uid="{00000000-0005-0000-0000-0000ACD50000}"/>
    <cellStyle name="Style 1 93 4" xfId="2025" xr:uid="{00000000-0005-0000-0000-0000ADD50000}"/>
    <cellStyle name="Style 1 94" xfId="2026" xr:uid="{00000000-0005-0000-0000-0000AED50000}"/>
    <cellStyle name="Style 1 94 2" xfId="2027" xr:uid="{00000000-0005-0000-0000-0000AFD50000}"/>
    <cellStyle name="Style 1 94 3" xfId="2028" xr:uid="{00000000-0005-0000-0000-0000B0D50000}"/>
    <cellStyle name="Style 1 94 4" xfId="2029" xr:uid="{00000000-0005-0000-0000-0000B1D50000}"/>
    <cellStyle name="Style 1 95" xfId="2030" xr:uid="{00000000-0005-0000-0000-0000B2D50000}"/>
    <cellStyle name="Style 1 95 2" xfId="2031" xr:uid="{00000000-0005-0000-0000-0000B3D50000}"/>
    <cellStyle name="Style 1 95 3" xfId="2032" xr:uid="{00000000-0005-0000-0000-0000B4D50000}"/>
    <cellStyle name="Style 1 95 4" xfId="2033" xr:uid="{00000000-0005-0000-0000-0000B5D50000}"/>
    <cellStyle name="Style 1 96" xfId="2034" xr:uid="{00000000-0005-0000-0000-0000B6D50000}"/>
    <cellStyle name="Style 1 96 2" xfId="2035" xr:uid="{00000000-0005-0000-0000-0000B7D50000}"/>
    <cellStyle name="Style 1 96 3" xfId="2036" xr:uid="{00000000-0005-0000-0000-0000B8D50000}"/>
    <cellStyle name="Style 1 96 4" xfId="2037" xr:uid="{00000000-0005-0000-0000-0000B9D50000}"/>
    <cellStyle name="Style 1 97" xfId="2038" xr:uid="{00000000-0005-0000-0000-0000BAD50000}"/>
    <cellStyle name="Style 1 97 2" xfId="2039" xr:uid="{00000000-0005-0000-0000-0000BBD50000}"/>
    <cellStyle name="Style 1 97 3" xfId="2040" xr:uid="{00000000-0005-0000-0000-0000BCD50000}"/>
    <cellStyle name="Style 1 97 4" xfId="2041" xr:uid="{00000000-0005-0000-0000-0000BDD50000}"/>
    <cellStyle name="Style 1 98" xfId="2042" xr:uid="{00000000-0005-0000-0000-0000BED50000}"/>
    <cellStyle name="Style 1 98 2" xfId="2043" xr:uid="{00000000-0005-0000-0000-0000BFD50000}"/>
    <cellStyle name="Style 1 98 3" xfId="2044" xr:uid="{00000000-0005-0000-0000-0000C0D50000}"/>
    <cellStyle name="Style 1 98 4" xfId="2045" xr:uid="{00000000-0005-0000-0000-0000C1D50000}"/>
    <cellStyle name="Style 1 99" xfId="2046" xr:uid="{00000000-0005-0000-0000-0000C2D50000}"/>
    <cellStyle name="Style 1 99 2" xfId="2047" xr:uid="{00000000-0005-0000-0000-0000C3D50000}"/>
    <cellStyle name="Style 1 99 3" xfId="2048" xr:uid="{00000000-0005-0000-0000-0000C4D50000}"/>
    <cellStyle name="Style 1 99 4" xfId="2049" xr:uid="{00000000-0005-0000-0000-0000C5D50000}"/>
    <cellStyle name="Style 1_PROD-Pricing" xfId="2537" xr:uid="{00000000-0005-0000-0000-0000C6D50000}"/>
    <cellStyle name="subt1" xfId="2050" xr:uid="{00000000-0005-0000-0000-0000C7D50000}"/>
    <cellStyle name="subt1 2" xfId="2952" xr:uid="{00000000-0005-0000-0000-0000C8D50000}"/>
    <cellStyle name="subt1 2 10" xfId="11147" xr:uid="{00000000-0005-0000-0000-0000C9D50000}"/>
    <cellStyle name="subt1 2 11" xfId="11758" xr:uid="{00000000-0005-0000-0000-0000CAD50000}"/>
    <cellStyle name="subt1 2 12" xfId="12372" xr:uid="{00000000-0005-0000-0000-0000CBD50000}"/>
    <cellStyle name="subt1 2 13" xfId="12647" xr:uid="{00000000-0005-0000-0000-0000CCD50000}"/>
    <cellStyle name="subt1 2 14" xfId="12930" xr:uid="{00000000-0005-0000-0000-0000CDD50000}"/>
    <cellStyle name="subt1 2 15" xfId="13847" xr:uid="{00000000-0005-0000-0000-0000CED50000}"/>
    <cellStyle name="subt1 2 16" xfId="14123" xr:uid="{00000000-0005-0000-0000-0000CFD50000}"/>
    <cellStyle name="subt1 2 17" xfId="14420" xr:uid="{00000000-0005-0000-0000-0000D0D50000}"/>
    <cellStyle name="subt1 2 18" xfId="14744" xr:uid="{00000000-0005-0000-0000-0000D1D50000}"/>
    <cellStyle name="subt1 2 19" xfId="15347" xr:uid="{00000000-0005-0000-0000-0000D2D50000}"/>
    <cellStyle name="subt1 2 2" xfId="3462" xr:uid="{00000000-0005-0000-0000-0000D3D50000}"/>
    <cellStyle name="subt1 2 20" xfId="16056" xr:uid="{00000000-0005-0000-0000-0000D4D50000}"/>
    <cellStyle name="subt1 2 21" xfId="17564" xr:uid="{00000000-0005-0000-0000-0000D5D50000}"/>
    <cellStyle name="subt1 2 22" xfId="17819" xr:uid="{00000000-0005-0000-0000-0000D6D50000}"/>
    <cellStyle name="subt1 2 23" xfId="18138" xr:uid="{00000000-0005-0000-0000-0000D7D50000}"/>
    <cellStyle name="subt1 2 24" xfId="18449" xr:uid="{00000000-0005-0000-0000-0000D8D50000}"/>
    <cellStyle name="subt1 2 25" xfId="18764" xr:uid="{00000000-0005-0000-0000-0000D9D50000}"/>
    <cellStyle name="subt1 2 26" xfId="19224" xr:uid="{00000000-0005-0000-0000-0000DAD50000}"/>
    <cellStyle name="subt1 2 27" xfId="19527" xr:uid="{00000000-0005-0000-0000-0000DBD50000}"/>
    <cellStyle name="subt1 2 3" xfId="3758" xr:uid="{00000000-0005-0000-0000-0000DCD50000}"/>
    <cellStyle name="subt1 2 4" xfId="4373" xr:uid="{00000000-0005-0000-0000-0000DDD50000}"/>
    <cellStyle name="subt1 2 5" xfId="6551" xr:uid="{00000000-0005-0000-0000-0000DED50000}"/>
    <cellStyle name="subt1 2 6" xfId="6848" xr:uid="{00000000-0005-0000-0000-0000DFD50000}"/>
    <cellStyle name="subt1 2 7" xfId="7203" xr:uid="{00000000-0005-0000-0000-0000E0D50000}"/>
    <cellStyle name="subt1 2 8" xfId="7638" xr:uid="{00000000-0005-0000-0000-0000E1D50000}"/>
    <cellStyle name="subt1 2 9" xfId="8776" xr:uid="{00000000-0005-0000-0000-0000E2D50000}"/>
    <cellStyle name="subt1 3" xfId="2736" xr:uid="{00000000-0005-0000-0000-0000E3D50000}"/>
    <cellStyle name="subt1 3 10" xfId="10945" xr:uid="{00000000-0005-0000-0000-0000E4D50000}"/>
    <cellStyle name="subt1 3 11" xfId="9361" xr:uid="{00000000-0005-0000-0000-0000E5D50000}"/>
    <cellStyle name="subt1 3 12" xfId="9437" xr:uid="{00000000-0005-0000-0000-0000E6D50000}"/>
    <cellStyle name="subt1 3 13" xfId="9845" xr:uid="{00000000-0005-0000-0000-0000E7D50000}"/>
    <cellStyle name="subt1 3 14" xfId="12731" xr:uid="{00000000-0005-0000-0000-0000E8D50000}"/>
    <cellStyle name="subt1 3 15" xfId="11243" xr:uid="{00000000-0005-0000-0000-0000E9D50000}"/>
    <cellStyle name="subt1 3 16" xfId="12172" xr:uid="{00000000-0005-0000-0000-0000EAD50000}"/>
    <cellStyle name="subt1 3 17" xfId="14225" xr:uid="{00000000-0005-0000-0000-0000EBD50000}"/>
    <cellStyle name="subt1 3 18" xfId="14548" xr:uid="{00000000-0005-0000-0000-0000ECD50000}"/>
    <cellStyle name="subt1 3 19" xfId="15160" xr:uid="{00000000-0005-0000-0000-0000EDD50000}"/>
    <cellStyle name="subt1 3 2" xfId="3271" xr:uid="{00000000-0005-0000-0000-0000EED50000}"/>
    <cellStyle name="subt1 3 20" xfId="15869" xr:uid="{00000000-0005-0000-0000-0000EFD50000}"/>
    <cellStyle name="subt1 3 21" xfId="17381" xr:uid="{00000000-0005-0000-0000-0000F0D50000}"/>
    <cellStyle name="subt1 3 22" xfId="17137" xr:uid="{00000000-0005-0000-0000-0000F1D50000}"/>
    <cellStyle name="subt1 3 23" xfId="17943" xr:uid="{00000000-0005-0000-0000-0000F2D50000}"/>
    <cellStyle name="subt1 3 24" xfId="18254" xr:uid="{00000000-0005-0000-0000-0000F3D50000}"/>
    <cellStyle name="subt1 3 25" xfId="18573" xr:uid="{00000000-0005-0000-0000-0000F4D50000}"/>
    <cellStyle name="subt1 3 26" xfId="19035" xr:uid="{00000000-0005-0000-0000-0000F5D50000}"/>
    <cellStyle name="subt1 3 27" xfId="19336" xr:uid="{00000000-0005-0000-0000-0000F6D50000}"/>
    <cellStyle name="subt1 3 3" xfId="3567" xr:uid="{00000000-0005-0000-0000-0000F7D50000}"/>
    <cellStyle name="subt1 3 4" xfId="4187" xr:uid="{00000000-0005-0000-0000-0000F8D50000}"/>
    <cellStyle name="subt1 3 5" xfId="5947" xr:uid="{00000000-0005-0000-0000-0000F9D50000}"/>
    <cellStyle name="subt1 3 6" xfId="6657" xr:uid="{00000000-0005-0000-0000-0000FAD50000}"/>
    <cellStyle name="subt1 3 7" xfId="7031" xr:uid="{00000000-0005-0000-0000-0000FBD50000}"/>
    <cellStyle name="subt1 3 8" xfId="7446" xr:uid="{00000000-0005-0000-0000-0000FCD50000}"/>
    <cellStyle name="subt1 3 9" xfId="8150" xr:uid="{00000000-0005-0000-0000-0000FDD50000}"/>
    <cellStyle name="Subtotal" xfId="2051" xr:uid="{00000000-0005-0000-0000-0000FED50000}"/>
    <cellStyle name="SubTotal1Text" xfId="2052" xr:uid="{00000000-0005-0000-0000-0000FFD50000}"/>
    <cellStyle name="Supplier General" xfId="2538" xr:uid="{00000000-0005-0000-0000-000000D60000}"/>
    <cellStyle name="Supplier General 10" xfId="8204" xr:uid="{00000000-0005-0000-0000-000001D60000}"/>
    <cellStyle name="Supplier General 10 2" xfId="25334" xr:uid="{00000000-0005-0000-0000-000002D60000}"/>
    <cellStyle name="Supplier General 10 3" xfId="36635" xr:uid="{00000000-0005-0000-0000-000003D60000}"/>
    <cellStyle name="Supplier General 10 4" xfId="49606" xr:uid="{00000000-0005-0000-0000-000004D60000}"/>
    <cellStyle name="Supplier General 11" xfId="8206" xr:uid="{00000000-0005-0000-0000-000005D60000}"/>
    <cellStyle name="Supplier General 11 2" xfId="25336" xr:uid="{00000000-0005-0000-0000-000006D60000}"/>
    <cellStyle name="Supplier General 11 3" xfId="36637" xr:uid="{00000000-0005-0000-0000-000007D60000}"/>
    <cellStyle name="Supplier General 11 4" xfId="49608" xr:uid="{00000000-0005-0000-0000-000008D60000}"/>
    <cellStyle name="Supplier General 12" xfId="10259" xr:uid="{00000000-0005-0000-0000-000009D60000}"/>
    <cellStyle name="Supplier General 12 2" xfId="27225" xr:uid="{00000000-0005-0000-0000-00000AD60000}"/>
    <cellStyle name="Supplier General 12 3" xfId="38293" xr:uid="{00000000-0005-0000-0000-00000BD60000}"/>
    <cellStyle name="Supplier General 12 4" xfId="51250" xr:uid="{00000000-0005-0000-0000-00000CD60000}"/>
    <cellStyle name="Supplier General 13" xfId="9238" xr:uid="{00000000-0005-0000-0000-00000DD60000}"/>
    <cellStyle name="Supplier General 13 2" xfId="26269" xr:uid="{00000000-0005-0000-0000-00000ED60000}"/>
    <cellStyle name="Supplier General 13 3" xfId="37446" xr:uid="{00000000-0005-0000-0000-00000FD60000}"/>
    <cellStyle name="Supplier General 13 4" xfId="50413" xr:uid="{00000000-0005-0000-0000-000010D60000}"/>
    <cellStyle name="Supplier General 14" xfId="9436" xr:uid="{00000000-0005-0000-0000-000011D60000}"/>
    <cellStyle name="Supplier General 14 2" xfId="26459" xr:uid="{00000000-0005-0000-0000-000012D60000}"/>
    <cellStyle name="Supplier General 14 3" xfId="37612" xr:uid="{00000000-0005-0000-0000-000013D60000}"/>
    <cellStyle name="Supplier General 14 4" xfId="50578" xr:uid="{00000000-0005-0000-0000-000014D60000}"/>
    <cellStyle name="Supplier General 15" xfId="9970" xr:uid="{00000000-0005-0000-0000-000015D60000}"/>
    <cellStyle name="Supplier General 15 2" xfId="26956" xr:uid="{00000000-0005-0000-0000-000016D60000}"/>
    <cellStyle name="Supplier General 15 3" xfId="38062" xr:uid="{00000000-0005-0000-0000-000017D60000}"/>
    <cellStyle name="Supplier General 15 4" xfId="51027" xr:uid="{00000000-0005-0000-0000-000018D60000}"/>
    <cellStyle name="Supplier General 16" xfId="13921" xr:uid="{00000000-0005-0000-0000-000019D60000}"/>
    <cellStyle name="Supplier General 16 2" xfId="30525" xr:uid="{00000000-0005-0000-0000-00001AD60000}"/>
    <cellStyle name="Supplier General 16 3" xfId="41087" xr:uid="{00000000-0005-0000-0000-00001BD60000}"/>
    <cellStyle name="Supplier General 16 4" xfId="54095" xr:uid="{00000000-0005-0000-0000-00001CD60000}"/>
    <cellStyle name="Supplier General 17" xfId="11216" xr:uid="{00000000-0005-0000-0000-00001DD60000}"/>
    <cellStyle name="Supplier General 17 2" xfId="28102" xr:uid="{00000000-0005-0000-0000-00001ED60000}"/>
    <cellStyle name="Supplier General 17 3" xfId="39032" xr:uid="{00000000-0005-0000-0000-00001FD60000}"/>
    <cellStyle name="Supplier General 17 4" xfId="52040" xr:uid="{00000000-0005-0000-0000-000020D60000}"/>
    <cellStyle name="Supplier General 18" xfId="9566" xr:uid="{00000000-0005-0000-0000-000021D60000}"/>
    <cellStyle name="Supplier General 18 2" xfId="26578" xr:uid="{00000000-0005-0000-0000-000022D60000}"/>
    <cellStyle name="Supplier General 18 3" xfId="37721" xr:uid="{00000000-0005-0000-0000-000023D60000}"/>
    <cellStyle name="Supplier General 18 4" xfId="50687" xr:uid="{00000000-0005-0000-0000-000024D60000}"/>
    <cellStyle name="Supplier General 19" xfId="14808" xr:uid="{00000000-0005-0000-0000-000025D60000}"/>
    <cellStyle name="Supplier General 19 2" xfId="31307" xr:uid="{00000000-0005-0000-0000-000026D60000}"/>
    <cellStyle name="Supplier General 19 3" xfId="41731" xr:uid="{00000000-0005-0000-0000-000027D60000}"/>
    <cellStyle name="Supplier General 19 4" xfId="54739" xr:uid="{00000000-0005-0000-0000-000028D60000}"/>
    <cellStyle name="Supplier General 2" xfId="2973" xr:uid="{00000000-0005-0000-0000-000029D60000}"/>
    <cellStyle name="Supplier General 2 10" xfId="6572" xr:uid="{00000000-0005-0000-0000-00002AD60000}"/>
    <cellStyle name="Supplier General 2 10 2" xfId="23860" xr:uid="{00000000-0005-0000-0000-00002BD60000}"/>
    <cellStyle name="Supplier General 2 10 3" xfId="25463" xr:uid="{00000000-0005-0000-0000-00002CD60000}"/>
    <cellStyle name="Supplier General 2 10 4" xfId="48350" xr:uid="{00000000-0005-0000-0000-00002DD60000}"/>
    <cellStyle name="Supplier General 2 11" xfId="6869" xr:uid="{00000000-0005-0000-0000-00002ED60000}"/>
    <cellStyle name="Supplier General 2 11 2" xfId="24125" xr:uid="{00000000-0005-0000-0000-00002FD60000}"/>
    <cellStyle name="Supplier General 2 11 3" xfId="35603" xr:uid="{00000000-0005-0000-0000-000030D60000}"/>
    <cellStyle name="Supplier General 2 11 4" xfId="48572" xr:uid="{00000000-0005-0000-0000-000031D60000}"/>
    <cellStyle name="Supplier General 2 12" xfId="7223" xr:uid="{00000000-0005-0000-0000-000032D60000}"/>
    <cellStyle name="Supplier General 2 12 2" xfId="24448" xr:uid="{00000000-0005-0000-0000-000033D60000}"/>
    <cellStyle name="Supplier General 2 12 3" xfId="35878" xr:uid="{00000000-0005-0000-0000-000034D60000}"/>
    <cellStyle name="Supplier General 2 12 4" xfId="48847" xr:uid="{00000000-0005-0000-0000-000035D60000}"/>
    <cellStyle name="Supplier General 2 13" xfId="7659" xr:uid="{00000000-0005-0000-0000-000036D60000}"/>
    <cellStyle name="Supplier General 2 13 2" xfId="24832" xr:uid="{00000000-0005-0000-0000-000037D60000}"/>
    <cellStyle name="Supplier General 2 13 3" xfId="36191" xr:uid="{00000000-0005-0000-0000-000038D60000}"/>
    <cellStyle name="Supplier General 2 13 4" xfId="49162" xr:uid="{00000000-0005-0000-0000-000039D60000}"/>
    <cellStyle name="Supplier General 2 14" xfId="7955" xr:uid="{00000000-0005-0000-0000-00003AD60000}"/>
    <cellStyle name="Supplier General 2 14 2" xfId="25098" xr:uid="{00000000-0005-0000-0000-00003BD60000}"/>
    <cellStyle name="Supplier General 2 14 3" xfId="36421" xr:uid="{00000000-0005-0000-0000-00003CD60000}"/>
    <cellStyle name="Supplier General 2 14 4" xfId="49392" xr:uid="{00000000-0005-0000-0000-00003DD60000}"/>
    <cellStyle name="Supplier General 2 15" xfId="8537" xr:uid="{00000000-0005-0000-0000-00003ED60000}"/>
    <cellStyle name="Supplier General 2 15 2" xfId="25641" xr:uid="{00000000-0005-0000-0000-00003FD60000}"/>
    <cellStyle name="Supplier General 2 15 3" xfId="36905" xr:uid="{00000000-0005-0000-0000-000040D60000}"/>
    <cellStyle name="Supplier General 2 15 4" xfId="49876" xr:uid="{00000000-0005-0000-0000-000041D60000}"/>
    <cellStyle name="Supplier General 2 16" xfId="8797" xr:uid="{00000000-0005-0000-0000-000042D60000}"/>
    <cellStyle name="Supplier General 2 16 2" xfId="25869" xr:uid="{00000000-0005-0000-0000-000043D60000}"/>
    <cellStyle name="Supplier General 2 16 3" xfId="37094" xr:uid="{00000000-0005-0000-0000-000044D60000}"/>
    <cellStyle name="Supplier General 2 16 4" xfId="50065" xr:uid="{00000000-0005-0000-0000-000045D60000}"/>
    <cellStyle name="Supplier General 2 17" xfId="9076" xr:uid="{00000000-0005-0000-0000-000046D60000}"/>
    <cellStyle name="Supplier General 2 17 2" xfId="26119" xr:uid="{00000000-0005-0000-0000-000047D60000}"/>
    <cellStyle name="Supplier General 2 17 3" xfId="37309" xr:uid="{00000000-0005-0000-0000-000048D60000}"/>
    <cellStyle name="Supplier General 2 17 4" xfId="50280" xr:uid="{00000000-0005-0000-0000-000049D60000}"/>
    <cellStyle name="Supplier General 2 18" xfId="10592" xr:uid="{00000000-0005-0000-0000-00004AD60000}"/>
    <cellStyle name="Supplier General 2 18 2" xfId="27541" xr:uid="{00000000-0005-0000-0000-00004BD60000}"/>
    <cellStyle name="Supplier General 2 18 3" xfId="38570" xr:uid="{00000000-0005-0000-0000-00004CD60000}"/>
    <cellStyle name="Supplier General 2 18 4" xfId="51572" xr:uid="{00000000-0005-0000-0000-00004DD60000}"/>
    <cellStyle name="Supplier General 2 19" xfId="10845" xr:uid="{00000000-0005-0000-0000-00004ED60000}"/>
    <cellStyle name="Supplier General 2 19 2" xfId="27775" xr:uid="{00000000-0005-0000-0000-00004FD60000}"/>
    <cellStyle name="Supplier General 2 19 3" xfId="38768" xr:uid="{00000000-0005-0000-0000-000050D60000}"/>
    <cellStyle name="Supplier General 2 19 4" xfId="51776" xr:uid="{00000000-0005-0000-0000-000051D60000}"/>
    <cellStyle name="Supplier General 2 2" xfId="3483" xr:uid="{00000000-0005-0000-0000-000052D60000}"/>
    <cellStyle name="Supplier General 2 2 2" xfId="21050" xr:uid="{00000000-0005-0000-0000-000053D60000}"/>
    <cellStyle name="Supplier General 2 2 3" xfId="20453" xr:uid="{00000000-0005-0000-0000-000054D60000}"/>
    <cellStyle name="Supplier General 2 2 4" xfId="45948" xr:uid="{00000000-0005-0000-0000-000055D60000}"/>
    <cellStyle name="Supplier General 2 20" xfId="11168" xr:uid="{00000000-0005-0000-0000-000056D60000}"/>
    <cellStyle name="Supplier General 2 20 2" xfId="28065" xr:uid="{00000000-0005-0000-0000-000057D60000}"/>
    <cellStyle name="Supplier General 2 20 3" xfId="39009" xr:uid="{00000000-0005-0000-0000-000058D60000}"/>
    <cellStyle name="Supplier General 2 20 4" xfId="52017" xr:uid="{00000000-0005-0000-0000-000059D60000}"/>
    <cellStyle name="Supplier General 2 21" xfId="11508" xr:uid="{00000000-0005-0000-0000-00005AD60000}"/>
    <cellStyle name="Supplier General 2 21 2" xfId="28373" xr:uid="{00000000-0005-0000-0000-00005BD60000}"/>
    <cellStyle name="Supplier General 2 21 3" xfId="39265" xr:uid="{00000000-0005-0000-0000-00005CD60000}"/>
    <cellStyle name="Supplier General 2 21 4" xfId="52273" xr:uid="{00000000-0005-0000-0000-00005DD60000}"/>
    <cellStyle name="Supplier General 2 22" xfId="11779" xr:uid="{00000000-0005-0000-0000-00005ED60000}"/>
    <cellStyle name="Supplier General 2 22 2" xfId="28612" xr:uid="{00000000-0005-0000-0000-00005FD60000}"/>
    <cellStyle name="Supplier General 2 22 3" xfId="39470" xr:uid="{00000000-0005-0000-0000-000060D60000}"/>
    <cellStyle name="Supplier General 2 22 4" xfId="52478" xr:uid="{00000000-0005-0000-0000-000061D60000}"/>
    <cellStyle name="Supplier General 2 23" xfId="12108" xr:uid="{00000000-0005-0000-0000-000062D60000}"/>
    <cellStyle name="Supplier General 2 23 2" xfId="28914" xr:uid="{00000000-0005-0000-0000-000063D60000}"/>
    <cellStyle name="Supplier General 2 23 3" xfId="39728" xr:uid="{00000000-0005-0000-0000-000064D60000}"/>
    <cellStyle name="Supplier General 2 23 4" xfId="52736" xr:uid="{00000000-0005-0000-0000-000065D60000}"/>
    <cellStyle name="Supplier General 2 24" xfId="12393" xr:uid="{00000000-0005-0000-0000-000066D60000}"/>
    <cellStyle name="Supplier General 2 24 2" xfId="29164" xr:uid="{00000000-0005-0000-0000-000067D60000}"/>
    <cellStyle name="Supplier General 2 24 3" xfId="39929" xr:uid="{00000000-0005-0000-0000-000068D60000}"/>
    <cellStyle name="Supplier General 2 24 4" xfId="52937" xr:uid="{00000000-0005-0000-0000-000069D60000}"/>
    <cellStyle name="Supplier General 2 25" xfId="12668" xr:uid="{00000000-0005-0000-0000-00006AD60000}"/>
    <cellStyle name="Supplier General 2 25 2" xfId="29407" xr:uid="{00000000-0005-0000-0000-00006BD60000}"/>
    <cellStyle name="Supplier General 2 25 3" xfId="40127" xr:uid="{00000000-0005-0000-0000-00006CD60000}"/>
    <cellStyle name="Supplier General 2 25 4" xfId="53135" xr:uid="{00000000-0005-0000-0000-00006DD60000}"/>
    <cellStyle name="Supplier General 2 26" xfId="12951" xr:uid="{00000000-0005-0000-0000-00006ED60000}"/>
    <cellStyle name="Supplier General 2 26 2" xfId="29657" xr:uid="{00000000-0005-0000-0000-00006FD60000}"/>
    <cellStyle name="Supplier General 2 26 3" xfId="40329" xr:uid="{00000000-0005-0000-0000-000070D60000}"/>
    <cellStyle name="Supplier General 2 26 4" xfId="53337" xr:uid="{00000000-0005-0000-0000-000071D60000}"/>
    <cellStyle name="Supplier General 2 27" xfId="13292" xr:uid="{00000000-0005-0000-0000-000072D60000}"/>
    <cellStyle name="Supplier General 2 27 2" xfId="29964" xr:uid="{00000000-0005-0000-0000-000073D60000}"/>
    <cellStyle name="Supplier General 2 27 3" xfId="40597" xr:uid="{00000000-0005-0000-0000-000074D60000}"/>
    <cellStyle name="Supplier General 2 27 4" xfId="53605" xr:uid="{00000000-0005-0000-0000-000075D60000}"/>
    <cellStyle name="Supplier General 2 28" xfId="13626" xr:uid="{00000000-0005-0000-0000-000076D60000}"/>
    <cellStyle name="Supplier General 2 28 2" xfId="30269" xr:uid="{00000000-0005-0000-0000-000077D60000}"/>
    <cellStyle name="Supplier General 2 28 3" xfId="40864" xr:uid="{00000000-0005-0000-0000-000078D60000}"/>
    <cellStyle name="Supplier General 2 28 4" xfId="53872" xr:uid="{00000000-0005-0000-0000-000079D60000}"/>
    <cellStyle name="Supplier General 2 29" xfId="13868" xr:uid="{00000000-0005-0000-0000-00007AD60000}"/>
    <cellStyle name="Supplier General 2 29 2" xfId="30483" xr:uid="{00000000-0005-0000-0000-00007BD60000}"/>
    <cellStyle name="Supplier General 2 29 3" xfId="41049" xr:uid="{00000000-0005-0000-0000-00007CD60000}"/>
    <cellStyle name="Supplier General 2 29 4" xfId="54057" xr:uid="{00000000-0005-0000-0000-00007DD60000}"/>
    <cellStyle name="Supplier General 2 3" xfId="3779" xr:uid="{00000000-0005-0000-0000-00007ED60000}"/>
    <cellStyle name="Supplier General 2 3 2" xfId="21308" xr:uid="{00000000-0005-0000-0000-00007FD60000}"/>
    <cellStyle name="Supplier General 2 3 3" xfId="29321" xr:uid="{00000000-0005-0000-0000-000080D60000}"/>
    <cellStyle name="Supplier General 2 3 4" xfId="46165" xr:uid="{00000000-0005-0000-0000-000081D60000}"/>
    <cellStyle name="Supplier General 2 30" xfId="14144" xr:uid="{00000000-0005-0000-0000-000082D60000}"/>
    <cellStyle name="Supplier General 2 30 2" xfId="30725" xr:uid="{00000000-0005-0000-0000-000083D60000}"/>
    <cellStyle name="Supplier General 2 30 3" xfId="41249" xr:uid="{00000000-0005-0000-0000-000084D60000}"/>
    <cellStyle name="Supplier General 2 30 4" xfId="54257" xr:uid="{00000000-0005-0000-0000-000085D60000}"/>
    <cellStyle name="Supplier General 2 31" xfId="14441" xr:uid="{00000000-0005-0000-0000-000086D60000}"/>
    <cellStyle name="Supplier General 2 31 2" xfId="30988" xr:uid="{00000000-0005-0000-0000-000087D60000}"/>
    <cellStyle name="Supplier General 2 31 3" xfId="41465" xr:uid="{00000000-0005-0000-0000-000088D60000}"/>
    <cellStyle name="Supplier General 2 31 4" xfId="54473" xr:uid="{00000000-0005-0000-0000-000089D60000}"/>
    <cellStyle name="Supplier General 2 32" xfId="14765" xr:uid="{00000000-0005-0000-0000-00008AD60000}"/>
    <cellStyle name="Supplier General 2 32 2" xfId="31276" xr:uid="{00000000-0005-0000-0000-00008BD60000}"/>
    <cellStyle name="Supplier General 2 32 3" xfId="41708" xr:uid="{00000000-0005-0000-0000-00008CD60000}"/>
    <cellStyle name="Supplier General 2 32 4" xfId="54716" xr:uid="{00000000-0005-0000-0000-00008DD60000}"/>
    <cellStyle name="Supplier General 2 33" xfId="15066" xr:uid="{00000000-0005-0000-0000-00008ED60000}"/>
    <cellStyle name="Supplier General 2 33 2" xfId="31545" xr:uid="{00000000-0005-0000-0000-00008FD60000}"/>
    <cellStyle name="Supplier General 2 33 3" xfId="41940" xr:uid="{00000000-0005-0000-0000-000090D60000}"/>
    <cellStyle name="Supplier General 2 33 4" xfId="54948" xr:uid="{00000000-0005-0000-0000-000091D60000}"/>
    <cellStyle name="Supplier General 2 34" xfId="15368" xr:uid="{00000000-0005-0000-0000-000092D60000}"/>
    <cellStyle name="Supplier General 2 34 2" xfId="31810" xr:uid="{00000000-0005-0000-0000-000093D60000}"/>
    <cellStyle name="Supplier General 2 34 3" xfId="42169" xr:uid="{00000000-0005-0000-0000-000094D60000}"/>
    <cellStyle name="Supplier General 2 34 4" xfId="55177" xr:uid="{00000000-0005-0000-0000-000095D60000}"/>
    <cellStyle name="Supplier General 2 35" xfId="15816" xr:uid="{00000000-0005-0000-0000-000096D60000}"/>
    <cellStyle name="Supplier General 2 35 2" xfId="32218" xr:uid="{00000000-0005-0000-0000-000097D60000}"/>
    <cellStyle name="Supplier General 2 35 3" xfId="42531" xr:uid="{00000000-0005-0000-0000-000098D60000}"/>
    <cellStyle name="Supplier General 2 35 4" xfId="55539" xr:uid="{00000000-0005-0000-0000-000099D60000}"/>
    <cellStyle name="Supplier General 2 36" xfId="16077" xr:uid="{00000000-0005-0000-0000-00009AD60000}"/>
    <cellStyle name="Supplier General 2 36 2" xfId="32442" xr:uid="{00000000-0005-0000-0000-00009BD60000}"/>
    <cellStyle name="Supplier General 2 36 3" xfId="42721" xr:uid="{00000000-0005-0000-0000-00009CD60000}"/>
    <cellStyle name="Supplier General 2 36 4" xfId="55729" xr:uid="{00000000-0005-0000-0000-00009DD60000}"/>
    <cellStyle name="Supplier General 2 37" xfId="16563" xr:uid="{00000000-0005-0000-0000-00009ED60000}"/>
    <cellStyle name="Supplier General 2 37 2" xfId="32887" xr:uid="{00000000-0005-0000-0000-00009FD60000}"/>
    <cellStyle name="Supplier General 2 37 3" xfId="43118" xr:uid="{00000000-0005-0000-0000-0000A0D60000}"/>
    <cellStyle name="Supplier General 2 37 4" xfId="56126" xr:uid="{00000000-0005-0000-0000-0000A1D60000}"/>
    <cellStyle name="Supplier General 2 38" xfId="16786" xr:uid="{00000000-0005-0000-0000-0000A2D60000}"/>
    <cellStyle name="Supplier General 2 38 2" xfId="33084" xr:uid="{00000000-0005-0000-0000-0000A3D60000}"/>
    <cellStyle name="Supplier General 2 38 3" xfId="43288" xr:uid="{00000000-0005-0000-0000-0000A4D60000}"/>
    <cellStyle name="Supplier General 2 38 4" xfId="56296" xr:uid="{00000000-0005-0000-0000-0000A5D60000}"/>
    <cellStyle name="Supplier General 2 39" xfId="17584" xr:uid="{00000000-0005-0000-0000-0000A6D60000}"/>
    <cellStyle name="Supplier General 2 39 2" xfId="33815" xr:uid="{00000000-0005-0000-0000-0000A7D60000}"/>
    <cellStyle name="Supplier General 2 39 3" xfId="43916" xr:uid="{00000000-0005-0000-0000-0000A8D60000}"/>
    <cellStyle name="Supplier General 2 39 4" xfId="56924" xr:uid="{00000000-0005-0000-0000-0000A9D60000}"/>
    <cellStyle name="Supplier General 2 4" xfId="4393" xr:uid="{00000000-0005-0000-0000-0000AAD60000}"/>
    <cellStyle name="Supplier General 2 4 2" xfId="21867" xr:uid="{00000000-0005-0000-0000-0000ABD60000}"/>
    <cellStyle name="Supplier General 2 4 3" xfId="24097" xr:uid="{00000000-0005-0000-0000-0000ACD60000}"/>
    <cellStyle name="Supplier General 2 4 4" xfId="46640" xr:uid="{00000000-0005-0000-0000-0000ADD60000}"/>
    <cellStyle name="Supplier General 2 40" xfId="17840" xr:uid="{00000000-0005-0000-0000-0000AED60000}"/>
    <cellStyle name="Supplier General 2 40 2" xfId="34042" xr:uid="{00000000-0005-0000-0000-0000AFD60000}"/>
    <cellStyle name="Supplier General 2 40 3" xfId="44102" xr:uid="{00000000-0005-0000-0000-0000B0D60000}"/>
    <cellStyle name="Supplier General 2 40 4" xfId="57110" xr:uid="{00000000-0005-0000-0000-0000B1D60000}"/>
    <cellStyle name="Supplier General 2 41" xfId="18159" xr:uid="{00000000-0005-0000-0000-0000B2D60000}"/>
    <cellStyle name="Supplier General 2 41 2" xfId="34322" xr:uid="{00000000-0005-0000-0000-0000B3D60000}"/>
    <cellStyle name="Supplier General 2 41 3" xfId="44336" xr:uid="{00000000-0005-0000-0000-0000B4D60000}"/>
    <cellStyle name="Supplier General 2 41 4" xfId="57344" xr:uid="{00000000-0005-0000-0000-0000B5D60000}"/>
    <cellStyle name="Supplier General 2 42" xfId="18470" xr:uid="{00000000-0005-0000-0000-0000B6D60000}"/>
    <cellStyle name="Supplier General 2 42 2" xfId="34597" xr:uid="{00000000-0005-0000-0000-0000B7D60000}"/>
    <cellStyle name="Supplier General 2 42 3" xfId="44566" xr:uid="{00000000-0005-0000-0000-0000B8D60000}"/>
    <cellStyle name="Supplier General 2 42 4" xfId="57574" xr:uid="{00000000-0005-0000-0000-0000B9D60000}"/>
    <cellStyle name="Supplier General 2 43" xfId="18785" xr:uid="{00000000-0005-0000-0000-0000BAD60000}"/>
    <cellStyle name="Supplier General 2 43 2" xfId="34876" xr:uid="{00000000-0005-0000-0000-0000BBD60000}"/>
    <cellStyle name="Supplier General 2 43 3" xfId="44800" xr:uid="{00000000-0005-0000-0000-0000BCD60000}"/>
    <cellStyle name="Supplier General 2 43 4" xfId="57808" xr:uid="{00000000-0005-0000-0000-0000BDD60000}"/>
    <cellStyle name="Supplier General 2 44" xfId="19245" xr:uid="{00000000-0005-0000-0000-0000BED60000}"/>
    <cellStyle name="Supplier General 2 44 2" xfId="35285" xr:uid="{00000000-0005-0000-0000-0000BFD60000}"/>
    <cellStyle name="Supplier General 2 44 3" xfId="45142" xr:uid="{00000000-0005-0000-0000-0000C0D60000}"/>
    <cellStyle name="Supplier General 2 44 4" xfId="58150" xr:uid="{00000000-0005-0000-0000-0000C1D60000}"/>
    <cellStyle name="Supplier General 2 45" xfId="19548" xr:uid="{00000000-0005-0000-0000-0000C2D60000}"/>
    <cellStyle name="Supplier General 2 45 2" xfId="35550" xr:uid="{00000000-0005-0000-0000-0000C3D60000}"/>
    <cellStyle name="Supplier General 2 45 3" xfId="45365" xr:uid="{00000000-0005-0000-0000-0000C4D60000}"/>
    <cellStyle name="Supplier General 2 45 4" xfId="58373" xr:uid="{00000000-0005-0000-0000-0000C5D60000}"/>
    <cellStyle name="Supplier General 2 46" xfId="20623" xr:uid="{00000000-0005-0000-0000-0000C6D60000}"/>
    <cellStyle name="Supplier General 2 47" xfId="23856" xr:uid="{00000000-0005-0000-0000-0000C7D60000}"/>
    <cellStyle name="Supplier General 2 48" xfId="45617" xr:uid="{00000000-0005-0000-0000-0000C8D60000}"/>
    <cellStyle name="Supplier General 2 5" xfId="4640" xr:uid="{00000000-0005-0000-0000-0000C9D60000}"/>
    <cellStyle name="Supplier General 2 5 2" xfId="22087" xr:uid="{00000000-0005-0000-0000-0000CAD60000}"/>
    <cellStyle name="Supplier General 2 5 3" xfId="34608" xr:uid="{00000000-0005-0000-0000-0000CBD60000}"/>
    <cellStyle name="Supplier General 2 5 4" xfId="46816" xr:uid="{00000000-0005-0000-0000-0000CCD60000}"/>
    <cellStyle name="Supplier General 2 6" xfId="5025" xr:uid="{00000000-0005-0000-0000-0000CDD60000}"/>
    <cellStyle name="Supplier General 2 6 2" xfId="22444" xr:uid="{00000000-0005-0000-0000-0000CED60000}"/>
    <cellStyle name="Supplier General 2 6 3" xfId="20569" xr:uid="{00000000-0005-0000-0000-0000CFD60000}"/>
    <cellStyle name="Supplier General 2 6 4" xfId="47127" xr:uid="{00000000-0005-0000-0000-0000D0D60000}"/>
    <cellStyle name="Supplier General 2 7" xfId="5254" xr:uid="{00000000-0005-0000-0000-0000D1D60000}"/>
    <cellStyle name="Supplier General 2 7 2" xfId="22651" xr:uid="{00000000-0005-0000-0000-0000D2D60000}"/>
    <cellStyle name="Supplier General 2 7 3" xfId="20387" xr:uid="{00000000-0005-0000-0000-0000D3D60000}"/>
    <cellStyle name="Supplier General 2 7 4" xfId="47309" xr:uid="{00000000-0005-0000-0000-0000D4D60000}"/>
    <cellStyle name="Supplier General 2 8" xfId="5535" xr:uid="{00000000-0005-0000-0000-0000D5D60000}"/>
    <cellStyle name="Supplier General 2 8 2" xfId="22908" xr:uid="{00000000-0005-0000-0000-0000D6D60000}"/>
    <cellStyle name="Supplier General 2 8 3" xfId="30559" xr:uid="{00000000-0005-0000-0000-0000D7D60000}"/>
    <cellStyle name="Supplier General 2 8 4" xfId="47526" xr:uid="{00000000-0005-0000-0000-0000D8D60000}"/>
    <cellStyle name="Supplier General 2 9" xfId="5743" xr:uid="{00000000-0005-0000-0000-0000D9D60000}"/>
    <cellStyle name="Supplier General 2 9 2" xfId="23096" xr:uid="{00000000-0005-0000-0000-0000DAD60000}"/>
    <cellStyle name="Supplier General 2 9 3" xfId="25859" xr:uid="{00000000-0005-0000-0000-0000DBD60000}"/>
    <cellStyle name="Supplier General 2 9 4" xfId="47688" xr:uid="{00000000-0005-0000-0000-0000DCD60000}"/>
    <cellStyle name="Supplier General 20" xfId="15529" xr:uid="{00000000-0005-0000-0000-0000DDD60000}"/>
    <cellStyle name="Supplier General 20 2" xfId="31953" xr:uid="{00000000-0005-0000-0000-0000DED60000}"/>
    <cellStyle name="Supplier General 20 3" xfId="42303" xr:uid="{00000000-0005-0000-0000-0000DFD60000}"/>
    <cellStyle name="Supplier General 20 4" xfId="55311" xr:uid="{00000000-0005-0000-0000-0000E0D60000}"/>
    <cellStyle name="Supplier General 21" xfId="16273" xr:uid="{00000000-0005-0000-0000-0000E1D60000}"/>
    <cellStyle name="Supplier General 21 2" xfId="32619" xr:uid="{00000000-0005-0000-0000-0000E2D60000}"/>
    <cellStyle name="Supplier General 21 3" xfId="42877" xr:uid="{00000000-0005-0000-0000-0000E3D60000}"/>
    <cellStyle name="Supplier General 21 4" xfId="55885" xr:uid="{00000000-0005-0000-0000-0000E4D60000}"/>
    <cellStyle name="Supplier General 22" xfId="16263" xr:uid="{00000000-0005-0000-0000-0000E5D60000}"/>
    <cellStyle name="Supplier General 22 2" xfId="32609" xr:uid="{00000000-0005-0000-0000-0000E6D60000}"/>
    <cellStyle name="Supplier General 22 3" xfId="42867" xr:uid="{00000000-0005-0000-0000-0000E7D60000}"/>
    <cellStyle name="Supplier General 22 4" xfId="55875" xr:uid="{00000000-0005-0000-0000-0000E8D60000}"/>
    <cellStyle name="Supplier General 23" xfId="17274" xr:uid="{00000000-0005-0000-0000-0000E9D60000}"/>
    <cellStyle name="Supplier General 23 2" xfId="33533" xr:uid="{00000000-0005-0000-0000-0000EAD60000}"/>
    <cellStyle name="Supplier General 23 3" xfId="43681" xr:uid="{00000000-0005-0000-0000-0000EBD60000}"/>
    <cellStyle name="Supplier General 23 4" xfId="56689" xr:uid="{00000000-0005-0000-0000-0000ECD60000}"/>
    <cellStyle name="Supplier General 24" xfId="17199" xr:uid="{00000000-0005-0000-0000-0000EDD60000}"/>
    <cellStyle name="Supplier General 24 2" xfId="33460" xr:uid="{00000000-0005-0000-0000-0000EED60000}"/>
    <cellStyle name="Supplier General 24 3" xfId="43611" xr:uid="{00000000-0005-0000-0000-0000EFD60000}"/>
    <cellStyle name="Supplier General 24 4" xfId="56619" xr:uid="{00000000-0005-0000-0000-0000F0D60000}"/>
    <cellStyle name="Supplier General 25" xfId="16886" xr:uid="{00000000-0005-0000-0000-0000F1D60000}"/>
    <cellStyle name="Supplier General 25 2" xfId="33172" xr:uid="{00000000-0005-0000-0000-0000F2D60000}"/>
    <cellStyle name="Supplier General 25 3" xfId="43368" xr:uid="{00000000-0005-0000-0000-0000F3D60000}"/>
    <cellStyle name="Supplier General 25 4" xfId="56376" xr:uid="{00000000-0005-0000-0000-0000F4D60000}"/>
    <cellStyle name="Supplier General 26" xfId="17097" xr:uid="{00000000-0005-0000-0000-0000F5D60000}"/>
    <cellStyle name="Supplier General 26 2" xfId="33367" xr:uid="{00000000-0005-0000-0000-0000F6D60000}"/>
    <cellStyle name="Supplier General 26 3" xfId="43537" xr:uid="{00000000-0005-0000-0000-0000F7D60000}"/>
    <cellStyle name="Supplier General 26 4" xfId="56545" xr:uid="{00000000-0005-0000-0000-0000F8D60000}"/>
    <cellStyle name="Supplier General 27" xfId="16875" xr:uid="{00000000-0005-0000-0000-0000F9D60000}"/>
    <cellStyle name="Supplier General 27 2" xfId="33161" xr:uid="{00000000-0005-0000-0000-0000FAD60000}"/>
    <cellStyle name="Supplier General 27 3" xfId="43358" xr:uid="{00000000-0005-0000-0000-0000FBD60000}"/>
    <cellStyle name="Supplier General 27 4" xfId="56366" xr:uid="{00000000-0005-0000-0000-0000FCD60000}"/>
    <cellStyle name="Supplier General 28" xfId="18948" xr:uid="{00000000-0005-0000-0000-0000FDD60000}"/>
    <cellStyle name="Supplier General 28 2" xfId="35014" xr:uid="{00000000-0005-0000-0000-0000FED60000}"/>
    <cellStyle name="Supplier General 28 3" xfId="44917" xr:uid="{00000000-0005-0000-0000-0000FFD60000}"/>
    <cellStyle name="Supplier General 28 4" xfId="57925" xr:uid="{00000000-0005-0000-0000-000000D70000}"/>
    <cellStyle name="Supplier General 29" xfId="20469" xr:uid="{00000000-0005-0000-0000-000001D70000}"/>
    <cellStyle name="Supplier General 3" xfId="2989" xr:uid="{00000000-0005-0000-0000-000002D70000}"/>
    <cellStyle name="Supplier General 3 10" xfId="6586" xr:uid="{00000000-0005-0000-0000-000003D70000}"/>
    <cellStyle name="Supplier General 3 10 2" xfId="23871" xr:uid="{00000000-0005-0000-0000-000004D70000}"/>
    <cellStyle name="Supplier General 3 10 3" xfId="35286" xr:uid="{00000000-0005-0000-0000-000005D70000}"/>
    <cellStyle name="Supplier General 3 10 4" xfId="48357" xr:uid="{00000000-0005-0000-0000-000006D70000}"/>
    <cellStyle name="Supplier General 3 11" xfId="6884" xr:uid="{00000000-0005-0000-0000-000007D70000}"/>
    <cellStyle name="Supplier General 3 11 2" xfId="24135" xr:uid="{00000000-0005-0000-0000-000008D70000}"/>
    <cellStyle name="Supplier General 3 11 3" xfId="35610" xr:uid="{00000000-0005-0000-0000-000009D70000}"/>
    <cellStyle name="Supplier General 3 11 4" xfId="48579" xr:uid="{00000000-0005-0000-0000-00000AD70000}"/>
    <cellStyle name="Supplier General 3 12" xfId="7236" xr:uid="{00000000-0005-0000-0000-00000BD70000}"/>
    <cellStyle name="Supplier General 3 12 2" xfId="24458" xr:uid="{00000000-0005-0000-0000-00000CD70000}"/>
    <cellStyle name="Supplier General 3 12 3" xfId="35884" xr:uid="{00000000-0005-0000-0000-00000DD70000}"/>
    <cellStyle name="Supplier General 3 12 4" xfId="48853" xr:uid="{00000000-0005-0000-0000-00000ED70000}"/>
    <cellStyle name="Supplier General 3 13" xfId="7674" xr:uid="{00000000-0005-0000-0000-00000FD70000}"/>
    <cellStyle name="Supplier General 3 13 2" xfId="24843" xr:uid="{00000000-0005-0000-0000-000010D70000}"/>
    <cellStyle name="Supplier General 3 13 3" xfId="36198" xr:uid="{00000000-0005-0000-0000-000011D70000}"/>
    <cellStyle name="Supplier General 3 13 4" xfId="49169" xr:uid="{00000000-0005-0000-0000-000012D70000}"/>
    <cellStyle name="Supplier General 3 14" xfId="7970" xr:uid="{00000000-0005-0000-0000-000013D70000}"/>
    <cellStyle name="Supplier General 3 14 2" xfId="25108" xr:uid="{00000000-0005-0000-0000-000014D70000}"/>
    <cellStyle name="Supplier General 3 14 3" xfId="36428" xr:uid="{00000000-0005-0000-0000-000015D70000}"/>
    <cellStyle name="Supplier General 3 14 4" xfId="49399" xr:uid="{00000000-0005-0000-0000-000016D70000}"/>
    <cellStyle name="Supplier General 3 15" xfId="8552" xr:uid="{00000000-0005-0000-0000-000017D70000}"/>
    <cellStyle name="Supplier General 3 15 2" xfId="25652" xr:uid="{00000000-0005-0000-0000-000018D70000}"/>
    <cellStyle name="Supplier General 3 15 3" xfId="36912" xr:uid="{00000000-0005-0000-0000-000019D70000}"/>
    <cellStyle name="Supplier General 3 15 4" xfId="49883" xr:uid="{00000000-0005-0000-0000-00001AD70000}"/>
    <cellStyle name="Supplier General 3 16" xfId="8811" xr:uid="{00000000-0005-0000-0000-00001BD70000}"/>
    <cellStyle name="Supplier General 3 16 2" xfId="25879" xr:uid="{00000000-0005-0000-0000-00001CD70000}"/>
    <cellStyle name="Supplier General 3 16 3" xfId="37101" xr:uid="{00000000-0005-0000-0000-00001DD70000}"/>
    <cellStyle name="Supplier General 3 16 4" xfId="50072" xr:uid="{00000000-0005-0000-0000-00001ED70000}"/>
    <cellStyle name="Supplier General 3 17" xfId="9091" xr:uid="{00000000-0005-0000-0000-00001FD70000}"/>
    <cellStyle name="Supplier General 3 17 2" xfId="26130" xr:uid="{00000000-0005-0000-0000-000020D70000}"/>
    <cellStyle name="Supplier General 3 17 3" xfId="37316" xr:uid="{00000000-0005-0000-0000-000021D70000}"/>
    <cellStyle name="Supplier General 3 17 4" xfId="50287" xr:uid="{00000000-0005-0000-0000-000022D70000}"/>
    <cellStyle name="Supplier General 3 18" xfId="10607" xr:uid="{00000000-0005-0000-0000-000023D70000}"/>
    <cellStyle name="Supplier General 3 18 2" xfId="27552" xr:uid="{00000000-0005-0000-0000-000024D70000}"/>
    <cellStyle name="Supplier General 3 18 3" xfId="38578" xr:uid="{00000000-0005-0000-0000-000025D70000}"/>
    <cellStyle name="Supplier General 3 18 4" xfId="51586" xr:uid="{00000000-0005-0000-0000-000026D70000}"/>
    <cellStyle name="Supplier General 3 19" xfId="10860" xr:uid="{00000000-0005-0000-0000-000027D70000}"/>
    <cellStyle name="Supplier General 3 19 2" xfId="27786" xr:uid="{00000000-0005-0000-0000-000028D70000}"/>
    <cellStyle name="Supplier General 3 19 3" xfId="38775" xr:uid="{00000000-0005-0000-0000-000029D70000}"/>
    <cellStyle name="Supplier General 3 19 4" xfId="51783" xr:uid="{00000000-0005-0000-0000-00002AD70000}"/>
    <cellStyle name="Supplier General 3 2" xfId="3498" xr:uid="{00000000-0005-0000-0000-00002BD70000}"/>
    <cellStyle name="Supplier General 3 2 2" xfId="21060" xr:uid="{00000000-0005-0000-0000-00002CD70000}"/>
    <cellStyle name="Supplier General 3 2 3" xfId="20163" xr:uid="{00000000-0005-0000-0000-00002DD70000}"/>
    <cellStyle name="Supplier General 3 2 4" xfId="45955" xr:uid="{00000000-0005-0000-0000-00002ED70000}"/>
    <cellStyle name="Supplier General 3 20" xfId="11183" xr:uid="{00000000-0005-0000-0000-00002FD70000}"/>
    <cellStyle name="Supplier General 3 20 2" xfId="28076" xr:uid="{00000000-0005-0000-0000-000030D70000}"/>
    <cellStyle name="Supplier General 3 20 3" xfId="39016" xr:uid="{00000000-0005-0000-0000-000031D70000}"/>
    <cellStyle name="Supplier General 3 20 4" xfId="52024" xr:uid="{00000000-0005-0000-0000-000032D70000}"/>
    <cellStyle name="Supplier General 3 21" xfId="11524" xr:uid="{00000000-0005-0000-0000-000033D70000}"/>
    <cellStyle name="Supplier General 3 21 2" xfId="28385" xr:uid="{00000000-0005-0000-0000-000034D70000}"/>
    <cellStyle name="Supplier General 3 21 3" xfId="39273" xr:uid="{00000000-0005-0000-0000-000035D70000}"/>
    <cellStyle name="Supplier General 3 21 4" xfId="52281" xr:uid="{00000000-0005-0000-0000-000036D70000}"/>
    <cellStyle name="Supplier General 3 22" xfId="11795" xr:uid="{00000000-0005-0000-0000-000037D70000}"/>
    <cellStyle name="Supplier General 3 22 2" xfId="28624" xr:uid="{00000000-0005-0000-0000-000038D70000}"/>
    <cellStyle name="Supplier General 3 22 3" xfId="39479" xr:uid="{00000000-0005-0000-0000-000039D70000}"/>
    <cellStyle name="Supplier General 3 22 4" xfId="52487" xr:uid="{00000000-0005-0000-0000-00003AD70000}"/>
    <cellStyle name="Supplier General 3 23" xfId="12124" xr:uid="{00000000-0005-0000-0000-00003BD70000}"/>
    <cellStyle name="Supplier General 3 23 2" xfId="28924" xr:uid="{00000000-0005-0000-0000-00003CD70000}"/>
    <cellStyle name="Supplier General 3 23 3" xfId="39736" xr:uid="{00000000-0005-0000-0000-00003DD70000}"/>
    <cellStyle name="Supplier General 3 23 4" xfId="52744" xr:uid="{00000000-0005-0000-0000-00003ED70000}"/>
    <cellStyle name="Supplier General 3 24" xfId="12407" xr:uid="{00000000-0005-0000-0000-00003FD70000}"/>
    <cellStyle name="Supplier General 3 24 2" xfId="29174" xr:uid="{00000000-0005-0000-0000-000040D70000}"/>
    <cellStyle name="Supplier General 3 24 3" xfId="39936" xr:uid="{00000000-0005-0000-0000-000041D70000}"/>
    <cellStyle name="Supplier General 3 24 4" xfId="52944" xr:uid="{00000000-0005-0000-0000-000042D70000}"/>
    <cellStyle name="Supplier General 3 25" xfId="12684" xr:uid="{00000000-0005-0000-0000-000043D70000}"/>
    <cellStyle name="Supplier General 3 25 2" xfId="29419" xr:uid="{00000000-0005-0000-0000-000044D70000}"/>
    <cellStyle name="Supplier General 3 25 3" xfId="40135" xr:uid="{00000000-0005-0000-0000-000045D70000}"/>
    <cellStyle name="Supplier General 3 25 4" xfId="53143" xr:uid="{00000000-0005-0000-0000-000046D70000}"/>
    <cellStyle name="Supplier General 3 26" xfId="12966" xr:uid="{00000000-0005-0000-0000-000047D70000}"/>
    <cellStyle name="Supplier General 3 26 2" xfId="29667" xr:uid="{00000000-0005-0000-0000-000048D70000}"/>
    <cellStyle name="Supplier General 3 26 3" xfId="40336" xr:uid="{00000000-0005-0000-0000-000049D70000}"/>
    <cellStyle name="Supplier General 3 26 4" xfId="53344" xr:uid="{00000000-0005-0000-0000-00004AD70000}"/>
    <cellStyle name="Supplier General 3 27" xfId="13308" xr:uid="{00000000-0005-0000-0000-00004BD70000}"/>
    <cellStyle name="Supplier General 3 27 2" xfId="29976" xr:uid="{00000000-0005-0000-0000-00004CD70000}"/>
    <cellStyle name="Supplier General 3 27 3" xfId="40605" xr:uid="{00000000-0005-0000-0000-00004DD70000}"/>
    <cellStyle name="Supplier General 3 27 4" xfId="53613" xr:uid="{00000000-0005-0000-0000-00004ED70000}"/>
    <cellStyle name="Supplier General 3 28" xfId="13640" xr:uid="{00000000-0005-0000-0000-00004FD70000}"/>
    <cellStyle name="Supplier General 3 28 2" xfId="30278" xr:uid="{00000000-0005-0000-0000-000050D70000}"/>
    <cellStyle name="Supplier General 3 28 3" xfId="40871" xr:uid="{00000000-0005-0000-0000-000051D70000}"/>
    <cellStyle name="Supplier General 3 28 4" xfId="53879" xr:uid="{00000000-0005-0000-0000-000052D70000}"/>
    <cellStyle name="Supplier General 3 29" xfId="13883" xr:uid="{00000000-0005-0000-0000-000053D70000}"/>
    <cellStyle name="Supplier General 3 29 2" xfId="30494" xr:uid="{00000000-0005-0000-0000-000054D70000}"/>
    <cellStyle name="Supplier General 3 29 3" xfId="41057" xr:uid="{00000000-0005-0000-0000-000055D70000}"/>
    <cellStyle name="Supplier General 3 29 4" xfId="54065" xr:uid="{00000000-0005-0000-0000-000056D70000}"/>
    <cellStyle name="Supplier General 3 3" xfId="3794" xr:uid="{00000000-0005-0000-0000-000057D70000}"/>
    <cellStyle name="Supplier General 3 3 2" xfId="21319" xr:uid="{00000000-0005-0000-0000-000058D70000}"/>
    <cellStyle name="Supplier General 3 3 3" xfId="21494" xr:uid="{00000000-0005-0000-0000-000059D70000}"/>
    <cellStyle name="Supplier General 3 3 4" xfId="46172" xr:uid="{00000000-0005-0000-0000-00005AD70000}"/>
    <cellStyle name="Supplier General 3 30" xfId="14159" xr:uid="{00000000-0005-0000-0000-00005BD70000}"/>
    <cellStyle name="Supplier General 3 30 2" xfId="30737" xr:uid="{00000000-0005-0000-0000-00005CD70000}"/>
    <cellStyle name="Supplier General 3 30 3" xfId="41256" xr:uid="{00000000-0005-0000-0000-00005DD70000}"/>
    <cellStyle name="Supplier General 3 30 4" xfId="54264" xr:uid="{00000000-0005-0000-0000-00005ED70000}"/>
    <cellStyle name="Supplier General 3 31" xfId="14456" xr:uid="{00000000-0005-0000-0000-00005FD70000}"/>
    <cellStyle name="Supplier General 3 31 2" xfId="31000" xr:uid="{00000000-0005-0000-0000-000060D70000}"/>
    <cellStyle name="Supplier General 3 31 3" xfId="41472" xr:uid="{00000000-0005-0000-0000-000061D70000}"/>
    <cellStyle name="Supplier General 3 31 4" xfId="54480" xr:uid="{00000000-0005-0000-0000-000062D70000}"/>
    <cellStyle name="Supplier General 3 32" xfId="14780" xr:uid="{00000000-0005-0000-0000-000063D70000}"/>
    <cellStyle name="Supplier General 3 32 2" xfId="31287" xr:uid="{00000000-0005-0000-0000-000064D70000}"/>
    <cellStyle name="Supplier General 3 32 3" xfId="41715" xr:uid="{00000000-0005-0000-0000-000065D70000}"/>
    <cellStyle name="Supplier General 3 32 4" xfId="54723" xr:uid="{00000000-0005-0000-0000-000066D70000}"/>
    <cellStyle name="Supplier General 3 33" xfId="15081" xr:uid="{00000000-0005-0000-0000-000067D70000}"/>
    <cellStyle name="Supplier General 3 33 2" xfId="31556" xr:uid="{00000000-0005-0000-0000-000068D70000}"/>
    <cellStyle name="Supplier General 3 33 3" xfId="41947" xr:uid="{00000000-0005-0000-0000-000069D70000}"/>
    <cellStyle name="Supplier General 3 33 4" xfId="54955" xr:uid="{00000000-0005-0000-0000-00006AD70000}"/>
    <cellStyle name="Supplier General 3 34" xfId="15382" xr:uid="{00000000-0005-0000-0000-00006BD70000}"/>
    <cellStyle name="Supplier General 3 34 2" xfId="31820" xr:uid="{00000000-0005-0000-0000-00006CD70000}"/>
    <cellStyle name="Supplier General 3 34 3" xfId="42176" xr:uid="{00000000-0005-0000-0000-00006DD70000}"/>
    <cellStyle name="Supplier General 3 34 4" xfId="55184" xr:uid="{00000000-0005-0000-0000-00006ED70000}"/>
    <cellStyle name="Supplier General 3 35" xfId="15831" xr:uid="{00000000-0005-0000-0000-00006FD70000}"/>
    <cellStyle name="Supplier General 3 35 2" xfId="32228" xr:uid="{00000000-0005-0000-0000-000070D70000}"/>
    <cellStyle name="Supplier General 3 35 3" xfId="42538" xr:uid="{00000000-0005-0000-0000-000071D70000}"/>
    <cellStyle name="Supplier General 3 35 4" xfId="55546" xr:uid="{00000000-0005-0000-0000-000072D70000}"/>
    <cellStyle name="Supplier General 3 36" xfId="16091" xr:uid="{00000000-0005-0000-0000-000073D70000}"/>
    <cellStyle name="Supplier General 3 36 2" xfId="32453" xr:uid="{00000000-0005-0000-0000-000074D70000}"/>
    <cellStyle name="Supplier General 3 36 3" xfId="42728" xr:uid="{00000000-0005-0000-0000-000075D70000}"/>
    <cellStyle name="Supplier General 3 36 4" xfId="55736" xr:uid="{00000000-0005-0000-0000-000076D70000}"/>
    <cellStyle name="Supplier General 3 37" xfId="16577" xr:uid="{00000000-0005-0000-0000-000077D70000}"/>
    <cellStyle name="Supplier General 3 37 2" xfId="32898" xr:uid="{00000000-0005-0000-0000-000078D70000}"/>
    <cellStyle name="Supplier General 3 37 3" xfId="43125" xr:uid="{00000000-0005-0000-0000-000079D70000}"/>
    <cellStyle name="Supplier General 3 37 4" xfId="56133" xr:uid="{00000000-0005-0000-0000-00007AD70000}"/>
    <cellStyle name="Supplier General 3 38" xfId="16801" xr:uid="{00000000-0005-0000-0000-00007BD70000}"/>
    <cellStyle name="Supplier General 3 38 2" xfId="33094" xr:uid="{00000000-0005-0000-0000-00007CD70000}"/>
    <cellStyle name="Supplier General 3 38 3" xfId="43295" xr:uid="{00000000-0005-0000-0000-00007DD70000}"/>
    <cellStyle name="Supplier General 3 38 4" xfId="56303" xr:uid="{00000000-0005-0000-0000-00007ED70000}"/>
    <cellStyle name="Supplier General 3 39" xfId="17598" xr:uid="{00000000-0005-0000-0000-00007FD70000}"/>
    <cellStyle name="Supplier General 3 39 2" xfId="33824" xr:uid="{00000000-0005-0000-0000-000080D70000}"/>
    <cellStyle name="Supplier General 3 39 3" xfId="43922" xr:uid="{00000000-0005-0000-0000-000081D70000}"/>
    <cellStyle name="Supplier General 3 39 4" xfId="56930" xr:uid="{00000000-0005-0000-0000-000082D70000}"/>
    <cellStyle name="Supplier General 3 4" xfId="4407" xr:uid="{00000000-0005-0000-0000-000083D70000}"/>
    <cellStyle name="Supplier General 3 4 2" xfId="21877" xr:uid="{00000000-0005-0000-0000-000084D70000}"/>
    <cellStyle name="Supplier General 3 4 3" xfId="33891" xr:uid="{00000000-0005-0000-0000-000085D70000}"/>
    <cellStyle name="Supplier General 3 4 4" xfId="46646" xr:uid="{00000000-0005-0000-0000-000086D70000}"/>
    <cellStyle name="Supplier General 3 40" xfId="17855" xr:uid="{00000000-0005-0000-0000-000087D70000}"/>
    <cellStyle name="Supplier General 3 40 2" xfId="34053" xr:uid="{00000000-0005-0000-0000-000088D70000}"/>
    <cellStyle name="Supplier General 3 40 3" xfId="44109" xr:uid="{00000000-0005-0000-0000-000089D70000}"/>
    <cellStyle name="Supplier General 3 40 4" xfId="57117" xr:uid="{00000000-0005-0000-0000-00008AD70000}"/>
    <cellStyle name="Supplier General 3 41" xfId="18174" xr:uid="{00000000-0005-0000-0000-00008BD70000}"/>
    <cellStyle name="Supplier General 3 41 2" xfId="34331" xr:uid="{00000000-0005-0000-0000-00008CD70000}"/>
    <cellStyle name="Supplier General 3 41 3" xfId="44343" xr:uid="{00000000-0005-0000-0000-00008DD70000}"/>
    <cellStyle name="Supplier General 3 41 4" xfId="57351" xr:uid="{00000000-0005-0000-0000-00008ED70000}"/>
    <cellStyle name="Supplier General 3 42" xfId="18485" xr:uid="{00000000-0005-0000-0000-00008FD70000}"/>
    <cellStyle name="Supplier General 3 42 2" xfId="34606" xr:uid="{00000000-0005-0000-0000-000090D70000}"/>
    <cellStyle name="Supplier General 3 42 3" xfId="44573" xr:uid="{00000000-0005-0000-0000-000091D70000}"/>
    <cellStyle name="Supplier General 3 42 4" xfId="57581" xr:uid="{00000000-0005-0000-0000-000092D70000}"/>
    <cellStyle name="Supplier General 3 43" xfId="18800" xr:uid="{00000000-0005-0000-0000-000093D70000}"/>
    <cellStyle name="Supplier General 3 43 2" xfId="34884" xr:uid="{00000000-0005-0000-0000-000094D70000}"/>
    <cellStyle name="Supplier General 3 43 3" xfId="44807" xr:uid="{00000000-0005-0000-0000-000095D70000}"/>
    <cellStyle name="Supplier General 3 43 4" xfId="57815" xr:uid="{00000000-0005-0000-0000-000096D70000}"/>
    <cellStyle name="Supplier General 3 44" xfId="19260" xr:uid="{00000000-0005-0000-0000-000097D70000}"/>
    <cellStyle name="Supplier General 3 44 2" xfId="35295" xr:uid="{00000000-0005-0000-0000-000098D70000}"/>
    <cellStyle name="Supplier General 3 44 3" xfId="45149" xr:uid="{00000000-0005-0000-0000-000099D70000}"/>
    <cellStyle name="Supplier General 3 44 4" xfId="58157" xr:uid="{00000000-0005-0000-0000-00009AD70000}"/>
    <cellStyle name="Supplier General 3 45" xfId="19563" xr:uid="{00000000-0005-0000-0000-00009BD70000}"/>
    <cellStyle name="Supplier General 3 45 2" xfId="35559" xr:uid="{00000000-0005-0000-0000-00009CD70000}"/>
    <cellStyle name="Supplier General 3 45 3" xfId="45372" xr:uid="{00000000-0005-0000-0000-00009DD70000}"/>
    <cellStyle name="Supplier General 3 45 4" xfId="58380" xr:uid="{00000000-0005-0000-0000-00009ED70000}"/>
    <cellStyle name="Supplier General 3 46" xfId="20632" xr:uid="{00000000-0005-0000-0000-00009FD70000}"/>
    <cellStyle name="Supplier General 3 47" xfId="24559" xr:uid="{00000000-0005-0000-0000-0000A0D70000}"/>
    <cellStyle name="Supplier General 3 48" xfId="45623" xr:uid="{00000000-0005-0000-0000-0000A1D70000}"/>
    <cellStyle name="Supplier General 3 5" xfId="4655" xr:uid="{00000000-0005-0000-0000-0000A2D70000}"/>
    <cellStyle name="Supplier General 3 5 2" xfId="22098" xr:uid="{00000000-0005-0000-0000-0000A3D70000}"/>
    <cellStyle name="Supplier General 3 5 3" xfId="28387" xr:uid="{00000000-0005-0000-0000-0000A4D70000}"/>
    <cellStyle name="Supplier General 3 5 4" xfId="46823" xr:uid="{00000000-0005-0000-0000-0000A5D70000}"/>
    <cellStyle name="Supplier General 3 6" xfId="5039" xr:uid="{00000000-0005-0000-0000-0000A6D70000}"/>
    <cellStyle name="Supplier General 3 6 2" xfId="22453" xr:uid="{00000000-0005-0000-0000-0000A7D70000}"/>
    <cellStyle name="Supplier General 3 6 3" xfId="20658" xr:uid="{00000000-0005-0000-0000-0000A8D70000}"/>
    <cellStyle name="Supplier General 3 6 4" xfId="47134" xr:uid="{00000000-0005-0000-0000-0000A9D70000}"/>
    <cellStyle name="Supplier General 3 7" xfId="5268" xr:uid="{00000000-0005-0000-0000-0000AAD70000}"/>
    <cellStyle name="Supplier General 3 7 2" xfId="22661" xr:uid="{00000000-0005-0000-0000-0000ABD70000}"/>
    <cellStyle name="Supplier General 3 7 3" xfId="20380" xr:uid="{00000000-0005-0000-0000-0000ACD70000}"/>
    <cellStyle name="Supplier General 3 7 4" xfId="47316" xr:uid="{00000000-0005-0000-0000-0000ADD70000}"/>
    <cellStyle name="Supplier General 3 8" xfId="5549" xr:uid="{00000000-0005-0000-0000-0000AED70000}"/>
    <cellStyle name="Supplier General 3 8 2" xfId="22919" xr:uid="{00000000-0005-0000-0000-0000AFD70000}"/>
    <cellStyle name="Supplier General 3 8 3" xfId="27377" xr:uid="{00000000-0005-0000-0000-0000B0D70000}"/>
    <cellStyle name="Supplier General 3 8 4" xfId="47533" xr:uid="{00000000-0005-0000-0000-0000B1D70000}"/>
    <cellStyle name="Supplier General 3 9" xfId="5757" xr:uid="{00000000-0005-0000-0000-0000B2D70000}"/>
    <cellStyle name="Supplier General 3 9 2" xfId="23105" xr:uid="{00000000-0005-0000-0000-0000B3D70000}"/>
    <cellStyle name="Supplier General 3 9 3" xfId="28097" xr:uid="{00000000-0005-0000-0000-0000B4D70000}"/>
    <cellStyle name="Supplier General 3 9 4" xfId="47695" xr:uid="{00000000-0005-0000-0000-0000B5D70000}"/>
    <cellStyle name="Supplier General 30" xfId="20205" xr:uid="{00000000-0005-0000-0000-0000B6D70000}"/>
    <cellStyle name="Supplier General 31" xfId="45441" xr:uid="{00000000-0005-0000-0000-0000B7D70000}"/>
    <cellStyle name="Supplier General 4" xfId="2779" xr:uid="{00000000-0005-0000-0000-0000B8D70000}"/>
    <cellStyle name="Supplier General 4 10" xfId="6390" xr:uid="{00000000-0005-0000-0000-0000B9D70000}"/>
    <cellStyle name="Supplier General 4 10 2" xfId="23699" xr:uid="{00000000-0005-0000-0000-0000BAD70000}"/>
    <cellStyle name="Supplier General 4 10 3" xfId="21922" xr:uid="{00000000-0005-0000-0000-0000BBD70000}"/>
    <cellStyle name="Supplier General 4 10 4" xfId="48205" xr:uid="{00000000-0005-0000-0000-0000BCD70000}"/>
    <cellStyle name="Supplier General 4 11" xfId="6685" xr:uid="{00000000-0005-0000-0000-0000BDD70000}"/>
    <cellStyle name="Supplier General 4 11 2" xfId="23958" xr:uid="{00000000-0005-0000-0000-0000BED70000}"/>
    <cellStyle name="Supplier General 4 11 3" xfId="20243" xr:uid="{00000000-0005-0000-0000-0000BFD70000}"/>
    <cellStyle name="Supplier General 4 11 4" xfId="48429" xr:uid="{00000000-0005-0000-0000-0000C0D70000}"/>
    <cellStyle name="Supplier General 4 12" xfId="7054" xr:uid="{00000000-0005-0000-0000-0000C1D70000}"/>
    <cellStyle name="Supplier General 4 12 2" xfId="24291" xr:uid="{00000000-0005-0000-0000-0000C2D70000}"/>
    <cellStyle name="Supplier General 4 12 3" xfId="35744" xr:uid="{00000000-0005-0000-0000-0000C3D70000}"/>
    <cellStyle name="Supplier General 4 12 4" xfId="48713" xr:uid="{00000000-0005-0000-0000-0000C4D70000}"/>
    <cellStyle name="Supplier General 4 13" xfId="7475" xr:uid="{00000000-0005-0000-0000-0000C5D70000}"/>
    <cellStyle name="Supplier General 4 13 2" xfId="24667" xr:uid="{00000000-0005-0000-0000-0000C6D70000}"/>
    <cellStyle name="Supplier General 4 13 3" xfId="36048" xr:uid="{00000000-0005-0000-0000-0000C7D70000}"/>
    <cellStyle name="Supplier General 4 13 4" xfId="49019" xr:uid="{00000000-0005-0000-0000-0000C8D70000}"/>
    <cellStyle name="Supplier General 4 14" xfId="7778" xr:uid="{00000000-0005-0000-0000-0000C9D70000}"/>
    <cellStyle name="Supplier General 4 14 2" xfId="24937" xr:uid="{00000000-0005-0000-0000-0000CAD70000}"/>
    <cellStyle name="Supplier General 4 14 3" xfId="36278" xr:uid="{00000000-0005-0000-0000-0000CBD70000}"/>
    <cellStyle name="Supplier General 4 14 4" xfId="49249" xr:uid="{00000000-0005-0000-0000-0000CCD70000}"/>
    <cellStyle name="Supplier General 4 15" xfId="8357" xr:uid="{00000000-0005-0000-0000-0000CDD70000}"/>
    <cellStyle name="Supplier General 4 15 2" xfId="25478" xr:uid="{00000000-0005-0000-0000-0000CED70000}"/>
    <cellStyle name="Supplier General 4 15 3" xfId="36759" xr:uid="{00000000-0005-0000-0000-0000CFD70000}"/>
    <cellStyle name="Supplier General 4 15 4" xfId="49730" xr:uid="{00000000-0005-0000-0000-0000D0D70000}"/>
    <cellStyle name="Supplier General 4 16" xfId="8615" xr:uid="{00000000-0005-0000-0000-0000D1D70000}"/>
    <cellStyle name="Supplier General 4 16 2" xfId="25704" xr:uid="{00000000-0005-0000-0000-0000D2D70000}"/>
    <cellStyle name="Supplier General 4 16 3" xfId="36949" xr:uid="{00000000-0005-0000-0000-0000D3D70000}"/>
    <cellStyle name="Supplier General 4 16 4" xfId="49920" xr:uid="{00000000-0005-0000-0000-0000D4D70000}"/>
    <cellStyle name="Supplier General 4 17" xfId="8899" xr:uid="{00000000-0005-0000-0000-0000D5D70000}"/>
    <cellStyle name="Supplier General 4 17 2" xfId="25957" xr:uid="{00000000-0005-0000-0000-0000D6D70000}"/>
    <cellStyle name="Supplier General 4 17 3" xfId="37166" xr:uid="{00000000-0005-0000-0000-0000D7D70000}"/>
    <cellStyle name="Supplier General 4 17 4" xfId="50137" xr:uid="{00000000-0005-0000-0000-0000D8D70000}"/>
    <cellStyle name="Supplier General 4 18" xfId="10413" xr:uid="{00000000-0005-0000-0000-0000D9D70000}"/>
    <cellStyle name="Supplier General 4 18 2" xfId="27371" xr:uid="{00000000-0005-0000-0000-0000DAD70000}"/>
    <cellStyle name="Supplier General 4 18 3" xfId="38421" xr:uid="{00000000-0005-0000-0000-0000DBD70000}"/>
    <cellStyle name="Supplier General 4 18 4" xfId="51395" xr:uid="{00000000-0005-0000-0000-0000DCD70000}"/>
    <cellStyle name="Supplier General 4 19" xfId="10658" xr:uid="{00000000-0005-0000-0000-0000DDD70000}"/>
    <cellStyle name="Supplier General 4 19 2" xfId="27598" xr:uid="{00000000-0005-0000-0000-0000DED70000}"/>
    <cellStyle name="Supplier General 4 19 3" xfId="38618" xr:uid="{00000000-0005-0000-0000-0000DFD70000}"/>
    <cellStyle name="Supplier General 4 19 4" xfId="51626" xr:uid="{00000000-0005-0000-0000-0000E0D70000}"/>
    <cellStyle name="Supplier General 4 2" xfId="3299" xr:uid="{00000000-0005-0000-0000-0000E1D70000}"/>
    <cellStyle name="Supplier General 4 2 2" xfId="20880" xr:uid="{00000000-0005-0000-0000-0000E2D70000}"/>
    <cellStyle name="Supplier General 4 2 3" xfId="21315" xr:uid="{00000000-0005-0000-0000-0000E3D70000}"/>
    <cellStyle name="Supplier General 4 2 4" xfId="45805" xr:uid="{00000000-0005-0000-0000-0000E4D70000}"/>
    <cellStyle name="Supplier General 4 20" xfId="10981" xr:uid="{00000000-0005-0000-0000-0000E5D70000}"/>
    <cellStyle name="Supplier General 4 20 2" xfId="27896" xr:uid="{00000000-0005-0000-0000-0000E6D70000}"/>
    <cellStyle name="Supplier General 4 20 3" xfId="38859" xr:uid="{00000000-0005-0000-0000-0000E7D70000}"/>
    <cellStyle name="Supplier General 4 20 4" xfId="51867" xr:uid="{00000000-0005-0000-0000-0000E8D70000}"/>
    <cellStyle name="Supplier General 4 21" xfId="11321" xr:uid="{00000000-0005-0000-0000-0000E9D70000}"/>
    <cellStyle name="Supplier General 4 21 2" xfId="28200" xr:uid="{00000000-0005-0000-0000-0000EAD70000}"/>
    <cellStyle name="Supplier General 4 21 3" xfId="39113" xr:uid="{00000000-0005-0000-0000-0000EBD70000}"/>
    <cellStyle name="Supplier General 4 21 4" xfId="52121" xr:uid="{00000000-0005-0000-0000-0000ECD70000}"/>
    <cellStyle name="Supplier General 4 22" xfId="11590" xr:uid="{00000000-0005-0000-0000-0000EDD70000}"/>
    <cellStyle name="Supplier General 4 22 2" xfId="28442" xr:uid="{00000000-0005-0000-0000-0000EED70000}"/>
    <cellStyle name="Supplier General 4 22 3" xfId="39319" xr:uid="{00000000-0005-0000-0000-0000EFD70000}"/>
    <cellStyle name="Supplier General 4 22 4" xfId="52327" xr:uid="{00000000-0005-0000-0000-0000F0D70000}"/>
    <cellStyle name="Supplier General 4 23" xfId="11923" xr:uid="{00000000-0005-0000-0000-0000F1D70000}"/>
    <cellStyle name="Supplier General 4 23 2" xfId="28741" xr:uid="{00000000-0005-0000-0000-0000F2D70000}"/>
    <cellStyle name="Supplier General 4 23 3" xfId="39577" xr:uid="{00000000-0005-0000-0000-0000F3D70000}"/>
    <cellStyle name="Supplier General 4 23 4" xfId="52585" xr:uid="{00000000-0005-0000-0000-0000F4D70000}"/>
    <cellStyle name="Supplier General 4 24" xfId="12205" xr:uid="{00000000-0005-0000-0000-0000F5D70000}"/>
    <cellStyle name="Supplier General 4 24 2" xfId="28993" xr:uid="{00000000-0005-0000-0000-0000F6D70000}"/>
    <cellStyle name="Supplier General 4 24 3" xfId="39778" xr:uid="{00000000-0005-0000-0000-0000F7D70000}"/>
    <cellStyle name="Supplier General 4 24 4" xfId="52786" xr:uid="{00000000-0005-0000-0000-0000F8D70000}"/>
    <cellStyle name="Supplier General 4 25" xfId="12479" xr:uid="{00000000-0005-0000-0000-0000F9D70000}"/>
    <cellStyle name="Supplier General 4 25 2" xfId="29234" xr:uid="{00000000-0005-0000-0000-0000FAD70000}"/>
    <cellStyle name="Supplier General 4 25 3" xfId="39981" xr:uid="{00000000-0005-0000-0000-0000FBD70000}"/>
    <cellStyle name="Supplier General 4 25 4" xfId="52989" xr:uid="{00000000-0005-0000-0000-0000FCD70000}"/>
    <cellStyle name="Supplier General 4 26" xfId="12763" xr:uid="{00000000-0005-0000-0000-0000FDD70000}"/>
    <cellStyle name="Supplier General 4 26 2" xfId="29486" xr:uid="{00000000-0005-0000-0000-0000FED70000}"/>
    <cellStyle name="Supplier General 4 26 3" xfId="40182" xr:uid="{00000000-0005-0000-0000-0000FFD70000}"/>
    <cellStyle name="Supplier General 4 26 4" xfId="53190" xr:uid="{00000000-0005-0000-0000-000000D80000}"/>
    <cellStyle name="Supplier General 4 27" xfId="13110" xr:uid="{00000000-0005-0000-0000-000001D80000}"/>
    <cellStyle name="Supplier General 4 27 2" xfId="29798" xr:uid="{00000000-0005-0000-0000-000002D80000}"/>
    <cellStyle name="Supplier General 4 27 3" xfId="40450" xr:uid="{00000000-0005-0000-0000-000003D80000}"/>
    <cellStyle name="Supplier General 4 27 4" xfId="53458" xr:uid="{00000000-0005-0000-0000-000004D80000}"/>
    <cellStyle name="Supplier General 4 28" xfId="13442" xr:uid="{00000000-0005-0000-0000-000005D80000}"/>
    <cellStyle name="Supplier General 4 28 2" xfId="30099" xr:uid="{00000000-0005-0000-0000-000006D80000}"/>
    <cellStyle name="Supplier General 4 28 3" xfId="40710" xr:uid="{00000000-0005-0000-0000-000007D80000}"/>
    <cellStyle name="Supplier General 4 28 4" xfId="53718" xr:uid="{00000000-0005-0000-0000-000008D80000}"/>
    <cellStyle name="Supplier General 4 29" xfId="13682" xr:uid="{00000000-0005-0000-0000-000009D80000}"/>
    <cellStyle name="Supplier General 4 29 2" xfId="30314" xr:uid="{00000000-0005-0000-0000-00000AD80000}"/>
    <cellStyle name="Supplier General 4 29 3" xfId="40901" xr:uid="{00000000-0005-0000-0000-00000BD80000}"/>
    <cellStyle name="Supplier General 4 29 4" xfId="53909" xr:uid="{00000000-0005-0000-0000-00000CD80000}"/>
    <cellStyle name="Supplier General 4 3" xfId="3595" xr:uid="{00000000-0005-0000-0000-00000DD80000}"/>
    <cellStyle name="Supplier General 4 3 2" xfId="21142" xr:uid="{00000000-0005-0000-0000-00000ED80000}"/>
    <cellStyle name="Supplier General 4 3 3" xfId="34609" xr:uid="{00000000-0005-0000-0000-00000FD80000}"/>
    <cellStyle name="Supplier General 4 3 4" xfId="46022" xr:uid="{00000000-0005-0000-0000-000010D80000}"/>
    <cellStyle name="Supplier General 4 30" xfId="13956" xr:uid="{00000000-0005-0000-0000-000011D80000}"/>
    <cellStyle name="Supplier General 4 30 2" xfId="30555" xr:uid="{00000000-0005-0000-0000-000012D80000}"/>
    <cellStyle name="Supplier General 4 30 3" xfId="41103" xr:uid="{00000000-0005-0000-0000-000013D80000}"/>
    <cellStyle name="Supplier General 4 30 4" xfId="54111" xr:uid="{00000000-0005-0000-0000-000014D80000}"/>
    <cellStyle name="Supplier General 4 31" xfId="14255" xr:uid="{00000000-0005-0000-0000-000015D80000}"/>
    <cellStyle name="Supplier General 4 31 2" xfId="30819" xr:uid="{00000000-0005-0000-0000-000016D80000}"/>
    <cellStyle name="Supplier General 4 31 3" xfId="41320" xr:uid="{00000000-0005-0000-0000-000017D80000}"/>
    <cellStyle name="Supplier General 4 31 4" xfId="54328" xr:uid="{00000000-0005-0000-0000-000018D80000}"/>
    <cellStyle name="Supplier General 4 32" xfId="14578" xr:uid="{00000000-0005-0000-0000-000019D80000}"/>
    <cellStyle name="Supplier General 4 32 2" xfId="31107" xr:uid="{00000000-0005-0000-0000-00001AD80000}"/>
    <cellStyle name="Supplier General 4 32 3" xfId="41563" xr:uid="{00000000-0005-0000-0000-00001BD80000}"/>
    <cellStyle name="Supplier General 4 32 4" xfId="54571" xr:uid="{00000000-0005-0000-0000-00001CD80000}"/>
    <cellStyle name="Supplier General 4 33" xfId="14886" xr:uid="{00000000-0005-0000-0000-00001DD80000}"/>
    <cellStyle name="Supplier General 4 33 2" xfId="31380" xr:uid="{00000000-0005-0000-0000-00001ED80000}"/>
    <cellStyle name="Supplier General 4 33 3" xfId="41794" xr:uid="{00000000-0005-0000-0000-00001FD80000}"/>
    <cellStyle name="Supplier General 4 33 4" xfId="54802" xr:uid="{00000000-0005-0000-0000-000020D80000}"/>
    <cellStyle name="Supplier General 4 34" xfId="15188" xr:uid="{00000000-0005-0000-0000-000021D80000}"/>
    <cellStyle name="Supplier General 4 34 2" xfId="31647" xr:uid="{00000000-0005-0000-0000-000022D80000}"/>
    <cellStyle name="Supplier General 4 34 3" xfId="42026" xr:uid="{00000000-0005-0000-0000-000023D80000}"/>
    <cellStyle name="Supplier General 4 34 4" xfId="55034" xr:uid="{00000000-0005-0000-0000-000024D80000}"/>
    <cellStyle name="Supplier General 4 35" xfId="15637" xr:uid="{00000000-0005-0000-0000-000025D80000}"/>
    <cellStyle name="Supplier General 4 35 2" xfId="32054" xr:uid="{00000000-0005-0000-0000-000026D80000}"/>
    <cellStyle name="Supplier General 4 35 3" xfId="42387" xr:uid="{00000000-0005-0000-0000-000027D80000}"/>
    <cellStyle name="Supplier General 4 35 4" xfId="55395" xr:uid="{00000000-0005-0000-0000-000028D80000}"/>
    <cellStyle name="Supplier General 4 36" xfId="15897" xr:uid="{00000000-0005-0000-0000-000029D80000}"/>
    <cellStyle name="Supplier General 4 36 2" xfId="32280" xr:uid="{00000000-0005-0000-0000-00002AD80000}"/>
    <cellStyle name="Supplier General 4 36 3" xfId="42578" xr:uid="{00000000-0005-0000-0000-00002BD80000}"/>
    <cellStyle name="Supplier General 4 36 4" xfId="55586" xr:uid="{00000000-0005-0000-0000-00002CD80000}"/>
    <cellStyle name="Supplier General 4 37" xfId="16386" xr:uid="{00000000-0005-0000-0000-00002DD80000}"/>
    <cellStyle name="Supplier General 4 37 2" xfId="32724" xr:uid="{00000000-0005-0000-0000-00002ED80000}"/>
    <cellStyle name="Supplier General 4 37 3" xfId="42971" xr:uid="{00000000-0005-0000-0000-00002FD80000}"/>
    <cellStyle name="Supplier General 4 37 4" xfId="55979" xr:uid="{00000000-0005-0000-0000-000030D80000}"/>
    <cellStyle name="Supplier General 4 38" xfId="16609" xr:uid="{00000000-0005-0000-0000-000031D80000}"/>
    <cellStyle name="Supplier General 4 38 2" xfId="32923" xr:uid="{00000000-0005-0000-0000-000032D80000}"/>
    <cellStyle name="Supplier General 4 38 3" xfId="43145" xr:uid="{00000000-0005-0000-0000-000033D80000}"/>
    <cellStyle name="Supplier General 4 38 4" xfId="56153" xr:uid="{00000000-0005-0000-0000-000034D80000}"/>
    <cellStyle name="Supplier General 4 39" xfId="17409" xr:uid="{00000000-0005-0000-0000-000035D80000}"/>
    <cellStyle name="Supplier General 4 39 2" xfId="33655" xr:uid="{00000000-0005-0000-0000-000036D80000}"/>
    <cellStyle name="Supplier General 4 39 3" xfId="43781" xr:uid="{00000000-0005-0000-0000-000037D80000}"/>
    <cellStyle name="Supplier General 4 39 4" xfId="56789" xr:uid="{00000000-0005-0000-0000-000038D80000}"/>
    <cellStyle name="Supplier General 4 4" xfId="4213" xr:uid="{00000000-0005-0000-0000-000039D80000}"/>
    <cellStyle name="Supplier General 4 4 2" xfId="21705" xr:uid="{00000000-0005-0000-0000-00003AD80000}"/>
    <cellStyle name="Supplier General 4 4 3" xfId="19832" xr:uid="{00000000-0005-0000-0000-00003BD80000}"/>
    <cellStyle name="Supplier General 4 4 4" xfId="46501" xr:uid="{00000000-0005-0000-0000-00003CD80000}"/>
    <cellStyle name="Supplier General 4 40" xfId="17653" xr:uid="{00000000-0005-0000-0000-00003DD80000}"/>
    <cellStyle name="Supplier General 4 40 2" xfId="33869" xr:uid="{00000000-0005-0000-0000-00003ED80000}"/>
    <cellStyle name="Supplier General 4 40 3" xfId="43956" xr:uid="{00000000-0005-0000-0000-00003FD80000}"/>
    <cellStyle name="Supplier General 4 40 4" xfId="56964" xr:uid="{00000000-0005-0000-0000-000040D80000}"/>
    <cellStyle name="Supplier General 4 41" xfId="17973" xr:uid="{00000000-0005-0000-0000-000041D80000}"/>
    <cellStyle name="Supplier General 4 41 2" xfId="34153" xr:uid="{00000000-0005-0000-0000-000042D80000}"/>
    <cellStyle name="Supplier General 4 41 3" xfId="44191" xr:uid="{00000000-0005-0000-0000-000043D80000}"/>
    <cellStyle name="Supplier General 4 41 4" xfId="57199" xr:uid="{00000000-0005-0000-0000-000044D80000}"/>
    <cellStyle name="Supplier General 4 42" xfId="18284" xr:uid="{00000000-0005-0000-0000-000045D80000}"/>
    <cellStyle name="Supplier General 4 42 2" xfId="34426" xr:uid="{00000000-0005-0000-0000-000046D80000}"/>
    <cellStyle name="Supplier General 4 42 3" xfId="44421" xr:uid="{00000000-0005-0000-0000-000047D80000}"/>
    <cellStyle name="Supplier General 4 42 4" xfId="57429" xr:uid="{00000000-0005-0000-0000-000048D80000}"/>
    <cellStyle name="Supplier General 4 43" xfId="18601" xr:uid="{00000000-0005-0000-0000-000049D80000}"/>
    <cellStyle name="Supplier General 4 43 2" xfId="34711" xr:uid="{00000000-0005-0000-0000-00004AD80000}"/>
    <cellStyle name="Supplier General 4 43 3" xfId="44657" xr:uid="{00000000-0005-0000-0000-00004BD80000}"/>
    <cellStyle name="Supplier General 4 43 4" xfId="57665" xr:uid="{00000000-0005-0000-0000-00004CD80000}"/>
    <cellStyle name="Supplier General 4 44" xfId="19063" xr:uid="{00000000-0005-0000-0000-00004DD80000}"/>
    <cellStyle name="Supplier General 4 44 2" xfId="35118" xr:uid="{00000000-0005-0000-0000-00004ED80000}"/>
    <cellStyle name="Supplier General 4 44 3" xfId="44999" xr:uid="{00000000-0005-0000-0000-00004FD80000}"/>
    <cellStyle name="Supplier General 4 44 4" xfId="58007" xr:uid="{00000000-0005-0000-0000-000050D80000}"/>
    <cellStyle name="Supplier General 4 45" xfId="19364" xr:uid="{00000000-0005-0000-0000-000051D80000}"/>
    <cellStyle name="Supplier General 4 45 2" xfId="35385" xr:uid="{00000000-0005-0000-0000-000052D80000}"/>
    <cellStyle name="Supplier General 4 45 3" xfId="45222" xr:uid="{00000000-0005-0000-0000-000053D80000}"/>
    <cellStyle name="Supplier General 4 45 4" xfId="58230" xr:uid="{00000000-0005-0000-0000-000054D80000}"/>
    <cellStyle name="Supplier General 4 46" xfId="20574" xr:uid="{00000000-0005-0000-0000-000055D80000}"/>
    <cellStyle name="Supplier General 4 47" xfId="24292" xr:uid="{00000000-0005-0000-0000-000056D80000}"/>
    <cellStyle name="Supplier General 4 48" xfId="45506" xr:uid="{00000000-0005-0000-0000-000057D80000}"/>
    <cellStyle name="Supplier General 4 5" xfId="4457" xr:uid="{00000000-0005-0000-0000-000058D80000}"/>
    <cellStyle name="Supplier General 4 5 2" xfId="21916" xr:uid="{00000000-0005-0000-0000-000059D80000}"/>
    <cellStyle name="Supplier General 4 5 3" xfId="19803" xr:uid="{00000000-0005-0000-0000-00005AD80000}"/>
    <cellStyle name="Supplier General 4 5 4" xfId="46669" xr:uid="{00000000-0005-0000-0000-00005BD80000}"/>
    <cellStyle name="Supplier General 4 6" xfId="4848" xr:uid="{00000000-0005-0000-0000-00005CD80000}"/>
    <cellStyle name="Supplier General 4 6 2" xfId="22278" xr:uid="{00000000-0005-0000-0000-00005DD80000}"/>
    <cellStyle name="Supplier General 4 6 3" xfId="31967" xr:uid="{00000000-0005-0000-0000-00005ED80000}"/>
    <cellStyle name="Supplier General 4 6 4" xfId="46980" xr:uid="{00000000-0005-0000-0000-00005FD80000}"/>
    <cellStyle name="Supplier General 4 7" xfId="5073" xr:uid="{00000000-0005-0000-0000-000060D80000}"/>
    <cellStyle name="Supplier General 4 7 2" xfId="22481" xr:uid="{00000000-0005-0000-0000-000061D80000}"/>
    <cellStyle name="Supplier General 4 7 3" xfId="20656" xr:uid="{00000000-0005-0000-0000-000062D80000}"/>
    <cellStyle name="Supplier General 4 7 4" xfId="47161" xr:uid="{00000000-0005-0000-0000-000063D80000}"/>
    <cellStyle name="Supplier General 4 8" xfId="5359" xr:uid="{00000000-0005-0000-0000-000064D80000}"/>
    <cellStyle name="Supplier General 4 8 2" xfId="22742" xr:uid="{00000000-0005-0000-0000-000065D80000}"/>
    <cellStyle name="Supplier General 4 8 3" xfId="20319" xr:uid="{00000000-0005-0000-0000-000066D80000}"/>
    <cellStyle name="Supplier General 4 8 4" xfId="47380" xr:uid="{00000000-0005-0000-0000-000067D80000}"/>
    <cellStyle name="Supplier General 4 9" xfId="5570" xr:uid="{00000000-0005-0000-0000-000068D80000}"/>
    <cellStyle name="Supplier General 4 9 2" xfId="22933" xr:uid="{00000000-0005-0000-0000-000069D80000}"/>
    <cellStyle name="Supplier General 4 9 3" xfId="34034" xr:uid="{00000000-0005-0000-0000-00006AD80000}"/>
    <cellStyle name="Supplier General 4 9 4" xfId="47545" xr:uid="{00000000-0005-0000-0000-00006BD80000}"/>
    <cellStyle name="Supplier General 5" xfId="4086" xr:uid="{00000000-0005-0000-0000-00006CD80000}"/>
    <cellStyle name="Supplier General 5 2" xfId="21589" xr:uid="{00000000-0005-0000-0000-00006DD80000}"/>
    <cellStyle name="Supplier General 5 3" xfId="19924" xr:uid="{00000000-0005-0000-0000-00006ED80000}"/>
    <cellStyle name="Supplier General 5 4" xfId="46408" xr:uid="{00000000-0005-0000-0000-00006FD80000}"/>
    <cellStyle name="Supplier General 6" xfId="4703" xr:uid="{00000000-0005-0000-0000-000070D80000}"/>
    <cellStyle name="Supplier General 6 2" xfId="22141" xr:uid="{00000000-0005-0000-0000-000071D80000}"/>
    <cellStyle name="Supplier General 6 3" xfId="26403" xr:uid="{00000000-0005-0000-0000-000072D80000}"/>
    <cellStyle name="Supplier General 6 4" xfId="46856" xr:uid="{00000000-0005-0000-0000-000073D80000}"/>
    <cellStyle name="Supplier General 7" xfId="5824" xr:uid="{00000000-0005-0000-0000-000074D80000}"/>
    <cellStyle name="Supplier General 7 2" xfId="23169" xr:uid="{00000000-0005-0000-0000-000075D80000}"/>
    <cellStyle name="Supplier General 7 3" xfId="34139" xr:uid="{00000000-0005-0000-0000-000076D80000}"/>
    <cellStyle name="Supplier General 7 4" xfId="47754" xr:uid="{00000000-0005-0000-0000-000077D80000}"/>
    <cellStyle name="Supplier General 8" xfId="6954" xr:uid="{00000000-0005-0000-0000-000078D80000}"/>
    <cellStyle name="Supplier General 8 2" xfId="24199" xr:uid="{00000000-0005-0000-0000-000079D80000}"/>
    <cellStyle name="Supplier General 8 3" xfId="35667" xr:uid="{00000000-0005-0000-0000-00007AD80000}"/>
    <cellStyle name="Supplier General 8 4" xfId="48636" xr:uid="{00000000-0005-0000-0000-00007BD80000}"/>
    <cellStyle name="Supplier General 9" xfId="7358" xr:uid="{00000000-0005-0000-0000-00007CD80000}"/>
    <cellStyle name="Supplier General 9 2" xfId="24563" xr:uid="{00000000-0005-0000-0000-00007DD80000}"/>
    <cellStyle name="Supplier General 9 3" xfId="35961" xr:uid="{00000000-0005-0000-0000-00007ED80000}"/>
    <cellStyle name="Supplier General 9 4" xfId="48932" xr:uid="{00000000-0005-0000-0000-00007FD80000}"/>
    <cellStyle name="Supplier Input Text" xfId="2539" xr:uid="{00000000-0005-0000-0000-000080D80000}"/>
    <cellStyle name="Supplier Input Text 10" xfId="9883" xr:uid="{00000000-0005-0000-0000-000081D80000}"/>
    <cellStyle name="Supplier Input Text 10 2" xfId="26874" xr:uid="{00000000-0005-0000-0000-000082D80000}"/>
    <cellStyle name="Supplier Input Text 10 3" xfId="37989" xr:uid="{00000000-0005-0000-0000-000083D80000}"/>
    <cellStyle name="Supplier Input Text 10 4" xfId="50955" xr:uid="{00000000-0005-0000-0000-000084D80000}"/>
    <cellStyle name="Supplier Input Text 11" xfId="12420" xr:uid="{00000000-0005-0000-0000-000085D80000}"/>
    <cellStyle name="Supplier Input Text 12" xfId="13673" xr:uid="{00000000-0005-0000-0000-000086D80000}"/>
    <cellStyle name="Supplier Input Text 12 2" xfId="30306" xr:uid="{00000000-0005-0000-0000-000087D80000}"/>
    <cellStyle name="Supplier Input Text 12 3" xfId="40895" xr:uid="{00000000-0005-0000-0000-000088D80000}"/>
    <cellStyle name="Supplier Input Text 12 4" xfId="53903" xr:uid="{00000000-0005-0000-0000-000089D80000}"/>
    <cellStyle name="Supplier Input Text 13" xfId="13930" xr:uid="{00000000-0005-0000-0000-00008AD80000}"/>
    <cellStyle name="Supplier Input Text 14" xfId="9442" xr:uid="{00000000-0005-0000-0000-00008BD80000}"/>
    <cellStyle name="Supplier Input Text 15" xfId="15518" xr:uid="{00000000-0005-0000-0000-00008CD80000}"/>
    <cellStyle name="Supplier Input Text 15 2" xfId="31943" xr:uid="{00000000-0005-0000-0000-00008DD80000}"/>
    <cellStyle name="Supplier Input Text 15 3" xfId="42293" xr:uid="{00000000-0005-0000-0000-00008ED80000}"/>
    <cellStyle name="Supplier Input Text 15 4" xfId="55301" xr:uid="{00000000-0005-0000-0000-00008FD80000}"/>
    <cellStyle name="Supplier Input Text 16" xfId="17096" xr:uid="{00000000-0005-0000-0000-000090D80000}"/>
    <cellStyle name="Supplier Input Text 17" xfId="17069" xr:uid="{00000000-0005-0000-0000-000091D80000}"/>
    <cellStyle name="Supplier Input Text 18" xfId="18942" xr:uid="{00000000-0005-0000-0000-000092D80000}"/>
    <cellStyle name="Supplier Input Text 2" xfId="2974" xr:uid="{00000000-0005-0000-0000-000093D80000}"/>
    <cellStyle name="Supplier Input Text 2 10" xfId="6338" xr:uid="{00000000-0005-0000-0000-000094D80000}"/>
    <cellStyle name="Supplier Input Text 2 11" xfId="6573" xr:uid="{00000000-0005-0000-0000-000095D80000}"/>
    <cellStyle name="Supplier Input Text 2 12" xfId="6870" xr:uid="{00000000-0005-0000-0000-000096D80000}"/>
    <cellStyle name="Supplier Input Text 2 13" xfId="7224" xr:uid="{00000000-0005-0000-0000-000097D80000}"/>
    <cellStyle name="Supplier Input Text 2 14" xfId="7660" xr:uid="{00000000-0005-0000-0000-000098D80000}"/>
    <cellStyle name="Supplier Input Text 2 15" xfId="7956" xr:uid="{00000000-0005-0000-0000-000099D80000}"/>
    <cellStyle name="Supplier Input Text 2 16" xfId="8538" xr:uid="{00000000-0005-0000-0000-00009AD80000}"/>
    <cellStyle name="Supplier Input Text 2 17" xfId="8798" xr:uid="{00000000-0005-0000-0000-00009BD80000}"/>
    <cellStyle name="Supplier Input Text 2 18" xfId="9077" xr:uid="{00000000-0005-0000-0000-00009CD80000}"/>
    <cellStyle name="Supplier Input Text 2 19" xfId="10593" xr:uid="{00000000-0005-0000-0000-00009DD80000}"/>
    <cellStyle name="Supplier Input Text 2 19 2" xfId="51573" xr:uid="{00000000-0005-0000-0000-00009ED80000}"/>
    <cellStyle name="Supplier Input Text 2 2" xfId="3484" xr:uid="{00000000-0005-0000-0000-00009FD80000}"/>
    <cellStyle name="Supplier Input Text 2 20" xfId="10846" xr:uid="{00000000-0005-0000-0000-0000A0D80000}"/>
    <cellStyle name="Supplier Input Text 2 21" xfId="11169" xr:uid="{00000000-0005-0000-0000-0000A1D80000}"/>
    <cellStyle name="Supplier Input Text 2 22" xfId="11509" xr:uid="{00000000-0005-0000-0000-0000A2D80000}"/>
    <cellStyle name="Supplier Input Text 2 23" xfId="11780" xr:uid="{00000000-0005-0000-0000-0000A3D80000}"/>
    <cellStyle name="Supplier Input Text 2 24" xfId="12109" xr:uid="{00000000-0005-0000-0000-0000A4D80000}"/>
    <cellStyle name="Supplier Input Text 2 25" xfId="12394" xr:uid="{00000000-0005-0000-0000-0000A5D80000}"/>
    <cellStyle name="Supplier Input Text 2 26" xfId="12669" xr:uid="{00000000-0005-0000-0000-0000A6D80000}"/>
    <cellStyle name="Supplier Input Text 2 27" xfId="12952" xr:uid="{00000000-0005-0000-0000-0000A7D80000}"/>
    <cellStyle name="Supplier Input Text 2 28" xfId="13293" xr:uid="{00000000-0005-0000-0000-0000A8D80000}"/>
    <cellStyle name="Supplier Input Text 2 29" xfId="13627" xr:uid="{00000000-0005-0000-0000-0000A9D80000}"/>
    <cellStyle name="Supplier Input Text 2 3" xfId="3780" xr:uid="{00000000-0005-0000-0000-0000AAD80000}"/>
    <cellStyle name="Supplier Input Text 2 30" xfId="13869" xr:uid="{00000000-0005-0000-0000-0000ABD80000}"/>
    <cellStyle name="Supplier Input Text 2 31" xfId="14145" xr:uid="{00000000-0005-0000-0000-0000ACD80000}"/>
    <cellStyle name="Supplier Input Text 2 32" xfId="14442" xr:uid="{00000000-0005-0000-0000-0000ADD80000}"/>
    <cellStyle name="Supplier Input Text 2 33" xfId="14766" xr:uid="{00000000-0005-0000-0000-0000AED80000}"/>
    <cellStyle name="Supplier Input Text 2 34" xfId="15067" xr:uid="{00000000-0005-0000-0000-0000AFD80000}"/>
    <cellStyle name="Supplier Input Text 2 35" xfId="15369" xr:uid="{00000000-0005-0000-0000-0000B0D80000}"/>
    <cellStyle name="Supplier Input Text 2 36" xfId="15817" xr:uid="{00000000-0005-0000-0000-0000B1D80000}"/>
    <cellStyle name="Supplier Input Text 2 37" xfId="16078" xr:uid="{00000000-0005-0000-0000-0000B2D80000}"/>
    <cellStyle name="Supplier Input Text 2 38" xfId="16564" xr:uid="{00000000-0005-0000-0000-0000B3D80000}"/>
    <cellStyle name="Supplier Input Text 2 39" xfId="16787" xr:uid="{00000000-0005-0000-0000-0000B4D80000}"/>
    <cellStyle name="Supplier Input Text 2 4" xfId="4394" xr:uid="{00000000-0005-0000-0000-0000B5D80000}"/>
    <cellStyle name="Supplier Input Text 2 40" xfId="17585" xr:uid="{00000000-0005-0000-0000-0000B6D80000}"/>
    <cellStyle name="Supplier Input Text 2 41" xfId="17841" xr:uid="{00000000-0005-0000-0000-0000B7D80000}"/>
    <cellStyle name="Supplier Input Text 2 42" xfId="18160" xr:uid="{00000000-0005-0000-0000-0000B8D80000}"/>
    <cellStyle name="Supplier Input Text 2 43" xfId="18471" xr:uid="{00000000-0005-0000-0000-0000B9D80000}"/>
    <cellStyle name="Supplier Input Text 2 44" xfId="18786" xr:uid="{00000000-0005-0000-0000-0000BAD80000}"/>
    <cellStyle name="Supplier Input Text 2 45" xfId="19246" xr:uid="{00000000-0005-0000-0000-0000BBD80000}"/>
    <cellStyle name="Supplier Input Text 2 46" xfId="19549" xr:uid="{00000000-0005-0000-0000-0000BCD80000}"/>
    <cellStyle name="Supplier Input Text 2 5" xfId="4641" xr:uid="{00000000-0005-0000-0000-0000BDD80000}"/>
    <cellStyle name="Supplier Input Text 2 6" xfId="5026" xr:uid="{00000000-0005-0000-0000-0000BED80000}"/>
    <cellStyle name="Supplier Input Text 2 7" xfId="5255" xr:uid="{00000000-0005-0000-0000-0000BFD80000}"/>
    <cellStyle name="Supplier Input Text 2 8" xfId="5536" xr:uid="{00000000-0005-0000-0000-0000C0D80000}"/>
    <cellStyle name="Supplier Input Text 2 9" xfId="5744" xr:uid="{00000000-0005-0000-0000-0000C1D80000}"/>
    <cellStyle name="Supplier Input Text 3" xfId="2990" xr:uid="{00000000-0005-0000-0000-0000C2D80000}"/>
    <cellStyle name="Supplier Input Text 3 10" xfId="6351" xr:uid="{00000000-0005-0000-0000-0000C3D80000}"/>
    <cellStyle name="Supplier Input Text 3 11" xfId="6587" xr:uid="{00000000-0005-0000-0000-0000C4D80000}"/>
    <cellStyle name="Supplier Input Text 3 12" xfId="6885" xr:uid="{00000000-0005-0000-0000-0000C5D80000}"/>
    <cellStyle name="Supplier Input Text 3 13" xfId="7237" xr:uid="{00000000-0005-0000-0000-0000C6D80000}"/>
    <cellStyle name="Supplier Input Text 3 14" xfId="7675" xr:uid="{00000000-0005-0000-0000-0000C7D80000}"/>
    <cellStyle name="Supplier Input Text 3 15" xfId="7971" xr:uid="{00000000-0005-0000-0000-0000C8D80000}"/>
    <cellStyle name="Supplier Input Text 3 16" xfId="8553" xr:uid="{00000000-0005-0000-0000-0000C9D80000}"/>
    <cellStyle name="Supplier Input Text 3 17" xfId="8812" xr:uid="{00000000-0005-0000-0000-0000CAD80000}"/>
    <cellStyle name="Supplier Input Text 3 18" xfId="9092" xr:uid="{00000000-0005-0000-0000-0000CBD80000}"/>
    <cellStyle name="Supplier Input Text 3 19" xfId="10608" xr:uid="{00000000-0005-0000-0000-0000CCD80000}"/>
    <cellStyle name="Supplier Input Text 3 19 2" xfId="51587" xr:uid="{00000000-0005-0000-0000-0000CDD80000}"/>
    <cellStyle name="Supplier Input Text 3 2" xfId="3499" xr:uid="{00000000-0005-0000-0000-0000CED80000}"/>
    <cellStyle name="Supplier Input Text 3 20" xfId="10861" xr:uid="{00000000-0005-0000-0000-0000CFD80000}"/>
    <cellStyle name="Supplier Input Text 3 21" xfId="11184" xr:uid="{00000000-0005-0000-0000-0000D0D80000}"/>
    <cellStyle name="Supplier Input Text 3 22" xfId="11525" xr:uid="{00000000-0005-0000-0000-0000D1D80000}"/>
    <cellStyle name="Supplier Input Text 3 23" xfId="11796" xr:uid="{00000000-0005-0000-0000-0000D2D80000}"/>
    <cellStyle name="Supplier Input Text 3 24" xfId="12125" xr:uid="{00000000-0005-0000-0000-0000D3D80000}"/>
    <cellStyle name="Supplier Input Text 3 25" xfId="12408" xr:uid="{00000000-0005-0000-0000-0000D4D80000}"/>
    <cellStyle name="Supplier Input Text 3 26" xfId="12685" xr:uid="{00000000-0005-0000-0000-0000D5D80000}"/>
    <cellStyle name="Supplier Input Text 3 27" xfId="12967" xr:uid="{00000000-0005-0000-0000-0000D6D80000}"/>
    <cellStyle name="Supplier Input Text 3 28" xfId="13309" xr:uid="{00000000-0005-0000-0000-0000D7D80000}"/>
    <cellStyle name="Supplier Input Text 3 29" xfId="13641" xr:uid="{00000000-0005-0000-0000-0000D8D80000}"/>
    <cellStyle name="Supplier Input Text 3 3" xfId="3795" xr:uid="{00000000-0005-0000-0000-0000D9D80000}"/>
    <cellStyle name="Supplier Input Text 3 30" xfId="13884" xr:uid="{00000000-0005-0000-0000-0000DAD80000}"/>
    <cellStyle name="Supplier Input Text 3 31" xfId="14160" xr:uid="{00000000-0005-0000-0000-0000DBD80000}"/>
    <cellStyle name="Supplier Input Text 3 32" xfId="14457" xr:uid="{00000000-0005-0000-0000-0000DCD80000}"/>
    <cellStyle name="Supplier Input Text 3 33" xfId="14781" xr:uid="{00000000-0005-0000-0000-0000DDD80000}"/>
    <cellStyle name="Supplier Input Text 3 34" xfId="15082" xr:uid="{00000000-0005-0000-0000-0000DED80000}"/>
    <cellStyle name="Supplier Input Text 3 35" xfId="15383" xr:uid="{00000000-0005-0000-0000-0000DFD80000}"/>
    <cellStyle name="Supplier Input Text 3 36" xfId="15832" xr:uid="{00000000-0005-0000-0000-0000E0D80000}"/>
    <cellStyle name="Supplier Input Text 3 37" xfId="16092" xr:uid="{00000000-0005-0000-0000-0000E1D80000}"/>
    <cellStyle name="Supplier Input Text 3 38" xfId="16578" xr:uid="{00000000-0005-0000-0000-0000E2D80000}"/>
    <cellStyle name="Supplier Input Text 3 39" xfId="16802" xr:uid="{00000000-0005-0000-0000-0000E3D80000}"/>
    <cellStyle name="Supplier Input Text 3 4" xfId="4408" xr:uid="{00000000-0005-0000-0000-0000E4D80000}"/>
    <cellStyle name="Supplier Input Text 3 40" xfId="17599" xr:uid="{00000000-0005-0000-0000-0000E5D80000}"/>
    <cellStyle name="Supplier Input Text 3 41" xfId="17856" xr:uid="{00000000-0005-0000-0000-0000E6D80000}"/>
    <cellStyle name="Supplier Input Text 3 42" xfId="18175" xr:uid="{00000000-0005-0000-0000-0000E7D80000}"/>
    <cellStyle name="Supplier Input Text 3 43" xfId="18486" xr:uid="{00000000-0005-0000-0000-0000E8D80000}"/>
    <cellStyle name="Supplier Input Text 3 44" xfId="18801" xr:uid="{00000000-0005-0000-0000-0000E9D80000}"/>
    <cellStyle name="Supplier Input Text 3 45" xfId="19261" xr:uid="{00000000-0005-0000-0000-0000EAD80000}"/>
    <cellStyle name="Supplier Input Text 3 46" xfId="19564" xr:uid="{00000000-0005-0000-0000-0000EBD80000}"/>
    <cellStyle name="Supplier Input Text 3 5" xfId="4656" xr:uid="{00000000-0005-0000-0000-0000ECD80000}"/>
    <cellStyle name="Supplier Input Text 3 6" xfId="5040" xr:uid="{00000000-0005-0000-0000-0000EDD80000}"/>
    <cellStyle name="Supplier Input Text 3 7" xfId="5269" xr:uid="{00000000-0005-0000-0000-0000EED80000}"/>
    <cellStyle name="Supplier Input Text 3 8" xfId="5550" xr:uid="{00000000-0005-0000-0000-0000EFD80000}"/>
    <cellStyle name="Supplier Input Text 3 9" xfId="5758" xr:uid="{00000000-0005-0000-0000-0000F0D80000}"/>
    <cellStyle name="Supplier Input Text 4" xfId="2780" xr:uid="{00000000-0005-0000-0000-0000F1D80000}"/>
    <cellStyle name="Supplier Input Text 4 10" xfId="6160" xr:uid="{00000000-0005-0000-0000-0000F2D80000}"/>
    <cellStyle name="Supplier Input Text 4 11" xfId="6391" xr:uid="{00000000-0005-0000-0000-0000F3D80000}"/>
    <cellStyle name="Supplier Input Text 4 12" xfId="6686" xr:uid="{00000000-0005-0000-0000-0000F4D80000}"/>
    <cellStyle name="Supplier Input Text 4 13" xfId="7055" xr:uid="{00000000-0005-0000-0000-0000F5D80000}"/>
    <cellStyle name="Supplier Input Text 4 14" xfId="7476" xr:uid="{00000000-0005-0000-0000-0000F6D80000}"/>
    <cellStyle name="Supplier Input Text 4 15" xfId="7779" xr:uid="{00000000-0005-0000-0000-0000F7D80000}"/>
    <cellStyle name="Supplier Input Text 4 16" xfId="8358" xr:uid="{00000000-0005-0000-0000-0000F8D80000}"/>
    <cellStyle name="Supplier Input Text 4 17" xfId="8616" xr:uid="{00000000-0005-0000-0000-0000F9D80000}"/>
    <cellStyle name="Supplier Input Text 4 18" xfId="8900" xr:uid="{00000000-0005-0000-0000-0000FAD80000}"/>
    <cellStyle name="Supplier Input Text 4 19" xfId="10414" xr:uid="{00000000-0005-0000-0000-0000FBD80000}"/>
    <cellStyle name="Supplier Input Text 4 19 2" xfId="51396" xr:uid="{00000000-0005-0000-0000-0000FCD80000}"/>
    <cellStyle name="Supplier Input Text 4 2" xfId="3300" xr:uid="{00000000-0005-0000-0000-0000FDD80000}"/>
    <cellStyle name="Supplier Input Text 4 20" xfId="10659" xr:uid="{00000000-0005-0000-0000-0000FED80000}"/>
    <cellStyle name="Supplier Input Text 4 21" xfId="10982" xr:uid="{00000000-0005-0000-0000-0000FFD80000}"/>
    <cellStyle name="Supplier Input Text 4 22" xfId="11322" xr:uid="{00000000-0005-0000-0000-000000D90000}"/>
    <cellStyle name="Supplier Input Text 4 23" xfId="11591" xr:uid="{00000000-0005-0000-0000-000001D90000}"/>
    <cellStyle name="Supplier Input Text 4 24" xfId="11924" xr:uid="{00000000-0005-0000-0000-000002D90000}"/>
    <cellStyle name="Supplier Input Text 4 25" xfId="12206" xr:uid="{00000000-0005-0000-0000-000003D90000}"/>
    <cellStyle name="Supplier Input Text 4 26" xfId="12480" xr:uid="{00000000-0005-0000-0000-000004D90000}"/>
    <cellStyle name="Supplier Input Text 4 27" xfId="12764" xr:uid="{00000000-0005-0000-0000-000005D90000}"/>
    <cellStyle name="Supplier Input Text 4 28" xfId="13111" xr:uid="{00000000-0005-0000-0000-000006D90000}"/>
    <cellStyle name="Supplier Input Text 4 29" xfId="13443" xr:uid="{00000000-0005-0000-0000-000007D90000}"/>
    <cellStyle name="Supplier Input Text 4 3" xfId="3596" xr:uid="{00000000-0005-0000-0000-000008D90000}"/>
    <cellStyle name="Supplier Input Text 4 30" xfId="13683" xr:uid="{00000000-0005-0000-0000-000009D90000}"/>
    <cellStyle name="Supplier Input Text 4 31" xfId="13957" xr:uid="{00000000-0005-0000-0000-00000AD90000}"/>
    <cellStyle name="Supplier Input Text 4 32" xfId="14256" xr:uid="{00000000-0005-0000-0000-00000BD90000}"/>
    <cellStyle name="Supplier Input Text 4 33" xfId="14579" xr:uid="{00000000-0005-0000-0000-00000CD90000}"/>
    <cellStyle name="Supplier Input Text 4 34" xfId="14887" xr:uid="{00000000-0005-0000-0000-00000DD90000}"/>
    <cellStyle name="Supplier Input Text 4 35" xfId="15189" xr:uid="{00000000-0005-0000-0000-00000ED90000}"/>
    <cellStyle name="Supplier Input Text 4 36" xfId="15638" xr:uid="{00000000-0005-0000-0000-00000FD90000}"/>
    <cellStyle name="Supplier Input Text 4 37" xfId="15898" xr:uid="{00000000-0005-0000-0000-000010D90000}"/>
    <cellStyle name="Supplier Input Text 4 38" xfId="16387" xr:uid="{00000000-0005-0000-0000-000011D90000}"/>
    <cellStyle name="Supplier Input Text 4 39" xfId="16610" xr:uid="{00000000-0005-0000-0000-000012D90000}"/>
    <cellStyle name="Supplier Input Text 4 4" xfId="4214" xr:uid="{00000000-0005-0000-0000-000013D90000}"/>
    <cellStyle name="Supplier Input Text 4 40" xfId="17410" xr:uid="{00000000-0005-0000-0000-000014D90000}"/>
    <cellStyle name="Supplier Input Text 4 41" xfId="17654" xr:uid="{00000000-0005-0000-0000-000015D90000}"/>
    <cellStyle name="Supplier Input Text 4 42" xfId="17974" xr:uid="{00000000-0005-0000-0000-000016D90000}"/>
    <cellStyle name="Supplier Input Text 4 43" xfId="18285" xr:uid="{00000000-0005-0000-0000-000017D90000}"/>
    <cellStyle name="Supplier Input Text 4 44" xfId="18602" xr:uid="{00000000-0005-0000-0000-000018D90000}"/>
    <cellStyle name="Supplier Input Text 4 45" xfId="19064" xr:uid="{00000000-0005-0000-0000-000019D90000}"/>
    <cellStyle name="Supplier Input Text 4 46" xfId="19365" xr:uid="{00000000-0005-0000-0000-00001AD90000}"/>
    <cellStyle name="Supplier Input Text 4 5" xfId="4458" xr:uid="{00000000-0005-0000-0000-00001BD90000}"/>
    <cellStyle name="Supplier Input Text 4 6" xfId="4849" xr:uid="{00000000-0005-0000-0000-00001CD90000}"/>
    <cellStyle name="Supplier Input Text 4 7" xfId="5074" xr:uid="{00000000-0005-0000-0000-00001DD90000}"/>
    <cellStyle name="Supplier Input Text 4 8" xfId="5360" xr:uid="{00000000-0005-0000-0000-00001ED90000}"/>
    <cellStyle name="Supplier Input Text 4 9" xfId="5571" xr:uid="{00000000-0005-0000-0000-00001FD90000}"/>
    <cellStyle name="Supplier Input Text 5" xfId="5994" xr:uid="{00000000-0005-0000-0000-000020D90000}"/>
    <cellStyle name="Supplier Input Text 5 2" xfId="23329" xr:uid="{00000000-0005-0000-0000-000021D90000}"/>
    <cellStyle name="Supplier Input Text 5 3" xfId="27763" xr:uid="{00000000-0005-0000-0000-000022D90000}"/>
    <cellStyle name="Supplier Input Text 5 4" xfId="47893" xr:uid="{00000000-0005-0000-0000-000023D90000}"/>
    <cellStyle name="Supplier Input Text 6" xfId="7359" xr:uid="{00000000-0005-0000-0000-000024D90000}"/>
    <cellStyle name="Supplier Input Text 7" xfId="7346" xr:uid="{00000000-0005-0000-0000-000025D90000}"/>
    <cellStyle name="Supplier Input Text 7 2" xfId="24552" xr:uid="{00000000-0005-0000-0000-000026D90000}"/>
    <cellStyle name="Supplier Input Text 7 3" xfId="35954" xr:uid="{00000000-0005-0000-0000-000027D90000}"/>
    <cellStyle name="Supplier Input Text 7 4" xfId="48925" xr:uid="{00000000-0005-0000-0000-000028D90000}"/>
    <cellStyle name="Supplier Input Text 8" xfId="10145" xr:uid="{00000000-0005-0000-0000-000029D90000}"/>
    <cellStyle name="Supplier Input Text 8 2" xfId="27118" xr:uid="{00000000-0005-0000-0000-00002AD90000}"/>
    <cellStyle name="Supplier Input Text 8 3" xfId="38197" xr:uid="{00000000-0005-0000-0000-00002BD90000}"/>
    <cellStyle name="Supplier Input Text 9" xfId="9855" xr:uid="{00000000-0005-0000-0000-00002CD90000}"/>
    <cellStyle name="Supplier Input Text 9 2" xfId="26848" xr:uid="{00000000-0005-0000-0000-00002DD90000}"/>
    <cellStyle name="Supplier Input Text 9 3" xfId="37969" xr:uid="{00000000-0005-0000-0000-00002ED90000}"/>
    <cellStyle name="Supplier Input Text 9 4" xfId="50935" xr:uid="{00000000-0005-0000-0000-00002FD90000}"/>
    <cellStyle name="Text" xfId="2102" xr:uid="{00000000-0005-0000-0000-000030D90000}"/>
    <cellStyle name="Text Indent A" xfId="2053" xr:uid="{00000000-0005-0000-0000-000031D90000}"/>
    <cellStyle name="Text Indent A 2" xfId="2737" xr:uid="{00000000-0005-0000-0000-000032D90000}"/>
    <cellStyle name="Text Indent B" xfId="2054" xr:uid="{00000000-0005-0000-0000-000033D90000}"/>
    <cellStyle name="Text Indent C" xfId="2055" xr:uid="{00000000-0005-0000-0000-000034D90000}"/>
    <cellStyle name="Title" xfId="7" builtinId="15" hidden="1"/>
    <cellStyle name="Title 2" xfId="2056" xr:uid="{00000000-0005-0000-0000-000036D90000}"/>
    <cellStyle name="Title 3" xfId="2057" xr:uid="{00000000-0005-0000-0000-000037D90000}"/>
    <cellStyle name="Title 4" xfId="2058" xr:uid="{00000000-0005-0000-0000-000038D90000}"/>
    <cellStyle name="Title 5" xfId="2059" xr:uid="{00000000-0005-0000-0000-000039D90000}"/>
    <cellStyle name="TM1 Variable" xfId="2060" xr:uid="{00000000-0005-0000-0000-00003AD90000}"/>
    <cellStyle name="TM1 Variable 10" xfId="8823" xr:uid="{00000000-0005-0000-0000-00003BD90000}"/>
    <cellStyle name="TM1 Variable 10 2" xfId="25887" xr:uid="{00000000-0005-0000-0000-00003CD90000}"/>
    <cellStyle name="TM1 Variable 10 3" xfId="37107" xr:uid="{00000000-0005-0000-0000-00003DD90000}"/>
    <cellStyle name="TM1 Variable 10 4" xfId="50078" xr:uid="{00000000-0005-0000-0000-00003ED90000}"/>
    <cellStyle name="TM1 Variable 11" xfId="9909" xr:uid="{00000000-0005-0000-0000-00003FD90000}"/>
    <cellStyle name="TM1 Variable 11 2" xfId="26899" xr:uid="{00000000-0005-0000-0000-000040D90000}"/>
    <cellStyle name="TM1 Variable 11 3" xfId="38012" xr:uid="{00000000-0005-0000-0000-000041D90000}"/>
    <cellStyle name="TM1 Variable 11 4" xfId="50977" xr:uid="{00000000-0005-0000-0000-000042D90000}"/>
    <cellStyle name="TM1 Variable 12" xfId="9688" xr:uid="{00000000-0005-0000-0000-000043D90000}"/>
    <cellStyle name="TM1 Variable 12 2" xfId="26689" xr:uid="{00000000-0005-0000-0000-000044D90000}"/>
    <cellStyle name="TM1 Variable 12 3" xfId="37829" xr:uid="{00000000-0005-0000-0000-000045D90000}"/>
    <cellStyle name="TM1 Variable 12 4" xfId="50795" xr:uid="{00000000-0005-0000-0000-000046D90000}"/>
    <cellStyle name="TM1 Variable 13" xfId="9721" xr:uid="{00000000-0005-0000-0000-000047D90000}"/>
    <cellStyle name="TM1 Variable 13 2" xfId="26721" xr:uid="{00000000-0005-0000-0000-000048D90000}"/>
    <cellStyle name="TM1 Variable 13 3" xfId="37856" xr:uid="{00000000-0005-0000-0000-000049D90000}"/>
    <cellStyle name="TM1 Variable 13 4" xfId="50822" xr:uid="{00000000-0005-0000-0000-00004AD90000}"/>
    <cellStyle name="TM1 Variable 14" xfId="9456" xr:uid="{00000000-0005-0000-0000-00004BD90000}"/>
    <cellStyle name="TM1 Variable 14 2" xfId="26477" xr:uid="{00000000-0005-0000-0000-00004CD90000}"/>
    <cellStyle name="TM1 Variable 14 3" xfId="37626" xr:uid="{00000000-0005-0000-0000-00004DD90000}"/>
    <cellStyle name="TM1 Variable 14 4" xfId="50592" xr:uid="{00000000-0005-0000-0000-00004ED90000}"/>
    <cellStyle name="TM1 Variable 15" xfId="9273" xr:uid="{00000000-0005-0000-0000-00004FD90000}"/>
    <cellStyle name="TM1 Variable 15 2" xfId="26303" xr:uid="{00000000-0005-0000-0000-000050D90000}"/>
    <cellStyle name="TM1 Variable 15 3" xfId="37478" xr:uid="{00000000-0005-0000-0000-000051D90000}"/>
    <cellStyle name="TM1 Variable 15 4" xfId="50445" xr:uid="{00000000-0005-0000-0000-000052D90000}"/>
    <cellStyle name="TM1 Variable 16" xfId="14729" xr:uid="{00000000-0005-0000-0000-000053D90000}"/>
    <cellStyle name="TM1 Variable 16 2" xfId="31247" xr:uid="{00000000-0005-0000-0000-000054D90000}"/>
    <cellStyle name="TM1 Variable 16 3" xfId="41691" xr:uid="{00000000-0005-0000-0000-000055D90000}"/>
    <cellStyle name="TM1 Variable 16 4" xfId="54699" xr:uid="{00000000-0005-0000-0000-000056D90000}"/>
    <cellStyle name="TM1 Variable 17" xfId="15031" xr:uid="{00000000-0005-0000-0000-000057D90000}"/>
    <cellStyle name="TM1 Variable 17 2" xfId="31516" xr:uid="{00000000-0005-0000-0000-000058D90000}"/>
    <cellStyle name="TM1 Variable 17 3" xfId="41923" xr:uid="{00000000-0005-0000-0000-000059D90000}"/>
    <cellStyle name="TM1 Variable 17 4" xfId="54931" xr:uid="{00000000-0005-0000-0000-00005AD90000}"/>
    <cellStyle name="TM1 Variable 18" xfId="16150" xr:uid="{00000000-0005-0000-0000-00005BD90000}"/>
    <cellStyle name="TM1 Variable 18 2" xfId="32506" xr:uid="{00000000-0005-0000-0000-00005CD90000}"/>
    <cellStyle name="TM1 Variable 18 3" xfId="42777" xr:uid="{00000000-0005-0000-0000-00005DD90000}"/>
    <cellStyle name="TM1 Variable 18 4" xfId="55785" xr:uid="{00000000-0005-0000-0000-00005ED90000}"/>
    <cellStyle name="TM1 Variable 19" xfId="16905" xr:uid="{00000000-0005-0000-0000-00005FD90000}"/>
    <cellStyle name="TM1 Variable 19 2" xfId="33188" xr:uid="{00000000-0005-0000-0000-000060D90000}"/>
    <cellStyle name="TM1 Variable 19 3" xfId="43382" xr:uid="{00000000-0005-0000-0000-000061D90000}"/>
    <cellStyle name="TM1 Variable 19 4" xfId="56390" xr:uid="{00000000-0005-0000-0000-000062D90000}"/>
    <cellStyle name="TM1 Variable 2" xfId="2946" xr:uid="{00000000-0005-0000-0000-000063D90000}"/>
    <cellStyle name="TM1 Variable 2 10" xfId="6313" xr:uid="{00000000-0005-0000-0000-000064D90000}"/>
    <cellStyle name="TM1 Variable 2 10 2" xfId="23634" xr:uid="{00000000-0005-0000-0000-000065D90000}"/>
    <cellStyle name="TM1 Variable 2 10 3" xfId="35540" xr:uid="{00000000-0005-0000-0000-000066D90000}"/>
    <cellStyle name="TM1 Variable 2 10 4" xfId="48164" xr:uid="{00000000-0005-0000-0000-000067D90000}"/>
    <cellStyle name="TM1 Variable 2 11" xfId="6545" xr:uid="{00000000-0005-0000-0000-000068D90000}"/>
    <cellStyle name="TM1 Variable 2 11 2" xfId="23840" xr:uid="{00000000-0005-0000-0000-000069D90000}"/>
    <cellStyle name="TM1 Variable 2 11 3" xfId="33638" xr:uid="{00000000-0005-0000-0000-00006AD90000}"/>
    <cellStyle name="TM1 Variable 2 11 4" xfId="48338" xr:uid="{00000000-0005-0000-0000-00006BD90000}"/>
    <cellStyle name="TM1 Variable 2 12" xfId="6842" xr:uid="{00000000-0005-0000-0000-00006CD90000}"/>
    <cellStyle name="TM1 Variable 2 12 2" xfId="24105" xr:uid="{00000000-0005-0000-0000-00006DD90000}"/>
    <cellStyle name="TM1 Variable 2 12 3" xfId="23641" xr:uid="{00000000-0005-0000-0000-00006ED90000}"/>
    <cellStyle name="TM1 Variable 2 12 4" xfId="48560" xr:uid="{00000000-0005-0000-0000-00006FD90000}"/>
    <cellStyle name="TM1 Variable 2 13" xfId="7201" xr:uid="{00000000-0005-0000-0000-000070D90000}"/>
    <cellStyle name="TM1 Variable 2 13 2" xfId="24431" xr:uid="{00000000-0005-0000-0000-000071D90000}"/>
    <cellStyle name="TM1 Variable 2 13 3" xfId="35871" xr:uid="{00000000-0005-0000-0000-000072D90000}"/>
    <cellStyle name="TM1 Variable 2 13 4" xfId="48840" xr:uid="{00000000-0005-0000-0000-000073D90000}"/>
    <cellStyle name="TM1 Variable 2 14" xfId="7632" xr:uid="{00000000-0005-0000-0000-000074D90000}"/>
    <cellStyle name="TM1 Variable 2 14 2" xfId="24812" xr:uid="{00000000-0005-0000-0000-000075D90000}"/>
    <cellStyle name="TM1 Variable 2 14 3" xfId="36179" xr:uid="{00000000-0005-0000-0000-000076D90000}"/>
    <cellStyle name="TM1 Variable 2 14 4" xfId="49150" xr:uid="{00000000-0005-0000-0000-000077D90000}"/>
    <cellStyle name="TM1 Variable 2 15" xfId="7929" xr:uid="{00000000-0005-0000-0000-000078D90000}"/>
    <cellStyle name="TM1 Variable 2 15 2" xfId="25079" xr:uid="{00000000-0005-0000-0000-000079D90000}"/>
    <cellStyle name="TM1 Variable 2 15 3" xfId="36409" xr:uid="{00000000-0005-0000-0000-00007AD90000}"/>
    <cellStyle name="TM1 Variable 2 15 4" xfId="49380" xr:uid="{00000000-0005-0000-0000-00007BD90000}"/>
    <cellStyle name="TM1 Variable 2 16" xfId="8511" xr:uid="{00000000-0005-0000-0000-00007CD90000}"/>
    <cellStyle name="TM1 Variable 2 16 2" xfId="25623" xr:uid="{00000000-0005-0000-0000-00007DD90000}"/>
    <cellStyle name="TM1 Variable 2 16 3" xfId="36893" xr:uid="{00000000-0005-0000-0000-00007ED90000}"/>
    <cellStyle name="TM1 Variable 2 16 4" xfId="49864" xr:uid="{00000000-0005-0000-0000-00007FD90000}"/>
    <cellStyle name="TM1 Variable 2 17" xfId="8770" xr:uid="{00000000-0005-0000-0000-000080D90000}"/>
    <cellStyle name="TM1 Variable 2 17 2" xfId="25848" xr:uid="{00000000-0005-0000-0000-000081D90000}"/>
    <cellStyle name="TM1 Variable 2 17 3" xfId="37082" xr:uid="{00000000-0005-0000-0000-000082D90000}"/>
    <cellStyle name="TM1 Variable 2 17 4" xfId="50053" xr:uid="{00000000-0005-0000-0000-000083D90000}"/>
    <cellStyle name="TM1 Variable 2 18" xfId="9050" xr:uid="{00000000-0005-0000-0000-000084D90000}"/>
    <cellStyle name="TM1 Variable 2 18 2" xfId="26099" xr:uid="{00000000-0005-0000-0000-000085D90000}"/>
    <cellStyle name="TM1 Variable 2 18 3" xfId="37297" xr:uid="{00000000-0005-0000-0000-000086D90000}"/>
    <cellStyle name="TM1 Variable 2 18 4" xfId="50268" xr:uid="{00000000-0005-0000-0000-000087D90000}"/>
    <cellStyle name="TM1 Variable 2 19" xfId="10568" xr:uid="{00000000-0005-0000-0000-000088D90000}"/>
    <cellStyle name="TM1 Variable 2 19 2" xfId="27521" xr:uid="{00000000-0005-0000-0000-000089D90000}"/>
    <cellStyle name="TM1 Variable 2 19 3" xfId="38560" xr:uid="{00000000-0005-0000-0000-00008AD90000}"/>
    <cellStyle name="TM1 Variable 2 19 4" xfId="51548" xr:uid="{00000000-0005-0000-0000-00008BD90000}"/>
    <cellStyle name="TM1 Variable 2 2" xfId="3456" xr:uid="{00000000-0005-0000-0000-00008CD90000}"/>
    <cellStyle name="TM1 Variable 2 2 2" xfId="21028" xr:uid="{00000000-0005-0000-0000-00008DD90000}"/>
    <cellStyle name="TM1 Variable 2 2 3" xfId="29160" xr:uid="{00000000-0005-0000-0000-00008ED90000}"/>
    <cellStyle name="TM1 Variable 2 2 4" xfId="45936" xr:uid="{00000000-0005-0000-0000-00008FD90000}"/>
    <cellStyle name="TM1 Variable 2 20" xfId="10818" xr:uid="{00000000-0005-0000-0000-000090D90000}"/>
    <cellStyle name="TM1 Variable 2 20 2" xfId="27751" xr:uid="{00000000-0005-0000-0000-000091D90000}"/>
    <cellStyle name="TM1 Variable 2 20 3" xfId="38756" xr:uid="{00000000-0005-0000-0000-000092D90000}"/>
    <cellStyle name="TM1 Variable 2 20 4" xfId="51764" xr:uid="{00000000-0005-0000-0000-000093D90000}"/>
    <cellStyle name="TM1 Variable 2 21" xfId="11141" xr:uid="{00000000-0005-0000-0000-000094D90000}"/>
    <cellStyle name="TM1 Variable 2 21 2" xfId="28045" xr:uid="{00000000-0005-0000-0000-000095D90000}"/>
    <cellStyle name="TM1 Variable 2 21 3" xfId="38997" xr:uid="{00000000-0005-0000-0000-000096D90000}"/>
    <cellStyle name="TM1 Variable 2 21 4" xfId="52005" xr:uid="{00000000-0005-0000-0000-000097D90000}"/>
    <cellStyle name="TM1 Variable 2 22" xfId="11481" xr:uid="{00000000-0005-0000-0000-000098D90000}"/>
    <cellStyle name="TM1 Variable 2 22 2" xfId="28353" xr:uid="{00000000-0005-0000-0000-000099D90000}"/>
    <cellStyle name="TM1 Variable 2 22 3" xfId="39252" xr:uid="{00000000-0005-0000-0000-00009AD90000}"/>
    <cellStyle name="TM1 Variable 2 22 4" xfId="52260" xr:uid="{00000000-0005-0000-0000-00009BD90000}"/>
    <cellStyle name="TM1 Variable 2 23" xfId="11752" xr:uid="{00000000-0005-0000-0000-00009CD90000}"/>
    <cellStyle name="TM1 Variable 2 23 2" xfId="28591" xr:uid="{00000000-0005-0000-0000-00009DD90000}"/>
    <cellStyle name="TM1 Variable 2 23 3" xfId="39458" xr:uid="{00000000-0005-0000-0000-00009ED90000}"/>
    <cellStyle name="TM1 Variable 2 23 4" xfId="52466" xr:uid="{00000000-0005-0000-0000-00009FD90000}"/>
    <cellStyle name="TM1 Variable 2 24" xfId="12082" xr:uid="{00000000-0005-0000-0000-0000A0D90000}"/>
    <cellStyle name="TM1 Variable 2 24 2" xfId="28892" xr:uid="{00000000-0005-0000-0000-0000A1D90000}"/>
    <cellStyle name="TM1 Variable 2 24 3" xfId="39716" xr:uid="{00000000-0005-0000-0000-0000A2D90000}"/>
    <cellStyle name="TM1 Variable 2 24 4" xfId="52724" xr:uid="{00000000-0005-0000-0000-0000A3D90000}"/>
    <cellStyle name="TM1 Variable 2 25" xfId="12366" xr:uid="{00000000-0005-0000-0000-0000A4D90000}"/>
    <cellStyle name="TM1 Variable 2 25 2" xfId="29143" xr:uid="{00000000-0005-0000-0000-0000A5D90000}"/>
    <cellStyle name="TM1 Variable 2 25 3" xfId="39917" xr:uid="{00000000-0005-0000-0000-0000A6D90000}"/>
    <cellStyle name="TM1 Variable 2 25 4" xfId="52925" xr:uid="{00000000-0005-0000-0000-0000A7D90000}"/>
    <cellStyle name="TM1 Variable 2 26" xfId="12641" xr:uid="{00000000-0005-0000-0000-0000A8D90000}"/>
    <cellStyle name="TM1 Variable 2 26 2" xfId="29386" xr:uid="{00000000-0005-0000-0000-0000A9D90000}"/>
    <cellStyle name="TM1 Variable 2 26 3" xfId="40115" xr:uid="{00000000-0005-0000-0000-0000AAD90000}"/>
    <cellStyle name="TM1 Variable 2 26 4" xfId="53123" xr:uid="{00000000-0005-0000-0000-0000ABD90000}"/>
    <cellStyle name="TM1 Variable 2 27" xfId="12924" xr:uid="{00000000-0005-0000-0000-0000ACD90000}"/>
    <cellStyle name="TM1 Variable 2 27 2" xfId="29637" xr:uid="{00000000-0005-0000-0000-0000ADD90000}"/>
    <cellStyle name="TM1 Variable 2 27 3" xfId="40317" xr:uid="{00000000-0005-0000-0000-0000AED90000}"/>
    <cellStyle name="TM1 Variable 2 27 4" xfId="53325" xr:uid="{00000000-0005-0000-0000-0000AFD90000}"/>
    <cellStyle name="TM1 Variable 2 28" xfId="13265" xr:uid="{00000000-0005-0000-0000-0000B0D90000}"/>
    <cellStyle name="TM1 Variable 2 28 2" xfId="29944" xr:uid="{00000000-0005-0000-0000-0000B1D90000}"/>
    <cellStyle name="TM1 Variable 2 28 3" xfId="40584" xr:uid="{00000000-0005-0000-0000-0000B2D90000}"/>
    <cellStyle name="TM1 Variable 2 28 4" xfId="53592" xr:uid="{00000000-0005-0000-0000-0000B3D90000}"/>
    <cellStyle name="TM1 Variable 2 29" xfId="13600" xr:uid="{00000000-0005-0000-0000-0000B4D90000}"/>
    <cellStyle name="TM1 Variable 2 29 2" xfId="30248" xr:uid="{00000000-0005-0000-0000-0000B5D90000}"/>
    <cellStyle name="TM1 Variable 2 29 3" xfId="40852" xr:uid="{00000000-0005-0000-0000-0000B6D90000}"/>
    <cellStyle name="TM1 Variable 2 29 4" xfId="53860" xr:uid="{00000000-0005-0000-0000-0000B7D90000}"/>
    <cellStyle name="TM1 Variable 2 3" xfId="3752" xr:uid="{00000000-0005-0000-0000-0000B8D90000}"/>
    <cellStyle name="TM1 Variable 2 3 2" xfId="21286" xr:uid="{00000000-0005-0000-0000-0000B9D90000}"/>
    <cellStyle name="TM1 Variable 2 3 3" xfId="27237" xr:uid="{00000000-0005-0000-0000-0000BAD90000}"/>
    <cellStyle name="TM1 Variable 2 3 4" xfId="46153" xr:uid="{00000000-0005-0000-0000-0000BBD90000}"/>
    <cellStyle name="TM1 Variable 2 30" xfId="13841" xr:uid="{00000000-0005-0000-0000-0000BCD90000}"/>
    <cellStyle name="TM1 Variable 2 30 2" xfId="30463" xr:uid="{00000000-0005-0000-0000-0000BDD90000}"/>
    <cellStyle name="TM1 Variable 2 30 3" xfId="41037" xr:uid="{00000000-0005-0000-0000-0000BED90000}"/>
    <cellStyle name="TM1 Variable 2 30 4" xfId="54045" xr:uid="{00000000-0005-0000-0000-0000BFD90000}"/>
    <cellStyle name="TM1 Variable 2 31" xfId="14117" xr:uid="{00000000-0005-0000-0000-0000C0D90000}"/>
    <cellStyle name="TM1 Variable 2 31 2" xfId="30704" xr:uid="{00000000-0005-0000-0000-0000C1D90000}"/>
    <cellStyle name="TM1 Variable 2 31 3" xfId="41237" xr:uid="{00000000-0005-0000-0000-0000C2D90000}"/>
    <cellStyle name="TM1 Variable 2 31 4" xfId="54245" xr:uid="{00000000-0005-0000-0000-0000C3D90000}"/>
    <cellStyle name="TM1 Variable 2 32" xfId="14414" xr:uid="{00000000-0005-0000-0000-0000C4D90000}"/>
    <cellStyle name="TM1 Variable 2 32 2" xfId="30968" xr:uid="{00000000-0005-0000-0000-0000C5D90000}"/>
    <cellStyle name="TM1 Variable 2 32 3" xfId="41453" xr:uid="{00000000-0005-0000-0000-0000C6D90000}"/>
    <cellStyle name="TM1 Variable 2 32 4" xfId="54461" xr:uid="{00000000-0005-0000-0000-0000C7D90000}"/>
    <cellStyle name="TM1 Variable 2 33" xfId="14738" xr:uid="{00000000-0005-0000-0000-0000C8D90000}"/>
    <cellStyle name="TM1 Variable 2 33 2" xfId="31256" xr:uid="{00000000-0005-0000-0000-0000C9D90000}"/>
    <cellStyle name="TM1 Variable 2 33 3" xfId="41696" xr:uid="{00000000-0005-0000-0000-0000CAD90000}"/>
    <cellStyle name="TM1 Variable 2 33 4" xfId="54704" xr:uid="{00000000-0005-0000-0000-0000CBD90000}"/>
    <cellStyle name="TM1 Variable 2 34" xfId="15040" xr:uid="{00000000-0005-0000-0000-0000CCD90000}"/>
    <cellStyle name="TM1 Variable 2 34 2" xfId="31525" xr:uid="{00000000-0005-0000-0000-0000CDD90000}"/>
    <cellStyle name="TM1 Variable 2 34 3" xfId="41928" xr:uid="{00000000-0005-0000-0000-0000CED90000}"/>
    <cellStyle name="TM1 Variable 2 34 4" xfId="54936" xr:uid="{00000000-0005-0000-0000-0000CFD90000}"/>
    <cellStyle name="TM1 Variable 2 35" xfId="15341" xr:uid="{00000000-0005-0000-0000-0000D0D90000}"/>
    <cellStyle name="TM1 Variable 2 35 2" xfId="31789" xr:uid="{00000000-0005-0000-0000-0000D1D90000}"/>
    <cellStyle name="TM1 Variable 2 35 3" xfId="42157" xr:uid="{00000000-0005-0000-0000-0000D2D90000}"/>
    <cellStyle name="TM1 Variable 2 35 4" xfId="55165" xr:uid="{00000000-0005-0000-0000-0000D3D90000}"/>
    <cellStyle name="TM1 Variable 2 36" xfId="15790" xr:uid="{00000000-0005-0000-0000-0000D4D90000}"/>
    <cellStyle name="TM1 Variable 2 36 2" xfId="32197" xr:uid="{00000000-0005-0000-0000-0000D5D90000}"/>
    <cellStyle name="TM1 Variable 2 36 3" xfId="42519" xr:uid="{00000000-0005-0000-0000-0000D6D90000}"/>
    <cellStyle name="TM1 Variable 2 36 4" xfId="55527" xr:uid="{00000000-0005-0000-0000-0000D7D90000}"/>
    <cellStyle name="TM1 Variable 2 37" xfId="16050" xr:uid="{00000000-0005-0000-0000-0000D8D90000}"/>
    <cellStyle name="TM1 Variable 2 37 2" xfId="32421" xr:uid="{00000000-0005-0000-0000-0000D9D90000}"/>
    <cellStyle name="TM1 Variable 2 37 3" xfId="42709" xr:uid="{00000000-0005-0000-0000-0000DAD90000}"/>
    <cellStyle name="TM1 Variable 2 37 4" xfId="55717" xr:uid="{00000000-0005-0000-0000-0000DBD90000}"/>
    <cellStyle name="TM1 Variable 2 38" xfId="16537" xr:uid="{00000000-0005-0000-0000-0000DCD90000}"/>
    <cellStyle name="TM1 Variable 2 38 2" xfId="32867" xr:uid="{00000000-0005-0000-0000-0000DDD90000}"/>
    <cellStyle name="TM1 Variable 2 38 3" xfId="43106" xr:uid="{00000000-0005-0000-0000-0000DED90000}"/>
    <cellStyle name="TM1 Variable 2 38 4" xfId="56114" xr:uid="{00000000-0005-0000-0000-0000DFD90000}"/>
    <cellStyle name="TM1 Variable 2 39" xfId="16760" xr:uid="{00000000-0005-0000-0000-0000E0D90000}"/>
    <cellStyle name="TM1 Variable 2 39 2" xfId="33065" xr:uid="{00000000-0005-0000-0000-0000E1D90000}"/>
    <cellStyle name="TM1 Variable 2 39 3" xfId="43276" xr:uid="{00000000-0005-0000-0000-0000E2D90000}"/>
    <cellStyle name="TM1 Variable 2 39 4" xfId="56284" xr:uid="{00000000-0005-0000-0000-0000E3D90000}"/>
    <cellStyle name="TM1 Variable 2 4" xfId="4370" xr:uid="{00000000-0005-0000-0000-0000E4D90000}"/>
    <cellStyle name="TM1 Variable 2 4 2" xfId="21851" xr:uid="{00000000-0005-0000-0000-0000E5D90000}"/>
    <cellStyle name="TM1 Variable 2 4 3" xfId="31246" xr:uid="{00000000-0005-0000-0000-0000E6D90000}"/>
    <cellStyle name="TM1 Variable 2 4 4" xfId="46632" xr:uid="{00000000-0005-0000-0000-0000E7D90000}"/>
    <cellStyle name="TM1 Variable 2 40" xfId="17561" xr:uid="{00000000-0005-0000-0000-0000E8D90000}"/>
    <cellStyle name="TM1 Variable 2 40 2" xfId="33798" xr:uid="{00000000-0005-0000-0000-0000E9D90000}"/>
    <cellStyle name="TM1 Variable 2 40 3" xfId="43908" xr:uid="{00000000-0005-0000-0000-0000EAD90000}"/>
    <cellStyle name="TM1 Variable 2 40 4" xfId="56916" xr:uid="{00000000-0005-0000-0000-0000EBD90000}"/>
    <cellStyle name="TM1 Variable 2 41" xfId="17813" xr:uid="{00000000-0005-0000-0000-0000ECD90000}"/>
    <cellStyle name="TM1 Variable 2 41 2" xfId="34020" xr:uid="{00000000-0005-0000-0000-0000EDD90000}"/>
    <cellStyle name="TM1 Variable 2 41 3" xfId="44090" xr:uid="{00000000-0005-0000-0000-0000EED90000}"/>
    <cellStyle name="TM1 Variable 2 41 4" xfId="57098" xr:uid="{00000000-0005-0000-0000-0000EFD90000}"/>
    <cellStyle name="TM1 Variable 2 42" xfId="18132" xr:uid="{00000000-0005-0000-0000-0000F0D90000}"/>
    <cellStyle name="TM1 Variable 2 42 2" xfId="34301" xr:uid="{00000000-0005-0000-0000-0000F1D90000}"/>
    <cellStyle name="TM1 Variable 2 42 3" xfId="44324" xr:uid="{00000000-0005-0000-0000-0000F2D90000}"/>
    <cellStyle name="TM1 Variable 2 42 4" xfId="57332" xr:uid="{00000000-0005-0000-0000-0000F3D90000}"/>
    <cellStyle name="TM1 Variable 2 43" xfId="18443" xr:uid="{00000000-0005-0000-0000-0000F4D90000}"/>
    <cellStyle name="TM1 Variable 2 43 2" xfId="34577" xr:uid="{00000000-0005-0000-0000-0000F5D90000}"/>
    <cellStyle name="TM1 Variable 2 43 3" xfId="44554" xr:uid="{00000000-0005-0000-0000-0000F6D90000}"/>
    <cellStyle name="TM1 Variable 2 43 4" xfId="57562" xr:uid="{00000000-0005-0000-0000-0000F7D90000}"/>
    <cellStyle name="TM1 Variable 2 44" xfId="18758" xr:uid="{00000000-0005-0000-0000-0000F8D90000}"/>
    <cellStyle name="TM1 Variable 2 44 2" xfId="34855" xr:uid="{00000000-0005-0000-0000-0000F9D90000}"/>
    <cellStyle name="TM1 Variable 2 44 3" xfId="44788" xr:uid="{00000000-0005-0000-0000-0000FAD90000}"/>
    <cellStyle name="TM1 Variable 2 44 4" xfId="57796" xr:uid="{00000000-0005-0000-0000-0000FBD90000}"/>
    <cellStyle name="TM1 Variable 2 45" xfId="19218" xr:uid="{00000000-0005-0000-0000-0000FCD90000}"/>
    <cellStyle name="TM1 Variable 2 45 2" xfId="35265" xr:uid="{00000000-0005-0000-0000-0000FDD90000}"/>
    <cellStyle name="TM1 Variable 2 45 3" xfId="45130" xr:uid="{00000000-0005-0000-0000-0000FED90000}"/>
    <cellStyle name="TM1 Variable 2 45 4" xfId="58138" xr:uid="{00000000-0005-0000-0000-0000FFD90000}"/>
    <cellStyle name="TM1 Variable 2 46" xfId="19521" xr:uid="{00000000-0005-0000-0000-000000DA0000}"/>
    <cellStyle name="TM1 Variable 2 46 2" xfId="35530" xr:uid="{00000000-0005-0000-0000-000001DA0000}"/>
    <cellStyle name="TM1 Variable 2 46 3" xfId="45353" xr:uid="{00000000-0005-0000-0000-000002DA0000}"/>
    <cellStyle name="TM1 Variable 2 46 4" xfId="58361" xr:uid="{00000000-0005-0000-0000-000003DA0000}"/>
    <cellStyle name="TM1 Variable 2 47" xfId="32216" xr:uid="{00000000-0005-0000-0000-000004DA0000}"/>
    <cellStyle name="TM1 Variable 2 48" xfId="45605" xr:uid="{00000000-0005-0000-0000-000005DA0000}"/>
    <cellStyle name="TM1 Variable 2 5" xfId="4613" xr:uid="{00000000-0005-0000-0000-000006DA0000}"/>
    <cellStyle name="TM1 Variable 2 5 2" xfId="22064" xr:uid="{00000000-0005-0000-0000-000007DA0000}"/>
    <cellStyle name="TM1 Variable 2 5 3" xfId="29998" xr:uid="{00000000-0005-0000-0000-000008DA0000}"/>
    <cellStyle name="TM1 Variable 2 5 4" xfId="46803" xr:uid="{00000000-0005-0000-0000-000009DA0000}"/>
    <cellStyle name="TM1 Variable 2 6" xfId="4999" xr:uid="{00000000-0005-0000-0000-00000ADA0000}"/>
    <cellStyle name="TM1 Variable 2 6 2" xfId="22422" xr:uid="{00000000-0005-0000-0000-00000BDA0000}"/>
    <cellStyle name="TM1 Variable 2 6 3" xfId="19748" xr:uid="{00000000-0005-0000-0000-00000CDA0000}"/>
    <cellStyle name="TM1 Variable 2 6 4" xfId="47115" xr:uid="{00000000-0005-0000-0000-00000DDA0000}"/>
    <cellStyle name="TM1 Variable 2 7" xfId="5227" xr:uid="{00000000-0005-0000-0000-00000EDA0000}"/>
    <cellStyle name="TM1 Variable 2 7 2" xfId="22627" xr:uid="{00000000-0005-0000-0000-00000FDA0000}"/>
    <cellStyle name="TM1 Variable 2 7 3" xfId="20400" xr:uid="{00000000-0005-0000-0000-000010DA0000}"/>
    <cellStyle name="TM1 Variable 2 7 4" xfId="47296" xr:uid="{00000000-0005-0000-0000-000011DA0000}"/>
    <cellStyle name="TM1 Variable 2 8" xfId="5509" xr:uid="{00000000-0005-0000-0000-000012DA0000}"/>
    <cellStyle name="TM1 Variable 2 8 2" xfId="22886" xr:uid="{00000000-0005-0000-0000-000013DA0000}"/>
    <cellStyle name="TM1 Variable 2 8 3" xfId="24283" xr:uid="{00000000-0005-0000-0000-000014DA0000}"/>
    <cellStyle name="TM1 Variable 2 8 4" xfId="47514" xr:uid="{00000000-0005-0000-0000-000015DA0000}"/>
    <cellStyle name="TM1 Variable 2 9" xfId="5717" xr:uid="{00000000-0005-0000-0000-000016DA0000}"/>
    <cellStyle name="TM1 Variable 2 9 2" xfId="23075" xr:uid="{00000000-0005-0000-0000-000017DA0000}"/>
    <cellStyle name="TM1 Variable 2 9 3" xfId="33807" xr:uid="{00000000-0005-0000-0000-000018DA0000}"/>
    <cellStyle name="TM1 Variable 2 9 4" xfId="47676" xr:uid="{00000000-0005-0000-0000-000019DA0000}"/>
    <cellStyle name="TM1 Variable 20" xfId="17868" xr:uid="{00000000-0005-0000-0000-00001ADA0000}"/>
    <cellStyle name="TM1 Variable 20 2" xfId="34060" xr:uid="{00000000-0005-0000-0000-00001BDA0000}"/>
    <cellStyle name="TM1 Variable 20 3" xfId="44115" xr:uid="{00000000-0005-0000-0000-00001CDA0000}"/>
    <cellStyle name="TM1 Variable 20 4" xfId="57123" xr:uid="{00000000-0005-0000-0000-00001DDA0000}"/>
    <cellStyle name="TM1 Variable 21" xfId="17939" xr:uid="{00000000-0005-0000-0000-00001EDA0000}"/>
    <cellStyle name="TM1 Variable 21 2" xfId="34127" xr:uid="{00000000-0005-0000-0000-00001FDA0000}"/>
    <cellStyle name="TM1 Variable 21 3" xfId="44179" xr:uid="{00000000-0005-0000-0000-000020DA0000}"/>
    <cellStyle name="TM1 Variable 21 4" xfId="57187" xr:uid="{00000000-0005-0000-0000-000021DA0000}"/>
    <cellStyle name="TM1 Variable 22" xfId="17104" xr:uid="{00000000-0005-0000-0000-000022DA0000}"/>
    <cellStyle name="TM1 Variable 22 2" xfId="33374" xr:uid="{00000000-0005-0000-0000-000023DA0000}"/>
    <cellStyle name="TM1 Variable 22 3" xfId="43541" xr:uid="{00000000-0005-0000-0000-000024DA0000}"/>
    <cellStyle name="TM1 Variable 22 4" xfId="56549" xr:uid="{00000000-0005-0000-0000-000025DA0000}"/>
    <cellStyle name="TM1 Variable 23" xfId="18910" xr:uid="{00000000-0005-0000-0000-000026DA0000}"/>
    <cellStyle name="TM1 Variable 23 2" xfId="34980" xr:uid="{00000000-0005-0000-0000-000027DA0000}"/>
    <cellStyle name="TM1 Variable 23 3" xfId="44893" xr:uid="{00000000-0005-0000-0000-000028DA0000}"/>
    <cellStyle name="TM1 Variable 23 4" xfId="57901" xr:uid="{00000000-0005-0000-0000-000029DA0000}"/>
    <cellStyle name="TM1 Variable 24" xfId="20211" xr:uid="{00000000-0005-0000-0000-00002ADA0000}"/>
    <cellStyle name="TM1 Variable 25" xfId="45434" xr:uid="{00000000-0005-0000-0000-00002BDA0000}"/>
    <cellStyle name="TM1 Variable 3" xfId="2951" xr:uid="{00000000-0005-0000-0000-00002CDA0000}"/>
    <cellStyle name="TM1 Variable 3 10" xfId="6318" xr:uid="{00000000-0005-0000-0000-00002DDA0000}"/>
    <cellStyle name="TM1 Variable 3 10 2" xfId="23639" xr:uid="{00000000-0005-0000-0000-00002EDA0000}"/>
    <cellStyle name="TM1 Variable 3 10 3" xfId="34030" xr:uid="{00000000-0005-0000-0000-00002FDA0000}"/>
    <cellStyle name="TM1 Variable 3 10 4" xfId="48169" xr:uid="{00000000-0005-0000-0000-000030DA0000}"/>
    <cellStyle name="TM1 Variable 3 11" xfId="6550" xr:uid="{00000000-0005-0000-0000-000031DA0000}"/>
    <cellStyle name="TM1 Variable 3 11 2" xfId="23845" xr:uid="{00000000-0005-0000-0000-000032DA0000}"/>
    <cellStyle name="TM1 Variable 3 11 3" xfId="32040" xr:uid="{00000000-0005-0000-0000-000033DA0000}"/>
    <cellStyle name="TM1 Variable 3 11 4" xfId="48343" xr:uid="{00000000-0005-0000-0000-000034DA0000}"/>
    <cellStyle name="TM1 Variable 3 12" xfId="6847" xr:uid="{00000000-0005-0000-0000-000035DA0000}"/>
    <cellStyle name="TM1 Variable 3 12 2" xfId="24110" xr:uid="{00000000-0005-0000-0000-000036DA0000}"/>
    <cellStyle name="TM1 Variable 3 12 3" xfId="26533" xr:uid="{00000000-0005-0000-0000-000037DA0000}"/>
    <cellStyle name="TM1 Variable 3 12 4" xfId="48565" xr:uid="{00000000-0005-0000-0000-000038DA0000}"/>
    <cellStyle name="TM1 Variable 3 13" xfId="7202" xr:uid="{00000000-0005-0000-0000-000039DA0000}"/>
    <cellStyle name="TM1 Variable 3 13 2" xfId="24432" xr:uid="{00000000-0005-0000-0000-00003ADA0000}"/>
    <cellStyle name="TM1 Variable 3 13 3" xfId="35872" xr:uid="{00000000-0005-0000-0000-00003BDA0000}"/>
    <cellStyle name="TM1 Variable 3 13 4" xfId="48841" xr:uid="{00000000-0005-0000-0000-00003CDA0000}"/>
    <cellStyle name="TM1 Variable 3 14" xfId="7637" xr:uid="{00000000-0005-0000-0000-00003DDA0000}"/>
    <cellStyle name="TM1 Variable 3 14 2" xfId="24817" xr:uid="{00000000-0005-0000-0000-00003EDA0000}"/>
    <cellStyle name="TM1 Variable 3 14 3" xfId="36184" xr:uid="{00000000-0005-0000-0000-00003FDA0000}"/>
    <cellStyle name="TM1 Variable 3 14 4" xfId="49155" xr:uid="{00000000-0005-0000-0000-000040DA0000}"/>
    <cellStyle name="TM1 Variable 3 15" xfId="7934" xr:uid="{00000000-0005-0000-0000-000041DA0000}"/>
    <cellStyle name="TM1 Variable 3 15 2" xfId="25084" xr:uid="{00000000-0005-0000-0000-000042DA0000}"/>
    <cellStyle name="TM1 Variable 3 15 3" xfId="36414" xr:uid="{00000000-0005-0000-0000-000043DA0000}"/>
    <cellStyle name="TM1 Variable 3 15 4" xfId="49385" xr:uid="{00000000-0005-0000-0000-000044DA0000}"/>
    <cellStyle name="TM1 Variable 3 16" xfId="8516" xr:uid="{00000000-0005-0000-0000-000045DA0000}"/>
    <cellStyle name="TM1 Variable 3 16 2" xfId="25628" xr:uid="{00000000-0005-0000-0000-000046DA0000}"/>
    <cellStyle name="TM1 Variable 3 16 3" xfId="36898" xr:uid="{00000000-0005-0000-0000-000047DA0000}"/>
    <cellStyle name="TM1 Variable 3 16 4" xfId="49869" xr:uid="{00000000-0005-0000-0000-000048DA0000}"/>
    <cellStyle name="TM1 Variable 3 17" xfId="8775" xr:uid="{00000000-0005-0000-0000-000049DA0000}"/>
    <cellStyle name="TM1 Variable 3 17 2" xfId="25853" xr:uid="{00000000-0005-0000-0000-00004ADA0000}"/>
    <cellStyle name="TM1 Variable 3 17 3" xfId="37087" xr:uid="{00000000-0005-0000-0000-00004BDA0000}"/>
    <cellStyle name="TM1 Variable 3 17 4" xfId="50058" xr:uid="{00000000-0005-0000-0000-00004CDA0000}"/>
    <cellStyle name="TM1 Variable 3 18" xfId="9055" xr:uid="{00000000-0005-0000-0000-00004DDA0000}"/>
    <cellStyle name="TM1 Variable 3 18 2" xfId="26104" xr:uid="{00000000-0005-0000-0000-00004EDA0000}"/>
    <cellStyle name="TM1 Variable 3 18 3" xfId="37302" xr:uid="{00000000-0005-0000-0000-00004FDA0000}"/>
    <cellStyle name="TM1 Variable 3 18 4" xfId="50273" xr:uid="{00000000-0005-0000-0000-000050DA0000}"/>
    <cellStyle name="TM1 Variable 3 19" xfId="10572" xr:uid="{00000000-0005-0000-0000-000051DA0000}"/>
    <cellStyle name="TM1 Variable 3 19 2" xfId="27525" xr:uid="{00000000-0005-0000-0000-000052DA0000}"/>
    <cellStyle name="TM1 Variable 3 19 3" xfId="38564" xr:uid="{00000000-0005-0000-0000-000053DA0000}"/>
    <cellStyle name="TM1 Variable 3 19 4" xfId="51552" xr:uid="{00000000-0005-0000-0000-000054DA0000}"/>
    <cellStyle name="TM1 Variable 3 2" xfId="3461" xr:uid="{00000000-0005-0000-0000-000055DA0000}"/>
    <cellStyle name="TM1 Variable 3 2 2" xfId="21033" xr:uid="{00000000-0005-0000-0000-000056DA0000}"/>
    <cellStyle name="TM1 Variable 3 2 3" xfId="27769" xr:uid="{00000000-0005-0000-0000-000057DA0000}"/>
    <cellStyle name="TM1 Variable 3 2 4" xfId="45941" xr:uid="{00000000-0005-0000-0000-000058DA0000}"/>
    <cellStyle name="TM1 Variable 3 20" xfId="10823" xr:uid="{00000000-0005-0000-0000-000059DA0000}"/>
    <cellStyle name="TM1 Variable 3 20 2" xfId="27756" xr:uid="{00000000-0005-0000-0000-00005ADA0000}"/>
    <cellStyle name="TM1 Variable 3 20 3" xfId="38761" xr:uid="{00000000-0005-0000-0000-00005BDA0000}"/>
    <cellStyle name="TM1 Variable 3 20 4" xfId="51769" xr:uid="{00000000-0005-0000-0000-00005CDA0000}"/>
    <cellStyle name="TM1 Variable 3 21" xfId="11146" xr:uid="{00000000-0005-0000-0000-00005DDA0000}"/>
    <cellStyle name="TM1 Variable 3 21 2" xfId="28050" xr:uid="{00000000-0005-0000-0000-00005EDA0000}"/>
    <cellStyle name="TM1 Variable 3 21 3" xfId="39002" xr:uid="{00000000-0005-0000-0000-00005FDA0000}"/>
    <cellStyle name="TM1 Variable 3 21 4" xfId="52010" xr:uid="{00000000-0005-0000-0000-000060DA0000}"/>
    <cellStyle name="TM1 Variable 3 22" xfId="11486" xr:uid="{00000000-0005-0000-0000-000061DA0000}"/>
    <cellStyle name="TM1 Variable 3 22 2" xfId="28358" xr:uid="{00000000-0005-0000-0000-000062DA0000}"/>
    <cellStyle name="TM1 Variable 3 22 3" xfId="39257" xr:uid="{00000000-0005-0000-0000-000063DA0000}"/>
    <cellStyle name="TM1 Variable 3 22 4" xfId="52265" xr:uid="{00000000-0005-0000-0000-000064DA0000}"/>
    <cellStyle name="TM1 Variable 3 23" xfId="11757" xr:uid="{00000000-0005-0000-0000-000065DA0000}"/>
    <cellStyle name="TM1 Variable 3 23 2" xfId="28596" xr:uid="{00000000-0005-0000-0000-000066DA0000}"/>
    <cellStyle name="TM1 Variable 3 23 3" xfId="39463" xr:uid="{00000000-0005-0000-0000-000067DA0000}"/>
    <cellStyle name="TM1 Variable 3 23 4" xfId="52471" xr:uid="{00000000-0005-0000-0000-000068DA0000}"/>
    <cellStyle name="TM1 Variable 3 24" xfId="12087" xr:uid="{00000000-0005-0000-0000-000069DA0000}"/>
    <cellStyle name="TM1 Variable 3 24 2" xfId="28897" xr:uid="{00000000-0005-0000-0000-00006ADA0000}"/>
    <cellStyle name="TM1 Variable 3 24 3" xfId="39721" xr:uid="{00000000-0005-0000-0000-00006BDA0000}"/>
    <cellStyle name="TM1 Variable 3 24 4" xfId="52729" xr:uid="{00000000-0005-0000-0000-00006CDA0000}"/>
    <cellStyle name="TM1 Variable 3 25" xfId="12371" xr:uid="{00000000-0005-0000-0000-00006DDA0000}"/>
    <cellStyle name="TM1 Variable 3 25 2" xfId="29148" xr:uid="{00000000-0005-0000-0000-00006EDA0000}"/>
    <cellStyle name="TM1 Variable 3 25 3" xfId="39922" xr:uid="{00000000-0005-0000-0000-00006FDA0000}"/>
    <cellStyle name="TM1 Variable 3 25 4" xfId="52930" xr:uid="{00000000-0005-0000-0000-000070DA0000}"/>
    <cellStyle name="TM1 Variable 3 26" xfId="12646" xr:uid="{00000000-0005-0000-0000-000071DA0000}"/>
    <cellStyle name="TM1 Variable 3 26 2" xfId="29391" xr:uid="{00000000-0005-0000-0000-000072DA0000}"/>
    <cellStyle name="TM1 Variable 3 26 3" xfId="40120" xr:uid="{00000000-0005-0000-0000-000073DA0000}"/>
    <cellStyle name="TM1 Variable 3 26 4" xfId="53128" xr:uid="{00000000-0005-0000-0000-000074DA0000}"/>
    <cellStyle name="TM1 Variable 3 27" xfId="12929" xr:uid="{00000000-0005-0000-0000-000075DA0000}"/>
    <cellStyle name="TM1 Variable 3 27 2" xfId="29642" xr:uid="{00000000-0005-0000-0000-000076DA0000}"/>
    <cellStyle name="TM1 Variable 3 27 3" xfId="40322" xr:uid="{00000000-0005-0000-0000-000077DA0000}"/>
    <cellStyle name="TM1 Variable 3 27 4" xfId="53330" xr:uid="{00000000-0005-0000-0000-000078DA0000}"/>
    <cellStyle name="TM1 Variable 3 28" xfId="13270" xr:uid="{00000000-0005-0000-0000-000079DA0000}"/>
    <cellStyle name="TM1 Variable 3 28 2" xfId="29949" xr:uid="{00000000-0005-0000-0000-00007ADA0000}"/>
    <cellStyle name="TM1 Variable 3 28 3" xfId="40589" xr:uid="{00000000-0005-0000-0000-00007BDA0000}"/>
    <cellStyle name="TM1 Variable 3 28 4" xfId="53597" xr:uid="{00000000-0005-0000-0000-00007CDA0000}"/>
    <cellStyle name="TM1 Variable 3 29" xfId="13605" xr:uid="{00000000-0005-0000-0000-00007DDA0000}"/>
    <cellStyle name="TM1 Variable 3 29 2" xfId="30253" xr:uid="{00000000-0005-0000-0000-00007EDA0000}"/>
    <cellStyle name="TM1 Variable 3 29 3" xfId="40857" xr:uid="{00000000-0005-0000-0000-00007FDA0000}"/>
    <cellStyle name="TM1 Variable 3 29 4" xfId="53865" xr:uid="{00000000-0005-0000-0000-000080DA0000}"/>
    <cellStyle name="TM1 Variable 3 3" xfId="3757" xr:uid="{00000000-0005-0000-0000-000081DA0000}"/>
    <cellStyle name="TM1 Variable 3 3 2" xfId="21291" xr:uid="{00000000-0005-0000-0000-000082DA0000}"/>
    <cellStyle name="TM1 Variable 3 3 3" xfId="25786" xr:uid="{00000000-0005-0000-0000-000083DA0000}"/>
    <cellStyle name="TM1 Variable 3 3 4" xfId="46158" xr:uid="{00000000-0005-0000-0000-000084DA0000}"/>
    <cellStyle name="TM1 Variable 3 30" xfId="13846" xr:uid="{00000000-0005-0000-0000-000085DA0000}"/>
    <cellStyle name="TM1 Variable 3 30 2" xfId="30468" xr:uid="{00000000-0005-0000-0000-000086DA0000}"/>
    <cellStyle name="TM1 Variable 3 30 3" xfId="41042" xr:uid="{00000000-0005-0000-0000-000087DA0000}"/>
    <cellStyle name="TM1 Variable 3 30 4" xfId="54050" xr:uid="{00000000-0005-0000-0000-000088DA0000}"/>
    <cellStyle name="TM1 Variable 3 31" xfId="14122" xr:uid="{00000000-0005-0000-0000-000089DA0000}"/>
    <cellStyle name="TM1 Variable 3 31 2" xfId="30709" xr:uid="{00000000-0005-0000-0000-00008ADA0000}"/>
    <cellStyle name="TM1 Variable 3 31 3" xfId="41242" xr:uid="{00000000-0005-0000-0000-00008BDA0000}"/>
    <cellStyle name="TM1 Variable 3 31 4" xfId="54250" xr:uid="{00000000-0005-0000-0000-00008CDA0000}"/>
    <cellStyle name="TM1 Variable 3 32" xfId="14419" xr:uid="{00000000-0005-0000-0000-00008DDA0000}"/>
    <cellStyle name="TM1 Variable 3 32 2" xfId="30973" xr:uid="{00000000-0005-0000-0000-00008EDA0000}"/>
    <cellStyle name="TM1 Variable 3 32 3" xfId="41458" xr:uid="{00000000-0005-0000-0000-00008FDA0000}"/>
    <cellStyle name="TM1 Variable 3 32 4" xfId="54466" xr:uid="{00000000-0005-0000-0000-000090DA0000}"/>
    <cellStyle name="TM1 Variable 3 33" xfId="14743" xr:uid="{00000000-0005-0000-0000-000091DA0000}"/>
    <cellStyle name="TM1 Variable 3 33 2" xfId="31261" xr:uid="{00000000-0005-0000-0000-000092DA0000}"/>
    <cellStyle name="TM1 Variable 3 33 3" xfId="41701" xr:uid="{00000000-0005-0000-0000-000093DA0000}"/>
    <cellStyle name="TM1 Variable 3 33 4" xfId="54709" xr:uid="{00000000-0005-0000-0000-000094DA0000}"/>
    <cellStyle name="TM1 Variable 3 34" xfId="15045" xr:uid="{00000000-0005-0000-0000-000095DA0000}"/>
    <cellStyle name="TM1 Variable 3 34 2" xfId="31530" xr:uid="{00000000-0005-0000-0000-000096DA0000}"/>
    <cellStyle name="TM1 Variable 3 34 3" xfId="41933" xr:uid="{00000000-0005-0000-0000-000097DA0000}"/>
    <cellStyle name="TM1 Variable 3 34 4" xfId="54941" xr:uid="{00000000-0005-0000-0000-000098DA0000}"/>
    <cellStyle name="TM1 Variable 3 35" xfId="15346" xr:uid="{00000000-0005-0000-0000-000099DA0000}"/>
    <cellStyle name="TM1 Variable 3 35 2" xfId="31794" xr:uid="{00000000-0005-0000-0000-00009ADA0000}"/>
    <cellStyle name="TM1 Variable 3 35 3" xfId="42162" xr:uid="{00000000-0005-0000-0000-00009BDA0000}"/>
    <cellStyle name="TM1 Variable 3 35 4" xfId="55170" xr:uid="{00000000-0005-0000-0000-00009CDA0000}"/>
    <cellStyle name="TM1 Variable 3 36" xfId="15795" xr:uid="{00000000-0005-0000-0000-00009DDA0000}"/>
    <cellStyle name="TM1 Variable 3 36 2" xfId="32202" xr:uid="{00000000-0005-0000-0000-00009EDA0000}"/>
    <cellStyle name="TM1 Variable 3 36 3" xfId="42524" xr:uid="{00000000-0005-0000-0000-00009FDA0000}"/>
    <cellStyle name="TM1 Variable 3 36 4" xfId="55532" xr:uid="{00000000-0005-0000-0000-0000A0DA0000}"/>
    <cellStyle name="TM1 Variable 3 37" xfId="16055" xr:uid="{00000000-0005-0000-0000-0000A1DA0000}"/>
    <cellStyle name="TM1 Variable 3 37 2" xfId="32426" xr:uid="{00000000-0005-0000-0000-0000A2DA0000}"/>
    <cellStyle name="TM1 Variable 3 37 3" xfId="42714" xr:uid="{00000000-0005-0000-0000-0000A3DA0000}"/>
    <cellStyle name="TM1 Variable 3 37 4" xfId="55722" xr:uid="{00000000-0005-0000-0000-0000A4DA0000}"/>
    <cellStyle name="TM1 Variable 3 38" xfId="16542" xr:uid="{00000000-0005-0000-0000-0000A5DA0000}"/>
    <cellStyle name="TM1 Variable 3 38 2" xfId="32872" xr:uid="{00000000-0005-0000-0000-0000A6DA0000}"/>
    <cellStyle name="TM1 Variable 3 38 3" xfId="43111" xr:uid="{00000000-0005-0000-0000-0000A7DA0000}"/>
    <cellStyle name="TM1 Variable 3 38 4" xfId="56119" xr:uid="{00000000-0005-0000-0000-0000A8DA0000}"/>
    <cellStyle name="TM1 Variable 3 39" xfId="16765" xr:uid="{00000000-0005-0000-0000-0000A9DA0000}"/>
    <cellStyle name="TM1 Variable 3 39 2" xfId="33070" xr:uid="{00000000-0005-0000-0000-0000AADA0000}"/>
    <cellStyle name="TM1 Variable 3 39 3" xfId="43281" xr:uid="{00000000-0005-0000-0000-0000ABDA0000}"/>
    <cellStyle name="TM1 Variable 3 39 4" xfId="56289" xr:uid="{00000000-0005-0000-0000-0000ACDA0000}"/>
    <cellStyle name="TM1 Variable 3 4" xfId="4372" xr:uid="{00000000-0005-0000-0000-0000ADDA0000}"/>
    <cellStyle name="TM1 Variable 3 4 2" xfId="21853" xr:uid="{00000000-0005-0000-0000-0000AEDA0000}"/>
    <cellStyle name="TM1 Variable 3 4 3" xfId="30694" xr:uid="{00000000-0005-0000-0000-0000AFDA0000}"/>
    <cellStyle name="TM1 Variable 3 4 4" xfId="46634" xr:uid="{00000000-0005-0000-0000-0000B0DA0000}"/>
    <cellStyle name="TM1 Variable 3 40" xfId="17563" xr:uid="{00000000-0005-0000-0000-0000B1DA0000}"/>
    <cellStyle name="TM1 Variable 3 40 2" xfId="33800" xr:uid="{00000000-0005-0000-0000-0000B2DA0000}"/>
    <cellStyle name="TM1 Variable 3 40 3" xfId="43910" xr:uid="{00000000-0005-0000-0000-0000B3DA0000}"/>
    <cellStyle name="TM1 Variable 3 40 4" xfId="56918" xr:uid="{00000000-0005-0000-0000-0000B4DA0000}"/>
    <cellStyle name="TM1 Variable 3 41" xfId="17818" xr:uid="{00000000-0005-0000-0000-0000B5DA0000}"/>
    <cellStyle name="TM1 Variable 3 41 2" xfId="34025" xr:uid="{00000000-0005-0000-0000-0000B6DA0000}"/>
    <cellStyle name="TM1 Variable 3 41 3" xfId="44095" xr:uid="{00000000-0005-0000-0000-0000B7DA0000}"/>
    <cellStyle name="TM1 Variable 3 41 4" xfId="57103" xr:uid="{00000000-0005-0000-0000-0000B8DA0000}"/>
    <cellStyle name="TM1 Variable 3 42" xfId="18137" xr:uid="{00000000-0005-0000-0000-0000B9DA0000}"/>
    <cellStyle name="TM1 Variable 3 42 2" xfId="34306" xr:uid="{00000000-0005-0000-0000-0000BADA0000}"/>
    <cellStyle name="TM1 Variable 3 42 3" xfId="44329" xr:uid="{00000000-0005-0000-0000-0000BBDA0000}"/>
    <cellStyle name="TM1 Variable 3 42 4" xfId="57337" xr:uid="{00000000-0005-0000-0000-0000BCDA0000}"/>
    <cellStyle name="TM1 Variable 3 43" xfId="18448" xr:uid="{00000000-0005-0000-0000-0000BDDA0000}"/>
    <cellStyle name="TM1 Variable 3 43 2" xfId="34582" xr:uid="{00000000-0005-0000-0000-0000BEDA0000}"/>
    <cellStyle name="TM1 Variable 3 43 3" xfId="44559" xr:uid="{00000000-0005-0000-0000-0000BFDA0000}"/>
    <cellStyle name="TM1 Variable 3 43 4" xfId="57567" xr:uid="{00000000-0005-0000-0000-0000C0DA0000}"/>
    <cellStyle name="TM1 Variable 3 44" xfId="18763" xr:uid="{00000000-0005-0000-0000-0000C1DA0000}"/>
    <cellStyle name="TM1 Variable 3 44 2" xfId="34860" xr:uid="{00000000-0005-0000-0000-0000C2DA0000}"/>
    <cellStyle name="TM1 Variable 3 44 3" xfId="44793" xr:uid="{00000000-0005-0000-0000-0000C3DA0000}"/>
    <cellStyle name="TM1 Variable 3 44 4" xfId="57801" xr:uid="{00000000-0005-0000-0000-0000C4DA0000}"/>
    <cellStyle name="TM1 Variable 3 45" xfId="19223" xr:uid="{00000000-0005-0000-0000-0000C5DA0000}"/>
    <cellStyle name="TM1 Variable 3 45 2" xfId="35270" xr:uid="{00000000-0005-0000-0000-0000C6DA0000}"/>
    <cellStyle name="TM1 Variable 3 45 3" xfId="45135" xr:uid="{00000000-0005-0000-0000-0000C7DA0000}"/>
    <cellStyle name="TM1 Variable 3 45 4" xfId="58143" xr:uid="{00000000-0005-0000-0000-0000C8DA0000}"/>
    <cellStyle name="TM1 Variable 3 46" xfId="19526" xr:uid="{00000000-0005-0000-0000-0000C9DA0000}"/>
    <cellStyle name="TM1 Variable 3 46 2" xfId="35535" xr:uid="{00000000-0005-0000-0000-0000CADA0000}"/>
    <cellStyle name="TM1 Variable 3 46 3" xfId="45358" xr:uid="{00000000-0005-0000-0000-0000CBDA0000}"/>
    <cellStyle name="TM1 Variable 3 46 4" xfId="58366" xr:uid="{00000000-0005-0000-0000-0000CCDA0000}"/>
    <cellStyle name="TM1 Variable 3 47" xfId="30722" xr:uid="{00000000-0005-0000-0000-0000CDDA0000}"/>
    <cellStyle name="TM1 Variable 3 48" xfId="45610" xr:uid="{00000000-0005-0000-0000-0000CEDA0000}"/>
    <cellStyle name="TM1 Variable 3 5" xfId="4618" xr:uid="{00000000-0005-0000-0000-0000CFDA0000}"/>
    <cellStyle name="TM1 Variable 3 5 2" xfId="22069" xr:uid="{00000000-0005-0000-0000-0000D0DA0000}"/>
    <cellStyle name="TM1 Variable 3 5 3" xfId="27578" xr:uid="{00000000-0005-0000-0000-0000D1DA0000}"/>
    <cellStyle name="TM1 Variable 3 5 4" xfId="46808" xr:uid="{00000000-0005-0000-0000-0000D2DA0000}"/>
    <cellStyle name="TM1 Variable 3 6" xfId="5004" xr:uid="{00000000-0005-0000-0000-0000D3DA0000}"/>
    <cellStyle name="TM1 Variable 3 6 2" xfId="22427" xr:uid="{00000000-0005-0000-0000-0000D4DA0000}"/>
    <cellStyle name="TM1 Variable 3 6 3" xfId="20666" xr:uid="{00000000-0005-0000-0000-0000D5DA0000}"/>
    <cellStyle name="TM1 Variable 3 6 4" xfId="47120" xr:uid="{00000000-0005-0000-0000-0000D6DA0000}"/>
    <cellStyle name="TM1 Variable 3 7" xfId="5232" xr:uid="{00000000-0005-0000-0000-0000D7DA0000}"/>
    <cellStyle name="TM1 Variable 3 7 2" xfId="22632" xr:uid="{00000000-0005-0000-0000-0000D8DA0000}"/>
    <cellStyle name="TM1 Variable 3 7 3" xfId="20395" xr:uid="{00000000-0005-0000-0000-0000D9DA0000}"/>
    <cellStyle name="TM1 Variable 3 7 4" xfId="47301" xr:uid="{00000000-0005-0000-0000-0000DADA0000}"/>
    <cellStyle name="TM1 Variable 3 8" xfId="5514" xr:uid="{00000000-0005-0000-0000-0000DBDA0000}"/>
    <cellStyle name="TM1 Variable 3 8 2" xfId="22891" xr:uid="{00000000-0005-0000-0000-0000DCDA0000}"/>
    <cellStyle name="TM1 Variable 3 8 3" xfId="22937" xr:uid="{00000000-0005-0000-0000-0000DDDA0000}"/>
    <cellStyle name="TM1 Variable 3 8 4" xfId="47519" xr:uid="{00000000-0005-0000-0000-0000DEDA0000}"/>
    <cellStyle name="TM1 Variable 3 9" xfId="5722" xr:uid="{00000000-0005-0000-0000-0000DFDA0000}"/>
    <cellStyle name="TM1 Variable 3 9 2" xfId="23080" xr:uid="{00000000-0005-0000-0000-0000E0DA0000}"/>
    <cellStyle name="TM1 Variable 3 9 3" xfId="32209" xr:uid="{00000000-0005-0000-0000-0000E1DA0000}"/>
    <cellStyle name="TM1 Variable 3 9 4" xfId="47681" xr:uid="{00000000-0005-0000-0000-0000E2DA0000}"/>
    <cellStyle name="TM1 Variable 4" xfId="2738" xr:uid="{00000000-0005-0000-0000-0000E3DA0000}"/>
    <cellStyle name="TM1 Variable 4 10" xfId="6132" xr:uid="{00000000-0005-0000-0000-0000E4DA0000}"/>
    <cellStyle name="TM1 Variable 4 10 2" xfId="23464" xr:uid="{00000000-0005-0000-0000-0000E5DA0000}"/>
    <cellStyle name="TM1 Variable 4 10 3" xfId="29955" xr:uid="{00000000-0005-0000-0000-0000E6DA0000}"/>
    <cellStyle name="TM1 Variable 4 10 4" xfId="48018" xr:uid="{00000000-0005-0000-0000-0000E7DA0000}"/>
    <cellStyle name="TM1 Variable 4 11" xfId="5946" xr:uid="{00000000-0005-0000-0000-0000E8DA0000}"/>
    <cellStyle name="TM1 Variable 4 11 2" xfId="23284" xr:uid="{00000000-0005-0000-0000-0000E9DA0000}"/>
    <cellStyle name="TM1 Variable 4 11 3" xfId="28210" xr:uid="{00000000-0005-0000-0000-0000EADA0000}"/>
    <cellStyle name="TM1 Variable 4 11 4" xfId="47852" xr:uid="{00000000-0005-0000-0000-0000EBDA0000}"/>
    <cellStyle name="TM1 Variable 4 12" xfId="6658" xr:uid="{00000000-0005-0000-0000-0000ECDA0000}"/>
    <cellStyle name="TM1 Variable 4 12 2" xfId="23936" xr:uid="{00000000-0005-0000-0000-0000EDDA0000}"/>
    <cellStyle name="TM1 Variable 4 12 3" xfId="28053" xr:uid="{00000000-0005-0000-0000-0000EEDA0000}"/>
    <cellStyle name="TM1 Variable 4 12 4" xfId="48419" xr:uid="{00000000-0005-0000-0000-0000EFDA0000}"/>
    <cellStyle name="TM1 Variable 4 13" xfId="7032" xr:uid="{00000000-0005-0000-0000-0000F0DA0000}"/>
    <cellStyle name="TM1 Variable 4 13 2" xfId="24275" xr:uid="{00000000-0005-0000-0000-0000F1DA0000}"/>
    <cellStyle name="TM1 Variable 4 13 3" xfId="35739" xr:uid="{00000000-0005-0000-0000-0000F2DA0000}"/>
    <cellStyle name="TM1 Variable 4 13 4" xfId="48708" xr:uid="{00000000-0005-0000-0000-0000F3DA0000}"/>
    <cellStyle name="TM1 Variable 4 14" xfId="7447" xr:uid="{00000000-0005-0000-0000-0000F4DA0000}"/>
    <cellStyle name="TM1 Variable 4 14 2" xfId="24646" xr:uid="{00000000-0005-0000-0000-0000F5DA0000}"/>
    <cellStyle name="TM1 Variable 4 14 3" xfId="36037" xr:uid="{00000000-0005-0000-0000-0000F6DA0000}"/>
    <cellStyle name="TM1 Variable 4 14 4" xfId="49008" xr:uid="{00000000-0005-0000-0000-0000F7DA0000}"/>
    <cellStyle name="TM1 Variable 4 15" xfId="7754" xr:uid="{00000000-0005-0000-0000-0000F8DA0000}"/>
    <cellStyle name="TM1 Variable 4 15 2" xfId="24917" xr:uid="{00000000-0005-0000-0000-0000F9DA0000}"/>
    <cellStyle name="TM1 Variable 4 15 3" xfId="36268" xr:uid="{00000000-0005-0000-0000-0000FADA0000}"/>
    <cellStyle name="TM1 Variable 4 15 4" xfId="49239" xr:uid="{00000000-0005-0000-0000-0000FBDA0000}"/>
    <cellStyle name="TM1 Variable 4 16" xfId="8330" xr:uid="{00000000-0005-0000-0000-0000FCDA0000}"/>
    <cellStyle name="TM1 Variable 4 16 2" xfId="25455" xr:uid="{00000000-0005-0000-0000-0000FDDA0000}"/>
    <cellStyle name="TM1 Variable 4 16 3" xfId="36746" xr:uid="{00000000-0005-0000-0000-0000FEDA0000}"/>
    <cellStyle name="TM1 Variable 4 16 4" xfId="49717" xr:uid="{00000000-0005-0000-0000-0000FFDA0000}"/>
    <cellStyle name="TM1 Variable 4 17" xfId="8149" xr:uid="{00000000-0005-0000-0000-000000DB0000}"/>
    <cellStyle name="TM1 Variable 4 17 2" xfId="25282" xr:uid="{00000000-0005-0000-0000-000001DB0000}"/>
    <cellStyle name="TM1 Variable 4 17 3" xfId="36585" xr:uid="{00000000-0005-0000-0000-000002DB0000}"/>
    <cellStyle name="TM1 Variable 4 17 4" xfId="49556" xr:uid="{00000000-0005-0000-0000-000003DB0000}"/>
    <cellStyle name="TM1 Variable 4 18" xfId="8875" xr:uid="{00000000-0005-0000-0000-000004DB0000}"/>
    <cellStyle name="TM1 Variable 4 18 2" xfId="25937" xr:uid="{00000000-0005-0000-0000-000005DB0000}"/>
    <cellStyle name="TM1 Variable 4 18 3" xfId="37156" xr:uid="{00000000-0005-0000-0000-000006DB0000}"/>
    <cellStyle name="TM1 Variable 4 18 4" xfId="50127" xr:uid="{00000000-0005-0000-0000-000007DB0000}"/>
    <cellStyle name="TM1 Variable 4 19" xfId="10385" xr:uid="{00000000-0005-0000-0000-000008DB0000}"/>
    <cellStyle name="TM1 Variable 4 19 2" xfId="27348" xr:uid="{00000000-0005-0000-0000-000009DB0000}"/>
    <cellStyle name="TM1 Variable 4 19 3" xfId="38407" xr:uid="{00000000-0005-0000-0000-00000ADB0000}"/>
    <cellStyle name="TM1 Variable 4 19 4" xfId="51367" xr:uid="{00000000-0005-0000-0000-00000BDB0000}"/>
    <cellStyle name="TM1 Variable 4 2" xfId="3272" xr:uid="{00000000-0005-0000-0000-00000CDB0000}"/>
    <cellStyle name="TM1 Variable 4 2 2" xfId="20857" xr:uid="{00000000-0005-0000-0000-00000DDB0000}"/>
    <cellStyle name="TM1 Variable 4 2 3" xfId="27148" xr:uid="{00000000-0005-0000-0000-00000EDB0000}"/>
    <cellStyle name="TM1 Variable 4 2 4" xfId="45795" xr:uid="{00000000-0005-0000-0000-00000FDB0000}"/>
    <cellStyle name="TM1 Variable 4 20" xfId="10058" xr:uid="{00000000-0005-0000-0000-000010DB0000}"/>
    <cellStyle name="TM1 Variable 4 20 2" xfId="27036" xr:uid="{00000000-0005-0000-0000-000011DB0000}"/>
    <cellStyle name="TM1 Variable 4 20 3" xfId="38125" xr:uid="{00000000-0005-0000-0000-000012DB0000}"/>
    <cellStyle name="TM1 Variable 4 20 4" xfId="51090" xr:uid="{00000000-0005-0000-0000-000013DB0000}"/>
    <cellStyle name="TM1 Variable 4 21" xfId="10947" xr:uid="{00000000-0005-0000-0000-000014DB0000}"/>
    <cellStyle name="TM1 Variable 4 21 2" xfId="27866" xr:uid="{00000000-0005-0000-0000-000015DB0000}"/>
    <cellStyle name="TM1 Variable 4 21 3" xfId="38842" xr:uid="{00000000-0005-0000-0000-000016DB0000}"/>
    <cellStyle name="TM1 Variable 4 21 4" xfId="51850" xr:uid="{00000000-0005-0000-0000-000017DB0000}"/>
    <cellStyle name="TM1 Variable 4 22" xfId="11287" xr:uid="{00000000-0005-0000-0000-000018DB0000}"/>
    <cellStyle name="TM1 Variable 4 22 2" xfId="28170" xr:uid="{00000000-0005-0000-0000-000019DB0000}"/>
    <cellStyle name="TM1 Variable 4 22 3" xfId="39094" xr:uid="{00000000-0005-0000-0000-00001ADB0000}"/>
    <cellStyle name="TM1 Variable 4 22 4" xfId="52102" xr:uid="{00000000-0005-0000-0000-00001BDB0000}"/>
    <cellStyle name="TM1 Variable 4 23" xfId="10262" xr:uid="{00000000-0005-0000-0000-00001CDB0000}"/>
    <cellStyle name="TM1 Variable 4 23 2" xfId="27228" xr:uid="{00000000-0005-0000-0000-00001DDB0000}"/>
    <cellStyle name="TM1 Variable 4 23 3" xfId="38296" xr:uid="{00000000-0005-0000-0000-00001EDB0000}"/>
    <cellStyle name="TM1 Variable 4 23 4" xfId="51253" xr:uid="{00000000-0005-0000-0000-00001FDB0000}"/>
    <cellStyle name="TM1 Variable 4 24" xfId="11893" xr:uid="{00000000-0005-0000-0000-000020DB0000}"/>
    <cellStyle name="TM1 Variable 4 24 2" xfId="28714" xr:uid="{00000000-0005-0000-0000-000021DB0000}"/>
    <cellStyle name="TM1 Variable 4 24 3" xfId="39562" xr:uid="{00000000-0005-0000-0000-000022DB0000}"/>
    <cellStyle name="TM1 Variable 4 24 4" xfId="52570" xr:uid="{00000000-0005-0000-0000-000023DB0000}"/>
    <cellStyle name="TM1 Variable 4 25" xfId="9818" xr:uid="{00000000-0005-0000-0000-000024DB0000}"/>
    <cellStyle name="TM1 Variable 4 25 2" xfId="26814" xr:uid="{00000000-0005-0000-0000-000025DB0000}"/>
    <cellStyle name="TM1 Variable 4 25 3" xfId="37938" xr:uid="{00000000-0005-0000-0000-000026DB0000}"/>
    <cellStyle name="TM1 Variable 4 25 4" xfId="50904" xr:uid="{00000000-0005-0000-0000-000027DB0000}"/>
    <cellStyle name="TM1 Variable 4 26" xfId="12146" xr:uid="{00000000-0005-0000-0000-000028DB0000}"/>
    <cellStyle name="TM1 Variable 4 26 2" xfId="28942" xr:uid="{00000000-0005-0000-0000-000029DB0000}"/>
    <cellStyle name="TM1 Variable 4 26 3" xfId="39749" xr:uid="{00000000-0005-0000-0000-00002ADB0000}"/>
    <cellStyle name="TM1 Variable 4 26 4" xfId="52757" xr:uid="{00000000-0005-0000-0000-00002BDB0000}"/>
    <cellStyle name="TM1 Variable 4 27" xfId="12733" xr:uid="{00000000-0005-0000-0000-00002CDB0000}"/>
    <cellStyle name="TM1 Variable 4 27 2" xfId="29461" xr:uid="{00000000-0005-0000-0000-00002DDB0000}"/>
    <cellStyle name="TM1 Variable 4 27 3" xfId="40169" xr:uid="{00000000-0005-0000-0000-00002EDB0000}"/>
    <cellStyle name="TM1 Variable 4 27 4" xfId="53177" xr:uid="{00000000-0005-0000-0000-00002FDB0000}"/>
    <cellStyle name="TM1 Variable 4 28" xfId="13080" xr:uid="{00000000-0005-0000-0000-000030DB0000}"/>
    <cellStyle name="TM1 Variable 4 28 2" xfId="29773" xr:uid="{00000000-0005-0000-0000-000031DB0000}"/>
    <cellStyle name="TM1 Variable 4 28 3" xfId="40436" xr:uid="{00000000-0005-0000-0000-000032DB0000}"/>
    <cellStyle name="TM1 Variable 4 28 4" xfId="53444" xr:uid="{00000000-0005-0000-0000-000033DB0000}"/>
    <cellStyle name="TM1 Variable 4 29" xfId="13412" xr:uid="{00000000-0005-0000-0000-000034DB0000}"/>
    <cellStyle name="TM1 Variable 4 29 2" xfId="30074" xr:uid="{00000000-0005-0000-0000-000035DB0000}"/>
    <cellStyle name="TM1 Variable 4 29 3" xfId="40695" xr:uid="{00000000-0005-0000-0000-000036DB0000}"/>
    <cellStyle name="TM1 Variable 4 29 4" xfId="53703" xr:uid="{00000000-0005-0000-0000-000037DB0000}"/>
    <cellStyle name="TM1 Variable 4 3" xfId="3568" xr:uid="{00000000-0005-0000-0000-000038DB0000}"/>
    <cellStyle name="TM1 Variable 4 3 2" xfId="21121" xr:uid="{00000000-0005-0000-0000-000039DB0000}"/>
    <cellStyle name="TM1 Variable 4 3 3" xfId="35016" xr:uid="{00000000-0005-0000-0000-00003ADB0000}"/>
    <cellStyle name="TM1 Variable 4 3 4" xfId="46012" xr:uid="{00000000-0005-0000-0000-00003BDB0000}"/>
    <cellStyle name="TM1 Variable 4 30" xfId="11386" xr:uid="{00000000-0005-0000-0000-00003CDB0000}"/>
    <cellStyle name="TM1 Variable 4 30 2" xfId="28261" xr:uid="{00000000-0005-0000-0000-00003DDB0000}"/>
    <cellStyle name="TM1 Variable 4 30 3" xfId="39164" xr:uid="{00000000-0005-0000-0000-00003EDB0000}"/>
    <cellStyle name="TM1 Variable 4 30 4" xfId="52172" xr:uid="{00000000-0005-0000-0000-00003FDB0000}"/>
    <cellStyle name="TM1 Variable 4 31" xfId="9828" xr:uid="{00000000-0005-0000-0000-000040DB0000}"/>
    <cellStyle name="TM1 Variable 4 31 2" xfId="26823" xr:uid="{00000000-0005-0000-0000-000041DB0000}"/>
    <cellStyle name="TM1 Variable 4 31 3" xfId="37945" xr:uid="{00000000-0005-0000-0000-000042DB0000}"/>
    <cellStyle name="TM1 Variable 4 31 4" xfId="50911" xr:uid="{00000000-0005-0000-0000-000043DB0000}"/>
    <cellStyle name="TM1 Variable 4 32" xfId="14226" xr:uid="{00000000-0005-0000-0000-000044DB0000}"/>
    <cellStyle name="TM1 Variable 4 32 2" xfId="30795" xr:uid="{00000000-0005-0000-0000-000045DB0000}"/>
    <cellStyle name="TM1 Variable 4 32 3" xfId="41308" xr:uid="{00000000-0005-0000-0000-000046DB0000}"/>
    <cellStyle name="TM1 Variable 4 32 4" xfId="54316" xr:uid="{00000000-0005-0000-0000-000047DB0000}"/>
    <cellStyle name="TM1 Variable 4 33" xfId="14549" xr:uid="{00000000-0005-0000-0000-000048DB0000}"/>
    <cellStyle name="TM1 Variable 4 33 2" xfId="31083" xr:uid="{00000000-0005-0000-0000-000049DB0000}"/>
    <cellStyle name="TM1 Variable 4 33 3" xfId="41551" xr:uid="{00000000-0005-0000-0000-00004ADB0000}"/>
    <cellStyle name="TM1 Variable 4 33 4" xfId="54559" xr:uid="{00000000-0005-0000-0000-00004BDB0000}"/>
    <cellStyle name="TM1 Variable 4 34" xfId="14862" xr:uid="{00000000-0005-0000-0000-00004CDB0000}"/>
    <cellStyle name="TM1 Variable 4 34 2" xfId="31360" xr:uid="{00000000-0005-0000-0000-00004DDB0000}"/>
    <cellStyle name="TM1 Variable 4 34 3" xfId="41784" xr:uid="{00000000-0005-0000-0000-00004EDB0000}"/>
    <cellStyle name="TM1 Variable 4 34 4" xfId="54792" xr:uid="{00000000-0005-0000-0000-00004FDB0000}"/>
    <cellStyle name="TM1 Variable 4 35" xfId="15161" xr:uid="{00000000-0005-0000-0000-000050DB0000}"/>
    <cellStyle name="TM1 Variable 4 35 2" xfId="31627" xr:uid="{00000000-0005-0000-0000-000051DB0000}"/>
    <cellStyle name="TM1 Variable 4 35 3" xfId="42016" xr:uid="{00000000-0005-0000-0000-000052DB0000}"/>
    <cellStyle name="TM1 Variable 4 35 4" xfId="55024" xr:uid="{00000000-0005-0000-0000-000053DB0000}"/>
    <cellStyle name="TM1 Variable 4 36" xfId="15612" xr:uid="{00000000-0005-0000-0000-000054DB0000}"/>
    <cellStyle name="TM1 Variable 4 36 2" xfId="32033" xr:uid="{00000000-0005-0000-0000-000055DB0000}"/>
    <cellStyle name="TM1 Variable 4 36 3" xfId="42376" xr:uid="{00000000-0005-0000-0000-000056DB0000}"/>
    <cellStyle name="TM1 Variable 4 36 4" xfId="55384" xr:uid="{00000000-0005-0000-0000-000057DB0000}"/>
    <cellStyle name="TM1 Variable 4 37" xfId="15870" xr:uid="{00000000-0005-0000-0000-000058DB0000}"/>
    <cellStyle name="TM1 Variable 4 37 2" xfId="32261" xr:uid="{00000000-0005-0000-0000-000059DB0000}"/>
    <cellStyle name="TM1 Variable 4 37 3" xfId="42568" xr:uid="{00000000-0005-0000-0000-00005ADB0000}"/>
    <cellStyle name="TM1 Variable 4 37 4" xfId="55576" xr:uid="{00000000-0005-0000-0000-00005BDB0000}"/>
    <cellStyle name="TM1 Variable 4 38" xfId="16357" xr:uid="{00000000-0005-0000-0000-00005CDB0000}"/>
    <cellStyle name="TM1 Variable 4 38 2" xfId="32700" xr:uid="{00000000-0005-0000-0000-00005DDB0000}"/>
    <cellStyle name="TM1 Variable 4 38 3" xfId="42956" xr:uid="{00000000-0005-0000-0000-00005EDB0000}"/>
    <cellStyle name="TM1 Variable 4 38 4" xfId="55964" xr:uid="{00000000-0005-0000-0000-00005FDB0000}"/>
    <cellStyle name="TM1 Variable 4 39" xfId="16215" xr:uid="{00000000-0005-0000-0000-000060DB0000}"/>
    <cellStyle name="TM1 Variable 4 39 2" xfId="32567" xr:uid="{00000000-0005-0000-0000-000061DB0000}"/>
    <cellStyle name="TM1 Variable 4 39 3" xfId="42829" xr:uid="{00000000-0005-0000-0000-000062DB0000}"/>
    <cellStyle name="TM1 Variable 4 39 4" xfId="55837" xr:uid="{00000000-0005-0000-0000-000063DB0000}"/>
    <cellStyle name="TM1 Variable 4 4" xfId="4188" xr:uid="{00000000-0005-0000-0000-000064DB0000}"/>
    <cellStyle name="TM1 Variable 4 4 2" xfId="21685" xr:uid="{00000000-0005-0000-0000-000065DB0000}"/>
    <cellStyle name="TM1 Variable 4 4 3" xfId="19840" xr:uid="{00000000-0005-0000-0000-000066DB0000}"/>
    <cellStyle name="TM1 Variable 4 4 4" xfId="46493" xr:uid="{00000000-0005-0000-0000-000067DB0000}"/>
    <cellStyle name="TM1 Variable 4 40" xfId="17382" xr:uid="{00000000-0005-0000-0000-000068DB0000}"/>
    <cellStyle name="TM1 Variable 4 40 2" xfId="33634" xr:uid="{00000000-0005-0000-0000-000069DB0000}"/>
    <cellStyle name="TM1 Variable 4 40 3" xfId="43772" xr:uid="{00000000-0005-0000-0000-00006ADB0000}"/>
    <cellStyle name="TM1 Variable 4 40 4" xfId="56780" xr:uid="{00000000-0005-0000-0000-00006BDB0000}"/>
    <cellStyle name="TM1 Variable 4 41" xfId="17136" xr:uid="{00000000-0005-0000-0000-00006CDB0000}"/>
    <cellStyle name="TM1 Variable 4 41 2" xfId="33401" xr:uid="{00000000-0005-0000-0000-00006DDB0000}"/>
    <cellStyle name="TM1 Variable 4 41 3" xfId="43562" xr:uid="{00000000-0005-0000-0000-00006EDB0000}"/>
    <cellStyle name="TM1 Variable 4 41 4" xfId="56570" xr:uid="{00000000-0005-0000-0000-00006FDB0000}"/>
    <cellStyle name="TM1 Variable 4 42" xfId="17944" xr:uid="{00000000-0005-0000-0000-000070DB0000}"/>
    <cellStyle name="TM1 Variable 4 42 2" xfId="34128" xr:uid="{00000000-0005-0000-0000-000071DB0000}"/>
    <cellStyle name="TM1 Variable 4 42 3" xfId="44180" xr:uid="{00000000-0005-0000-0000-000072DB0000}"/>
    <cellStyle name="TM1 Variable 4 42 4" xfId="57188" xr:uid="{00000000-0005-0000-0000-000073DB0000}"/>
    <cellStyle name="TM1 Variable 4 43" xfId="18255" xr:uid="{00000000-0005-0000-0000-000074DB0000}"/>
    <cellStyle name="TM1 Variable 4 43 2" xfId="34402" xr:uid="{00000000-0005-0000-0000-000075DB0000}"/>
    <cellStyle name="TM1 Variable 4 43 3" xfId="44410" xr:uid="{00000000-0005-0000-0000-000076DB0000}"/>
    <cellStyle name="TM1 Variable 4 43 4" xfId="57418" xr:uid="{00000000-0005-0000-0000-000077DB0000}"/>
    <cellStyle name="TM1 Variable 4 44" xfId="18574" xr:uid="{00000000-0005-0000-0000-000078DB0000}"/>
    <cellStyle name="TM1 Variable 4 44 2" xfId="34688" xr:uid="{00000000-0005-0000-0000-000079DB0000}"/>
    <cellStyle name="TM1 Variable 4 44 3" xfId="44647" xr:uid="{00000000-0005-0000-0000-00007ADB0000}"/>
    <cellStyle name="TM1 Variable 4 44 4" xfId="57655" xr:uid="{00000000-0005-0000-0000-00007BDB0000}"/>
    <cellStyle name="TM1 Variable 4 45" xfId="19036" xr:uid="{00000000-0005-0000-0000-00007CDB0000}"/>
    <cellStyle name="TM1 Variable 4 45 2" xfId="35096" xr:uid="{00000000-0005-0000-0000-00007DDB0000}"/>
    <cellStyle name="TM1 Variable 4 45 3" xfId="44989" xr:uid="{00000000-0005-0000-0000-00007EDB0000}"/>
    <cellStyle name="TM1 Variable 4 45 4" xfId="57997" xr:uid="{00000000-0005-0000-0000-00007FDB0000}"/>
    <cellStyle name="TM1 Variable 4 46" xfId="19337" xr:uid="{00000000-0005-0000-0000-000080DB0000}"/>
    <cellStyle name="TM1 Variable 4 46 2" xfId="35365" xr:uid="{00000000-0005-0000-0000-000081DB0000}"/>
    <cellStyle name="TM1 Variable 4 46 3" xfId="45212" xr:uid="{00000000-0005-0000-0000-000082DB0000}"/>
    <cellStyle name="TM1 Variable 4 46 4" xfId="58220" xr:uid="{00000000-0005-0000-0000-000083DB0000}"/>
    <cellStyle name="TM1 Variable 4 47" xfId="22934" xr:uid="{00000000-0005-0000-0000-000084DB0000}"/>
    <cellStyle name="TM1 Variable 4 48" xfId="45496" xr:uid="{00000000-0005-0000-0000-000085DB0000}"/>
    <cellStyle name="TM1 Variable 4 5" xfId="4001" xr:uid="{00000000-0005-0000-0000-000086DB0000}"/>
    <cellStyle name="TM1 Variable 4 5 2" xfId="21508" xr:uid="{00000000-0005-0000-0000-000087DB0000}"/>
    <cellStyle name="TM1 Variable 4 5 3" xfId="19997" xr:uid="{00000000-0005-0000-0000-000088DB0000}"/>
    <cellStyle name="TM1 Variable 4 5 4" xfId="46335" xr:uid="{00000000-0005-0000-0000-000089DB0000}"/>
    <cellStyle name="TM1 Variable 4 6" xfId="4819" xr:uid="{00000000-0005-0000-0000-00008ADB0000}"/>
    <cellStyle name="TM1 Variable 4 6 2" xfId="22252" xr:uid="{00000000-0005-0000-0000-00008BDB0000}"/>
    <cellStyle name="TM1 Variable 4 6 3" xfId="31249" xr:uid="{00000000-0005-0000-0000-00008CDB0000}"/>
    <cellStyle name="TM1 Variable 4 6 4" xfId="46965" xr:uid="{00000000-0005-0000-0000-00008DDB0000}"/>
    <cellStyle name="TM1 Variable 4 7" xfId="4072" xr:uid="{00000000-0005-0000-0000-00008EDB0000}"/>
    <cellStyle name="TM1 Variable 4 7 2" xfId="21575" xr:uid="{00000000-0005-0000-0000-00008FDB0000}"/>
    <cellStyle name="TM1 Variable 4 7 3" xfId="19937" xr:uid="{00000000-0005-0000-0000-000090DB0000}"/>
    <cellStyle name="TM1 Variable 4 7 4" xfId="46395" xr:uid="{00000000-0005-0000-0000-000091DB0000}"/>
    <cellStyle name="TM1 Variable 4 8" xfId="5332" xr:uid="{00000000-0005-0000-0000-000092DB0000}"/>
    <cellStyle name="TM1 Variable 4 8 2" xfId="22719" xr:uid="{00000000-0005-0000-0000-000093DB0000}"/>
    <cellStyle name="TM1 Variable 4 8 3" xfId="20331" xr:uid="{00000000-0005-0000-0000-000094DB0000}"/>
    <cellStyle name="TM1 Variable 4 8 4" xfId="47367" xr:uid="{00000000-0005-0000-0000-000095DB0000}"/>
    <cellStyle name="TM1 Variable 4 9" xfId="3859" xr:uid="{00000000-0005-0000-0000-000096DB0000}"/>
    <cellStyle name="TM1 Variable 4 9 2" xfId="21376" xr:uid="{00000000-0005-0000-0000-000097DB0000}"/>
    <cellStyle name="TM1 Variable 4 9 3" xfId="20106" xr:uid="{00000000-0005-0000-0000-000098DB0000}"/>
    <cellStyle name="TM1 Variable 4 9 4" xfId="46220" xr:uid="{00000000-0005-0000-0000-000099DB0000}"/>
    <cellStyle name="TM1 Variable 5" xfId="3160" xr:uid="{00000000-0005-0000-0000-00009ADB0000}"/>
    <cellStyle name="TM1 Variable 5 2" xfId="20752" xr:uid="{00000000-0005-0000-0000-00009BDB0000}"/>
    <cellStyle name="TM1 Variable 5 3" xfId="20664" xr:uid="{00000000-0005-0000-0000-00009CDB0000}"/>
    <cellStyle name="TM1 Variable 5 4" xfId="45701" xr:uid="{00000000-0005-0000-0000-00009DDB0000}"/>
    <cellStyle name="TM1 Variable 6" xfId="3933" xr:uid="{00000000-0005-0000-0000-00009EDB0000}"/>
    <cellStyle name="TM1 Variable 6 2" xfId="21447" xr:uid="{00000000-0005-0000-0000-00009FDB0000}"/>
    <cellStyle name="TM1 Variable 6 3" xfId="20048" xr:uid="{00000000-0005-0000-0000-0000A0DB0000}"/>
    <cellStyle name="TM1 Variable 6 4" xfId="46283" xr:uid="{00000000-0005-0000-0000-0000A1DB0000}"/>
    <cellStyle name="TM1 Variable 7" xfId="5835" xr:uid="{00000000-0005-0000-0000-0000A2DB0000}"/>
    <cellStyle name="TM1 Variable 7 2" xfId="23180" xr:uid="{00000000-0005-0000-0000-0000A3DB0000}"/>
    <cellStyle name="TM1 Variable 7 3" xfId="29218" xr:uid="{00000000-0005-0000-0000-0000A4DB0000}"/>
    <cellStyle name="TM1 Variable 7 4" xfId="47762" xr:uid="{00000000-0005-0000-0000-0000A5DB0000}"/>
    <cellStyle name="TM1 Variable 8" xfId="5948" xr:uid="{00000000-0005-0000-0000-0000A6DB0000}"/>
    <cellStyle name="TM1 Variable 8 2" xfId="23285" xr:uid="{00000000-0005-0000-0000-0000A7DB0000}"/>
    <cellStyle name="TM1 Variable 8 3" xfId="27607" xr:uid="{00000000-0005-0000-0000-0000A8DB0000}"/>
    <cellStyle name="TM1 Variable 8 4" xfId="47853" xr:uid="{00000000-0005-0000-0000-0000A9DB0000}"/>
    <cellStyle name="TM1 Variable 9" xfId="8050" xr:uid="{00000000-0005-0000-0000-0000AADB0000}"/>
    <cellStyle name="TM1 Variable 9 2" xfId="25185" xr:uid="{00000000-0005-0000-0000-0000ABDB0000}"/>
    <cellStyle name="TM1 Variable 9 3" xfId="36495" xr:uid="{00000000-0005-0000-0000-0000ACDB0000}"/>
    <cellStyle name="TM1 Variable 9 4" xfId="49466" xr:uid="{00000000-0005-0000-0000-0000ADDB0000}"/>
    <cellStyle name="Total" xfId="23" builtinId="25" hidden="1"/>
    <cellStyle name="Total 2" xfId="2061" xr:uid="{00000000-0005-0000-0000-0000AFDB0000}"/>
    <cellStyle name="Total 2 10" xfId="9812" xr:uid="{00000000-0005-0000-0000-0000B0DB0000}"/>
    <cellStyle name="Total 2 10 2" xfId="26808" xr:uid="{00000000-0005-0000-0000-0000B1DB0000}"/>
    <cellStyle name="Total 2 10 3" xfId="37932" xr:uid="{00000000-0005-0000-0000-0000B2DB0000}"/>
    <cellStyle name="Total 2 10 4" xfId="50898" xr:uid="{00000000-0005-0000-0000-0000B3DB0000}"/>
    <cellStyle name="Total 2 11" xfId="10173" xr:uid="{00000000-0005-0000-0000-0000B4DB0000}"/>
    <cellStyle name="Total 2 11 2" xfId="27144" xr:uid="{00000000-0005-0000-0000-0000B5DB0000}"/>
    <cellStyle name="Total 2 11 3" xfId="38219" xr:uid="{00000000-0005-0000-0000-0000B6DB0000}"/>
    <cellStyle name="Total 2 11 4" xfId="51182" xr:uid="{00000000-0005-0000-0000-0000B7DB0000}"/>
    <cellStyle name="Total 2 12" xfId="12155" xr:uid="{00000000-0005-0000-0000-0000B8DB0000}"/>
    <cellStyle name="Total 2 12 2" xfId="28950" xr:uid="{00000000-0005-0000-0000-0000B9DB0000}"/>
    <cellStyle name="Total 2 12 3" xfId="39754" xr:uid="{00000000-0005-0000-0000-0000BADB0000}"/>
    <cellStyle name="Total 2 12 4" xfId="52762" xr:uid="{00000000-0005-0000-0000-0000BBDB0000}"/>
    <cellStyle name="Total 2 13" xfId="9233" xr:uid="{00000000-0005-0000-0000-0000BCDB0000}"/>
    <cellStyle name="Total 2 13 2" xfId="26264" xr:uid="{00000000-0005-0000-0000-0000BDDB0000}"/>
    <cellStyle name="Total 2 13 3" xfId="37441" xr:uid="{00000000-0005-0000-0000-0000BEDB0000}"/>
    <cellStyle name="Total 2 13 4" xfId="50408" xr:uid="{00000000-0005-0000-0000-0000BFDB0000}"/>
    <cellStyle name="Total 2 14" xfId="9857" xr:uid="{00000000-0005-0000-0000-0000C0DB0000}"/>
    <cellStyle name="Total 2 14 2" xfId="26850" xr:uid="{00000000-0005-0000-0000-0000C1DB0000}"/>
    <cellStyle name="Total 2 14 3" xfId="37971" xr:uid="{00000000-0005-0000-0000-0000C2DB0000}"/>
    <cellStyle name="Total 2 14 4" xfId="50937" xr:uid="{00000000-0005-0000-0000-0000C3DB0000}"/>
    <cellStyle name="Total 2 15" xfId="14605" xr:uid="{00000000-0005-0000-0000-0000C4DB0000}"/>
    <cellStyle name="Total 2 15 2" xfId="31126" xr:uid="{00000000-0005-0000-0000-0000C5DB0000}"/>
    <cellStyle name="Total 2 15 3" xfId="41572" xr:uid="{00000000-0005-0000-0000-0000C6DB0000}"/>
    <cellStyle name="Total 2 15 4" xfId="54580" xr:uid="{00000000-0005-0000-0000-0000C7DB0000}"/>
    <cellStyle name="Total 2 16" xfId="14908" xr:uid="{00000000-0005-0000-0000-0000C8DB0000}"/>
    <cellStyle name="Total 2 16 2" xfId="31396" xr:uid="{00000000-0005-0000-0000-0000C9DB0000}"/>
    <cellStyle name="Total 2 16 3" xfId="41804" xr:uid="{00000000-0005-0000-0000-0000CADB0000}"/>
    <cellStyle name="Total 2 16 4" xfId="54812" xr:uid="{00000000-0005-0000-0000-0000CBDB0000}"/>
    <cellStyle name="Total 2 17" xfId="16149" xr:uid="{00000000-0005-0000-0000-0000CCDB0000}"/>
    <cellStyle name="Total 2 17 2" xfId="32505" xr:uid="{00000000-0005-0000-0000-0000CDDB0000}"/>
    <cellStyle name="Total 2 17 3" xfId="42776" xr:uid="{00000000-0005-0000-0000-0000CEDB0000}"/>
    <cellStyle name="Total 2 17 4" xfId="55784" xr:uid="{00000000-0005-0000-0000-0000CFDB0000}"/>
    <cellStyle name="Total 2 18" xfId="16904" xr:uid="{00000000-0005-0000-0000-0000D0DB0000}"/>
    <cellStyle name="Total 2 18 2" xfId="33187" xr:uid="{00000000-0005-0000-0000-0000D1DB0000}"/>
    <cellStyle name="Total 2 18 3" xfId="43381" xr:uid="{00000000-0005-0000-0000-0000D2DB0000}"/>
    <cellStyle name="Total 2 18 4" xfId="56389" xr:uid="{00000000-0005-0000-0000-0000D3DB0000}"/>
    <cellStyle name="Total 2 19" xfId="17139" xr:uid="{00000000-0005-0000-0000-0000D4DB0000}"/>
    <cellStyle name="Total 2 19 2" xfId="33403" xr:uid="{00000000-0005-0000-0000-0000D5DB0000}"/>
    <cellStyle name="Total 2 19 3" xfId="43564" xr:uid="{00000000-0005-0000-0000-0000D6DB0000}"/>
    <cellStyle name="Total 2 19 4" xfId="56572" xr:uid="{00000000-0005-0000-0000-0000D7DB0000}"/>
    <cellStyle name="Total 2 2" xfId="2947" xr:uid="{00000000-0005-0000-0000-0000D8DB0000}"/>
    <cellStyle name="Total 2 2 10" xfId="6546" xr:uid="{00000000-0005-0000-0000-0000D9DB0000}"/>
    <cellStyle name="Total 2 2 10 2" xfId="23841" xr:uid="{00000000-0005-0000-0000-0000DADB0000}"/>
    <cellStyle name="Total 2 2 10 3" xfId="21688" xr:uid="{00000000-0005-0000-0000-0000DBDB0000}"/>
    <cellStyle name="Total 2 2 10 4" xfId="48339" xr:uid="{00000000-0005-0000-0000-0000DCDB0000}"/>
    <cellStyle name="Total 2 2 11" xfId="6843" xr:uid="{00000000-0005-0000-0000-0000DDDB0000}"/>
    <cellStyle name="Total 2 2 11 2" xfId="24106" xr:uid="{00000000-0005-0000-0000-0000DEDB0000}"/>
    <cellStyle name="Total 2 2 11 3" xfId="20612" xr:uid="{00000000-0005-0000-0000-0000DFDB0000}"/>
    <cellStyle name="Total 2 2 11 4" xfId="48561" xr:uid="{00000000-0005-0000-0000-0000E0DB0000}"/>
    <cellStyle name="Total 2 2 12" xfId="7633" xr:uid="{00000000-0005-0000-0000-0000E1DB0000}"/>
    <cellStyle name="Total 2 2 12 2" xfId="24813" xr:uid="{00000000-0005-0000-0000-0000E2DB0000}"/>
    <cellStyle name="Total 2 2 12 3" xfId="36180" xr:uid="{00000000-0005-0000-0000-0000E3DB0000}"/>
    <cellStyle name="Total 2 2 12 4" xfId="49151" xr:uid="{00000000-0005-0000-0000-0000E4DB0000}"/>
    <cellStyle name="Total 2 2 13" xfId="7930" xr:uid="{00000000-0005-0000-0000-0000E5DB0000}"/>
    <cellStyle name="Total 2 2 13 2" xfId="25080" xr:uid="{00000000-0005-0000-0000-0000E6DB0000}"/>
    <cellStyle name="Total 2 2 13 3" xfId="36410" xr:uid="{00000000-0005-0000-0000-0000E7DB0000}"/>
    <cellStyle name="Total 2 2 13 4" xfId="49381" xr:uid="{00000000-0005-0000-0000-0000E8DB0000}"/>
    <cellStyle name="Total 2 2 14" xfId="8512" xr:uid="{00000000-0005-0000-0000-0000E9DB0000}"/>
    <cellStyle name="Total 2 2 14 2" xfId="25624" xr:uid="{00000000-0005-0000-0000-0000EADB0000}"/>
    <cellStyle name="Total 2 2 14 3" xfId="36894" xr:uid="{00000000-0005-0000-0000-0000EBDB0000}"/>
    <cellStyle name="Total 2 2 14 4" xfId="49865" xr:uid="{00000000-0005-0000-0000-0000ECDB0000}"/>
    <cellStyle name="Total 2 2 15" xfId="8771" xr:uid="{00000000-0005-0000-0000-0000EDDB0000}"/>
    <cellStyle name="Total 2 2 15 2" xfId="25849" xr:uid="{00000000-0005-0000-0000-0000EEDB0000}"/>
    <cellStyle name="Total 2 2 15 3" xfId="37083" xr:uid="{00000000-0005-0000-0000-0000EFDB0000}"/>
    <cellStyle name="Total 2 2 15 4" xfId="50054" xr:uid="{00000000-0005-0000-0000-0000F0DB0000}"/>
    <cellStyle name="Total 2 2 16" xfId="9051" xr:uid="{00000000-0005-0000-0000-0000F1DB0000}"/>
    <cellStyle name="Total 2 2 16 2" xfId="26100" xr:uid="{00000000-0005-0000-0000-0000F2DB0000}"/>
    <cellStyle name="Total 2 2 16 3" xfId="37298" xr:uid="{00000000-0005-0000-0000-0000F3DB0000}"/>
    <cellStyle name="Total 2 2 16 4" xfId="50269" xr:uid="{00000000-0005-0000-0000-0000F4DB0000}"/>
    <cellStyle name="Total 2 2 17" xfId="10819" xr:uid="{00000000-0005-0000-0000-0000F5DB0000}"/>
    <cellStyle name="Total 2 2 17 2" xfId="27752" xr:uid="{00000000-0005-0000-0000-0000F6DB0000}"/>
    <cellStyle name="Total 2 2 17 3" xfId="38757" xr:uid="{00000000-0005-0000-0000-0000F7DB0000}"/>
    <cellStyle name="Total 2 2 17 4" xfId="51765" xr:uid="{00000000-0005-0000-0000-0000F8DB0000}"/>
    <cellStyle name="Total 2 2 18" xfId="11142" xr:uid="{00000000-0005-0000-0000-0000F9DB0000}"/>
    <cellStyle name="Total 2 2 18 2" xfId="28046" xr:uid="{00000000-0005-0000-0000-0000FADB0000}"/>
    <cellStyle name="Total 2 2 18 3" xfId="38998" xr:uid="{00000000-0005-0000-0000-0000FBDB0000}"/>
    <cellStyle name="Total 2 2 18 4" xfId="52006" xr:uid="{00000000-0005-0000-0000-0000FCDB0000}"/>
    <cellStyle name="Total 2 2 19" xfId="11482" xr:uid="{00000000-0005-0000-0000-0000FDDB0000}"/>
    <cellStyle name="Total 2 2 19 2" xfId="28354" xr:uid="{00000000-0005-0000-0000-0000FEDB0000}"/>
    <cellStyle name="Total 2 2 19 3" xfId="39253" xr:uid="{00000000-0005-0000-0000-0000FFDB0000}"/>
    <cellStyle name="Total 2 2 19 4" xfId="52261" xr:uid="{00000000-0005-0000-0000-000000DC0000}"/>
    <cellStyle name="Total 2 2 2" xfId="3457" xr:uid="{00000000-0005-0000-0000-000001DC0000}"/>
    <cellStyle name="Total 2 2 2 2" xfId="21029" xr:uid="{00000000-0005-0000-0000-000002DC0000}"/>
    <cellStyle name="Total 2 2 2 3" xfId="28910" xr:uid="{00000000-0005-0000-0000-000003DC0000}"/>
    <cellStyle name="Total 2 2 2 4" xfId="45937" xr:uid="{00000000-0005-0000-0000-000004DC0000}"/>
    <cellStyle name="Total 2 2 20" xfId="11753" xr:uid="{00000000-0005-0000-0000-000005DC0000}"/>
    <cellStyle name="Total 2 2 20 2" xfId="28592" xr:uid="{00000000-0005-0000-0000-000006DC0000}"/>
    <cellStyle name="Total 2 2 20 3" xfId="39459" xr:uid="{00000000-0005-0000-0000-000007DC0000}"/>
    <cellStyle name="Total 2 2 20 4" xfId="52467" xr:uid="{00000000-0005-0000-0000-000008DC0000}"/>
    <cellStyle name="Total 2 2 21" xfId="12083" xr:uid="{00000000-0005-0000-0000-000009DC0000}"/>
    <cellStyle name="Total 2 2 21 2" xfId="28893" xr:uid="{00000000-0005-0000-0000-00000ADC0000}"/>
    <cellStyle name="Total 2 2 21 3" xfId="39717" xr:uid="{00000000-0005-0000-0000-00000BDC0000}"/>
    <cellStyle name="Total 2 2 21 4" xfId="52725" xr:uid="{00000000-0005-0000-0000-00000CDC0000}"/>
    <cellStyle name="Total 2 2 22" xfId="12367" xr:uid="{00000000-0005-0000-0000-00000DDC0000}"/>
    <cellStyle name="Total 2 2 22 2" xfId="29144" xr:uid="{00000000-0005-0000-0000-00000EDC0000}"/>
    <cellStyle name="Total 2 2 22 3" xfId="39918" xr:uid="{00000000-0005-0000-0000-00000FDC0000}"/>
    <cellStyle name="Total 2 2 22 4" xfId="52926" xr:uid="{00000000-0005-0000-0000-000010DC0000}"/>
    <cellStyle name="Total 2 2 23" xfId="12642" xr:uid="{00000000-0005-0000-0000-000011DC0000}"/>
    <cellStyle name="Total 2 2 23 2" xfId="29387" xr:uid="{00000000-0005-0000-0000-000012DC0000}"/>
    <cellStyle name="Total 2 2 23 3" xfId="40116" xr:uid="{00000000-0005-0000-0000-000013DC0000}"/>
    <cellStyle name="Total 2 2 23 4" xfId="53124" xr:uid="{00000000-0005-0000-0000-000014DC0000}"/>
    <cellStyle name="Total 2 2 24" xfId="12925" xr:uid="{00000000-0005-0000-0000-000015DC0000}"/>
    <cellStyle name="Total 2 2 24 2" xfId="29638" xr:uid="{00000000-0005-0000-0000-000016DC0000}"/>
    <cellStyle name="Total 2 2 24 3" xfId="40318" xr:uid="{00000000-0005-0000-0000-000017DC0000}"/>
    <cellStyle name="Total 2 2 24 4" xfId="53326" xr:uid="{00000000-0005-0000-0000-000018DC0000}"/>
    <cellStyle name="Total 2 2 25" xfId="13266" xr:uid="{00000000-0005-0000-0000-000019DC0000}"/>
    <cellStyle name="Total 2 2 25 2" xfId="29945" xr:uid="{00000000-0005-0000-0000-00001ADC0000}"/>
    <cellStyle name="Total 2 2 25 3" xfId="40585" xr:uid="{00000000-0005-0000-0000-00001BDC0000}"/>
    <cellStyle name="Total 2 2 25 4" xfId="53593" xr:uid="{00000000-0005-0000-0000-00001CDC0000}"/>
    <cellStyle name="Total 2 2 26" xfId="13601" xr:uid="{00000000-0005-0000-0000-00001DDC0000}"/>
    <cellStyle name="Total 2 2 26 2" xfId="30249" xr:uid="{00000000-0005-0000-0000-00001EDC0000}"/>
    <cellStyle name="Total 2 2 26 3" xfId="40853" xr:uid="{00000000-0005-0000-0000-00001FDC0000}"/>
    <cellStyle name="Total 2 2 26 4" xfId="53861" xr:uid="{00000000-0005-0000-0000-000020DC0000}"/>
    <cellStyle name="Total 2 2 27" xfId="13842" xr:uid="{00000000-0005-0000-0000-000021DC0000}"/>
    <cellStyle name="Total 2 2 27 2" xfId="30464" xr:uid="{00000000-0005-0000-0000-000022DC0000}"/>
    <cellStyle name="Total 2 2 27 3" xfId="41038" xr:uid="{00000000-0005-0000-0000-000023DC0000}"/>
    <cellStyle name="Total 2 2 27 4" xfId="54046" xr:uid="{00000000-0005-0000-0000-000024DC0000}"/>
    <cellStyle name="Total 2 2 28" xfId="14118" xr:uid="{00000000-0005-0000-0000-000025DC0000}"/>
    <cellStyle name="Total 2 2 28 2" xfId="30705" xr:uid="{00000000-0005-0000-0000-000026DC0000}"/>
    <cellStyle name="Total 2 2 28 3" xfId="41238" xr:uid="{00000000-0005-0000-0000-000027DC0000}"/>
    <cellStyle name="Total 2 2 28 4" xfId="54246" xr:uid="{00000000-0005-0000-0000-000028DC0000}"/>
    <cellStyle name="Total 2 2 29" xfId="14415" xr:uid="{00000000-0005-0000-0000-000029DC0000}"/>
    <cellStyle name="Total 2 2 29 2" xfId="30969" xr:uid="{00000000-0005-0000-0000-00002ADC0000}"/>
    <cellStyle name="Total 2 2 29 3" xfId="41454" xr:uid="{00000000-0005-0000-0000-00002BDC0000}"/>
    <cellStyle name="Total 2 2 29 4" xfId="54462" xr:uid="{00000000-0005-0000-0000-00002CDC0000}"/>
    <cellStyle name="Total 2 2 3" xfId="3753" xr:uid="{00000000-0005-0000-0000-00002DDC0000}"/>
    <cellStyle name="Total 2 2 3 2" xfId="21287" xr:uid="{00000000-0005-0000-0000-00002EDC0000}"/>
    <cellStyle name="Total 2 2 3 3" xfId="26793" xr:uid="{00000000-0005-0000-0000-00002FDC0000}"/>
    <cellStyle name="Total 2 2 3 4" xfId="46154" xr:uid="{00000000-0005-0000-0000-000030DC0000}"/>
    <cellStyle name="Total 2 2 30" xfId="14739" xr:uid="{00000000-0005-0000-0000-000031DC0000}"/>
    <cellStyle name="Total 2 2 30 2" xfId="31257" xr:uid="{00000000-0005-0000-0000-000032DC0000}"/>
    <cellStyle name="Total 2 2 30 3" xfId="41697" xr:uid="{00000000-0005-0000-0000-000033DC0000}"/>
    <cellStyle name="Total 2 2 30 4" xfId="54705" xr:uid="{00000000-0005-0000-0000-000034DC0000}"/>
    <cellStyle name="Total 2 2 31" xfId="15041" xr:uid="{00000000-0005-0000-0000-000035DC0000}"/>
    <cellStyle name="Total 2 2 31 2" xfId="31526" xr:uid="{00000000-0005-0000-0000-000036DC0000}"/>
    <cellStyle name="Total 2 2 31 3" xfId="41929" xr:uid="{00000000-0005-0000-0000-000037DC0000}"/>
    <cellStyle name="Total 2 2 31 4" xfId="54937" xr:uid="{00000000-0005-0000-0000-000038DC0000}"/>
    <cellStyle name="Total 2 2 32" xfId="15342" xr:uid="{00000000-0005-0000-0000-000039DC0000}"/>
    <cellStyle name="Total 2 2 32 2" xfId="31790" xr:uid="{00000000-0005-0000-0000-00003ADC0000}"/>
    <cellStyle name="Total 2 2 32 3" xfId="42158" xr:uid="{00000000-0005-0000-0000-00003BDC0000}"/>
    <cellStyle name="Total 2 2 32 4" xfId="55166" xr:uid="{00000000-0005-0000-0000-00003CDC0000}"/>
    <cellStyle name="Total 2 2 33" xfId="15791" xr:uid="{00000000-0005-0000-0000-00003DDC0000}"/>
    <cellStyle name="Total 2 2 33 2" xfId="32198" xr:uid="{00000000-0005-0000-0000-00003EDC0000}"/>
    <cellStyle name="Total 2 2 33 3" xfId="42520" xr:uid="{00000000-0005-0000-0000-00003FDC0000}"/>
    <cellStyle name="Total 2 2 33 4" xfId="55528" xr:uid="{00000000-0005-0000-0000-000040DC0000}"/>
    <cellStyle name="Total 2 2 34" xfId="16051" xr:uid="{00000000-0005-0000-0000-000041DC0000}"/>
    <cellStyle name="Total 2 2 34 2" xfId="32422" xr:uid="{00000000-0005-0000-0000-000042DC0000}"/>
    <cellStyle name="Total 2 2 34 3" xfId="42710" xr:uid="{00000000-0005-0000-0000-000043DC0000}"/>
    <cellStyle name="Total 2 2 34 4" xfId="55718" xr:uid="{00000000-0005-0000-0000-000044DC0000}"/>
    <cellStyle name="Total 2 2 35" xfId="16538" xr:uid="{00000000-0005-0000-0000-000045DC0000}"/>
    <cellStyle name="Total 2 2 35 2" xfId="32868" xr:uid="{00000000-0005-0000-0000-000046DC0000}"/>
    <cellStyle name="Total 2 2 35 3" xfId="43107" xr:uid="{00000000-0005-0000-0000-000047DC0000}"/>
    <cellStyle name="Total 2 2 35 4" xfId="56115" xr:uid="{00000000-0005-0000-0000-000048DC0000}"/>
    <cellStyle name="Total 2 2 36" xfId="16761" xr:uid="{00000000-0005-0000-0000-000049DC0000}"/>
    <cellStyle name="Total 2 2 36 2" xfId="33066" xr:uid="{00000000-0005-0000-0000-00004ADC0000}"/>
    <cellStyle name="Total 2 2 36 3" xfId="43277" xr:uid="{00000000-0005-0000-0000-00004BDC0000}"/>
    <cellStyle name="Total 2 2 36 4" xfId="56285" xr:uid="{00000000-0005-0000-0000-00004CDC0000}"/>
    <cellStyle name="Total 2 2 37" xfId="17814" xr:uid="{00000000-0005-0000-0000-00004DDC0000}"/>
    <cellStyle name="Total 2 2 37 2" xfId="34021" xr:uid="{00000000-0005-0000-0000-00004EDC0000}"/>
    <cellStyle name="Total 2 2 37 3" xfId="44091" xr:uid="{00000000-0005-0000-0000-00004FDC0000}"/>
    <cellStyle name="Total 2 2 37 4" xfId="57099" xr:uid="{00000000-0005-0000-0000-000050DC0000}"/>
    <cellStyle name="Total 2 2 38" xfId="18133" xr:uid="{00000000-0005-0000-0000-000051DC0000}"/>
    <cellStyle name="Total 2 2 38 2" xfId="34302" xr:uid="{00000000-0005-0000-0000-000052DC0000}"/>
    <cellStyle name="Total 2 2 38 3" xfId="44325" xr:uid="{00000000-0005-0000-0000-000053DC0000}"/>
    <cellStyle name="Total 2 2 38 4" xfId="57333" xr:uid="{00000000-0005-0000-0000-000054DC0000}"/>
    <cellStyle name="Total 2 2 39" xfId="18444" xr:uid="{00000000-0005-0000-0000-000055DC0000}"/>
    <cellStyle name="Total 2 2 39 2" xfId="34578" xr:uid="{00000000-0005-0000-0000-000056DC0000}"/>
    <cellStyle name="Total 2 2 39 3" xfId="44555" xr:uid="{00000000-0005-0000-0000-000057DC0000}"/>
    <cellStyle name="Total 2 2 39 4" xfId="57563" xr:uid="{00000000-0005-0000-0000-000058DC0000}"/>
    <cellStyle name="Total 2 2 4" xfId="4614" xr:uid="{00000000-0005-0000-0000-000059DC0000}"/>
    <cellStyle name="Total 2 2 4 2" xfId="22065" xr:uid="{00000000-0005-0000-0000-00005ADC0000}"/>
    <cellStyle name="Total 2 2 4 3" xfId="29686" xr:uid="{00000000-0005-0000-0000-00005BDC0000}"/>
    <cellStyle name="Total 2 2 4 4" xfId="46804" xr:uid="{00000000-0005-0000-0000-00005CDC0000}"/>
    <cellStyle name="Total 2 2 40" xfId="18759" xr:uid="{00000000-0005-0000-0000-00005DDC0000}"/>
    <cellStyle name="Total 2 2 40 2" xfId="34856" xr:uid="{00000000-0005-0000-0000-00005EDC0000}"/>
    <cellStyle name="Total 2 2 40 3" xfId="44789" xr:uid="{00000000-0005-0000-0000-00005FDC0000}"/>
    <cellStyle name="Total 2 2 40 4" xfId="57797" xr:uid="{00000000-0005-0000-0000-000060DC0000}"/>
    <cellStyle name="Total 2 2 41" xfId="19219" xr:uid="{00000000-0005-0000-0000-000061DC0000}"/>
    <cellStyle name="Total 2 2 41 2" xfId="35266" xr:uid="{00000000-0005-0000-0000-000062DC0000}"/>
    <cellStyle name="Total 2 2 41 3" xfId="45131" xr:uid="{00000000-0005-0000-0000-000063DC0000}"/>
    <cellStyle name="Total 2 2 41 4" xfId="58139" xr:uid="{00000000-0005-0000-0000-000064DC0000}"/>
    <cellStyle name="Total 2 2 42" xfId="19522" xr:uid="{00000000-0005-0000-0000-000065DC0000}"/>
    <cellStyle name="Total 2 2 42 2" xfId="35531" xr:uid="{00000000-0005-0000-0000-000066DC0000}"/>
    <cellStyle name="Total 2 2 42 3" xfId="45354" xr:uid="{00000000-0005-0000-0000-000067DC0000}"/>
    <cellStyle name="Total 2 2 42 4" xfId="58362" xr:uid="{00000000-0005-0000-0000-000068DC0000}"/>
    <cellStyle name="Total 2 2 43" xfId="31807" xr:uid="{00000000-0005-0000-0000-000069DC0000}"/>
    <cellStyle name="Total 2 2 44" xfId="45606" xr:uid="{00000000-0005-0000-0000-00006ADC0000}"/>
    <cellStyle name="Total 2 2 5" xfId="5000" xr:uid="{00000000-0005-0000-0000-00006BDC0000}"/>
    <cellStyle name="Total 2 2 5 2" xfId="22423" xr:uid="{00000000-0005-0000-0000-00006CDC0000}"/>
    <cellStyle name="Total 2 2 5 3" xfId="19747" xr:uid="{00000000-0005-0000-0000-00006DDC0000}"/>
    <cellStyle name="Total 2 2 5 4" xfId="47116" xr:uid="{00000000-0005-0000-0000-00006EDC0000}"/>
    <cellStyle name="Total 2 2 6" xfId="5228" xr:uid="{00000000-0005-0000-0000-00006FDC0000}"/>
    <cellStyle name="Total 2 2 6 2" xfId="22628" xr:uid="{00000000-0005-0000-0000-000070DC0000}"/>
    <cellStyle name="Total 2 2 6 3" xfId="20399" xr:uid="{00000000-0005-0000-0000-000071DC0000}"/>
    <cellStyle name="Total 2 2 6 4" xfId="47297" xr:uid="{00000000-0005-0000-0000-000072DC0000}"/>
    <cellStyle name="Total 2 2 7" xfId="5510" xr:uid="{00000000-0005-0000-0000-000073DC0000}"/>
    <cellStyle name="Total 2 2 7 2" xfId="22887" xr:uid="{00000000-0005-0000-0000-000074DC0000}"/>
    <cellStyle name="Total 2 2 7 3" xfId="23950" xr:uid="{00000000-0005-0000-0000-000075DC0000}"/>
    <cellStyle name="Total 2 2 7 4" xfId="47515" xr:uid="{00000000-0005-0000-0000-000076DC0000}"/>
    <cellStyle name="Total 2 2 8" xfId="5718" xr:uid="{00000000-0005-0000-0000-000077DC0000}"/>
    <cellStyle name="Total 2 2 8 2" xfId="23076" xr:uid="{00000000-0005-0000-0000-000078DC0000}"/>
    <cellStyle name="Total 2 2 8 3" xfId="21859" xr:uid="{00000000-0005-0000-0000-000079DC0000}"/>
    <cellStyle name="Total 2 2 8 4" xfId="47677" xr:uid="{00000000-0005-0000-0000-00007ADC0000}"/>
    <cellStyle name="Total 2 2 9" xfId="6314" xr:uid="{00000000-0005-0000-0000-00007BDC0000}"/>
    <cellStyle name="Total 2 2 9 2" xfId="23635" xr:uid="{00000000-0005-0000-0000-00007CDC0000}"/>
    <cellStyle name="Total 2 2 9 3" xfId="35275" xr:uid="{00000000-0005-0000-0000-00007DDC0000}"/>
    <cellStyle name="Total 2 2 9 4" xfId="48165" xr:uid="{00000000-0005-0000-0000-00007EDC0000}"/>
    <cellStyle name="Total 2 20" xfId="17227" xr:uid="{00000000-0005-0000-0000-00007FDC0000}"/>
    <cellStyle name="Total 2 20 2" xfId="33486" xr:uid="{00000000-0005-0000-0000-000080DC0000}"/>
    <cellStyle name="Total 2 20 3" xfId="43635" xr:uid="{00000000-0005-0000-0000-000081DC0000}"/>
    <cellStyle name="Total 2 20 4" xfId="56643" xr:uid="{00000000-0005-0000-0000-000082DC0000}"/>
    <cellStyle name="Total 2 21" xfId="17105" xr:uid="{00000000-0005-0000-0000-000083DC0000}"/>
    <cellStyle name="Total 2 21 2" xfId="33375" xr:uid="{00000000-0005-0000-0000-000084DC0000}"/>
    <cellStyle name="Total 2 21 3" xfId="43542" xr:uid="{00000000-0005-0000-0000-000085DC0000}"/>
    <cellStyle name="Total 2 21 4" xfId="56550" xr:uid="{00000000-0005-0000-0000-000086DC0000}"/>
    <cellStyle name="Total 2 22" xfId="18911" xr:uid="{00000000-0005-0000-0000-000087DC0000}"/>
    <cellStyle name="Total 2 22 2" xfId="34981" xr:uid="{00000000-0005-0000-0000-000088DC0000}"/>
    <cellStyle name="Total 2 22 3" xfId="44894" xr:uid="{00000000-0005-0000-0000-000089DC0000}"/>
    <cellStyle name="Total 2 22 4" xfId="57902" xr:uid="{00000000-0005-0000-0000-00008ADC0000}"/>
    <cellStyle name="Total 2 23" xfId="20210" xr:uid="{00000000-0005-0000-0000-00008BDC0000}"/>
    <cellStyle name="Total 2 24" xfId="45435" xr:uid="{00000000-0005-0000-0000-00008CDC0000}"/>
    <cellStyle name="Total 2 3" xfId="2977" xr:uid="{00000000-0005-0000-0000-00008DDC0000}"/>
    <cellStyle name="Total 2 3 10" xfId="6576" xr:uid="{00000000-0005-0000-0000-00008EDC0000}"/>
    <cellStyle name="Total 2 3 10 2" xfId="23863" xr:uid="{00000000-0005-0000-0000-00008FDC0000}"/>
    <cellStyle name="Total 2 3 10 3" xfId="23943" xr:uid="{00000000-0005-0000-0000-000090DC0000}"/>
    <cellStyle name="Total 2 3 10 4" xfId="48351" xr:uid="{00000000-0005-0000-0000-000091DC0000}"/>
    <cellStyle name="Total 2 3 11" xfId="6873" xr:uid="{00000000-0005-0000-0000-000092DC0000}"/>
    <cellStyle name="Total 2 3 11 2" xfId="24128" xr:uid="{00000000-0005-0000-0000-000093DC0000}"/>
    <cellStyle name="Total 2 3 11 3" xfId="35604" xr:uid="{00000000-0005-0000-0000-000094DC0000}"/>
    <cellStyle name="Total 2 3 11 4" xfId="48573" xr:uid="{00000000-0005-0000-0000-000095DC0000}"/>
    <cellStyle name="Total 2 3 12" xfId="7663" xr:uid="{00000000-0005-0000-0000-000096DC0000}"/>
    <cellStyle name="Total 2 3 12 2" xfId="24835" xr:uid="{00000000-0005-0000-0000-000097DC0000}"/>
    <cellStyle name="Total 2 3 12 3" xfId="36192" xr:uid="{00000000-0005-0000-0000-000098DC0000}"/>
    <cellStyle name="Total 2 3 12 4" xfId="49163" xr:uid="{00000000-0005-0000-0000-000099DC0000}"/>
    <cellStyle name="Total 2 3 13" xfId="7959" xr:uid="{00000000-0005-0000-0000-00009ADC0000}"/>
    <cellStyle name="Total 2 3 13 2" xfId="25101" xr:uid="{00000000-0005-0000-0000-00009BDC0000}"/>
    <cellStyle name="Total 2 3 13 3" xfId="36422" xr:uid="{00000000-0005-0000-0000-00009CDC0000}"/>
    <cellStyle name="Total 2 3 13 4" xfId="49393" xr:uid="{00000000-0005-0000-0000-00009DDC0000}"/>
    <cellStyle name="Total 2 3 14" xfId="8541" xr:uid="{00000000-0005-0000-0000-00009EDC0000}"/>
    <cellStyle name="Total 2 3 14 2" xfId="25644" xr:uid="{00000000-0005-0000-0000-00009FDC0000}"/>
    <cellStyle name="Total 2 3 14 3" xfId="36906" xr:uid="{00000000-0005-0000-0000-0000A0DC0000}"/>
    <cellStyle name="Total 2 3 14 4" xfId="49877" xr:uid="{00000000-0005-0000-0000-0000A1DC0000}"/>
    <cellStyle name="Total 2 3 15" xfId="8801" xr:uid="{00000000-0005-0000-0000-0000A2DC0000}"/>
    <cellStyle name="Total 2 3 15 2" xfId="25872" xr:uid="{00000000-0005-0000-0000-0000A3DC0000}"/>
    <cellStyle name="Total 2 3 15 3" xfId="37095" xr:uid="{00000000-0005-0000-0000-0000A4DC0000}"/>
    <cellStyle name="Total 2 3 15 4" xfId="50066" xr:uid="{00000000-0005-0000-0000-0000A5DC0000}"/>
    <cellStyle name="Total 2 3 16" xfId="9080" xr:uid="{00000000-0005-0000-0000-0000A6DC0000}"/>
    <cellStyle name="Total 2 3 16 2" xfId="26122" xr:uid="{00000000-0005-0000-0000-0000A7DC0000}"/>
    <cellStyle name="Total 2 3 16 3" xfId="37310" xr:uid="{00000000-0005-0000-0000-0000A8DC0000}"/>
    <cellStyle name="Total 2 3 16 4" xfId="50281" xr:uid="{00000000-0005-0000-0000-0000A9DC0000}"/>
    <cellStyle name="Total 2 3 17" xfId="10849" xr:uid="{00000000-0005-0000-0000-0000AADC0000}"/>
    <cellStyle name="Total 2 3 17 2" xfId="27778" xr:uid="{00000000-0005-0000-0000-0000ABDC0000}"/>
    <cellStyle name="Total 2 3 17 3" xfId="38769" xr:uid="{00000000-0005-0000-0000-0000ACDC0000}"/>
    <cellStyle name="Total 2 3 17 4" xfId="51777" xr:uid="{00000000-0005-0000-0000-0000ADDC0000}"/>
    <cellStyle name="Total 2 3 18" xfId="11172" xr:uid="{00000000-0005-0000-0000-0000AEDC0000}"/>
    <cellStyle name="Total 2 3 18 2" xfId="28068" xr:uid="{00000000-0005-0000-0000-0000AFDC0000}"/>
    <cellStyle name="Total 2 3 18 3" xfId="39010" xr:uid="{00000000-0005-0000-0000-0000B0DC0000}"/>
    <cellStyle name="Total 2 3 18 4" xfId="52018" xr:uid="{00000000-0005-0000-0000-0000B1DC0000}"/>
    <cellStyle name="Total 2 3 19" xfId="11512" xr:uid="{00000000-0005-0000-0000-0000B2DC0000}"/>
    <cellStyle name="Total 2 3 19 2" xfId="28376" xr:uid="{00000000-0005-0000-0000-0000B3DC0000}"/>
    <cellStyle name="Total 2 3 19 3" xfId="39266" xr:uid="{00000000-0005-0000-0000-0000B4DC0000}"/>
    <cellStyle name="Total 2 3 19 4" xfId="52274" xr:uid="{00000000-0005-0000-0000-0000B5DC0000}"/>
    <cellStyle name="Total 2 3 2" xfId="3487" xr:uid="{00000000-0005-0000-0000-0000B6DC0000}"/>
    <cellStyle name="Total 2 3 2 2" xfId="21053" xr:uid="{00000000-0005-0000-0000-0000B7DC0000}"/>
    <cellStyle name="Total 2 3 2 3" xfId="20672" xr:uid="{00000000-0005-0000-0000-0000B8DC0000}"/>
    <cellStyle name="Total 2 3 2 4" xfId="45949" xr:uid="{00000000-0005-0000-0000-0000B9DC0000}"/>
    <cellStyle name="Total 2 3 20" xfId="11783" xr:uid="{00000000-0005-0000-0000-0000BADC0000}"/>
    <cellStyle name="Total 2 3 20 2" xfId="28615" xr:uid="{00000000-0005-0000-0000-0000BBDC0000}"/>
    <cellStyle name="Total 2 3 20 3" xfId="39471" xr:uid="{00000000-0005-0000-0000-0000BCDC0000}"/>
    <cellStyle name="Total 2 3 20 4" xfId="52479" xr:uid="{00000000-0005-0000-0000-0000BDDC0000}"/>
    <cellStyle name="Total 2 3 21" xfId="12112" xr:uid="{00000000-0005-0000-0000-0000BEDC0000}"/>
    <cellStyle name="Total 2 3 21 2" xfId="28916" xr:uid="{00000000-0005-0000-0000-0000BFDC0000}"/>
    <cellStyle name="Total 2 3 21 3" xfId="39729" xr:uid="{00000000-0005-0000-0000-0000C0DC0000}"/>
    <cellStyle name="Total 2 3 21 4" xfId="52737" xr:uid="{00000000-0005-0000-0000-0000C1DC0000}"/>
    <cellStyle name="Total 2 3 22" xfId="12397" xr:uid="{00000000-0005-0000-0000-0000C2DC0000}"/>
    <cellStyle name="Total 2 3 22 2" xfId="29167" xr:uid="{00000000-0005-0000-0000-0000C3DC0000}"/>
    <cellStyle name="Total 2 3 22 3" xfId="39930" xr:uid="{00000000-0005-0000-0000-0000C4DC0000}"/>
    <cellStyle name="Total 2 3 22 4" xfId="52938" xr:uid="{00000000-0005-0000-0000-0000C5DC0000}"/>
    <cellStyle name="Total 2 3 23" xfId="12672" xr:uid="{00000000-0005-0000-0000-0000C6DC0000}"/>
    <cellStyle name="Total 2 3 23 2" xfId="29410" xr:uid="{00000000-0005-0000-0000-0000C7DC0000}"/>
    <cellStyle name="Total 2 3 23 3" xfId="40128" xr:uid="{00000000-0005-0000-0000-0000C8DC0000}"/>
    <cellStyle name="Total 2 3 23 4" xfId="53136" xr:uid="{00000000-0005-0000-0000-0000C9DC0000}"/>
    <cellStyle name="Total 2 3 24" xfId="12955" xr:uid="{00000000-0005-0000-0000-0000CADC0000}"/>
    <cellStyle name="Total 2 3 24 2" xfId="29660" xr:uid="{00000000-0005-0000-0000-0000CBDC0000}"/>
    <cellStyle name="Total 2 3 24 3" xfId="40330" xr:uid="{00000000-0005-0000-0000-0000CCDC0000}"/>
    <cellStyle name="Total 2 3 24 4" xfId="53338" xr:uid="{00000000-0005-0000-0000-0000CDDC0000}"/>
    <cellStyle name="Total 2 3 25" xfId="13296" xr:uid="{00000000-0005-0000-0000-0000CEDC0000}"/>
    <cellStyle name="Total 2 3 25 2" xfId="29967" xr:uid="{00000000-0005-0000-0000-0000CFDC0000}"/>
    <cellStyle name="Total 2 3 25 3" xfId="40598" xr:uid="{00000000-0005-0000-0000-0000D0DC0000}"/>
    <cellStyle name="Total 2 3 25 4" xfId="53606" xr:uid="{00000000-0005-0000-0000-0000D1DC0000}"/>
    <cellStyle name="Total 2 3 26" xfId="13630" xr:uid="{00000000-0005-0000-0000-0000D2DC0000}"/>
    <cellStyle name="Total 2 3 26 2" xfId="30271" xr:uid="{00000000-0005-0000-0000-0000D3DC0000}"/>
    <cellStyle name="Total 2 3 26 3" xfId="40865" xr:uid="{00000000-0005-0000-0000-0000D4DC0000}"/>
    <cellStyle name="Total 2 3 26 4" xfId="53873" xr:uid="{00000000-0005-0000-0000-0000D5DC0000}"/>
    <cellStyle name="Total 2 3 27" xfId="13872" xr:uid="{00000000-0005-0000-0000-0000D6DC0000}"/>
    <cellStyle name="Total 2 3 27 2" xfId="30486" xr:uid="{00000000-0005-0000-0000-0000D7DC0000}"/>
    <cellStyle name="Total 2 3 27 3" xfId="41050" xr:uid="{00000000-0005-0000-0000-0000D8DC0000}"/>
    <cellStyle name="Total 2 3 27 4" xfId="54058" xr:uid="{00000000-0005-0000-0000-0000D9DC0000}"/>
    <cellStyle name="Total 2 3 28" xfId="14148" xr:uid="{00000000-0005-0000-0000-0000DADC0000}"/>
    <cellStyle name="Total 2 3 28 2" xfId="30728" xr:uid="{00000000-0005-0000-0000-0000DBDC0000}"/>
    <cellStyle name="Total 2 3 28 3" xfId="41250" xr:uid="{00000000-0005-0000-0000-0000DCDC0000}"/>
    <cellStyle name="Total 2 3 28 4" xfId="54258" xr:uid="{00000000-0005-0000-0000-0000DDDC0000}"/>
    <cellStyle name="Total 2 3 29" xfId="14445" xr:uid="{00000000-0005-0000-0000-0000DEDC0000}"/>
    <cellStyle name="Total 2 3 29 2" xfId="30991" xr:uid="{00000000-0005-0000-0000-0000DFDC0000}"/>
    <cellStyle name="Total 2 3 29 3" xfId="41466" xr:uid="{00000000-0005-0000-0000-0000E0DC0000}"/>
    <cellStyle name="Total 2 3 29 4" xfId="54474" xr:uid="{00000000-0005-0000-0000-0000E1DC0000}"/>
    <cellStyle name="Total 2 3 3" xfId="3783" xr:uid="{00000000-0005-0000-0000-0000E2DC0000}"/>
    <cellStyle name="Total 2 3 3 2" xfId="21311" xr:uid="{00000000-0005-0000-0000-0000E3DC0000}"/>
    <cellStyle name="Total 2 3 3 3" xfId="20602" xr:uid="{00000000-0005-0000-0000-0000E4DC0000}"/>
    <cellStyle name="Total 2 3 3 4" xfId="46166" xr:uid="{00000000-0005-0000-0000-0000E5DC0000}"/>
    <cellStyle name="Total 2 3 30" xfId="14769" xr:uid="{00000000-0005-0000-0000-0000E6DC0000}"/>
    <cellStyle name="Total 2 3 30 2" xfId="31279" xr:uid="{00000000-0005-0000-0000-0000E7DC0000}"/>
    <cellStyle name="Total 2 3 30 3" xfId="41709" xr:uid="{00000000-0005-0000-0000-0000E8DC0000}"/>
    <cellStyle name="Total 2 3 30 4" xfId="54717" xr:uid="{00000000-0005-0000-0000-0000E9DC0000}"/>
    <cellStyle name="Total 2 3 31" xfId="15070" xr:uid="{00000000-0005-0000-0000-0000EADC0000}"/>
    <cellStyle name="Total 2 3 31 2" xfId="31548" xr:uid="{00000000-0005-0000-0000-0000EBDC0000}"/>
    <cellStyle name="Total 2 3 31 3" xfId="41941" xr:uid="{00000000-0005-0000-0000-0000ECDC0000}"/>
    <cellStyle name="Total 2 3 31 4" xfId="54949" xr:uid="{00000000-0005-0000-0000-0000EDDC0000}"/>
    <cellStyle name="Total 2 3 32" xfId="15372" xr:uid="{00000000-0005-0000-0000-0000EEDC0000}"/>
    <cellStyle name="Total 2 3 32 2" xfId="31813" xr:uid="{00000000-0005-0000-0000-0000EFDC0000}"/>
    <cellStyle name="Total 2 3 32 3" xfId="42170" xr:uid="{00000000-0005-0000-0000-0000F0DC0000}"/>
    <cellStyle name="Total 2 3 32 4" xfId="55178" xr:uid="{00000000-0005-0000-0000-0000F1DC0000}"/>
    <cellStyle name="Total 2 3 33" xfId="15820" xr:uid="{00000000-0005-0000-0000-0000F2DC0000}"/>
    <cellStyle name="Total 2 3 33 2" xfId="32220" xr:uid="{00000000-0005-0000-0000-0000F3DC0000}"/>
    <cellStyle name="Total 2 3 33 3" xfId="42532" xr:uid="{00000000-0005-0000-0000-0000F4DC0000}"/>
    <cellStyle name="Total 2 3 33 4" xfId="55540" xr:uid="{00000000-0005-0000-0000-0000F5DC0000}"/>
    <cellStyle name="Total 2 3 34" xfId="16081" xr:uid="{00000000-0005-0000-0000-0000F6DC0000}"/>
    <cellStyle name="Total 2 3 34 2" xfId="32445" xr:uid="{00000000-0005-0000-0000-0000F7DC0000}"/>
    <cellStyle name="Total 2 3 34 3" xfId="42722" xr:uid="{00000000-0005-0000-0000-0000F8DC0000}"/>
    <cellStyle name="Total 2 3 34 4" xfId="55730" xr:uid="{00000000-0005-0000-0000-0000F9DC0000}"/>
    <cellStyle name="Total 2 3 35" xfId="16567" xr:uid="{00000000-0005-0000-0000-0000FADC0000}"/>
    <cellStyle name="Total 2 3 35 2" xfId="32890" xr:uid="{00000000-0005-0000-0000-0000FBDC0000}"/>
    <cellStyle name="Total 2 3 35 3" xfId="43119" xr:uid="{00000000-0005-0000-0000-0000FCDC0000}"/>
    <cellStyle name="Total 2 3 35 4" xfId="56127" xr:uid="{00000000-0005-0000-0000-0000FDDC0000}"/>
    <cellStyle name="Total 2 3 36" xfId="16790" xr:uid="{00000000-0005-0000-0000-0000FEDC0000}"/>
    <cellStyle name="Total 2 3 36 2" xfId="33086" xr:uid="{00000000-0005-0000-0000-0000FFDC0000}"/>
    <cellStyle name="Total 2 3 36 3" xfId="43289" xr:uid="{00000000-0005-0000-0000-000000DD0000}"/>
    <cellStyle name="Total 2 3 36 4" xfId="56297" xr:uid="{00000000-0005-0000-0000-000001DD0000}"/>
    <cellStyle name="Total 2 3 37" xfId="17844" xr:uid="{00000000-0005-0000-0000-000002DD0000}"/>
    <cellStyle name="Total 2 3 37 2" xfId="34045" xr:uid="{00000000-0005-0000-0000-000003DD0000}"/>
    <cellStyle name="Total 2 3 37 3" xfId="44103" xr:uid="{00000000-0005-0000-0000-000004DD0000}"/>
    <cellStyle name="Total 2 3 37 4" xfId="57111" xr:uid="{00000000-0005-0000-0000-000005DD0000}"/>
    <cellStyle name="Total 2 3 38" xfId="18163" xr:uid="{00000000-0005-0000-0000-000006DD0000}"/>
    <cellStyle name="Total 2 3 38 2" xfId="34324" xr:uid="{00000000-0005-0000-0000-000007DD0000}"/>
    <cellStyle name="Total 2 3 38 3" xfId="44337" xr:uid="{00000000-0005-0000-0000-000008DD0000}"/>
    <cellStyle name="Total 2 3 38 4" xfId="57345" xr:uid="{00000000-0005-0000-0000-000009DD0000}"/>
    <cellStyle name="Total 2 3 39" xfId="18474" xr:uid="{00000000-0005-0000-0000-00000ADD0000}"/>
    <cellStyle name="Total 2 3 39 2" xfId="34599" xr:uid="{00000000-0005-0000-0000-00000BDD0000}"/>
    <cellStyle name="Total 2 3 39 3" xfId="44567" xr:uid="{00000000-0005-0000-0000-00000CDD0000}"/>
    <cellStyle name="Total 2 3 39 4" xfId="57575" xr:uid="{00000000-0005-0000-0000-00000DDD0000}"/>
    <cellStyle name="Total 2 3 4" xfId="4644" xr:uid="{00000000-0005-0000-0000-00000EDD0000}"/>
    <cellStyle name="Total 2 3 4 2" xfId="22089" xr:uid="{00000000-0005-0000-0000-00000FDD0000}"/>
    <cellStyle name="Total 2 3 4 3" xfId="33096" xr:uid="{00000000-0005-0000-0000-000010DD0000}"/>
    <cellStyle name="Total 2 3 4 4" xfId="46817" xr:uid="{00000000-0005-0000-0000-000011DD0000}"/>
    <cellStyle name="Total 2 3 40" xfId="18789" xr:uid="{00000000-0005-0000-0000-000012DD0000}"/>
    <cellStyle name="Total 2 3 40 2" xfId="34877" xr:uid="{00000000-0005-0000-0000-000013DD0000}"/>
    <cellStyle name="Total 2 3 40 3" xfId="44801" xr:uid="{00000000-0005-0000-0000-000014DD0000}"/>
    <cellStyle name="Total 2 3 40 4" xfId="57809" xr:uid="{00000000-0005-0000-0000-000015DD0000}"/>
    <cellStyle name="Total 2 3 41" xfId="19249" xr:uid="{00000000-0005-0000-0000-000016DD0000}"/>
    <cellStyle name="Total 2 3 41 2" xfId="35287" xr:uid="{00000000-0005-0000-0000-000017DD0000}"/>
    <cellStyle name="Total 2 3 41 3" xfId="45143" xr:uid="{00000000-0005-0000-0000-000018DD0000}"/>
    <cellStyle name="Total 2 3 41 4" xfId="58151" xr:uid="{00000000-0005-0000-0000-000019DD0000}"/>
    <cellStyle name="Total 2 3 42" xfId="19552" xr:uid="{00000000-0005-0000-0000-00001ADD0000}"/>
    <cellStyle name="Total 2 3 42 2" xfId="35552" xr:uid="{00000000-0005-0000-0000-00001BDD0000}"/>
    <cellStyle name="Total 2 3 42 3" xfId="45366" xr:uid="{00000000-0005-0000-0000-00001CDD0000}"/>
    <cellStyle name="Total 2 3 42 4" xfId="58374" xr:uid="{00000000-0005-0000-0000-00001DDD0000}"/>
    <cellStyle name="Total 2 3 43" xfId="33193" xr:uid="{00000000-0005-0000-0000-00001EDD0000}"/>
    <cellStyle name="Total 2 3 44" xfId="45618" xr:uid="{00000000-0005-0000-0000-00001FDD0000}"/>
    <cellStyle name="Total 2 3 5" xfId="5029" xr:uid="{00000000-0005-0000-0000-000020DD0000}"/>
    <cellStyle name="Total 2 3 5 2" xfId="22445" xr:uid="{00000000-0005-0000-0000-000021DD0000}"/>
    <cellStyle name="Total 2 3 5 3" xfId="20639" xr:uid="{00000000-0005-0000-0000-000022DD0000}"/>
    <cellStyle name="Total 2 3 5 4" xfId="47128" xr:uid="{00000000-0005-0000-0000-000023DD0000}"/>
    <cellStyle name="Total 2 3 6" xfId="5258" xr:uid="{00000000-0005-0000-0000-000024DD0000}"/>
    <cellStyle name="Total 2 3 6 2" xfId="22653" xr:uid="{00000000-0005-0000-0000-000025DD0000}"/>
    <cellStyle name="Total 2 3 6 3" xfId="20386" xr:uid="{00000000-0005-0000-0000-000026DD0000}"/>
    <cellStyle name="Total 2 3 6 4" xfId="47310" xr:uid="{00000000-0005-0000-0000-000027DD0000}"/>
    <cellStyle name="Total 2 3 7" xfId="5539" xr:uid="{00000000-0005-0000-0000-000028DD0000}"/>
    <cellStyle name="Total 2 3 7 2" xfId="22910" xr:uid="{00000000-0005-0000-0000-000029DD0000}"/>
    <cellStyle name="Total 2 3 7 3" xfId="29802" xr:uid="{00000000-0005-0000-0000-00002ADD0000}"/>
    <cellStyle name="Total 2 3 7 4" xfId="47527" xr:uid="{00000000-0005-0000-0000-00002BDD0000}"/>
    <cellStyle name="Total 2 3 8" xfId="5747" xr:uid="{00000000-0005-0000-0000-00002CDD0000}"/>
    <cellStyle name="Total 2 3 8 2" xfId="23098" xr:uid="{00000000-0005-0000-0000-00002DDD0000}"/>
    <cellStyle name="Total 2 3 8 3" xfId="24437" xr:uid="{00000000-0005-0000-0000-00002EDD0000}"/>
    <cellStyle name="Total 2 3 8 4" xfId="47689" xr:uid="{00000000-0005-0000-0000-00002FDD0000}"/>
    <cellStyle name="Total 2 3 9" xfId="6341" xr:uid="{00000000-0005-0000-0000-000030DD0000}"/>
    <cellStyle name="Total 2 3 9 2" xfId="23657" xr:uid="{00000000-0005-0000-0000-000031DD0000}"/>
    <cellStyle name="Total 2 3 9 3" xfId="27762" xr:uid="{00000000-0005-0000-0000-000032DD0000}"/>
    <cellStyle name="Total 2 3 9 4" xfId="48175" xr:uid="{00000000-0005-0000-0000-000033DD0000}"/>
    <cellStyle name="Total 2 4" xfId="2739" xr:uid="{00000000-0005-0000-0000-000034DD0000}"/>
    <cellStyle name="Total 2 4 10" xfId="5945" xr:uid="{00000000-0005-0000-0000-000035DD0000}"/>
    <cellStyle name="Total 2 4 10 2" xfId="23283" xr:uid="{00000000-0005-0000-0000-000036DD0000}"/>
    <cellStyle name="Total 2 4 10 3" xfId="28449" xr:uid="{00000000-0005-0000-0000-000037DD0000}"/>
    <cellStyle name="Total 2 4 10 4" xfId="47851" xr:uid="{00000000-0005-0000-0000-000038DD0000}"/>
    <cellStyle name="Total 2 4 11" xfId="6659" xr:uid="{00000000-0005-0000-0000-000039DD0000}"/>
    <cellStyle name="Total 2 4 11 2" xfId="23937" xr:uid="{00000000-0005-0000-0000-00003ADD0000}"/>
    <cellStyle name="Total 2 4 11 3" xfId="27760" xr:uid="{00000000-0005-0000-0000-00003BDD0000}"/>
    <cellStyle name="Total 2 4 11 4" xfId="48420" xr:uid="{00000000-0005-0000-0000-00003CDD0000}"/>
    <cellStyle name="Total 2 4 12" xfId="7448" xr:uid="{00000000-0005-0000-0000-00003DDD0000}"/>
    <cellStyle name="Total 2 4 12 2" xfId="24647" xr:uid="{00000000-0005-0000-0000-00003EDD0000}"/>
    <cellStyle name="Total 2 4 12 3" xfId="36038" xr:uid="{00000000-0005-0000-0000-00003FDD0000}"/>
    <cellStyle name="Total 2 4 12 4" xfId="49009" xr:uid="{00000000-0005-0000-0000-000040DD0000}"/>
    <cellStyle name="Total 2 4 13" xfId="7755" xr:uid="{00000000-0005-0000-0000-000041DD0000}"/>
    <cellStyle name="Total 2 4 13 2" xfId="24918" xr:uid="{00000000-0005-0000-0000-000042DD0000}"/>
    <cellStyle name="Total 2 4 13 3" xfId="36269" xr:uid="{00000000-0005-0000-0000-000043DD0000}"/>
    <cellStyle name="Total 2 4 13 4" xfId="49240" xr:uid="{00000000-0005-0000-0000-000044DD0000}"/>
    <cellStyle name="Total 2 4 14" xfId="8331" xr:uid="{00000000-0005-0000-0000-000045DD0000}"/>
    <cellStyle name="Total 2 4 14 2" xfId="25456" xr:uid="{00000000-0005-0000-0000-000046DD0000}"/>
    <cellStyle name="Total 2 4 14 3" xfId="36747" xr:uid="{00000000-0005-0000-0000-000047DD0000}"/>
    <cellStyle name="Total 2 4 14 4" xfId="49718" xr:uid="{00000000-0005-0000-0000-000048DD0000}"/>
    <cellStyle name="Total 2 4 15" xfId="8148" xr:uid="{00000000-0005-0000-0000-000049DD0000}"/>
    <cellStyle name="Total 2 4 15 2" xfId="25281" xr:uid="{00000000-0005-0000-0000-00004ADD0000}"/>
    <cellStyle name="Total 2 4 15 3" xfId="36584" xr:uid="{00000000-0005-0000-0000-00004BDD0000}"/>
    <cellStyle name="Total 2 4 15 4" xfId="49555" xr:uid="{00000000-0005-0000-0000-00004CDD0000}"/>
    <cellStyle name="Total 2 4 16" xfId="8876" xr:uid="{00000000-0005-0000-0000-00004DDD0000}"/>
    <cellStyle name="Total 2 4 16 2" xfId="25938" xr:uid="{00000000-0005-0000-0000-00004EDD0000}"/>
    <cellStyle name="Total 2 4 16 3" xfId="37157" xr:uid="{00000000-0005-0000-0000-00004FDD0000}"/>
    <cellStyle name="Total 2 4 16 4" xfId="50128" xr:uid="{00000000-0005-0000-0000-000050DD0000}"/>
    <cellStyle name="Total 2 4 17" xfId="10057" xr:uid="{00000000-0005-0000-0000-000051DD0000}"/>
    <cellStyle name="Total 2 4 17 2" xfId="27035" xr:uid="{00000000-0005-0000-0000-000052DD0000}"/>
    <cellStyle name="Total 2 4 17 3" xfId="38124" xr:uid="{00000000-0005-0000-0000-000053DD0000}"/>
    <cellStyle name="Total 2 4 17 4" xfId="51089" xr:uid="{00000000-0005-0000-0000-000054DD0000}"/>
    <cellStyle name="Total 2 4 18" xfId="10948" xr:uid="{00000000-0005-0000-0000-000055DD0000}"/>
    <cellStyle name="Total 2 4 18 2" xfId="27867" xr:uid="{00000000-0005-0000-0000-000056DD0000}"/>
    <cellStyle name="Total 2 4 18 3" xfId="38843" xr:uid="{00000000-0005-0000-0000-000057DD0000}"/>
    <cellStyle name="Total 2 4 18 4" xfId="51851" xr:uid="{00000000-0005-0000-0000-000058DD0000}"/>
    <cellStyle name="Total 2 4 19" xfId="11288" xr:uid="{00000000-0005-0000-0000-000059DD0000}"/>
    <cellStyle name="Total 2 4 19 2" xfId="28171" xr:uid="{00000000-0005-0000-0000-00005ADD0000}"/>
    <cellStyle name="Total 2 4 19 3" xfId="39095" xr:uid="{00000000-0005-0000-0000-00005BDD0000}"/>
    <cellStyle name="Total 2 4 19 4" xfId="52103" xr:uid="{00000000-0005-0000-0000-00005CDD0000}"/>
    <cellStyle name="Total 2 4 2" xfId="3273" xr:uid="{00000000-0005-0000-0000-00005DDD0000}"/>
    <cellStyle name="Total 2 4 2 2" xfId="20858" xr:uid="{00000000-0005-0000-0000-00005EDD0000}"/>
    <cellStyle name="Total 2 4 2 3" xfId="27095" xr:uid="{00000000-0005-0000-0000-00005FDD0000}"/>
    <cellStyle name="Total 2 4 2 4" xfId="45796" xr:uid="{00000000-0005-0000-0000-000060DD0000}"/>
    <cellStyle name="Total 2 4 20" xfId="9362" xr:uid="{00000000-0005-0000-0000-000061DD0000}"/>
    <cellStyle name="Total 2 4 20 2" xfId="26388" xr:uid="{00000000-0005-0000-0000-000062DD0000}"/>
    <cellStyle name="Total 2 4 20 3" xfId="37554" xr:uid="{00000000-0005-0000-0000-000063DD0000}"/>
    <cellStyle name="Total 2 4 20 4" xfId="50520" xr:uid="{00000000-0005-0000-0000-000064DD0000}"/>
    <cellStyle name="Total 2 4 21" xfId="11894" xr:uid="{00000000-0005-0000-0000-000065DD0000}"/>
    <cellStyle name="Total 2 4 21 2" xfId="28715" xr:uid="{00000000-0005-0000-0000-000066DD0000}"/>
    <cellStyle name="Total 2 4 21 3" xfId="39563" xr:uid="{00000000-0005-0000-0000-000067DD0000}"/>
    <cellStyle name="Total 2 4 21 4" xfId="52571" xr:uid="{00000000-0005-0000-0000-000068DD0000}"/>
    <cellStyle name="Total 2 4 22" xfId="12178" xr:uid="{00000000-0005-0000-0000-000069DD0000}"/>
    <cellStyle name="Total 2 4 22 2" xfId="28970" xr:uid="{00000000-0005-0000-0000-00006ADD0000}"/>
    <cellStyle name="Total 2 4 22 3" xfId="39769" xr:uid="{00000000-0005-0000-0000-00006BDD0000}"/>
    <cellStyle name="Total 2 4 22 4" xfId="52777" xr:uid="{00000000-0005-0000-0000-00006CDD0000}"/>
    <cellStyle name="Total 2 4 23" xfId="12145" xr:uid="{00000000-0005-0000-0000-00006DDD0000}"/>
    <cellStyle name="Total 2 4 23 2" xfId="28941" xr:uid="{00000000-0005-0000-0000-00006EDD0000}"/>
    <cellStyle name="Total 2 4 23 3" xfId="39748" xr:uid="{00000000-0005-0000-0000-00006FDD0000}"/>
    <cellStyle name="Total 2 4 23 4" xfId="52756" xr:uid="{00000000-0005-0000-0000-000070DD0000}"/>
    <cellStyle name="Total 2 4 24" xfId="12734" xr:uid="{00000000-0005-0000-0000-000071DD0000}"/>
    <cellStyle name="Total 2 4 24 2" xfId="29462" xr:uid="{00000000-0005-0000-0000-000072DD0000}"/>
    <cellStyle name="Total 2 4 24 3" xfId="40170" xr:uid="{00000000-0005-0000-0000-000073DD0000}"/>
    <cellStyle name="Total 2 4 24 4" xfId="53178" xr:uid="{00000000-0005-0000-0000-000074DD0000}"/>
    <cellStyle name="Total 2 4 25" xfId="13081" xr:uid="{00000000-0005-0000-0000-000075DD0000}"/>
    <cellStyle name="Total 2 4 25 2" xfId="29774" xr:uid="{00000000-0005-0000-0000-000076DD0000}"/>
    <cellStyle name="Total 2 4 25 3" xfId="40437" xr:uid="{00000000-0005-0000-0000-000077DD0000}"/>
    <cellStyle name="Total 2 4 25 4" xfId="53445" xr:uid="{00000000-0005-0000-0000-000078DD0000}"/>
    <cellStyle name="Total 2 4 26" xfId="13413" xr:uid="{00000000-0005-0000-0000-000079DD0000}"/>
    <cellStyle name="Total 2 4 26 2" xfId="30075" xr:uid="{00000000-0005-0000-0000-00007ADD0000}"/>
    <cellStyle name="Total 2 4 26 3" xfId="40696" xr:uid="{00000000-0005-0000-0000-00007BDD0000}"/>
    <cellStyle name="Total 2 4 26 4" xfId="53704" xr:uid="{00000000-0005-0000-0000-00007CDD0000}"/>
    <cellStyle name="Total 2 4 27" xfId="13009" xr:uid="{00000000-0005-0000-0000-00007DDD0000}"/>
    <cellStyle name="Total 2 4 27 2" xfId="29704" xr:uid="{00000000-0005-0000-0000-00007EDD0000}"/>
    <cellStyle name="Total 2 4 27 3" xfId="40369" xr:uid="{00000000-0005-0000-0000-00007FDD0000}"/>
    <cellStyle name="Total 2 4 27 4" xfId="53377" xr:uid="{00000000-0005-0000-0000-000080DD0000}"/>
    <cellStyle name="Total 2 4 28" xfId="10227" xr:uid="{00000000-0005-0000-0000-000081DD0000}"/>
    <cellStyle name="Total 2 4 28 2" xfId="27195" xr:uid="{00000000-0005-0000-0000-000082DD0000}"/>
    <cellStyle name="Total 2 4 28 3" xfId="38265" xr:uid="{00000000-0005-0000-0000-000083DD0000}"/>
    <cellStyle name="Total 2 4 28 4" xfId="51222" xr:uid="{00000000-0005-0000-0000-000084DD0000}"/>
    <cellStyle name="Total 2 4 29" xfId="14227" xr:uid="{00000000-0005-0000-0000-000085DD0000}"/>
    <cellStyle name="Total 2 4 29 2" xfId="30796" xr:uid="{00000000-0005-0000-0000-000086DD0000}"/>
    <cellStyle name="Total 2 4 29 3" xfId="41309" xr:uid="{00000000-0005-0000-0000-000087DD0000}"/>
    <cellStyle name="Total 2 4 29 4" xfId="54317" xr:uid="{00000000-0005-0000-0000-000088DD0000}"/>
    <cellStyle name="Total 2 4 3" xfId="3569" xr:uid="{00000000-0005-0000-0000-000089DD0000}"/>
    <cellStyle name="Total 2 4 3 2" xfId="21122" xr:uid="{00000000-0005-0000-0000-00008ADD0000}"/>
    <cellStyle name="Total 2 4 3 3" xfId="34151" xr:uid="{00000000-0005-0000-0000-00008BDD0000}"/>
    <cellStyle name="Total 2 4 3 4" xfId="46013" xr:uid="{00000000-0005-0000-0000-00008CDD0000}"/>
    <cellStyle name="Total 2 4 30" xfId="14550" xr:uid="{00000000-0005-0000-0000-00008DDD0000}"/>
    <cellStyle name="Total 2 4 30 2" xfId="31084" xr:uid="{00000000-0005-0000-0000-00008EDD0000}"/>
    <cellStyle name="Total 2 4 30 3" xfId="41552" xr:uid="{00000000-0005-0000-0000-00008FDD0000}"/>
    <cellStyle name="Total 2 4 30 4" xfId="54560" xr:uid="{00000000-0005-0000-0000-000090DD0000}"/>
    <cellStyle name="Total 2 4 31" xfId="14863" xr:uid="{00000000-0005-0000-0000-000091DD0000}"/>
    <cellStyle name="Total 2 4 31 2" xfId="31361" xr:uid="{00000000-0005-0000-0000-000092DD0000}"/>
    <cellStyle name="Total 2 4 31 3" xfId="41785" xr:uid="{00000000-0005-0000-0000-000093DD0000}"/>
    <cellStyle name="Total 2 4 31 4" xfId="54793" xr:uid="{00000000-0005-0000-0000-000094DD0000}"/>
    <cellStyle name="Total 2 4 32" xfId="15162" xr:uid="{00000000-0005-0000-0000-000095DD0000}"/>
    <cellStyle name="Total 2 4 32 2" xfId="31628" xr:uid="{00000000-0005-0000-0000-000096DD0000}"/>
    <cellStyle name="Total 2 4 32 3" xfId="42017" xr:uid="{00000000-0005-0000-0000-000097DD0000}"/>
    <cellStyle name="Total 2 4 32 4" xfId="55025" xr:uid="{00000000-0005-0000-0000-000098DD0000}"/>
    <cellStyle name="Total 2 4 33" xfId="15613" xr:uid="{00000000-0005-0000-0000-000099DD0000}"/>
    <cellStyle name="Total 2 4 33 2" xfId="32034" xr:uid="{00000000-0005-0000-0000-00009ADD0000}"/>
    <cellStyle name="Total 2 4 33 3" xfId="42377" xr:uid="{00000000-0005-0000-0000-00009BDD0000}"/>
    <cellStyle name="Total 2 4 33 4" xfId="55385" xr:uid="{00000000-0005-0000-0000-00009CDD0000}"/>
    <cellStyle name="Total 2 4 34" xfId="15871" xr:uid="{00000000-0005-0000-0000-00009DDD0000}"/>
    <cellStyle name="Total 2 4 34 2" xfId="32262" xr:uid="{00000000-0005-0000-0000-00009EDD0000}"/>
    <cellStyle name="Total 2 4 34 3" xfId="42569" xr:uid="{00000000-0005-0000-0000-00009FDD0000}"/>
    <cellStyle name="Total 2 4 34 4" xfId="55577" xr:uid="{00000000-0005-0000-0000-0000A0DD0000}"/>
    <cellStyle name="Total 2 4 35" xfId="16358" xr:uid="{00000000-0005-0000-0000-0000A1DD0000}"/>
    <cellStyle name="Total 2 4 35 2" xfId="32701" xr:uid="{00000000-0005-0000-0000-0000A2DD0000}"/>
    <cellStyle name="Total 2 4 35 3" xfId="42957" xr:uid="{00000000-0005-0000-0000-0000A3DD0000}"/>
    <cellStyle name="Total 2 4 35 4" xfId="55965" xr:uid="{00000000-0005-0000-0000-0000A4DD0000}"/>
    <cellStyle name="Total 2 4 36" xfId="16214" xr:uid="{00000000-0005-0000-0000-0000A5DD0000}"/>
    <cellStyle name="Total 2 4 36 2" xfId="32566" xr:uid="{00000000-0005-0000-0000-0000A6DD0000}"/>
    <cellStyle name="Total 2 4 36 3" xfId="42828" xr:uid="{00000000-0005-0000-0000-0000A7DD0000}"/>
    <cellStyle name="Total 2 4 36 4" xfId="55836" xr:uid="{00000000-0005-0000-0000-0000A8DD0000}"/>
    <cellStyle name="Total 2 4 37" xfId="17135" xr:uid="{00000000-0005-0000-0000-0000A9DD0000}"/>
    <cellStyle name="Total 2 4 37 2" xfId="33400" xr:uid="{00000000-0005-0000-0000-0000AADD0000}"/>
    <cellStyle name="Total 2 4 37 3" xfId="43561" xr:uid="{00000000-0005-0000-0000-0000ABDD0000}"/>
    <cellStyle name="Total 2 4 37 4" xfId="56569" xr:uid="{00000000-0005-0000-0000-0000ACDD0000}"/>
    <cellStyle name="Total 2 4 38" xfId="17945" xr:uid="{00000000-0005-0000-0000-0000ADDD0000}"/>
    <cellStyle name="Total 2 4 38 2" xfId="34129" xr:uid="{00000000-0005-0000-0000-0000AEDD0000}"/>
    <cellStyle name="Total 2 4 38 3" xfId="44181" xr:uid="{00000000-0005-0000-0000-0000AFDD0000}"/>
    <cellStyle name="Total 2 4 38 4" xfId="57189" xr:uid="{00000000-0005-0000-0000-0000B0DD0000}"/>
    <cellStyle name="Total 2 4 39" xfId="18256" xr:uid="{00000000-0005-0000-0000-0000B1DD0000}"/>
    <cellStyle name="Total 2 4 39 2" xfId="34403" xr:uid="{00000000-0005-0000-0000-0000B2DD0000}"/>
    <cellStyle name="Total 2 4 39 3" xfId="44411" xr:uid="{00000000-0005-0000-0000-0000B3DD0000}"/>
    <cellStyle name="Total 2 4 39 4" xfId="57419" xr:uid="{00000000-0005-0000-0000-0000B4DD0000}"/>
    <cellStyle name="Total 2 4 4" xfId="4000" xr:uid="{00000000-0005-0000-0000-0000B5DD0000}"/>
    <cellStyle name="Total 2 4 4 2" xfId="21507" xr:uid="{00000000-0005-0000-0000-0000B6DD0000}"/>
    <cellStyle name="Total 2 4 4 3" xfId="19998" xr:uid="{00000000-0005-0000-0000-0000B7DD0000}"/>
    <cellStyle name="Total 2 4 4 4" xfId="46334" xr:uid="{00000000-0005-0000-0000-0000B8DD0000}"/>
    <cellStyle name="Total 2 4 40" xfId="18575" xr:uid="{00000000-0005-0000-0000-0000B9DD0000}"/>
    <cellStyle name="Total 2 4 40 2" xfId="34689" xr:uid="{00000000-0005-0000-0000-0000BADD0000}"/>
    <cellStyle name="Total 2 4 40 3" xfId="44648" xr:uid="{00000000-0005-0000-0000-0000BBDD0000}"/>
    <cellStyle name="Total 2 4 40 4" xfId="57656" xr:uid="{00000000-0005-0000-0000-0000BCDD0000}"/>
    <cellStyle name="Total 2 4 41" xfId="19037" xr:uid="{00000000-0005-0000-0000-0000BDDD0000}"/>
    <cellStyle name="Total 2 4 41 2" xfId="35097" xr:uid="{00000000-0005-0000-0000-0000BEDD0000}"/>
    <cellStyle name="Total 2 4 41 3" xfId="44990" xr:uid="{00000000-0005-0000-0000-0000BFDD0000}"/>
    <cellStyle name="Total 2 4 41 4" xfId="57998" xr:uid="{00000000-0005-0000-0000-0000C0DD0000}"/>
    <cellStyle name="Total 2 4 42" xfId="19338" xr:uid="{00000000-0005-0000-0000-0000C1DD0000}"/>
    <cellStyle name="Total 2 4 42 2" xfId="35366" xr:uid="{00000000-0005-0000-0000-0000C2DD0000}"/>
    <cellStyle name="Total 2 4 42 3" xfId="45213" xr:uid="{00000000-0005-0000-0000-0000C3DD0000}"/>
    <cellStyle name="Total 2 4 42 4" xfId="58221" xr:uid="{00000000-0005-0000-0000-0000C4DD0000}"/>
    <cellStyle name="Total 2 4 43" xfId="22743" xr:uid="{00000000-0005-0000-0000-0000C5DD0000}"/>
    <cellStyle name="Total 2 4 44" xfId="45497" xr:uid="{00000000-0005-0000-0000-0000C6DD0000}"/>
    <cellStyle name="Total 2 4 5" xfId="4820" xr:uid="{00000000-0005-0000-0000-0000C7DD0000}"/>
    <cellStyle name="Total 2 4 5 2" xfId="22253" xr:uid="{00000000-0005-0000-0000-0000C8DD0000}"/>
    <cellStyle name="Total 2 4 5 3" xfId="21021" xr:uid="{00000000-0005-0000-0000-0000C9DD0000}"/>
    <cellStyle name="Total 2 4 5 4" xfId="46966" xr:uid="{00000000-0005-0000-0000-0000CADD0000}"/>
    <cellStyle name="Total 2 4 6" xfId="4071" xr:uid="{00000000-0005-0000-0000-0000CBDD0000}"/>
    <cellStyle name="Total 2 4 6 2" xfId="21574" xr:uid="{00000000-0005-0000-0000-0000CCDD0000}"/>
    <cellStyle name="Total 2 4 6 3" xfId="19938" xr:uid="{00000000-0005-0000-0000-0000CDDD0000}"/>
    <cellStyle name="Total 2 4 6 4" xfId="46394" xr:uid="{00000000-0005-0000-0000-0000CEDD0000}"/>
    <cellStyle name="Total 2 4 7" xfId="5333" xr:uid="{00000000-0005-0000-0000-0000CFDD0000}"/>
    <cellStyle name="Total 2 4 7 2" xfId="22720" xr:uid="{00000000-0005-0000-0000-0000D0DD0000}"/>
    <cellStyle name="Total 2 4 7 3" xfId="20330" xr:uid="{00000000-0005-0000-0000-0000D1DD0000}"/>
    <cellStyle name="Total 2 4 7 4" xfId="47368" xr:uid="{00000000-0005-0000-0000-0000D2DD0000}"/>
    <cellStyle name="Total 2 4 8" xfId="4097" xr:uid="{00000000-0005-0000-0000-0000D3DD0000}"/>
    <cellStyle name="Total 2 4 8 2" xfId="21600" xr:uid="{00000000-0005-0000-0000-0000D4DD0000}"/>
    <cellStyle name="Total 2 4 8 3" xfId="19916" xr:uid="{00000000-0005-0000-0000-0000D5DD0000}"/>
    <cellStyle name="Total 2 4 8 4" xfId="46416" xr:uid="{00000000-0005-0000-0000-0000D6DD0000}"/>
    <cellStyle name="Total 2 4 9" xfId="6133" xr:uid="{00000000-0005-0000-0000-0000D7DD0000}"/>
    <cellStyle name="Total 2 4 9 2" xfId="23465" xr:uid="{00000000-0005-0000-0000-0000D8DD0000}"/>
    <cellStyle name="Total 2 4 9 3" xfId="29647" xr:uid="{00000000-0005-0000-0000-0000D9DD0000}"/>
    <cellStyle name="Total 2 4 9 4" xfId="48019" xr:uid="{00000000-0005-0000-0000-0000DADD0000}"/>
    <cellStyle name="Total 2 5" xfId="3932" xr:uid="{00000000-0005-0000-0000-0000DBDD0000}"/>
    <cellStyle name="Total 2 5 2" xfId="21446" xr:uid="{00000000-0005-0000-0000-0000DCDD0000}"/>
    <cellStyle name="Total 2 5 3" xfId="20049" xr:uid="{00000000-0005-0000-0000-0000DDDD0000}"/>
    <cellStyle name="Total 2 5 4" xfId="46282" xr:uid="{00000000-0005-0000-0000-0000DEDD0000}"/>
    <cellStyle name="Total 2 6" xfId="5985" xr:uid="{00000000-0005-0000-0000-0000DFDD0000}"/>
    <cellStyle name="Total 2 6 2" xfId="23321" xr:uid="{00000000-0005-0000-0000-0000E0DD0000}"/>
    <cellStyle name="Total 2 6 3" xfId="30259" xr:uid="{00000000-0005-0000-0000-0000E1DD0000}"/>
    <cellStyle name="Total 2 6 4" xfId="47887" xr:uid="{00000000-0005-0000-0000-0000E2DD0000}"/>
    <cellStyle name="Total 2 7" xfId="8049" xr:uid="{00000000-0005-0000-0000-0000E3DD0000}"/>
    <cellStyle name="Total 2 7 2" xfId="25184" xr:uid="{00000000-0005-0000-0000-0000E4DD0000}"/>
    <cellStyle name="Total 2 7 3" xfId="36494" xr:uid="{00000000-0005-0000-0000-0000E5DD0000}"/>
    <cellStyle name="Total 2 7 4" xfId="49465" xr:uid="{00000000-0005-0000-0000-0000E6DD0000}"/>
    <cellStyle name="Total 2 8" xfId="8151" xr:uid="{00000000-0005-0000-0000-0000E7DD0000}"/>
    <cellStyle name="Total 2 8 2" xfId="25283" xr:uid="{00000000-0005-0000-0000-0000E8DD0000}"/>
    <cellStyle name="Total 2 8 3" xfId="36586" xr:uid="{00000000-0005-0000-0000-0000E9DD0000}"/>
    <cellStyle name="Total 2 8 4" xfId="49557" xr:uid="{00000000-0005-0000-0000-0000EADD0000}"/>
    <cellStyle name="Total 2 9" xfId="9910" xr:uid="{00000000-0005-0000-0000-0000EBDD0000}"/>
    <cellStyle name="Total 2 9 2" xfId="26900" xr:uid="{00000000-0005-0000-0000-0000ECDD0000}"/>
    <cellStyle name="Total 2 9 3" xfId="38013" xr:uid="{00000000-0005-0000-0000-0000EDDD0000}"/>
    <cellStyle name="Total 2 9 4" xfId="50978" xr:uid="{00000000-0005-0000-0000-0000EEDD0000}"/>
    <cellStyle name="Total 3" xfId="2062" xr:uid="{00000000-0005-0000-0000-0000EFDD0000}"/>
    <cellStyle name="Total 3 10" xfId="9813" xr:uid="{00000000-0005-0000-0000-0000F0DD0000}"/>
    <cellStyle name="Total 3 10 2" xfId="26809" xr:uid="{00000000-0005-0000-0000-0000F1DD0000}"/>
    <cellStyle name="Total 3 10 3" xfId="37933" xr:uid="{00000000-0005-0000-0000-0000F2DD0000}"/>
    <cellStyle name="Total 3 10 4" xfId="50899" xr:uid="{00000000-0005-0000-0000-0000F3DD0000}"/>
    <cellStyle name="Total 3 11" xfId="9689" xr:uid="{00000000-0005-0000-0000-0000F4DD0000}"/>
    <cellStyle name="Total 3 11 2" xfId="26690" xr:uid="{00000000-0005-0000-0000-0000F5DD0000}"/>
    <cellStyle name="Total 3 11 3" xfId="37830" xr:uid="{00000000-0005-0000-0000-0000F6DD0000}"/>
    <cellStyle name="Total 3 11 4" xfId="50796" xr:uid="{00000000-0005-0000-0000-0000F7DD0000}"/>
    <cellStyle name="Total 3 12" xfId="10244" xr:uid="{00000000-0005-0000-0000-0000F8DD0000}"/>
    <cellStyle name="Total 3 12 2" xfId="27211" xr:uid="{00000000-0005-0000-0000-0000F9DD0000}"/>
    <cellStyle name="Total 3 12 3" xfId="38281" xr:uid="{00000000-0005-0000-0000-0000FADD0000}"/>
    <cellStyle name="Total 3 12 4" xfId="51238" xr:uid="{00000000-0005-0000-0000-0000FBDD0000}"/>
    <cellStyle name="Total 3 13" xfId="9232" xr:uid="{00000000-0005-0000-0000-0000FCDD0000}"/>
    <cellStyle name="Total 3 13 2" xfId="26263" xr:uid="{00000000-0005-0000-0000-0000FDDD0000}"/>
    <cellStyle name="Total 3 13 3" xfId="37440" xr:uid="{00000000-0005-0000-0000-0000FEDD0000}"/>
    <cellStyle name="Total 3 13 4" xfId="50407" xr:uid="{00000000-0005-0000-0000-0000FFDD0000}"/>
    <cellStyle name="Total 3 14" xfId="9870" xr:uid="{00000000-0005-0000-0000-000000DE0000}"/>
    <cellStyle name="Total 3 14 2" xfId="26862" xr:uid="{00000000-0005-0000-0000-000001DE0000}"/>
    <cellStyle name="Total 3 14 3" xfId="37978" xr:uid="{00000000-0005-0000-0000-000002DE0000}"/>
    <cellStyle name="Total 3 14 4" xfId="50944" xr:uid="{00000000-0005-0000-0000-000003DE0000}"/>
    <cellStyle name="Total 3 15" xfId="9197" xr:uid="{00000000-0005-0000-0000-000004DE0000}"/>
    <cellStyle name="Total 3 15 2" xfId="26230" xr:uid="{00000000-0005-0000-0000-000005DE0000}"/>
    <cellStyle name="Total 3 15 3" xfId="37409" xr:uid="{00000000-0005-0000-0000-000006DE0000}"/>
    <cellStyle name="Total 3 15 4" xfId="50376" xr:uid="{00000000-0005-0000-0000-000007DE0000}"/>
    <cellStyle name="Total 3 16" xfId="9896" xr:uid="{00000000-0005-0000-0000-000008DE0000}"/>
    <cellStyle name="Total 3 16 2" xfId="26886" xr:uid="{00000000-0005-0000-0000-000009DE0000}"/>
    <cellStyle name="Total 3 16 3" xfId="38000" xr:uid="{00000000-0005-0000-0000-00000ADE0000}"/>
    <cellStyle name="Total 3 16 4" xfId="50966" xr:uid="{00000000-0005-0000-0000-00000BDE0000}"/>
    <cellStyle name="Total 3 17" xfId="16148" xr:uid="{00000000-0005-0000-0000-00000CDE0000}"/>
    <cellStyle name="Total 3 17 2" xfId="32504" xr:uid="{00000000-0005-0000-0000-00000DDE0000}"/>
    <cellStyle name="Total 3 17 3" xfId="42775" xr:uid="{00000000-0005-0000-0000-00000EDE0000}"/>
    <cellStyle name="Total 3 17 4" xfId="55783" xr:uid="{00000000-0005-0000-0000-00000FDE0000}"/>
    <cellStyle name="Total 3 18" xfId="16903" xr:uid="{00000000-0005-0000-0000-000010DE0000}"/>
    <cellStyle name="Total 3 18 2" xfId="33186" xr:uid="{00000000-0005-0000-0000-000011DE0000}"/>
    <cellStyle name="Total 3 18 3" xfId="43380" xr:uid="{00000000-0005-0000-0000-000012DE0000}"/>
    <cellStyle name="Total 3 18 4" xfId="56388" xr:uid="{00000000-0005-0000-0000-000013DE0000}"/>
    <cellStyle name="Total 3 19" xfId="17188" xr:uid="{00000000-0005-0000-0000-000014DE0000}"/>
    <cellStyle name="Total 3 19 2" xfId="33451" xr:uid="{00000000-0005-0000-0000-000015DE0000}"/>
    <cellStyle name="Total 3 19 3" xfId="43606" xr:uid="{00000000-0005-0000-0000-000016DE0000}"/>
    <cellStyle name="Total 3 19 4" xfId="56614" xr:uid="{00000000-0005-0000-0000-000017DE0000}"/>
    <cellStyle name="Total 3 2" xfId="2948" xr:uid="{00000000-0005-0000-0000-000018DE0000}"/>
    <cellStyle name="Total 3 2 10" xfId="6547" xr:uid="{00000000-0005-0000-0000-000019DE0000}"/>
    <cellStyle name="Total 3 2 10 2" xfId="23842" xr:uid="{00000000-0005-0000-0000-00001ADE0000}"/>
    <cellStyle name="Total 3 2 10 3" xfId="32560" xr:uid="{00000000-0005-0000-0000-00001BDE0000}"/>
    <cellStyle name="Total 3 2 10 4" xfId="48340" xr:uid="{00000000-0005-0000-0000-00001CDE0000}"/>
    <cellStyle name="Total 3 2 11" xfId="6844" xr:uid="{00000000-0005-0000-0000-00001DDE0000}"/>
    <cellStyle name="Total 3 2 11 2" xfId="24107" xr:uid="{00000000-0005-0000-0000-00001EDE0000}"/>
    <cellStyle name="Total 3 2 11 3" xfId="34914" xr:uid="{00000000-0005-0000-0000-00001FDE0000}"/>
    <cellStyle name="Total 3 2 11 4" xfId="48562" xr:uid="{00000000-0005-0000-0000-000020DE0000}"/>
    <cellStyle name="Total 3 2 12" xfId="7634" xr:uid="{00000000-0005-0000-0000-000021DE0000}"/>
    <cellStyle name="Total 3 2 12 2" xfId="24814" xr:uid="{00000000-0005-0000-0000-000022DE0000}"/>
    <cellStyle name="Total 3 2 12 3" xfId="36181" xr:uid="{00000000-0005-0000-0000-000023DE0000}"/>
    <cellStyle name="Total 3 2 12 4" xfId="49152" xr:uid="{00000000-0005-0000-0000-000024DE0000}"/>
    <cellStyle name="Total 3 2 13" xfId="7931" xr:uid="{00000000-0005-0000-0000-000025DE0000}"/>
    <cellStyle name="Total 3 2 13 2" xfId="25081" xr:uid="{00000000-0005-0000-0000-000026DE0000}"/>
    <cellStyle name="Total 3 2 13 3" xfId="36411" xr:uid="{00000000-0005-0000-0000-000027DE0000}"/>
    <cellStyle name="Total 3 2 13 4" xfId="49382" xr:uid="{00000000-0005-0000-0000-000028DE0000}"/>
    <cellStyle name="Total 3 2 14" xfId="8513" xr:uid="{00000000-0005-0000-0000-000029DE0000}"/>
    <cellStyle name="Total 3 2 14 2" xfId="25625" xr:uid="{00000000-0005-0000-0000-00002ADE0000}"/>
    <cellStyle name="Total 3 2 14 3" xfId="36895" xr:uid="{00000000-0005-0000-0000-00002BDE0000}"/>
    <cellStyle name="Total 3 2 14 4" xfId="49866" xr:uid="{00000000-0005-0000-0000-00002CDE0000}"/>
    <cellStyle name="Total 3 2 15" xfId="8772" xr:uid="{00000000-0005-0000-0000-00002DDE0000}"/>
    <cellStyle name="Total 3 2 15 2" xfId="25850" xr:uid="{00000000-0005-0000-0000-00002EDE0000}"/>
    <cellStyle name="Total 3 2 15 3" xfId="37084" xr:uid="{00000000-0005-0000-0000-00002FDE0000}"/>
    <cellStyle name="Total 3 2 15 4" xfId="50055" xr:uid="{00000000-0005-0000-0000-000030DE0000}"/>
    <cellStyle name="Total 3 2 16" xfId="9052" xr:uid="{00000000-0005-0000-0000-000031DE0000}"/>
    <cellStyle name="Total 3 2 16 2" xfId="26101" xr:uid="{00000000-0005-0000-0000-000032DE0000}"/>
    <cellStyle name="Total 3 2 16 3" xfId="37299" xr:uid="{00000000-0005-0000-0000-000033DE0000}"/>
    <cellStyle name="Total 3 2 16 4" xfId="50270" xr:uid="{00000000-0005-0000-0000-000034DE0000}"/>
    <cellStyle name="Total 3 2 17" xfId="10820" xr:uid="{00000000-0005-0000-0000-000035DE0000}"/>
    <cellStyle name="Total 3 2 17 2" xfId="27753" xr:uid="{00000000-0005-0000-0000-000036DE0000}"/>
    <cellStyle name="Total 3 2 17 3" xfId="38758" xr:uid="{00000000-0005-0000-0000-000037DE0000}"/>
    <cellStyle name="Total 3 2 17 4" xfId="51766" xr:uid="{00000000-0005-0000-0000-000038DE0000}"/>
    <cellStyle name="Total 3 2 18" xfId="11143" xr:uid="{00000000-0005-0000-0000-000039DE0000}"/>
    <cellStyle name="Total 3 2 18 2" xfId="28047" xr:uid="{00000000-0005-0000-0000-00003ADE0000}"/>
    <cellStyle name="Total 3 2 18 3" xfId="38999" xr:uid="{00000000-0005-0000-0000-00003BDE0000}"/>
    <cellStyle name="Total 3 2 18 4" xfId="52007" xr:uid="{00000000-0005-0000-0000-00003CDE0000}"/>
    <cellStyle name="Total 3 2 19" xfId="11483" xr:uid="{00000000-0005-0000-0000-00003DDE0000}"/>
    <cellStyle name="Total 3 2 19 2" xfId="28355" xr:uid="{00000000-0005-0000-0000-00003EDE0000}"/>
    <cellStyle name="Total 3 2 19 3" xfId="39254" xr:uid="{00000000-0005-0000-0000-00003FDE0000}"/>
    <cellStyle name="Total 3 2 19 4" xfId="52262" xr:uid="{00000000-0005-0000-0000-000040DE0000}"/>
    <cellStyle name="Total 3 2 2" xfId="3458" xr:uid="{00000000-0005-0000-0000-000041DE0000}"/>
    <cellStyle name="Total 3 2 2 2" xfId="21030" xr:uid="{00000000-0005-0000-0000-000042DE0000}"/>
    <cellStyle name="Total 3 2 2 3" xfId="28608" xr:uid="{00000000-0005-0000-0000-000043DE0000}"/>
    <cellStyle name="Total 3 2 2 4" xfId="45938" xr:uid="{00000000-0005-0000-0000-000044DE0000}"/>
    <cellStyle name="Total 3 2 20" xfId="11754" xr:uid="{00000000-0005-0000-0000-000045DE0000}"/>
    <cellStyle name="Total 3 2 20 2" xfId="28593" xr:uid="{00000000-0005-0000-0000-000046DE0000}"/>
    <cellStyle name="Total 3 2 20 3" xfId="39460" xr:uid="{00000000-0005-0000-0000-000047DE0000}"/>
    <cellStyle name="Total 3 2 20 4" xfId="52468" xr:uid="{00000000-0005-0000-0000-000048DE0000}"/>
    <cellStyle name="Total 3 2 21" xfId="12084" xr:uid="{00000000-0005-0000-0000-000049DE0000}"/>
    <cellStyle name="Total 3 2 21 2" xfId="28894" xr:uid="{00000000-0005-0000-0000-00004ADE0000}"/>
    <cellStyle name="Total 3 2 21 3" xfId="39718" xr:uid="{00000000-0005-0000-0000-00004BDE0000}"/>
    <cellStyle name="Total 3 2 21 4" xfId="52726" xr:uid="{00000000-0005-0000-0000-00004CDE0000}"/>
    <cellStyle name="Total 3 2 22" xfId="12368" xr:uid="{00000000-0005-0000-0000-00004DDE0000}"/>
    <cellStyle name="Total 3 2 22 2" xfId="29145" xr:uid="{00000000-0005-0000-0000-00004EDE0000}"/>
    <cellStyle name="Total 3 2 22 3" xfId="39919" xr:uid="{00000000-0005-0000-0000-00004FDE0000}"/>
    <cellStyle name="Total 3 2 22 4" xfId="52927" xr:uid="{00000000-0005-0000-0000-000050DE0000}"/>
    <cellStyle name="Total 3 2 23" xfId="12643" xr:uid="{00000000-0005-0000-0000-000051DE0000}"/>
    <cellStyle name="Total 3 2 23 2" xfId="29388" xr:uid="{00000000-0005-0000-0000-000052DE0000}"/>
    <cellStyle name="Total 3 2 23 3" xfId="40117" xr:uid="{00000000-0005-0000-0000-000053DE0000}"/>
    <cellStyle name="Total 3 2 23 4" xfId="53125" xr:uid="{00000000-0005-0000-0000-000054DE0000}"/>
    <cellStyle name="Total 3 2 24" xfId="12926" xr:uid="{00000000-0005-0000-0000-000055DE0000}"/>
    <cellStyle name="Total 3 2 24 2" xfId="29639" xr:uid="{00000000-0005-0000-0000-000056DE0000}"/>
    <cellStyle name="Total 3 2 24 3" xfId="40319" xr:uid="{00000000-0005-0000-0000-000057DE0000}"/>
    <cellStyle name="Total 3 2 24 4" xfId="53327" xr:uid="{00000000-0005-0000-0000-000058DE0000}"/>
    <cellStyle name="Total 3 2 25" xfId="13267" xr:uid="{00000000-0005-0000-0000-000059DE0000}"/>
    <cellStyle name="Total 3 2 25 2" xfId="29946" xr:uid="{00000000-0005-0000-0000-00005ADE0000}"/>
    <cellStyle name="Total 3 2 25 3" xfId="40586" xr:uid="{00000000-0005-0000-0000-00005BDE0000}"/>
    <cellStyle name="Total 3 2 25 4" xfId="53594" xr:uid="{00000000-0005-0000-0000-00005CDE0000}"/>
    <cellStyle name="Total 3 2 26" xfId="13602" xr:uid="{00000000-0005-0000-0000-00005DDE0000}"/>
    <cellStyle name="Total 3 2 26 2" xfId="30250" xr:uid="{00000000-0005-0000-0000-00005EDE0000}"/>
    <cellStyle name="Total 3 2 26 3" xfId="40854" xr:uid="{00000000-0005-0000-0000-00005FDE0000}"/>
    <cellStyle name="Total 3 2 26 4" xfId="53862" xr:uid="{00000000-0005-0000-0000-000060DE0000}"/>
    <cellStyle name="Total 3 2 27" xfId="13843" xr:uid="{00000000-0005-0000-0000-000061DE0000}"/>
    <cellStyle name="Total 3 2 27 2" xfId="30465" xr:uid="{00000000-0005-0000-0000-000062DE0000}"/>
    <cellStyle name="Total 3 2 27 3" xfId="41039" xr:uid="{00000000-0005-0000-0000-000063DE0000}"/>
    <cellStyle name="Total 3 2 27 4" xfId="54047" xr:uid="{00000000-0005-0000-0000-000064DE0000}"/>
    <cellStyle name="Total 3 2 28" xfId="14119" xr:uid="{00000000-0005-0000-0000-000065DE0000}"/>
    <cellStyle name="Total 3 2 28 2" xfId="30706" xr:uid="{00000000-0005-0000-0000-000066DE0000}"/>
    <cellStyle name="Total 3 2 28 3" xfId="41239" xr:uid="{00000000-0005-0000-0000-000067DE0000}"/>
    <cellStyle name="Total 3 2 28 4" xfId="54247" xr:uid="{00000000-0005-0000-0000-000068DE0000}"/>
    <cellStyle name="Total 3 2 29" xfId="14416" xr:uid="{00000000-0005-0000-0000-000069DE0000}"/>
    <cellStyle name="Total 3 2 29 2" xfId="30970" xr:uid="{00000000-0005-0000-0000-00006ADE0000}"/>
    <cellStyle name="Total 3 2 29 3" xfId="41455" xr:uid="{00000000-0005-0000-0000-00006BDE0000}"/>
    <cellStyle name="Total 3 2 29 4" xfId="54463" xr:uid="{00000000-0005-0000-0000-00006CDE0000}"/>
    <cellStyle name="Total 3 2 3" xfId="3754" xr:uid="{00000000-0005-0000-0000-00006DDE0000}"/>
    <cellStyle name="Total 3 2 3 2" xfId="21288" xr:uid="{00000000-0005-0000-0000-00006EDE0000}"/>
    <cellStyle name="Total 3 2 3 3" xfId="28112" xr:uid="{00000000-0005-0000-0000-00006FDE0000}"/>
    <cellStyle name="Total 3 2 3 4" xfId="46155" xr:uid="{00000000-0005-0000-0000-000070DE0000}"/>
    <cellStyle name="Total 3 2 30" xfId="14740" xr:uid="{00000000-0005-0000-0000-000071DE0000}"/>
    <cellStyle name="Total 3 2 30 2" xfId="31258" xr:uid="{00000000-0005-0000-0000-000072DE0000}"/>
    <cellStyle name="Total 3 2 30 3" xfId="41698" xr:uid="{00000000-0005-0000-0000-000073DE0000}"/>
    <cellStyle name="Total 3 2 30 4" xfId="54706" xr:uid="{00000000-0005-0000-0000-000074DE0000}"/>
    <cellStyle name="Total 3 2 31" xfId="15042" xr:uid="{00000000-0005-0000-0000-000075DE0000}"/>
    <cellStyle name="Total 3 2 31 2" xfId="31527" xr:uid="{00000000-0005-0000-0000-000076DE0000}"/>
    <cellStyle name="Total 3 2 31 3" xfId="41930" xr:uid="{00000000-0005-0000-0000-000077DE0000}"/>
    <cellStyle name="Total 3 2 31 4" xfId="54938" xr:uid="{00000000-0005-0000-0000-000078DE0000}"/>
    <cellStyle name="Total 3 2 32" xfId="15343" xr:uid="{00000000-0005-0000-0000-000079DE0000}"/>
    <cellStyle name="Total 3 2 32 2" xfId="31791" xr:uid="{00000000-0005-0000-0000-00007ADE0000}"/>
    <cellStyle name="Total 3 2 32 3" xfId="42159" xr:uid="{00000000-0005-0000-0000-00007BDE0000}"/>
    <cellStyle name="Total 3 2 32 4" xfId="55167" xr:uid="{00000000-0005-0000-0000-00007CDE0000}"/>
    <cellStyle name="Total 3 2 33" xfId="15792" xr:uid="{00000000-0005-0000-0000-00007DDE0000}"/>
    <cellStyle name="Total 3 2 33 2" xfId="32199" xr:uid="{00000000-0005-0000-0000-00007EDE0000}"/>
    <cellStyle name="Total 3 2 33 3" xfId="42521" xr:uid="{00000000-0005-0000-0000-00007FDE0000}"/>
    <cellStyle name="Total 3 2 33 4" xfId="55529" xr:uid="{00000000-0005-0000-0000-000080DE0000}"/>
    <cellStyle name="Total 3 2 34" xfId="16052" xr:uid="{00000000-0005-0000-0000-000081DE0000}"/>
    <cellStyle name="Total 3 2 34 2" xfId="32423" xr:uid="{00000000-0005-0000-0000-000082DE0000}"/>
    <cellStyle name="Total 3 2 34 3" xfId="42711" xr:uid="{00000000-0005-0000-0000-000083DE0000}"/>
    <cellStyle name="Total 3 2 34 4" xfId="55719" xr:uid="{00000000-0005-0000-0000-000084DE0000}"/>
    <cellStyle name="Total 3 2 35" xfId="16539" xr:uid="{00000000-0005-0000-0000-000085DE0000}"/>
    <cellStyle name="Total 3 2 35 2" xfId="32869" xr:uid="{00000000-0005-0000-0000-000086DE0000}"/>
    <cellStyle name="Total 3 2 35 3" xfId="43108" xr:uid="{00000000-0005-0000-0000-000087DE0000}"/>
    <cellStyle name="Total 3 2 35 4" xfId="56116" xr:uid="{00000000-0005-0000-0000-000088DE0000}"/>
    <cellStyle name="Total 3 2 36" xfId="16762" xr:uid="{00000000-0005-0000-0000-000089DE0000}"/>
    <cellStyle name="Total 3 2 36 2" xfId="33067" xr:uid="{00000000-0005-0000-0000-00008ADE0000}"/>
    <cellStyle name="Total 3 2 36 3" xfId="43278" xr:uid="{00000000-0005-0000-0000-00008BDE0000}"/>
    <cellStyle name="Total 3 2 36 4" xfId="56286" xr:uid="{00000000-0005-0000-0000-00008CDE0000}"/>
    <cellStyle name="Total 3 2 37" xfId="17815" xr:uid="{00000000-0005-0000-0000-00008DDE0000}"/>
    <cellStyle name="Total 3 2 37 2" xfId="34022" xr:uid="{00000000-0005-0000-0000-00008EDE0000}"/>
    <cellStyle name="Total 3 2 37 3" xfId="44092" xr:uid="{00000000-0005-0000-0000-00008FDE0000}"/>
    <cellStyle name="Total 3 2 37 4" xfId="57100" xr:uid="{00000000-0005-0000-0000-000090DE0000}"/>
    <cellStyle name="Total 3 2 38" xfId="18134" xr:uid="{00000000-0005-0000-0000-000091DE0000}"/>
    <cellStyle name="Total 3 2 38 2" xfId="34303" xr:uid="{00000000-0005-0000-0000-000092DE0000}"/>
    <cellStyle name="Total 3 2 38 3" xfId="44326" xr:uid="{00000000-0005-0000-0000-000093DE0000}"/>
    <cellStyle name="Total 3 2 38 4" xfId="57334" xr:uid="{00000000-0005-0000-0000-000094DE0000}"/>
    <cellStyle name="Total 3 2 39" xfId="18445" xr:uid="{00000000-0005-0000-0000-000095DE0000}"/>
    <cellStyle name="Total 3 2 39 2" xfId="34579" xr:uid="{00000000-0005-0000-0000-000096DE0000}"/>
    <cellStyle name="Total 3 2 39 3" xfId="44556" xr:uid="{00000000-0005-0000-0000-000097DE0000}"/>
    <cellStyle name="Total 3 2 39 4" xfId="57564" xr:uid="{00000000-0005-0000-0000-000098DE0000}"/>
    <cellStyle name="Total 3 2 4" xfId="4615" xr:uid="{00000000-0005-0000-0000-000099DE0000}"/>
    <cellStyle name="Total 3 2 4 2" xfId="22066" xr:uid="{00000000-0005-0000-0000-00009ADE0000}"/>
    <cellStyle name="Total 3 2 4 3" xfId="29441" xr:uid="{00000000-0005-0000-0000-00009BDE0000}"/>
    <cellStyle name="Total 3 2 4 4" xfId="46805" xr:uid="{00000000-0005-0000-0000-00009CDE0000}"/>
    <cellStyle name="Total 3 2 40" xfId="18760" xr:uid="{00000000-0005-0000-0000-00009DDE0000}"/>
    <cellStyle name="Total 3 2 40 2" xfId="34857" xr:uid="{00000000-0005-0000-0000-00009EDE0000}"/>
    <cellStyle name="Total 3 2 40 3" xfId="44790" xr:uid="{00000000-0005-0000-0000-00009FDE0000}"/>
    <cellStyle name="Total 3 2 40 4" xfId="57798" xr:uid="{00000000-0005-0000-0000-0000A0DE0000}"/>
    <cellStyle name="Total 3 2 41" xfId="19220" xr:uid="{00000000-0005-0000-0000-0000A1DE0000}"/>
    <cellStyle name="Total 3 2 41 2" xfId="35267" xr:uid="{00000000-0005-0000-0000-0000A2DE0000}"/>
    <cellStyle name="Total 3 2 41 3" xfId="45132" xr:uid="{00000000-0005-0000-0000-0000A3DE0000}"/>
    <cellStyle name="Total 3 2 41 4" xfId="58140" xr:uid="{00000000-0005-0000-0000-0000A4DE0000}"/>
    <cellStyle name="Total 3 2 42" xfId="19523" xr:uid="{00000000-0005-0000-0000-0000A5DE0000}"/>
    <cellStyle name="Total 3 2 42 2" xfId="35532" xr:uid="{00000000-0005-0000-0000-0000A6DE0000}"/>
    <cellStyle name="Total 3 2 42 3" xfId="45355" xr:uid="{00000000-0005-0000-0000-0000A7DE0000}"/>
    <cellStyle name="Total 3 2 42 4" xfId="58363" xr:uid="{00000000-0005-0000-0000-0000A8DE0000}"/>
    <cellStyle name="Total 3 2 43" xfId="31542" xr:uid="{00000000-0005-0000-0000-0000A9DE0000}"/>
    <cellStyle name="Total 3 2 44" xfId="45607" xr:uid="{00000000-0005-0000-0000-0000AADE0000}"/>
    <cellStyle name="Total 3 2 5" xfId="5001" xr:uid="{00000000-0005-0000-0000-0000ABDE0000}"/>
    <cellStyle name="Total 3 2 5 2" xfId="22424" xr:uid="{00000000-0005-0000-0000-0000ACDE0000}"/>
    <cellStyle name="Total 3 2 5 3" xfId="19746" xr:uid="{00000000-0005-0000-0000-0000ADDE0000}"/>
    <cellStyle name="Total 3 2 5 4" xfId="47117" xr:uid="{00000000-0005-0000-0000-0000AEDE0000}"/>
    <cellStyle name="Total 3 2 6" xfId="5229" xr:uid="{00000000-0005-0000-0000-0000AFDE0000}"/>
    <cellStyle name="Total 3 2 6 2" xfId="22629" xr:uid="{00000000-0005-0000-0000-0000B0DE0000}"/>
    <cellStyle name="Total 3 2 6 3" xfId="20398" xr:uid="{00000000-0005-0000-0000-0000B1DE0000}"/>
    <cellStyle name="Total 3 2 6 4" xfId="47298" xr:uid="{00000000-0005-0000-0000-0000B2DE0000}"/>
    <cellStyle name="Total 3 2 7" xfId="5511" xr:uid="{00000000-0005-0000-0000-0000B3DE0000}"/>
    <cellStyle name="Total 3 2 7 2" xfId="22888" xr:uid="{00000000-0005-0000-0000-0000B4DE0000}"/>
    <cellStyle name="Total 3 2 7 3" xfId="23270" xr:uid="{00000000-0005-0000-0000-0000B5DE0000}"/>
    <cellStyle name="Total 3 2 7 4" xfId="47516" xr:uid="{00000000-0005-0000-0000-0000B6DE0000}"/>
    <cellStyle name="Total 3 2 8" xfId="5719" xr:uid="{00000000-0005-0000-0000-0000B7DE0000}"/>
    <cellStyle name="Total 3 2 8 2" xfId="23077" xr:uid="{00000000-0005-0000-0000-0000B8DE0000}"/>
    <cellStyle name="Total 3 2 8 3" xfId="33076" xr:uid="{00000000-0005-0000-0000-0000B9DE0000}"/>
    <cellStyle name="Total 3 2 8 4" xfId="47678" xr:uid="{00000000-0005-0000-0000-0000BADE0000}"/>
    <cellStyle name="Total 3 2 9" xfId="6315" xr:uid="{00000000-0005-0000-0000-0000BBDE0000}"/>
    <cellStyle name="Total 3 2 9 2" xfId="23636" xr:uid="{00000000-0005-0000-0000-0000BCDE0000}"/>
    <cellStyle name="Total 3 2 9 3" xfId="34865" xr:uid="{00000000-0005-0000-0000-0000BDDE0000}"/>
    <cellStyle name="Total 3 2 9 4" xfId="48166" xr:uid="{00000000-0005-0000-0000-0000BEDE0000}"/>
    <cellStyle name="Total 3 20" xfId="18123" xr:uid="{00000000-0005-0000-0000-0000BFDE0000}"/>
    <cellStyle name="Total 3 20 2" xfId="34292" xr:uid="{00000000-0005-0000-0000-0000C0DE0000}"/>
    <cellStyle name="Total 3 20 3" xfId="44319" xr:uid="{00000000-0005-0000-0000-0000C1DE0000}"/>
    <cellStyle name="Total 3 20 4" xfId="57327" xr:uid="{00000000-0005-0000-0000-0000C2DE0000}"/>
    <cellStyle name="Total 3 21" xfId="17106" xr:uid="{00000000-0005-0000-0000-0000C3DE0000}"/>
    <cellStyle name="Total 3 21 2" xfId="33376" xr:uid="{00000000-0005-0000-0000-0000C4DE0000}"/>
    <cellStyle name="Total 3 21 3" xfId="43543" xr:uid="{00000000-0005-0000-0000-0000C5DE0000}"/>
    <cellStyle name="Total 3 21 4" xfId="56551" xr:uid="{00000000-0005-0000-0000-0000C6DE0000}"/>
    <cellStyle name="Total 3 22" xfId="18912" xr:uid="{00000000-0005-0000-0000-0000C7DE0000}"/>
    <cellStyle name="Total 3 22 2" xfId="34982" xr:uid="{00000000-0005-0000-0000-0000C8DE0000}"/>
    <cellStyle name="Total 3 22 3" xfId="44895" xr:uid="{00000000-0005-0000-0000-0000C9DE0000}"/>
    <cellStyle name="Total 3 22 4" xfId="57903" xr:uid="{00000000-0005-0000-0000-0000CADE0000}"/>
    <cellStyle name="Total 3 23" xfId="20209" xr:uid="{00000000-0005-0000-0000-0000CBDE0000}"/>
    <cellStyle name="Total 3 24" xfId="45436" xr:uid="{00000000-0005-0000-0000-0000CCDE0000}"/>
    <cellStyle name="Total 3 3" xfId="2804" xr:uid="{00000000-0005-0000-0000-0000CDDE0000}"/>
    <cellStyle name="Total 3 3 10" xfId="6411" xr:uid="{00000000-0005-0000-0000-0000CEDE0000}"/>
    <cellStyle name="Total 3 3 10 2" xfId="23711" xr:uid="{00000000-0005-0000-0000-0000CFDE0000}"/>
    <cellStyle name="Total 3 3 10 3" xfId="21128" xr:uid="{00000000-0005-0000-0000-0000D0DE0000}"/>
    <cellStyle name="Total 3 3 10 4" xfId="48209" xr:uid="{00000000-0005-0000-0000-0000D1DE0000}"/>
    <cellStyle name="Total 3 3 11" xfId="6706" xr:uid="{00000000-0005-0000-0000-0000D2DE0000}"/>
    <cellStyle name="Total 3 3 11 2" xfId="23974" xr:uid="{00000000-0005-0000-0000-0000D3DE0000}"/>
    <cellStyle name="Total 3 3 11 3" xfId="21416" xr:uid="{00000000-0005-0000-0000-0000D4DE0000}"/>
    <cellStyle name="Total 3 3 11 4" xfId="48433" xr:uid="{00000000-0005-0000-0000-0000D5DE0000}"/>
    <cellStyle name="Total 3 3 12" xfId="7496" xr:uid="{00000000-0005-0000-0000-0000D6DE0000}"/>
    <cellStyle name="Total 3 3 12 2" xfId="24680" xr:uid="{00000000-0005-0000-0000-0000D7DE0000}"/>
    <cellStyle name="Total 3 3 12 3" xfId="36052" xr:uid="{00000000-0005-0000-0000-0000D8DE0000}"/>
    <cellStyle name="Total 3 3 12 4" xfId="49023" xr:uid="{00000000-0005-0000-0000-0000D9DE0000}"/>
    <cellStyle name="Total 3 3 13" xfId="7794" xr:uid="{00000000-0005-0000-0000-0000DADE0000}"/>
    <cellStyle name="Total 3 3 13 2" xfId="24950" xr:uid="{00000000-0005-0000-0000-0000DBDE0000}"/>
    <cellStyle name="Total 3 3 13 3" xfId="36282" xr:uid="{00000000-0005-0000-0000-0000DCDE0000}"/>
    <cellStyle name="Total 3 3 13 4" xfId="49253" xr:uid="{00000000-0005-0000-0000-0000DDDE0000}"/>
    <cellStyle name="Total 3 3 14" xfId="8375" xr:uid="{00000000-0005-0000-0000-0000DEDE0000}"/>
    <cellStyle name="Total 3 3 14 2" xfId="25491" xr:uid="{00000000-0005-0000-0000-0000DFDE0000}"/>
    <cellStyle name="Total 3 3 14 3" xfId="36765" xr:uid="{00000000-0005-0000-0000-0000E0DE0000}"/>
    <cellStyle name="Total 3 3 14 4" xfId="49736" xr:uid="{00000000-0005-0000-0000-0000E1DE0000}"/>
    <cellStyle name="Total 3 3 15" xfId="8636" xr:uid="{00000000-0005-0000-0000-0000E2DE0000}"/>
    <cellStyle name="Total 3 3 15 2" xfId="25718" xr:uid="{00000000-0005-0000-0000-0000E3DE0000}"/>
    <cellStyle name="Total 3 3 15 3" xfId="36953" xr:uid="{00000000-0005-0000-0000-0000E4DE0000}"/>
    <cellStyle name="Total 3 3 15 4" xfId="49924" xr:uid="{00000000-0005-0000-0000-0000E5DE0000}"/>
    <cellStyle name="Total 3 3 16" xfId="8915" xr:uid="{00000000-0005-0000-0000-0000E6DE0000}"/>
    <cellStyle name="Total 3 3 16 2" xfId="25968" xr:uid="{00000000-0005-0000-0000-0000E7DE0000}"/>
    <cellStyle name="Total 3 3 16 3" xfId="37170" xr:uid="{00000000-0005-0000-0000-0000E8DE0000}"/>
    <cellStyle name="Total 3 3 16 4" xfId="50141" xr:uid="{00000000-0005-0000-0000-0000E9DE0000}"/>
    <cellStyle name="Total 3 3 17" xfId="10679" xr:uid="{00000000-0005-0000-0000-0000EADE0000}"/>
    <cellStyle name="Total 3 3 17 2" xfId="27615" xr:uid="{00000000-0005-0000-0000-0000EBDE0000}"/>
    <cellStyle name="Total 3 3 17 3" xfId="38625" xr:uid="{00000000-0005-0000-0000-0000ECDE0000}"/>
    <cellStyle name="Total 3 3 17 4" xfId="51633" xr:uid="{00000000-0005-0000-0000-0000EDDE0000}"/>
    <cellStyle name="Total 3 3 18" xfId="11003" xr:uid="{00000000-0005-0000-0000-0000EEDE0000}"/>
    <cellStyle name="Total 3 3 18 2" xfId="27910" xr:uid="{00000000-0005-0000-0000-0000EFDE0000}"/>
    <cellStyle name="Total 3 3 18 3" xfId="38864" xr:uid="{00000000-0005-0000-0000-0000F0DE0000}"/>
    <cellStyle name="Total 3 3 18 4" xfId="51872" xr:uid="{00000000-0005-0000-0000-0000F1DE0000}"/>
    <cellStyle name="Total 3 3 19" xfId="11342" xr:uid="{00000000-0005-0000-0000-0000F2DE0000}"/>
    <cellStyle name="Total 3 3 19 2" xfId="28218" xr:uid="{00000000-0005-0000-0000-0000F3DE0000}"/>
    <cellStyle name="Total 3 3 19 3" xfId="39122" xr:uid="{00000000-0005-0000-0000-0000F4DE0000}"/>
    <cellStyle name="Total 3 3 19 4" xfId="52130" xr:uid="{00000000-0005-0000-0000-0000F5DE0000}"/>
    <cellStyle name="Total 3 3 2" xfId="3320" xr:uid="{00000000-0005-0000-0000-0000F6DE0000}"/>
    <cellStyle name="Total 3 3 2 2" xfId="20894" xr:uid="{00000000-0005-0000-0000-0000F7DE0000}"/>
    <cellStyle name="Total 3 3 2 3" xfId="23662" xr:uid="{00000000-0005-0000-0000-0000F8DE0000}"/>
    <cellStyle name="Total 3 3 2 4" xfId="45809" xr:uid="{00000000-0005-0000-0000-0000F9DE0000}"/>
    <cellStyle name="Total 3 3 20" xfId="11612" xr:uid="{00000000-0005-0000-0000-0000FADE0000}"/>
    <cellStyle name="Total 3 3 20 2" xfId="28457" xr:uid="{00000000-0005-0000-0000-0000FBDE0000}"/>
    <cellStyle name="Total 3 3 20 3" xfId="39324" xr:uid="{00000000-0005-0000-0000-0000FCDE0000}"/>
    <cellStyle name="Total 3 3 20 4" xfId="52332" xr:uid="{00000000-0005-0000-0000-0000FDDE0000}"/>
    <cellStyle name="Total 3 3 21" xfId="11944" xr:uid="{00000000-0005-0000-0000-0000FEDE0000}"/>
    <cellStyle name="Total 3 3 21 2" xfId="28757" xr:uid="{00000000-0005-0000-0000-0000FFDE0000}"/>
    <cellStyle name="Total 3 3 21 3" xfId="39586" xr:uid="{00000000-0005-0000-0000-000000DF0000}"/>
    <cellStyle name="Total 3 3 21 4" xfId="52594" xr:uid="{00000000-0005-0000-0000-000001DF0000}"/>
    <cellStyle name="Total 3 3 22" xfId="12228" xr:uid="{00000000-0005-0000-0000-000002DF0000}"/>
    <cellStyle name="Total 3 3 22 2" xfId="29010" xr:uid="{00000000-0005-0000-0000-000003DF0000}"/>
    <cellStyle name="Total 3 3 22 3" xfId="39784" xr:uid="{00000000-0005-0000-0000-000004DF0000}"/>
    <cellStyle name="Total 3 3 22 4" xfId="52792" xr:uid="{00000000-0005-0000-0000-000005DF0000}"/>
    <cellStyle name="Total 3 3 23" xfId="12502" xr:uid="{00000000-0005-0000-0000-000006DF0000}"/>
    <cellStyle name="Total 3 3 23 2" xfId="29251" xr:uid="{00000000-0005-0000-0000-000007DF0000}"/>
    <cellStyle name="Total 3 3 23 3" xfId="39987" xr:uid="{00000000-0005-0000-0000-000008DF0000}"/>
    <cellStyle name="Total 3 3 23 4" xfId="52995" xr:uid="{00000000-0005-0000-0000-000009DF0000}"/>
    <cellStyle name="Total 3 3 24" xfId="12784" xr:uid="{00000000-0005-0000-0000-00000ADF0000}"/>
    <cellStyle name="Total 3 3 24 2" xfId="29501" xr:uid="{00000000-0005-0000-0000-00000BDF0000}"/>
    <cellStyle name="Total 3 3 24 3" xfId="40186" xr:uid="{00000000-0005-0000-0000-00000CDF0000}"/>
    <cellStyle name="Total 3 3 24 4" xfId="53194" xr:uid="{00000000-0005-0000-0000-00000DDF0000}"/>
    <cellStyle name="Total 3 3 25" xfId="13128" xr:uid="{00000000-0005-0000-0000-00000EDF0000}"/>
    <cellStyle name="Total 3 3 25 2" xfId="29810" xr:uid="{00000000-0005-0000-0000-00000FDF0000}"/>
    <cellStyle name="Total 3 3 25 3" xfId="40455" xr:uid="{00000000-0005-0000-0000-000010DF0000}"/>
    <cellStyle name="Total 3 3 25 4" xfId="53463" xr:uid="{00000000-0005-0000-0000-000011DF0000}"/>
    <cellStyle name="Total 3 3 26" xfId="13465" xr:uid="{00000000-0005-0000-0000-000012DF0000}"/>
    <cellStyle name="Total 3 3 26 2" xfId="30117" xr:uid="{00000000-0005-0000-0000-000013DF0000}"/>
    <cellStyle name="Total 3 3 26 3" xfId="40721" xr:uid="{00000000-0005-0000-0000-000014DF0000}"/>
    <cellStyle name="Total 3 3 26 4" xfId="53729" xr:uid="{00000000-0005-0000-0000-000015DF0000}"/>
    <cellStyle name="Total 3 3 27" xfId="13704" xr:uid="{00000000-0005-0000-0000-000016DF0000}"/>
    <cellStyle name="Total 3 3 27 2" xfId="30329" xr:uid="{00000000-0005-0000-0000-000017DF0000}"/>
    <cellStyle name="Total 3 3 27 3" xfId="40906" xr:uid="{00000000-0005-0000-0000-000018DF0000}"/>
    <cellStyle name="Total 3 3 27 4" xfId="53914" xr:uid="{00000000-0005-0000-0000-000019DF0000}"/>
    <cellStyle name="Total 3 3 28" xfId="13979" xr:uid="{00000000-0005-0000-0000-00001ADF0000}"/>
    <cellStyle name="Total 3 3 28 2" xfId="30570" xr:uid="{00000000-0005-0000-0000-00001BDF0000}"/>
    <cellStyle name="Total 3 3 28 3" xfId="41108" xr:uid="{00000000-0005-0000-0000-00001CDF0000}"/>
    <cellStyle name="Total 3 3 28 4" xfId="54116" xr:uid="{00000000-0005-0000-0000-00001DDF0000}"/>
    <cellStyle name="Total 3 3 29" xfId="14276" xr:uid="{00000000-0005-0000-0000-00001EDF0000}"/>
    <cellStyle name="Total 3 3 29 2" xfId="30833" xr:uid="{00000000-0005-0000-0000-00001FDF0000}"/>
    <cellStyle name="Total 3 3 29 3" xfId="41324" xr:uid="{00000000-0005-0000-0000-000020DF0000}"/>
    <cellStyle name="Total 3 3 29 4" xfId="54332" xr:uid="{00000000-0005-0000-0000-000021DF0000}"/>
    <cellStyle name="Total 3 3 3" xfId="3616" xr:uid="{00000000-0005-0000-0000-000022DF0000}"/>
    <cellStyle name="Total 3 3 3 2" xfId="21154" xr:uid="{00000000-0005-0000-0000-000023DF0000}"/>
    <cellStyle name="Total 3 3 3 3" xfId="28928" xr:uid="{00000000-0005-0000-0000-000024DF0000}"/>
    <cellStyle name="Total 3 3 3 4" xfId="46026" xr:uid="{00000000-0005-0000-0000-000025DF0000}"/>
    <cellStyle name="Total 3 3 30" xfId="14600" xr:uid="{00000000-0005-0000-0000-000026DF0000}"/>
    <cellStyle name="Total 3 3 30 2" xfId="31121" xr:uid="{00000000-0005-0000-0000-000027DF0000}"/>
    <cellStyle name="Total 3 3 30 3" xfId="41567" xr:uid="{00000000-0005-0000-0000-000028DF0000}"/>
    <cellStyle name="Total 3 3 30 4" xfId="54575" xr:uid="{00000000-0005-0000-0000-000029DF0000}"/>
    <cellStyle name="Total 3 3 31" xfId="14903" xr:uid="{00000000-0005-0000-0000-00002ADF0000}"/>
    <cellStyle name="Total 3 3 31 2" xfId="31391" xr:uid="{00000000-0005-0000-0000-00002BDF0000}"/>
    <cellStyle name="Total 3 3 31 3" xfId="41799" xr:uid="{00000000-0005-0000-0000-00002CDF0000}"/>
    <cellStyle name="Total 3 3 31 4" xfId="54807" xr:uid="{00000000-0005-0000-0000-00002DDF0000}"/>
    <cellStyle name="Total 3 3 32" xfId="15209" xr:uid="{00000000-0005-0000-0000-00002EDF0000}"/>
    <cellStyle name="Total 3 3 32 2" xfId="31660" xr:uid="{00000000-0005-0000-0000-00002FDF0000}"/>
    <cellStyle name="Total 3 3 32 3" xfId="42030" xr:uid="{00000000-0005-0000-0000-000030DF0000}"/>
    <cellStyle name="Total 3 3 32 4" xfId="55038" xr:uid="{00000000-0005-0000-0000-000031DF0000}"/>
    <cellStyle name="Total 3 3 33" xfId="15655" xr:uid="{00000000-0005-0000-0000-000032DF0000}"/>
    <cellStyle name="Total 3 3 33 2" xfId="32065" xr:uid="{00000000-0005-0000-0000-000033DF0000}"/>
    <cellStyle name="Total 3 3 33 3" xfId="42392" xr:uid="{00000000-0005-0000-0000-000034DF0000}"/>
    <cellStyle name="Total 3 3 33 4" xfId="55400" xr:uid="{00000000-0005-0000-0000-000035DF0000}"/>
    <cellStyle name="Total 3 3 34" xfId="15918" xr:uid="{00000000-0005-0000-0000-000036DF0000}"/>
    <cellStyle name="Total 3 3 34 2" xfId="32292" xr:uid="{00000000-0005-0000-0000-000037DF0000}"/>
    <cellStyle name="Total 3 3 34 3" xfId="42582" xr:uid="{00000000-0005-0000-0000-000038DF0000}"/>
    <cellStyle name="Total 3 3 34 4" xfId="55590" xr:uid="{00000000-0005-0000-0000-000039DF0000}"/>
    <cellStyle name="Total 3 3 35" xfId="16405" xr:uid="{00000000-0005-0000-0000-00003ADF0000}"/>
    <cellStyle name="Total 3 3 35 2" xfId="32738" xr:uid="{00000000-0005-0000-0000-00003BDF0000}"/>
    <cellStyle name="Total 3 3 35 3" xfId="42978" xr:uid="{00000000-0005-0000-0000-00003CDF0000}"/>
    <cellStyle name="Total 3 3 35 4" xfId="55986" xr:uid="{00000000-0005-0000-0000-00003DDF0000}"/>
    <cellStyle name="Total 3 3 36" xfId="16625" xr:uid="{00000000-0005-0000-0000-00003EDF0000}"/>
    <cellStyle name="Total 3 3 36 2" xfId="32934" xr:uid="{00000000-0005-0000-0000-00003FDF0000}"/>
    <cellStyle name="Total 3 3 36 3" xfId="43149" xr:uid="{00000000-0005-0000-0000-000040DF0000}"/>
    <cellStyle name="Total 3 3 36 4" xfId="56157" xr:uid="{00000000-0005-0000-0000-000041DF0000}"/>
    <cellStyle name="Total 3 3 37" xfId="17675" xr:uid="{00000000-0005-0000-0000-000042DF0000}"/>
    <cellStyle name="Total 3 3 37 2" xfId="33885" xr:uid="{00000000-0005-0000-0000-000043DF0000}"/>
    <cellStyle name="Total 3 3 37 3" xfId="43961" xr:uid="{00000000-0005-0000-0000-000044DF0000}"/>
    <cellStyle name="Total 3 3 37 4" xfId="56969" xr:uid="{00000000-0005-0000-0000-000045DF0000}"/>
    <cellStyle name="Total 3 3 38" xfId="17994" xr:uid="{00000000-0005-0000-0000-000046DF0000}"/>
    <cellStyle name="Total 3 3 38 2" xfId="34168" xr:uid="{00000000-0005-0000-0000-000047DF0000}"/>
    <cellStyle name="Total 3 3 38 3" xfId="44195" xr:uid="{00000000-0005-0000-0000-000048DF0000}"/>
    <cellStyle name="Total 3 3 38 4" xfId="57203" xr:uid="{00000000-0005-0000-0000-000049DF0000}"/>
    <cellStyle name="Total 3 3 39" xfId="18305" xr:uid="{00000000-0005-0000-0000-00004ADF0000}"/>
    <cellStyle name="Total 3 3 39 2" xfId="34442" xr:uid="{00000000-0005-0000-0000-00004BDF0000}"/>
    <cellStyle name="Total 3 3 39 3" xfId="44425" xr:uid="{00000000-0005-0000-0000-00004CDF0000}"/>
    <cellStyle name="Total 3 3 39 4" xfId="57433" xr:uid="{00000000-0005-0000-0000-00004DDF0000}"/>
    <cellStyle name="Total 3 3 4" xfId="4476" xr:uid="{00000000-0005-0000-0000-00004EDF0000}"/>
    <cellStyle name="Total 3 3 4 2" xfId="21930" xr:uid="{00000000-0005-0000-0000-00004FDF0000}"/>
    <cellStyle name="Total 3 3 4 3" xfId="26852" xr:uid="{00000000-0005-0000-0000-000050DF0000}"/>
    <cellStyle name="Total 3 3 4 4" xfId="46674" xr:uid="{00000000-0005-0000-0000-000051DF0000}"/>
    <cellStyle name="Total 3 3 40" xfId="18622" xr:uid="{00000000-0005-0000-0000-000052DF0000}"/>
    <cellStyle name="Total 3 3 40 2" xfId="34724" xr:uid="{00000000-0005-0000-0000-000053DF0000}"/>
    <cellStyle name="Total 3 3 40 3" xfId="44661" xr:uid="{00000000-0005-0000-0000-000054DF0000}"/>
    <cellStyle name="Total 3 3 40 4" xfId="57669" xr:uid="{00000000-0005-0000-0000-000055DF0000}"/>
    <cellStyle name="Total 3 3 41" xfId="19084" xr:uid="{00000000-0005-0000-0000-000056DF0000}"/>
    <cellStyle name="Total 3 3 41 2" xfId="35132" xr:uid="{00000000-0005-0000-0000-000057DF0000}"/>
    <cellStyle name="Total 3 3 41 3" xfId="45003" xr:uid="{00000000-0005-0000-0000-000058DF0000}"/>
    <cellStyle name="Total 3 3 41 4" xfId="58011" xr:uid="{00000000-0005-0000-0000-000059DF0000}"/>
    <cellStyle name="Total 3 3 42" xfId="19385" xr:uid="{00000000-0005-0000-0000-00005ADF0000}"/>
    <cellStyle name="Total 3 3 42 2" xfId="35398" xr:uid="{00000000-0005-0000-0000-00005BDF0000}"/>
    <cellStyle name="Total 3 3 42 3" xfId="45226" xr:uid="{00000000-0005-0000-0000-00005CDF0000}"/>
    <cellStyle name="Total 3 3 42 4" xfId="58234" xr:uid="{00000000-0005-0000-0000-00005DDF0000}"/>
    <cellStyle name="Total 3 3 43" xfId="30986" xr:uid="{00000000-0005-0000-0000-00005EDF0000}"/>
    <cellStyle name="Total 3 3 44" xfId="45510" xr:uid="{00000000-0005-0000-0000-00005FDF0000}"/>
    <cellStyle name="Total 3 3 5" xfId="4867" xr:uid="{00000000-0005-0000-0000-000060DF0000}"/>
    <cellStyle name="Total 3 3 5 2" xfId="22292" xr:uid="{00000000-0005-0000-0000-000061DF0000}"/>
    <cellStyle name="Total 3 3 5 3" xfId="22058" xr:uid="{00000000-0005-0000-0000-000062DF0000}"/>
    <cellStyle name="Total 3 3 5 4" xfId="46987" xr:uid="{00000000-0005-0000-0000-000063DF0000}"/>
    <cellStyle name="Total 3 3 6" xfId="5093" xr:uid="{00000000-0005-0000-0000-000064DF0000}"/>
    <cellStyle name="Total 3 3 6 2" xfId="22497" xr:uid="{00000000-0005-0000-0000-000065DF0000}"/>
    <cellStyle name="Total 3 3 6 3" xfId="20572" xr:uid="{00000000-0005-0000-0000-000066DF0000}"/>
    <cellStyle name="Total 3 3 6 4" xfId="47169" xr:uid="{00000000-0005-0000-0000-000067DF0000}"/>
    <cellStyle name="Total 3 3 7" xfId="5378" xr:uid="{00000000-0005-0000-0000-000068DF0000}"/>
    <cellStyle name="Total 3 3 7 2" xfId="22758" xr:uid="{00000000-0005-0000-0000-000069DF0000}"/>
    <cellStyle name="Total 3 3 7 3" xfId="20312" xr:uid="{00000000-0005-0000-0000-00006ADF0000}"/>
    <cellStyle name="Total 3 3 7 4" xfId="47387" xr:uid="{00000000-0005-0000-0000-00006BDF0000}"/>
    <cellStyle name="Total 3 3 8" xfId="5586" xr:uid="{00000000-0005-0000-0000-00006CDF0000}"/>
    <cellStyle name="Total 3 3 8 2" xfId="22946" xr:uid="{00000000-0005-0000-0000-00006DDF0000}"/>
    <cellStyle name="Total 3 3 8 3" xfId="29649" xr:uid="{00000000-0005-0000-0000-00006EDF0000}"/>
    <cellStyle name="Total 3 3 8 4" xfId="47549" xr:uid="{00000000-0005-0000-0000-00006FDF0000}"/>
    <cellStyle name="Total 3 3 9" xfId="6180" xr:uid="{00000000-0005-0000-0000-000070DF0000}"/>
    <cellStyle name="Total 3 3 9 2" xfId="23502" xr:uid="{00000000-0005-0000-0000-000071DF0000}"/>
    <cellStyle name="Total 3 3 9 3" xfId="28096" xr:uid="{00000000-0005-0000-0000-000072DF0000}"/>
    <cellStyle name="Total 3 3 9 4" xfId="48037" xr:uid="{00000000-0005-0000-0000-000073DF0000}"/>
    <cellStyle name="Total 3 4" xfId="2740" xr:uid="{00000000-0005-0000-0000-000074DF0000}"/>
    <cellStyle name="Total 3 4 10" xfId="5944" xr:uid="{00000000-0005-0000-0000-000075DF0000}"/>
    <cellStyle name="Total 3 4 10 2" xfId="23282" xr:uid="{00000000-0005-0000-0000-000076DF0000}"/>
    <cellStyle name="Total 3 4 10 3" xfId="28750" xr:uid="{00000000-0005-0000-0000-000077DF0000}"/>
    <cellStyle name="Total 3 4 10 4" xfId="47850" xr:uid="{00000000-0005-0000-0000-000078DF0000}"/>
    <cellStyle name="Total 3 4 11" xfId="6660" xr:uid="{00000000-0005-0000-0000-000079DF0000}"/>
    <cellStyle name="Total 3 4 11 2" xfId="23938" xr:uid="{00000000-0005-0000-0000-00007ADF0000}"/>
    <cellStyle name="Total 3 4 11 3" xfId="21036" xr:uid="{00000000-0005-0000-0000-00007BDF0000}"/>
    <cellStyle name="Total 3 4 11 4" xfId="48421" xr:uid="{00000000-0005-0000-0000-00007CDF0000}"/>
    <cellStyle name="Total 3 4 12" xfId="7449" xr:uid="{00000000-0005-0000-0000-00007DDF0000}"/>
    <cellStyle name="Total 3 4 12 2" xfId="24648" xr:uid="{00000000-0005-0000-0000-00007EDF0000}"/>
    <cellStyle name="Total 3 4 12 3" xfId="36039" xr:uid="{00000000-0005-0000-0000-00007FDF0000}"/>
    <cellStyle name="Total 3 4 12 4" xfId="49010" xr:uid="{00000000-0005-0000-0000-000080DF0000}"/>
    <cellStyle name="Total 3 4 13" xfId="7756" xr:uid="{00000000-0005-0000-0000-000081DF0000}"/>
    <cellStyle name="Total 3 4 13 2" xfId="24919" xr:uid="{00000000-0005-0000-0000-000082DF0000}"/>
    <cellStyle name="Total 3 4 13 3" xfId="36270" xr:uid="{00000000-0005-0000-0000-000083DF0000}"/>
    <cellStyle name="Total 3 4 13 4" xfId="49241" xr:uid="{00000000-0005-0000-0000-000084DF0000}"/>
    <cellStyle name="Total 3 4 14" xfId="8332" xr:uid="{00000000-0005-0000-0000-000085DF0000}"/>
    <cellStyle name="Total 3 4 14 2" xfId="25457" xr:uid="{00000000-0005-0000-0000-000086DF0000}"/>
    <cellStyle name="Total 3 4 14 3" xfId="36748" xr:uid="{00000000-0005-0000-0000-000087DF0000}"/>
    <cellStyle name="Total 3 4 14 4" xfId="49719" xr:uid="{00000000-0005-0000-0000-000088DF0000}"/>
    <cellStyle name="Total 3 4 15" xfId="8147" xr:uid="{00000000-0005-0000-0000-000089DF0000}"/>
    <cellStyle name="Total 3 4 15 2" xfId="25280" xr:uid="{00000000-0005-0000-0000-00008ADF0000}"/>
    <cellStyle name="Total 3 4 15 3" xfId="36583" xr:uid="{00000000-0005-0000-0000-00008BDF0000}"/>
    <cellStyle name="Total 3 4 15 4" xfId="49554" xr:uid="{00000000-0005-0000-0000-00008CDF0000}"/>
    <cellStyle name="Total 3 4 16" xfId="8877" xr:uid="{00000000-0005-0000-0000-00008DDF0000}"/>
    <cellStyle name="Total 3 4 16 2" xfId="25939" xr:uid="{00000000-0005-0000-0000-00008EDF0000}"/>
    <cellStyle name="Total 3 4 16 3" xfId="37158" xr:uid="{00000000-0005-0000-0000-00008FDF0000}"/>
    <cellStyle name="Total 3 4 16 4" xfId="50129" xr:uid="{00000000-0005-0000-0000-000090DF0000}"/>
    <cellStyle name="Total 3 4 17" xfId="10056" xr:uid="{00000000-0005-0000-0000-000091DF0000}"/>
    <cellStyle name="Total 3 4 17 2" xfId="27034" xr:uid="{00000000-0005-0000-0000-000092DF0000}"/>
    <cellStyle name="Total 3 4 17 3" xfId="38123" xr:uid="{00000000-0005-0000-0000-000093DF0000}"/>
    <cellStyle name="Total 3 4 17 4" xfId="51088" xr:uid="{00000000-0005-0000-0000-000094DF0000}"/>
    <cellStyle name="Total 3 4 18" xfId="10949" xr:uid="{00000000-0005-0000-0000-000095DF0000}"/>
    <cellStyle name="Total 3 4 18 2" xfId="27868" xr:uid="{00000000-0005-0000-0000-000096DF0000}"/>
    <cellStyle name="Total 3 4 18 3" xfId="38844" xr:uid="{00000000-0005-0000-0000-000097DF0000}"/>
    <cellStyle name="Total 3 4 18 4" xfId="51852" xr:uid="{00000000-0005-0000-0000-000098DF0000}"/>
    <cellStyle name="Total 3 4 19" xfId="11289" xr:uid="{00000000-0005-0000-0000-000099DF0000}"/>
    <cellStyle name="Total 3 4 19 2" xfId="28172" xr:uid="{00000000-0005-0000-0000-00009ADF0000}"/>
    <cellStyle name="Total 3 4 19 3" xfId="39096" xr:uid="{00000000-0005-0000-0000-00009BDF0000}"/>
    <cellStyle name="Total 3 4 19 4" xfId="52104" xr:uid="{00000000-0005-0000-0000-00009CDF0000}"/>
    <cellStyle name="Total 3 4 2" xfId="3274" xr:uid="{00000000-0005-0000-0000-00009DDF0000}"/>
    <cellStyle name="Total 3 4 2 2" xfId="20859" xr:uid="{00000000-0005-0000-0000-00009EDF0000}"/>
    <cellStyle name="Total 3 4 2 3" xfId="27255" xr:uid="{00000000-0005-0000-0000-00009FDF0000}"/>
    <cellStyle name="Total 3 4 2 4" xfId="45797" xr:uid="{00000000-0005-0000-0000-0000A0DF0000}"/>
    <cellStyle name="Total 3 4 20" xfId="11136" xr:uid="{00000000-0005-0000-0000-0000A1DF0000}"/>
    <cellStyle name="Total 3 4 20 2" xfId="28040" xr:uid="{00000000-0005-0000-0000-0000A2DF0000}"/>
    <cellStyle name="Total 3 4 20 3" xfId="38992" xr:uid="{00000000-0005-0000-0000-0000A3DF0000}"/>
    <cellStyle name="Total 3 4 20 4" xfId="52000" xr:uid="{00000000-0005-0000-0000-0000A4DF0000}"/>
    <cellStyle name="Total 3 4 21" xfId="11895" xr:uid="{00000000-0005-0000-0000-0000A5DF0000}"/>
    <cellStyle name="Total 3 4 21 2" xfId="28716" xr:uid="{00000000-0005-0000-0000-0000A6DF0000}"/>
    <cellStyle name="Total 3 4 21 3" xfId="39564" xr:uid="{00000000-0005-0000-0000-0000A7DF0000}"/>
    <cellStyle name="Total 3 4 21 4" xfId="52572" xr:uid="{00000000-0005-0000-0000-0000A8DF0000}"/>
    <cellStyle name="Total 3 4 22" xfId="12179" xr:uid="{00000000-0005-0000-0000-0000A9DF0000}"/>
    <cellStyle name="Total 3 4 22 2" xfId="28971" xr:uid="{00000000-0005-0000-0000-0000AADF0000}"/>
    <cellStyle name="Total 3 4 22 3" xfId="39770" xr:uid="{00000000-0005-0000-0000-0000ABDF0000}"/>
    <cellStyle name="Total 3 4 22 4" xfId="52778" xr:uid="{00000000-0005-0000-0000-0000ACDF0000}"/>
    <cellStyle name="Total 3 4 23" xfId="12149" xr:uid="{00000000-0005-0000-0000-0000ADDF0000}"/>
    <cellStyle name="Total 3 4 23 2" xfId="28945" xr:uid="{00000000-0005-0000-0000-0000AEDF0000}"/>
    <cellStyle name="Total 3 4 23 3" xfId="39750" xr:uid="{00000000-0005-0000-0000-0000AFDF0000}"/>
    <cellStyle name="Total 3 4 23 4" xfId="52758" xr:uid="{00000000-0005-0000-0000-0000B0DF0000}"/>
    <cellStyle name="Total 3 4 24" xfId="12735" xr:uid="{00000000-0005-0000-0000-0000B1DF0000}"/>
    <cellStyle name="Total 3 4 24 2" xfId="29463" xr:uid="{00000000-0005-0000-0000-0000B2DF0000}"/>
    <cellStyle name="Total 3 4 24 3" xfId="40171" xr:uid="{00000000-0005-0000-0000-0000B3DF0000}"/>
    <cellStyle name="Total 3 4 24 4" xfId="53179" xr:uid="{00000000-0005-0000-0000-0000B4DF0000}"/>
    <cellStyle name="Total 3 4 25" xfId="13082" xr:uid="{00000000-0005-0000-0000-0000B5DF0000}"/>
    <cellStyle name="Total 3 4 25 2" xfId="29775" xr:uid="{00000000-0005-0000-0000-0000B6DF0000}"/>
    <cellStyle name="Total 3 4 25 3" xfId="40438" xr:uid="{00000000-0005-0000-0000-0000B7DF0000}"/>
    <cellStyle name="Total 3 4 25 4" xfId="53446" xr:uid="{00000000-0005-0000-0000-0000B8DF0000}"/>
    <cellStyle name="Total 3 4 26" xfId="13414" xr:uid="{00000000-0005-0000-0000-0000B9DF0000}"/>
    <cellStyle name="Total 3 4 26 2" xfId="30076" xr:uid="{00000000-0005-0000-0000-0000BADF0000}"/>
    <cellStyle name="Total 3 4 26 3" xfId="40697" xr:uid="{00000000-0005-0000-0000-0000BBDF0000}"/>
    <cellStyle name="Total 3 4 26 4" xfId="53705" xr:uid="{00000000-0005-0000-0000-0000BCDF0000}"/>
    <cellStyle name="Total 3 4 27" xfId="13069" xr:uid="{00000000-0005-0000-0000-0000BDDF0000}"/>
    <cellStyle name="Total 3 4 27 2" xfId="29762" xr:uid="{00000000-0005-0000-0000-0000BEDF0000}"/>
    <cellStyle name="Total 3 4 27 3" xfId="40427" xr:uid="{00000000-0005-0000-0000-0000BFDF0000}"/>
    <cellStyle name="Total 3 4 27 4" xfId="53435" xr:uid="{00000000-0005-0000-0000-0000C0DF0000}"/>
    <cellStyle name="Total 3 4 28" xfId="9516" xr:uid="{00000000-0005-0000-0000-0000C1DF0000}"/>
    <cellStyle name="Total 3 4 28 2" xfId="26532" xr:uid="{00000000-0005-0000-0000-0000C2DF0000}"/>
    <cellStyle name="Total 3 4 28 3" xfId="37678" xr:uid="{00000000-0005-0000-0000-0000C3DF0000}"/>
    <cellStyle name="Total 3 4 28 4" xfId="50644" xr:uid="{00000000-0005-0000-0000-0000C4DF0000}"/>
    <cellStyle name="Total 3 4 29" xfId="14228" xr:uid="{00000000-0005-0000-0000-0000C5DF0000}"/>
    <cellStyle name="Total 3 4 29 2" xfId="30797" xr:uid="{00000000-0005-0000-0000-0000C6DF0000}"/>
    <cellStyle name="Total 3 4 29 3" xfId="41310" xr:uid="{00000000-0005-0000-0000-0000C7DF0000}"/>
    <cellStyle name="Total 3 4 29 4" xfId="54318" xr:uid="{00000000-0005-0000-0000-0000C8DF0000}"/>
    <cellStyle name="Total 3 4 3" xfId="3570" xr:uid="{00000000-0005-0000-0000-0000C9DF0000}"/>
    <cellStyle name="Total 3 4 3 2" xfId="21123" xr:uid="{00000000-0005-0000-0000-0000CADF0000}"/>
    <cellStyle name="Total 3 4 3 3" xfId="33457" xr:uid="{00000000-0005-0000-0000-0000CBDF0000}"/>
    <cellStyle name="Total 3 4 3 4" xfId="46014" xr:uid="{00000000-0005-0000-0000-0000CCDF0000}"/>
    <cellStyle name="Total 3 4 30" xfId="14551" xr:uid="{00000000-0005-0000-0000-0000CDDF0000}"/>
    <cellStyle name="Total 3 4 30 2" xfId="31085" xr:uid="{00000000-0005-0000-0000-0000CEDF0000}"/>
    <cellStyle name="Total 3 4 30 3" xfId="41553" xr:uid="{00000000-0005-0000-0000-0000CFDF0000}"/>
    <cellStyle name="Total 3 4 30 4" xfId="54561" xr:uid="{00000000-0005-0000-0000-0000D0DF0000}"/>
    <cellStyle name="Total 3 4 31" xfId="14864" xr:uid="{00000000-0005-0000-0000-0000D1DF0000}"/>
    <cellStyle name="Total 3 4 31 2" xfId="31362" xr:uid="{00000000-0005-0000-0000-0000D2DF0000}"/>
    <cellStyle name="Total 3 4 31 3" xfId="41786" xr:uid="{00000000-0005-0000-0000-0000D3DF0000}"/>
    <cellStyle name="Total 3 4 31 4" xfId="54794" xr:uid="{00000000-0005-0000-0000-0000D4DF0000}"/>
    <cellStyle name="Total 3 4 32" xfId="15163" xr:uid="{00000000-0005-0000-0000-0000D5DF0000}"/>
    <cellStyle name="Total 3 4 32 2" xfId="31629" xr:uid="{00000000-0005-0000-0000-0000D6DF0000}"/>
    <cellStyle name="Total 3 4 32 3" xfId="42018" xr:uid="{00000000-0005-0000-0000-0000D7DF0000}"/>
    <cellStyle name="Total 3 4 32 4" xfId="55026" xr:uid="{00000000-0005-0000-0000-0000D8DF0000}"/>
    <cellStyle name="Total 3 4 33" xfId="15614" xr:uid="{00000000-0005-0000-0000-0000D9DF0000}"/>
    <cellStyle name="Total 3 4 33 2" xfId="32035" xr:uid="{00000000-0005-0000-0000-0000DADF0000}"/>
    <cellStyle name="Total 3 4 33 3" xfId="42378" xr:uid="{00000000-0005-0000-0000-0000DBDF0000}"/>
    <cellStyle name="Total 3 4 33 4" xfId="55386" xr:uid="{00000000-0005-0000-0000-0000DCDF0000}"/>
    <cellStyle name="Total 3 4 34" xfId="15872" xr:uid="{00000000-0005-0000-0000-0000DDDF0000}"/>
    <cellStyle name="Total 3 4 34 2" xfId="32263" xr:uid="{00000000-0005-0000-0000-0000DEDF0000}"/>
    <cellStyle name="Total 3 4 34 3" xfId="42570" xr:uid="{00000000-0005-0000-0000-0000DFDF0000}"/>
    <cellStyle name="Total 3 4 34 4" xfId="55578" xr:uid="{00000000-0005-0000-0000-0000E0DF0000}"/>
    <cellStyle name="Total 3 4 35" xfId="16359" xr:uid="{00000000-0005-0000-0000-0000E1DF0000}"/>
    <cellStyle name="Total 3 4 35 2" xfId="32702" xr:uid="{00000000-0005-0000-0000-0000E2DF0000}"/>
    <cellStyle name="Total 3 4 35 3" xfId="42958" xr:uid="{00000000-0005-0000-0000-0000E3DF0000}"/>
    <cellStyle name="Total 3 4 35 4" xfId="55966" xr:uid="{00000000-0005-0000-0000-0000E4DF0000}"/>
    <cellStyle name="Total 3 4 36" xfId="16213" xr:uid="{00000000-0005-0000-0000-0000E5DF0000}"/>
    <cellStyle name="Total 3 4 36 2" xfId="32565" xr:uid="{00000000-0005-0000-0000-0000E6DF0000}"/>
    <cellStyle name="Total 3 4 36 3" xfId="42827" xr:uid="{00000000-0005-0000-0000-0000E7DF0000}"/>
    <cellStyle name="Total 3 4 36 4" xfId="55835" xr:uid="{00000000-0005-0000-0000-0000E8DF0000}"/>
    <cellStyle name="Total 3 4 37" xfId="17134" xr:uid="{00000000-0005-0000-0000-0000E9DF0000}"/>
    <cellStyle name="Total 3 4 37 2" xfId="33399" xr:uid="{00000000-0005-0000-0000-0000EADF0000}"/>
    <cellStyle name="Total 3 4 37 3" xfId="43560" xr:uid="{00000000-0005-0000-0000-0000EBDF0000}"/>
    <cellStyle name="Total 3 4 37 4" xfId="56568" xr:uid="{00000000-0005-0000-0000-0000ECDF0000}"/>
    <cellStyle name="Total 3 4 38" xfId="17946" xr:uid="{00000000-0005-0000-0000-0000EDDF0000}"/>
    <cellStyle name="Total 3 4 38 2" xfId="34130" xr:uid="{00000000-0005-0000-0000-0000EEDF0000}"/>
    <cellStyle name="Total 3 4 38 3" xfId="44182" xr:uid="{00000000-0005-0000-0000-0000EFDF0000}"/>
    <cellStyle name="Total 3 4 38 4" xfId="57190" xr:uid="{00000000-0005-0000-0000-0000F0DF0000}"/>
    <cellStyle name="Total 3 4 39" xfId="18257" xr:uid="{00000000-0005-0000-0000-0000F1DF0000}"/>
    <cellStyle name="Total 3 4 39 2" xfId="34404" xr:uid="{00000000-0005-0000-0000-0000F2DF0000}"/>
    <cellStyle name="Total 3 4 39 3" xfId="44412" xr:uid="{00000000-0005-0000-0000-0000F3DF0000}"/>
    <cellStyle name="Total 3 4 39 4" xfId="57420" xr:uid="{00000000-0005-0000-0000-0000F4DF0000}"/>
    <cellStyle name="Total 3 4 4" xfId="3999" xr:uid="{00000000-0005-0000-0000-0000F5DF0000}"/>
    <cellStyle name="Total 3 4 4 2" xfId="21506" xr:uid="{00000000-0005-0000-0000-0000F6DF0000}"/>
    <cellStyle name="Total 3 4 4 3" xfId="19999" xr:uid="{00000000-0005-0000-0000-0000F7DF0000}"/>
    <cellStyle name="Total 3 4 4 4" xfId="46333" xr:uid="{00000000-0005-0000-0000-0000F8DF0000}"/>
    <cellStyle name="Total 3 4 40" xfId="18576" xr:uid="{00000000-0005-0000-0000-0000F9DF0000}"/>
    <cellStyle name="Total 3 4 40 2" xfId="34690" xr:uid="{00000000-0005-0000-0000-0000FADF0000}"/>
    <cellStyle name="Total 3 4 40 3" xfId="44649" xr:uid="{00000000-0005-0000-0000-0000FBDF0000}"/>
    <cellStyle name="Total 3 4 40 4" xfId="57657" xr:uid="{00000000-0005-0000-0000-0000FCDF0000}"/>
    <cellStyle name="Total 3 4 41" xfId="19038" xr:uid="{00000000-0005-0000-0000-0000FDDF0000}"/>
    <cellStyle name="Total 3 4 41 2" xfId="35098" xr:uid="{00000000-0005-0000-0000-0000FEDF0000}"/>
    <cellStyle name="Total 3 4 41 3" xfId="44991" xr:uid="{00000000-0005-0000-0000-0000FFDF0000}"/>
    <cellStyle name="Total 3 4 41 4" xfId="57999" xr:uid="{00000000-0005-0000-0000-000000E00000}"/>
    <cellStyle name="Total 3 4 42" xfId="19339" xr:uid="{00000000-0005-0000-0000-000001E00000}"/>
    <cellStyle name="Total 3 4 42 2" xfId="35367" xr:uid="{00000000-0005-0000-0000-000002E00000}"/>
    <cellStyle name="Total 3 4 42 3" xfId="45214" xr:uid="{00000000-0005-0000-0000-000003E00000}"/>
    <cellStyle name="Total 3 4 42 4" xfId="58222" xr:uid="{00000000-0005-0000-0000-000004E00000}"/>
    <cellStyle name="Total 3 4 43" xfId="22485" xr:uid="{00000000-0005-0000-0000-000005E00000}"/>
    <cellStyle name="Total 3 4 44" xfId="45498" xr:uid="{00000000-0005-0000-0000-000006E00000}"/>
    <cellStyle name="Total 3 4 5" xfId="4821" xr:uid="{00000000-0005-0000-0000-000007E00000}"/>
    <cellStyle name="Total 3 4 5 2" xfId="22254" xr:uid="{00000000-0005-0000-0000-000008E00000}"/>
    <cellStyle name="Total 3 4 5 3" xfId="30961" xr:uid="{00000000-0005-0000-0000-000009E00000}"/>
    <cellStyle name="Total 3 4 5 4" xfId="46967" xr:uid="{00000000-0005-0000-0000-00000AE00000}"/>
    <cellStyle name="Total 3 4 6" xfId="4070" xr:uid="{00000000-0005-0000-0000-00000BE00000}"/>
    <cellStyle name="Total 3 4 6 2" xfId="21573" xr:uid="{00000000-0005-0000-0000-00000CE00000}"/>
    <cellStyle name="Total 3 4 6 3" xfId="19939" xr:uid="{00000000-0005-0000-0000-00000DE00000}"/>
    <cellStyle name="Total 3 4 6 4" xfId="46393" xr:uid="{00000000-0005-0000-0000-00000EE00000}"/>
    <cellStyle name="Total 3 4 7" xfId="5334" xr:uid="{00000000-0005-0000-0000-00000FE00000}"/>
    <cellStyle name="Total 3 4 7 2" xfId="22721" xr:uid="{00000000-0005-0000-0000-000010E00000}"/>
    <cellStyle name="Total 3 4 7 3" xfId="20329" xr:uid="{00000000-0005-0000-0000-000011E00000}"/>
    <cellStyle name="Total 3 4 7 4" xfId="47369" xr:uid="{00000000-0005-0000-0000-000012E00000}"/>
    <cellStyle name="Total 3 4 8" xfId="3858" xr:uid="{00000000-0005-0000-0000-000013E00000}"/>
    <cellStyle name="Total 3 4 8 2" xfId="21375" xr:uid="{00000000-0005-0000-0000-000014E00000}"/>
    <cellStyle name="Total 3 4 8 3" xfId="20107" xr:uid="{00000000-0005-0000-0000-000015E00000}"/>
    <cellStyle name="Total 3 4 8 4" xfId="46219" xr:uid="{00000000-0005-0000-0000-000016E00000}"/>
    <cellStyle name="Total 3 4 9" xfId="6134" xr:uid="{00000000-0005-0000-0000-000017E00000}"/>
    <cellStyle name="Total 3 4 9 2" xfId="23466" xr:uid="{00000000-0005-0000-0000-000018E00000}"/>
    <cellStyle name="Total 3 4 9 3" xfId="29396" xr:uid="{00000000-0005-0000-0000-000019E00000}"/>
    <cellStyle name="Total 3 4 9 4" xfId="48020" xr:uid="{00000000-0005-0000-0000-00001AE00000}"/>
    <cellStyle name="Total 3 5" xfId="3931" xr:uid="{00000000-0005-0000-0000-00001BE00000}"/>
    <cellStyle name="Total 3 5 2" xfId="21445" xr:uid="{00000000-0005-0000-0000-00001CE00000}"/>
    <cellStyle name="Total 3 5 3" xfId="20050" xr:uid="{00000000-0005-0000-0000-00001DE00000}"/>
    <cellStyle name="Total 3 5 4" xfId="46281" xr:uid="{00000000-0005-0000-0000-00001EE00000}"/>
    <cellStyle name="Total 3 6" xfId="6540" xr:uid="{00000000-0005-0000-0000-00001FE00000}"/>
    <cellStyle name="Total 3 6 2" xfId="23835" xr:uid="{00000000-0005-0000-0000-000020E00000}"/>
    <cellStyle name="Total 3 6 3" xfId="35103" xr:uid="{00000000-0005-0000-0000-000021E00000}"/>
    <cellStyle name="Total 3 6 4" xfId="48333" xr:uid="{00000000-0005-0000-0000-000022E00000}"/>
    <cellStyle name="Total 3 7" xfId="8048" xr:uid="{00000000-0005-0000-0000-000023E00000}"/>
    <cellStyle name="Total 3 7 2" xfId="25183" xr:uid="{00000000-0005-0000-0000-000024E00000}"/>
    <cellStyle name="Total 3 7 3" xfId="36493" xr:uid="{00000000-0005-0000-0000-000025E00000}"/>
    <cellStyle name="Total 3 7 4" xfId="49464" xr:uid="{00000000-0005-0000-0000-000026E00000}"/>
    <cellStyle name="Total 3 8" xfId="8196" xr:uid="{00000000-0005-0000-0000-000027E00000}"/>
    <cellStyle name="Total 3 8 2" xfId="25327" xr:uid="{00000000-0005-0000-0000-000028E00000}"/>
    <cellStyle name="Total 3 8 3" xfId="36630" xr:uid="{00000000-0005-0000-0000-000029E00000}"/>
    <cellStyle name="Total 3 8 4" xfId="49601" xr:uid="{00000000-0005-0000-0000-00002AE00000}"/>
    <cellStyle name="Total 3 9" xfId="10275" xr:uid="{00000000-0005-0000-0000-00002BE00000}"/>
    <cellStyle name="Total 3 9 2" xfId="27240" xr:uid="{00000000-0005-0000-0000-00002CE00000}"/>
    <cellStyle name="Total 3 9 3" xfId="38307" xr:uid="{00000000-0005-0000-0000-00002DE00000}"/>
    <cellStyle name="Total 3 9 4" xfId="51264" xr:uid="{00000000-0005-0000-0000-00002EE00000}"/>
    <cellStyle name="Total 4" xfId="2063" xr:uid="{00000000-0005-0000-0000-00002FE00000}"/>
    <cellStyle name="Total 4 10" xfId="9814" xr:uid="{00000000-0005-0000-0000-000030E00000}"/>
    <cellStyle name="Total 4 10 2" xfId="26810" xr:uid="{00000000-0005-0000-0000-000031E00000}"/>
    <cellStyle name="Total 4 10 3" xfId="37934" xr:uid="{00000000-0005-0000-0000-000032E00000}"/>
    <cellStyle name="Total 4 10 4" xfId="50900" xr:uid="{00000000-0005-0000-0000-000033E00000}"/>
    <cellStyle name="Total 4 11" xfId="9451" xr:uid="{00000000-0005-0000-0000-000034E00000}"/>
    <cellStyle name="Total 4 11 2" xfId="26472" xr:uid="{00000000-0005-0000-0000-000035E00000}"/>
    <cellStyle name="Total 4 11 3" xfId="37623" xr:uid="{00000000-0005-0000-0000-000036E00000}"/>
    <cellStyle name="Total 4 11 4" xfId="50589" xr:uid="{00000000-0005-0000-0000-000037E00000}"/>
    <cellStyle name="Total 4 12" xfId="10243" xr:uid="{00000000-0005-0000-0000-000038E00000}"/>
    <cellStyle name="Total 4 12 2" xfId="27210" xr:uid="{00000000-0005-0000-0000-000039E00000}"/>
    <cellStyle name="Total 4 12 3" xfId="38280" xr:uid="{00000000-0005-0000-0000-00003AE00000}"/>
    <cellStyle name="Total 4 12 4" xfId="51237" xr:uid="{00000000-0005-0000-0000-00003BE00000}"/>
    <cellStyle name="Total 4 13" xfId="9679" xr:uid="{00000000-0005-0000-0000-00003CE00000}"/>
    <cellStyle name="Total 4 13 2" xfId="26680" xr:uid="{00000000-0005-0000-0000-00003DE00000}"/>
    <cellStyle name="Total 4 13 3" xfId="37821" xr:uid="{00000000-0005-0000-0000-00003EE00000}"/>
    <cellStyle name="Total 4 13 4" xfId="50787" xr:uid="{00000000-0005-0000-0000-00003FE00000}"/>
    <cellStyle name="Total 4 14" xfId="10115" xr:uid="{00000000-0005-0000-0000-000040E00000}"/>
    <cellStyle name="Total 4 14 2" xfId="27091" xr:uid="{00000000-0005-0000-0000-000041E00000}"/>
    <cellStyle name="Total 4 14 3" xfId="38174" xr:uid="{00000000-0005-0000-0000-000042E00000}"/>
    <cellStyle name="Total 4 14 4" xfId="51139" xr:uid="{00000000-0005-0000-0000-000043E00000}"/>
    <cellStyle name="Total 4 15" xfId="9301" xr:uid="{00000000-0005-0000-0000-000044E00000}"/>
    <cellStyle name="Total 4 15 2" xfId="26331" xr:uid="{00000000-0005-0000-0000-000045E00000}"/>
    <cellStyle name="Total 4 15 3" xfId="37502" xr:uid="{00000000-0005-0000-0000-000046E00000}"/>
    <cellStyle name="Total 4 15 4" xfId="50468" xr:uid="{00000000-0005-0000-0000-000047E00000}"/>
    <cellStyle name="Total 4 16" xfId="11792" xr:uid="{00000000-0005-0000-0000-000048E00000}"/>
    <cellStyle name="Total 4 16 2" xfId="28622" xr:uid="{00000000-0005-0000-0000-000049E00000}"/>
    <cellStyle name="Total 4 16 3" xfId="39477" xr:uid="{00000000-0005-0000-0000-00004AE00000}"/>
    <cellStyle name="Total 4 16 4" xfId="52485" xr:uid="{00000000-0005-0000-0000-00004BE00000}"/>
    <cellStyle name="Total 4 17" xfId="16147" xr:uid="{00000000-0005-0000-0000-00004CE00000}"/>
    <cellStyle name="Total 4 17 2" xfId="32503" xr:uid="{00000000-0005-0000-0000-00004DE00000}"/>
    <cellStyle name="Total 4 17 3" xfId="42774" xr:uid="{00000000-0005-0000-0000-00004EE00000}"/>
    <cellStyle name="Total 4 17 4" xfId="55782" xr:uid="{00000000-0005-0000-0000-00004FE00000}"/>
    <cellStyle name="Total 4 18" xfId="16902" xr:uid="{00000000-0005-0000-0000-000050E00000}"/>
    <cellStyle name="Total 4 18 2" xfId="33185" xr:uid="{00000000-0005-0000-0000-000051E00000}"/>
    <cellStyle name="Total 4 18 3" xfId="43379" xr:uid="{00000000-0005-0000-0000-000052E00000}"/>
    <cellStyle name="Total 4 18 4" xfId="56387" xr:uid="{00000000-0005-0000-0000-000053E00000}"/>
    <cellStyle name="Total 4 19" xfId="17804" xr:uid="{00000000-0005-0000-0000-000054E00000}"/>
    <cellStyle name="Total 4 19 2" xfId="34012" xr:uid="{00000000-0005-0000-0000-000055E00000}"/>
    <cellStyle name="Total 4 19 3" xfId="44085" xr:uid="{00000000-0005-0000-0000-000056E00000}"/>
    <cellStyle name="Total 4 19 4" xfId="57093" xr:uid="{00000000-0005-0000-0000-000057E00000}"/>
    <cellStyle name="Total 4 2" xfId="2949" xr:uid="{00000000-0005-0000-0000-000058E00000}"/>
    <cellStyle name="Total 4 2 10" xfId="6548" xr:uid="{00000000-0005-0000-0000-000059E00000}"/>
    <cellStyle name="Total 4 2 10 2" xfId="23843" xr:uid="{00000000-0005-0000-0000-00005AE00000}"/>
    <cellStyle name="Total 4 2 10 3" xfId="32709" xr:uid="{00000000-0005-0000-0000-00005BE00000}"/>
    <cellStyle name="Total 4 2 10 4" xfId="48341" xr:uid="{00000000-0005-0000-0000-00005CE00000}"/>
    <cellStyle name="Total 4 2 11" xfId="6845" xr:uid="{00000000-0005-0000-0000-00005DE00000}"/>
    <cellStyle name="Total 4 2 11 2" xfId="24108" xr:uid="{00000000-0005-0000-0000-00005EE00000}"/>
    <cellStyle name="Total 4 2 11 3" xfId="33342" xr:uid="{00000000-0005-0000-0000-00005FE00000}"/>
    <cellStyle name="Total 4 2 11 4" xfId="48563" xr:uid="{00000000-0005-0000-0000-000060E00000}"/>
    <cellStyle name="Total 4 2 12" xfId="7635" xr:uid="{00000000-0005-0000-0000-000061E00000}"/>
    <cellStyle name="Total 4 2 12 2" xfId="24815" xr:uid="{00000000-0005-0000-0000-000062E00000}"/>
    <cellStyle name="Total 4 2 12 3" xfId="36182" xr:uid="{00000000-0005-0000-0000-000063E00000}"/>
    <cellStyle name="Total 4 2 12 4" xfId="49153" xr:uid="{00000000-0005-0000-0000-000064E00000}"/>
    <cellStyle name="Total 4 2 13" xfId="7932" xr:uid="{00000000-0005-0000-0000-000065E00000}"/>
    <cellStyle name="Total 4 2 13 2" xfId="25082" xr:uid="{00000000-0005-0000-0000-000066E00000}"/>
    <cellStyle name="Total 4 2 13 3" xfId="36412" xr:uid="{00000000-0005-0000-0000-000067E00000}"/>
    <cellStyle name="Total 4 2 13 4" xfId="49383" xr:uid="{00000000-0005-0000-0000-000068E00000}"/>
    <cellStyle name="Total 4 2 14" xfId="8514" xr:uid="{00000000-0005-0000-0000-000069E00000}"/>
    <cellStyle name="Total 4 2 14 2" xfId="25626" xr:uid="{00000000-0005-0000-0000-00006AE00000}"/>
    <cellStyle name="Total 4 2 14 3" xfId="36896" xr:uid="{00000000-0005-0000-0000-00006BE00000}"/>
    <cellStyle name="Total 4 2 14 4" xfId="49867" xr:uid="{00000000-0005-0000-0000-00006CE00000}"/>
    <cellStyle name="Total 4 2 15" xfId="8773" xr:uid="{00000000-0005-0000-0000-00006DE00000}"/>
    <cellStyle name="Total 4 2 15 2" xfId="25851" xr:uid="{00000000-0005-0000-0000-00006EE00000}"/>
    <cellStyle name="Total 4 2 15 3" xfId="37085" xr:uid="{00000000-0005-0000-0000-00006FE00000}"/>
    <cellStyle name="Total 4 2 15 4" xfId="50056" xr:uid="{00000000-0005-0000-0000-000070E00000}"/>
    <cellStyle name="Total 4 2 16" xfId="9053" xr:uid="{00000000-0005-0000-0000-000071E00000}"/>
    <cellStyle name="Total 4 2 16 2" xfId="26102" xr:uid="{00000000-0005-0000-0000-000072E00000}"/>
    <cellStyle name="Total 4 2 16 3" xfId="37300" xr:uid="{00000000-0005-0000-0000-000073E00000}"/>
    <cellStyle name="Total 4 2 16 4" xfId="50271" xr:uid="{00000000-0005-0000-0000-000074E00000}"/>
    <cellStyle name="Total 4 2 17" xfId="10821" xr:uid="{00000000-0005-0000-0000-000075E00000}"/>
    <cellStyle name="Total 4 2 17 2" xfId="27754" xr:uid="{00000000-0005-0000-0000-000076E00000}"/>
    <cellStyle name="Total 4 2 17 3" xfId="38759" xr:uid="{00000000-0005-0000-0000-000077E00000}"/>
    <cellStyle name="Total 4 2 17 4" xfId="51767" xr:uid="{00000000-0005-0000-0000-000078E00000}"/>
    <cellStyle name="Total 4 2 18" xfId="11144" xr:uid="{00000000-0005-0000-0000-000079E00000}"/>
    <cellStyle name="Total 4 2 18 2" xfId="28048" xr:uid="{00000000-0005-0000-0000-00007AE00000}"/>
    <cellStyle name="Total 4 2 18 3" xfId="39000" xr:uid="{00000000-0005-0000-0000-00007BE00000}"/>
    <cellStyle name="Total 4 2 18 4" xfId="52008" xr:uid="{00000000-0005-0000-0000-00007CE00000}"/>
    <cellStyle name="Total 4 2 19" xfId="11484" xr:uid="{00000000-0005-0000-0000-00007DE00000}"/>
    <cellStyle name="Total 4 2 19 2" xfId="28356" xr:uid="{00000000-0005-0000-0000-00007EE00000}"/>
    <cellStyle name="Total 4 2 19 3" xfId="39255" xr:uid="{00000000-0005-0000-0000-00007FE00000}"/>
    <cellStyle name="Total 4 2 19 4" xfId="52263" xr:uid="{00000000-0005-0000-0000-000080E00000}"/>
    <cellStyle name="Total 4 2 2" xfId="3459" xr:uid="{00000000-0005-0000-0000-000081E00000}"/>
    <cellStyle name="Total 4 2 2 2" xfId="21031" xr:uid="{00000000-0005-0000-0000-000082E00000}"/>
    <cellStyle name="Total 4 2 2 3" xfId="28369" xr:uid="{00000000-0005-0000-0000-000083E00000}"/>
    <cellStyle name="Total 4 2 2 4" xfId="45939" xr:uid="{00000000-0005-0000-0000-000084E00000}"/>
    <cellStyle name="Total 4 2 20" xfId="11755" xr:uid="{00000000-0005-0000-0000-000085E00000}"/>
    <cellStyle name="Total 4 2 20 2" xfId="28594" xr:uid="{00000000-0005-0000-0000-000086E00000}"/>
    <cellStyle name="Total 4 2 20 3" xfId="39461" xr:uid="{00000000-0005-0000-0000-000087E00000}"/>
    <cellStyle name="Total 4 2 20 4" xfId="52469" xr:uid="{00000000-0005-0000-0000-000088E00000}"/>
    <cellStyle name="Total 4 2 21" xfId="12085" xr:uid="{00000000-0005-0000-0000-000089E00000}"/>
    <cellStyle name="Total 4 2 21 2" xfId="28895" xr:uid="{00000000-0005-0000-0000-00008AE00000}"/>
    <cellStyle name="Total 4 2 21 3" xfId="39719" xr:uid="{00000000-0005-0000-0000-00008BE00000}"/>
    <cellStyle name="Total 4 2 21 4" xfId="52727" xr:uid="{00000000-0005-0000-0000-00008CE00000}"/>
    <cellStyle name="Total 4 2 22" xfId="12369" xr:uid="{00000000-0005-0000-0000-00008DE00000}"/>
    <cellStyle name="Total 4 2 22 2" xfId="29146" xr:uid="{00000000-0005-0000-0000-00008EE00000}"/>
    <cellStyle name="Total 4 2 22 3" xfId="39920" xr:uid="{00000000-0005-0000-0000-00008FE00000}"/>
    <cellStyle name="Total 4 2 22 4" xfId="52928" xr:uid="{00000000-0005-0000-0000-000090E00000}"/>
    <cellStyle name="Total 4 2 23" xfId="12644" xr:uid="{00000000-0005-0000-0000-000091E00000}"/>
    <cellStyle name="Total 4 2 23 2" xfId="29389" xr:uid="{00000000-0005-0000-0000-000092E00000}"/>
    <cellStyle name="Total 4 2 23 3" xfId="40118" xr:uid="{00000000-0005-0000-0000-000093E00000}"/>
    <cellStyle name="Total 4 2 23 4" xfId="53126" xr:uid="{00000000-0005-0000-0000-000094E00000}"/>
    <cellStyle name="Total 4 2 24" xfId="12927" xr:uid="{00000000-0005-0000-0000-000095E00000}"/>
    <cellStyle name="Total 4 2 24 2" xfId="29640" xr:uid="{00000000-0005-0000-0000-000096E00000}"/>
    <cellStyle name="Total 4 2 24 3" xfId="40320" xr:uid="{00000000-0005-0000-0000-000097E00000}"/>
    <cellStyle name="Total 4 2 24 4" xfId="53328" xr:uid="{00000000-0005-0000-0000-000098E00000}"/>
    <cellStyle name="Total 4 2 25" xfId="13268" xr:uid="{00000000-0005-0000-0000-000099E00000}"/>
    <cellStyle name="Total 4 2 25 2" xfId="29947" xr:uid="{00000000-0005-0000-0000-00009AE00000}"/>
    <cellStyle name="Total 4 2 25 3" xfId="40587" xr:uid="{00000000-0005-0000-0000-00009BE00000}"/>
    <cellStyle name="Total 4 2 25 4" xfId="53595" xr:uid="{00000000-0005-0000-0000-00009CE00000}"/>
    <cellStyle name="Total 4 2 26" xfId="13603" xr:uid="{00000000-0005-0000-0000-00009DE00000}"/>
    <cellStyle name="Total 4 2 26 2" xfId="30251" xr:uid="{00000000-0005-0000-0000-00009EE00000}"/>
    <cellStyle name="Total 4 2 26 3" xfId="40855" xr:uid="{00000000-0005-0000-0000-00009FE00000}"/>
    <cellStyle name="Total 4 2 26 4" xfId="53863" xr:uid="{00000000-0005-0000-0000-0000A0E00000}"/>
    <cellStyle name="Total 4 2 27" xfId="13844" xr:uid="{00000000-0005-0000-0000-0000A1E00000}"/>
    <cellStyle name="Total 4 2 27 2" xfId="30466" xr:uid="{00000000-0005-0000-0000-0000A2E00000}"/>
    <cellStyle name="Total 4 2 27 3" xfId="41040" xr:uid="{00000000-0005-0000-0000-0000A3E00000}"/>
    <cellStyle name="Total 4 2 27 4" xfId="54048" xr:uid="{00000000-0005-0000-0000-0000A4E00000}"/>
    <cellStyle name="Total 4 2 28" xfId="14120" xr:uid="{00000000-0005-0000-0000-0000A5E00000}"/>
    <cellStyle name="Total 4 2 28 2" xfId="30707" xr:uid="{00000000-0005-0000-0000-0000A6E00000}"/>
    <cellStyle name="Total 4 2 28 3" xfId="41240" xr:uid="{00000000-0005-0000-0000-0000A7E00000}"/>
    <cellStyle name="Total 4 2 28 4" xfId="54248" xr:uid="{00000000-0005-0000-0000-0000A8E00000}"/>
    <cellStyle name="Total 4 2 29" xfId="14417" xr:uid="{00000000-0005-0000-0000-0000A9E00000}"/>
    <cellStyle name="Total 4 2 29 2" xfId="30971" xr:uid="{00000000-0005-0000-0000-0000AAE00000}"/>
    <cellStyle name="Total 4 2 29 3" xfId="41456" xr:uid="{00000000-0005-0000-0000-0000ABE00000}"/>
    <cellStyle name="Total 4 2 29 4" xfId="54464" xr:uid="{00000000-0005-0000-0000-0000ACE00000}"/>
    <cellStyle name="Total 4 2 3" xfId="3755" xr:uid="{00000000-0005-0000-0000-0000ADE00000}"/>
    <cellStyle name="Total 4 2 3 2" xfId="21289" xr:uid="{00000000-0005-0000-0000-0000AEE00000}"/>
    <cellStyle name="Total 4 2 3 3" xfId="27605" xr:uid="{00000000-0005-0000-0000-0000AFE00000}"/>
    <cellStyle name="Total 4 2 3 4" xfId="46156" xr:uid="{00000000-0005-0000-0000-0000B0E00000}"/>
    <cellStyle name="Total 4 2 30" xfId="14741" xr:uid="{00000000-0005-0000-0000-0000B1E00000}"/>
    <cellStyle name="Total 4 2 30 2" xfId="31259" xr:uid="{00000000-0005-0000-0000-0000B2E00000}"/>
    <cellStyle name="Total 4 2 30 3" xfId="41699" xr:uid="{00000000-0005-0000-0000-0000B3E00000}"/>
    <cellStyle name="Total 4 2 30 4" xfId="54707" xr:uid="{00000000-0005-0000-0000-0000B4E00000}"/>
    <cellStyle name="Total 4 2 31" xfId="15043" xr:uid="{00000000-0005-0000-0000-0000B5E00000}"/>
    <cellStyle name="Total 4 2 31 2" xfId="31528" xr:uid="{00000000-0005-0000-0000-0000B6E00000}"/>
    <cellStyle name="Total 4 2 31 3" xfId="41931" xr:uid="{00000000-0005-0000-0000-0000B7E00000}"/>
    <cellStyle name="Total 4 2 31 4" xfId="54939" xr:uid="{00000000-0005-0000-0000-0000B8E00000}"/>
    <cellStyle name="Total 4 2 32" xfId="15344" xr:uid="{00000000-0005-0000-0000-0000B9E00000}"/>
    <cellStyle name="Total 4 2 32 2" xfId="31792" xr:uid="{00000000-0005-0000-0000-0000BAE00000}"/>
    <cellStyle name="Total 4 2 32 3" xfId="42160" xr:uid="{00000000-0005-0000-0000-0000BBE00000}"/>
    <cellStyle name="Total 4 2 32 4" xfId="55168" xr:uid="{00000000-0005-0000-0000-0000BCE00000}"/>
    <cellStyle name="Total 4 2 33" xfId="15793" xr:uid="{00000000-0005-0000-0000-0000BDE00000}"/>
    <cellStyle name="Total 4 2 33 2" xfId="32200" xr:uid="{00000000-0005-0000-0000-0000BEE00000}"/>
    <cellStyle name="Total 4 2 33 3" xfId="42522" xr:uid="{00000000-0005-0000-0000-0000BFE00000}"/>
    <cellStyle name="Total 4 2 33 4" xfId="55530" xr:uid="{00000000-0005-0000-0000-0000C0E00000}"/>
    <cellStyle name="Total 4 2 34" xfId="16053" xr:uid="{00000000-0005-0000-0000-0000C1E00000}"/>
    <cellStyle name="Total 4 2 34 2" xfId="32424" xr:uid="{00000000-0005-0000-0000-0000C2E00000}"/>
    <cellStyle name="Total 4 2 34 3" xfId="42712" xr:uid="{00000000-0005-0000-0000-0000C3E00000}"/>
    <cellStyle name="Total 4 2 34 4" xfId="55720" xr:uid="{00000000-0005-0000-0000-0000C4E00000}"/>
    <cellStyle name="Total 4 2 35" xfId="16540" xr:uid="{00000000-0005-0000-0000-0000C5E00000}"/>
    <cellStyle name="Total 4 2 35 2" xfId="32870" xr:uid="{00000000-0005-0000-0000-0000C6E00000}"/>
    <cellStyle name="Total 4 2 35 3" xfId="43109" xr:uid="{00000000-0005-0000-0000-0000C7E00000}"/>
    <cellStyle name="Total 4 2 35 4" xfId="56117" xr:uid="{00000000-0005-0000-0000-0000C8E00000}"/>
    <cellStyle name="Total 4 2 36" xfId="16763" xr:uid="{00000000-0005-0000-0000-0000C9E00000}"/>
    <cellStyle name="Total 4 2 36 2" xfId="33068" xr:uid="{00000000-0005-0000-0000-0000CAE00000}"/>
    <cellStyle name="Total 4 2 36 3" xfId="43279" xr:uid="{00000000-0005-0000-0000-0000CBE00000}"/>
    <cellStyle name="Total 4 2 36 4" xfId="56287" xr:uid="{00000000-0005-0000-0000-0000CCE00000}"/>
    <cellStyle name="Total 4 2 37" xfId="17816" xr:uid="{00000000-0005-0000-0000-0000CDE00000}"/>
    <cellStyle name="Total 4 2 37 2" xfId="34023" xr:uid="{00000000-0005-0000-0000-0000CEE00000}"/>
    <cellStyle name="Total 4 2 37 3" xfId="44093" xr:uid="{00000000-0005-0000-0000-0000CFE00000}"/>
    <cellStyle name="Total 4 2 37 4" xfId="57101" xr:uid="{00000000-0005-0000-0000-0000D0E00000}"/>
    <cellStyle name="Total 4 2 38" xfId="18135" xr:uid="{00000000-0005-0000-0000-0000D1E00000}"/>
    <cellStyle name="Total 4 2 38 2" xfId="34304" xr:uid="{00000000-0005-0000-0000-0000D2E00000}"/>
    <cellStyle name="Total 4 2 38 3" xfId="44327" xr:uid="{00000000-0005-0000-0000-0000D3E00000}"/>
    <cellStyle name="Total 4 2 38 4" xfId="57335" xr:uid="{00000000-0005-0000-0000-0000D4E00000}"/>
    <cellStyle name="Total 4 2 39" xfId="18446" xr:uid="{00000000-0005-0000-0000-0000D5E00000}"/>
    <cellStyle name="Total 4 2 39 2" xfId="34580" xr:uid="{00000000-0005-0000-0000-0000D6E00000}"/>
    <cellStyle name="Total 4 2 39 3" xfId="44557" xr:uid="{00000000-0005-0000-0000-0000D7E00000}"/>
    <cellStyle name="Total 4 2 39 4" xfId="57565" xr:uid="{00000000-0005-0000-0000-0000D8E00000}"/>
    <cellStyle name="Total 4 2 4" xfId="4616" xr:uid="{00000000-0005-0000-0000-0000D9E00000}"/>
    <cellStyle name="Total 4 2 4 2" xfId="22067" xr:uid="{00000000-0005-0000-0000-0000DAE00000}"/>
    <cellStyle name="Total 4 2 4 3" xfId="28954" xr:uid="{00000000-0005-0000-0000-0000DBE00000}"/>
    <cellStyle name="Total 4 2 4 4" xfId="46806" xr:uid="{00000000-0005-0000-0000-0000DCE00000}"/>
    <cellStyle name="Total 4 2 40" xfId="18761" xr:uid="{00000000-0005-0000-0000-0000DDE00000}"/>
    <cellStyle name="Total 4 2 40 2" xfId="34858" xr:uid="{00000000-0005-0000-0000-0000DEE00000}"/>
    <cellStyle name="Total 4 2 40 3" xfId="44791" xr:uid="{00000000-0005-0000-0000-0000DFE00000}"/>
    <cellStyle name="Total 4 2 40 4" xfId="57799" xr:uid="{00000000-0005-0000-0000-0000E0E00000}"/>
    <cellStyle name="Total 4 2 41" xfId="19221" xr:uid="{00000000-0005-0000-0000-0000E1E00000}"/>
    <cellStyle name="Total 4 2 41 2" xfId="35268" xr:uid="{00000000-0005-0000-0000-0000E2E00000}"/>
    <cellStyle name="Total 4 2 41 3" xfId="45133" xr:uid="{00000000-0005-0000-0000-0000E3E00000}"/>
    <cellStyle name="Total 4 2 41 4" xfId="58141" xr:uid="{00000000-0005-0000-0000-0000E4E00000}"/>
    <cellStyle name="Total 4 2 42" xfId="19524" xr:uid="{00000000-0005-0000-0000-0000E5E00000}"/>
    <cellStyle name="Total 4 2 42 2" xfId="35533" xr:uid="{00000000-0005-0000-0000-0000E6E00000}"/>
    <cellStyle name="Total 4 2 42 3" xfId="45356" xr:uid="{00000000-0005-0000-0000-0000E7E00000}"/>
    <cellStyle name="Total 4 2 42 4" xfId="58364" xr:uid="{00000000-0005-0000-0000-0000E8E00000}"/>
    <cellStyle name="Total 4 2 43" xfId="31273" xr:uid="{00000000-0005-0000-0000-0000E9E00000}"/>
    <cellStyle name="Total 4 2 44" xfId="45608" xr:uid="{00000000-0005-0000-0000-0000EAE00000}"/>
    <cellStyle name="Total 4 2 5" xfId="5002" xr:uid="{00000000-0005-0000-0000-0000EBE00000}"/>
    <cellStyle name="Total 4 2 5 2" xfId="22425" xr:uid="{00000000-0005-0000-0000-0000ECE00000}"/>
    <cellStyle name="Total 4 2 5 3" xfId="19745" xr:uid="{00000000-0005-0000-0000-0000EDE00000}"/>
    <cellStyle name="Total 4 2 5 4" xfId="47118" xr:uid="{00000000-0005-0000-0000-0000EEE00000}"/>
    <cellStyle name="Total 4 2 6" xfId="5230" xr:uid="{00000000-0005-0000-0000-0000EFE00000}"/>
    <cellStyle name="Total 4 2 6 2" xfId="22630" xr:uid="{00000000-0005-0000-0000-0000F0E00000}"/>
    <cellStyle name="Total 4 2 6 3" xfId="20397" xr:uid="{00000000-0005-0000-0000-0000F1E00000}"/>
    <cellStyle name="Total 4 2 6 4" xfId="47299" xr:uid="{00000000-0005-0000-0000-0000F2E00000}"/>
    <cellStyle name="Total 4 2 7" xfId="5512" xr:uid="{00000000-0005-0000-0000-0000F3E00000}"/>
    <cellStyle name="Total 4 2 7 2" xfId="22889" xr:uid="{00000000-0005-0000-0000-0000F4E00000}"/>
    <cellStyle name="Total 4 2 7 3" xfId="23480" xr:uid="{00000000-0005-0000-0000-0000F5E00000}"/>
    <cellStyle name="Total 4 2 7 4" xfId="47517" xr:uid="{00000000-0005-0000-0000-0000F6E00000}"/>
    <cellStyle name="Total 4 2 8" xfId="5720" xr:uid="{00000000-0005-0000-0000-0000F7E00000}"/>
    <cellStyle name="Total 4 2 8 2" xfId="23078" xr:uid="{00000000-0005-0000-0000-0000F8E00000}"/>
    <cellStyle name="Total 4 2 8 3" xfId="32879" xr:uid="{00000000-0005-0000-0000-0000F9E00000}"/>
    <cellStyle name="Total 4 2 8 4" xfId="47679" xr:uid="{00000000-0005-0000-0000-0000FAE00000}"/>
    <cellStyle name="Total 4 2 9" xfId="6316" xr:uid="{00000000-0005-0000-0000-0000FBE00000}"/>
    <cellStyle name="Total 4 2 9 2" xfId="23637" xr:uid="{00000000-0005-0000-0000-0000FCE00000}"/>
    <cellStyle name="Total 4 2 9 3" xfId="34586" xr:uid="{00000000-0005-0000-0000-0000FDE00000}"/>
    <cellStyle name="Total 4 2 9 4" xfId="48167" xr:uid="{00000000-0005-0000-0000-0000FEE00000}"/>
    <cellStyle name="Total 4 20" xfId="17999" xr:uid="{00000000-0005-0000-0000-0000FFE00000}"/>
    <cellStyle name="Total 4 20 2" xfId="34173" xr:uid="{00000000-0005-0000-0000-000000E10000}"/>
    <cellStyle name="Total 4 20 3" xfId="44200" xr:uid="{00000000-0005-0000-0000-000001E10000}"/>
    <cellStyle name="Total 4 20 4" xfId="57208" xr:uid="{00000000-0005-0000-0000-000002E10000}"/>
    <cellStyle name="Total 4 21" xfId="16908" xr:uid="{00000000-0005-0000-0000-000003E10000}"/>
    <cellStyle name="Total 4 21 2" xfId="33191" xr:uid="{00000000-0005-0000-0000-000004E10000}"/>
    <cellStyle name="Total 4 21 3" xfId="43384" xr:uid="{00000000-0005-0000-0000-000005E10000}"/>
    <cellStyle name="Total 4 21 4" xfId="56392" xr:uid="{00000000-0005-0000-0000-000006E10000}"/>
    <cellStyle name="Total 4 22" xfId="18913" xr:uid="{00000000-0005-0000-0000-000007E10000}"/>
    <cellStyle name="Total 4 22 2" xfId="34983" xr:uid="{00000000-0005-0000-0000-000008E10000}"/>
    <cellStyle name="Total 4 22 3" xfId="44896" xr:uid="{00000000-0005-0000-0000-000009E10000}"/>
    <cellStyle name="Total 4 22 4" xfId="57904" xr:uid="{00000000-0005-0000-0000-00000AE10000}"/>
    <cellStyle name="Total 4 23" xfId="20208" xr:uid="{00000000-0005-0000-0000-00000BE10000}"/>
    <cellStyle name="Total 4 24" xfId="45437" xr:uid="{00000000-0005-0000-0000-00000CE10000}"/>
    <cellStyle name="Total 4 3" xfId="2803" xr:uid="{00000000-0005-0000-0000-00000DE10000}"/>
    <cellStyle name="Total 4 3 10" xfId="6410" xr:uid="{00000000-0005-0000-0000-00000EE10000}"/>
    <cellStyle name="Total 4 3 10 2" xfId="23710" xr:uid="{00000000-0005-0000-0000-00000FE10000}"/>
    <cellStyle name="Total 4 3 10 3" xfId="27175" xr:uid="{00000000-0005-0000-0000-000010E10000}"/>
    <cellStyle name="Total 4 3 10 4" xfId="48208" xr:uid="{00000000-0005-0000-0000-000011E10000}"/>
    <cellStyle name="Total 4 3 11" xfId="6705" xr:uid="{00000000-0005-0000-0000-000012E10000}"/>
    <cellStyle name="Total 4 3 11 2" xfId="23973" xr:uid="{00000000-0005-0000-0000-000013E10000}"/>
    <cellStyle name="Total 4 3 11 3" xfId="24530" xr:uid="{00000000-0005-0000-0000-000014E10000}"/>
    <cellStyle name="Total 4 3 11 4" xfId="48432" xr:uid="{00000000-0005-0000-0000-000015E10000}"/>
    <cellStyle name="Total 4 3 12" xfId="7495" xr:uid="{00000000-0005-0000-0000-000016E10000}"/>
    <cellStyle name="Total 4 3 12 2" xfId="24679" xr:uid="{00000000-0005-0000-0000-000017E10000}"/>
    <cellStyle name="Total 4 3 12 3" xfId="36051" xr:uid="{00000000-0005-0000-0000-000018E10000}"/>
    <cellStyle name="Total 4 3 12 4" xfId="49022" xr:uid="{00000000-0005-0000-0000-000019E10000}"/>
    <cellStyle name="Total 4 3 13" xfId="7793" xr:uid="{00000000-0005-0000-0000-00001AE10000}"/>
    <cellStyle name="Total 4 3 13 2" xfId="24949" xr:uid="{00000000-0005-0000-0000-00001BE10000}"/>
    <cellStyle name="Total 4 3 13 3" xfId="36281" xr:uid="{00000000-0005-0000-0000-00001CE10000}"/>
    <cellStyle name="Total 4 3 13 4" xfId="49252" xr:uid="{00000000-0005-0000-0000-00001DE10000}"/>
    <cellStyle name="Total 4 3 14" xfId="8374" xr:uid="{00000000-0005-0000-0000-00001EE10000}"/>
    <cellStyle name="Total 4 3 14 2" xfId="25490" xr:uid="{00000000-0005-0000-0000-00001FE10000}"/>
    <cellStyle name="Total 4 3 14 3" xfId="36764" xr:uid="{00000000-0005-0000-0000-000020E10000}"/>
    <cellStyle name="Total 4 3 14 4" xfId="49735" xr:uid="{00000000-0005-0000-0000-000021E10000}"/>
    <cellStyle name="Total 4 3 15" xfId="8635" xr:uid="{00000000-0005-0000-0000-000022E10000}"/>
    <cellStyle name="Total 4 3 15 2" xfId="25717" xr:uid="{00000000-0005-0000-0000-000023E10000}"/>
    <cellStyle name="Total 4 3 15 3" xfId="36952" xr:uid="{00000000-0005-0000-0000-000024E10000}"/>
    <cellStyle name="Total 4 3 15 4" xfId="49923" xr:uid="{00000000-0005-0000-0000-000025E10000}"/>
    <cellStyle name="Total 4 3 16" xfId="8914" xr:uid="{00000000-0005-0000-0000-000026E10000}"/>
    <cellStyle name="Total 4 3 16 2" xfId="25967" xr:uid="{00000000-0005-0000-0000-000027E10000}"/>
    <cellStyle name="Total 4 3 16 3" xfId="37169" xr:uid="{00000000-0005-0000-0000-000028E10000}"/>
    <cellStyle name="Total 4 3 16 4" xfId="50140" xr:uid="{00000000-0005-0000-0000-000029E10000}"/>
    <cellStyle name="Total 4 3 17" xfId="10678" xr:uid="{00000000-0005-0000-0000-00002AE10000}"/>
    <cellStyle name="Total 4 3 17 2" xfId="27614" xr:uid="{00000000-0005-0000-0000-00002BE10000}"/>
    <cellStyle name="Total 4 3 17 3" xfId="38624" xr:uid="{00000000-0005-0000-0000-00002CE10000}"/>
    <cellStyle name="Total 4 3 17 4" xfId="51632" xr:uid="{00000000-0005-0000-0000-00002DE10000}"/>
    <cellStyle name="Total 4 3 18" xfId="11002" xr:uid="{00000000-0005-0000-0000-00002EE10000}"/>
    <cellStyle name="Total 4 3 18 2" xfId="27909" xr:uid="{00000000-0005-0000-0000-00002FE10000}"/>
    <cellStyle name="Total 4 3 18 3" xfId="38863" xr:uid="{00000000-0005-0000-0000-000030E10000}"/>
    <cellStyle name="Total 4 3 18 4" xfId="51871" xr:uid="{00000000-0005-0000-0000-000031E10000}"/>
    <cellStyle name="Total 4 3 19" xfId="11341" xr:uid="{00000000-0005-0000-0000-000032E10000}"/>
    <cellStyle name="Total 4 3 19 2" xfId="28217" xr:uid="{00000000-0005-0000-0000-000033E10000}"/>
    <cellStyle name="Total 4 3 19 3" xfId="39121" xr:uid="{00000000-0005-0000-0000-000034E10000}"/>
    <cellStyle name="Total 4 3 19 4" xfId="52129" xr:uid="{00000000-0005-0000-0000-000035E10000}"/>
    <cellStyle name="Total 4 3 2" xfId="3319" xr:uid="{00000000-0005-0000-0000-000036E10000}"/>
    <cellStyle name="Total 4 3 2 2" xfId="20893" xr:uid="{00000000-0005-0000-0000-000037E10000}"/>
    <cellStyle name="Total 4 3 2 3" xfId="23867" xr:uid="{00000000-0005-0000-0000-000038E10000}"/>
    <cellStyle name="Total 4 3 2 4" xfId="45808" xr:uid="{00000000-0005-0000-0000-000039E10000}"/>
    <cellStyle name="Total 4 3 20" xfId="11611" xr:uid="{00000000-0005-0000-0000-00003AE10000}"/>
    <cellStyle name="Total 4 3 20 2" xfId="28456" xr:uid="{00000000-0005-0000-0000-00003BE10000}"/>
    <cellStyle name="Total 4 3 20 3" xfId="39323" xr:uid="{00000000-0005-0000-0000-00003CE10000}"/>
    <cellStyle name="Total 4 3 20 4" xfId="52331" xr:uid="{00000000-0005-0000-0000-00003DE10000}"/>
    <cellStyle name="Total 4 3 21" xfId="11943" xr:uid="{00000000-0005-0000-0000-00003EE10000}"/>
    <cellStyle name="Total 4 3 21 2" xfId="28756" xr:uid="{00000000-0005-0000-0000-00003FE10000}"/>
    <cellStyle name="Total 4 3 21 3" xfId="39585" xr:uid="{00000000-0005-0000-0000-000040E10000}"/>
    <cellStyle name="Total 4 3 21 4" xfId="52593" xr:uid="{00000000-0005-0000-0000-000041E10000}"/>
    <cellStyle name="Total 4 3 22" xfId="12227" xr:uid="{00000000-0005-0000-0000-000042E10000}"/>
    <cellStyle name="Total 4 3 22 2" xfId="29009" xr:uid="{00000000-0005-0000-0000-000043E10000}"/>
    <cellStyle name="Total 4 3 22 3" xfId="39783" xr:uid="{00000000-0005-0000-0000-000044E10000}"/>
    <cellStyle name="Total 4 3 22 4" xfId="52791" xr:uid="{00000000-0005-0000-0000-000045E10000}"/>
    <cellStyle name="Total 4 3 23" xfId="12501" xr:uid="{00000000-0005-0000-0000-000046E10000}"/>
    <cellStyle name="Total 4 3 23 2" xfId="29250" xr:uid="{00000000-0005-0000-0000-000047E10000}"/>
    <cellStyle name="Total 4 3 23 3" xfId="39986" xr:uid="{00000000-0005-0000-0000-000048E10000}"/>
    <cellStyle name="Total 4 3 23 4" xfId="52994" xr:uid="{00000000-0005-0000-0000-000049E10000}"/>
    <cellStyle name="Total 4 3 24" xfId="12783" xr:uid="{00000000-0005-0000-0000-00004AE10000}"/>
    <cellStyle name="Total 4 3 24 2" xfId="29500" xr:uid="{00000000-0005-0000-0000-00004BE10000}"/>
    <cellStyle name="Total 4 3 24 3" xfId="40185" xr:uid="{00000000-0005-0000-0000-00004CE10000}"/>
    <cellStyle name="Total 4 3 24 4" xfId="53193" xr:uid="{00000000-0005-0000-0000-00004DE10000}"/>
    <cellStyle name="Total 4 3 25" xfId="13127" xr:uid="{00000000-0005-0000-0000-00004EE10000}"/>
    <cellStyle name="Total 4 3 25 2" xfId="29809" xr:uid="{00000000-0005-0000-0000-00004FE10000}"/>
    <cellStyle name="Total 4 3 25 3" xfId="40454" xr:uid="{00000000-0005-0000-0000-000050E10000}"/>
    <cellStyle name="Total 4 3 25 4" xfId="53462" xr:uid="{00000000-0005-0000-0000-000051E10000}"/>
    <cellStyle name="Total 4 3 26" xfId="13464" xr:uid="{00000000-0005-0000-0000-000052E10000}"/>
    <cellStyle name="Total 4 3 26 2" xfId="30116" xr:uid="{00000000-0005-0000-0000-000053E10000}"/>
    <cellStyle name="Total 4 3 26 3" xfId="40720" xr:uid="{00000000-0005-0000-0000-000054E10000}"/>
    <cellStyle name="Total 4 3 26 4" xfId="53728" xr:uid="{00000000-0005-0000-0000-000055E10000}"/>
    <cellStyle name="Total 4 3 27" xfId="13703" xr:uid="{00000000-0005-0000-0000-000056E10000}"/>
    <cellStyle name="Total 4 3 27 2" xfId="30328" xr:uid="{00000000-0005-0000-0000-000057E10000}"/>
    <cellStyle name="Total 4 3 27 3" xfId="40905" xr:uid="{00000000-0005-0000-0000-000058E10000}"/>
    <cellStyle name="Total 4 3 27 4" xfId="53913" xr:uid="{00000000-0005-0000-0000-000059E10000}"/>
    <cellStyle name="Total 4 3 28" xfId="13978" xr:uid="{00000000-0005-0000-0000-00005AE10000}"/>
    <cellStyle name="Total 4 3 28 2" xfId="30569" xr:uid="{00000000-0005-0000-0000-00005BE10000}"/>
    <cellStyle name="Total 4 3 28 3" xfId="41107" xr:uid="{00000000-0005-0000-0000-00005CE10000}"/>
    <cellStyle name="Total 4 3 28 4" xfId="54115" xr:uid="{00000000-0005-0000-0000-00005DE10000}"/>
    <cellStyle name="Total 4 3 29" xfId="14275" xr:uid="{00000000-0005-0000-0000-00005EE10000}"/>
    <cellStyle name="Total 4 3 29 2" xfId="30832" xr:uid="{00000000-0005-0000-0000-00005FE10000}"/>
    <cellStyle name="Total 4 3 29 3" xfId="41323" xr:uid="{00000000-0005-0000-0000-000060E10000}"/>
    <cellStyle name="Total 4 3 29 4" xfId="54331" xr:uid="{00000000-0005-0000-0000-000061E10000}"/>
    <cellStyle name="Total 4 3 3" xfId="3615" xr:uid="{00000000-0005-0000-0000-000062E10000}"/>
    <cellStyle name="Total 4 3 3 2" xfId="21153" xr:uid="{00000000-0005-0000-0000-000063E10000}"/>
    <cellStyle name="Total 4 3 3 3" xfId="29177" xr:uid="{00000000-0005-0000-0000-000064E10000}"/>
    <cellStyle name="Total 4 3 3 4" xfId="46025" xr:uid="{00000000-0005-0000-0000-000065E10000}"/>
    <cellStyle name="Total 4 3 30" xfId="14599" xr:uid="{00000000-0005-0000-0000-000066E10000}"/>
    <cellStyle name="Total 4 3 30 2" xfId="31120" xr:uid="{00000000-0005-0000-0000-000067E10000}"/>
    <cellStyle name="Total 4 3 30 3" xfId="41566" xr:uid="{00000000-0005-0000-0000-000068E10000}"/>
    <cellStyle name="Total 4 3 30 4" xfId="54574" xr:uid="{00000000-0005-0000-0000-000069E10000}"/>
    <cellStyle name="Total 4 3 31" xfId="14902" xr:uid="{00000000-0005-0000-0000-00006AE10000}"/>
    <cellStyle name="Total 4 3 31 2" xfId="31390" xr:uid="{00000000-0005-0000-0000-00006BE10000}"/>
    <cellStyle name="Total 4 3 31 3" xfId="41798" xr:uid="{00000000-0005-0000-0000-00006CE10000}"/>
    <cellStyle name="Total 4 3 31 4" xfId="54806" xr:uid="{00000000-0005-0000-0000-00006DE10000}"/>
    <cellStyle name="Total 4 3 32" xfId="15208" xr:uid="{00000000-0005-0000-0000-00006EE10000}"/>
    <cellStyle name="Total 4 3 32 2" xfId="31659" xr:uid="{00000000-0005-0000-0000-00006FE10000}"/>
    <cellStyle name="Total 4 3 32 3" xfId="42029" xr:uid="{00000000-0005-0000-0000-000070E10000}"/>
    <cellStyle name="Total 4 3 32 4" xfId="55037" xr:uid="{00000000-0005-0000-0000-000071E10000}"/>
    <cellStyle name="Total 4 3 33" xfId="15654" xr:uid="{00000000-0005-0000-0000-000072E10000}"/>
    <cellStyle name="Total 4 3 33 2" xfId="32064" xr:uid="{00000000-0005-0000-0000-000073E10000}"/>
    <cellStyle name="Total 4 3 33 3" xfId="42391" xr:uid="{00000000-0005-0000-0000-000074E10000}"/>
    <cellStyle name="Total 4 3 33 4" xfId="55399" xr:uid="{00000000-0005-0000-0000-000075E10000}"/>
    <cellStyle name="Total 4 3 34" xfId="15917" xr:uid="{00000000-0005-0000-0000-000076E10000}"/>
    <cellStyle name="Total 4 3 34 2" xfId="32291" xr:uid="{00000000-0005-0000-0000-000077E10000}"/>
    <cellStyle name="Total 4 3 34 3" xfId="42581" xr:uid="{00000000-0005-0000-0000-000078E10000}"/>
    <cellStyle name="Total 4 3 34 4" xfId="55589" xr:uid="{00000000-0005-0000-0000-000079E10000}"/>
    <cellStyle name="Total 4 3 35" xfId="16404" xr:uid="{00000000-0005-0000-0000-00007AE10000}"/>
    <cellStyle name="Total 4 3 35 2" xfId="32737" xr:uid="{00000000-0005-0000-0000-00007BE10000}"/>
    <cellStyle name="Total 4 3 35 3" xfId="42977" xr:uid="{00000000-0005-0000-0000-00007CE10000}"/>
    <cellStyle name="Total 4 3 35 4" xfId="55985" xr:uid="{00000000-0005-0000-0000-00007DE10000}"/>
    <cellStyle name="Total 4 3 36" xfId="16624" xr:uid="{00000000-0005-0000-0000-00007EE10000}"/>
    <cellStyle name="Total 4 3 36 2" xfId="32933" xr:uid="{00000000-0005-0000-0000-00007FE10000}"/>
    <cellStyle name="Total 4 3 36 3" xfId="43148" xr:uid="{00000000-0005-0000-0000-000080E10000}"/>
    <cellStyle name="Total 4 3 36 4" xfId="56156" xr:uid="{00000000-0005-0000-0000-000081E10000}"/>
    <cellStyle name="Total 4 3 37" xfId="17674" xr:uid="{00000000-0005-0000-0000-000082E10000}"/>
    <cellStyle name="Total 4 3 37 2" xfId="33884" xr:uid="{00000000-0005-0000-0000-000083E10000}"/>
    <cellStyle name="Total 4 3 37 3" xfId="43960" xr:uid="{00000000-0005-0000-0000-000084E10000}"/>
    <cellStyle name="Total 4 3 37 4" xfId="56968" xr:uid="{00000000-0005-0000-0000-000085E10000}"/>
    <cellStyle name="Total 4 3 38" xfId="17993" xr:uid="{00000000-0005-0000-0000-000086E10000}"/>
    <cellStyle name="Total 4 3 38 2" xfId="34167" xr:uid="{00000000-0005-0000-0000-000087E10000}"/>
    <cellStyle name="Total 4 3 38 3" xfId="44194" xr:uid="{00000000-0005-0000-0000-000088E10000}"/>
    <cellStyle name="Total 4 3 38 4" xfId="57202" xr:uid="{00000000-0005-0000-0000-000089E10000}"/>
    <cellStyle name="Total 4 3 39" xfId="18304" xr:uid="{00000000-0005-0000-0000-00008AE10000}"/>
    <cellStyle name="Total 4 3 39 2" xfId="34441" xr:uid="{00000000-0005-0000-0000-00008BE10000}"/>
    <cellStyle name="Total 4 3 39 3" xfId="44424" xr:uid="{00000000-0005-0000-0000-00008CE10000}"/>
    <cellStyle name="Total 4 3 39 4" xfId="57432" xr:uid="{00000000-0005-0000-0000-00008DE10000}"/>
    <cellStyle name="Total 4 3 4" xfId="4475" xr:uid="{00000000-0005-0000-0000-00008EE10000}"/>
    <cellStyle name="Total 4 3 4 2" xfId="21929" xr:uid="{00000000-0005-0000-0000-00008FE10000}"/>
    <cellStyle name="Total 4 3 4 3" xfId="19802" xr:uid="{00000000-0005-0000-0000-000090E10000}"/>
    <cellStyle name="Total 4 3 4 4" xfId="46673" xr:uid="{00000000-0005-0000-0000-000091E10000}"/>
    <cellStyle name="Total 4 3 40" xfId="18621" xr:uid="{00000000-0005-0000-0000-000092E10000}"/>
    <cellStyle name="Total 4 3 40 2" xfId="34723" xr:uid="{00000000-0005-0000-0000-000093E10000}"/>
    <cellStyle name="Total 4 3 40 3" xfId="44660" xr:uid="{00000000-0005-0000-0000-000094E10000}"/>
    <cellStyle name="Total 4 3 40 4" xfId="57668" xr:uid="{00000000-0005-0000-0000-000095E10000}"/>
    <cellStyle name="Total 4 3 41" xfId="19083" xr:uid="{00000000-0005-0000-0000-000096E10000}"/>
    <cellStyle name="Total 4 3 41 2" xfId="35131" xr:uid="{00000000-0005-0000-0000-000097E10000}"/>
    <cellStyle name="Total 4 3 41 3" xfId="45002" xr:uid="{00000000-0005-0000-0000-000098E10000}"/>
    <cellStyle name="Total 4 3 41 4" xfId="58010" xr:uid="{00000000-0005-0000-0000-000099E10000}"/>
    <cellStyle name="Total 4 3 42" xfId="19384" xr:uid="{00000000-0005-0000-0000-00009AE10000}"/>
    <cellStyle name="Total 4 3 42 2" xfId="35397" xr:uid="{00000000-0005-0000-0000-00009BE10000}"/>
    <cellStyle name="Total 4 3 42 3" xfId="45225" xr:uid="{00000000-0005-0000-0000-00009CE10000}"/>
    <cellStyle name="Total 4 3 42 4" xfId="58233" xr:uid="{00000000-0005-0000-0000-00009DE10000}"/>
    <cellStyle name="Total 4 3 43" xfId="31274" xr:uid="{00000000-0005-0000-0000-00009EE10000}"/>
    <cellStyle name="Total 4 3 44" xfId="45509" xr:uid="{00000000-0005-0000-0000-00009FE10000}"/>
    <cellStyle name="Total 4 3 5" xfId="4866" xr:uid="{00000000-0005-0000-0000-0000A0E10000}"/>
    <cellStyle name="Total 4 3 5 2" xfId="22291" xr:uid="{00000000-0005-0000-0000-0000A1E10000}"/>
    <cellStyle name="Total 4 3 5 3" xfId="23628" xr:uid="{00000000-0005-0000-0000-0000A2E10000}"/>
    <cellStyle name="Total 4 3 5 4" xfId="46986" xr:uid="{00000000-0005-0000-0000-0000A3E10000}"/>
    <cellStyle name="Total 4 3 6" xfId="5092" xr:uid="{00000000-0005-0000-0000-0000A4E10000}"/>
    <cellStyle name="Total 4 3 6 2" xfId="22496" xr:uid="{00000000-0005-0000-0000-0000A5E10000}"/>
    <cellStyle name="Total 4 3 6 3" xfId="20643" xr:uid="{00000000-0005-0000-0000-0000A6E10000}"/>
    <cellStyle name="Total 4 3 6 4" xfId="47168" xr:uid="{00000000-0005-0000-0000-0000A7E10000}"/>
    <cellStyle name="Total 4 3 7" xfId="5377" xr:uid="{00000000-0005-0000-0000-0000A8E10000}"/>
    <cellStyle name="Total 4 3 7 2" xfId="22757" xr:uid="{00000000-0005-0000-0000-0000A9E10000}"/>
    <cellStyle name="Total 4 3 7 3" xfId="20313" xr:uid="{00000000-0005-0000-0000-0000AAE10000}"/>
    <cellStyle name="Total 4 3 7 4" xfId="47386" xr:uid="{00000000-0005-0000-0000-0000ABE10000}"/>
    <cellStyle name="Total 4 3 8" xfId="5585" xr:uid="{00000000-0005-0000-0000-0000ACE10000}"/>
    <cellStyle name="Total 4 3 8 2" xfId="22945" xr:uid="{00000000-0005-0000-0000-0000ADE10000}"/>
    <cellStyle name="Total 4 3 8 3" xfId="29956" xr:uid="{00000000-0005-0000-0000-0000AEE10000}"/>
    <cellStyle name="Total 4 3 8 4" xfId="47548" xr:uid="{00000000-0005-0000-0000-0000AFE10000}"/>
    <cellStyle name="Total 4 3 9" xfId="6179" xr:uid="{00000000-0005-0000-0000-0000B0E10000}"/>
    <cellStyle name="Total 4 3 9 2" xfId="23501" xr:uid="{00000000-0005-0000-0000-0000B1E10000}"/>
    <cellStyle name="Total 4 3 9 3" xfId="30538" xr:uid="{00000000-0005-0000-0000-0000B2E10000}"/>
    <cellStyle name="Total 4 3 9 4" xfId="48036" xr:uid="{00000000-0005-0000-0000-0000B3E10000}"/>
    <cellStyle name="Total 4 4" xfId="2741" xr:uid="{00000000-0005-0000-0000-0000B4E10000}"/>
    <cellStyle name="Total 4 4 10" xfId="5943" xr:uid="{00000000-0005-0000-0000-0000B5E10000}"/>
    <cellStyle name="Total 4 4 10 2" xfId="23281" xr:uid="{00000000-0005-0000-0000-0000B6E10000}"/>
    <cellStyle name="Total 4 4 10 3" xfId="29002" xr:uid="{00000000-0005-0000-0000-0000B7E10000}"/>
    <cellStyle name="Total 4 4 10 4" xfId="47849" xr:uid="{00000000-0005-0000-0000-0000B8E10000}"/>
    <cellStyle name="Total 4 4 11" xfId="6661" xr:uid="{00000000-0005-0000-0000-0000B9E10000}"/>
    <cellStyle name="Total 4 4 11 2" xfId="23939" xr:uid="{00000000-0005-0000-0000-0000BAE10000}"/>
    <cellStyle name="Total 4 4 11 3" xfId="27526" xr:uid="{00000000-0005-0000-0000-0000BBE10000}"/>
    <cellStyle name="Total 4 4 11 4" xfId="48422" xr:uid="{00000000-0005-0000-0000-0000BCE10000}"/>
    <cellStyle name="Total 4 4 12" xfId="7450" xr:uid="{00000000-0005-0000-0000-0000BDE10000}"/>
    <cellStyle name="Total 4 4 12 2" xfId="24649" xr:uid="{00000000-0005-0000-0000-0000BEE10000}"/>
    <cellStyle name="Total 4 4 12 3" xfId="36040" xr:uid="{00000000-0005-0000-0000-0000BFE10000}"/>
    <cellStyle name="Total 4 4 12 4" xfId="49011" xr:uid="{00000000-0005-0000-0000-0000C0E10000}"/>
    <cellStyle name="Total 4 4 13" xfId="7757" xr:uid="{00000000-0005-0000-0000-0000C1E10000}"/>
    <cellStyle name="Total 4 4 13 2" xfId="24920" xr:uid="{00000000-0005-0000-0000-0000C2E10000}"/>
    <cellStyle name="Total 4 4 13 3" xfId="36271" xr:uid="{00000000-0005-0000-0000-0000C3E10000}"/>
    <cellStyle name="Total 4 4 13 4" xfId="49242" xr:uid="{00000000-0005-0000-0000-0000C4E10000}"/>
    <cellStyle name="Total 4 4 14" xfId="8333" xr:uid="{00000000-0005-0000-0000-0000C5E10000}"/>
    <cellStyle name="Total 4 4 14 2" xfId="25458" xr:uid="{00000000-0005-0000-0000-0000C6E10000}"/>
    <cellStyle name="Total 4 4 14 3" xfId="36749" xr:uid="{00000000-0005-0000-0000-0000C7E10000}"/>
    <cellStyle name="Total 4 4 14 4" xfId="49720" xr:uid="{00000000-0005-0000-0000-0000C8E10000}"/>
    <cellStyle name="Total 4 4 15" xfId="8146" xr:uid="{00000000-0005-0000-0000-0000C9E10000}"/>
    <cellStyle name="Total 4 4 15 2" xfId="25279" xr:uid="{00000000-0005-0000-0000-0000CAE10000}"/>
    <cellStyle name="Total 4 4 15 3" xfId="36582" xr:uid="{00000000-0005-0000-0000-0000CBE10000}"/>
    <cellStyle name="Total 4 4 15 4" xfId="49553" xr:uid="{00000000-0005-0000-0000-0000CCE10000}"/>
    <cellStyle name="Total 4 4 16" xfId="8878" xr:uid="{00000000-0005-0000-0000-0000CDE10000}"/>
    <cellStyle name="Total 4 4 16 2" xfId="25940" xr:uid="{00000000-0005-0000-0000-0000CEE10000}"/>
    <cellStyle name="Total 4 4 16 3" xfId="37159" xr:uid="{00000000-0005-0000-0000-0000CFE10000}"/>
    <cellStyle name="Total 4 4 16 4" xfId="50130" xr:uid="{00000000-0005-0000-0000-0000D0E10000}"/>
    <cellStyle name="Total 4 4 17" xfId="10055" xr:uid="{00000000-0005-0000-0000-0000D1E10000}"/>
    <cellStyle name="Total 4 4 17 2" xfId="27033" xr:uid="{00000000-0005-0000-0000-0000D2E10000}"/>
    <cellStyle name="Total 4 4 17 3" xfId="38122" xr:uid="{00000000-0005-0000-0000-0000D3E10000}"/>
    <cellStyle name="Total 4 4 17 4" xfId="51087" xr:uid="{00000000-0005-0000-0000-0000D4E10000}"/>
    <cellStyle name="Total 4 4 18" xfId="10950" xr:uid="{00000000-0005-0000-0000-0000D5E10000}"/>
    <cellStyle name="Total 4 4 18 2" xfId="27869" xr:uid="{00000000-0005-0000-0000-0000D6E10000}"/>
    <cellStyle name="Total 4 4 18 3" xfId="38845" xr:uid="{00000000-0005-0000-0000-0000D7E10000}"/>
    <cellStyle name="Total 4 4 18 4" xfId="51853" xr:uid="{00000000-0005-0000-0000-0000D8E10000}"/>
    <cellStyle name="Total 4 4 19" xfId="11290" xr:uid="{00000000-0005-0000-0000-0000D9E10000}"/>
    <cellStyle name="Total 4 4 19 2" xfId="28173" xr:uid="{00000000-0005-0000-0000-0000DAE10000}"/>
    <cellStyle name="Total 4 4 19 3" xfId="39097" xr:uid="{00000000-0005-0000-0000-0000DBE10000}"/>
    <cellStyle name="Total 4 4 19 4" xfId="52105" xr:uid="{00000000-0005-0000-0000-0000DCE10000}"/>
    <cellStyle name="Total 4 4 2" xfId="3275" xr:uid="{00000000-0005-0000-0000-0000DDE10000}"/>
    <cellStyle name="Total 4 4 2 2" xfId="20860" xr:uid="{00000000-0005-0000-0000-0000DEE10000}"/>
    <cellStyle name="Total 4 4 2 3" xfId="25272" xr:uid="{00000000-0005-0000-0000-0000DFE10000}"/>
    <cellStyle name="Total 4 4 2 4" xfId="45798" xr:uid="{00000000-0005-0000-0000-0000E0E10000}"/>
    <cellStyle name="Total 4 4 20" xfId="10416" xr:uid="{00000000-0005-0000-0000-0000E1E10000}"/>
    <cellStyle name="Total 4 4 20 2" xfId="27373" xr:uid="{00000000-0005-0000-0000-0000E2E10000}"/>
    <cellStyle name="Total 4 4 20 3" xfId="38423" xr:uid="{00000000-0005-0000-0000-0000E3E10000}"/>
    <cellStyle name="Total 4 4 20 4" xfId="51398" xr:uid="{00000000-0005-0000-0000-0000E4E10000}"/>
    <cellStyle name="Total 4 4 21" xfId="11896" xr:uid="{00000000-0005-0000-0000-0000E5E10000}"/>
    <cellStyle name="Total 4 4 21 2" xfId="28717" xr:uid="{00000000-0005-0000-0000-0000E6E10000}"/>
    <cellStyle name="Total 4 4 21 3" xfId="39565" xr:uid="{00000000-0005-0000-0000-0000E7E10000}"/>
    <cellStyle name="Total 4 4 21 4" xfId="52573" xr:uid="{00000000-0005-0000-0000-0000E8E10000}"/>
    <cellStyle name="Total 4 4 22" xfId="12180" xr:uid="{00000000-0005-0000-0000-0000E9E10000}"/>
    <cellStyle name="Total 4 4 22 2" xfId="28972" xr:uid="{00000000-0005-0000-0000-0000EAE10000}"/>
    <cellStyle name="Total 4 4 22 3" xfId="39771" xr:uid="{00000000-0005-0000-0000-0000EBE10000}"/>
    <cellStyle name="Total 4 4 22 4" xfId="52779" xr:uid="{00000000-0005-0000-0000-0000ECE10000}"/>
    <cellStyle name="Total 4 4 23" xfId="12152" xr:uid="{00000000-0005-0000-0000-0000EDE10000}"/>
    <cellStyle name="Total 4 4 23 2" xfId="28947" xr:uid="{00000000-0005-0000-0000-0000EEE10000}"/>
    <cellStyle name="Total 4 4 23 3" xfId="39751" xr:uid="{00000000-0005-0000-0000-0000EFE10000}"/>
    <cellStyle name="Total 4 4 23 4" xfId="52759" xr:uid="{00000000-0005-0000-0000-0000F0E10000}"/>
    <cellStyle name="Total 4 4 24" xfId="12736" xr:uid="{00000000-0005-0000-0000-0000F1E10000}"/>
    <cellStyle name="Total 4 4 24 2" xfId="29464" xr:uid="{00000000-0005-0000-0000-0000F2E10000}"/>
    <cellStyle name="Total 4 4 24 3" xfId="40172" xr:uid="{00000000-0005-0000-0000-0000F3E10000}"/>
    <cellStyle name="Total 4 4 24 4" xfId="53180" xr:uid="{00000000-0005-0000-0000-0000F4E10000}"/>
    <cellStyle name="Total 4 4 25" xfId="13083" xr:uid="{00000000-0005-0000-0000-0000F5E10000}"/>
    <cellStyle name="Total 4 4 25 2" xfId="29776" xr:uid="{00000000-0005-0000-0000-0000F6E10000}"/>
    <cellStyle name="Total 4 4 25 3" xfId="40439" xr:uid="{00000000-0005-0000-0000-0000F7E10000}"/>
    <cellStyle name="Total 4 4 25 4" xfId="53447" xr:uid="{00000000-0005-0000-0000-0000F8E10000}"/>
    <cellStyle name="Total 4 4 26" xfId="13415" xr:uid="{00000000-0005-0000-0000-0000F9E10000}"/>
    <cellStyle name="Total 4 4 26 2" xfId="30077" xr:uid="{00000000-0005-0000-0000-0000FAE10000}"/>
    <cellStyle name="Total 4 4 26 3" xfId="40698" xr:uid="{00000000-0005-0000-0000-0000FBE10000}"/>
    <cellStyle name="Total 4 4 26 4" xfId="53706" xr:uid="{00000000-0005-0000-0000-0000FCE10000}"/>
    <cellStyle name="Total 4 4 27" xfId="13085" xr:uid="{00000000-0005-0000-0000-0000FDE10000}"/>
    <cellStyle name="Total 4 4 27 2" xfId="29778" xr:uid="{00000000-0005-0000-0000-0000FEE10000}"/>
    <cellStyle name="Total 4 4 27 3" xfId="40441" xr:uid="{00000000-0005-0000-0000-0000FFE10000}"/>
    <cellStyle name="Total 4 4 27 4" xfId="53449" xr:uid="{00000000-0005-0000-0000-000000E20000}"/>
    <cellStyle name="Total 4 4 28" xfId="10228" xr:uid="{00000000-0005-0000-0000-000001E20000}"/>
    <cellStyle name="Total 4 4 28 2" xfId="27196" xr:uid="{00000000-0005-0000-0000-000002E20000}"/>
    <cellStyle name="Total 4 4 28 3" xfId="38266" xr:uid="{00000000-0005-0000-0000-000003E20000}"/>
    <cellStyle name="Total 4 4 28 4" xfId="51223" xr:uid="{00000000-0005-0000-0000-000004E20000}"/>
    <cellStyle name="Total 4 4 29" xfId="14229" xr:uid="{00000000-0005-0000-0000-000005E20000}"/>
    <cellStyle name="Total 4 4 29 2" xfId="30798" xr:uid="{00000000-0005-0000-0000-000006E20000}"/>
    <cellStyle name="Total 4 4 29 3" xfId="41311" xr:uid="{00000000-0005-0000-0000-000007E20000}"/>
    <cellStyle name="Total 4 4 29 4" xfId="54319" xr:uid="{00000000-0005-0000-0000-000008E20000}"/>
    <cellStyle name="Total 4 4 3" xfId="3571" xr:uid="{00000000-0005-0000-0000-000009E20000}"/>
    <cellStyle name="Total 4 4 3 2" xfId="21124" xr:uid="{00000000-0005-0000-0000-00000AE20000}"/>
    <cellStyle name="Total 4 4 3 3" xfId="33534" xr:uid="{00000000-0005-0000-0000-00000BE20000}"/>
    <cellStyle name="Total 4 4 3 4" xfId="46015" xr:uid="{00000000-0005-0000-0000-00000CE20000}"/>
    <cellStyle name="Total 4 4 30" xfId="14552" xr:uid="{00000000-0005-0000-0000-00000DE20000}"/>
    <cellStyle name="Total 4 4 30 2" xfId="31086" xr:uid="{00000000-0005-0000-0000-00000EE20000}"/>
    <cellStyle name="Total 4 4 30 3" xfId="41554" xr:uid="{00000000-0005-0000-0000-00000FE20000}"/>
    <cellStyle name="Total 4 4 30 4" xfId="54562" xr:uid="{00000000-0005-0000-0000-000010E20000}"/>
    <cellStyle name="Total 4 4 31" xfId="14865" xr:uid="{00000000-0005-0000-0000-000011E20000}"/>
    <cellStyle name="Total 4 4 31 2" xfId="31363" xr:uid="{00000000-0005-0000-0000-000012E20000}"/>
    <cellStyle name="Total 4 4 31 3" xfId="41787" xr:uid="{00000000-0005-0000-0000-000013E20000}"/>
    <cellStyle name="Total 4 4 31 4" xfId="54795" xr:uid="{00000000-0005-0000-0000-000014E20000}"/>
    <cellStyle name="Total 4 4 32" xfId="15164" xr:uid="{00000000-0005-0000-0000-000015E20000}"/>
    <cellStyle name="Total 4 4 32 2" xfId="31630" xr:uid="{00000000-0005-0000-0000-000016E20000}"/>
    <cellStyle name="Total 4 4 32 3" xfId="42019" xr:uid="{00000000-0005-0000-0000-000017E20000}"/>
    <cellStyle name="Total 4 4 32 4" xfId="55027" xr:uid="{00000000-0005-0000-0000-000018E20000}"/>
    <cellStyle name="Total 4 4 33" xfId="15615" xr:uid="{00000000-0005-0000-0000-000019E20000}"/>
    <cellStyle name="Total 4 4 33 2" xfId="32036" xr:uid="{00000000-0005-0000-0000-00001AE20000}"/>
    <cellStyle name="Total 4 4 33 3" xfId="42379" xr:uid="{00000000-0005-0000-0000-00001BE20000}"/>
    <cellStyle name="Total 4 4 33 4" xfId="55387" xr:uid="{00000000-0005-0000-0000-00001CE20000}"/>
    <cellStyle name="Total 4 4 34" xfId="15873" xr:uid="{00000000-0005-0000-0000-00001DE20000}"/>
    <cellStyle name="Total 4 4 34 2" xfId="32264" xr:uid="{00000000-0005-0000-0000-00001EE20000}"/>
    <cellStyle name="Total 4 4 34 3" xfId="42571" xr:uid="{00000000-0005-0000-0000-00001FE20000}"/>
    <cellStyle name="Total 4 4 34 4" xfId="55579" xr:uid="{00000000-0005-0000-0000-000020E20000}"/>
    <cellStyle name="Total 4 4 35" xfId="16360" xr:uid="{00000000-0005-0000-0000-000021E20000}"/>
    <cellStyle name="Total 4 4 35 2" xfId="32703" xr:uid="{00000000-0005-0000-0000-000022E20000}"/>
    <cellStyle name="Total 4 4 35 3" xfId="42959" xr:uid="{00000000-0005-0000-0000-000023E20000}"/>
    <cellStyle name="Total 4 4 35 4" xfId="55967" xr:uid="{00000000-0005-0000-0000-000024E20000}"/>
    <cellStyle name="Total 4 4 36" xfId="16212" xr:uid="{00000000-0005-0000-0000-000025E20000}"/>
    <cellStyle name="Total 4 4 36 2" xfId="32564" xr:uid="{00000000-0005-0000-0000-000026E20000}"/>
    <cellStyle name="Total 4 4 36 3" xfId="42826" xr:uid="{00000000-0005-0000-0000-000027E20000}"/>
    <cellStyle name="Total 4 4 36 4" xfId="55834" xr:uid="{00000000-0005-0000-0000-000028E20000}"/>
    <cellStyle name="Total 4 4 37" xfId="17133" xr:uid="{00000000-0005-0000-0000-000029E20000}"/>
    <cellStyle name="Total 4 4 37 2" xfId="33398" xr:uid="{00000000-0005-0000-0000-00002AE20000}"/>
    <cellStyle name="Total 4 4 37 3" xfId="43559" xr:uid="{00000000-0005-0000-0000-00002BE20000}"/>
    <cellStyle name="Total 4 4 37 4" xfId="56567" xr:uid="{00000000-0005-0000-0000-00002CE20000}"/>
    <cellStyle name="Total 4 4 38" xfId="17947" xr:uid="{00000000-0005-0000-0000-00002DE20000}"/>
    <cellStyle name="Total 4 4 38 2" xfId="34131" xr:uid="{00000000-0005-0000-0000-00002EE20000}"/>
    <cellStyle name="Total 4 4 38 3" xfId="44183" xr:uid="{00000000-0005-0000-0000-00002FE20000}"/>
    <cellStyle name="Total 4 4 38 4" xfId="57191" xr:uid="{00000000-0005-0000-0000-000030E20000}"/>
    <cellStyle name="Total 4 4 39" xfId="18258" xr:uid="{00000000-0005-0000-0000-000031E20000}"/>
    <cellStyle name="Total 4 4 39 2" xfId="34405" xr:uid="{00000000-0005-0000-0000-000032E20000}"/>
    <cellStyle name="Total 4 4 39 3" xfId="44413" xr:uid="{00000000-0005-0000-0000-000033E20000}"/>
    <cellStyle name="Total 4 4 39 4" xfId="57421" xr:uid="{00000000-0005-0000-0000-000034E20000}"/>
    <cellStyle name="Total 4 4 4" xfId="3998" xr:uid="{00000000-0005-0000-0000-000035E20000}"/>
    <cellStyle name="Total 4 4 4 2" xfId="21505" xr:uid="{00000000-0005-0000-0000-000036E20000}"/>
    <cellStyle name="Total 4 4 4 3" xfId="20000" xr:uid="{00000000-0005-0000-0000-000037E20000}"/>
    <cellStyle name="Total 4 4 4 4" xfId="46332" xr:uid="{00000000-0005-0000-0000-000038E20000}"/>
    <cellStyle name="Total 4 4 40" xfId="18577" xr:uid="{00000000-0005-0000-0000-000039E20000}"/>
    <cellStyle name="Total 4 4 40 2" xfId="34691" xr:uid="{00000000-0005-0000-0000-00003AE20000}"/>
    <cellStyle name="Total 4 4 40 3" xfId="44650" xr:uid="{00000000-0005-0000-0000-00003BE20000}"/>
    <cellStyle name="Total 4 4 40 4" xfId="57658" xr:uid="{00000000-0005-0000-0000-00003CE20000}"/>
    <cellStyle name="Total 4 4 41" xfId="19039" xr:uid="{00000000-0005-0000-0000-00003DE20000}"/>
    <cellStyle name="Total 4 4 41 2" xfId="35099" xr:uid="{00000000-0005-0000-0000-00003EE20000}"/>
    <cellStyle name="Total 4 4 41 3" xfId="44992" xr:uid="{00000000-0005-0000-0000-00003FE20000}"/>
    <cellStyle name="Total 4 4 41 4" xfId="58000" xr:uid="{00000000-0005-0000-0000-000040E20000}"/>
    <cellStyle name="Total 4 4 42" xfId="19340" xr:uid="{00000000-0005-0000-0000-000041E20000}"/>
    <cellStyle name="Total 4 4 42 2" xfId="35368" xr:uid="{00000000-0005-0000-0000-000042E20000}"/>
    <cellStyle name="Total 4 4 42 3" xfId="45215" xr:uid="{00000000-0005-0000-0000-000043E20000}"/>
    <cellStyle name="Total 4 4 42 4" xfId="58223" xr:uid="{00000000-0005-0000-0000-000044E20000}"/>
    <cellStyle name="Total 4 4 43" xfId="22279" xr:uid="{00000000-0005-0000-0000-000045E20000}"/>
    <cellStyle name="Total 4 4 44" xfId="45499" xr:uid="{00000000-0005-0000-0000-000046E20000}"/>
    <cellStyle name="Total 4 4 5" xfId="4822" xr:uid="{00000000-0005-0000-0000-000047E20000}"/>
    <cellStyle name="Total 4 4 5 2" xfId="22255" xr:uid="{00000000-0005-0000-0000-000048E20000}"/>
    <cellStyle name="Total 4 4 5 3" xfId="30697" xr:uid="{00000000-0005-0000-0000-000049E20000}"/>
    <cellStyle name="Total 4 4 5 4" xfId="46968" xr:uid="{00000000-0005-0000-0000-00004AE20000}"/>
    <cellStyle name="Total 4 4 6" xfId="4069" xr:uid="{00000000-0005-0000-0000-00004BE20000}"/>
    <cellStyle name="Total 4 4 6 2" xfId="21572" xr:uid="{00000000-0005-0000-0000-00004CE20000}"/>
    <cellStyle name="Total 4 4 6 3" xfId="19940" xr:uid="{00000000-0005-0000-0000-00004DE20000}"/>
    <cellStyle name="Total 4 4 6 4" xfId="46392" xr:uid="{00000000-0005-0000-0000-00004EE20000}"/>
    <cellStyle name="Total 4 4 7" xfId="5335" xr:uid="{00000000-0005-0000-0000-00004FE20000}"/>
    <cellStyle name="Total 4 4 7 2" xfId="22722" xr:uid="{00000000-0005-0000-0000-000050E20000}"/>
    <cellStyle name="Total 4 4 7 3" xfId="20328" xr:uid="{00000000-0005-0000-0000-000051E20000}"/>
    <cellStyle name="Total 4 4 7 4" xfId="47370" xr:uid="{00000000-0005-0000-0000-000052E20000}"/>
    <cellStyle name="Total 4 4 8" xfId="3857" xr:uid="{00000000-0005-0000-0000-000053E20000}"/>
    <cellStyle name="Total 4 4 8 2" xfId="21374" xr:uid="{00000000-0005-0000-0000-000054E20000}"/>
    <cellStyle name="Total 4 4 8 3" xfId="20108" xr:uid="{00000000-0005-0000-0000-000055E20000}"/>
    <cellStyle name="Total 4 4 8 4" xfId="46218" xr:uid="{00000000-0005-0000-0000-000056E20000}"/>
    <cellStyle name="Total 4 4 9" xfId="6135" xr:uid="{00000000-0005-0000-0000-000057E20000}"/>
    <cellStyle name="Total 4 4 9 2" xfId="23467" xr:uid="{00000000-0005-0000-0000-000058E20000}"/>
    <cellStyle name="Total 4 4 9 3" xfId="29153" xr:uid="{00000000-0005-0000-0000-000059E20000}"/>
    <cellStyle name="Total 4 4 9 4" xfId="48021" xr:uid="{00000000-0005-0000-0000-00005AE20000}"/>
    <cellStyle name="Total 4 5" xfId="3930" xr:uid="{00000000-0005-0000-0000-00005BE20000}"/>
    <cellStyle name="Total 4 5 2" xfId="21444" xr:uid="{00000000-0005-0000-0000-00005CE20000}"/>
    <cellStyle name="Total 4 5 3" xfId="20051" xr:uid="{00000000-0005-0000-0000-00005DE20000}"/>
    <cellStyle name="Total 4 5 4" xfId="46280" xr:uid="{00000000-0005-0000-0000-00005EE20000}"/>
    <cellStyle name="Total 4 6" xfId="6416" xr:uid="{00000000-0005-0000-0000-00005FE20000}"/>
    <cellStyle name="Total 4 6 2" xfId="23716" xr:uid="{00000000-0005-0000-0000-000060E20000}"/>
    <cellStyle name="Total 4 6 3" xfId="28977" xr:uid="{00000000-0005-0000-0000-000061E20000}"/>
    <cellStyle name="Total 4 6 4" xfId="48214" xr:uid="{00000000-0005-0000-0000-000062E20000}"/>
    <cellStyle name="Total 4 7" xfId="8047" xr:uid="{00000000-0005-0000-0000-000063E20000}"/>
    <cellStyle name="Total 4 7 2" xfId="25182" xr:uid="{00000000-0005-0000-0000-000064E20000}"/>
    <cellStyle name="Total 4 7 3" xfId="36492" xr:uid="{00000000-0005-0000-0000-000065E20000}"/>
    <cellStyle name="Total 4 7 4" xfId="49463" xr:uid="{00000000-0005-0000-0000-000066E20000}"/>
    <cellStyle name="Total 4 8" xfId="8765" xr:uid="{00000000-0005-0000-0000-000067E20000}"/>
    <cellStyle name="Total 4 8 2" xfId="25843" xr:uid="{00000000-0005-0000-0000-000068E20000}"/>
    <cellStyle name="Total 4 8 3" xfId="37077" xr:uid="{00000000-0005-0000-0000-000069E20000}"/>
    <cellStyle name="Total 4 8 4" xfId="50048" xr:uid="{00000000-0005-0000-0000-00006AE20000}"/>
    <cellStyle name="Total 4 9" xfId="9202" xr:uid="{00000000-0005-0000-0000-00006BE20000}"/>
    <cellStyle name="Total 4 9 2" xfId="26235" xr:uid="{00000000-0005-0000-0000-00006CE20000}"/>
    <cellStyle name="Total 4 9 3" xfId="37414" xr:uid="{00000000-0005-0000-0000-00006DE20000}"/>
    <cellStyle name="Total 4 9 4" xfId="50381" xr:uid="{00000000-0005-0000-0000-00006EE20000}"/>
    <cellStyle name="Total 5" xfId="2064" xr:uid="{00000000-0005-0000-0000-00006FE20000}"/>
    <cellStyle name="Total 5 10" xfId="9815" xr:uid="{00000000-0005-0000-0000-000070E20000}"/>
    <cellStyle name="Total 5 10 2" xfId="26811" xr:uid="{00000000-0005-0000-0000-000071E20000}"/>
    <cellStyle name="Total 5 10 3" xfId="37935" xr:uid="{00000000-0005-0000-0000-000072E20000}"/>
    <cellStyle name="Total 5 10 4" xfId="50901" xr:uid="{00000000-0005-0000-0000-000073E20000}"/>
    <cellStyle name="Total 5 11" xfId="9690" xr:uid="{00000000-0005-0000-0000-000074E20000}"/>
    <cellStyle name="Total 5 11 2" xfId="26691" xr:uid="{00000000-0005-0000-0000-000075E20000}"/>
    <cellStyle name="Total 5 11 3" xfId="37831" xr:uid="{00000000-0005-0000-0000-000076E20000}"/>
    <cellStyle name="Total 5 11 4" xfId="50797" xr:uid="{00000000-0005-0000-0000-000077E20000}"/>
    <cellStyle name="Total 5 12" xfId="10242" xr:uid="{00000000-0005-0000-0000-000078E20000}"/>
    <cellStyle name="Total 5 12 2" xfId="27209" xr:uid="{00000000-0005-0000-0000-000079E20000}"/>
    <cellStyle name="Total 5 12 3" xfId="38279" xr:uid="{00000000-0005-0000-0000-00007AE20000}"/>
    <cellStyle name="Total 5 12 4" xfId="51236" xr:uid="{00000000-0005-0000-0000-00007BE20000}"/>
    <cellStyle name="Total 5 13" xfId="11347" xr:uid="{00000000-0005-0000-0000-00007CE20000}"/>
    <cellStyle name="Total 5 13 2" xfId="28223" xr:uid="{00000000-0005-0000-0000-00007DE20000}"/>
    <cellStyle name="Total 5 13 3" xfId="39127" xr:uid="{00000000-0005-0000-0000-00007EE20000}"/>
    <cellStyle name="Total 5 13 4" xfId="52135" xr:uid="{00000000-0005-0000-0000-00007FE20000}"/>
    <cellStyle name="Total 5 14" xfId="9871" xr:uid="{00000000-0005-0000-0000-000080E20000}"/>
    <cellStyle name="Total 5 14 2" xfId="26863" xr:uid="{00000000-0005-0000-0000-000081E20000}"/>
    <cellStyle name="Total 5 14 3" xfId="37979" xr:uid="{00000000-0005-0000-0000-000082E20000}"/>
    <cellStyle name="Total 5 14 4" xfId="50945" xr:uid="{00000000-0005-0000-0000-000083E20000}"/>
    <cellStyle name="Total 5 15" xfId="9319" xr:uid="{00000000-0005-0000-0000-000084E20000}"/>
    <cellStyle name="Total 5 15 2" xfId="26347" xr:uid="{00000000-0005-0000-0000-000085E20000}"/>
    <cellStyle name="Total 5 15 3" xfId="37515" xr:uid="{00000000-0005-0000-0000-000086E20000}"/>
    <cellStyle name="Total 5 15 4" xfId="50481" xr:uid="{00000000-0005-0000-0000-000087E20000}"/>
    <cellStyle name="Total 5 16" xfId="9635" xr:uid="{00000000-0005-0000-0000-000088E20000}"/>
    <cellStyle name="Total 5 16 2" xfId="26642" xr:uid="{00000000-0005-0000-0000-000089E20000}"/>
    <cellStyle name="Total 5 16 3" xfId="37785" xr:uid="{00000000-0005-0000-0000-00008AE20000}"/>
    <cellStyle name="Total 5 16 4" xfId="50751" xr:uid="{00000000-0005-0000-0000-00008BE20000}"/>
    <cellStyle name="Total 5 17" xfId="16146" xr:uid="{00000000-0005-0000-0000-00008CE20000}"/>
    <cellStyle name="Total 5 17 2" xfId="32502" xr:uid="{00000000-0005-0000-0000-00008DE20000}"/>
    <cellStyle name="Total 5 17 3" xfId="42773" xr:uid="{00000000-0005-0000-0000-00008EE20000}"/>
    <cellStyle name="Total 5 17 4" xfId="55781" xr:uid="{00000000-0005-0000-0000-00008FE20000}"/>
    <cellStyle name="Total 5 18" xfId="16901" xr:uid="{00000000-0005-0000-0000-000090E20000}"/>
    <cellStyle name="Total 5 18 2" xfId="33184" xr:uid="{00000000-0005-0000-0000-000091E20000}"/>
    <cellStyle name="Total 5 18 3" xfId="43378" xr:uid="{00000000-0005-0000-0000-000092E20000}"/>
    <cellStyle name="Total 5 18 4" xfId="56386" xr:uid="{00000000-0005-0000-0000-000093E20000}"/>
    <cellStyle name="Total 5 19" xfId="17680" xr:uid="{00000000-0005-0000-0000-000094E20000}"/>
    <cellStyle name="Total 5 19 2" xfId="33890" xr:uid="{00000000-0005-0000-0000-000095E20000}"/>
    <cellStyle name="Total 5 19 3" xfId="43966" xr:uid="{00000000-0005-0000-0000-000096E20000}"/>
    <cellStyle name="Total 5 19 4" xfId="56974" xr:uid="{00000000-0005-0000-0000-000097E20000}"/>
    <cellStyle name="Total 5 2" xfId="2950" xr:uid="{00000000-0005-0000-0000-000098E20000}"/>
    <cellStyle name="Total 5 2 10" xfId="6549" xr:uid="{00000000-0005-0000-0000-000099E20000}"/>
    <cellStyle name="Total 5 2 10 2" xfId="23844" xr:uid="{00000000-0005-0000-0000-00009AE20000}"/>
    <cellStyle name="Total 5 2 10 3" xfId="32268" xr:uid="{00000000-0005-0000-0000-00009BE20000}"/>
    <cellStyle name="Total 5 2 10 4" xfId="48342" xr:uid="{00000000-0005-0000-0000-00009CE20000}"/>
    <cellStyle name="Total 5 2 11" xfId="6846" xr:uid="{00000000-0005-0000-0000-00009DE20000}"/>
    <cellStyle name="Total 5 2 11 2" xfId="24109" xr:uid="{00000000-0005-0000-0000-00009EE20000}"/>
    <cellStyle name="Total 5 2 11 3" xfId="33217" xr:uid="{00000000-0005-0000-0000-00009FE20000}"/>
    <cellStyle name="Total 5 2 11 4" xfId="48564" xr:uid="{00000000-0005-0000-0000-0000A0E20000}"/>
    <cellStyle name="Total 5 2 12" xfId="7636" xr:uid="{00000000-0005-0000-0000-0000A1E20000}"/>
    <cellStyle name="Total 5 2 12 2" xfId="24816" xr:uid="{00000000-0005-0000-0000-0000A2E20000}"/>
    <cellStyle name="Total 5 2 12 3" xfId="36183" xr:uid="{00000000-0005-0000-0000-0000A3E20000}"/>
    <cellStyle name="Total 5 2 12 4" xfId="49154" xr:uid="{00000000-0005-0000-0000-0000A4E20000}"/>
    <cellStyle name="Total 5 2 13" xfId="7933" xr:uid="{00000000-0005-0000-0000-0000A5E20000}"/>
    <cellStyle name="Total 5 2 13 2" xfId="25083" xr:uid="{00000000-0005-0000-0000-0000A6E20000}"/>
    <cellStyle name="Total 5 2 13 3" xfId="36413" xr:uid="{00000000-0005-0000-0000-0000A7E20000}"/>
    <cellStyle name="Total 5 2 13 4" xfId="49384" xr:uid="{00000000-0005-0000-0000-0000A8E20000}"/>
    <cellStyle name="Total 5 2 14" xfId="8515" xr:uid="{00000000-0005-0000-0000-0000A9E20000}"/>
    <cellStyle name="Total 5 2 14 2" xfId="25627" xr:uid="{00000000-0005-0000-0000-0000AAE20000}"/>
    <cellStyle name="Total 5 2 14 3" xfId="36897" xr:uid="{00000000-0005-0000-0000-0000ABE20000}"/>
    <cellStyle name="Total 5 2 14 4" xfId="49868" xr:uid="{00000000-0005-0000-0000-0000ACE20000}"/>
    <cellStyle name="Total 5 2 15" xfId="8774" xr:uid="{00000000-0005-0000-0000-0000ADE20000}"/>
    <cellStyle name="Total 5 2 15 2" xfId="25852" xr:uid="{00000000-0005-0000-0000-0000AEE20000}"/>
    <cellStyle name="Total 5 2 15 3" xfId="37086" xr:uid="{00000000-0005-0000-0000-0000AFE20000}"/>
    <cellStyle name="Total 5 2 15 4" xfId="50057" xr:uid="{00000000-0005-0000-0000-0000B0E20000}"/>
    <cellStyle name="Total 5 2 16" xfId="9054" xr:uid="{00000000-0005-0000-0000-0000B1E20000}"/>
    <cellStyle name="Total 5 2 16 2" xfId="26103" xr:uid="{00000000-0005-0000-0000-0000B2E20000}"/>
    <cellStyle name="Total 5 2 16 3" xfId="37301" xr:uid="{00000000-0005-0000-0000-0000B3E20000}"/>
    <cellStyle name="Total 5 2 16 4" xfId="50272" xr:uid="{00000000-0005-0000-0000-0000B4E20000}"/>
    <cellStyle name="Total 5 2 17" xfId="10822" xr:uid="{00000000-0005-0000-0000-0000B5E20000}"/>
    <cellStyle name="Total 5 2 17 2" xfId="27755" xr:uid="{00000000-0005-0000-0000-0000B6E20000}"/>
    <cellStyle name="Total 5 2 17 3" xfId="38760" xr:uid="{00000000-0005-0000-0000-0000B7E20000}"/>
    <cellStyle name="Total 5 2 17 4" xfId="51768" xr:uid="{00000000-0005-0000-0000-0000B8E20000}"/>
    <cellStyle name="Total 5 2 18" xfId="11145" xr:uid="{00000000-0005-0000-0000-0000B9E20000}"/>
    <cellStyle name="Total 5 2 18 2" xfId="28049" xr:uid="{00000000-0005-0000-0000-0000BAE20000}"/>
    <cellStyle name="Total 5 2 18 3" xfId="39001" xr:uid="{00000000-0005-0000-0000-0000BBE20000}"/>
    <cellStyle name="Total 5 2 18 4" xfId="52009" xr:uid="{00000000-0005-0000-0000-0000BCE20000}"/>
    <cellStyle name="Total 5 2 19" xfId="11485" xr:uid="{00000000-0005-0000-0000-0000BDE20000}"/>
    <cellStyle name="Total 5 2 19 2" xfId="28357" xr:uid="{00000000-0005-0000-0000-0000BEE20000}"/>
    <cellStyle name="Total 5 2 19 3" xfId="39256" xr:uid="{00000000-0005-0000-0000-0000BFE20000}"/>
    <cellStyle name="Total 5 2 19 4" xfId="52264" xr:uid="{00000000-0005-0000-0000-0000C0E20000}"/>
    <cellStyle name="Total 5 2 2" xfId="3460" xr:uid="{00000000-0005-0000-0000-0000C1E20000}"/>
    <cellStyle name="Total 5 2 2 2" xfId="21032" xr:uid="{00000000-0005-0000-0000-0000C2E20000}"/>
    <cellStyle name="Total 5 2 2 3" xfId="28061" xr:uid="{00000000-0005-0000-0000-0000C3E20000}"/>
    <cellStyle name="Total 5 2 2 4" xfId="45940" xr:uid="{00000000-0005-0000-0000-0000C4E20000}"/>
    <cellStyle name="Total 5 2 20" xfId="11756" xr:uid="{00000000-0005-0000-0000-0000C5E20000}"/>
    <cellStyle name="Total 5 2 20 2" xfId="28595" xr:uid="{00000000-0005-0000-0000-0000C6E20000}"/>
    <cellStyle name="Total 5 2 20 3" xfId="39462" xr:uid="{00000000-0005-0000-0000-0000C7E20000}"/>
    <cellStyle name="Total 5 2 20 4" xfId="52470" xr:uid="{00000000-0005-0000-0000-0000C8E20000}"/>
    <cellStyle name="Total 5 2 21" xfId="12086" xr:uid="{00000000-0005-0000-0000-0000C9E20000}"/>
    <cellStyle name="Total 5 2 21 2" xfId="28896" xr:uid="{00000000-0005-0000-0000-0000CAE20000}"/>
    <cellStyle name="Total 5 2 21 3" xfId="39720" xr:uid="{00000000-0005-0000-0000-0000CBE20000}"/>
    <cellStyle name="Total 5 2 21 4" xfId="52728" xr:uid="{00000000-0005-0000-0000-0000CCE20000}"/>
    <cellStyle name="Total 5 2 22" xfId="12370" xr:uid="{00000000-0005-0000-0000-0000CDE20000}"/>
    <cellStyle name="Total 5 2 22 2" xfId="29147" xr:uid="{00000000-0005-0000-0000-0000CEE20000}"/>
    <cellStyle name="Total 5 2 22 3" xfId="39921" xr:uid="{00000000-0005-0000-0000-0000CFE20000}"/>
    <cellStyle name="Total 5 2 22 4" xfId="52929" xr:uid="{00000000-0005-0000-0000-0000D0E20000}"/>
    <cellStyle name="Total 5 2 23" xfId="12645" xr:uid="{00000000-0005-0000-0000-0000D1E20000}"/>
    <cellStyle name="Total 5 2 23 2" xfId="29390" xr:uid="{00000000-0005-0000-0000-0000D2E20000}"/>
    <cellStyle name="Total 5 2 23 3" xfId="40119" xr:uid="{00000000-0005-0000-0000-0000D3E20000}"/>
    <cellStyle name="Total 5 2 23 4" xfId="53127" xr:uid="{00000000-0005-0000-0000-0000D4E20000}"/>
    <cellStyle name="Total 5 2 24" xfId="12928" xr:uid="{00000000-0005-0000-0000-0000D5E20000}"/>
    <cellStyle name="Total 5 2 24 2" xfId="29641" xr:uid="{00000000-0005-0000-0000-0000D6E20000}"/>
    <cellStyle name="Total 5 2 24 3" xfId="40321" xr:uid="{00000000-0005-0000-0000-0000D7E20000}"/>
    <cellStyle name="Total 5 2 24 4" xfId="53329" xr:uid="{00000000-0005-0000-0000-0000D8E20000}"/>
    <cellStyle name="Total 5 2 25" xfId="13269" xr:uid="{00000000-0005-0000-0000-0000D9E20000}"/>
    <cellStyle name="Total 5 2 25 2" xfId="29948" xr:uid="{00000000-0005-0000-0000-0000DAE20000}"/>
    <cellStyle name="Total 5 2 25 3" xfId="40588" xr:uid="{00000000-0005-0000-0000-0000DBE20000}"/>
    <cellStyle name="Total 5 2 25 4" xfId="53596" xr:uid="{00000000-0005-0000-0000-0000DCE20000}"/>
    <cellStyle name="Total 5 2 26" xfId="13604" xr:uid="{00000000-0005-0000-0000-0000DDE20000}"/>
    <cellStyle name="Total 5 2 26 2" xfId="30252" xr:uid="{00000000-0005-0000-0000-0000DEE20000}"/>
    <cellStyle name="Total 5 2 26 3" xfId="40856" xr:uid="{00000000-0005-0000-0000-0000DFE20000}"/>
    <cellStyle name="Total 5 2 26 4" xfId="53864" xr:uid="{00000000-0005-0000-0000-0000E0E20000}"/>
    <cellStyle name="Total 5 2 27" xfId="13845" xr:uid="{00000000-0005-0000-0000-0000E1E20000}"/>
    <cellStyle name="Total 5 2 27 2" xfId="30467" xr:uid="{00000000-0005-0000-0000-0000E2E20000}"/>
    <cellStyle name="Total 5 2 27 3" xfId="41041" xr:uid="{00000000-0005-0000-0000-0000E3E20000}"/>
    <cellStyle name="Total 5 2 27 4" xfId="54049" xr:uid="{00000000-0005-0000-0000-0000E4E20000}"/>
    <cellStyle name="Total 5 2 28" xfId="14121" xr:uid="{00000000-0005-0000-0000-0000E5E20000}"/>
    <cellStyle name="Total 5 2 28 2" xfId="30708" xr:uid="{00000000-0005-0000-0000-0000E6E20000}"/>
    <cellStyle name="Total 5 2 28 3" xfId="41241" xr:uid="{00000000-0005-0000-0000-0000E7E20000}"/>
    <cellStyle name="Total 5 2 28 4" xfId="54249" xr:uid="{00000000-0005-0000-0000-0000E8E20000}"/>
    <cellStyle name="Total 5 2 29" xfId="14418" xr:uid="{00000000-0005-0000-0000-0000E9E20000}"/>
    <cellStyle name="Total 5 2 29 2" xfId="30972" xr:uid="{00000000-0005-0000-0000-0000EAE20000}"/>
    <cellStyle name="Total 5 2 29 3" xfId="41457" xr:uid="{00000000-0005-0000-0000-0000EBE20000}"/>
    <cellStyle name="Total 5 2 29 4" xfId="54465" xr:uid="{00000000-0005-0000-0000-0000ECE20000}"/>
    <cellStyle name="Total 5 2 3" xfId="3756" xr:uid="{00000000-0005-0000-0000-0000EDE20000}"/>
    <cellStyle name="Total 5 2 3 2" xfId="21290" xr:uid="{00000000-0005-0000-0000-0000EEE20000}"/>
    <cellStyle name="Total 5 2 3 3" xfId="20533" xr:uid="{00000000-0005-0000-0000-0000EFE20000}"/>
    <cellStyle name="Total 5 2 3 4" xfId="46157" xr:uid="{00000000-0005-0000-0000-0000F0E20000}"/>
    <cellStyle name="Total 5 2 30" xfId="14742" xr:uid="{00000000-0005-0000-0000-0000F1E20000}"/>
    <cellStyle name="Total 5 2 30 2" xfId="31260" xr:uid="{00000000-0005-0000-0000-0000F2E20000}"/>
    <cellStyle name="Total 5 2 30 3" xfId="41700" xr:uid="{00000000-0005-0000-0000-0000F3E20000}"/>
    <cellStyle name="Total 5 2 30 4" xfId="54708" xr:uid="{00000000-0005-0000-0000-0000F4E20000}"/>
    <cellStyle name="Total 5 2 31" xfId="15044" xr:uid="{00000000-0005-0000-0000-0000F5E20000}"/>
    <cellStyle name="Total 5 2 31 2" xfId="31529" xr:uid="{00000000-0005-0000-0000-0000F6E20000}"/>
    <cellStyle name="Total 5 2 31 3" xfId="41932" xr:uid="{00000000-0005-0000-0000-0000F7E20000}"/>
    <cellStyle name="Total 5 2 31 4" xfId="54940" xr:uid="{00000000-0005-0000-0000-0000F8E20000}"/>
    <cellStyle name="Total 5 2 32" xfId="15345" xr:uid="{00000000-0005-0000-0000-0000F9E20000}"/>
    <cellStyle name="Total 5 2 32 2" xfId="31793" xr:uid="{00000000-0005-0000-0000-0000FAE20000}"/>
    <cellStyle name="Total 5 2 32 3" xfId="42161" xr:uid="{00000000-0005-0000-0000-0000FBE20000}"/>
    <cellStyle name="Total 5 2 32 4" xfId="55169" xr:uid="{00000000-0005-0000-0000-0000FCE20000}"/>
    <cellStyle name="Total 5 2 33" xfId="15794" xr:uid="{00000000-0005-0000-0000-0000FDE20000}"/>
    <cellStyle name="Total 5 2 33 2" xfId="32201" xr:uid="{00000000-0005-0000-0000-0000FEE20000}"/>
    <cellStyle name="Total 5 2 33 3" xfId="42523" xr:uid="{00000000-0005-0000-0000-0000FFE20000}"/>
    <cellStyle name="Total 5 2 33 4" xfId="55531" xr:uid="{00000000-0005-0000-0000-000000E30000}"/>
    <cellStyle name="Total 5 2 34" xfId="16054" xr:uid="{00000000-0005-0000-0000-000001E30000}"/>
    <cellStyle name="Total 5 2 34 2" xfId="32425" xr:uid="{00000000-0005-0000-0000-000002E30000}"/>
    <cellStyle name="Total 5 2 34 3" xfId="42713" xr:uid="{00000000-0005-0000-0000-000003E30000}"/>
    <cellStyle name="Total 5 2 34 4" xfId="55721" xr:uid="{00000000-0005-0000-0000-000004E30000}"/>
    <cellStyle name="Total 5 2 35" xfId="16541" xr:uid="{00000000-0005-0000-0000-000005E30000}"/>
    <cellStyle name="Total 5 2 35 2" xfId="32871" xr:uid="{00000000-0005-0000-0000-000006E30000}"/>
    <cellStyle name="Total 5 2 35 3" xfId="43110" xr:uid="{00000000-0005-0000-0000-000007E30000}"/>
    <cellStyle name="Total 5 2 35 4" xfId="56118" xr:uid="{00000000-0005-0000-0000-000008E30000}"/>
    <cellStyle name="Total 5 2 36" xfId="16764" xr:uid="{00000000-0005-0000-0000-000009E30000}"/>
    <cellStyle name="Total 5 2 36 2" xfId="33069" xr:uid="{00000000-0005-0000-0000-00000AE30000}"/>
    <cellStyle name="Total 5 2 36 3" xfId="43280" xr:uid="{00000000-0005-0000-0000-00000BE30000}"/>
    <cellStyle name="Total 5 2 36 4" xfId="56288" xr:uid="{00000000-0005-0000-0000-00000CE30000}"/>
    <cellStyle name="Total 5 2 37" xfId="17817" xr:uid="{00000000-0005-0000-0000-00000DE30000}"/>
    <cellStyle name="Total 5 2 37 2" xfId="34024" xr:uid="{00000000-0005-0000-0000-00000EE30000}"/>
    <cellStyle name="Total 5 2 37 3" xfId="44094" xr:uid="{00000000-0005-0000-0000-00000FE30000}"/>
    <cellStyle name="Total 5 2 37 4" xfId="57102" xr:uid="{00000000-0005-0000-0000-000010E30000}"/>
    <cellStyle name="Total 5 2 38" xfId="18136" xr:uid="{00000000-0005-0000-0000-000011E30000}"/>
    <cellStyle name="Total 5 2 38 2" xfId="34305" xr:uid="{00000000-0005-0000-0000-000012E30000}"/>
    <cellStyle name="Total 5 2 38 3" xfId="44328" xr:uid="{00000000-0005-0000-0000-000013E30000}"/>
    <cellStyle name="Total 5 2 38 4" xfId="57336" xr:uid="{00000000-0005-0000-0000-000014E30000}"/>
    <cellStyle name="Total 5 2 39" xfId="18447" xr:uid="{00000000-0005-0000-0000-000015E30000}"/>
    <cellStyle name="Total 5 2 39 2" xfId="34581" xr:uid="{00000000-0005-0000-0000-000016E30000}"/>
    <cellStyle name="Total 5 2 39 3" xfId="44558" xr:uid="{00000000-0005-0000-0000-000017E30000}"/>
    <cellStyle name="Total 5 2 39 4" xfId="57566" xr:uid="{00000000-0005-0000-0000-000018E30000}"/>
    <cellStyle name="Total 5 2 4" xfId="4617" xr:uid="{00000000-0005-0000-0000-000019E30000}"/>
    <cellStyle name="Total 5 2 4 2" xfId="22068" xr:uid="{00000000-0005-0000-0000-00001AE30000}"/>
    <cellStyle name="Total 5 2 4 3" xfId="28414" xr:uid="{00000000-0005-0000-0000-00001BE30000}"/>
    <cellStyle name="Total 5 2 4 4" xfId="46807" xr:uid="{00000000-0005-0000-0000-00001CE30000}"/>
    <cellStyle name="Total 5 2 40" xfId="18762" xr:uid="{00000000-0005-0000-0000-00001DE30000}"/>
    <cellStyle name="Total 5 2 40 2" xfId="34859" xr:uid="{00000000-0005-0000-0000-00001EE30000}"/>
    <cellStyle name="Total 5 2 40 3" xfId="44792" xr:uid="{00000000-0005-0000-0000-00001FE30000}"/>
    <cellStyle name="Total 5 2 40 4" xfId="57800" xr:uid="{00000000-0005-0000-0000-000020E30000}"/>
    <cellStyle name="Total 5 2 41" xfId="19222" xr:uid="{00000000-0005-0000-0000-000021E30000}"/>
    <cellStyle name="Total 5 2 41 2" xfId="35269" xr:uid="{00000000-0005-0000-0000-000022E30000}"/>
    <cellStyle name="Total 5 2 41 3" xfId="45134" xr:uid="{00000000-0005-0000-0000-000023E30000}"/>
    <cellStyle name="Total 5 2 41 4" xfId="58142" xr:uid="{00000000-0005-0000-0000-000024E30000}"/>
    <cellStyle name="Total 5 2 42" xfId="19525" xr:uid="{00000000-0005-0000-0000-000025E30000}"/>
    <cellStyle name="Total 5 2 42 2" xfId="35534" xr:uid="{00000000-0005-0000-0000-000026E30000}"/>
    <cellStyle name="Total 5 2 42 3" xfId="45357" xr:uid="{00000000-0005-0000-0000-000027E30000}"/>
    <cellStyle name="Total 5 2 42 4" xfId="58365" xr:uid="{00000000-0005-0000-0000-000028E30000}"/>
    <cellStyle name="Total 5 2 43" xfId="30985" xr:uid="{00000000-0005-0000-0000-000029E30000}"/>
    <cellStyle name="Total 5 2 44" xfId="45609" xr:uid="{00000000-0005-0000-0000-00002AE30000}"/>
    <cellStyle name="Total 5 2 5" xfId="5003" xr:uid="{00000000-0005-0000-0000-00002BE30000}"/>
    <cellStyle name="Total 5 2 5 2" xfId="22426" xr:uid="{00000000-0005-0000-0000-00002CE30000}"/>
    <cellStyle name="Total 5 2 5 3" xfId="20676" xr:uid="{00000000-0005-0000-0000-00002DE30000}"/>
    <cellStyle name="Total 5 2 5 4" xfId="47119" xr:uid="{00000000-0005-0000-0000-00002EE30000}"/>
    <cellStyle name="Total 5 2 6" xfId="5231" xr:uid="{00000000-0005-0000-0000-00002FE30000}"/>
    <cellStyle name="Total 5 2 6 2" xfId="22631" xr:uid="{00000000-0005-0000-0000-000030E30000}"/>
    <cellStyle name="Total 5 2 6 3" xfId="20396" xr:uid="{00000000-0005-0000-0000-000031E30000}"/>
    <cellStyle name="Total 5 2 6 4" xfId="47300" xr:uid="{00000000-0005-0000-0000-000032E30000}"/>
    <cellStyle name="Total 5 2 7" xfId="5513" xr:uid="{00000000-0005-0000-0000-000033E30000}"/>
    <cellStyle name="Total 5 2 7 2" xfId="22890" xr:uid="{00000000-0005-0000-0000-000034E30000}"/>
    <cellStyle name="Total 5 2 7 3" xfId="20558" xr:uid="{00000000-0005-0000-0000-000035E30000}"/>
    <cellStyle name="Total 5 2 7 4" xfId="47518" xr:uid="{00000000-0005-0000-0000-000036E30000}"/>
    <cellStyle name="Total 5 2 8" xfId="5721" xr:uid="{00000000-0005-0000-0000-000037E30000}"/>
    <cellStyle name="Total 5 2 8 2" xfId="23079" xr:uid="{00000000-0005-0000-0000-000038E30000}"/>
    <cellStyle name="Total 5 2 8 3" xfId="32433" xr:uid="{00000000-0005-0000-0000-000039E30000}"/>
    <cellStyle name="Total 5 2 8 4" xfId="47680" xr:uid="{00000000-0005-0000-0000-00003AE30000}"/>
    <cellStyle name="Total 5 2 9" xfId="6317" xr:uid="{00000000-0005-0000-0000-00003BE30000}"/>
    <cellStyle name="Total 5 2 9 2" xfId="23638" xr:uid="{00000000-0005-0000-0000-00003CE30000}"/>
    <cellStyle name="Total 5 2 9 3" xfId="34311" xr:uid="{00000000-0005-0000-0000-00003DE30000}"/>
    <cellStyle name="Total 5 2 9 4" xfId="48168" xr:uid="{00000000-0005-0000-0000-00003EE30000}"/>
    <cellStyle name="Total 5 20" xfId="16889" xr:uid="{00000000-0005-0000-0000-00003FE30000}"/>
    <cellStyle name="Total 5 20 2" xfId="33174" xr:uid="{00000000-0005-0000-0000-000040E30000}"/>
    <cellStyle name="Total 5 20 3" xfId="43370" xr:uid="{00000000-0005-0000-0000-000041E30000}"/>
    <cellStyle name="Total 5 20 4" xfId="56378" xr:uid="{00000000-0005-0000-0000-000042E30000}"/>
    <cellStyle name="Total 5 21" xfId="17107" xr:uid="{00000000-0005-0000-0000-000043E30000}"/>
    <cellStyle name="Total 5 21 2" xfId="33377" xr:uid="{00000000-0005-0000-0000-000044E30000}"/>
    <cellStyle name="Total 5 21 3" xfId="43544" xr:uid="{00000000-0005-0000-0000-000045E30000}"/>
    <cellStyle name="Total 5 21 4" xfId="56552" xr:uid="{00000000-0005-0000-0000-000046E30000}"/>
    <cellStyle name="Total 5 22" xfId="18914" xr:uid="{00000000-0005-0000-0000-000047E30000}"/>
    <cellStyle name="Total 5 22 2" xfId="34984" xr:uid="{00000000-0005-0000-0000-000048E30000}"/>
    <cellStyle name="Total 5 22 3" xfId="44897" xr:uid="{00000000-0005-0000-0000-000049E30000}"/>
    <cellStyle name="Total 5 22 4" xfId="57905" xr:uid="{00000000-0005-0000-0000-00004AE30000}"/>
    <cellStyle name="Total 5 23" xfId="20542" xr:uid="{00000000-0005-0000-0000-00004BE30000}"/>
    <cellStyle name="Total 5 24" xfId="45438" xr:uid="{00000000-0005-0000-0000-00004CE30000}"/>
    <cellStyle name="Total 5 3" xfId="2802" xr:uid="{00000000-0005-0000-0000-00004DE30000}"/>
    <cellStyle name="Total 5 3 10" xfId="6409" xr:uid="{00000000-0005-0000-0000-00004EE30000}"/>
    <cellStyle name="Total 5 3 10 2" xfId="23709" xr:uid="{00000000-0005-0000-0000-00004FE30000}"/>
    <cellStyle name="Total 5 3 10 3" xfId="30536" xr:uid="{00000000-0005-0000-0000-000050E30000}"/>
    <cellStyle name="Total 5 3 10 4" xfId="48207" xr:uid="{00000000-0005-0000-0000-000051E30000}"/>
    <cellStyle name="Total 5 3 11" xfId="6704" xr:uid="{00000000-0005-0000-0000-000052E30000}"/>
    <cellStyle name="Total 5 3 11 2" xfId="23972" xr:uid="{00000000-0005-0000-0000-000053E30000}"/>
    <cellStyle name="Total 5 3 11 3" xfId="20241" xr:uid="{00000000-0005-0000-0000-000054E30000}"/>
    <cellStyle name="Total 5 3 11 4" xfId="48431" xr:uid="{00000000-0005-0000-0000-000055E30000}"/>
    <cellStyle name="Total 5 3 12" xfId="7494" xr:uid="{00000000-0005-0000-0000-000056E30000}"/>
    <cellStyle name="Total 5 3 12 2" xfId="24678" xr:uid="{00000000-0005-0000-0000-000057E30000}"/>
    <cellStyle name="Total 5 3 12 3" xfId="36050" xr:uid="{00000000-0005-0000-0000-000058E30000}"/>
    <cellStyle name="Total 5 3 12 4" xfId="49021" xr:uid="{00000000-0005-0000-0000-000059E30000}"/>
    <cellStyle name="Total 5 3 13" xfId="7792" xr:uid="{00000000-0005-0000-0000-00005AE30000}"/>
    <cellStyle name="Total 5 3 13 2" xfId="24948" xr:uid="{00000000-0005-0000-0000-00005BE30000}"/>
    <cellStyle name="Total 5 3 13 3" xfId="36280" xr:uid="{00000000-0005-0000-0000-00005CE30000}"/>
    <cellStyle name="Total 5 3 13 4" xfId="49251" xr:uid="{00000000-0005-0000-0000-00005DE30000}"/>
    <cellStyle name="Total 5 3 14" xfId="8373" xr:uid="{00000000-0005-0000-0000-00005EE30000}"/>
    <cellStyle name="Total 5 3 14 2" xfId="25489" xr:uid="{00000000-0005-0000-0000-00005FE30000}"/>
    <cellStyle name="Total 5 3 14 3" xfId="36763" xr:uid="{00000000-0005-0000-0000-000060E30000}"/>
    <cellStyle name="Total 5 3 14 4" xfId="49734" xr:uid="{00000000-0005-0000-0000-000061E30000}"/>
    <cellStyle name="Total 5 3 15" xfId="8634" xr:uid="{00000000-0005-0000-0000-000062E30000}"/>
    <cellStyle name="Total 5 3 15 2" xfId="25716" xr:uid="{00000000-0005-0000-0000-000063E30000}"/>
    <cellStyle name="Total 5 3 15 3" xfId="36951" xr:uid="{00000000-0005-0000-0000-000064E30000}"/>
    <cellStyle name="Total 5 3 15 4" xfId="49922" xr:uid="{00000000-0005-0000-0000-000065E30000}"/>
    <cellStyle name="Total 5 3 16" xfId="8913" xr:uid="{00000000-0005-0000-0000-000066E30000}"/>
    <cellStyle name="Total 5 3 16 2" xfId="25966" xr:uid="{00000000-0005-0000-0000-000067E30000}"/>
    <cellStyle name="Total 5 3 16 3" xfId="37168" xr:uid="{00000000-0005-0000-0000-000068E30000}"/>
    <cellStyle name="Total 5 3 16 4" xfId="50139" xr:uid="{00000000-0005-0000-0000-000069E30000}"/>
    <cellStyle name="Total 5 3 17" xfId="10677" xr:uid="{00000000-0005-0000-0000-00006AE30000}"/>
    <cellStyle name="Total 5 3 17 2" xfId="27613" xr:uid="{00000000-0005-0000-0000-00006BE30000}"/>
    <cellStyle name="Total 5 3 17 3" xfId="38623" xr:uid="{00000000-0005-0000-0000-00006CE30000}"/>
    <cellStyle name="Total 5 3 17 4" xfId="51631" xr:uid="{00000000-0005-0000-0000-00006DE30000}"/>
    <cellStyle name="Total 5 3 18" xfId="11001" xr:uid="{00000000-0005-0000-0000-00006EE30000}"/>
    <cellStyle name="Total 5 3 18 2" xfId="27908" xr:uid="{00000000-0005-0000-0000-00006FE30000}"/>
    <cellStyle name="Total 5 3 18 3" xfId="38862" xr:uid="{00000000-0005-0000-0000-000070E30000}"/>
    <cellStyle name="Total 5 3 18 4" xfId="51870" xr:uid="{00000000-0005-0000-0000-000071E30000}"/>
    <cellStyle name="Total 5 3 19" xfId="11340" xr:uid="{00000000-0005-0000-0000-000072E30000}"/>
    <cellStyle name="Total 5 3 19 2" xfId="28216" xr:uid="{00000000-0005-0000-0000-000073E30000}"/>
    <cellStyle name="Total 5 3 19 3" xfId="39120" xr:uid="{00000000-0005-0000-0000-000074E30000}"/>
    <cellStyle name="Total 5 3 19 4" xfId="52128" xr:uid="{00000000-0005-0000-0000-000075E30000}"/>
    <cellStyle name="Total 5 3 2" xfId="3318" xr:uid="{00000000-0005-0000-0000-000076E30000}"/>
    <cellStyle name="Total 5 3 2 2" xfId="20892" xr:uid="{00000000-0005-0000-0000-000077E30000}"/>
    <cellStyle name="Total 5 3 2 3" xfId="24131" xr:uid="{00000000-0005-0000-0000-000078E30000}"/>
    <cellStyle name="Total 5 3 2 4" xfId="45807" xr:uid="{00000000-0005-0000-0000-000079E30000}"/>
    <cellStyle name="Total 5 3 20" xfId="11610" xr:uid="{00000000-0005-0000-0000-00007AE30000}"/>
    <cellStyle name="Total 5 3 20 2" xfId="28455" xr:uid="{00000000-0005-0000-0000-00007BE30000}"/>
    <cellStyle name="Total 5 3 20 3" xfId="39322" xr:uid="{00000000-0005-0000-0000-00007CE30000}"/>
    <cellStyle name="Total 5 3 20 4" xfId="52330" xr:uid="{00000000-0005-0000-0000-00007DE30000}"/>
    <cellStyle name="Total 5 3 21" xfId="11942" xr:uid="{00000000-0005-0000-0000-00007EE30000}"/>
    <cellStyle name="Total 5 3 21 2" xfId="28755" xr:uid="{00000000-0005-0000-0000-00007FE30000}"/>
    <cellStyle name="Total 5 3 21 3" xfId="39584" xr:uid="{00000000-0005-0000-0000-000080E30000}"/>
    <cellStyle name="Total 5 3 21 4" xfId="52592" xr:uid="{00000000-0005-0000-0000-000081E30000}"/>
    <cellStyle name="Total 5 3 22" xfId="12226" xr:uid="{00000000-0005-0000-0000-000082E30000}"/>
    <cellStyle name="Total 5 3 22 2" xfId="29008" xr:uid="{00000000-0005-0000-0000-000083E30000}"/>
    <cellStyle name="Total 5 3 22 3" xfId="39782" xr:uid="{00000000-0005-0000-0000-000084E30000}"/>
    <cellStyle name="Total 5 3 22 4" xfId="52790" xr:uid="{00000000-0005-0000-0000-000085E30000}"/>
    <cellStyle name="Total 5 3 23" xfId="12500" xr:uid="{00000000-0005-0000-0000-000086E30000}"/>
    <cellStyle name="Total 5 3 23 2" xfId="29249" xr:uid="{00000000-0005-0000-0000-000087E30000}"/>
    <cellStyle name="Total 5 3 23 3" xfId="39985" xr:uid="{00000000-0005-0000-0000-000088E30000}"/>
    <cellStyle name="Total 5 3 23 4" xfId="52993" xr:uid="{00000000-0005-0000-0000-000089E30000}"/>
    <cellStyle name="Total 5 3 24" xfId="12782" xr:uid="{00000000-0005-0000-0000-00008AE30000}"/>
    <cellStyle name="Total 5 3 24 2" xfId="29499" xr:uid="{00000000-0005-0000-0000-00008BE30000}"/>
    <cellStyle name="Total 5 3 24 3" xfId="40184" xr:uid="{00000000-0005-0000-0000-00008CE30000}"/>
    <cellStyle name="Total 5 3 24 4" xfId="53192" xr:uid="{00000000-0005-0000-0000-00008DE30000}"/>
    <cellStyle name="Total 5 3 25" xfId="13126" xr:uid="{00000000-0005-0000-0000-00008EE30000}"/>
    <cellStyle name="Total 5 3 25 2" xfId="29808" xr:uid="{00000000-0005-0000-0000-00008FE30000}"/>
    <cellStyle name="Total 5 3 25 3" xfId="40453" xr:uid="{00000000-0005-0000-0000-000090E30000}"/>
    <cellStyle name="Total 5 3 25 4" xfId="53461" xr:uid="{00000000-0005-0000-0000-000091E30000}"/>
    <cellStyle name="Total 5 3 26" xfId="13463" xr:uid="{00000000-0005-0000-0000-000092E30000}"/>
    <cellStyle name="Total 5 3 26 2" xfId="30115" xr:uid="{00000000-0005-0000-0000-000093E30000}"/>
    <cellStyle name="Total 5 3 26 3" xfId="40719" xr:uid="{00000000-0005-0000-0000-000094E30000}"/>
    <cellStyle name="Total 5 3 26 4" xfId="53727" xr:uid="{00000000-0005-0000-0000-000095E30000}"/>
    <cellStyle name="Total 5 3 27" xfId="13702" xr:uid="{00000000-0005-0000-0000-000096E30000}"/>
    <cellStyle name="Total 5 3 27 2" xfId="30327" xr:uid="{00000000-0005-0000-0000-000097E30000}"/>
    <cellStyle name="Total 5 3 27 3" xfId="40904" xr:uid="{00000000-0005-0000-0000-000098E30000}"/>
    <cellStyle name="Total 5 3 27 4" xfId="53912" xr:uid="{00000000-0005-0000-0000-000099E30000}"/>
    <cellStyle name="Total 5 3 28" xfId="13977" xr:uid="{00000000-0005-0000-0000-00009AE30000}"/>
    <cellStyle name="Total 5 3 28 2" xfId="30568" xr:uid="{00000000-0005-0000-0000-00009BE30000}"/>
    <cellStyle name="Total 5 3 28 3" xfId="41106" xr:uid="{00000000-0005-0000-0000-00009CE30000}"/>
    <cellStyle name="Total 5 3 28 4" xfId="54114" xr:uid="{00000000-0005-0000-0000-00009DE30000}"/>
    <cellStyle name="Total 5 3 29" xfId="14274" xr:uid="{00000000-0005-0000-0000-00009EE30000}"/>
    <cellStyle name="Total 5 3 29 2" xfId="30831" xr:uid="{00000000-0005-0000-0000-00009FE30000}"/>
    <cellStyle name="Total 5 3 29 3" xfId="41322" xr:uid="{00000000-0005-0000-0000-0000A0E30000}"/>
    <cellStyle name="Total 5 3 29 4" xfId="54330" xr:uid="{00000000-0005-0000-0000-0000A1E30000}"/>
    <cellStyle name="Total 5 3 3" xfId="3614" xr:uid="{00000000-0005-0000-0000-0000A2E30000}"/>
    <cellStyle name="Total 5 3 3 2" xfId="21152" xr:uid="{00000000-0005-0000-0000-0000A3E30000}"/>
    <cellStyle name="Total 5 3 3 3" xfId="29422" xr:uid="{00000000-0005-0000-0000-0000A4E30000}"/>
    <cellStyle name="Total 5 3 3 4" xfId="46024" xr:uid="{00000000-0005-0000-0000-0000A5E30000}"/>
    <cellStyle name="Total 5 3 30" xfId="14598" xr:uid="{00000000-0005-0000-0000-0000A6E30000}"/>
    <cellStyle name="Total 5 3 30 2" xfId="31119" xr:uid="{00000000-0005-0000-0000-0000A7E30000}"/>
    <cellStyle name="Total 5 3 30 3" xfId="41565" xr:uid="{00000000-0005-0000-0000-0000A8E30000}"/>
    <cellStyle name="Total 5 3 30 4" xfId="54573" xr:uid="{00000000-0005-0000-0000-0000A9E30000}"/>
    <cellStyle name="Total 5 3 31" xfId="14901" xr:uid="{00000000-0005-0000-0000-0000AAE30000}"/>
    <cellStyle name="Total 5 3 31 2" xfId="31389" xr:uid="{00000000-0005-0000-0000-0000ABE30000}"/>
    <cellStyle name="Total 5 3 31 3" xfId="41797" xr:uid="{00000000-0005-0000-0000-0000ACE30000}"/>
    <cellStyle name="Total 5 3 31 4" xfId="54805" xr:uid="{00000000-0005-0000-0000-0000ADE30000}"/>
    <cellStyle name="Total 5 3 32" xfId="15207" xr:uid="{00000000-0005-0000-0000-0000AEE30000}"/>
    <cellStyle name="Total 5 3 32 2" xfId="31658" xr:uid="{00000000-0005-0000-0000-0000AFE30000}"/>
    <cellStyle name="Total 5 3 32 3" xfId="42028" xr:uid="{00000000-0005-0000-0000-0000B0E30000}"/>
    <cellStyle name="Total 5 3 32 4" xfId="55036" xr:uid="{00000000-0005-0000-0000-0000B1E30000}"/>
    <cellStyle name="Total 5 3 33" xfId="15653" xr:uid="{00000000-0005-0000-0000-0000B2E30000}"/>
    <cellStyle name="Total 5 3 33 2" xfId="32063" xr:uid="{00000000-0005-0000-0000-0000B3E30000}"/>
    <cellStyle name="Total 5 3 33 3" xfId="42390" xr:uid="{00000000-0005-0000-0000-0000B4E30000}"/>
    <cellStyle name="Total 5 3 33 4" xfId="55398" xr:uid="{00000000-0005-0000-0000-0000B5E30000}"/>
    <cellStyle name="Total 5 3 34" xfId="15916" xr:uid="{00000000-0005-0000-0000-0000B6E30000}"/>
    <cellStyle name="Total 5 3 34 2" xfId="32290" xr:uid="{00000000-0005-0000-0000-0000B7E30000}"/>
    <cellStyle name="Total 5 3 34 3" xfId="42580" xr:uid="{00000000-0005-0000-0000-0000B8E30000}"/>
    <cellStyle name="Total 5 3 34 4" xfId="55588" xr:uid="{00000000-0005-0000-0000-0000B9E30000}"/>
    <cellStyle name="Total 5 3 35" xfId="16403" xr:uid="{00000000-0005-0000-0000-0000BAE30000}"/>
    <cellStyle name="Total 5 3 35 2" xfId="32736" xr:uid="{00000000-0005-0000-0000-0000BBE30000}"/>
    <cellStyle name="Total 5 3 35 3" xfId="42976" xr:uid="{00000000-0005-0000-0000-0000BCE30000}"/>
    <cellStyle name="Total 5 3 35 4" xfId="55984" xr:uid="{00000000-0005-0000-0000-0000BDE30000}"/>
    <cellStyle name="Total 5 3 36" xfId="16623" xr:uid="{00000000-0005-0000-0000-0000BEE30000}"/>
    <cellStyle name="Total 5 3 36 2" xfId="32932" xr:uid="{00000000-0005-0000-0000-0000BFE30000}"/>
    <cellStyle name="Total 5 3 36 3" xfId="43147" xr:uid="{00000000-0005-0000-0000-0000C0E30000}"/>
    <cellStyle name="Total 5 3 36 4" xfId="56155" xr:uid="{00000000-0005-0000-0000-0000C1E30000}"/>
    <cellStyle name="Total 5 3 37" xfId="17673" xr:uid="{00000000-0005-0000-0000-0000C2E30000}"/>
    <cellStyle name="Total 5 3 37 2" xfId="33883" xr:uid="{00000000-0005-0000-0000-0000C3E30000}"/>
    <cellStyle name="Total 5 3 37 3" xfId="43959" xr:uid="{00000000-0005-0000-0000-0000C4E30000}"/>
    <cellStyle name="Total 5 3 37 4" xfId="56967" xr:uid="{00000000-0005-0000-0000-0000C5E30000}"/>
    <cellStyle name="Total 5 3 38" xfId="17992" xr:uid="{00000000-0005-0000-0000-0000C6E30000}"/>
    <cellStyle name="Total 5 3 38 2" xfId="34166" xr:uid="{00000000-0005-0000-0000-0000C7E30000}"/>
    <cellStyle name="Total 5 3 38 3" xfId="44193" xr:uid="{00000000-0005-0000-0000-0000C8E30000}"/>
    <cellStyle name="Total 5 3 38 4" xfId="57201" xr:uid="{00000000-0005-0000-0000-0000C9E30000}"/>
    <cellStyle name="Total 5 3 39" xfId="18303" xr:uid="{00000000-0005-0000-0000-0000CAE30000}"/>
    <cellStyle name="Total 5 3 39 2" xfId="34440" xr:uid="{00000000-0005-0000-0000-0000CBE30000}"/>
    <cellStyle name="Total 5 3 39 3" xfId="44423" xr:uid="{00000000-0005-0000-0000-0000CCE30000}"/>
    <cellStyle name="Total 5 3 39 4" xfId="57431" xr:uid="{00000000-0005-0000-0000-0000CDE30000}"/>
    <cellStyle name="Total 5 3 4" xfId="4474" xr:uid="{00000000-0005-0000-0000-0000CEE30000}"/>
    <cellStyle name="Total 5 3 4 2" xfId="21928" xr:uid="{00000000-0005-0000-0000-0000CFE30000}"/>
    <cellStyle name="Total 5 3 4 3" xfId="20432" xr:uid="{00000000-0005-0000-0000-0000D0E30000}"/>
    <cellStyle name="Total 5 3 4 4" xfId="46672" xr:uid="{00000000-0005-0000-0000-0000D1E30000}"/>
    <cellStyle name="Total 5 3 40" xfId="18620" xr:uid="{00000000-0005-0000-0000-0000D2E30000}"/>
    <cellStyle name="Total 5 3 40 2" xfId="34722" xr:uid="{00000000-0005-0000-0000-0000D3E30000}"/>
    <cellStyle name="Total 5 3 40 3" xfId="44659" xr:uid="{00000000-0005-0000-0000-0000D4E30000}"/>
    <cellStyle name="Total 5 3 40 4" xfId="57667" xr:uid="{00000000-0005-0000-0000-0000D5E30000}"/>
    <cellStyle name="Total 5 3 41" xfId="19082" xr:uid="{00000000-0005-0000-0000-0000D6E30000}"/>
    <cellStyle name="Total 5 3 41 2" xfId="35130" xr:uid="{00000000-0005-0000-0000-0000D7E30000}"/>
    <cellStyle name="Total 5 3 41 3" xfId="45001" xr:uid="{00000000-0005-0000-0000-0000D8E30000}"/>
    <cellStyle name="Total 5 3 41 4" xfId="58009" xr:uid="{00000000-0005-0000-0000-0000D9E30000}"/>
    <cellStyle name="Total 5 3 42" xfId="19383" xr:uid="{00000000-0005-0000-0000-0000DAE30000}"/>
    <cellStyle name="Total 5 3 42 2" xfId="35396" xr:uid="{00000000-0005-0000-0000-0000DBE30000}"/>
    <cellStyle name="Total 5 3 42 3" xfId="45224" xr:uid="{00000000-0005-0000-0000-0000DCE30000}"/>
    <cellStyle name="Total 5 3 42 4" xfId="58232" xr:uid="{00000000-0005-0000-0000-0000DDE30000}"/>
    <cellStyle name="Total 5 3 43" xfId="31543" xr:uid="{00000000-0005-0000-0000-0000DEE30000}"/>
    <cellStyle name="Total 5 3 44" xfId="45508" xr:uid="{00000000-0005-0000-0000-0000DFE30000}"/>
    <cellStyle name="Total 5 3 5" xfId="4865" xr:uid="{00000000-0005-0000-0000-0000E0E30000}"/>
    <cellStyle name="Total 5 3 5 2" xfId="22290" xr:uid="{00000000-0005-0000-0000-0000E1E30000}"/>
    <cellStyle name="Total 5 3 5 3" xfId="24099" xr:uid="{00000000-0005-0000-0000-0000E2E30000}"/>
    <cellStyle name="Total 5 3 5 4" xfId="46985" xr:uid="{00000000-0005-0000-0000-0000E3E30000}"/>
    <cellStyle name="Total 5 3 6" xfId="5091" xr:uid="{00000000-0005-0000-0000-0000E4E30000}"/>
    <cellStyle name="Total 5 3 6 2" xfId="22495" xr:uid="{00000000-0005-0000-0000-0000E5E30000}"/>
    <cellStyle name="Total 5 3 6 3" xfId="20645" xr:uid="{00000000-0005-0000-0000-0000E6E30000}"/>
    <cellStyle name="Total 5 3 6 4" xfId="47167" xr:uid="{00000000-0005-0000-0000-0000E7E30000}"/>
    <cellStyle name="Total 5 3 7" xfId="5376" xr:uid="{00000000-0005-0000-0000-0000E8E30000}"/>
    <cellStyle name="Total 5 3 7 2" xfId="22756" xr:uid="{00000000-0005-0000-0000-0000E9E30000}"/>
    <cellStyle name="Total 5 3 7 3" xfId="20314" xr:uid="{00000000-0005-0000-0000-0000EAE30000}"/>
    <cellStyle name="Total 5 3 7 4" xfId="47385" xr:uid="{00000000-0005-0000-0000-0000EBE30000}"/>
    <cellStyle name="Total 5 3 8" xfId="5584" xr:uid="{00000000-0005-0000-0000-0000ECE30000}"/>
    <cellStyle name="Total 5 3 8 2" xfId="22944" xr:uid="{00000000-0005-0000-0000-0000EDE30000}"/>
    <cellStyle name="Total 5 3 8 3" xfId="30260" xr:uid="{00000000-0005-0000-0000-0000EEE30000}"/>
    <cellStyle name="Total 5 3 8 4" xfId="47547" xr:uid="{00000000-0005-0000-0000-0000EFE30000}"/>
    <cellStyle name="Total 5 3 9" xfId="6178" xr:uid="{00000000-0005-0000-0000-0000F0E30000}"/>
    <cellStyle name="Total 5 3 9 2" xfId="23500" xr:uid="{00000000-0005-0000-0000-0000F1E30000}"/>
    <cellStyle name="Total 5 3 9 3" xfId="30805" xr:uid="{00000000-0005-0000-0000-0000F2E30000}"/>
    <cellStyle name="Total 5 3 9 4" xfId="48035" xr:uid="{00000000-0005-0000-0000-0000F3E30000}"/>
    <cellStyle name="Total 5 4" xfId="2742" xr:uid="{00000000-0005-0000-0000-0000F4E30000}"/>
    <cellStyle name="Total 5 4 10" xfId="5942" xr:uid="{00000000-0005-0000-0000-0000F5E30000}"/>
    <cellStyle name="Total 5 4 10 2" xfId="23280" xr:uid="{00000000-0005-0000-0000-0000F6E30000}"/>
    <cellStyle name="Total 5 4 10 3" xfId="29243" xr:uid="{00000000-0005-0000-0000-0000F7E30000}"/>
    <cellStyle name="Total 5 4 10 4" xfId="47848" xr:uid="{00000000-0005-0000-0000-0000F8E30000}"/>
    <cellStyle name="Total 5 4 11" xfId="6662" xr:uid="{00000000-0005-0000-0000-0000F9E30000}"/>
    <cellStyle name="Total 5 4 11 2" xfId="23940" xr:uid="{00000000-0005-0000-0000-0000FAE30000}"/>
    <cellStyle name="Total 5 4 11 3" xfId="26106" xr:uid="{00000000-0005-0000-0000-0000FBE30000}"/>
    <cellStyle name="Total 5 4 11 4" xfId="48423" xr:uid="{00000000-0005-0000-0000-0000FCE30000}"/>
    <cellStyle name="Total 5 4 12" xfId="7451" xr:uid="{00000000-0005-0000-0000-0000FDE30000}"/>
    <cellStyle name="Total 5 4 12 2" xfId="24650" xr:uid="{00000000-0005-0000-0000-0000FEE30000}"/>
    <cellStyle name="Total 5 4 12 3" xfId="36041" xr:uid="{00000000-0005-0000-0000-0000FFE30000}"/>
    <cellStyle name="Total 5 4 12 4" xfId="49012" xr:uid="{00000000-0005-0000-0000-000000E40000}"/>
    <cellStyle name="Total 5 4 13" xfId="7758" xr:uid="{00000000-0005-0000-0000-000001E40000}"/>
    <cellStyle name="Total 5 4 13 2" xfId="24921" xr:uid="{00000000-0005-0000-0000-000002E40000}"/>
    <cellStyle name="Total 5 4 13 3" xfId="36272" xr:uid="{00000000-0005-0000-0000-000003E40000}"/>
    <cellStyle name="Total 5 4 13 4" xfId="49243" xr:uid="{00000000-0005-0000-0000-000004E40000}"/>
    <cellStyle name="Total 5 4 14" xfId="8334" xr:uid="{00000000-0005-0000-0000-000005E40000}"/>
    <cellStyle name="Total 5 4 14 2" xfId="25459" xr:uid="{00000000-0005-0000-0000-000006E40000}"/>
    <cellStyle name="Total 5 4 14 3" xfId="36750" xr:uid="{00000000-0005-0000-0000-000007E40000}"/>
    <cellStyle name="Total 5 4 14 4" xfId="49721" xr:uid="{00000000-0005-0000-0000-000008E40000}"/>
    <cellStyle name="Total 5 4 15" xfId="8145" xr:uid="{00000000-0005-0000-0000-000009E40000}"/>
    <cellStyle name="Total 5 4 15 2" xfId="25278" xr:uid="{00000000-0005-0000-0000-00000AE40000}"/>
    <cellStyle name="Total 5 4 15 3" xfId="36581" xr:uid="{00000000-0005-0000-0000-00000BE40000}"/>
    <cellStyle name="Total 5 4 15 4" xfId="49552" xr:uid="{00000000-0005-0000-0000-00000CE40000}"/>
    <cellStyle name="Total 5 4 16" xfId="8879" xr:uid="{00000000-0005-0000-0000-00000DE40000}"/>
    <cellStyle name="Total 5 4 16 2" xfId="25941" xr:uid="{00000000-0005-0000-0000-00000EE40000}"/>
    <cellStyle name="Total 5 4 16 3" xfId="37160" xr:uid="{00000000-0005-0000-0000-00000FE40000}"/>
    <cellStyle name="Total 5 4 16 4" xfId="50131" xr:uid="{00000000-0005-0000-0000-000010E40000}"/>
    <cellStyle name="Total 5 4 17" xfId="10054" xr:uid="{00000000-0005-0000-0000-000011E40000}"/>
    <cellStyle name="Total 5 4 17 2" xfId="27032" xr:uid="{00000000-0005-0000-0000-000012E40000}"/>
    <cellStyle name="Total 5 4 17 3" xfId="38121" xr:uid="{00000000-0005-0000-0000-000013E40000}"/>
    <cellStyle name="Total 5 4 17 4" xfId="51086" xr:uid="{00000000-0005-0000-0000-000014E40000}"/>
    <cellStyle name="Total 5 4 18" xfId="10951" xr:uid="{00000000-0005-0000-0000-000015E40000}"/>
    <cellStyle name="Total 5 4 18 2" xfId="27870" xr:uid="{00000000-0005-0000-0000-000016E40000}"/>
    <cellStyle name="Total 5 4 18 3" xfId="38846" xr:uid="{00000000-0005-0000-0000-000017E40000}"/>
    <cellStyle name="Total 5 4 18 4" xfId="51854" xr:uid="{00000000-0005-0000-0000-000018E40000}"/>
    <cellStyle name="Total 5 4 19" xfId="11291" xr:uid="{00000000-0005-0000-0000-000019E40000}"/>
    <cellStyle name="Total 5 4 19 2" xfId="28174" xr:uid="{00000000-0005-0000-0000-00001AE40000}"/>
    <cellStyle name="Total 5 4 19 3" xfId="39098" xr:uid="{00000000-0005-0000-0000-00001BE40000}"/>
    <cellStyle name="Total 5 4 19 4" xfId="52106" xr:uid="{00000000-0005-0000-0000-00001CE40000}"/>
    <cellStyle name="Total 5 4 2" xfId="3276" xr:uid="{00000000-0005-0000-0000-00001DE40000}"/>
    <cellStyle name="Total 5 4 2 2" xfId="20861" xr:uid="{00000000-0005-0000-0000-00001EE40000}"/>
    <cellStyle name="Total 5 4 2 3" xfId="23101" xr:uid="{00000000-0005-0000-0000-00001FE40000}"/>
    <cellStyle name="Total 5 4 2 4" xfId="45799" xr:uid="{00000000-0005-0000-0000-000020E40000}"/>
    <cellStyle name="Total 5 4 20" xfId="9363" xr:uid="{00000000-0005-0000-0000-000021E40000}"/>
    <cellStyle name="Total 5 4 20 2" xfId="26389" xr:uid="{00000000-0005-0000-0000-000022E40000}"/>
    <cellStyle name="Total 5 4 20 3" xfId="37555" xr:uid="{00000000-0005-0000-0000-000023E40000}"/>
    <cellStyle name="Total 5 4 20 4" xfId="50521" xr:uid="{00000000-0005-0000-0000-000024E40000}"/>
    <cellStyle name="Total 5 4 21" xfId="11897" xr:uid="{00000000-0005-0000-0000-000025E40000}"/>
    <cellStyle name="Total 5 4 21 2" xfId="28718" xr:uid="{00000000-0005-0000-0000-000026E40000}"/>
    <cellStyle name="Total 5 4 21 3" xfId="39566" xr:uid="{00000000-0005-0000-0000-000027E40000}"/>
    <cellStyle name="Total 5 4 21 4" xfId="52574" xr:uid="{00000000-0005-0000-0000-000028E40000}"/>
    <cellStyle name="Total 5 4 22" xfId="12181" xr:uid="{00000000-0005-0000-0000-000029E40000}"/>
    <cellStyle name="Total 5 4 22 2" xfId="28973" xr:uid="{00000000-0005-0000-0000-00002AE40000}"/>
    <cellStyle name="Total 5 4 22 3" xfId="39772" xr:uid="{00000000-0005-0000-0000-00002BE40000}"/>
    <cellStyle name="Total 5 4 22 4" xfId="52780" xr:uid="{00000000-0005-0000-0000-00002CE40000}"/>
    <cellStyle name="Total 5 4 23" xfId="12160" xr:uid="{00000000-0005-0000-0000-00002DE40000}"/>
    <cellStyle name="Total 5 4 23 2" xfId="28955" xr:uid="{00000000-0005-0000-0000-00002EE40000}"/>
    <cellStyle name="Total 5 4 23 3" xfId="39758" xr:uid="{00000000-0005-0000-0000-00002FE40000}"/>
    <cellStyle name="Total 5 4 23 4" xfId="52766" xr:uid="{00000000-0005-0000-0000-000030E40000}"/>
    <cellStyle name="Total 5 4 24" xfId="12737" xr:uid="{00000000-0005-0000-0000-000031E40000}"/>
    <cellStyle name="Total 5 4 24 2" xfId="29465" xr:uid="{00000000-0005-0000-0000-000032E40000}"/>
    <cellStyle name="Total 5 4 24 3" xfId="40173" xr:uid="{00000000-0005-0000-0000-000033E40000}"/>
    <cellStyle name="Total 5 4 24 4" xfId="53181" xr:uid="{00000000-0005-0000-0000-000034E40000}"/>
    <cellStyle name="Total 5 4 25" xfId="13084" xr:uid="{00000000-0005-0000-0000-000035E40000}"/>
    <cellStyle name="Total 5 4 25 2" xfId="29777" xr:uid="{00000000-0005-0000-0000-000036E40000}"/>
    <cellStyle name="Total 5 4 25 3" xfId="40440" xr:uid="{00000000-0005-0000-0000-000037E40000}"/>
    <cellStyle name="Total 5 4 25 4" xfId="53448" xr:uid="{00000000-0005-0000-0000-000038E40000}"/>
    <cellStyle name="Total 5 4 26" xfId="13416" xr:uid="{00000000-0005-0000-0000-000039E40000}"/>
    <cellStyle name="Total 5 4 26 2" xfId="30078" xr:uid="{00000000-0005-0000-0000-00003AE40000}"/>
    <cellStyle name="Total 5 4 26 3" xfId="40699" xr:uid="{00000000-0005-0000-0000-00003BE40000}"/>
    <cellStyle name="Total 5 4 26 4" xfId="53707" xr:uid="{00000000-0005-0000-0000-00003CE40000}"/>
    <cellStyle name="Total 5 4 27" xfId="13331" xr:uid="{00000000-0005-0000-0000-00003DE40000}"/>
    <cellStyle name="Total 5 4 27 2" xfId="29996" xr:uid="{00000000-0005-0000-0000-00003EE40000}"/>
    <cellStyle name="Total 5 4 27 3" xfId="40620" xr:uid="{00000000-0005-0000-0000-00003FE40000}"/>
    <cellStyle name="Total 5 4 27 4" xfId="53628" xr:uid="{00000000-0005-0000-0000-000040E40000}"/>
    <cellStyle name="Total 5 4 28" xfId="10229" xr:uid="{00000000-0005-0000-0000-000041E40000}"/>
    <cellStyle name="Total 5 4 28 2" xfId="27197" xr:uid="{00000000-0005-0000-0000-000042E40000}"/>
    <cellStyle name="Total 5 4 28 3" xfId="38267" xr:uid="{00000000-0005-0000-0000-000043E40000}"/>
    <cellStyle name="Total 5 4 28 4" xfId="51224" xr:uid="{00000000-0005-0000-0000-000044E40000}"/>
    <cellStyle name="Total 5 4 29" xfId="14230" xr:uid="{00000000-0005-0000-0000-000045E40000}"/>
    <cellStyle name="Total 5 4 29 2" xfId="30799" xr:uid="{00000000-0005-0000-0000-000046E40000}"/>
    <cellStyle name="Total 5 4 29 3" xfId="41312" xr:uid="{00000000-0005-0000-0000-000047E40000}"/>
    <cellStyle name="Total 5 4 29 4" xfId="54320" xr:uid="{00000000-0005-0000-0000-000048E40000}"/>
    <cellStyle name="Total 5 4 3" xfId="3572" xr:uid="{00000000-0005-0000-0000-000049E40000}"/>
    <cellStyle name="Total 5 4 3 2" xfId="21125" xr:uid="{00000000-0005-0000-0000-00004AE40000}"/>
    <cellStyle name="Total 5 4 3 3" xfId="33454" xr:uid="{00000000-0005-0000-0000-00004BE40000}"/>
    <cellStyle name="Total 5 4 3 4" xfId="46016" xr:uid="{00000000-0005-0000-0000-00004CE40000}"/>
    <cellStyle name="Total 5 4 30" xfId="14553" xr:uid="{00000000-0005-0000-0000-00004DE40000}"/>
    <cellStyle name="Total 5 4 30 2" xfId="31087" xr:uid="{00000000-0005-0000-0000-00004EE40000}"/>
    <cellStyle name="Total 5 4 30 3" xfId="41555" xr:uid="{00000000-0005-0000-0000-00004FE40000}"/>
    <cellStyle name="Total 5 4 30 4" xfId="54563" xr:uid="{00000000-0005-0000-0000-000050E40000}"/>
    <cellStyle name="Total 5 4 31" xfId="14866" xr:uid="{00000000-0005-0000-0000-000051E40000}"/>
    <cellStyle name="Total 5 4 31 2" xfId="31364" xr:uid="{00000000-0005-0000-0000-000052E40000}"/>
    <cellStyle name="Total 5 4 31 3" xfId="41788" xr:uid="{00000000-0005-0000-0000-000053E40000}"/>
    <cellStyle name="Total 5 4 31 4" xfId="54796" xr:uid="{00000000-0005-0000-0000-000054E40000}"/>
    <cellStyle name="Total 5 4 32" xfId="15165" xr:uid="{00000000-0005-0000-0000-000055E40000}"/>
    <cellStyle name="Total 5 4 32 2" xfId="31631" xr:uid="{00000000-0005-0000-0000-000056E40000}"/>
    <cellStyle name="Total 5 4 32 3" xfId="42020" xr:uid="{00000000-0005-0000-0000-000057E40000}"/>
    <cellStyle name="Total 5 4 32 4" xfId="55028" xr:uid="{00000000-0005-0000-0000-000058E40000}"/>
    <cellStyle name="Total 5 4 33" xfId="15616" xr:uid="{00000000-0005-0000-0000-000059E40000}"/>
    <cellStyle name="Total 5 4 33 2" xfId="32037" xr:uid="{00000000-0005-0000-0000-00005AE40000}"/>
    <cellStyle name="Total 5 4 33 3" xfId="42380" xr:uid="{00000000-0005-0000-0000-00005BE40000}"/>
    <cellStyle name="Total 5 4 33 4" xfId="55388" xr:uid="{00000000-0005-0000-0000-00005CE40000}"/>
    <cellStyle name="Total 5 4 34" xfId="15874" xr:uid="{00000000-0005-0000-0000-00005DE40000}"/>
    <cellStyle name="Total 5 4 34 2" xfId="32265" xr:uid="{00000000-0005-0000-0000-00005EE40000}"/>
    <cellStyle name="Total 5 4 34 3" xfId="42572" xr:uid="{00000000-0005-0000-0000-00005FE40000}"/>
    <cellStyle name="Total 5 4 34 4" xfId="55580" xr:uid="{00000000-0005-0000-0000-000060E40000}"/>
    <cellStyle name="Total 5 4 35" xfId="16361" xr:uid="{00000000-0005-0000-0000-000061E40000}"/>
    <cellStyle name="Total 5 4 35 2" xfId="32704" xr:uid="{00000000-0005-0000-0000-000062E40000}"/>
    <cellStyle name="Total 5 4 35 3" xfId="42960" xr:uid="{00000000-0005-0000-0000-000063E40000}"/>
    <cellStyle name="Total 5 4 35 4" xfId="55968" xr:uid="{00000000-0005-0000-0000-000064E40000}"/>
    <cellStyle name="Total 5 4 36" xfId="16211" xr:uid="{00000000-0005-0000-0000-000065E40000}"/>
    <cellStyle name="Total 5 4 36 2" xfId="32563" xr:uid="{00000000-0005-0000-0000-000066E40000}"/>
    <cellStyle name="Total 5 4 36 3" xfId="42825" xr:uid="{00000000-0005-0000-0000-000067E40000}"/>
    <cellStyle name="Total 5 4 36 4" xfId="55833" xr:uid="{00000000-0005-0000-0000-000068E40000}"/>
    <cellStyle name="Total 5 4 37" xfId="17132" xr:uid="{00000000-0005-0000-0000-000069E40000}"/>
    <cellStyle name="Total 5 4 37 2" xfId="33397" xr:uid="{00000000-0005-0000-0000-00006AE40000}"/>
    <cellStyle name="Total 5 4 37 3" xfId="43558" xr:uid="{00000000-0005-0000-0000-00006BE40000}"/>
    <cellStyle name="Total 5 4 37 4" xfId="56566" xr:uid="{00000000-0005-0000-0000-00006CE40000}"/>
    <cellStyle name="Total 5 4 38" xfId="17948" xr:uid="{00000000-0005-0000-0000-00006DE40000}"/>
    <cellStyle name="Total 5 4 38 2" xfId="34132" xr:uid="{00000000-0005-0000-0000-00006EE40000}"/>
    <cellStyle name="Total 5 4 38 3" xfId="44184" xr:uid="{00000000-0005-0000-0000-00006FE40000}"/>
    <cellStyle name="Total 5 4 38 4" xfId="57192" xr:uid="{00000000-0005-0000-0000-000070E40000}"/>
    <cellStyle name="Total 5 4 39" xfId="18259" xr:uid="{00000000-0005-0000-0000-000071E40000}"/>
    <cellStyle name="Total 5 4 39 2" xfId="34406" xr:uid="{00000000-0005-0000-0000-000072E40000}"/>
    <cellStyle name="Total 5 4 39 3" xfId="44414" xr:uid="{00000000-0005-0000-0000-000073E40000}"/>
    <cellStyle name="Total 5 4 39 4" xfId="57422" xr:uid="{00000000-0005-0000-0000-000074E40000}"/>
    <cellStyle name="Total 5 4 4" xfId="3997" xr:uid="{00000000-0005-0000-0000-000075E40000}"/>
    <cellStyle name="Total 5 4 4 2" xfId="21504" xr:uid="{00000000-0005-0000-0000-000076E40000}"/>
    <cellStyle name="Total 5 4 4 3" xfId="20001" xr:uid="{00000000-0005-0000-0000-000077E40000}"/>
    <cellStyle name="Total 5 4 4 4" xfId="46331" xr:uid="{00000000-0005-0000-0000-000078E40000}"/>
    <cellStyle name="Total 5 4 40" xfId="18578" xr:uid="{00000000-0005-0000-0000-000079E40000}"/>
    <cellStyle name="Total 5 4 40 2" xfId="34692" xr:uid="{00000000-0005-0000-0000-00007AE40000}"/>
    <cellStyle name="Total 5 4 40 3" xfId="44651" xr:uid="{00000000-0005-0000-0000-00007BE40000}"/>
    <cellStyle name="Total 5 4 40 4" xfId="57659" xr:uid="{00000000-0005-0000-0000-00007CE40000}"/>
    <cellStyle name="Total 5 4 41" xfId="19040" xr:uid="{00000000-0005-0000-0000-00007DE40000}"/>
    <cellStyle name="Total 5 4 41 2" xfId="35100" xr:uid="{00000000-0005-0000-0000-00007EE40000}"/>
    <cellStyle name="Total 5 4 41 3" xfId="44993" xr:uid="{00000000-0005-0000-0000-00007FE40000}"/>
    <cellStyle name="Total 5 4 41 4" xfId="58001" xr:uid="{00000000-0005-0000-0000-000080E40000}"/>
    <cellStyle name="Total 5 4 42" xfId="19341" xr:uid="{00000000-0005-0000-0000-000081E40000}"/>
    <cellStyle name="Total 5 4 42 2" xfId="35369" xr:uid="{00000000-0005-0000-0000-000082E40000}"/>
    <cellStyle name="Total 5 4 42 3" xfId="45216" xr:uid="{00000000-0005-0000-0000-000083E40000}"/>
    <cellStyle name="Total 5 4 42 4" xfId="58224" xr:uid="{00000000-0005-0000-0000-000084E40000}"/>
    <cellStyle name="Total 5 4 43" xfId="21917" xr:uid="{00000000-0005-0000-0000-000085E40000}"/>
    <cellStyle name="Total 5 4 44" xfId="45500" xr:uid="{00000000-0005-0000-0000-000086E40000}"/>
    <cellStyle name="Total 5 4 5" xfId="4823" xr:uid="{00000000-0005-0000-0000-000087E40000}"/>
    <cellStyle name="Total 5 4 5 2" xfId="22256" xr:uid="{00000000-0005-0000-0000-000088E40000}"/>
    <cellStyle name="Total 5 4 5 3" xfId="29937" xr:uid="{00000000-0005-0000-0000-000089E40000}"/>
    <cellStyle name="Total 5 4 5 4" xfId="46969" xr:uid="{00000000-0005-0000-0000-00008AE40000}"/>
    <cellStyle name="Total 5 4 6" xfId="4468" xr:uid="{00000000-0005-0000-0000-00008BE40000}"/>
    <cellStyle name="Total 5 4 6 2" xfId="21923" xr:uid="{00000000-0005-0000-0000-00008CE40000}"/>
    <cellStyle name="Total 5 4 6 3" xfId="32500" xr:uid="{00000000-0005-0000-0000-00008DE40000}"/>
    <cellStyle name="Total 5 4 6 4" xfId="46670" xr:uid="{00000000-0005-0000-0000-00008EE40000}"/>
    <cellStyle name="Total 5 4 7" xfId="5336" xr:uid="{00000000-0005-0000-0000-00008FE40000}"/>
    <cellStyle name="Total 5 4 7 2" xfId="22723" xr:uid="{00000000-0005-0000-0000-000090E40000}"/>
    <cellStyle name="Total 5 4 7 3" xfId="20327" xr:uid="{00000000-0005-0000-0000-000091E40000}"/>
    <cellStyle name="Total 5 4 7 4" xfId="47371" xr:uid="{00000000-0005-0000-0000-000092E40000}"/>
    <cellStyle name="Total 5 4 8" xfId="3856" xr:uid="{00000000-0005-0000-0000-000093E40000}"/>
    <cellStyle name="Total 5 4 8 2" xfId="21373" xr:uid="{00000000-0005-0000-0000-000094E40000}"/>
    <cellStyle name="Total 5 4 8 3" xfId="20109" xr:uid="{00000000-0005-0000-0000-000095E40000}"/>
    <cellStyle name="Total 5 4 8 4" xfId="46217" xr:uid="{00000000-0005-0000-0000-000096E40000}"/>
    <cellStyle name="Total 5 4 9" xfId="6136" xr:uid="{00000000-0005-0000-0000-000097E40000}"/>
    <cellStyle name="Total 5 4 9 2" xfId="23468" xr:uid="{00000000-0005-0000-0000-000098E40000}"/>
    <cellStyle name="Total 5 4 9 3" xfId="28902" xr:uid="{00000000-0005-0000-0000-000099E40000}"/>
    <cellStyle name="Total 5 4 9 4" xfId="48022" xr:uid="{00000000-0005-0000-0000-00009AE40000}"/>
    <cellStyle name="Total 5 5" xfId="3929" xr:uid="{00000000-0005-0000-0000-00009BE40000}"/>
    <cellStyle name="Total 5 5 2" xfId="21443" xr:uid="{00000000-0005-0000-0000-00009CE40000}"/>
    <cellStyle name="Total 5 5 3" xfId="20052" xr:uid="{00000000-0005-0000-0000-00009DE40000}"/>
    <cellStyle name="Total 5 5 4" xfId="46279" xr:uid="{00000000-0005-0000-0000-00009EE40000}"/>
    <cellStyle name="Total 5 6" xfId="5993" xr:uid="{00000000-0005-0000-0000-00009FE40000}"/>
    <cellStyle name="Total 5 6 2" xfId="23328" xr:uid="{00000000-0005-0000-0000-0000A0E40000}"/>
    <cellStyle name="Total 5 6 3" xfId="28055" xr:uid="{00000000-0005-0000-0000-0000A1E40000}"/>
    <cellStyle name="Total 5 6 4" xfId="47892" xr:uid="{00000000-0005-0000-0000-0000A2E40000}"/>
    <cellStyle name="Total 5 7" xfId="8046" xr:uid="{00000000-0005-0000-0000-0000A3E40000}"/>
    <cellStyle name="Total 5 7 2" xfId="25181" xr:uid="{00000000-0005-0000-0000-0000A4E40000}"/>
    <cellStyle name="Total 5 7 3" xfId="36491" xr:uid="{00000000-0005-0000-0000-0000A5E40000}"/>
    <cellStyle name="Total 5 7 4" xfId="49462" xr:uid="{00000000-0005-0000-0000-0000A6E40000}"/>
    <cellStyle name="Total 5 8" xfId="8641" xr:uid="{00000000-0005-0000-0000-0000A7E40000}"/>
    <cellStyle name="Total 5 8 2" xfId="25723" xr:uid="{00000000-0005-0000-0000-0000A8E40000}"/>
    <cellStyle name="Total 5 8 3" xfId="36958" xr:uid="{00000000-0005-0000-0000-0000A9E40000}"/>
    <cellStyle name="Total 5 8 4" xfId="49929" xr:uid="{00000000-0005-0000-0000-0000AAE40000}"/>
    <cellStyle name="Total 5 9" xfId="9203" xr:uid="{00000000-0005-0000-0000-0000ABE40000}"/>
    <cellStyle name="Total 5 9 2" xfId="26236" xr:uid="{00000000-0005-0000-0000-0000ACE40000}"/>
    <cellStyle name="Total 5 9 3" xfId="37415" xr:uid="{00000000-0005-0000-0000-0000ADE40000}"/>
    <cellStyle name="Total 5 9 4" xfId="50382" xr:uid="{00000000-0005-0000-0000-0000AEE40000}"/>
    <cellStyle name="Total 6" xfId="2606" xr:uid="{00000000-0005-0000-0000-0000AFE40000}"/>
    <cellStyle name="Total 6 10" xfId="4733" xr:uid="{00000000-0005-0000-0000-0000B0E40000}"/>
    <cellStyle name="Total 6 11" xfId="3947" xr:uid="{00000000-0005-0000-0000-0000B1E40000}"/>
    <cellStyle name="Total 6 12" xfId="6055" xr:uid="{00000000-0005-0000-0000-0000B2E40000}"/>
    <cellStyle name="Total 6 13" xfId="5986" xr:uid="{00000000-0005-0000-0000-0000B3E40000}"/>
    <cellStyle name="Total 6 14" xfId="6162" xr:uid="{00000000-0005-0000-0000-0000B4E40000}"/>
    <cellStyle name="Total 6 15" xfId="6961" xr:uid="{00000000-0005-0000-0000-0000B5E40000}"/>
    <cellStyle name="Total 6 16" xfId="7369" xr:uid="{00000000-0005-0000-0000-0000B6E40000}"/>
    <cellStyle name="Total 6 17" xfId="7338" xr:uid="{00000000-0005-0000-0000-0000B7E40000}"/>
    <cellStyle name="Total 6 18" xfId="8250" xr:uid="{00000000-0005-0000-0000-0000B8E40000}"/>
    <cellStyle name="Total 6 19" xfId="8197" xr:uid="{00000000-0005-0000-0000-0000B9E40000}"/>
    <cellStyle name="Total 6 2" xfId="2985" xr:uid="{00000000-0005-0000-0000-0000BAE40000}"/>
    <cellStyle name="Total 6 2 10" xfId="6349" xr:uid="{00000000-0005-0000-0000-0000BBE40000}"/>
    <cellStyle name="Total 6 2 11" xfId="6583" xr:uid="{00000000-0005-0000-0000-0000BCE40000}"/>
    <cellStyle name="Total 6 2 12" xfId="6881" xr:uid="{00000000-0005-0000-0000-0000BDE40000}"/>
    <cellStyle name="Total 6 2 13" xfId="7233" xr:uid="{00000000-0005-0000-0000-0000BEE40000}"/>
    <cellStyle name="Total 6 2 14" xfId="7671" xr:uid="{00000000-0005-0000-0000-0000BFE40000}"/>
    <cellStyle name="Total 6 2 15" xfId="7967" xr:uid="{00000000-0005-0000-0000-0000C0E40000}"/>
    <cellStyle name="Total 6 2 16" xfId="8549" xr:uid="{00000000-0005-0000-0000-0000C1E40000}"/>
    <cellStyle name="Total 6 2 17" xfId="8808" xr:uid="{00000000-0005-0000-0000-0000C2E40000}"/>
    <cellStyle name="Total 6 2 18" xfId="9088" xr:uid="{00000000-0005-0000-0000-0000C3E40000}"/>
    <cellStyle name="Total 6 2 19" xfId="10604" xr:uid="{00000000-0005-0000-0000-0000C4E40000}"/>
    <cellStyle name="Total 6 2 2" xfId="3495" xr:uid="{00000000-0005-0000-0000-0000C5E40000}"/>
    <cellStyle name="Total 6 2 20" xfId="10857" xr:uid="{00000000-0005-0000-0000-0000C6E40000}"/>
    <cellStyle name="Total 6 2 21" xfId="11180" xr:uid="{00000000-0005-0000-0000-0000C7E40000}"/>
    <cellStyle name="Total 6 2 22" xfId="11520" xr:uid="{00000000-0005-0000-0000-0000C8E40000}"/>
    <cellStyle name="Total 6 2 23" xfId="11791" xr:uid="{00000000-0005-0000-0000-0000C9E40000}"/>
    <cellStyle name="Total 6 2 24" xfId="12120" xr:uid="{00000000-0005-0000-0000-0000CAE40000}"/>
    <cellStyle name="Total 6 2 25" xfId="12404" xr:uid="{00000000-0005-0000-0000-0000CBE40000}"/>
    <cellStyle name="Total 6 2 26" xfId="12680" xr:uid="{00000000-0005-0000-0000-0000CCE40000}"/>
    <cellStyle name="Total 6 2 27" xfId="12963" xr:uid="{00000000-0005-0000-0000-0000CDE40000}"/>
    <cellStyle name="Total 6 2 28" xfId="13304" xr:uid="{00000000-0005-0000-0000-0000CEE40000}"/>
    <cellStyle name="Total 6 2 29" xfId="13637" xr:uid="{00000000-0005-0000-0000-0000CFE40000}"/>
    <cellStyle name="Total 6 2 3" xfId="3791" xr:uid="{00000000-0005-0000-0000-0000D0E40000}"/>
    <cellStyle name="Total 6 2 30" xfId="13880" xr:uid="{00000000-0005-0000-0000-0000D1E40000}"/>
    <cellStyle name="Total 6 2 31" xfId="14156" xr:uid="{00000000-0005-0000-0000-0000D2E40000}"/>
    <cellStyle name="Total 6 2 32" xfId="14453" xr:uid="{00000000-0005-0000-0000-0000D3E40000}"/>
    <cellStyle name="Total 6 2 33" xfId="14777" xr:uid="{00000000-0005-0000-0000-0000D4E40000}"/>
    <cellStyle name="Total 6 2 34" xfId="15078" xr:uid="{00000000-0005-0000-0000-0000D5E40000}"/>
    <cellStyle name="Total 6 2 35" xfId="15379" xr:uid="{00000000-0005-0000-0000-0000D6E40000}"/>
    <cellStyle name="Total 6 2 36" xfId="15828" xr:uid="{00000000-0005-0000-0000-0000D7E40000}"/>
    <cellStyle name="Total 6 2 37" xfId="16088" xr:uid="{00000000-0005-0000-0000-0000D8E40000}"/>
    <cellStyle name="Total 6 2 38" xfId="16574" xr:uid="{00000000-0005-0000-0000-0000D9E40000}"/>
    <cellStyle name="Total 6 2 39" xfId="16798" xr:uid="{00000000-0005-0000-0000-0000DAE40000}"/>
    <cellStyle name="Total 6 2 4" xfId="4404" xr:uid="{00000000-0005-0000-0000-0000DBE40000}"/>
    <cellStyle name="Total 6 2 40" xfId="17595" xr:uid="{00000000-0005-0000-0000-0000DCE40000}"/>
    <cellStyle name="Total 6 2 41" xfId="17852" xr:uid="{00000000-0005-0000-0000-0000DDE40000}"/>
    <cellStyle name="Total 6 2 42" xfId="18171" xr:uid="{00000000-0005-0000-0000-0000DEE40000}"/>
    <cellStyle name="Total 6 2 43" xfId="18482" xr:uid="{00000000-0005-0000-0000-0000DFE40000}"/>
    <cellStyle name="Total 6 2 44" xfId="18797" xr:uid="{00000000-0005-0000-0000-0000E0E40000}"/>
    <cellStyle name="Total 6 2 45" xfId="19257" xr:uid="{00000000-0005-0000-0000-0000E1E40000}"/>
    <cellStyle name="Total 6 2 46" xfId="19560" xr:uid="{00000000-0005-0000-0000-0000E2E40000}"/>
    <cellStyle name="Total 6 2 5" xfId="4652" xr:uid="{00000000-0005-0000-0000-0000E3E40000}"/>
    <cellStyle name="Total 6 2 6" xfId="5036" xr:uid="{00000000-0005-0000-0000-0000E4E40000}"/>
    <cellStyle name="Total 6 2 7" xfId="5265" xr:uid="{00000000-0005-0000-0000-0000E5E40000}"/>
    <cellStyle name="Total 6 2 8" xfId="5546" xr:uid="{00000000-0005-0000-0000-0000E6E40000}"/>
    <cellStyle name="Total 6 2 9" xfId="5754" xr:uid="{00000000-0005-0000-0000-0000E7E40000}"/>
    <cellStyle name="Total 6 20" xfId="8555" xr:uid="{00000000-0005-0000-0000-0000E8E40000}"/>
    <cellStyle name="Total 6 21" xfId="10297" xr:uid="{00000000-0005-0000-0000-0000E9E40000}"/>
    <cellStyle name="Total 6 22" xfId="10114" xr:uid="{00000000-0005-0000-0000-0000EAE40000}"/>
    <cellStyle name="Total 6 23" xfId="10009" xr:uid="{00000000-0005-0000-0000-0000EBE40000}"/>
    <cellStyle name="Total 6 24" xfId="10142" xr:uid="{00000000-0005-0000-0000-0000ECE40000}"/>
    <cellStyle name="Total 6 25" xfId="11215" xr:uid="{00000000-0005-0000-0000-0000EDE40000}"/>
    <cellStyle name="Total 6 26" xfId="11526" xr:uid="{00000000-0005-0000-0000-0000EEE40000}"/>
    <cellStyle name="Total 6 27" xfId="11834" xr:uid="{00000000-0005-0000-0000-0000EFE40000}"/>
    <cellStyle name="Total 6 28" xfId="11888" xr:uid="{00000000-0005-0000-0000-0000F0E40000}"/>
    <cellStyle name="Total 6 29" xfId="10154" xr:uid="{00000000-0005-0000-0000-0000F1E40000}"/>
    <cellStyle name="Total 6 3" xfId="3000" xr:uid="{00000000-0005-0000-0000-0000F2E40000}"/>
    <cellStyle name="Total 6 3 10" xfId="6360" xr:uid="{00000000-0005-0000-0000-0000F3E40000}"/>
    <cellStyle name="Total 6 3 11" xfId="6596" xr:uid="{00000000-0005-0000-0000-0000F4E40000}"/>
    <cellStyle name="Total 6 3 12" xfId="6895" xr:uid="{00000000-0005-0000-0000-0000F5E40000}"/>
    <cellStyle name="Total 6 3 13" xfId="7246" xr:uid="{00000000-0005-0000-0000-0000F6E40000}"/>
    <cellStyle name="Total 6 3 14" xfId="7685" xr:uid="{00000000-0005-0000-0000-0000F7E40000}"/>
    <cellStyle name="Total 6 3 15" xfId="7979" xr:uid="{00000000-0005-0000-0000-0000F8E40000}"/>
    <cellStyle name="Total 6 3 16" xfId="8563" xr:uid="{00000000-0005-0000-0000-0000F9E40000}"/>
    <cellStyle name="Total 6 3 17" xfId="8821" xr:uid="{00000000-0005-0000-0000-0000FAE40000}"/>
    <cellStyle name="Total 6 3 18" xfId="9100" xr:uid="{00000000-0005-0000-0000-0000FBE40000}"/>
    <cellStyle name="Total 6 3 19" xfId="10618" xr:uid="{00000000-0005-0000-0000-0000FCE40000}"/>
    <cellStyle name="Total 6 3 2" xfId="3509" xr:uid="{00000000-0005-0000-0000-0000FDE40000}"/>
    <cellStyle name="Total 6 3 20" xfId="10871" xr:uid="{00000000-0005-0000-0000-0000FEE40000}"/>
    <cellStyle name="Total 6 3 21" xfId="11194" xr:uid="{00000000-0005-0000-0000-0000FFE40000}"/>
    <cellStyle name="Total 6 3 22" xfId="11534" xr:uid="{00000000-0005-0000-0000-000000E50000}"/>
    <cellStyle name="Total 6 3 23" xfId="11805" xr:uid="{00000000-0005-0000-0000-000001E50000}"/>
    <cellStyle name="Total 6 3 24" xfId="12135" xr:uid="{00000000-0005-0000-0000-000002E50000}"/>
    <cellStyle name="Total 6 3 25" xfId="12418" xr:uid="{00000000-0005-0000-0000-000003E50000}"/>
    <cellStyle name="Total 6 3 26" xfId="12695" xr:uid="{00000000-0005-0000-0000-000004E50000}"/>
    <cellStyle name="Total 6 3 27" xfId="12977" xr:uid="{00000000-0005-0000-0000-000005E50000}"/>
    <cellStyle name="Total 6 3 28" xfId="13317" xr:uid="{00000000-0005-0000-0000-000006E50000}"/>
    <cellStyle name="Total 6 3 29" xfId="13650" xr:uid="{00000000-0005-0000-0000-000007E50000}"/>
    <cellStyle name="Total 6 3 3" xfId="3805" xr:uid="{00000000-0005-0000-0000-000008E50000}"/>
    <cellStyle name="Total 6 3 30" xfId="13893" xr:uid="{00000000-0005-0000-0000-000009E50000}"/>
    <cellStyle name="Total 6 3 31" xfId="14170" xr:uid="{00000000-0005-0000-0000-00000AE50000}"/>
    <cellStyle name="Total 6 3 32" xfId="14467" xr:uid="{00000000-0005-0000-0000-00000BE50000}"/>
    <cellStyle name="Total 6 3 33" xfId="14791" xr:uid="{00000000-0005-0000-0000-00000CE50000}"/>
    <cellStyle name="Total 6 3 34" xfId="15090" xr:uid="{00000000-0005-0000-0000-00000DE50000}"/>
    <cellStyle name="Total 6 3 35" xfId="15392" xr:uid="{00000000-0005-0000-0000-00000EE50000}"/>
    <cellStyle name="Total 6 3 36" xfId="15840" xr:uid="{00000000-0005-0000-0000-00000FE50000}"/>
    <cellStyle name="Total 6 3 37" xfId="16101" xr:uid="{00000000-0005-0000-0000-000010E50000}"/>
    <cellStyle name="Total 6 3 38" xfId="16585" xr:uid="{00000000-0005-0000-0000-000011E50000}"/>
    <cellStyle name="Total 6 3 39" xfId="16810" xr:uid="{00000000-0005-0000-0000-000012E50000}"/>
    <cellStyle name="Total 6 3 4" xfId="4418" xr:uid="{00000000-0005-0000-0000-000013E50000}"/>
    <cellStyle name="Total 6 3 40" xfId="17609" xr:uid="{00000000-0005-0000-0000-000014E50000}"/>
    <cellStyle name="Total 6 3 41" xfId="17866" xr:uid="{00000000-0005-0000-0000-000015E50000}"/>
    <cellStyle name="Total 6 3 42" xfId="18185" xr:uid="{00000000-0005-0000-0000-000016E50000}"/>
    <cellStyle name="Total 6 3 43" xfId="18496" xr:uid="{00000000-0005-0000-0000-000017E50000}"/>
    <cellStyle name="Total 6 3 44" xfId="18811" xr:uid="{00000000-0005-0000-0000-000018E50000}"/>
    <cellStyle name="Total 6 3 45" xfId="19271" xr:uid="{00000000-0005-0000-0000-000019E50000}"/>
    <cellStyle name="Total 6 3 46" xfId="19574" xr:uid="{00000000-0005-0000-0000-00001AE50000}"/>
    <cellStyle name="Total 6 3 5" xfId="4664" xr:uid="{00000000-0005-0000-0000-00001BE50000}"/>
    <cellStyle name="Total 6 3 6" xfId="5047" xr:uid="{00000000-0005-0000-0000-00001CE50000}"/>
    <cellStyle name="Total 6 3 7" xfId="5278" xr:uid="{00000000-0005-0000-0000-00001DE50000}"/>
    <cellStyle name="Total 6 3 8" xfId="5557" xr:uid="{00000000-0005-0000-0000-00001EE50000}"/>
    <cellStyle name="Total 6 3 9" xfId="5765" xr:uid="{00000000-0005-0000-0000-00001FE50000}"/>
    <cellStyle name="Total 6 30" xfId="12139" xr:uid="{00000000-0005-0000-0000-000020E50000}"/>
    <cellStyle name="Total 6 31" xfId="12729" xr:uid="{00000000-0005-0000-0000-000021E50000}"/>
    <cellStyle name="Total 6 32" xfId="13324" xr:uid="{00000000-0005-0000-0000-000022E50000}"/>
    <cellStyle name="Total 6 33" xfId="11536" xr:uid="{00000000-0005-0000-0000-000023E50000}"/>
    <cellStyle name="Total 6 34" xfId="9643" xr:uid="{00000000-0005-0000-0000-000024E50000}"/>
    <cellStyle name="Total 6 35" xfId="9819" xr:uid="{00000000-0005-0000-0000-000025E50000}"/>
    <cellStyle name="Total 6 36" xfId="12468" xr:uid="{00000000-0005-0000-0000-000026E50000}"/>
    <cellStyle name="Total 6 37" xfId="14547" xr:uid="{00000000-0005-0000-0000-000027E50000}"/>
    <cellStyle name="Total 6 38" xfId="15538" xr:uid="{00000000-0005-0000-0000-000028E50000}"/>
    <cellStyle name="Total 6 39" xfId="15413" xr:uid="{00000000-0005-0000-0000-000029E50000}"/>
    <cellStyle name="Total 6 4" xfId="3196" xr:uid="{00000000-0005-0000-0000-00002AE50000}"/>
    <cellStyle name="Total 6 40" xfId="16284" xr:uid="{00000000-0005-0000-0000-00002BE50000}"/>
    <cellStyle name="Total 6 41" xfId="16255" xr:uid="{00000000-0005-0000-0000-00002CE50000}"/>
    <cellStyle name="Total 6 42" xfId="17293" xr:uid="{00000000-0005-0000-0000-00002DE50000}"/>
    <cellStyle name="Total 6 43" xfId="17189" xr:uid="{00000000-0005-0000-0000-00002EE50000}"/>
    <cellStyle name="Total 6 44" xfId="17225" xr:uid="{00000000-0005-0000-0000-00002FE50000}"/>
    <cellStyle name="Total 6 45" xfId="16895" xr:uid="{00000000-0005-0000-0000-000030E50000}"/>
    <cellStyle name="Total 6 46" xfId="17941" xr:uid="{00000000-0005-0000-0000-000031E50000}"/>
    <cellStyle name="Total 6 47" xfId="18956" xr:uid="{00000000-0005-0000-0000-000032E50000}"/>
    <cellStyle name="Total 6 48" xfId="18940" xr:uid="{00000000-0005-0000-0000-000033E50000}"/>
    <cellStyle name="Total 6 5" xfId="3082" xr:uid="{00000000-0005-0000-0000-000034E50000}"/>
    <cellStyle name="Total 6 6" xfId="4107" xr:uid="{00000000-0005-0000-0000-000035E50000}"/>
    <cellStyle name="Total 6 7" xfId="4052" xr:uid="{00000000-0005-0000-0000-000036E50000}"/>
    <cellStyle name="Total 6 8" xfId="4747" xr:uid="{00000000-0005-0000-0000-000037E50000}"/>
    <cellStyle name="Total 6 9" xfId="3901" xr:uid="{00000000-0005-0000-0000-000038E50000}"/>
    <cellStyle name="Total 7" xfId="3068" xr:uid="{00000000-0005-0000-0000-000039E50000}"/>
    <cellStyle name="Total 7 10" xfId="6381" xr:uid="{00000000-0005-0000-0000-00003AE50000}"/>
    <cellStyle name="Total 7 11" xfId="6609" xr:uid="{00000000-0005-0000-0000-00003BE50000}"/>
    <cellStyle name="Total 7 12" xfId="6908" xr:uid="{00000000-0005-0000-0000-00003CE50000}"/>
    <cellStyle name="Total 7 13" xfId="7257" xr:uid="{00000000-0005-0000-0000-00003DE50000}"/>
    <cellStyle name="Total 7 14" xfId="7695" xr:uid="{00000000-0005-0000-0000-00003EE50000}"/>
    <cellStyle name="Total 7 15" xfId="7992" xr:uid="{00000000-0005-0000-0000-00003FE50000}"/>
    <cellStyle name="Total 7 16" xfId="8588" xr:uid="{00000000-0005-0000-0000-000040E50000}"/>
    <cellStyle name="Total 7 17" xfId="8835" xr:uid="{00000000-0005-0000-0000-000041E50000}"/>
    <cellStyle name="Total 7 18" xfId="9113" xr:uid="{00000000-0005-0000-0000-000042E50000}"/>
    <cellStyle name="Total 7 19" xfId="10653" xr:uid="{00000000-0005-0000-0000-000043E50000}"/>
    <cellStyle name="Total 7 2" xfId="3521" xr:uid="{00000000-0005-0000-0000-000044E50000}"/>
    <cellStyle name="Total 7 20" xfId="10913" xr:uid="{00000000-0005-0000-0000-000045E50000}"/>
    <cellStyle name="Total 7 21" xfId="11236" xr:uid="{00000000-0005-0000-0000-000046E50000}"/>
    <cellStyle name="Total 7 22" xfId="11573" xr:uid="{00000000-0005-0000-0000-000047E50000}"/>
    <cellStyle name="Total 7 23" xfId="11843" xr:uid="{00000000-0005-0000-0000-000048E50000}"/>
    <cellStyle name="Total 7 24" xfId="12173" xr:uid="{00000000-0005-0000-0000-000049E50000}"/>
    <cellStyle name="Total 7 25" xfId="12452" xr:uid="{00000000-0005-0000-0000-00004AE50000}"/>
    <cellStyle name="Total 7 26" xfId="12723" xr:uid="{00000000-0005-0000-0000-00004BE50000}"/>
    <cellStyle name="Total 7 27" xfId="13004" xr:uid="{00000000-0005-0000-0000-00004CE50000}"/>
    <cellStyle name="Total 7 28" xfId="13346" xr:uid="{00000000-0005-0000-0000-00004DE50000}"/>
    <cellStyle name="Total 7 29" xfId="13672" xr:uid="{00000000-0005-0000-0000-00004EE50000}"/>
    <cellStyle name="Total 7 3" xfId="3816" xr:uid="{00000000-0005-0000-0000-00004FE50000}"/>
    <cellStyle name="Total 7 30" xfId="13928" xr:uid="{00000000-0005-0000-0000-000050E50000}"/>
    <cellStyle name="Total 7 31" xfId="14203" xr:uid="{00000000-0005-0000-0000-000051E50000}"/>
    <cellStyle name="Total 7 32" xfId="14484" xr:uid="{00000000-0005-0000-0000-000052E50000}"/>
    <cellStyle name="Total 7 33" xfId="14807" xr:uid="{00000000-0005-0000-0000-000053E50000}"/>
    <cellStyle name="Total 7 34" xfId="15104" xr:uid="{00000000-0005-0000-0000-000054E50000}"/>
    <cellStyle name="Total 7 35" xfId="15404" xr:uid="{00000000-0005-0000-0000-000055E50000}"/>
    <cellStyle name="Total 7 36" xfId="15854" xr:uid="{00000000-0005-0000-0000-000056E50000}"/>
    <cellStyle name="Total 7 37" xfId="16113" xr:uid="{00000000-0005-0000-0000-000057E50000}"/>
    <cellStyle name="Total 7 38" xfId="16599" xr:uid="{00000000-0005-0000-0000-000058E50000}"/>
    <cellStyle name="Total 7 39" xfId="16822" xr:uid="{00000000-0005-0000-0000-000059E50000}"/>
    <cellStyle name="Total 7 4" xfId="4436" xr:uid="{00000000-0005-0000-0000-00005AE50000}"/>
    <cellStyle name="Total 7 40" xfId="17636" xr:uid="{00000000-0005-0000-0000-00005BE50000}"/>
    <cellStyle name="Total 7 41" xfId="17886" xr:uid="{00000000-0005-0000-0000-00005CE50000}"/>
    <cellStyle name="Total 7 42" xfId="18201" xr:uid="{00000000-0005-0000-0000-00005DE50000}"/>
    <cellStyle name="Total 7 43" xfId="18512" xr:uid="{00000000-0005-0000-0000-00005EE50000}"/>
    <cellStyle name="Total 7 44" xfId="18824" xr:uid="{00000000-0005-0000-0000-00005FE50000}"/>
    <cellStyle name="Total 7 45" xfId="19284" xr:uid="{00000000-0005-0000-0000-000060E50000}"/>
    <cellStyle name="Total 7 46" xfId="19585" xr:uid="{00000000-0005-0000-0000-000061E50000}"/>
    <cellStyle name="Total 7 5" xfId="4679" xr:uid="{00000000-0005-0000-0000-000062E50000}"/>
    <cellStyle name="Total 7 6" xfId="5067" xr:uid="{00000000-0005-0000-0000-000063E50000}"/>
    <cellStyle name="Total 7 7" xfId="5298" xr:uid="{00000000-0005-0000-0000-000064E50000}"/>
    <cellStyle name="Total 7 8" xfId="5567" xr:uid="{00000000-0005-0000-0000-000065E50000}"/>
    <cellStyle name="Total 7 9" xfId="5777" xr:uid="{00000000-0005-0000-0000-000066E50000}"/>
    <cellStyle name="Total Label" xfId="2540" xr:uid="{00000000-0005-0000-0000-000067E50000}"/>
    <cellStyle name="Total Label 2" xfId="2991" xr:uid="{00000000-0005-0000-0000-000068E50000}"/>
    <cellStyle name="Total Label 2 10" xfId="11185" xr:uid="{00000000-0005-0000-0000-000069E50000}"/>
    <cellStyle name="Total Label 2 11" xfId="11797" xr:uid="{00000000-0005-0000-0000-00006AE50000}"/>
    <cellStyle name="Total Label 2 12" xfId="12409" xr:uid="{00000000-0005-0000-0000-00006BE50000}"/>
    <cellStyle name="Total Label 2 13" xfId="12686" xr:uid="{00000000-0005-0000-0000-00006CE50000}"/>
    <cellStyle name="Total Label 2 14" xfId="12968" xr:uid="{00000000-0005-0000-0000-00006DE50000}"/>
    <cellStyle name="Total Label 2 15" xfId="13885" xr:uid="{00000000-0005-0000-0000-00006EE50000}"/>
    <cellStyle name="Total Label 2 16" xfId="14161" xr:uid="{00000000-0005-0000-0000-00006FE50000}"/>
    <cellStyle name="Total Label 2 17" xfId="14458" xr:uid="{00000000-0005-0000-0000-000070E50000}"/>
    <cellStyle name="Total Label 2 18" xfId="14782" xr:uid="{00000000-0005-0000-0000-000071E50000}"/>
    <cellStyle name="Total Label 2 19" xfId="15384" xr:uid="{00000000-0005-0000-0000-000072E50000}"/>
    <cellStyle name="Total Label 2 2" xfId="3500" xr:uid="{00000000-0005-0000-0000-000073E50000}"/>
    <cellStyle name="Total Label 2 20" xfId="16093" xr:uid="{00000000-0005-0000-0000-000074E50000}"/>
    <cellStyle name="Total Label 2 21" xfId="17600" xr:uid="{00000000-0005-0000-0000-000075E50000}"/>
    <cellStyle name="Total Label 2 22" xfId="17857" xr:uid="{00000000-0005-0000-0000-000076E50000}"/>
    <cellStyle name="Total Label 2 23" xfId="18176" xr:uid="{00000000-0005-0000-0000-000077E50000}"/>
    <cellStyle name="Total Label 2 24" xfId="18487" xr:uid="{00000000-0005-0000-0000-000078E50000}"/>
    <cellStyle name="Total Label 2 25" xfId="18802" xr:uid="{00000000-0005-0000-0000-000079E50000}"/>
    <cellStyle name="Total Label 2 26" xfId="19262" xr:uid="{00000000-0005-0000-0000-00007AE50000}"/>
    <cellStyle name="Total Label 2 27" xfId="19565" xr:uid="{00000000-0005-0000-0000-00007BE50000}"/>
    <cellStyle name="Total Label 2 3" xfId="3796" xr:uid="{00000000-0005-0000-0000-00007CE50000}"/>
    <cellStyle name="Total Label 2 4" xfId="4409" xr:uid="{00000000-0005-0000-0000-00007DE50000}"/>
    <cellStyle name="Total Label 2 5" xfId="6588" xr:uid="{00000000-0005-0000-0000-00007EE50000}"/>
    <cellStyle name="Total Label 2 6" xfId="6886" xr:uid="{00000000-0005-0000-0000-00007FE50000}"/>
    <cellStyle name="Total Label 2 7" xfId="7238" xr:uid="{00000000-0005-0000-0000-000080E50000}"/>
    <cellStyle name="Total Label 2 8" xfId="7676" xr:uid="{00000000-0005-0000-0000-000081E50000}"/>
    <cellStyle name="Total Label 2 9" xfId="8813" xr:uid="{00000000-0005-0000-0000-000082E50000}"/>
    <cellStyle name="Total Label 3" xfId="2781" xr:uid="{00000000-0005-0000-0000-000083E50000}"/>
    <cellStyle name="Total Label 3 10" xfId="10983" xr:uid="{00000000-0005-0000-0000-000084E50000}"/>
    <cellStyle name="Total Label 3 11" xfId="11592" xr:uid="{00000000-0005-0000-0000-000085E50000}"/>
    <cellStyle name="Total Label 3 12" xfId="12207" xr:uid="{00000000-0005-0000-0000-000086E50000}"/>
    <cellStyle name="Total Label 3 13" xfId="12481" xr:uid="{00000000-0005-0000-0000-000087E50000}"/>
    <cellStyle name="Total Label 3 14" xfId="12765" xr:uid="{00000000-0005-0000-0000-000088E50000}"/>
    <cellStyle name="Total Label 3 15" xfId="13684" xr:uid="{00000000-0005-0000-0000-000089E50000}"/>
    <cellStyle name="Total Label 3 16" xfId="13958" xr:uid="{00000000-0005-0000-0000-00008AE50000}"/>
    <cellStyle name="Total Label 3 17" xfId="14257" xr:uid="{00000000-0005-0000-0000-00008BE50000}"/>
    <cellStyle name="Total Label 3 18" xfId="14580" xr:uid="{00000000-0005-0000-0000-00008CE50000}"/>
    <cellStyle name="Total Label 3 19" xfId="15190" xr:uid="{00000000-0005-0000-0000-00008DE50000}"/>
    <cellStyle name="Total Label 3 2" xfId="3301" xr:uid="{00000000-0005-0000-0000-00008EE50000}"/>
    <cellStyle name="Total Label 3 20" xfId="15899" xr:uid="{00000000-0005-0000-0000-00008FE50000}"/>
    <cellStyle name="Total Label 3 21" xfId="17411" xr:uid="{00000000-0005-0000-0000-000090E50000}"/>
    <cellStyle name="Total Label 3 22" xfId="17655" xr:uid="{00000000-0005-0000-0000-000091E50000}"/>
    <cellStyle name="Total Label 3 23" xfId="17975" xr:uid="{00000000-0005-0000-0000-000092E50000}"/>
    <cellStyle name="Total Label 3 24" xfId="18286" xr:uid="{00000000-0005-0000-0000-000093E50000}"/>
    <cellStyle name="Total Label 3 25" xfId="18603" xr:uid="{00000000-0005-0000-0000-000094E50000}"/>
    <cellStyle name="Total Label 3 26" xfId="19065" xr:uid="{00000000-0005-0000-0000-000095E50000}"/>
    <cellStyle name="Total Label 3 27" xfId="19366" xr:uid="{00000000-0005-0000-0000-000096E50000}"/>
    <cellStyle name="Total Label 3 3" xfId="3597" xr:uid="{00000000-0005-0000-0000-000097E50000}"/>
    <cellStyle name="Total Label 3 4" xfId="4215" xr:uid="{00000000-0005-0000-0000-000098E50000}"/>
    <cellStyle name="Total Label 3 5" xfId="6392" xr:uid="{00000000-0005-0000-0000-000099E50000}"/>
    <cellStyle name="Total Label 3 6" xfId="6687" xr:uid="{00000000-0005-0000-0000-00009AE50000}"/>
    <cellStyle name="Total Label 3 7" xfId="7056" xr:uid="{00000000-0005-0000-0000-00009BE50000}"/>
    <cellStyle name="Total Label 3 8" xfId="7477" xr:uid="{00000000-0005-0000-0000-00009CE50000}"/>
    <cellStyle name="Total Label 3 9" xfId="8617" xr:uid="{00000000-0005-0000-0000-00009DE50000}"/>
    <cellStyle name="Total Rolled Up Label" xfId="2541" xr:uid="{00000000-0005-0000-0000-00009EE50000}"/>
    <cellStyle name="Total Rolled Up Label 2" xfId="2992" xr:uid="{00000000-0005-0000-0000-00009FE50000}"/>
    <cellStyle name="Total Rolled Up Label 2 10" xfId="11186" xr:uid="{00000000-0005-0000-0000-0000A0E50000}"/>
    <cellStyle name="Total Rolled Up Label 2 11" xfId="11798" xr:uid="{00000000-0005-0000-0000-0000A1E50000}"/>
    <cellStyle name="Total Rolled Up Label 2 12" xfId="12410" xr:uid="{00000000-0005-0000-0000-0000A2E50000}"/>
    <cellStyle name="Total Rolled Up Label 2 13" xfId="12687" xr:uid="{00000000-0005-0000-0000-0000A3E50000}"/>
    <cellStyle name="Total Rolled Up Label 2 14" xfId="12969" xr:uid="{00000000-0005-0000-0000-0000A4E50000}"/>
    <cellStyle name="Total Rolled Up Label 2 15" xfId="13886" xr:uid="{00000000-0005-0000-0000-0000A5E50000}"/>
    <cellStyle name="Total Rolled Up Label 2 16" xfId="14162" xr:uid="{00000000-0005-0000-0000-0000A6E50000}"/>
    <cellStyle name="Total Rolled Up Label 2 17" xfId="14459" xr:uid="{00000000-0005-0000-0000-0000A7E50000}"/>
    <cellStyle name="Total Rolled Up Label 2 18" xfId="14783" xr:uid="{00000000-0005-0000-0000-0000A8E50000}"/>
    <cellStyle name="Total Rolled Up Label 2 19" xfId="15385" xr:uid="{00000000-0005-0000-0000-0000A9E50000}"/>
    <cellStyle name="Total Rolled Up Label 2 2" xfId="3501" xr:uid="{00000000-0005-0000-0000-0000AAE50000}"/>
    <cellStyle name="Total Rolled Up Label 2 20" xfId="16094" xr:uid="{00000000-0005-0000-0000-0000ABE50000}"/>
    <cellStyle name="Total Rolled Up Label 2 21" xfId="17601" xr:uid="{00000000-0005-0000-0000-0000ACE50000}"/>
    <cellStyle name="Total Rolled Up Label 2 22" xfId="17858" xr:uid="{00000000-0005-0000-0000-0000ADE50000}"/>
    <cellStyle name="Total Rolled Up Label 2 23" xfId="18177" xr:uid="{00000000-0005-0000-0000-0000AEE50000}"/>
    <cellStyle name="Total Rolled Up Label 2 24" xfId="18488" xr:uid="{00000000-0005-0000-0000-0000AFE50000}"/>
    <cellStyle name="Total Rolled Up Label 2 25" xfId="18803" xr:uid="{00000000-0005-0000-0000-0000B0E50000}"/>
    <cellStyle name="Total Rolled Up Label 2 26" xfId="19263" xr:uid="{00000000-0005-0000-0000-0000B1E50000}"/>
    <cellStyle name="Total Rolled Up Label 2 27" xfId="19566" xr:uid="{00000000-0005-0000-0000-0000B2E50000}"/>
    <cellStyle name="Total Rolled Up Label 2 3" xfId="3797" xr:uid="{00000000-0005-0000-0000-0000B3E50000}"/>
    <cellStyle name="Total Rolled Up Label 2 4" xfId="4410" xr:uid="{00000000-0005-0000-0000-0000B4E50000}"/>
    <cellStyle name="Total Rolled Up Label 2 5" xfId="6589" xr:uid="{00000000-0005-0000-0000-0000B5E50000}"/>
    <cellStyle name="Total Rolled Up Label 2 6" xfId="6887" xr:uid="{00000000-0005-0000-0000-0000B6E50000}"/>
    <cellStyle name="Total Rolled Up Label 2 7" xfId="7239" xr:uid="{00000000-0005-0000-0000-0000B7E50000}"/>
    <cellStyle name="Total Rolled Up Label 2 8" xfId="7677" xr:uid="{00000000-0005-0000-0000-0000B8E50000}"/>
    <cellStyle name="Total Rolled Up Label 2 9" xfId="8814" xr:uid="{00000000-0005-0000-0000-0000B9E50000}"/>
    <cellStyle name="Total Rolled Up Label 3" xfId="2782" xr:uid="{00000000-0005-0000-0000-0000BAE50000}"/>
    <cellStyle name="Total Rolled Up Label 3 10" xfId="10984" xr:uid="{00000000-0005-0000-0000-0000BBE50000}"/>
    <cellStyle name="Total Rolled Up Label 3 11" xfId="11593" xr:uid="{00000000-0005-0000-0000-0000BCE50000}"/>
    <cellStyle name="Total Rolled Up Label 3 12" xfId="12208" xr:uid="{00000000-0005-0000-0000-0000BDE50000}"/>
    <cellStyle name="Total Rolled Up Label 3 13" xfId="12482" xr:uid="{00000000-0005-0000-0000-0000BEE50000}"/>
    <cellStyle name="Total Rolled Up Label 3 14" xfId="12766" xr:uid="{00000000-0005-0000-0000-0000BFE50000}"/>
    <cellStyle name="Total Rolled Up Label 3 15" xfId="13685" xr:uid="{00000000-0005-0000-0000-0000C0E50000}"/>
    <cellStyle name="Total Rolled Up Label 3 16" xfId="13959" xr:uid="{00000000-0005-0000-0000-0000C1E50000}"/>
    <cellStyle name="Total Rolled Up Label 3 17" xfId="14258" xr:uid="{00000000-0005-0000-0000-0000C2E50000}"/>
    <cellStyle name="Total Rolled Up Label 3 18" xfId="14581" xr:uid="{00000000-0005-0000-0000-0000C3E50000}"/>
    <cellStyle name="Total Rolled Up Label 3 19" xfId="15191" xr:uid="{00000000-0005-0000-0000-0000C4E50000}"/>
    <cellStyle name="Total Rolled Up Label 3 2" xfId="3302" xr:uid="{00000000-0005-0000-0000-0000C5E50000}"/>
    <cellStyle name="Total Rolled Up Label 3 20" xfId="15900" xr:uid="{00000000-0005-0000-0000-0000C6E50000}"/>
    <cellStyle name="Total Rolled Up Label 3 21" xfId="17412" xr:uid="{00000000-0005-0000-0000-0000C7E50000}"/>
    <cellStyle name="Total Rolled Up Label 3 22" xfId="17656" xr:uid="{00000000-0005-0000-0000-0000C8E50000}"/>
    <cellStyle name="Total Rolled Up Label 3 23" xfId="17976" xr:uid="{00000000-0005-0000-0000-0000C9E50000}"/>
    <cellStyle name="Total Rolled Up Label 3 24" xfId="18287" xr:uid="{00000000-0005-0000-0000-0000CAE50000}"/>
    <cellStyle name="Total Rolled Up Label 3 25" xfId="18604" xr:uid="{00000000-0005-0000-0000-0000CBE50000}"/>
    <cellStyle name="Total Rolled Up Label 3 26" xfId="19066" xr:uid="{00000000-0005-0000-0000-0000CCE50000}"/>
    <cellStyle name="Total Rolled Up Label 3 27" xfId="19367" xr:uid="{00000000-0005-0000-0000-0000CDE50000}"/>
    <cellStyle name="Total Rolled Up Label 3 3" xfId="3598" xr:uid="{00000000-0005-0000-0000-0000CEE50000}"/>
    <cellStyle name="Total Rolled Up Label 3 4" xfId="4216" xr:uid="{00000000-0005-0000-0000-0000CFE50000}"/>
    <cellStyle name="Total Rolled Up Label 3 5" xfId="6393" xr:uid="{00000000-0005-0000-0000-0000D0E50000}"/>
    <cellStyle name="Total Rolled Up Label 3 6" xfId="6688" xr:uid="{00000000-0005-0000-0000-0000D1E50000}"/>
    <cellStyle name="Total Rolled Up Label 3 7" xfId="7057" xr:uid="{00000000-0005-0000-0000-0000D2E50000}"/>
    <cellStyle name="Total Rolled Up Label 3 8" xfId="7478" xr:uid="{00000000-0005-0000-0000-0000D3E50000}"/>
    <cellStyle name="Total Rolled Up Label 3 9" xfId="8618" xr:uid="{00000000-0005-0000-0000-0000D4E50000}"/>
    <cellStyle name="Tusental (0)_laroux" xfId="2065" xr:uid="{00000000-0005-0000-0000-0000D5E50000}"/>
    <cellStyle name="Tusental_laroux" xfId="2066" xr:uid="{00000000-0005-0000-0000-0000D6E50000}"/>
    <cellStyle name="Unprot" xfId="2542" xr:uid="{00000000-0005-0000-0000-0000D7E50000}"/>
    <cellStyle name="Unprot$" xfId="2543" xr:uid="{00000000-0005-0000-0000-0000D8E50000}"/>
    <cellStyle name="Unprot$ 2" xfId="2783" xr:uid="{00000000-0005-0000-0000-0000D9E50000}"/>
    <cellStyle name="Unprot_COLLUS Verification" xfId="2544" xr:uid="{00000000-0005-0000-0000-0000DAE50000}"/>
    <cellStyle name="Unprotect" xfId="2545" xr:uid="{00000000-0005-0000-0000-0000DBE50000}"/>
    <cellStyle name="Valuta (0)_cartiglio PORTOGHRSE" xfId="2067" xr:uid="{00000000-0005-0000-0000-0000DCE50000}"/>
    <cellStyle name="Valuta_laroux" xfId="2068" xr:uid="{00000000-0005-0000-0000-0000DDE50000}"/>
    <cellStyle name="Währung [0]_laroux" xfId="2069" xr:uid="{00000000-0005-0000-0000-0000DEE50000}"/>
    <cellStyle name="Währung_laroux" xfId="2070" xr:uid="{00000000-0005-0000-0000-0000DFE50000}"/>
    <cellStyle name="Warning Text" xfId="20" builtinId="11" hidden="1"/>
    <cellStyle name="Warning Text 2" xfId="2071" xr:uid="{00000000-0005-0000-0000-0000E1E50000}"/>
    <cellStyle name="Warning Text 3" xfId="2072" xr:uid="{00000000-0005-0000-0000-0000E2E50000}"/>
    <cellStyle name="Warning Text 4" xfId="2073" xr:uid="{00000000-0005-0000-0000-0000E3E50000}"/>
    <cellStyle name="Warning Text 5" xfId="2074" xr:uid="{00000000-0005-0000-0000-0000E4E50000}"/>
    <cellStyle name="Warning Text 6" xfId="2608" xr:uid="{00000000-0005-0000-0000-0000E5E50000}"/>
  </cellStyles>
  <dxfs count="2">
    <dxf>
      <fill>
        <patternFill patternType="solid">
          <bgColor theme="0" tint="-0.249977111117893"/>
        </patternFill>
      </fill>
    </dxf>
    <dxf>
      <numFmt numFmtId="164" formatCode="_(&quot;$&quot;* #,##0_);_(&quot;$&quot;* \(#,##0\);_(&quot;$&quot;* &quot;-&quot;??_);_(@_)"/>
    </dxf>
  </dxfs>
  <tableStyles count="0" defaultTableStyle="TableStyleMedium2" defaultPivotStyle="PivotStyleLight16"/>
  <colors>
    <mruColors>
      <color rgb="FF3333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Sensitivity</a:t>
            </a:r>
            <a:r>
              <a:rPr lang="en-US" baseline="0"/>
              <a:t> Analysis: NPV of Total Costs</a:t>
            </a:r>
            <a:endParaRPr lang="en-US"/>
          </a:p>
        </c:rich>
      </c:tx>
      <c:overlay val="0"/>
    </c:title>
    <c:autoTitleDeleted val="0"/>
    <c:plotArea>
      <c:layout/>
      <c:barChart>
        <c:barDir val="bar"/>
        <c:grouping val="clustered"/>
        <c:varyColors val="0"/>
        <c:ser>
          <c:idx val="0"/>
          <c:order val="0"/>
          <c:tx>
            <c:strRef>
              <c:f>'Sensitivity Analysis'!$G$6</c:f>
              <c:strCache>
                <c:ptCount val="1"/>
                <c:pt idx="0">
                  <c:v>Decrease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Analysis'!$G$7:$G$11</c:f>
              <c:numCache>
                <c:formatCode>_("$"* #,##0.00_);_("$"* \(#,##0.00\);_("$"* "-"??_);_(@_)</c:formatCode>
                <c:ptCount val="5"/>
                <c:pt idx="0">
                  <c:v>347.03280604886254</c:v>
                </c:pt>
                <c:pt idx="1">
                  <c:v>248.09365737244516</c:v>
                </c:pt>
                <c:pt idx="2">
                  <c:v>248.97540861279293</c:v>
                </c:pt>
                <c:pt idx="3">
                  <c:v>248.97540861279293</c:v>
                </c:pt>
                <c:pt idx="4">
                  <c:v>212.94245379618943</c:v>
                </c:pt>
              </c:numCache>
            </c:numRef>
          </c:val>
          <c:extLst>
            <c:ext xmlns:c16="http://schemas.microsoft.com/office/drawing/2014/chart" uri="{C3380CC4-5D6E-409C-BE32-E72D297353CC}">
              <c16:uniqueId val="{00000000-2B13-4F2A-A24A-59F5CCA2255D}"/>
            </c:ext>
          </c:extLst>
        </c:ser>
        <c:ser>
          <c:idx val="1"/>
          <c:order val="1"/>
          <c:tx>
            <c:strRef>
              <c:f>'Sensitivity Analysis'!$H$6</c:f>
              <c:strCache>
                <c:ptCount val="1"/>
                <c:pt idx="0">
                  <c:v>Increase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Analysis'!$H$7:$H$11</c:f>
              <c:numCache>
                <c:formatCode>_("$"* #,##0.00_);_("$"* \(#,##0.00\);_("$"* "-"??_);_(@_)</c:formatCode>
                <c:ptCount val="5"/>
                <c:pt idx="0">
                  <c:v>229.54090695033017</c:v>
                </c:pt>
                <c:pt idx="1">
                  <c:v>250.53157142903737</c:v>
                </c:pt>
                <c:pt idx="2">
                  <c:v>248.97540861279293</c:v>
                </c:pt>
                <c:pt idx="3">
                  <c:v>248.97540861279293</c:v>
                </c:pt>
                <c:pt idx="4">
                  <c:v>287.92995436047244</c:v>
                </c:pt>
              </c:numCache>
            </c:numRef>
          </c:val>
          <c:extLst>
            <c:ext xmlns:c16="http://schemas.microsoft.com/office/drawing/2014/chart" uri="{C3380CC4-5D6E-409C-BE32-E72D297353CC}">
              <c16:uniqueId val="{00000001-2B13-4F2A-A24A-59F5CCA2255D}"/>
            </c:ext>
          </c:extLst>
        </c:ser>
        <c:dLbls>
          <c:showLegendKey val="0"/>
          <c:showVal val="1"/>
          <c:showCatName val="0"/>
          <c:showSerName val="0"/>
          <c:showPercent val="0"/>
          <c:showBubbleSize val="0"/>
        </c:dLbls>
        <c:gapWidth val="150"/>
        <c:overlap val="100"/>
        <c:axId val="147747584"/>
        <c:axId val="147749120"/>
      </c:barChart>
      <c:catAx>
        <c:axId val="147747584"/>
        <c:scaling>
          <c:orientation val="minMax"/>
        </c:scaling>
        <c:delete val="0"/>
        <c:axPos val="l"/>
        <c:majorGridlines/>
        <c:numFmt formatCode="General" sourceLinked="1"/>
        <c:majorTickMark val="none"/>
        <c:minorTickMark val="none"/>
        <c:tickLblPos val="low"/>
        <c:crossAx val="147749120"/>
        <c:crossesAt val="0"/>
        <c:auto val="1"/>
        <c:lblAlgn val="ctr"/>
        <c:lblOffset val="100"/>
        <c:noMultiLvlLbl val="0"/>
      </c:catAx>
      <c:valAx>
        <c:axId val="147749120"/>
        <c:scaling>
          <c:orientation val="minMax"/>
          <c:min val="-80"/>
        </c:scaling>
        <c:delete val="0"/>
        <c:axPos val="b"/>
        <c:title>
          <c:tx>
            <c:rich>
              <a:bodyPr/>
              <a:lstStyle/>
              <a:p>
                <a:pPr>
                  <a:defRPr/>
                </a:pPr>
                <a:r>
                  <a:rPr lang="en-US"/>
                  <a:t>$ Millions</a:t>
                </a:r>
              </a:p>
            </c:rich>
          </c:tx>
          <c:layout>
            <c:manualLayout>
              <c:xMode val="edge"/>
              <c:yMode val="edge"/>
              <c:x val="0.38886929133858272"/>
              <c:y val="0.93266585007696368"/>
            </c:manualLayout>
          </c:layout>
          <c:overlay val="0"/>
        </c:title>
        <c:numFmt formatCode="_(&quot;$&quot;* #,##0.00_);_(&quot;$&quot;* \(#,##0.00\);_(&quot;$&quot;* &quot;-&quot;??_);_(@_)" sourceLinked="1"/>
        <c:majorTickMark val="none"/>
        <c:minorTickMark val="none"/>
        <c:tickLblPos val="nextTo"/>
        <c:crossAx val="147747584"/>
        <c:crossesAt val="1"/>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361950</xdr:colOff>
      <xdr:row>12</xdr:row>
      <xdr:rowOff>52386</xdr:rowOff>
    </xdr:from>
    <xdr:to>
      <xdr:col>17</xdr:col>
      <xdr:colOff>47625</xdr:colOff>
      <xdr:row>35</xdr:row>
      <xdr:rowOff>47625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590550</xdr:colOff>
      <xdr:row>19</xdr:row>
      <xdr:rowOff>0</xdr:rowOff>
    </xdr:from>
    <xdr:to>
      <xdr:col>16</xdr:col>
      <xdr:colOff>762000</xdr:colOff>
      <xdr:row>22</xdr:row>
      <xdr:rowOff>95250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763125" y="3810000"/>
          <a:ext cx="77438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1248832</xdr:colOff>
      <xdr:row>41</xdr:row>
      <xdr:rowOff>0</xdr:rowOff>
    </xdr:from>
    <xdr:to>
      <xdr:col>7</xdr:col>
      <xdr:colOff>70931</xdr:colOff>
      <xdr:row>43</xdr:row>
      <xdr:rowOff>10583</xdr:rowOff>
    </xdr:to>
    <xdr:pic>
      <xdr:nvPicPr>
        <xdr:cNvPr id="4" name="Picture 3">
          <a:extLst>
            <a:ext uri="{FF2B5EF4-FFF2-40B4-BE49-F238E27FC236}">
              <a16:creationId xmlns:a16="http://schemas.microsoft.com/office/drawing/2014/main" id="{4317FC58-7C2F-47AE-AE7B-A0CE791F3FDF}"/>
            </a:ext>
          </a:extLst>
        </xdr:cNvPr>
        <xdr:cNvPicPr>
          <a:picLocks noChangeAspect="1"/>
        </xdr:cNvPicPr>
      </xdr:nvPicPr>
      <xdr:blipFill>
        <a:blip xmlns:r="http://schemas.openxmlformats.org/officeDocument/2006/relationships" r:embed="rId1"/>
        <a:stretch>
          <a:fillRect/>
        </a:stretch>
      </xdr:blipFill>
      <xdr:spPr>
        <a:xfrm>
          <a:off x="6773332" y="7376583"/>
          <a:ext cx="5997599" cy="3704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62</xdr:row>
      <xdr:rowOff>0</xdr:rowOff>
    </xdr:from>
    <xdr:to>
      <xdr:col>6</xdr:col>
      <xdr:colOff>1694645</xdr:colOff>
      <xdr:row>63</xdr:row>
      <xdr:rowOff>103975</xdr:rowOff>
    </xdr:to>
    <xdr:pic>
      <xdr:nvPicPr>
        <xdr:cNvPr id="3" name="Picture 2">
          <a:extLst>
            <a:ext uri="{FF2B5EF4-FFF2-40B4-BE49-F238E27FC236}">
              <a16:creationId xmlns:a16="http://schemas.microsoft.com/office/drawing/2014/main" id="{4CD78DC0-B6CA-4504-8BED-ED5CF2BA5EA5}"/>
            </a:ext>
          </a:extLst>
        </xdr:cNvPr>
        <xdr:cNvPicPr>
          <a:picLocks noChangeAspect="1"/>
        </xdr:cNvPicPr>
      </xdr:nvPicPr>
      <xdr:blipFill>
        <a:blip xmlns:r="http://schemas.openxmlformats.org/officeDocument/2006/relationships" r:embed="rId1"/>
        <a:stretch>
          <a:fillRect/>
        </a:stretch>
      </xdr:blipFill>
      <xdr:spPr>
        <a:xfrm>
          <a:off x="3873500" y="11834813"/>
          <a:ext cx="4639458" cy="2865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590550</xdr:colOff>
      <xdr:row>19</xdr:row>
      <xdr:rowOff>0</xdr:rowOff>
    </xdr:from>
    <xdr:to>
      <xdr:col>13</xdr:col>
      <xdr:colOff>0</xdr:colOff>
      <xdr:row>22</xdr:row>
      <xdr:rowOff>95250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8839200" y="3810000"/>
          <a:ext cx="45053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P/AMI/Projects/+AMI%20Implementation/1.%20Project%20Management/CSA/2016%20CSA%20+%20Bus%20Case/Business%20Case/GTZ_Roadmap_v6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GIN HERE"/>
      <sheetName val="Board. Vs. Today (9_13)"/>
      <sheetName val="Exec Table"/>
      <sheetName val="CSA Table"/>
      <sheetName val="IT Impact"/>
      <sheetName val="Roadmap"/>
      <sheetName val="High-Level Costs"/>
      <sheetName val="Cost Summary"/>
      <sheetName val="Modified Costs "/>
      <sheetName val="Capital Spend Summary"/>
      <sheetName val="Project Actuals"/>
      <sheetName val="Assumptions"/>
      <sheetName val="Capabilities_Functions_ Defined"/>
      <sheetName val="One-Pager"/>
      <sheetName val="Tables"/>
      <sheetName val="NPV Summary_Current"/>
      <sheetName val="Benefits_Current"/>
      <sheetName val="NPV Summary_Medium 75%"/>
      <sheetName val="Benefits_Medium 75%"/>
      <sheetName val="NPV Summary_Low 50%"/>
      <sheetName val="Benefits_Low 50%"/>
      <sheetName val="Oper Eff. Cap_Opex Split"/>
      <sheetName val="Benefit Metrics"/>
      <sheetName val="Benefit Notes"/>
      <sheetName val="Sheet1"/>
      <sheetName val="High-Level Benefits"/>
      <sheetName val="CCS Cost Center"/>
      <sheetName val="Software Purchase"/>
      <sheetName val="AMI RC DC Cost Benefit"/>
      <sheetName val="2016 Customer Care Period 1"/>
      <sheetName val="Timeline Worksheet"/>
      <sheetName val="Sheet8"/>
    </sheetNames>
    <sheetDataSet>
      <sheetData sheetId="0" refreshError="1"/>
      <sheetData sheetId="1" refreshError="1"/>
      <sheetData sheetId="2" refreshError="1"/>
      <sheetData sheetId="3" refreshError="1"/>
      <sheetData sheetId="4" refreshError="1"/>
      <sheetData sheetId="5">
        <row r="3">
          <cell r="D3">
            <v>1</v>
          </cell>
          <cell r="E3">
            <v>2</v>
          </cell>
          <cell r="F3">
            <v>3</v>
          </cell>
          <cell r="G3">
            <v>4</v>
          </cell>
          <cell r="H3">
            <v>5</v>
          </cell>
          <cell r="I3">
            <v>6</v>
          </cell>
          <cell r="J3">
            <v>7</v>
          </cell>
          <cell r="K3">
            <v>8</v>
          </cell>
          <cell r="L3">
            <v>9</v>
          </cell>
          <cell r="M3">
            <v>10</v>
          </cell>
          <cell r="N3">
            <v>11</v>
          </cell>
          <cell r="O3">
            <v>12</v>
          </cell>
          <cell r="P3">
            <v>13</v>
          </cell>
          <cell r="Q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row>
        <row r="4">
          <cell r="D4" t="str">
            <v>Program Management and Governance</v>
          </cell>
        </row>
        <row r="5">
          <cell r="D5" t="str">
            <v>PM-1</v>
          </cell>
          <cell r="E5" t="str">
            <v>Program Management</v>
          </cell>
          <cell r="F5" t="str">
            <v>Funding  of PMO resources to fully staff required roles with competent and qualified resources. Training and on-boarding will occur as necessary and performance plans, performance management and coaching/mentoring will be standard activities. (includes Cost Center Costs)</v>
          </cell>
          <cell r="P5" t="str">
            <v>3Q16</v>
          </cell>
          <cell r="Q5">
            <v>2020</v>
          </cell>
          <cell r="R5">
            <v>20.5</v>
          </cell>
          <cell r="S5" t="str">
            <v>General</v>
          </cell>
          <cell r="T5" t="str">
            <v>No</v>
          </cell>
          <cell r="W5">
            <v>0</v>
          </cell>
          <cell r="X5">
            <v>0</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row>
        <row r="6">
          <cell r="D6" t="str">
            <v>PM-2</v>
          </cell>
          <cell r="E6" t="str">
            <v>Organization Change Management &amp; Customer Communications strategy</v>
          </cell>
          <cell r="F6" t="str">
            <v xml:space="preserve">The capability to support change within the business and to our customers. Includes: 
- Stakeholder identification
- Program-wide OCM strategy
- Training plan
- Communications strategy (internal and external)
- On-going change assessments and analyses 
</v>
          </cell>
          <cell r="P6" t="str">
            <v>1Q17</v>
          </cell>
          <cell r="Q6">
            <v>2020</v>
          </cell>
          <cell r="R6">
            <v>14.5</v>
          </cell>
          <cell r="S6" t="str">
            <v>General</v>
          </cell>
          <cell r="T6" t="str">
            <v>No</v>
          </cell>
          <cell r="W6">
            <v>0</v>
          </cell>
          <cell r="X6">
            <v>0</v>
          </cell>
          <cell r="Y6">
            <v>0</v>
          </cell>
          <cell r="Z6">
            <v>0</v>
          </cell>
          <cell r="AA6">
            <v>1</v>
          </cell>
          <cell r="AB6">
            <v>1</v>
          </cell>
          <cell r="AC6">
            <v>1</v>
          </cell>
          <cell r="AD6">
            <v>1</v>
          </cell>
          <cell r="AE6">
            <v>1</v>
          </cell>
          <cell r="AF6">
            <v>1</v>
          </cell>
          <cell r="AG6">
            <v>1</v>
          </cell>
          <cell r="AH6">
            <v>1</v>
          </cell>
          <cell r="AI6">
            <v>1</v>
          </cell>
          <cell r="AJ6">
            <v>1</v>
          </cell>
          <cell r="AK6">
            <v>1</v>
          </cell>
          <cell r="AL6">
            <v>1</v>
          </cell>
          <cell r="AM6">
            <v>1</v>
          </cell>
        </row>
        <row r="7">
          <cell r="D7" t="str">
            <v>PM-3</v>
          </cell>
          <cell r="E7" t="str">
            <v>Customer rollout - communications execution</v>
          </cell>
          <cell r="F7" t="str">
            <v>External communication and marketing to customers as capabilities become enabled through the GTZ project plan.  Strategy developed as part of PM-2.</v>
          </cell>
          <cell r="L7" t="str">
            <v xml:space="preserve"> Do not show any funding here as we will assume that GTZ and  Corp Communications will cover this via separate funding requests. </v>
          </cell>
          <cell r="P7" t="str">
            <v>1Q17</v>
          </cell>
          <cell r="Q7">
            <v>2020</v>
          </cell>
          <cell r="R7">
            <v>0</v>
          </cell>
          <cell r="S7" t="str">
            <v>General</v>
          </cell>
          <cell r="T7" t="str">
            <v>No</v>
          </cell>
          <cell r="W7">
            <v>0</v>
          </cell>
          <cell r="X7">
            <v>0</v>
          </cell>
          <cell r="Y7">
            <v>0</v>
          </cell>
          <cell r="Z7">
            <v>0</v>
          </cell>
          <cell r="AA7">
            <v>1</v>
          </cell>
          <cell r="AB7">
            <v>1</v>
          </cell>
          <cell r="AC7">
            <v>1</v>
          </cell>
          <cell r="AD7">
            <v>1</v>
          </cell>
          <cell r="AE7">
            <v>1</v>
          </cell>
          <cell r="AF7">
            <v>1</v>
          </cell>
          <cell r="AG7">
            <v>1</v>
          </cell>
          <cell r="AH7">
            <v>1</v>
          </cell>
          <cell r="AI7">
            <v>1</v>
          </cell>
          <cell r="AJ7">
            <v>1</v>
          </cell>
          <cell r="AK7">
            <v>1</v>
          </cell>
          <cell r="AL7">
            <v>1</v>
          </cell>
          <cell r="AM7">
            <v>1</v>
          </cell>
        </row>
        <row r="8">
          <cell r="D8" t="str">
            <v>PM-4</v>
          </cell>
          <cell r="E8" t="str">
            <v>GTZ Benefits &amp; Balance Scorecard</v>
          </cell>
          <cell r="F8" t="str">
            <v>Creating the dashboard to capture the GTZ benefits realization &amp; balance scorecard</v>
          </cell>
          <cell r="P8" t="str">
            <v>1Q17</v>
          </cell>
          <cell r="Q8">
            <v>2020</v>
          </cell>
          <cell r="R8">
            <v>1.75</v>
          </cell>
          <cell r="S8" t="str">
            <v>General</v>
          </cell>
          <cell r="T8" t="str">
            <v>No</v>
          </cell>
          <cell r="W8">
            <v>0</v>
          </cell>
          <cell r="X8">
            <v>0</v>
          </cell>
          <cell r="Y8">
            <v>0</v>
          </cell>
          <cell r="Z8">
            <v>0</v>
          </cell>
          <cell r="AA8">
            <v>1</v>
          </cell>
          <cell r="AB8">
            <v>1</v>
          </cell>
          <cell r="AC8">
            <v>1</v>
          </cell>
          <cell r="AD8">
            <v>1</v>
          </cell>
          <cell r="AE8">
            <v>1</v>
          </cell>
          <cell r="AF8">
            <v>1</v>
          </cell>
          <cell r="AG8">
            <v>1</v>
          </cell>
          <cell r="AH8">
            <v>1</v>
          </cell>
          <cell r="AI8">
            <v>1</v>
          </cell>
          <cell r="AJ8">
            <v>1</v>
          </cell>
          <cell r="AK8">
            <v>1</v>
          </cell>
          <cell r="AL8">
            <v>1</v>
          </cell>
          <cell r="AM8">
            <v>1</v>
          </cell>
        </row>
        <row r="9">
          <cell r="D9" t="str">
            <v>PM-5</v>
          </cell>
          <cell r="E9" t="str">
            <v>Regulatory Work stream</v>
          </cell>
          <cell r="F9" t="str">
            <v>Regulatory Support: GTZ to continuously work with Regulatory, compliance and other governing organization like the WA State Department of Commerce. GTZ team will have to complete the research to provide supporting materials to regulatory departments. Potential areas of change are payment arrangements, budget payments, disconnect notice delivery method, increase disconnect fee, deposit collection in the field, SSN for account setup and collections, correspondence changes for self-service, and Bill Payment Assistance for Low Income Customers.</v>
          </cell>
          <cell r="G9" t="str">
            <v>Include: 1. regulatory strategy 2. stay aligned with regulatory side of the business</v>
          </cell>
          <cell r="P9" t="str">
            <v>1Q17</v>
          </cell>
          <cell r="Q9">
            <v>2020</v>
          </cell>
          <cell r="R9">
            <v>0.25</v>
          </cell>
          <cell r="S9" t="str">
            <v>General</v>
          </cell>
          <cell r="T9" t="str">
            <v>No</v>
          </cell>
          <cell r="W9">
            <v>0</v>
          </cell>
          <cell r="X9">
            <v>0</v>
          </cell>
          <cell r="Y9">
            <v>0</v>
          </cell>
          <cell r="Z9">
            <v>0</v>
          </cell>
          <cell r="AA9">
            <v>1</v>
          </cell>
          <cell r="AB9">
            <v>1</v>
          </cell>
          <cell r="AC9">
            <v>1</v>
          </cell>
          <cell r="AD9">
            <v>1</v>
          </cell>
          <cell r="AE9">
            <v>1</v>
          </cell>
          <cell r="AF9">
            <v>1</v>
          </cell>
          <cell r="AG9">
            <v>1</v>
          </cell>
          <cell r="AH9">
            <v>1</v>
          </cell>
          <cell r="AI9">
            <v>1</v>
          </cell>
          <cell r="AJ9">
            <v>1</v>
          </cell>
          <cell r="AK9">
            <v>1</v>
          </cell>
          <cell r="AL9">
            <v>1</v>
          </cell>
          <cell r="AM9">
            <v>1</v>
          </cell>
        </row>
        <row r="10">
          <cell r="D10" t="str">
            <v>PM-6</v>
          </cell>
          <cell r="E10" t="str">
            <v>Program Mobilization and Planning</v>
          </cell>
          <cell r="F10" t="str">
            <v xml:space="preserve">This includes the funding and resources for the GTZ program initiation. </v>
          </cell>
          <cell r="O10" t="str">
            <v>product or SI selection, Including detailed project initiation for first year investment and on going services, Break down of onCloud and on Premise software's</v>
          </cell>
          <cell r="P10" t="str">
            <v>4Q16</v>
          </cell>
          <cell r="Q10" t="str">
            <v>2Q17</v>
          </cell>
          <cell r="R10">
            <v>1.25</v>
          </cell>
          <cell r="S10" t="str">
            <v>General</v>
          </cell>
          <cell r="T10" t="str">
            <v>No</v>
          </cell>
          <cell r="W10">
            <v>0</v>
          </cell>
          <cell r="X10">
            <v>0</v>
          </cell>
          <cell r="Y10">
            <v>0</v>
          </cell>
          <cell r="Z10">
            <v>1</v>
          </cell>
          <cell r="AA10">
            <v>1</v>
          </cell>
          <cell r="AB10">
            <v>1</v>
          </cell>
          <cell r="AC10">
            <v>0</v>
          </cell>
          <cell r="AD10">
            <v>0</v>
          </cell>
          <cell r="AE10">
            <v>0</v>
          </cell>
          <cell r="AF10">
            <v>0</v>
          </cell>
          <cell r="AG10">
            <v>0</v>
          </cell>
          <cell r="AH10">
            <v>0</v>
          </cell>
          <cell r="AI10">
            <v>0</v>
          </cell>
          <cell r="AJ10">
            <v>0</v>
          </cell>
          <cell r="AK10">
            <v>0</v>
          </cell>
          <cell r="AL10">
            <v>0</v>
          </cell>
          <cell r="AM10">
            <v>0</v>
          </cell>
        </row>
        <row r="11">
          <cell r="D11" t="str">
            <v>PM-8</v>
          </cell>
          <cell r="E11" t="str">
            <v xml:space="preserve">Customer Experience Journey Mapping  </v>
          </cell>
          <cell r="F11" t="str">
            <v xml:space="preserve">Stand-up internal journey mapping capability. </v>
          </cell>
          <cell r="P11" t="str">
            <v>1Q17</v>
          </cell>
          <cell r="Q11">
            <v>2020</v>
          </cell>
          <cell r="R11">
            <v>0.75</v>
          </cell>
          <cell r="S11" t="str">
            <v>General</v>
          </cell>
          <cell r="T11" t="str">
            <v>No</v>
          </cell>
          <cell r="W11">
            <v>0</v>
          </cell>
          <cell r="X11">
            <v>0</v>
          </cell>
          <cell r="Y11">
            <v>0</v>
          </cell>
          <cell r="Z11">
            <v>0</v>
          </cell>
          <cell r="AA11">
            <v>1</v>
          </cell>
          <cell r="AB11">
            <v>1</v>
          </cell>
          <cell r="AC11">
            <v>1</v>
          </cell>
          <cell r="AD11">
            <v>1</v>
          </cell>
          <cell r="AE11">
            <v>1</v>
          </cell>
          <cell r="AF11">
            <v>1</v>
          </cell>
          <cell r="AG11">
            <v>1</v>
          </cell>
          <cell r="AH11">
            <v>1</v>
          </cell>
          <cell r="AI11">
            <v>1</v>
          </cell>
          <cell r="AJ11">
            <v>1</v>
          </cell>
          <cell r="AK11">
            <v>1</v>
          </cell>
          <cell r="AL11">
            <v>1</v>
          </cell>
          <cell r="AM11">
            <v>1</v>
          </cell>
        </row>
        <row r="12">
          <cell r="D12" t="str">
            <v>Super 5 Scenarios:</v>
          </cell>
        </row>
        <row r="13">
          <cell r="D13" t="str">
            <v>Super 5 -  1) Explain my Bill</v>
          </cell>
        </row>
        <row r="14">
          <cell r="E14" t="str">
            <v xml:space="preserve">Scenario: Understand my Energy Usage </v>
          </cell>
        </row>
        <row r="15">
          <cell r="D15" t="str">
            <v>S1-2</v>
          </cell>
          <cell r="E15" t="str">
            <v>Bill Code Enhancement CSA - Phase 2</v>
          </cell>
          <cell r="F15" t="str">
            <v xml:space="preserve">Identify accurate description of the Miscellaneous Adjustments (MA) on residential  &amp; collective accounts bills for approximately 18 scenarios.
Missing or unclear information on bills 
Decrease cost of postage due to the number of bill pages and resolve overage print charges  received 
System checks to prevent inaccurate data being entered into fields (converting free form to drop-down menus) for non-consumption and SAP Sales and Distribution (SD) charges created by employees </v>
          </cell>
          <cell r="J15" t="str">
            <v>Add ph 2 costs</v>
          </cell>
          <cell r="L15" t="str">
            <v>Phase two is included</v>
          </cell>
          <cell r="P15" t="str">
            <v>2Q16</v>
          </cell>
          <cell r="Q15" t="str">
            <v>2Q17</v>
          </cell>
          <cell r="R15">
            <v>0.75</v>
          </cell>
          <cell r="S15" t="str">
            <v>BPCC</v>
          </cell>
          <cell r="T15" t="str">
            <v>No</v>
          </cell>
          <cell r="V15">
            <v>1</v>
          </cell>
          <cell r="W15">
            <v>1</v>
          </cell>
          <cell r="X15">
            <v>1</v>
          </cell>
          <cell r="Y15">
            <v>1</v>
          </cell>
          <cell r="Z15">
            <v>1</v>
          </cell>
          <cell r="AA15">
            <v>1</v>
          </cell>
          <cell r="AB15">
            <v>1</v>
          </cell>
          <cell r="AC15">
            <v>0</v>
          </cell>
          <cell r="AD15">
            <v>0</v>
          </cell>
          <cell r="AE15">
            <v>0</v>
          </cell>
          <cell r="AF15">
            <v>0</v>
          </cell>
          <cell r="AG15">
            <v>0</v>
          </cell>
          <cell r="AH15">
            <v>0</v>
          </cell>
          <cell r="AI15">
            <v>0</v>
          </cell>
          <cell r="AJ15">
            <v>0</v>
          </cell>
          <cell r="AK15">
            <v>0</v>
          </cell>
          <cell r="AL15">
            <v>0</v>
          </cell>
          <cell r="AM15">
            <v>0</v>
          </cell>
          <cell r="AN15" t="str">
            <v>(10) Real-time Payment Posting</v>
          </cell>
        </row>
        <row r="16">
          <cell r="D16" t="str">
            <v>S1-3</v>
          </cell>
          <cell r="E16" t="str">
            <v>Full realization of  Energy Usage across Digital Core</v>
          </cell>
          <cell r="F16" t="str">
            <v xml:space="preserve">Refine Billing and Usage Process to utilize Digital Core capabilities and develop business and functional requirements for implementation by DC team. Thereby provide consistent Billing Explanation experience across all customer facing channels as well as enabling CSR. </v>
          </cell>
          <cell r="G16" t="str">
            <v xml:space="preserve">- Refined Billing Process and Business requirement
- Functional requirements, design and testing
- User Acceptance Testing </v>
          </cell>
          <cell r="H16" t="str">
            <v>Consistent Billing and Usage experience across all customer facing channels as well as enabling CSR. To provide a customer with accurate and up to date information specific to an account that allows that transaction to be performed seamlessly, providing a confirmation of transactions performed.</v>
          </cell>
          <cell r="J16" t="str">
            <v>DCI - Consistent Cross Channel Experience
DCII - Guided Call Center Experience
P3a - SAP Work Management System (WMS)
P3b - Workforce Scheduling
P3c - Workforce Mobility 
DC IV - IWM
DC V - Data</v>
          </cell>
          <cell r="O16" t="str">
            <v>UAT needs to be included</v>
          </cell>
          <cell r="P16" t="str">
            <v>1Q17</v>
          </cell>
          <cell r="Q16" t="str">
            <v>4Q18</v>
          </cell>
          <cell r="R16">
            <v>0.25</v>
          </cell>
          <cell r="S16" t="str">
            <v>BPCC</v>
          </cell>
          <cell r="T16" t="str">
            <v>No</v>
          </cell>
          <cell r="W16">
            <v>1</v>
          </cell>
          <cell r="X16">
            <v>1</v>
          </cell>
          <cell r="Y16">
            <v>1</v>
          </cell>
          <cell r="Z16">
            <v>1</v>
          </cell>
          <cell r="AA16">
            <v>1</v>
          </cell>
          <cell r="AB16">
            <v>1</v>
          </cell>
          <cell r="AC16">
            <v>1</v>
          </cell>
          <cell r="AD16" t="str">
            <v>d</v>
          </cell>
          <cell r="AE16">
            <v>1</v>
          </cell>
          <cell r="AF16">
            <v>1</v>
          </cell>
          <cell r="AG16">
            <v>1</v>
          </cell>
          <cell r="AH16">
            <v>1</v>
          </cell>
          <cell r="AI16">
            <v>0</v>
          </cell>
          <cell r="AJ16">
            <v>0</v>
          </cell>
          <cell r="AK16">
            <v>0</v>
          </cell>
          <cell r="AL16">
            <v>0</v>
          </cell>
          <cell r="AM16">
            <v>0</v>
          </cell>
        </row>
        <row r="17">
          <cell r="E17" t="str">
            <v>Scenario: Understand energy efficiency options and programs</v>
          </cell>
        </row>
        <row r="18">
          <cell r="D18" t="str">
            <v>S1-4</v>
          </cell>
          <cell r="E18" t="str">
            <v>Full realization of energy efficiency across Digital Core</v>
          </cell>
          <cell r="F18" t="str">
            <v xml:space="preserve">Linking EE systems to the digital core (NEXANT, OPower, SAP and others). Customer is proactively notified of high usage through preferred channel and are directed to self service resource that identifies specific areas whereby customer can become more energy and cost efficient. Specifically, late paying customers are directly marketed to based on channel preferences with regard to energy efficiency / savings opportunities. Provide API for residential and business customers to pull PSE energy usage date into the system of their choice?
</v>
          </cell>
          <cell r="G18" t="str">
            <v>Proactively notify customer of high usage, advanced IVR capability to recognize high bill via usage verse an additional charge, temp data for web and printed bill are the same. Link DSM to customer facing platform. Refined Billing Process and Business requirement
- Functional requirements, design and testing
- User Acceptance Testing. (GTZ will do work and EE will pay for it)
Linking EE systems to the digital core (NEXANT, OPower, SAP).
1. The temperature shown on the PSEWeb for a given area will be the same temperature information on the customers bill (utilize same temperature date).
2. Customer will have the ability to process their Energy Efficiency rebates online via PSE.com as well as options int eh form of that rebate (i.e. ACH, pre-paid bank card, etc.).
3. Opower services will be offered to commercial customers
4. The Customer Service Rep has access to the  Opower data that the customer has been receiving.
5. SAP will include premise information such as size, year built, window type to better inform he energy usage predictions from Opower.
6. The IVR will identify if the bill is high due to energy usage or high bill due to an additional charge, this will allow the customer to be routed to the correct agent the first time.</v>
          </cell>
          <cell r="H18" t="str">
            <v>To provide a customer with accurate and up to date information specific to energy usage as apart of an explanation to their bill.</v>
          </cell>
          <cell r="J18" t="str">
            <v>DCI - Consistent Cross Channel Experience
DCII - Guided Call Center Experience
P3a - SAP Work Management System (WMS)
P3b - Workforce Scheduling
P3c - Workforce Mobility 
DC IV - IWM
DC V - Data</v>
          </cell>
          <cell r="K18" t="str">
            <v>EE projects being completed</v>
          </cell>
          <cell r="L18" t="str">
            <v xml:space="preserve">This includes budget for technology changes related directly to EE. Linking EE systems to the digital core (any heavy lifting for new EE programs or functionality will be funded by EE)
</v>
          </cell>
          <cell r="O18" t="str">
            <v>Because of the separate regulatory complications the costs of the integration of EE to Digital Core,  2.25 million will be covered by EE. NEED TO DISCUSS WITH EE</v>
          </cell>
          <cell r="P18" t="str">
            <v>1Q17</v>
          </cell>
          <cell r="Q18" t="str">
            <v>4Q18</v>
          </cell>
          <cell r="R18">
            <v>2</v>
          </cell>
          <cell r="S18" t="str">
            <v>CI</v>
          </cell>
          <cell r="T18" t="str">
            <v>No</v>
          </cell>
          <cell r="W18">
            <v>1</v>
          </cell>
          <cell r="X18">
            <v>1</v>
          </cell>
          <cell r="Y18">
            <v>1</v>
          </cell>
          <cell r="Z18">
            <v>1</v>
          </cell>
          <cell r="AA18">
            <v>1</v>
          </cell>
          <cell r="AB18">
            <v>1</v>
          </cell>
          <cell r="AC18">
            <v>1</v>
          </cell>
          <cell r="AD18" t="str">
            <v>d</v>
          </cell>
          <cell r="AE18">
            <v>1</v>
          </cell>
          <cell r="AF18">
            <v>1</v>
          </cell>
          <cell r="AG18">
            <v>1</v>
          </cell>
          <cell r="AH18">
            <v>1</v>
          </cell>
          <cell r="AI18">
            <v>0</v>
          </cell>
          <cell r="AJ18">
            <v>0</v>
          </cell>
          <cell r="AK18">
            <v>0</v>
          </cell>
          <cell r="AL18">
            <v>0</v>
          </cell>
          <cell r="AM18">
            <v>0</v>
          </cell>
          <cell r="AN18" t="str">
            <v>(37) Temperature Source, (38) Rebate Payment  Options, (39) Interactive Website for EE Options,  (41) Opower for Commercial Customers, (54) Home Center Update</v>
          </cell>
        </row>
        <row r="19">
          <cell r="D19" t="str">
            <v>Super 5 -  2)Pay my Bill</v>
          </cell>
        </row>
        <row r="20">
          <cell r="E20" t="str">
            <v>Scenario : Bill and make / manage payment</v>
          </cell>
        </row>
        <row r="21">
          <cell r="D21" t="str">
            <v>S2-1</v>
          </cell>
          <cell r="E21" t="str">
            <v>No Fee Bank Card</v>
          </cell>
          <cell r="F21" t="str">
            <v xml:space="preserve">This project was identified as a result of the Billing and Payment Roadmap completion in April and UTC’s approval of the no fee bank card processing on 3/26/2016.  This project is addressing the Bill Matrix payment channel that processes 1.2 million transactions annually.  The forecast is to grow this channel 64% to 2.2 million transactions the first year.  The no-fee bank card processing capabilities completion by August 2016 is included in Docket UE-160203 and Docket UG-160204 order 01 Granting the Amended Accounting Petition, which includes rate recover of the fee-free payment program.
</v>
          </cell>
          <cell r="G21" t="str">
            <v xml:space="preserve">This project has three major business capabilities included for this payment channel; 1) Provide customer single sign on and present the real-time account balance though this payment channel 2) implement a no bank card fee for residential and small commercial customers who use a credit/debit card to make their monthly payment and 3) identify and assess a fee for large commercial customers who use credit/debit card to make their monthly payment. </v>
          </cell>
          <cell r="P21" t="str">
            <v>2Q16</v>
          </cell>
          <cell r="Q21" t="str">
            <v>3Q16</v>
          </cell>
          <cell r="R21">
            <v>0</v>
          </cell>
          <cell r="S21" t="str">
            <v>BPCC</v>
          </cell>
          <cell r="T21" t="str">
            <v>No</v>
          </cell>
          <cell r="V21">
            <v>1</v>
          </cell>
          <cell r="W21">
            <v>0</v>
          </cell>
          <cell r="X21">
            <v>1</v>
          </cell>
          <cell r="Y21">
            <v>1</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t="str">
            <v>(9) Payment Processing</v>
          </cell>
        </row>
        <row r="22">
          <cell r="D22" t="str">
            <v>S2-2</v>
          </cell>
          <cell r="E22" t="str">
            <v>Billing Performance Improvements</v>
          </cell>
          <cell r="F22" t="str">
            <v>Reduce the number of billing exceptions from 22,000 per year to approximately 7,000 EMMA Cases and correct within the new 60 day billing rule.  There are management processes, training along with Metering and SAP system enhancements required to achieve this goal.</v>
          </cell>
          <cell r="J22" t="str">
            <v>AMI DC-IV-1, IWM P3a-P3c, DC-I-5</v>
          </cell>
          <cell r="L22" t="str">
            <v>Will gain from AMI implementation</v>
          </cell>
          <cell r="O22" t="str">
            <v xml:space="preserve">About $300k has been approved to date for Capital until IT is able to estimate the execution phase. Reduction in billing exceptions resulting from AMR hardware issues
Reduced billing exceptions:
 Elimination of zero-consumption based retro-bills
 Reduction in estimated bills
 Improved accuracy of demand billing
 Reduction in lost and mixed meters
</v>
          </cell>
          <cell r="P22" t="str">
            <v>2Q16</v>
          </cell>
          <cell r="Q22" t="str">
            <v>4Q16</v>
          </cell>
          <cell r="R22">
            <v>1.5</v>
          </cell>
          <cell r="S22" t="str">
            <v>BPCC</v>
          </cell>
          <cell r="T22" t="str">
            <v>No</v>
          </cell>
          <cell r="V22">
            <v>1</v>
          </cell>
          <cell r="W22">
            <v>0</v>
          </cell>
          <cell r="X22">
            <v>1</v>
          </cell>
          <cell r="Y22">
            <v>1</v>
          </cell>
          <cell r="Z22">
            <v>1</v>
          </cell>
          <cell r="AA22">
            <v>0</v>
          </cell>
          <cell r="AB22">
            <v>0</v>
          </cell>
          <cell r="AC22">
            <v>0</v>
          </cell>
          <cell r="AD22">
            <v>0</v>
          </cell>
          <cell r="AE22">
            <v>0</v>
          </cell>
          <cell r="AF22">
            <v>0</v>
          </cell>
          <cell r="AG22">
            <v>0</v>
          </cell>
          <cell r="AH22">
            <v>0</v>
          </cell>
          <cell r="AI22">
            <v>0</v>
          </cell>
          <cell r="AJ22">
            <v>0</v>
          </cell>
          <cell r="AK22">
            <v>0</v>
          </cell>
          <cell r="AL22">
            <v>0</v>
          </cell>
          <cell r="AM22">
            <v>0</v>
          </cell>
          <cell r="AN22" t="str">
            <v>(10) Real-time Payment Posting</v>
          </cell>
        </row>
        <row r="23">
          <cell r="D23" t="str">
            <v>S2-3</v>
          </cell>
          <cell r="E23" t="str">
            <v>Bill Due Reminder</v>
          </cell>
          <cell r="F23" t="str">
            <v>Provide a notification to users who have not paid or scheduled a payment within 5 days of their due date that their payment date is approaching, along with a prompt to pay now for Fiserv customers.</v>
          </cell>
          <cell r="J23" t="str">
            <v>DC-I-1, DC-I-7, DC-I-8</v>
          </cell>
          <cell r="P23" t="str">
            <v>2Q16</v>
          </cell>
          <cell r="Q23" t="str">
            <v>3Q16</v>
          </cell>
          <cell r="R23">
            <v>0</v>
          </cell>
          <cell r="S23" t="str">
            <v>BPCC</v>
          </cell>
          <cell r="T23" t="str">
            <v>No</v>
          </cell>
          <cell r="V23">
            <v>1</v>
          </cell>
          <cell r="W23">
            <v>0</v>
          </cell>
          <cell r="X23">
            <v>1</v>
          </cell>
          <cell r="Y23">
            <v>1</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D24" t="str">
            <v>S2-4</v>
          </cell>
          <cell r="E24" t="str">
            <v>Fiserv Balance</v>
          </cell>
          <cell r="F24" t="str">
            <v xml:space="preserve">Display a real time balance, explanation of type of account (active or closed) and remove closed accounts if they are paid in full through the Bank Withdrawal Pay Page through FISERV. </v>
          </cell>
          <cell r="P24" t="str">
            <v>2Q16</v>
          </cell>
          <cell r="Q24" t="str">
            <v>3Q16</v>
          </cell>
          <cell r="R24">
            <v>0</v>
          </cell>
          <cell r="S24" t="str">
            <v>BPCC</v>
          </cell>
          <cell r="T24" t="str">
            <v>No</v>
          </cell>
          <cell r="V24">
            <v>1</v>
          </cell>
          <cell r="W24">
            <v>0</v>
          </cell>
          <cell r="X24">
            <v>1</v>
          </cell>
          <cell r="Y24">
            <v>1</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D25" t="str">
            <v>S2-5</v>
          </cell>
          <cell r="E25" t="str">
            <v>Non Consumption Billing</v>
          </cell>
          <cell r="F25" t="str">
            <v xml:space="preserve">Enhance the SAP system and automate the process to provide a comprehensive billing experience for customers who receive, make payment and collections for non-consumption bills.  </v>
          </cell>
          <cell r="J25" t="str">
            <v>Automate New Const. Req.,DC-I-9 (ph 1)</v>
          </cell>
          <cell r="K25" t="str">
            <v>Hana on CRM</v>
          </cell>
          <cell r="L25" t="str">
            <v>This will be tested on Hana (increase scope)</v>
          </cell>
          <cell r="M25" t="str">
            <v xml:space="preserve">Implementing enhancements while doing technical improvements at the same time is a large risk on scope, schedule and functionality. </v>
          </cell>
          <cell r="O25" t="str">
            <v>Will this be competing with FTIP and ECC on CRM will resources be competing?  The operations team has an ITSR in process for a short term solution</v>
          </cell>
          <cell r="P25" t="str">
            <v>4Q17</v>
          </cell>
          <cell r="Q25" t="str">
            <v>1Q18</v>
          </cell>
          <cell r="R25">
            <v>0.5</v>
          </cell>
          <cell r="S25" t="str">
            <v>BPCC</v>
          </cell>
          <cell r="T25" t="str">
            <v>No</v>
          </cell>
          <cell r="V25">
            <v>1</v>
          </cell>
          <cell r="W25">
            <v>0</v>
          </cell>
          <cell r="X25">
            <v>0</v>
          </cell>
          <cell r="Y25">
            <v>0</v>
          </cell>
          <cell r="Z25">
            <v>0</v>
          </cell>
          <cell r="AA25">
            <v>0</v>
          </cell>
          <cell r="AB25">
            <v>0</v>
          </cell>
          <cell r="AC25">
            <v>0</v>
          </cell>
          <cell r="AD25">
            <v>1</v>
          </cell>
          <cell r="AE25">
            <v>1</v>
          </cell>
          <cell r="AF25">
            <v>0</v>
          </cell>
          <cell r="AG25">
            <v>0</v>
          </cell>
          <cell r="AH25">
            <v>0</v>
          </cell>
          <cell r="AI25">
            <v>0</v>
          </cell>
          <cell r="AJ25">
            <v>0</v>
          </cell>
          <cell r="AK25">
            <v>0</v>
          </cell>
          <cell r="AL25">
            <v>0</v>
          </cell>
          <cell r="AM25">
            <v>0</v>
          </cell>
        </row>
        <row r="26">
          <cell r="D26" t="str">
            <v>S2-6</v>
          </cell>
          <cell r="E26" t="str">
            <v>Customer Pre-payment (incl real time presentment, bill on-demand)</v>
          </cell>
          <cell r="F26" t="str">
            <v>The customer will have the ability to pre-pay their energy bill, ensuring they are always within their budget.</v>
          </cell>
          <cell r="G26" t="str">
            <v xml:space="preserve">Pre-payment vs. billing on demand? Bill code changes for the presentation of bill, Tariff changes, CSR training. </v>
          </cell>
          <cell r="J26" t="str">
            <v>AMI DC-IV-1, 102, DC-I-5</v>
          </cell>
          <cell r="K26" t="str">
            <v>SAP AMI and CRM on Hana needed for this capability</v>
          </cell>
          <cell r="L26" t="str">
            <v xml:space="preserve">Following AMI roll-out schedule presented in AMI CSA. We will receive Tariff approval by roll-out. We would have some AMI functionality for the implementation of this project. </v>
          </cell>
          <cell r="M26" t="str">
            <v>Current CSA schedule does not include breaks for Hana implementation, could affect timeline (if AMI is making changes with ECC  on CRM). Tariff is approved by UTC to allow pre-payment</v>
          </cell>
          <cell r="O26" t="str">
            <v>There are a lot of changes to ECC from AMI meter installation. To the system this meter is new so integrating the information into the ECC. There are two sides meter; in the field and once the information to meter data management then to SAP. When they say they've just enabled the basic functionality, GTZ will need to understand their use-cases and their impact to SAP.</v>
          </cell>
          <cell r="P26" t="str">
            <v>2Q18</v>
          </cell>
          <cell r="Q26" t="str">
            <v>1Q19</v>
          </cell>
          <cell r="R26">
            <v>1</v>
          </cell>
          <cell r="S26" t="str">
            <v>BPCC</v>
          </cell>
          <cell r="T26" t="str">
            <v>No</v>
          </cell>
          <cell r="V26">
            <v>1</v>
          </cell>
          <cell r="W26">
            <v>0</v>
          </cell>
          <cell r="X26">
            <v>0</v>
          </cell>
          <cell r="Y26">
            <v>0</v>
          </cell>
          <cell r="Z26">
            <v>0</v>
          </cell>
          <cell r="AA26">
            <v>0</v>
          </cell>
          <cell r="AB26">
            <v>0</v>
          </cell>
          <cell r="AC26">
            <v>0</v>
          </cell>
          <cell r="AD26">
            <v>0</v>
          </cell>
          <cell r="AE26">
            <v>0</v>
          </cell>
          <cell r="AF26">
            <v>1</v>
          </cell>
          <cell r="AG26">
            <v>1</v>
          </cell>
          <cell r="AH26">
            <v>1</v>
          </cell>
          <cell r="AI26">
            <v>1</v>
          </cell>
          <cell r="AJ26">
            <v>0</v>
          </cell>
          <cell r="AK26">
            <v>0</v>
          </cell>
          <cell r="AL26">
            <v>0</v>
          </cell>
          <cell r="AM26">
            <v>0</v>
          </cell>
        </row>
        <row r="27">
          <cell r="D27" t="str">
            <v>S2-7</v>
          </cell>
          <cell r="E27" t="str">
            <v>Billing and Payment Improvement (M2C)</v>
          </cell>
          <cell r="F27" t="str">
            <v>SAP changes to support Billing Exception Processing, payment arrangement, budget billing, installment  and deposit plans.
Business Rule changes to optimize the meter to cash process within SAP
Quality Control Dashboards from source information</v>
          </cell>
          <cell r="G27" t="str">
            <v xml:space="preserve">SAP allows budget billing to be set up automatically on the Web. Syncing up payment arrangements between channels. </v>
          </cell>
          <cell r="J27" t="str">
            <v>Web and IVR</v>
          </cell>
          <cell r="O27" t="str">
            <v xml:space="preserve">SAP changes to allow budget billing to be set up automatically on the Web. Syncing up payment arrangements between channels. </v>
          </cell>
          <cell r="P27" t="str">
            <v>1Q17</v>
          </cell>
          <cell r="Q27" t="str">
            <v>4Q17</v>
          </cell>
          <cell r="R27">
            <v>0.5</v>
          </cell>
          <cell r="S27" t="str">
            <v>BPCC</v>
          </cell>
          <cell r="T27" t="str">
            <v>No</v>
          </cell>
          <cell r="V27">
            <v>1</v>
          </cell>
          <cell r="W27">
            <v>0</v>
          </cell>
          <cell r="X27">
            <v>0</v>
          </cell>
          <cell r="Y27">
            <v>0</v>
          </cell>
          <cell r="Z27">
            <v>0</v>
          </cell>
          <cell r="AA27">
            <v>1</v>
          </cell>
          <cell r="AB27">
            <v>1</v>
          </cell>
          <cell r="AC27">
            <v>1</v>
          </cell>
          <cell r="AD27">
            <v>1</v>
          </cell>
          <cell r="AE27">
            <v>0</v>
          </cell>
          <cell r="AF27">
            <v>0</v>
          </cell>
          <cell r="AG27">
            <v>0</v>
          </cell>
          <cell r="AH27">
            <v>0</v>
          </cell>
          <cell r="AI27">
            <v>0</v>
          </cell>
          <cell r="AJ27">
            <v>0</v>
          </cell>
          <cell r="AK27">
            <v>0</v>
          </cell>
          <cell r="AL27">
            <v>0</v>
          </cell>
          <cell r="AM27">
            <v>0</v>
          </cell>
        </row>
        <row r="28">
          <cell r="D28" t="str">
            <v>S2-8</v>
          </cell>
          <cell r="E28" t="str">
            <v>Enable Digital Billing and Payment Capabilities (Mobile, IVR, Web)</v>
          </cell>
          <cell r="F28" t="str">
            <v xml:space="preserve">Billing and Payment transactions via all self serve channels 
Decommission and Convert customers from previous provider service
Consolidated Bills for Customers
Customer Notification Preference
E-wallet for customer bank card - reoccurring payments
Payment History Clarity                                                                                         </v>
          </cell>
          <cell r="G28" t="str">
            <v>Fiserv 4.0</v>
          </cell>
          <cell r="J28" t="str">
            <v>DC-I-1, DC-I-2, DC-I-4, DC-I-5,DC-I-7,DC-I-8</v>
          </cell>
          <cell r="L28" t="str">
            <v>Includes Fiserv 4.0 in costs of ($2 Mil)</v>
          </cell>
          <cell r="P28" t="str">
            <v>1Q17</v>
          </cell>
          <cell r="Q28" t="str">
            <v>4Q17</v>
          </cell>
          <cell r="R28">
            <v>1.75</v>
          </cell>
          <cell r="S28" t="str">
            <v>BPCC</v>
          </cell>
          <cell r="T28" t="str">
            <v>No</v>
          </cell>
          <cell r="V28">
            <v>1</v>
          </cell>
          <cell r="W28">
            <v>0</v>
          </cell>
          <cell r="X28">
            <v>0</v>
          </cell>
          <cell r="Y28">
            <v>0</v>
          </cell>
          <cell r="Z28">
            <v>0</v>
          </cell>
          <cell r="AA28">
            <v>1</v>
          </cell>
          <cell r="AB28">
            <v>1</v>
          </cell>
          <cell r="AC28">
            <v>1</v>
          </cell>
          <cell r="AD28">
            <v>1</v>
          </cell>
          <cell r="AE28">
            <v>0</v>
          </cell>
          <cell r="AF28">
            <v>0</v>
          </cell>
          <cell r="AG28">
            <v>0</v>
          </cell>
          <cell r="AH28">
            <v>0</v>
          </cell>
          <cell r="AI28">
            <v>0</v>
          </cell>
          <cell r="AJ28">
            <v>0</v>
          </cell>
          <cell r="AK28">
            <v>0</v>
          </cell>
          <cell r="AL28">
            <v>0</v>
          </cell>
          <cell r="AM28">
            <v>0</v>
          </cell>
        </row>
        <row r="29">
          <cell r="D29" t="str">
            <v>S2-9</v>
          </cell>
          <cell r="E29" t="str">
            <v>Faster Pmt Posting</v>
          </cell>
          <cell r="F29" t="str">
            <v xml:space="preserve">Posting the payment to the customer account in real time from the Customer and Field Collections workforce mobility
</v>
          </cell>
          <cell r="G29" t="str">
            <v>The moment a payment is made, it will show that the payment was completed to the customer. (includes ACH, AFT, Credit Card and mail check)</v>
          </cell>
          <cell r="H29" t="str">
            <v>Allow PSE to post payments in real-time (expect Kiosk)</v>
          </cell>
          <cell r="J29" t="str">
            <v>DC-I-1, DC-I-2, DC-I-4, DC-I-5,DC-I-7,DC-I-8,P3a,P3c</v>
          </cell>
          <cell r="L29" t="str">
            <v>Fiserv 4.0 is moving forward</v>
          </cell>
          <cell r="O29" t="str">
            <v xml:space="preserve">The moment a payment is made, it will show that the payment was completed to the customer. (includes ACH, Credit Card and mail check) Does not include - </v>
          </cell>
          <cell r="P29" t="str">
            <v>1Q17</v>
          </cell>
          <cell r="Q29" t="str">
            <v>4Q17</v>
          </cell>
          <cell r="R29">
            <v>0.75</v>
          </cell>
          <cell r="S29" t="str">
            <v>BPCC</v>
          </cell>
          <cell r="T29" t="str">
            <v>No</v>
          </cell>
          <cell r="V29">
            <v>1</v>
          </cell>
          <cell r="W29">
            <v>0</v>
          </cell>
          <cell r="X29">
            <v>0</v>
          </cell>
          <cell r="Y29">
            <v>0</v>
          </cell>
          <cell r="Z29">
            <v>0</v>
          </cell>
          <cell r="AA29">
            <v>1</v>
          </cell>
          <cell r="AB29">
            <v>1</v>
          </cell>
          <cell r="AC29">
            <v>1</v>
          </cell>
          <cell r="AD29">
            <v>1</v>
          </cell>
          <cell r="AE29">
            <v>0</v>
          </cell>
          <cell r="AF29">
            <v>0</v>
          </cell>
          <cell r="AG29">
            <v>0</v>
          </cell>
          <cell r="AH29">
            <v>0</v>
          </cell>
          <cell r="AI29">
            <v>0</v>
          </cell>
          <cell r="AJ29">
            <v>0</v>
          </cell>
          <cell r="AK29">
            <v>0</v>
          </cell>
          <cell r="AL29">
            <v>0</v>
          </cell>
          <cell r="AM29">
            <v>0</v>
          </cell>
        </row>
        <row r="30">
          <cell r="D30" t="str">
            <v>S2-10</v>
          </cell>
          <cell r="E30" t="str">
            <v>Full realization of bill and make / manage payment across Digital Core</v>
          </cell>
          <cell r="F30" t="str">
            <v xml:space="preserve">Refine Billing and Payment processes to utilize Digital Core capabilities and develop business and functional requirements for implementation by DC team. Thereby providing consistent Billing and Payment experiences across all customer facing channels as well as enabling CSR. </v>
          </cell>
          <cell r="G30" t="str">
            <v xml:space="preserve">- Refined Billing and Payment Process and Business requirement
- Functional requirements, design and testing
- User Acceptance Testing </v>
          </cell>
          <cell r="H30" t="str">
            <v>Consistent Billing and Payment experience across all customer facing channels as well as enabling CSR. To provide a customer with accurate and up to date information specific to an account that allows that transaction to be performed seamlessly, providing a confirmation of transactions performed.</v>
          </cell>
          <cell r="J30" t="str">
            <v>DCI - Consistent Cross Channel Experience
DCII - Guided Call Center Experience
P3a - SAP Work Management System (WMS)
P3b - Workforce Scheduling
P3c - Workforce Mobility 
DC IV - IWM
DC V - Data</v>
          </cell>
          <cell r="P30" t="str">
            <v>1Q17</v>
          </cell>
          <cell r="Q30" t="str">
            <v>4Q17</v>
          </cell>
          <cell r="R30">
            <v>0.25</v>
          </cell>
          <cell r="S30" t="str">
            <v>BPCC</v>
          </cell>
          <cell r="T30" t="str">
            <v>No</v>
          </cell>
          <cell r="W30">
            <v>0</v>
          </cell>
          <cell r="X30">
            <v>0</v>
          </cell>
          <cell r="Y30">
            <v>0</v>
          </cell>
          <cell r="Z30">
            <v>0</v>
          </cell>
          <cell r="AA30">
            <v>1</v>
          </cell>
          <cell r="AB30">
            <v>1</v>
          </cell>
          <cell r="AC30">
            <v>1</v>
          </cell>
          <cell r="AD30">
            <v>1</v>
          </cell>
          <cell r="AE30">
            <v>0</v>
          </cell>
          <cell r="AF30">
            <v>0</v>
          </cell>
          <cell r="AG30">
            <v>0</v>
          </cell>
          <cell r="AH30">
            <v>0</v>
          </cell>
          <cell r="AI30">
            <v>0</v>
          </cell>
          <cell r="AJ30">
            <v>0</v>
          </cell>
          <cell r="AK30">
            <v>0</v>
          </cell>
          <cell r="AL30">
            <v>0</v>
          </cell>
          <cell r="AM30">
            <v>0</v>
          </cell>
        </row>
        <row r="31">
          <cell r="D31" t="str">
            <v>Super 5 -  3 )Financial Assistance</v>
          </cell>
        </row>
        <row r="32">
          <cell r="E32" t="str">
            <v>Scenario: Customer propensity to pay, budgeting, arrangements and C&amp;C</v>
          </cell>
        </row>
        <row r="33">
          <cell r="D33" t="str">
            <v>S3-1</v>
          </cell>
          <cell r="E33" t="str">
            <v>TSI Dunning</v>
          </cell>
          <cell r="F33" t="str">
            <v>The “TSI–Dunning” Project  will implement a behavioral scoring software solution purchased from Total Solutions Inc. (“TSI”) leveraging a vendor-hosted strategy.   This will result in eliminating the customers who have a high propensity to pay although late.  The actual customers who are likely not to pay are acted upon in the collection process immediately.</v>
          </cell>
          <cell r="P33" t="str">
            <v>2Q16</v>
          </cell>
          <cell r="Q33" t="str">
            <v>2Q16</v>
          </cell>
          <cell r="R33">
            <v>0</v>
          </cell>
          <cell r="S33" t="str">
            <v>BPCC</v>
          </cell>
          <cell r="T33" t="str">
            <v>No</v>
          </cell>
          <cell r="V33">
            <v>1</v>
          </cell>
          <cell r="W33" t="str">
            <v>Complete</v>
          </cell>
          <cell r="AN33" t="str">
            <v>(31) Flexible Payment dates</v>
          </cell>
        </row>
        <row r="34">
          <cell r="D34" t="str">
            <v>S3-2</v>
          </cell>
          <cell r="E34" t="str">
            <v>Payment Arrangement/Budget/Deposit</v>
          </cell>
          <cell r="F34" t="str">
            <v>Auto -Payment Arrangement/Budget/Deposit via all self serve channels - This includes account set-up requirements and management of account changes. This will allow PSE to leverage SSN's with Experian and TSI to determine deposit requirements.</v>
          </cell>
          <cell r="G34" t="str">
            <v xml:space="preserve">Utilizes TSI and Experian information to offer payment arrangements and/or deposit requirements based on customers credit score. </v>
          </cell>
          <cell r="J34" t="str">
            <v>DC-I-1, DC-I-2, DC-I-4, DC-I-5,DC-I-7,DC-I-8</v>
          </cell>
          <cell r="K34" t="str">
            <v>S5-3 (public facing platform for backend changes in S3-2)</v>
          </cell>
          <cell r="L34" t="str">
            <v>Need Experian in real-time, have ability to capture SSN numbers with current system. Costs assume the deposit/SSN integration with Experian Credit Bureau</v>
          </cell>
          <cell r="M34" t="str">
            <v>Experian information availability to provide analytics</v>
          </cell>
          <cell r="P34" t="str">
            <v>2Q17</v>
          </cell>
          <cell r="Q34" t="str">
            <v>1Q18</v>
          </cell>
          <cell r="R34">
            <v>1.5</v>
          </cell>
          <cell r="S34" t="str">
            <v>BPCC</v>
          </cell>
          <cell r="T34" t="str">
            <v>No</v>
          </cell>
          <cell r="V34">
            <v>1</v>
          </cell>
          <cell r="W34">
            <v>0</v>
          </cell>
          <cell r="X34">
            <v>0</v>
          </cell>
          <cell r="Y34">
            <v>0</v>
          </cell>
          <cell r="Z34">
            <v>0</v>
          </cell>
          <cell r="AA34">
            <v>0</v>
          </cell>
          <cell r="AB34">
            <v>1</v>
          </cell>
          <cell r="AC34">
            <v>1</v>
          </cell>
          <cell r="AD34">
            <v>1</v>
          </cell>
          <cell r="AE34">
            <v>1</v>
          </cell>
          <cell r="AF34">
            <v>0</v>
          </cell>
          <cell r="AG34">
            <v>0</v>
          </cell>
          <cell r="AH34">
            <v>0</v>
          </cell>
          <cell r="AI34">
            <v>0</v>
          </cell>
          <cell r="AJ34">
            <v>0</v>
          </cell>
          <cell r="AK34">
            <v>0</v>
          </cell>
          <cell r="AL34">
            <v>0</v>
          </cell>
          <cell r="AM34">
            <v>0</v>
          </cell>
          <cell r="AN34" t="str">
            <v>(30) Pre-Pay Enablement</v>
          </cell>
        </row>
        <row r="35">
          <cell r="D35" t="str">
            <v>S3-3</v>
          </cell>
          <cell r="E35" t="str">
            <v>Collection Cycle Improvement &amp; Agency Integration</v>
          </cell>
          <cell r="F35" t="str">
            <v>Expedite Collection activities and payment application (reduce cycle time from 111 days to 45 days) and integration with the collection agencies.</v>
          </cell>
          <cell r="G35" t="str">
            <v>Reduce Cycle time to 45 days, work with multiple agency's to consolidate process</v>
          </cell>
          <cell r="I35" t="str">
            <v>45 day cycle, reduction of field collections over 6 years of AMI rollout</v>
          </cell>
          <cell r="J35" t="str">
            <v>DC-I-5</v>
          </cell>
          <cell r="K35" t="str">
            <v>AMI Phase II Rollout timeline, to realize full benefits</v>
          </cell>
          <cell r="L35" t="str">
            <v>Field collections would still need to occur for gas even with AMI</v>
          </cell>
          <cell r="P35" t="str">
            <v>1Q17</v>
          </cell>
          <cell r="Q35" t="str">
            <v>4Q17</v>
          </cell>
          <cell r="R35">
            <v>0.75</v>
          </cell>
          <cell r="S35" t="str">
            <v>BPCC</v>
          </cell>
          <cell r="T35" t="str">
            <v>Yes</v>
          </cell>
          <cell r="U35" t="str">
            <v>Services</v>
          </cell>
          <cell r="V35">
            <v>1</v>
          </cell>
          <cell r="W35">
            <v>0</v>
          </cell>
          <cell r="X35">
            <v>0</v>
          </cell>
          <cell r="Y35">
            <v>0</v>
          </cell>
          <cell r="Z35">
            <v>0</v>
          </cell>
          <cell r="AA35">
            <v>1</v>
          </cell>
          <cell r="AB35">
            <v>1</v>
          </cell>
          <cell r="AC35">
            <v>1</v>
          </cell>
          <cell r="AD35">
            <v>1</v>
          </cell>
          <cell r="AE35">
            <v>0</v>
          </cell>
          <cell r="AF35">
            <v>0</v>
          </cell>
          <cell r="AG35">
            <v>0</v>
          </cell>
          <cell r="AH35">
            <v>0</v>
          </cell>
          <cell r="AI35">
            <v>0</v>
          </cell>
          <cell r="AJ35">
            <v>0</v>
          </cell>
          <cell r="AK35">
            <v>0</v>
          </cell>
          <cell r="AL35">
            <v>0</v>
          </cell>
          <cell r="AM35">
            <v>0</v>
          </cell>
          <cell r="AN35" t="str">
            <v>(29) Prior Obligation</v>
          </cell>
        </row>
        <row r="36">
          <cell r="D36" t="str">
            <v>S3-4</v>
          </cell>
          <cell r="E36" t="str">
            <v>Full realization across Digital Core</v>
          </cell>
          <cell r="F36" t="str">
            <v>Refine Financial Assistance  processes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6" t="str">
            <v xml:space="preserve">- Refined  Process and Business requirement for Customer propensity to pay, budgeting, arrangements and C&amp;C
- Functional requirements, design and testing
- User Acceptance Testing </v>
          </cell>
          <cell r="H36" t="str">
            <v>Consistent experience for customer propensity to pay, budgeting, arrangements and C&amp;C experience across all customer facing channels and for CSR. To provide a customer with accurate and up to date information specific to an account that allows their budgeting and arrangements  to be performed seamlessly, providing a confirmation of transactions performed.</v>
          </cell>
          <cell r="J36" t="str">
            <v>DCI - Consistent Cross Channel Experience
DCII - Guided Call Center Experience
P3a - SAP Work Management System (WMS)
P3b - Workforce Scheduling
P3c - Workforce Mobility 
DC IV - IWM
DC V - Data</v>
          </cell>
          <cell r="P36" t="str">
            <v>3Q17</v>
          </cell>
          <cell r="Q36" t="str">
            <v>4Q18</v>
          </cell>
          <cell r="R36">
            <v>0.25</v>
          </cell>
          <cell r="S36" t="str">
            <v>BPCC</v>
          </cell>
          <cell r="T36" t="str">
            <v>No</v>
          </cell>
          <cell r="W36">
            <v>0</v>
          </cell>
          <cell r="X36">
            <v>0</v>
          </cell>
          <cell r="Y36">
            <v>0</v>
          </cell>
          <cell r="Z36">
            <v>0</v>
          </cell>
          <cell r="AA36">
            <v>0</v>
          </cell>
          <cell r="AB36">
            <v>0</v>
          </cell>
          <cell r="AC36">
            <v>1</v>
          </cell>
          <cell r="AD36">
            <v>1</v>
          </cell>
          <cell r="AE36">
            <v>1</v>
          </cell>
          <cell r="AF36">
            <v>1</v>
          </cell>
          <cell r="AG36">
            <v>1</v>
          </cell>
          <cell r="AH36">
            <v>1</v>
          </cell>
          <cell r="AI36">
            <v>0</v>
          </cell>
          <cell r="AJ36">
            <v>0</v>
          </cell>
          <cell r="AK36">
            <v>0</v>
          </cell>
          <cell r="AL36">
            <v>0</v>
          </cell>
          <cell r="AM36">
            <v>0</v>
          </cell>
          <cell r="AN36" t="str">
            <v>(27) Consistent Payment Arrange. Policies</v>
          </cell>
        </row>
        <row r="37">
          <cell r="E37" t="str">
            <v>Scenario: Improve customer ability to leverage low energy assistance programs</v>
          </cell>
        </row>
        <row r="38">
          <cell r="D38" t="str">
            <v>S3-5</v>
          </cell>
          <cell r="E38" t="str">
            <v>Energy Assistance (Low Income)</v>
          </cell>
          <cell r="F38" t="str">
            <v>Improve Customer Access to Low Income Funds (LIHEAP, PSE HELP and WARM funds) along with timely Application of Customer Pledge Credits to Active Accounts.  This real-time integration with the agencies enables on-line customer scheduling, application and status checking.  There is also a data component to identify candidate customers who may qualify for bill payment assistance, performance of the agencies and relationship between low income customers and delinquency.</v>
          </cell>
          <cell r="G38" t="str">
            <v>Automated Pledge process</v>
          </cell>
          <cell r="I38" t="str">
            <v>Reduction in bad debt</v>
          </cell>
          <cell r="J38" t="str">
            <v>DC-I-5, 105</v>
          </cell>
          <cell r="L38" t="str">
            <v xml:space="preserve">Working with other WA utilities. Begin with PSE Help to show the agency's how much more effective the process can be. </v>
          </cell>
          <cell r="M38" t="str">
            <v>Leaving money on the table ever year and not reducing our bad debt by leveraging our pledge agencies</v>
          </cell>
          <cell r="O38" t="str">
            <v>The costs identified need to be included in the roadmap until such time GTZ confirms the administrative fee can cover these costs</v>
          </cell>
          <cell r="P38" t="str">
            <v>4Q16</v>
          </cell>
          <cell r="Q38" t="str">
            <v>4Q17</v>
          </cell>
          <cell r="R38">
            <v>1.5</v>
          </cell>
          <cell r="S38" t="str">
            <v>BPCC</v>
          </cell>
          <cell r="T38" t="str">
            <v>Yes</v>
          </cell>
          <cell r="U38" t="str">
            <v>Services</v>
          </cell>
          <cell r="V38">
            <v>1</v>
          </cell>
          <cell r="W38">
            <v>0</v>
          </cell>
          <cell r="X38">
            <v>0</v>
          </cell>
          <cell r="Y38">
            <v>0</v>
          </cell>
          <cell r="Z38">
            <v>1</v>
          </cell>
          <cell r="AA38">
            <v>1</v>
          </cell>
          <cell r="AB38">
            <v>1</v>
          </cell>
          <cell r="AC38">
            <v>1</v>
          </cell>
          <cell r="AD38">
            <v>1</v>
          </cell>
          <cell r="AE38">
            <v>0</v>
          </cell>
          <cell r="AF38">
            <v>0</v>
          </cell>
          <cell r="AG38">
            <v>0</v>
          </cell>
          <cell r="AH38">
            <v>0</v>
          </cell>
          <cell r="AI38">
            <v>0</v>
          </cell>
          <cell r="AJ38">
            <v>0</v>
          </cell>
          <cell r="AK38">
            <v>0</v>
          </cell>
          <cell r="AL38">
            <v>0</v>
          </cell>
          <cell r="AM38">
            <v>0</v>
          </cell>
          <cell r="AN38" t="str">
            <v>(16) Agency Process Improvements</v>
          </cell>
        </row>
        <row r="39">
          <cell r="D39" t="str">
            <v>S3-6</v>
          </cell>
          <cell r="E39" t="str">
            <v>Full realization of leveraging low energy assistance programs across Digital Core</v>
          </cell>
          <cell r="F39" t="str">
            <v>Refine Energy Assistance Programs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9" t="str">
            <v xml:space="preserve">- Refined  Process and Business requirement for Energy Assistance Programs
- Functional requirements, design and testing
- User Acceptance Testing </v>
          </cell>
          <cell r="H39" t="str">
            <v>Consistent experience for Energy Assistance Programs experience across all customer facing channels and for CSR. To provide a customer with  up to date information on energy assistance programs pertaining to them.</v>
          </cell>
          <cell r="J39" t="str">
            <v>DCI - Consistent Cross Channel Experience
DCII - Guided Call Center Experience
P3a - SAP Work Management System (WMS)
P3b - Workforce Scheduling
P3c - Workforce Mobility 
DC IV - IWM
DC V - Data</v>
          </cell>
          <cell r="P39" t="str">
            <v>3Q17</v>
          </cell>
          <cell r="Q39" t="str">
            <v>4Q18</v>
          </cell>
          <cell r="R39">
            <v>0.25</v>
          </cell>
          <cell r="S39" t="str">
            <v>BPCC</v>
          </cell>
          <cell r="T39" t="str">
            <v>No</v>
          </cell>
          <cell r="W39">
            <v>0</v>
          </cell>
          <cell r="X39">
            <v>0</v>
          </cell>
          <cell r="Y39">
            <v>0</v>
          </cell>
          <cell r="Z39">
            <v>0</v>
          </cell>
          <cell r="AA39">
            <v>0</v>
          </cell>
          <cell r="AB39">
            <v>0</v>
          </cell>
          <cell r="AC39">
            <v>1</v>
          </cell>
          <cell r="AD39">
            <v>1</v>
          </cell>
          <cell r="AE39">
            <v>1</v>
          </cell>
          <cell r="AF39">
            <v>1</v>
          </cell>
          <cell r="AG39">
            <v>1</v>
          </cell>
          <cell r="AH39">
            <v>1</v>
          </cell>
          <cell r="AI39">
            <v>0</v>
          </cell>
          <cell r="AJ39">
            <v>0</v>
          </cell>
          <cell r="AK39">
            <v>0</v>
          </cell>
          <cell r="AL39">
            <v>0</v>
          </cell>
          <cell r="AM39">
            <v>0</v>
          </cell>
          <cell r="AN39" t="str">
            <v>(15) Qual. Determination via PSE.com</v>
          </cell>
        </row>
        <row r="40">
          <cell r="D40" t="str">
            <v>Super 5 -  4) Unexpected Service Interruption</v>
          </cell>
        </row>
        <row r="41">
          <cell r="E41" t="str">
            <v>Scenario : Investigate Outages &amp; Restoration</v>
          </cell>
        </row>
        <row r="42">
          <cell r="D42" t="str">
            <v>S4-1</v>
          </cell>
          <cell r="E42" t="str">
            <v xml:space="preserve">Manage Outage Orders </v>
          </cell>
          <cell r="F42" t="str">
            <v>Outage orders captured from initiation to resolution presented to the customer across all channels. This would be the process of designing the UX for outage management (planned and unplanned) for all channels. It would include the user flow for submission of outages as well as what notifications customers ideally want, what kind of updates and how often, etc.  this would be part of the Customer Experience Design project. This should occur before providing interim solutions that could fall short of customer expectations and erode trust. 
A process and tools to create and execute proactive outage notifications to customers across all applicable channels. The channel and type of outage notification will be maintained through "Manage Outage Preferences" (Preference Center DCI-7).  Physical comm to customers will be via Comm Gateway service (DCI-8)</v>
          </cell>
          <cell r="G42" t="str">
            <v>Customer interface of Outage Orders through all channels</v>
          </cell>
          <cell r="J42" t="str">
            <v>DC-I-1, DC-I-2, DC-I-4, DC-I-5,95,DC-I-7,DC-I-8,P3a,P3c</v>
          </cell>
          <cell r="P42" t="str">
            <v>2Q17</v>
          </cell>
          <cell r="Q42" t="str">
            <v>1Q18</v>
          </cell>
          <cell r="R42">
            <v>1.25</v>
          </cell>
          <cell r="S42" t="str">
            <v>CI</v>
          </cell>
          <cell r="T42" t="str">
            <v>Yes</v>
          </cell>
          <cell r="U42" t="str">
            <v>Services; SI</v>
          </cell>
          <cell r="V42">
            <v>2</v>
          </cell>
          <cell r="W42">
            <v>0</v>
          </cell>
          <cell r="X42">
            <v>0</v>
          </cell>
          <cell r="Y42">
            <v>0</v>
          </cell>
          <cell r="Z42">
            <v>0</v>
          </cell>
          <cell r="AA42">
            <v>0</v>
          </cell>
          <cell r="AB42">
            <v>1</v>
          </cell>
          <cell r="AC42">
            <v>1</v>
          </cell>
          <cell r="AD42">
            <v>1</v>
          </cell>
          <cell r="AE42">
            <v>1</v>
          </cell>
          <cell r="AF42">
            <v>0</v>
          </cell>
          <cell r="AG42">
            <v>0</v>
          </cell>
          <cell r="AH42">
            <v>0</v>
          </cell>
          <cell r="AI42">
            <v>0</v>
          </cell>
          <cell r="AJ42">
            <v>0</v>
          </cell>
          <cell r="AK42">
            <v>0</v>
          </cell>
          <cell r="AL42">
            <v>0</v>
          </cell>
          <cell r="AM42">
            <v>0</v>
          </cell>
          <cell r="AN42" t="str">
            <v>(17) Outage/Hazard Reporting interface</v>
          </cell>
        </row>
        <row r="43">
          <cell r="D43" t="str">
            <v>S4-2</v>
          </cell>
          <cell r="E43" t="str">
            <v>SAP Mutli Channel Foundation for Utilities (MCF)</v>
          </cell>
          <cell r="F43" t="str">
            <v>Develop new description with Joe</v>
          </cell>
          <cell r="G43" t="str">
            <v xml:space="preserve">A digital experience delivering the preference management, opt-in and opt-out, and messaging and implementation of functionality to send and manage communications and customer preferences. </v>
          </cell>
          <cell r="J43" t="str">
            <v>54,55,DC-I-7,DC-I-8</v>
          </cell>
          <cell r="K43" t="str">
            <v>OMS Data Integration needs to be in place</v>
          </cell>
          <cell r="P43" t="str">
            <v>3Q16</v>
          </cell>
          <cell r="Q43" t="str">
            <v>4Q16</v>
          </cell>
          <cell r="R43">
            <v>0.75</v>
          </cell>
          <cell r="S43" t="str">
            <v>IWM</v>
          </cell>
          <cell r="V43">
            <v>1</v>
          </cell>
          <cell r="W43">
            <v>0</v>
          </cell>
          <cell r="X43">
            <v>0</v>
          </cell>
          <cell r="Y43">
            <v>1</v>
          </cell>
          <cell r="Z43">
            <v>1</v>
          </cell>
          <cell r="AA43">
            <v>0</v>
          </cell>
          <cell r="AB43">
            <v>0</v>
          </cell>
          <cell r="AC43">
            <v>0</v>
          </cell>
          <cell r="AD43">
            <v>0</v>
          </cell>
          <cell r="AE43">
            <v>0</v>
          </cell>
          <cell r="AF43">
            <v>0</v>
          </cell>
          <cell r="AG43">
            <v>0</v>
          </cell>
          <cell r="AH43">
            <v>0</v>
          </cell>
          <cell r="AI43">
            <v>0</v>
          </cell>
          <cell r="AJ43">
            <v>0</v>
          </cell>
          <cell r="AK43">
            <v>0</v>
          </cell>
          <cell r="AL43">
            <v>0</v>
          </cell>
          <cell r="AM43">
            <v>0</v>
          </cell>
          <cell r="AN43" t="str">
            <v>(18) Outage Map (21) Real-time Data Captured/Distributed</v>
          </cell>
        </row>
        <row r="44">
          <cell r="D44" t="str">
            <v>S4-3</v>
          </cell>
          <cell r="E44" t="str">
            <v>P15 - OMS-AMI (Outage Support)</v>
          </cell>
          <cell r="F44" t="str">
            <v xml:space="preserve">To interface AMI meter exception data (power on / power off messages) with the Electric Operations  OMS to augment the outage prediction models in OMS. To proactively manage communication to AMI enabled customers regarding outage occurrences and restoration. </v>
          </cell>
          <cell r="J44" t="str">
            <v>DC-I-7,AMI,DC-V-2</v>
          </cell>
          <cell r="L44" t="str">
            <v>Any  new meter would automatically pick up the new process</v>
          </cell>
          <cell r="O44" t="str">
            <v>Quicker situational awareness of an outage
Increased reliability in meter pings resulting in reduction of field visits to confirm status
Reduction in lost and mixed meters
Outage predictions without customer calls</v>
          </cell>
          <cell r="P44" t="str">
            <v>4Q19</v>
          </cell>
          <cell r="Q44">
            <v>2020</v>
          </cell>
          <cell r="R44">
            <v>6.5</v>
          </cell>
          <cell r="S44" t="str">
            <v>IWM</v>
          </cell>
          <cell r="T44" t="str">
            <v>Yes</v>
          </cell>
          <cell r="V44">
            <v>1</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1</v>
          </cell>
          <cell r="AM44">
            <v>1</v>
          </cell>
          <cell r="AN44" t="str">
            <v>(22) Social Network Data Mining</v>
          </cell>
        </row>
        <row r="45">
          <cell r="D45" t="str">
            <v>S4-4</v>
          </cell>
          <cell r="E45" t="str">
            <v>P1 - AMR to OMS Integration</v>
          </cell>
          <cell r="F45" t="str">
            <v>Integration of residential electric meter "last gasp" indications though the AMR MDMS system with the Power On Outage Management system to provide indication of power outage to a meter and groupings of meters.</v>
          </cell>
          <cell r="P45" t="str">
            <v>3Q16</v>
          </cell>
          <cell r="Q45" t="str">
            <v>4Q16</v>
          </cell>
          <cell r="R45">
            <v>1.25</v>
          </cell>
          <cell r="S45" t="str">
            <v>IWM</v>
          </cell>
          <cell r="T45" t="str">
            <v>No</v>
          </cell>
          <cell r="V45">
            <v>1</v>
          </cell>
          <cell r="W45">
            <v>0</v>
          </cell>
          <cell r="X45">
            <v>0</v>
          </cell>
          <cell r="Y45">
            <v>1</v>
          </cell>
          <cell r="Z45">
            <v>1</v>
          </cell>
          <cell r="AA45">
            <v>0</v>
          </cell>
          <cell r="AB45">
            <v>0</v>
          </cell>
          <cell r="AC45">
            <v>0</v>
          </cell>
          <cell r="AD45">
            <v>0</v>
          </cell>
          <cell r="AE45">
            <v>0</v>
          </cell>
          <cell r="AF45">
            <v>0</v>
          </cell>
          <cell r="AG45">
            <v>0</v>
          </cell>
          <cell r="AH45">
            <v>0</v>
          </cell>
          <cell r="AI45">
            <v>0</v>
          </cell>
          <cell r="AJ45">
            <v>0</v>
          </cell>
          <cell r="AK45">
            <v>0</v>
          </cell>
          <cell r="AL45">
            <v>0</v>
          </cell>
          <cell r="AM45">
            <v>0</v>
          </cell>
        </row>
        <row r="46">
          <cell r="D46" t="str">
            <v>S4-5</v>
          </cell>
          <cell r="E46" t="str">
            <v>Full realization of outage and restoration across Digital Core</v>
          </cell>
          <cell r="F46" t="str">
            <v>Refine Outage and Restoration  Process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46" t="str">
            <v xml:space="preserve">- Refined  Process and Business requirement for Outage and Restoration Process
- Functional requirements, design and testing
- User Acceptance Testing </v>
          </cell>
          <cell r="H46" t="str">
            <v>Consistent experience for Outage and Restoration Process across all customer facing channels as well as enabling CSR. To provide a customer with accurate and current information specific to outages and provide timely updates on restoration.</v>
          </cell>
          <cell r="J46" t="str">
            <v>DCI - Consistent Cross Channel Experience
DCII - Guided Call Center Experience
P3a - SAP Work Management System (WMS)
P3b - Workforce Scheduling
P3c - Workforce Mobility 
DC IV - IWM
DC V - Data</v>
          </cell>
          <cell r="O46" t="str">
            <v xml:space="preserve">Information includes, their outage order status (dispatched, arrived on-site), the outage cause, ETRs, and confirmation when their power has been restored.  Information will address: Does PSE know my power is out?  What caused the outage? How big is the outage?  Are they working on the problem? When should I expect my power will come back on?  Has my power been restored and do I need to do anything more?  </v>
          </cell>
          <cell r="P46" t="str">
            <v>1Q17</v>
          </cell>
          <cell r="Q46" t="str">
            <v>4Q18</v>
          </cell>
          <cell r="R46">
            <v>0.5</v>
          </cell>
          <cell r="S46" t="str">
            <v>IWM</v>
          </cell>
          <cell r="T46" t="str">
            <v>No</v>
          </cell>
          <cell r="W46">
            <v>0</v>
          </cell>
          <cell r="X46">
            <v>0</v>
          </cell>
          <cell r="Y46">
            <v>0</v>
          </cell>
          <cell r="Z46">
            <v>0</v>
          </cell>
          <cell r="AA46">
            <v>1</v>
          </cell>
          <cell r="AB46">
            <v>1</v>
          </cell>
          <cell r="AC46">
            <v>1</v>
          </cell>
          <cell r="AD46">
            <v>1</v>
          </cell>
          <cell r="AE46">
            <v>1</v>
          </cell>
          <cell r="AF46">
            <v>1</v>
          </cell>
          <cell r="AG46">
            <v>1</v>
          </cell>
          <cell r="AH46">
            <v>1</v>
          </cell>
          <cell r="AI46">
            <v>0</v>
          </cell>
          <cell r="AJ46">
            <v>0</v>
          </cell>
          <cell r="AK46">
            <v>0</v>
          </cell>
          <cell r="AL46">
            <v>0</v>
          </cell>
          <cell r="AM46">
            <v>0</v>
          </cell>
        </row>
        <row r="47">
          <cell r="E47" t="str">
            <v xml:space="preserve">Scenario : Street light requests and outage </v>
          </cell>
        </row>
        <row r="48">
          <cell r="D48" t="str">
            <v>S4-6</v>
          </cell>
          <cell r="E48" t="str">
            <v>Full realization of street light across Digital Core</v>
          </cell>
          <cell r="F48" t="str">
            <v>Refine Street Light processes to utilize Digital Core capabilities and develop business and functional requirements for implementation by Digital Core team. Thereby provide consistent experience across all customer facing channels,  as well as enabling CSR.
1. Automate Street Light Request
2. Street Light Online Reporting Sys.
3. GIS Updates
4. Street Light Outage Map</v>
          </cell>
          <cell r="G48" t="str">
            <v>- Refined  Process and Business requirement for Street Light and Vegetation Management processes
- Functional requirements, design and testing
- User Acceptance Testing  : A self service process for customers to request for new street light service : A Self service guided process for customers to submit Street light outages concerns : GIS updates to include the make a model of street lights : A Self-Service Street light outage map (utilizing internal mapping system) to allow customer to report a street light outage directly from the map</v>
          </cell>
          <cell r="H48" t="str">
            <v>Consistent information  to  customers related to Street Light and Vegetation Management processes all customer facing channels and for CSR.</v>
          </cell>
          <cell r="J48" t="str">
            <v>DCI - Consistent Cross Channel Experience
DCII - Guided Call Center Experience
P3a - SAP Work Management System (WMS)
P3b - Workforce Scheduling
P3c - Workforce Mobility 
DC IV - IWM
DC V - Data</v>
          </cell>
          <cell r="O48" t="str">
            <v xml:space="preserve">Customer online submittal should prompt customer to answer required questions i.e. image of yellow tag on pole. Make &amp; model info of street lights is captured within GIS. </v>
          </cell>
          <cell r="P48">
            <v>2020</v>
          </cell>
          <cell r="Q48">
            <v>2020</v>
          </cell>
          <cell r="R48">
            <v>2.25</v>
          </cell>
          <cell r="S48" t="str">
            <v>CI</v>
          </cell>
          <cell r="T48" t="str">
            <v>Yes</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1</v>
          </cell>
          <cell r="AN48" t="str">
            <v>(33) Auto Storm Notification to Customers, (34) Enhanced Mobile/Web Outage Reporting (SL, veg)                                                                      (35) GIS Data Improvements                                                                   (36) Public Facing SL Outage Map</v>
          </cell>
        </row>
        <row r="49">
          <cell r="D49" t="str">
            <v>Super 5  - 5) Planned Service Event</v>
          </cell>
        </row>
        <row r="50">
          <cell r="E50" t="str">
            <v>Scenario : Stop, Start and Transfer my Account</v>
          </cell>
        </row>
        <row r="51">
          <cell r="D51" t="str">
            <v>S5-1</v>
          </cell>
          <cell r="E51" t="str">
            <v>Self Service for customer, ability to add additional authorized user</v>
          </cell>
          <cell r="F51" t="str">
            <v>A self service process that allows the customer to add an authorized user to their account.</v>
          </cell>
          <cell r="G51" t="str">
            <v>Self Service option for customers to add an additional person to their account</v>
          </cell>
          <cell r="L51" t="str">
            <v>Preference center will be able to handle multiple account users</v>
          </cell>
          <cell r="P51" t="str">
            <v>4Q17</v>
          </cell>
          <cell r="Q51" t="str">
            <v>1Q18</v>
          </cell>
          <cell r="R51">
            <v>0.25</v>
          </cell>
          <cell r="S51" t="str">
            <v>CI</v>
          </cell>
          <cell r="T51" t="str">
            <v>No</v>
          </cell>
          <cell r="V51">
            <v>3</v>
          </cell>
          <cell r="W51">
            <v>0</v>
          </cell>
          <cell r="X51">
            <v>0</v>
          </cell>
          <cell r="Y51">
            <v>0</v>
          </cell>
          <cell r="Z51">
            <v>0</v>
          </cell>
          <cell r="AA51">
            <v>0</v>
          </cell>
          <cell r="AB51">
            <v>0</v>
          </cell>
          <cell r="AC51">
            <v>0</v>
          </cell>
          <cell r="AD51">
            <v>1</v>
          </cell>
          <cell r="AE51">
            <v>1</v>
          </cell>
          <cell r="AF51">
            <v>0</v>
          </cell>
          <cell r="AG51">
            <v>0</v>
          </cell>
          <cell r="AH51">
            <v>0</v>
          </cell>
          <cell r="AI51">
            <v>0</v>
          </cell>
          <cell r="AJ51">
            <v>0</v>
          </cell>
          <cell r="AK51">
            <v>0</v>
          </cell>
          <cell r="AL51">
            <v>0</v>
          </cell>
          <cell r="AM51">
            <v>0</v>
          </cell>
          <cell r="AN51" t="str">
            <v>(42) SST Automation for Leasing Customers</v>
          </cell>
        </row>
        <row r="52">
          <cell r="D52" t="str">
            <v>S5-2</v>
          </cell>
          <cell r="E52" t="str">
            <v>One-step transfer (Incl. account close out)</v>
          </cell>
          <cell r="F52" t="str">
            <v>Refinements to the combined self service process to take care of customer account transfer including the stop (close out service) at old address and start (new connection) at the new address. Includes technical master data create/edit in SAP</v>
          </cell>
          <cell r="G52" t="str">
            <v>THIS WAS COMPLETED AS PART OF SST</v>
          </cell>
          <cell r="J52" t="str">
            <v>Reach out to connective and check what else needs to be done?</v>
          </cell>
          <cell r="P52" t="str">
            <v>2Q16</v>
          </cell>
          <cell r="Q52" t="str">
            <v>2Q16</v>
          </cell>
          <cell r="R52" t="e">
            <v>#N/A</v>
          </cell>
          <cell r="S52" t="str">
            <v>CI</v>
          </cell>
          <cell r="T52" t="str">
            <v>No</v>
          </cell>
          <cell r="V52">
            <v>2</v>
          </cell>
          <cell r="W52">
            <v>0</v>
          </cell>
          <cell r="X52">
            <v>1</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D53" t="str">
            <v>S5-3</v>
          </cell>
          <cell r="E53" t="str">
            <v>Manage Account(s) and Profile</v>
          </cell>
          <cell r="F53" t="str">
            <v>A self service process for a new customer to create, manage and setup an account online - the integration aspect with SAP data must also be considered</v>
          </cell>
          <cell r="G53" t="str">
            <v>Account set up requirements defined from business. Predictive address validation with type (google product)</v>
          </cell>
          <cell r="J53" t="str">
            <v>DC-I-1,DC-I-2,DC-I-4,DC-I-5</v>
          </cell>
          <cell r="L53" t="str">
            <v>Complete</v>
          </cell>
          <cell r="P53" t="str">
            <v>1Q17</v>
          </cell>
          <cell r="Q53" t="str">
            <v>1Q18</v>
          </cell>
          <cell r="R53">
            <v>0.25</v>
          </cell>
          <cell r="S53" t="str">
            <v>CI</v>
          </cell>
          <cell r="T53" t="str">
            <v>No</v>
          </cell>
          <cell r="V53">
            <v>1</v>
          </cell>
          <cell r="W53">
            <v>0</v>
          </cell>
          <cell r="X53">
            <v>0</v>
          </cell>
          <cell r="Y53">
            <v>0</v>
          </cell>
          <cell r="Z53">
            <v>0</v>
          </cell>
          <cell r="AA53">
            <v>1</v>
          </cell>
          <cell r="AB53">
            <v>1</v>
          </cell>
          <cell r="AC53">
            <v>1</v>
          </cell>
          <cell r="AD53">
            <v>1</v>
          </cell>
          <cell r="AE53">
            <v>1</v>
          </cell>
          <cell r="AF53">
            <v>0</v>
          </cell>
          <cell r="AG53">
            <v>0</v>
          </cell>
          <cell r="AH53">
            <v>0</v>
          </cell>
          <cell r="AI53">
            <v>0</v>
          </cell>
          <cell r="AJ53">
            <v>0</v>
          </cell>
          <cell r="AK53">
            <v>0</v>
          </cell>
          <cell r="AL53">
            <v>0</v>
          </cell>
          <cell r="AM53">
            <v>0</v>
          </cell>
        </row>
        <row r="54">
          <cell r="D54" t="str">
            <v>S5-4</v>
          </cell>
          <cell r="E54" t="str">
            <v>Stop, Start, and Transfer for property managers and business customer</v>
          </cell>
          <cell r="F54" t="str">
            <v>The Start Stop Transfer project delivered a new self service web experience focused on residential customers.  Commercial accounts and landlords have complexities that could not be addressed in the original project but would mitigate additional call volume.</v>
          </cell>
          <cell r="G54" t="str">
            <v>Connected online  self-service experiences for landlords.  May manifest as modifications to existing SST flow or new experience designed specifically for these type of accounts.</v>
          </cell>
          <cell r="J54" t="str">
            <v>DC-I-1,DC-I-2,DC-I-4,DC-I-5</v>
          </cell>
          <cell r="L54" t="str">
            <v>included in web interface design</v>
          </cell>
          <cell r="O54" t="str">
            <v>Ask for property managers to try and utilize current tool prior to moving forward with this project. May be more of a process change</v>
          </cell>
          <cell r="P54" t="str">
            <v>3Q17</v>
          </cell>
          <cell r="Q54" t="str">
            <v>1Q18</v>
          </cell>
          <cell r="R54">
            <v>0.25</v>
          </cell>
          <cell r="S54" t="str">
            <v>CI</v>
          </cell>
          <cell r="T54" t="str">
            <v>No</v>
          </cell>
          <cell r="V54">
            <v>1</v>
          </cell>
          <cell r="W54">
            <v>0</v>
          </cell>
          <cell r="X54">
            <v>0</v>
          </cell>
          <cell r="Y54">
            <v>0</v>
          </cell>
          <cell r="Z54">
            <v>0</v>
          </cell>
          <cell r="AA54">
            <v>0</v>
          </cell>
          <cell r="AB54">
            <v>0</v>
          </cell>
          <cell r="AC54">
            <v>1</v>
          </cell>
          <cell r="AD54">
            <v>1</v>
          </cell>
          <cell r="AE54">
            <v>1</v>
          </cell>
          <cell r="AF54">
            <v>0</v>
          </cell>
          <cell r="AG54">
            <v>0</v>
          </cell>
          <cell r="AH54">
            <v>0</v>
          </cell>
          <cell r="AI54">
            <v>0</v>
          </cell>
          <cell r="AJ54">
            <v>0</v>
          </cell>
          <cell r="AK54">
            <v>0</v>
          </cell>
          <cell r="AL54">
            <v>0</v>
          </cell>
          <cell r="AM54">
            <v>0</v>
          </cell>
        </row>
        <row r="55">
          <cell r="D55" t="str">
            <v>S5-6</v>
          </cell>
          <cell r="E55" t="str">
            <v>Full realization SST across Digital Core</v>
          </cell>
          <cell r="F55" t="str">
            <v xml:space="preserve">Refine Start, Stop and Transfer processes to utilize Digital Core capabilities and develop business and functional requirements for implementation by Digital Core team. Thereby provide consistent experience across all customer facing channels,  as well as enabling CSR for Start, Stop and Transfer. </v>
          </cell>
          <cell r="G55" t="str">
            <v xml:space="preserve">- Refined  Process and Business requirement for Start, Stop and Transfer 
- Functional requirements, design and testing
- User Acceptance Testing </v>
          </cell>
          <cell r="H55" t="str">
            <v>Consistent experience Start, Stop and Transfer across all customer facing channels and for CSR. To provide a customer with accurate and up to date information specific to an account that allows their Start, Stop and Transfer performed seamlessly, providing a confirmation of transactions performed.</v>
          </cell>
          <cell r="J55" t="str">
            <v>DCI - Consistent Cross Channel Experience
DCII - Guided Call Center Experience
P3a - SAP Work Management System (WMS)
P3b - Workforce Scheduling
P3c - Workforce Mobility 
DC IV - IWM
DC V - Data</v>
          </cell>
          <cell r="P55" t="str">
            <v>1Q17</v>
          </cell>
          <cell r="Q55" t="str">
            <v>4Q18</v>
          </cell>
          <cell r="R55">
            <v>0.5</v>
          </cell>
          <cell r="S55" t="str">
            <v>CI</v>
          </cell>
          <cell r="T55" t="str">
            <v>No</v>
          </cell>
          <cell r="W55">
            <v>0</v>
          </cell>
          <cell r="X55">
            <v>0</v>
          </cell>
          <cell r="Y55">
            <v>0</v>
          </cell>
          <cell r="Z55">
            <v>0</v>
          </cell>
          <cell r="AA55">
            <v>1</v>
          </cell>
          <cell r="AB55">
            <v>1</v>
          </cell>
          <cell r="AC55">
            <v>1</v>
          </cell>
          <cell r="AD55">
            <v>1</v>
          </cell>
          <cell r="AE55">
            <v>1</v>
          </cell>
          <cell r="AF55">
            <v>1</v>
          </cell>
          <cell r="AG55">
            <v>1</v>
          </cell>
          <cell r="AH55">
            <v>1</v>
          </cell>
          <cell r="AI55">
            <v>0</v>
          </cell>
          <cell r="AJ55">
            <v>0</v>
          </cell>
          <cell r="AK55">
            <v>0</v>
          </cell>
          <cell r="AL55">
            <v>0</v>
          </cell>
          <cell r="AM55">
            <v>0</v>
          </cell>
        </row>
        <row r="56">
          <cell r="E56" t="str">
            <v>Scenario : Make and Manage my Service Orders</v>
          </cell>
        </row>
        <row r="57">
          <cell r="D57" t="str">
            <v>S5-7</v>
          </cell>
          <cell r="E57" t="str">
            <v>Create/Change Service Orders</v>
          </cell>
          <cell r="F57" t="str">
            <v>A self service process for customers to create (schedule) and change service order requests through pse.com.  Will include access to multiple types of services including appliance service, re-lights, etc.  This is the web front end work for project DCIII-9 (P8).</v>
          </cell>
          <cell r="G57" t="str">
            <v>A connected online experience to schedule, see, and modify service requests. Payment whether in advance (Gas) or through arrangement can be managed.</v>
          </cell>
          <cell r="J57" t="str">
            <v>DC-I-1, DC-I-2, P3a-P3c, DC-V-2,DC-V-2</v>
          </cell>
          <cell r="O57" t="str">
            <v>Business requirement - add emergency services (gas break)</v>
          </cell>
          <cell r="P57" t="str">
            <v>3Q17</v>
          </cell>
          <cell r="Q57" t="str">
            <v>1Q18</v>
          </cell>
          <cell r="R57">
            <v>1</v>
          </cell>
          <cell r="S57" t="str">
            <v>CI</v>
          </cell>
          <cell r="T57" t="str">
            <v>No</v>
          </cell>
          <cell r="V57">
            <v>2</v>
          </cell>
          <cell r="W57">
            <v>0</v>
          </cell>
          <cell r="X57">
            <v>0</v>
          </cell>
          <cell r="Y57">
            <v>0</v>
          </cell>
          <cell r="Z57">
            <v>0</v>
          </cell>
          <cell r="AA57">
            <v>0</v>
          </cell>
          <cell r="AB57">
            <v>0</v>
          </cell>
          <cell r="AC57">
            <v>1</v>
          </cell>
          <cell r="AD57">
            <v>1</v>
          </cell>
          <cell r="AE57">
            <v>1</v>
          </cell>
          <cell r="AF57">
            <v>0</v>
          </cell>
          <cell r="AG57">
            <v>0</v>
          </cell>
          <cell r="AH57">
            <v>0</v>
          </cell>
          <cell r="AI57">
            <v>0</v>
          </cell>
          <cell r="AJ57">
            <v>0</v>
          </cell>
          <cell r="AK57">
            <v>0</v>
          </cell>
          <cell r="AL57">
            <v>0</v>
          </cell>
          <cell r="AM57">
            <v>0</v>
          </cell>
          <cell r="AN57" t="str">
            <v>(9) Payment Processing</v>
          </cell>
        </row>
        <row r="58">
          <cell r="D58" t="str">
            <v>S5-8</v>
          </cell>
          <cell r="E58" t="str">
            <v>Remote Disconnect/Reconnect (Elec. only) for service/construction</v>
          </cell>
          <cell r="F58" t="str">
            <v>PSE will utilize AMI technology to allow for self service remote disconnect/reconnect for electric customers for service/construction - across all digital channels.</v>
          </cell>
          <cell r="G58" t="str">
            <v xml:space="preserve">Self service option for customers to turn power on and off remotely </v>
          </cell>
          <cell r="J58" t="str">
            <v>DC-I-1, DC-I-2, DC-I-5, P3a-P3c, DC-V-2,DC-V-2,DC-IV-1,2,4)</v>
          </cell>
          <cell r="P58" t="str">
            <v>1Q19</v>
          </cell>
          <cell r="Q58" t="str">
            <v>4Q19</v>
          </cell>
          <cell r="R58">
            <v>0.75</v>
          </cell>
          <cell r="S58" t="str">
            <v>CI</v>
          </cell>
          <cell r="T58" t="str">
            <v>No</v>
          </cell>
          <cell r="V58">
            <v>1</v>
          </cell>
          <cell r="W58">
            <v>0</v>
          </cell>
          <cell r="X58">
            <v>0</v>
          </cell>
          <cell r="Y58">
            <v>0</v>
          </cell>
          <cell r="Z58">
            <v>0</v>
          </cell>
          <cell r="AA58">
            <v>0</v>
          </cell>
          <cell r="AB58">
            <v>0</v>
          </cell>
          <cell r="AC58">
            <v>0</v>
          </cell>
          <cell r="AD58">
            <v>0</v>
          </cell>
          <cell r="AE58">
            <v>0</v>
          </cell>
          <cell r="AF58">
            <v>0</v>
          </cell>
          <cell r="AG58">
            <v>0</v>
          </cell>
          <cell r="AH58">
            <v>0</v>
          </cell>
          <cell r="AI58">
            <v>1</v>
          </cell>
          <cell r="AJ58">
            <v>1</v>
          </cell>
          <cell r="AK58">
            <v>1</v>
          </cell>
          <cell r="AL58">
            <v>1</v>
          </cell>
          <cell r="AM58">
            <v>0</v>
          </cell>
        </row>
        <row r="59">
          <cell r="D59" t="str">
            <v>S5-9</v>
          </cell>
          <cell r="E59" t="str">
            <v>Customer self-service scheduling process</v>
          </cell>
          <cell r="F59" t="str">
            <v>Implementing the PSE process to support customer self service and the ability for customers to schedule their service with PSE online with updates on their request status.</v>
          </cell>
          <cell r="G59" t="str">
            <v>Self serve options for customers to schedule a service online</v>
          </cell>
          <cell r="J59" t="str">
            <v>DC-I-1, DC-I-2, P3a-P3c, DC-V-2,DC-V-2</v>
          </cell>
          <cell r="P59" t="str">
            <v>2Q18</v>
          </cell>
          <cell r="Q59" t="str">
            <v>4Q18</v>
          </cell>
          <cell r="R59">
            <v>0.25</v>
          </cell>
          <cell r="S59" t="str">
            <v>CI</v>
          </cell>
          <cell r="T59" t="str">
            <v>No</v>
          </cell>
          <cell r="V59">
            <v>2</v>
          </cell>
          <cell r="W59">
            <v>0</v>
          </cell>
          <cell r="X59">
            <v>0</v>
          </cell>
          <cell r="Y59">
            <v>0</v>
          </cell>
          <cell r="Z59">
            <v>0</v>
          </cell>
          <cell r="AA59">
            <v>0</v>
          </cell>
          <cell r="AB59">
            <v>0</v>
          </cell>
          <cell r="AC59">
            <v>0</v>
          </cell>
          <cell r="AD59">
            <v>0</v>
          </cell>
          <cell r="AE59">
            <v>0</v>
          </cell>
          <cell r="AF59">
            <v>1</v>
          </cell>
          <cell r="AG59">
            <v>1</v>
          </cell>
          <cell r="AH59">
            <v>1</v>
          </cell>
          <cell r="AI59">
            <v>0</v>
          </cell>
          <cell r="AJ59">
            <v>0</v>
          </cell>
          <cell r="AK59">
            <v>0</v>
          </cell>
          <cell r="AL59">
            <v>0</v>
          </cell>
          <cell r="AM59">
            <v>0</v>
          </cell>
        </row>
        <row r="60">
          <cell r="D60" t="str">
            <v>S5-10</v>
          </cell>
          <cell r="E60" t="str">
            <v>Full realization make and manage service orders across Digital Core</v>
          </cell>
          <cell r="F60" t="str">
            <v>Refine Make and Manage Service Order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0" t="str">
            <v xml:space="preserve">- Refined  Process and Business requirement for Make and Manage Service Order
- Functional requirements, design and testing
- User Acceptance Testing </v>
          </cell>
          <cell r="H60" t="str">
            <v>Consistent experience for Make and Manage Service Order across all customer facing channels and for CSR. To provide a customer with accurate and up to date information specific to an account that allows their budgeting and arrangements  to be performed seamlessly, providing a confirmation of transactions performed.</v>
          </cell>
          <cell r="J60" t="str">
            <v>DCI - Consistent Cross Channel Experience
DCII - Guided Call Center Experience
P3a - SAP Work Management System (WMS)
P3b - Workforce Scheduling
P3c - Workforce Mobility 
DC IV - IWM
DC V - Data</v>
          </cell>
          <cell r="P60" t="str">
            <v>1Q17</v>
          </cell>
          <cell r="Q60" t="str">
            <v>4Q18</v>
          </cell>
          <cell r="R60">
            <v>0.5</v>
          </cell>
          <cell r="S60" t="str">
            <v>CI</v>
          </cell>
          <cell r="T60" t="str">
            <v>No</v>
          </cell>
          <cell r="W60">
            <v>0</v>
          </cell>
          <cell r="X60">
            <v>0</v>
          </cell>
          <cell r="Y60">
            <v>0</v>
          </cell>
          <cell r="Z60">
            <v>0</v>
          </cell>
          <cell r="AA60">
            <v>1</v>
          </cell>
          <cell r="AB60">
            <v>1</v>
          </cell>
          <cell r="AC60">
            <v>1</v>
          </cell>
          <cell r="AD60">
            <v>1</v>
          </cell>
          <cell r="AE60">
            <v>1</v>
          </cell>
          <cell r="AF60">
            <v>1</v>
          </cell>
          <cell r="AG60">
            <v>1</v>
          </cell>
          <cell r="AH60">
            <v>1</v>
          </cell>
          <cell r="AI60">
            <v>0</v>
          </cell>
          <cell r="AJ60">
            <v>0</v>
          </cell>
          <cell r="AK60">
            <v>0</v>
          </cell>
          <cell r="AL60">
            <v>0</v>
          </cell>
          <cell r="AM60">
            <v>0</v>
          </cell>
        </row>
        <row r="61">
          <cell r="E61" t="str">
            <v>Scenario : Make and Manage Connect/Disconnect Collections</v>
          </cell>
        </row>
        <row r="62">
          <cell r="D62" t="str">
            <v>S5-11</v>
          </cell>
          <cell r="E62" t="str">
            <v>Remote Disconnect/Reconnect for Payment (Elec. only)</v>
          </cell>
          <cell r="F62" t="str">
            <v>PSE will utilize AMI technology to allow for remote disconnect/reconnect for delinquent electric customers.  This will eliminate 205,000 truck rolls to either disconnect and/or collect overdue bills in the field.  There are another 55,000 truck rolls eliminated for re-connect in the field.</v>
          </cell>
          <cell r="G62" t="str">
            <v>Backend process for how we serve non-paying customers</v>
          </cell>
          <cell r="J62" t="str">
            <v>DC-I-1, DC-I-2, DC-I-5, P3a-P3c, DC-V-2,DC-V-2,DC-IV-1,2,4)</v>
          </cell>
          <cell r="O62" t="str">
            <v>SAP AMI and CRM on Hana needed for this capability</v>
          </cell>
          <cell r="P62" t="str">
            <v>3Q18</v>
          </cell>
          <cell r="Q62" t="str">
            <v>2Q19</v>
          </cell>
          <cell r="R62">
            <v>2.75</v>
          </cell>
          <cell r="S62" t="str">
            <v>BPCC</v>
          </cell>
          <cell r="T62" t="str">
            <v>Yes</v>
          </cell>
          <cell r="V62">
            <v>1</v>
          </cell>
          <cell r="W62">
            <v>0</v>
          </cell>
          <cell r="X62">
            <v>0</v>
          </cell>
          <cell r="Y62">
            <v>0</v>
          </cell>
          <cell r="Z62">
            <v>0</v>
          </cell>
          <cell r="AA62">
            <v>0</v>
          </cell>
          <cell r="AB62">
            <v>0</v>
          </cell>
          <cell r="AC62">
            <v>0</v>
          </cell>
          <cell r="AD62">
            <v>0</v>
          </cell>
          <cell r="AE62">
            <v>0</v>
          </cell>
          <cell r="AF62">
            <v>0</v>
          </cell>
          <cell r="AG62">
            <v>1</v>
          </cell>
          <cell r="AH62">
            <v>1</v>
          </cell>
          <cell r="AI62">
            <v>1</v>
          </cell>
          <cell r="AJ62">
            <v>1</v>
          </cell>
          <cell r="AK62">
            <v>0</v>
          </cell>
          <cell r="AL62">
            <v>0</v>
          </cell>
          <cell r="AM62">
            <v>0</v>
          </cell>
          <cell r="AN62">
            <v>0</v>
          </cell>
        </row>
        <row r="63">
          <cell r="D63" t="str">
            <v>S5-12</v>
          </cell>
          <cell r="E63" t="str">
            <v>Full realization dis(re)connect across Digital Core</v>
          </cell>
          <cell r="F63" t="str">
            <v>Refine Disconnect  and Reconnect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3" t="str">
            <v xml:space="preserve">- Refined  Process and Business requirement for Disconnect  and Reconnect
- Functional requirements, design and testing
- User Acceptance Testing </v>
          </cell>
          <cell r="H63" t="str">
            <v>Consistent experience for Disconnect  and Reconnect across all customer facing channels and for CSR. To provide a customer with accurate and up to date information on Disconnect  and Reconnect status.</v>
          </cell>
          <cell r="P63" t="str">
            <v>1Q17</v>
          </cell>
          <cell r="Q63" t="str">
            <v>4Q18</v>
          </cell>
          <cell r="R63">
            <v>0.25</v>
          </cell>
          <cell r="S63" t="str">
            <v>CI</v>
          </cell>
          <cell r="T63" t="str">
            <v>No</v>
          </cell>
          <cell r="W63">
            <v>0</v>
          </cell>
          <cell r="X63">
            <v>0</v>
          </cell>
          <cell r="Y63">
            <v>0</v>
          </cell>
          <cell r="Z63">
            <v>0</v>
          </cell>
          <cell r="AA63">
            <v>1</v>
          </cell>
          <cell r="AB63">
            <v>1</v>
          </cell>
          <cell r="AC63">
            <v>1</v>
          </cell>
          <cell r="AD63">
            <v>1</v>
          </cell>
          <cell r="AE63">
            <v>1</v>
          </cell>
          <cell r="AF63">
            <v>1</v>
          </cell>
          <cell r="AG63">
            <v>1</v>
          </cell>
          <cell r="AH63">
            <v>1</v>
          </cell>
          <cell r="AI63">
            <v>0</v>
          </cell>
          <cell r="AJ63">
            <v>0</v>
          </cell>
          <cell r="AK63">
            <v>0</v>
          </cell>
          <cell r="AL63">
            <v>0</v>
          </cell>
          <cell r="AM63">
            <v>0</v>
          </cell>
        </row>
        <row r="64">
          <cell r="E64" t="str">
            <v>Scenario : Customer Services ,  Leasing, Products and Other Programs</v>
          </cell>
        </row>
        <row r="65">
          <cell r="D65" t="str">
            <v>S5-13</v>
          </cell>
          <cell r="E65" t="str">
            <v>Manage Services &amp; Products e.g. Leasing</v>
          </cell>
          <cell r="F65" t="str">
            <v xml:space="preserve">A PSE customer can utilize self service options for information pertaining to all of their services with PSE in one place.  </v>
          </cell>
          <cell r="G65" t="str">
            <v>Placeholder for future integration point for any new products or services.</v>
          </cell>
          <cell r="J65" t="str">
            <v xml:space="preserve">DC-I-1, DC-I-2, DCI-4, DC-I-5, P3a-P3c,P7 </v>
          </cell>
          <cell r="L65" t="str">
            <v xml:space="preserve">Leasing has already began this discussion/work with the Web team. </v>
          </cell>
          <cell r="O65" t="str">
            <v>Leasing has been working with IT and Web group on getting CRM built out with new products and services with price and digital contacts. They would like this to include online scheduling for service.</v>
          </cell>
          <cell r="P65" t="str">
            <v>1Q19</v>
          </cell>
          <cell r="Q65" t="str">
            <v>2Q19</v>
          </cell>
          <cell r="R65">
            <v>0.25</v>
          </cell>
          <cell r="S65" t="str">
            <v>CI</v>
          </cell>
          <cell r="T65" t="str">
            <v>No</v>
          </cell>
          <cell r="V65">
            <v>3</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v>
          </cell>
          <cell r="AL65">
            <v>0</v>
          </cell>
          <cell r="AM65">
            <v>0</v>
          </cell>
          <cell r="AN65" t="str">
            <v>(39) Interactive Website for EE Options; (38) Rebate Payment Options; (43) IVR Enhancements; (44) SAP Maintenance &amp; Repair Auto Notification; (45) Customer Facing Scheduling System; (46) Automated Reporting; (47) Self Serve- Leasing Buy out Option; (48) Auto Veg. Manage. Notices</v>
          </cell>
        </row>
        <row r="66">
          <cell r="D66" t="str">
            <v>S5-14</v>
          </cell>
          <cell r="E66" t="str">
            <v>Manage Energy Efficiency programs</v>
          </cell>
          <cell r="F66" t="str">
            <v>A PSE customer can utilize self service options for information pertaining to all of their EE services with PSE in one place.</v>
          </cell>
          <cell r="J66" t="str">
            <v xml:space="preserve">DC-I-1, DC-I-2,  DCI-4, DC-I-5, P3a-P3c,P7 </v>
          </cell>
          <cell r="P66" t="str">
            <v>2Q16</v>
          </cell>
          <cell r="Q66" t="str">
            <v>3Q16</v>
          </cell>
          <cell r="R66">
            <v>0</v>
          </cell>
          <cell r="S66" t="str">
            <v>CI</v>
          </cell>
          <cell r="T66" t="str">
            <v>No</v>
          </cell>
          <cell r="V66">
            <v>3</v>
          </cell>
          <cell r="W66">
            <v>0</v>
          </cell>
          <cell r="X66">
            <v>1</v>
          </cell>
          <cell r="Y66">
            <v>1</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t="str">
            <v>S5-15</v>
          </cell>
          <cell r="E67" t="str">
            <v>Intelligent migration of web content (learn about PSE and community)</v>
          </cell>
          <cell r="F67" t="str">
            <v>Migration of PSE.com static content to the new web platform in a more user-friendly format.</v>
          </cell>
          <cell r="G67" t="str">
            <v>As the web and mobile sites are developed make sure this content is included on the website</v>
          </cell>
          <cell r="P67" t="str">
            <v>4Q17</v>
          </cell>
          <cell r="Q67" t="str">
            <v>1Q18</v>
          </cell>
          <cell r="R67">
            <v>0.25</v>
          </cell>
          <cell r="S67" t="str">
            <v>CI</v>
          </cell>
          <cell r="T67" t="str">
            <v>No</v>
          </cell>
          <cell r="V67">
            <v>3</v>
          </cell>
          <cell r="W67">
            <v>0</v>
          </cell>
          <cell r="X67">
            <v>0</v>
          </cell>
          <cell r="Y67">
            <v>0</v>
          </cell>
          <cell r="Z67">
            <v>0</v>
          </cell>
          <cell r="AA67">
            <v>0</v>
          </cell>
          <cell r="AB67">
            <v>0</v>
          </cell>
          <cell r="AC67">
            <v>0</v>
          </cell>
          <cell r="AD67">
            <v>1</v>
          </cell>
          <cell r="AE67">
            <v>1</v>
          </cell>
          <cell r="AF67">
            <v>0</v>
          </cell>
          <cell r="AG67">
            <v>0</v>
          </cell>
          <cell r="AH67">
            <v>0</v>
          </cell>
          <cell r="AI67">
            <v>0</v>
          </cell>
          <cell r="AJ67">
            <v>0</v>
          </cell>
          <cell r="AK67">
            <v>0</v>
          </cell>
          <cell r="AL67">
            <v>0</v>
          </cell>
          <cell r="AM67">
            <v>0</v>
          </cell>
        </row>
        <row r="68">
          <cell r="D68" t="str">
            <v>S5-16</v>
          </cell>
          <cell r="E68" t="str">
            <v>Veg. Management Online Reporting Sys.</v>
          </cell>
          <cell r="F68" t="str">
            <v xml:space="preserve">A Self service guided process for customers to submit vegetation management concerns. This will include the back-end process development as well as the technology interface between the veg. management group and the customer. </v>
          </cell>
          <cell r="P68" t="str">
            <v>1Q19</v>
          </cell>
          <cell r="Q68" t="str">
            <v>2Q19</v>
          </cell>
          <cell r="R68">
            <v>1.25</v>
          </cell>
          <cell r="S68" t="str">
            <v>CI</v>
          </cell>
          <cell r="T68" t="str">
            <v>No</v>
          </cell>
          <cell r="V68">
            <v>3</v>
          </cell>
          <cell r="W68">
            <v>0</v>
          </cell>
          <cell r="X68">
            <v>0</v>
          </cell>
          <cell r="Y68">
            <v>0</v>
          </cell>
          <cell r="Z68">
            <v>0</v>
          </cell>
          <cell r="AA68">
            <v>0</v>
          </cell>
          <cell r="AB68">
            <v>0</v>
          </cell>
          <cell r="AC68">
            <v>0</v>
          </cell>
          <cell r="AD68">
            <v>0</v>
          </cell>
          <cell r="AE68">
            <v>0</v>
          </cell>
          <cell r="AF68">
            <v>0</v>
          </cell>
          <cell r="AG68">
            <v>0</v>
          </cell>
          <cell r="AH68">
            <v>0</v>
          </cell>
          <cell r="AI68">
            <v>1</v>
          </cell>
          <cell r="AJ68">
            <v>1</v>
          </cell>
          <cell r="AK68">
            <v>0</v>
          </cell>
          <cell r="AL68">
            <v>0</v>
          </cell>
          <cell r="AM68">
            <v>0</v>
          </cell>
        </row>
        <row r="69">
          <cell r="D69" t="str">
            <v>S5-17</v>
          </cell>
          <cell r="E69" t="str">
            <v>Full realization of customer services across Digital Core</v>
          </cell>
          <cell r="F69" t="str">
            <v>Alignment with digital core's foundational capabilities.</v>
          </cell>
          <cell r="P69" t="str">
            <v>1Q17</v>
          </cell>
          <cell r="Q69" t="str">
            <v>4Q18</v>
          </cell>
          <cell r="R69">
            <v>0.25</v>
          </cell>
          <cell r="S69" t="str">
            <v>CI</v>
          </cell>
          <cell r="T69" t="str">
            <v>No</v>
          </cell>
          <cell r="V69">
            <v>3</v>
          </cell>
          <cell r="W69">
            <v>0</v>
          </cell>
          <cell r="X69">
            <v>0</v>
          </cell>
          <cell r="Y69">
            <v>0</v>
          </cell>
          <cell r="Z69">
            <v>0</v>
          </cell>
          <cell r="AA69">
            <v>1</v>
          </cell>
          <cell r="AB69">
            <v>1</v>
          </cell>
          <cell r="AC69">
            <v>1</v>
          </cell>
          <cell r="AD69">
            <v>1</v>
          </cell>
          <cell r="AE69">
            <v>1</v>
          </cell>
          <cell r="AF69">
            <v>1</v>
          </cell>
          <cell r="AG69">
            <v>1</v>
          </cell>
          <cell r="AH69">
            <v>1</v>
          </cell>
          <cell r="AI69">
            <v>0</v>
          </cell>
          <cell r="AJ69">
            <v>0</v>
          </cell>
          <cell r="AK69">
            <v>0</v>
          </cell>
          <cell r="AL69">
            <v>0</v>
          </cell>
          <cell r="AM69">
            <v>0</v>
          </cell>
        </row>
        <row r="70">
          <cell r="D70" t="str">
            <v>Digital Core:</v>
          </cell>
        </row>
        <row r="71">
          <cell r="E71" t="str">
            <v>I. Consistent Cross Channel Experience</v>
          </cell>
        </row>
        <row r="72">
          <cell r="D72" t="str">
            <v>DCI-1</v>
          </cell>
          <cell r="E72" t="str">
            <v>Web, Mobile App and Content Management (including responsive web mobile)</v>
          </cell>
          <cell r="F72" t="str">
            <v xml:space="preserve">The project involves revamping PSE.com customer facing web and content management platform - includes basic design aspects, customer experience and other supported functionalities on web and mobile web. This enables customer to easily navigate to PSE information, Account Management and Usage. The mobile application platform will enable design and development of both native and hybrid customer facing as well as integrate with backend systems for services. Provides mobile native functions for billing, payment, usage, account maintenance and geolocation capability of field employees.  (DCI-2 will inform the look and feel of the content, but it is standalone in regards to content that will be included. The feature content of the app will be determined in the initiation phase of the project). </v>
          </cell>
          <cell r="G72" t="str">
            <v>The project deliverables will be implementing a new web content management platform to support customer facing web and mobile web interface and also support more functionalities on web and mobile web interfaces e.g.. mobile phones, tablets.
1. Define Business requirements   
2. Functional design, development and unit testing
3. User acceptance testing                                                                                                                                                                                                                                                                                                                                                                                                                               Identify a mobile application platform and deliver hybrid/native mobile app(s) for end customer:
1. Define Business requirements   
2. Functional design, development and unit testing
3. User acceptance testing</v>
          </cell>
          <cell r="H72" t="str">
            <v xml:space="preserve">Enhance and Enable web functionalities for billing, account management, usage on web and mobile web interfaces </v>
          </cell>
          <cell r="I72" t="str">
            <v xml:space="preserve">Increase customer facing web and mobile web usage , reduced phone calls to the call center </v>
          </cell>
          <cell r="J72" t="str">
            <v xml:space="preserve">Dependent on Super 5 Process and Customer 360/Data as these process will be supported  on Web and Mobile web to enhance and enable customer self services </v>
          </cell>
          <cell r="K72" t="str">
            <v xml:space="preserve">S1-1,2,3,4(Explain my Bill), S2-1,2,3,4,5,6,7,8,9,10(Pay my Bill), S3-4(Financial Assistance), S4-1,2,3,4,5,6(Unexpected Service Interruption), S5-1,2,3,4,6,7,8,9,10,11,12(Planned Service Event), DCI-5 Customer 360 Data Centralization </v>
          </cell>
          <cell r="L72" t="str">
            <v xml:space="preserve">Migration of as is existing functionalities to the new Web and Mobile Web Platform, and supporting new Super 5 functionalities on the Web and Mobile web platform, leverage existing Services and new backend services as part of CRM and AMI/OMS systems upgrade </v>
          </cell>
          <cell r="M72" t="str">
            <v xml:space="preserve">Dependent on completion/availability of SAP enhancement of Super 5 processes, also dependent on Customer 360/Data  </v>
          </cell>
          <cell r="N72" t="str">
            <v>Web and Mobile web channel lacks end user experience and customer self services functionalities and hence more calls to the Call center for support related queries</v>
          </cell>
          <cell r="O72" t="str">
            <v>(investigate further - the possible use of 3rd party cookies to utilize browsing history of a potential customer and push marketing - NOT INCLUDED IN COST)</v>
          </cell>
          <cell r="P72" t="str">
            <v>4Q16</v>
          </cell>
          <cell r="Q72" t="str">
            <v>3Q18</v>
          </cell>
          <cell r="R72">
            <v>14.5</v>
          </cell>
          <cell r="S72" t="str">
            <v>CI</v>
          </cell>
          <cell r="T72" t="str">
            <v>Yes</v>
          </cell>
          <cell r="U72" t="str">
            <v>Product; SI</v>
          </cell>
          <cell r="V72">
            <v>1</v>
          </cell>
          <cell r="W72">
            <v>0</v>
          </cell>
          <cell r="X72">
            <v>0</v>
          </cell>
          <cell r="Y72">
            <v>0</v>
          </cell>
          <cell r="Z72">
            <v>1</v>
          </cell>
          <cell r="AA72">
            <v>1</v>
          </cell>
          <cell r="AB72">
            <v>1</v>
          </cell>
          <cell r="AC72">
            <v>1</v>
          </cell>
          <cell r="AD72">
            <v>1</v>
          </cell>
          <cell r="AE72">
            <v>1</v>
          </cell>
          <cell r="AF72">
            <v>1</v>
          </cell>
          <cell r="AG72">
            <v>1</v>
          </cell>
          <cell r="AH72">
            <v>0</v>
          </cell>
          <cell r="AI72">
            <v>0</v>
          </cell>
          <cell r="AJ72">
            <v>0</v>
          </cell>
          <cell r="AK72">
            <v>0</v>
          </cell>
          <cell r="AL72">
            <v>0</v>
          </cell>
          <cell r="AM72">
            <v>0</v>
          </cell>
          <cell r="AN72" t="str">
            <v xml:space="preserve">(1) Unique Customer ID (UID); (2) CX Strategy; (3) Mobile UX Strategy; (4) Unified Customer Data Model; (5) Customer Preferences Drive Pres. Of Customer Data; (6) Password Reset; (7) Email Confirmation; (8) Address Validation; (19) Customer Preference Center; (20) Proactive/Predictive Help; (23) Call out/Workforce Mgmt. Tool; (24) Damage Assessor Mobile App; (25) Campaign Management; (28) Routing and Scheduling Field; (40) AMI Meters; (50) Persona-Based View of Cust. Data; (51) Predictive IVR; (52) Customer Preferences inform Login; (53) Consolidation of Customer Accounts; (54) Various Payment Channels; </v>
          </cell>
        </row>
        <row r="73">
          <cell r="D73" t="str">
            <v>DCI-2</v>
          </cell>
          <cell r="E73" t="str">
            <v>Customer Experience Design for all channels</v>
          </cell>
          <cell r="F73" t="str">
            <v>Provide a consistent design for customer interactions across Super 5 programs for all the channels, so that customer experience is seamless across all channels.  The external consultant would initiate and run all required workshops to gather requirements. Guidelines, visual prototypes or prompts of each channel.</v>
          </cell>
          <cell r="G73" t="str">
            <v>Specific deliverables of this project will be:
1. Heuristic analysis of web site
2. Identification and Definition of key scenarios, use cases and touchpoints by scenario
3. Identification of critical business processes and cross channel dependencies
4. Channel performance KPIs
5. Style Guides and Design Language across channels
6. Visual Prototypes (comps) for all Channels
7. Workshops:
a. Kick-off
b. Design Thinking and Prototyping
c. Alignment Sessions
Once completed the deliverables will enable the channel specific teams to develop channel specific requirements which are aligned to common goals and a common future state experience.</v>
          </cell>
          <cell r="H73" t="str">
            <v xml:space="preserve">This project will improve customer experience across all channels </v>
          </cell>
          <cell r="I73" t="str">
            <v xml:space="preserve">Consistent customer experience across channels. Unified business process so that customer gets streamlined view of information in his/her preferred channel. </v>
          </cell>
          <cell r="J73" t="str">
            <v>Provide a consistent design for customer interactions across Super 5 programs for all the channels, so that customer experience is seamless across channel.</v>
          </cell>
          <cell r="K73" t="str">
            <v>DCI-1 Web, Mobile App and Content Management (including responsive web mobile)
DCI-7 Preference Center 
DCII-1 IVR Enhancements - Natural Voice 
DCII-5 CRM - CSR Guided Experience  with 3 click navigation (CRM modification, excluding Hana/prediction)</v>
          </cell>
          <cell r="L73" t="str">
            <v xml:space="preserve">The design principles and guidelines will be established as part of the " Customer Experience Design for all channels". </v>
          </cell>
          <cell r="M73" t="str">
            <v>Though  design principles and guidelines need to be established as part of the " Customer Experience Design for all channels", many of the Super 5 processes may not be fully defined during the initial design</v>
          </cell>
          <cell r="N73" t="str">
            <v>Non consumption billing will lack the visibility across customer channels, and associated dunning will follow existing. 1. Not doing the project will result in lack of alignment across the GTZ customer facing work streams which will in turn result in a poor customer experience.
2. Delaying the work will cause a day-for-day delay in the GTZ program as it is both foundation and on the critical path for GTZ.
 process</v>
          </cell>
          <cell r="P73" t="str">
            <v>4Q16</v>
          </cell>
          <cell r="Q73" t="str">
            <v>1Q17</v>
          </cell>
          <cell r="R73">
            <v>1.75</v>
          </cell>
          <cell r="S73" t="str">
            <v>CI</v>
          </cell>
          <cell r="T73" t="str">
            <v>Yes</v>
          </cell>
          <cell r="U73" t="str">
            <v>Services</v>
          </cell>
          <cell r="V73">
            <v>1</v>
          </cell>
          <cell r="W73">
            <v>0</v>
          </cell>
          <cell r="X73">
            <v>0</v>
          </cell>
          <cell r="Y73">
            <v>0</v>
          </cell>
          <cell r="Z73">
            <v>1</v>
          </cell>
          <cell r="AA73">
            <v>1</v>
          </cell>
          <cell r="AB73">
            <v>0</v>
          </cell>
          <cell r="AC73">
            <v>0</v>
          </cell>
          <cell r="AD73">
            <v>0</v>
          </cell>
          <cell r="AE73">
            <v>0</v>
          </cell>
          <cell r="AF73">
            <v>0</v>
          </cell>
          <cell r="AG73">
            <v>0</v>
          </cell>
          <cell r="AH73">
            <v>0</v>
          </cell>
          <cell r="AI73">
            <v>0</v>
          </cell>
          <cell r="AJ73">
            <v>0</v>
          </cell>
          <cell r="AK73">
            <v>0</v>
          </cell>
          <cell r="AL73">
            <v>0</v>
          </cell>
          <cell r="AM73">
            <v>0</v>
          </cell>
        </row>
        <row r="74">
          <cell r="D74" t="str">
            <v>DCI-3</v>
          </cell>
          <cell r="E74" t="str">
            <v xml:space="preserve">Campaign Management </v>
          </cell>
          <cell r="F74" t="str">
            <v xml:space="preserve">A PSE driven platform (i.e. PSE would initiate the information vs. Preference center (DCI-7)) that allows for centralization of all communication tools for segmentation  based on customers parameters. The management of email and text messaging to individual and segmented customer(s) based on pre-defined business rules or predictive engine. This helps to consolidate and enhance customer communication, increase customer out-reach, provide details on usage and other account related information.   </v>
          </cell>
          <cell r="G74" t="str">
            <v>Deliver a Campaign Management  platform to enable email, text, messaging and notifications  to end customers
1. Define Business requirements   
2. Functional design, development and unit testing
3. User acceptance testing
Overlaps with BRF +</v>
          </cell>
          <cell r="H74" t="str">
            <v xml:space="preserve">This project will consolidate and enhance customer communication, increase customer reach, provide details on usage and other account related information </v>
          </cell>
          <cell r="I74" t="str">
            <v>Reduce calls, proactive notification</v>
          </cell>
          <cell r="J74" t="str">
            <v>DCI-8 Communication Gateway, Dependent on Customer Data and Communication channel integration for notifications and updates to the end customer, also dependent on OMS systems for outage notification and other backend services relevant for customer communication channels like email, text, etc..</v>
          </cell>
          <cell r="K74" t="str">
            <v xml:space="preserve">Proactive Notifications, DCI-7 Preference Center </v>
          </cell>
          <cell r="L74" t="str">
            <v xml:space="preserve">Consolidation of existing communication tools to support email, text and other campaign management functionalities, also updated customer data to be available for campaign management platform.  </v>
          </cell>
          <cell r="M74" t="str">
            <v>Need to have operational communication gateway in place to enable Campaign Management platform</v>
          </cell>
          <cell r="N74" t="str">
            <v xml:space="preserve">Lack of pro-active communication with customers can lead to more calls to the call center or dissatisfied customers </v>
          </cell>
          <cell r="O74" t="str">
            <v>Needs 2nd phase: 1st: Txt, Email, etc. 2nd: predictive (needs to happen 2019)</v>
          </cell>
          <cell r="P74" t="str">
            <v>1Q18</v>
          </cell>
          <cell r="Q74" t="str">
            <v>3Q18</v>
          </cell>
          <cell r="R74">
            <v>5</v>
          </cell>
          <cell r="S74" t="str">
            <v>CI</v>
          </cell>
          <cell r="T74" t="str">
            <v>Yes</v>
          </cell>
          <cell r="U74" t="str">
            <v>Product; SI</v>
          </cell>
          <cell r="V74">
            <v>2</v>
          </cell>
          <cell r="W74">
            <v>0</v>
          </cell>
          <cell r="X74">
            <v>0</v>
          </cell>
          <cell r="Y74">
            <v>0</v>
          </cell>
          <cell r="Z74">
            <v>0</v>
          </cell>
          <cell r="AA74">
            <v>0</v>
          </cell>
          <cell r="AB74">
            <v>0</v>
          </cell>
          <cell r="AC74">
            <v>0</v>
          </cell>
          <cell r="AD74">
            <v>0</v>
          </cell>
          <cell r="AE74">
            <v>1</v>
          </cell>
          <cell r="AF74">
            <v>1</v>
          </cell>
          <cell r="AG74">
            <v>1</v>
          </cell>
          <cell r="AH74">
            <v>0</v>
          </cell>
          <cell r="AI74">
            <v>0</v>
          </cell>
          <cell r="AJ74">
            <v>0</v>
          </cell>
          <cell r="AK74">
            <v>0</v>
          </cell>
          <cell r="AL74">
            <v>0</v>
          </cell>
          <cell r="AM74">
            <v>0</v>
          </cell>
        </row>
        <row r="75">
          <cell r="D75" t="str">
            <v>DCI-6</v>
          </cell>
          <cell r="E75" t="str">
            <v>Social Media Listening and Publishing</v>
          </cell>
          <cell r="F75" t="str">
            <v>Enable PSE to communicate with customers through social media channels and analyze customer responses.  This will enable PSE to listen and analyze customer posts on social  media platforms regarding PSE services(outages and other services related issues).</v>
          </cell>
          <cell r="G75" t="str">
            <v>Enable social media platform for communication and resolution.
1. Define Business requirements   
2. Functional design, development and unit testing
3. User acceptance testing</v>
          </cell>
          <cell r="H75" t="str">
            <v xml:space="preserve">Enable PSE end customer interaction on social media platform </v>
          </cell>
          <cell r="I75" t="str">
            <v xml:space="preserve">Social Presence and Awareness , Pro-active notifications , segmentation of customers based on location </v>
          </cell>
          <cell r="J75" t="str">
            <v xml:space="preserve">Customer Data, Campaign Management platform, preference center, </v>
          </cell>
          <cell r="K75" t="str">
            <v xml:space="preserve">DCI-7 Preference Center , DCI-5 Customer 360 Data Centralization, DCI-3 Campaign Management  </v>
          </cell>
          <cell r="L75" t="str">
            <v xml:space="preserve">updated Customer Data availability, </v>
          </cell>
          <cell r="M75" t="str">
            <v xml:space="preserve">lack of social presence </v>
          </cell>
          <cell r="N75" t="str">
            <v xml:space="preserve">lack of communication with younger customer base , no social media platform support for mass outage communication can increase customers calling call center incase of mass outage </v>
          </cell>
          <cell r="P75" t="str">
            <v>1Q18</v>
          </cell>
          <cell r="Q75" t="str">
            <v>2Q18</v>
          </cell>
          <cell r="R75">
            <v>0.5</v>
          </cell>
          <cell r="S75" t="str">
            <v>CI</v>
          </cell>
          <cell r="T75" t="str">
            <v>Yes</v>
          </cell>
          <cell r="V75">
            <v>2</v>
          </cell>
          <cell r="W75">
            <v>0</v>
          </cell>
          <cell r="X75">
            <v>0</v>
          </cell>
          <cell r="Y75">
            <v>0</v>
          </cell>
          <cell r="Z75">
            <v>0</v>
          </cell>
          <cell r="AA75">
            <v>0</v>
          </cell>
          <cell r="AB75">
            <v>0</v>
          </cell>
          <cell r="AC75">
            <v>0</v>
          </cell>
          <cell r="AD75">
            <v>0</v>
          </cell>
          <cell r="AE75">
            <v>1</v>
          </cell>
          <cell r="AF75">
            <v>1</v>
          </cell>
          <cell r="AG75">
            <v>0</v>
          </cell>
          <cell r="AH75">
            <v>0</v>
          </cell>
          <cell r="AI75">
            <v>0</v>
          </cell>
          <cell r="AJ75">
            <v>0</v>
          </cell>
          <cell r="AK75">
            <v>0</v>
          </cell>
          <cell r="AL75">
            <v>0</v>
          </cell>
          <cell r="AM75">
            <v>0</v>
          </cell>
        </row>
        <row r="76">
          <cell r="D76" t="str">
            <v>DCI-7</v>
          </cell>
          <cell r="E76" t="str">
            <v xml:space="preserve">Preference Center </v>
          </cell>
          <cell r="F76" t="str">
            <v>A self service preference center will be offered to the PSE customer. This will enable the customer to sign up for and manage proactive communication on various topics (e.g. payment notification, billing notification, unusual usage, outage preferences, etc.) through various channels (i.e. email, text, phone). This utilizes the communication gateway (DCI-8).</v>
          </cell>
          <cell r="G76" t="str">
            <v>Enable preference center functionalities on web, mobile, IVR and backend CRM system
1. Define Business requirements   
2. Functional design, development and unit testing
3. User acceptance testing</v>
          </cell>
          <cell r="H76" t="str">
            <v>Enable customers to customize their communication and notification preferences with PSE(text,email,call..)</v>
          </cell>
          <cell r="I76" t="str">
            <v>Proactive communication, Self service, Reduced calls as user can get notification for their requested events in advance</v>
          </cell>
          <cell r="J76" t="str">
            <v>Note from Joe:  Someone put way too many things here as dependencies.  I have flipped to Italics, that items that are not true dependencies.  Preference Center is dependent on the completion of initial  phase of DCI-5 Customer 360 Data Centralization and  DCV-2 Data Management &amp; Cleanup need to be in place. DCI-1 Web, Mobile App and Content Management (including responsive web mobile) needs to have platform in place for  user interface to provide self service options.  DCII-5 CRM - CSR Guided Experience also needs to be in place to accommodate the CSR taking calls to help in updating preferences.
DCII-1 IVR Enhancements also need to accommodate the accepting preferences through IVR</v>
          </cell>
          <cell r="K76" t="str">
            <v xml:space="preserve">DCI-8 Communication Gateway &amp; Proactive Notifications
DCI-3 Campaign Management </v>
          </cell>
          <cell r="L76" t="str">
            <v>Would launch with the web. Same Preference Center information will be available across all channels.</v>
          </cell>
          <cell r="M76" t="str">
            <v xml:space="preserve">If the underlying data for preference center is not synchronized, then user may be left with preference center in multiple places. </v>
          </cell>
          <cell r="N76" t="str">
            <v>User might be getting notifications and alerts in a channel that are no longer being used by them.</v>
          </cell>
          <cell r="P76" t="str">
            <v>1Q17</v>
          </cell>
          <cell r="Q76" t="str">
            <v>2Q17</v>
          </cell>
          <cell r="R76">
            <v>1.75</v>
          </cell>
          <cell r="S76" t="str">
            <v>CI</v>
          </cell>
          <cell r="T76" t="str">
            <v>Yes</v>
          </cell>
          <cell r="U76" t="str">
            <v>SI</v>
          </cell>
          <cell r="V76">
            <v>1</v>
          </cell>
          <cell r="W76">
            <v>0</v>
          </cell>
          <cell r="X76">
            <v>0</v>
          </cell>
          <cell r="Y76">
            <v>0</v>
          </cell>
          <cell r="Z76">
            <v>0</v>
          </cell>
          <cell r="AA76">
            <v>1</v>
          </cell>
          <cell r="AB76">
            <v>1</v>
          </cell>
          <cell r="AC76">
            <v>0</v>
          </cell>
          <cell r="AD76">
            <v>0</v>
          </cell>
          <cell r="AE76">
            <v>0</v>
          </cell>
          <cell r="AF76">
            <v>0</v>
          </cell>
          <cell r="AG76">
            <v>0</v>
          </cell>
          <cell r="AH76">
            <v>0</v>
          </cell>
          <cell r="AI76">
            <v>0</v>
          </cell>
          <cell r="AJ76">
            <v>0</v>
          </cell>
          <cell r="AK76">
            <v>0</v>
          </cell>
          <cell r="AL76">
            <v>0</v>
          </cell>
          <cell r="AM76">
            <v>0</v>
          </cell>
        </row>
        <row r="77">
          <cell r="D77" t="str">
            <v>DCI-8</v>
          </cell>
          <cell r="E77" t="str">
            <v>Communication Gateway &amp; Proactive Notifications</v>
          </cell>
          <cell r="F77" t="str">
            <v>The project will provide a technology platform that allows PSE to communicate consistently and proactively across all channels e.g. text, email, outbound calling, app notification. This will enable PSE to align all communications with the customer across different channels such as email, text and mobile notification.</v>
          </cell>
          <cell r="G77" t="str">
            <v>Centralize all customer communication through a single communication gateway
1. Define Business requirements   
2. Functional design, development and unit testing
3. User acceptance testing</v>
          </cell>
          <cell r="H77" t="str">
            <v>To better manage how PSE communicate with the end customer across different channels like email, text and mobile notification.</v>
          </cell>
          <cell r="I77" t="str">
            <v xml:space="preserve">Consolidate and Centralize all customer communication through a single source, reduce complexity and have more control on the information shared with the customers. </v>
          </cell>
          <cell r="J77" t="str">
            <v>Dependent on Customer Data, Campaign Management and Preference Center platform , also dependent on HANA for predictive notification</v>
          </cell>
          <cell r="K77" t="str">
            <v xml:space="preserve">DCI-3 Campaign Management, DCI-7 Preference Center, DCI-5 Customer 360 Data Centralization, DCI-9B Hana Predictive Engines and DCI-9A Rules Engine </v>
          </cell>
          <cell r="L77" t="str">
            <v xml:space="preserve">Availability of tools and platform to interface with communication gateway, this system will act as a gateway for all communications to the end customer </v>
          </cell>
          <cell r="M77" t="str">
            <v>too many systems/technologies to manage and support interfaces with the end customer</v>
          </cell>
          <cell r="N77" t="str">
            <v xml:space="preserve">support and operation cost for managing different communication platform, not able to provide relevant timely and speedy information to the end customer </v>
          </cell>
          <cell r="P77" t="str">
            <v>4Q16</v>
          </cell>
          <cell r="Q77" t="str">
            <v>2Q17</v>
          </cell>
          <cell r="R77">
            <v>2.25</v>
          </cell>
          <cell r="S77" t="str">
            <v>CI</v>
          </cell>
          <cell r="T77" t="str">
            <v>Yes</v>
          </cell>
          <cell r="U77" t="str">
            <v>Product; SI</v>
          </cell>
          <cell r="V77">
            <v>1</v>
          </cell>
          <cell r="W77">
            <v>0</v>
          </cell>
          <cell r="X77">
            <v>0</v>
          </cell>
          <cell r="Y77">
            <v>0</v>
          </cell>
          <cell r="Z77">
            <v>1</v>
          </cell>
          <cell r="AA77">
            <v>1</v>
          </cell>
          <cell r="AB77">
            <v>1</v>
          </cell>
          <cell r="AC77">
            <v>0</v>
          </cell>
          <cell r="AD77">
            <v>0</v>
          </cell>
          <cell r="AE77">
            <v>0</v>
          </cell>
          <cell r="AF77">
            <v>0</v>
          </cell>
          <cell r="AG77">
            <v>0</v>
          </cell>
          <cell r="AH77">
            <v>0</v>
          </cell>
          <cell r="AI77">
            <v>0</v>
          </cell>
          <cell r="AJ77">
            <v>0</v>
          </cell>
          <cell r="AK77">
            <v>0</v>
          </cell>
          <cell r="AL77">
            <v>0</v>
          </cell>
          <cell r="AM77">
            <v>0</v>
          </cell>
        </row>
        <row r="78">
          <cell r="D78" t="str">
            <v>DCI-10</v>
          </cell>
          <cell r="E78" t="str">
            <v>Call me back (Automated Outbound Calling)</v>
          </cell>
          <cell r="F78" t="str">
            <v>The Call Me Back project will allow the customer to request a call back from IVR.  Automated Outbound Calling software would automatically call back the customer. There will be funding utilized during initiation to determine the viability of these capability.</v>
          </cell>
          <cell r="G78" t="str">
            <v xml:space="preserve">Upgrade existing IVR system to enable call back and automate outbound calling
1. Define Business requirements for callback scenario  
2. Functional design, development and unit testing
3. User acceptance testing
</v>
          </cell>
          <cell r="H78" t="str">
            <v>Provide customers the ability to select a callback option from PSE on the IVR system.
Provide business to create rules for outbound calling.</v>
          </cell>
          <cell r="I78" t="str">
            <v>Enables customers to receive a call back rather than waiting for call center agent. Also enables business team to setup rules for enabling outbound calling.</v>
          </cell>
          <cell r="J78" t="str">
            <v>DCII-1 IVR Enhancements to allow "Call me back".  DCI-3 Campaign Management needs to be in place to setup rules for Automated Outbound Calling. (dependent on DCI- 7 and DCI- 8)</v>
          </cell>
          <cell r="K78" t="str">
            <v xml:space="preserve">S4-2 Pro active outage notifications and real time status update
S4-3 P14 - OMS-AMI (Outage Support)
</v>
          </cell>
          <cell r="L78" t="str">
            <v>Need to run this by the UTC to ensure they take the automated outbound call out of our SQ. Will need measurement/recording to prove that customers calls were returned</v>
          </cell>
          <cell r="M78" t="str">
            <v>Underlying IVR technology need to support the "Call Me Back" functions, and effective campaign management platform need to be in-place to support setting rules for Automated Outbound Calling.</v>
          </cell>
          <cell r="N78" t="str">
            <v>User might be left with waiting longer time, and important communication may not be effectively relayed to consumers with out "Automated Outbound Calling".</v>
          </cell>
          <cell r="O78" t="str">
            <v>10,000 calls that impact our service level were abandoned through July 2016 (22,000 calls total). Need to have further discussion with the call centers to determine the value of this technology</v>
          </cell>
          <cell r="P78" t="str">
            <v>1Q17</v>
          </cell>
          <cell r="Q78" t="str">
            <v>2Q17</v>
          </cell>
          <cell r="R78">
            <v>1.25</v>
          </cell>
          <cell r="S78" t="str">
            <v>CI</v>
          </cell>
          <cell r="T78" t="str">
            <v>Yes</v>
          </cell>
          <cell r="U78" t="str">
            <v>Services; Product</v>
          </cell>
          <cell r="V78">
            <v>3</v>
          </cell>
          <cell r="W78">
            <v>0</v>
          </cell>
          <cell r="X78">
            <v>0</v>
          </cell>
          <cell r="Y78">
            <v>0</v>
          </cell>
          <cell r="Z78">
            <v>0</v>
          </cell>
          <cell r="AA78">
            <v>1</v>
          </cell>
          <cell r="AB78">
            <v>1</v>
          </cell>
          <cell r="AC78">
            <v>0</v>
          </cell>
          <cell r="AD78">
            <v>0</v>
          </cell>
          <cell r="AE78">
            <v>0</v>
          </cell>
          <cell r="AF78">
            <v>0</v>
          </cell>
          <cell r="AG78">
            <v>0</v>
          </cell>
          <cell r="AH78">
            <v>0</v>
          </cell>
          <cell r="AI78">
            <v>0</v>
          </cell>
          <cell r="AJ78">
            <v>0</v>
          </cell>
          <cell r="AK78">
            <v>0</v>
          </cell>
          <cell r="AL78">
            <v>0</v>
          </cell>
          <cell r="AM78">
            <v>0</v>
          </cell>
        </row>
        <row r="79">
          <cell r="D79" t="str">
            <v>DCI-12</v>
          </cell>
          <cell r="E79" t="str">
            <v>Web Analytics</v>
          </cell>
          <cell r="F79" t="str">
            <v>The  Web Analytics project provides a platform for business to analyze customer activity and behavioral data sourced from web and mobile channels.  Costs only include robust web analytics and piping output into the Data Lake.</v>
          </cell>
          <cell r="G79" t="str">
            <v>Enable analytics on web and mobile channel to track customer interactions
1. Define Business requirements   
2. Functional design, development and unit testing
3. User acceptance testing</v>
          </cell>
          <cell r="H79" t="str">
            <v xml:space="preserve">Analyze customer behavior across web and mobile channels </v>
          </cell>
          <cell r="I79" t="str">
            <v>The Web Analytics platform will provide business data on customer touchpoints across self services functionalities on web pages which will help Business to decide how to serve the end customer better online and reduce customer calls by providing more relevant information online.</v>
          </cell>
          <cell r="J79" t="str">
            <v xml:space="preserve">will have to go live with the new web platform </v>
          </cell>
          <cell r="K79" t="str">
            <v>DCI-1 Web, Mobile App and Content Management (including responsive web mobile)</v>
          </cell>
          <cell r="L79" t="str">
            <v>Google analytics is a cloud based solution. The hardware cost is only if we have to store the web analytics data somewhere for big data analysis and the software cost is the approximate cloud services cost for google analytics. </v>
          </cell>
          <cell r="M79" t="str">
            <v xml:space="preserve">Lack of customer interaction data </v>
          </cell>
          <cell r="N79" t="str">
            <v xml:space="preserve">Business loosing insight on customer behavior on the web and mobile web channel </v>
          </cell>
          <cell r="O79" t="str">
            <v>Would launch with the website. Bundle RFP with DCI-1 (SI work).</v>
          </cell>
          <cell r="P79" t="str">
            <v>4Q17</v>
          </cell>
          <cell r="Q79" t="str">
            <v>1Q18</v>
          </cell>
          <cell r="R79">
            <v>1.25</v>
          </cell>
          <cell r="S79" t="str">
            <v>CI</v>
          </cell>
          <cell r="T79" t="str">
            <v>No</v>
          </cell>
          <cell r="U79" t="str">
            <v>SI</v>
          </cell>
          <cell r="V79">
            <v>1</v>
          </cell>
          <cell r="W79">
            <v>0</v>
          </cell>
          <cell r="X79">
            <v>0</v>
          </cell>
          <cell r="Y79">
            <v>0</v>
          </cell>
          <cell r="Z79">
            <v>0</v>
          </cell>
          <cell r="AA79">
            <v>0</v>
          </cell>
          <cell r="AB79">
            <v>0</v>
          </cell>
          <cell r="AC79">
            <v>0</v>
          </cell>
          <cell r="AD79">
            <v>1</v>
          </cell>
          <cell r="AE79">
            <v>1</v>
          </cell>
          <cell r="AF79">
            <v>0</v>
          </cell>
          <cell r="AG79">
            <v>0</v>
          </cell>
          <cell r="AH79">
            <v>0</v>
          </cell>
          <cell r="AI79">
            <v>0</v>
          </cell>
          <cell r="AJ79">
            <v>0</v>
          </cell>
          <cell r="AK79">
            <v>0</v>
          </cell>
          <cell r="AL79">
            <v>0</v>
          </cell>
          <cell r="AM79">
            <v>0</v>
          </cell>
        </row>
        <row r="80">
          <cell r="D80" t="str">
            <v>DCI-13</v>
          </cell>
          <cell r="E80" t="str">
            <v>ECC and CRM on Hana</v>
          </cell>
          <cell r="F80" t="str">
            <v>Foundational migration of CRM and ECC to HANA database. Enables predictive analysis, real time billing, expedited analysis of customer data required for predictive notifications.</v>
          </cell>
          <cell r="G80" t="str">
            <v xml:space="preserve">Move the existing ECC and CRM functionalities on HANA database
1. Define Business requirements   
2. Functional design, development and unit testing
3. User acceptance testing </v>
          </cell>
          <cell r="H80" t="str">
            <v>Enable on-demand bill generation, expedited access to transactional data, and faster synchronization across systems.</v>
          </cell>
          <cell r="I80" t="str">
            <v>Having CRM and ECC on Hana will enable live access to many of the data directly for any predictive analysis.  Customers can see near real-time information regarding their bills. This will also cut down need to send lot of information back and fort between BW and ECC systems for data analysis.</v>
          </cell>
          <cell r="J80" t="str">
            <v>Successful completion of FTIP Phase 1. EX18, DCII-5,</v>
          </cell>
          <cell r="K80" t="str">
            <v>S2-6 Customer Pre-payment (incl real time presentment, bill on-demand)
S4-2 Pro active outage notifications and real time status update
DCII-2 IVR Enhancements - Predictive
DCII-3 Predictive alerts from CSR Screen
DCII-4 Multi-channel Call Center (online chat, email)
DCII-5 CRM - CSR Guided Experience  with 3 click navigation (CRM modification, excluding Hana/prediction)
DCII-6 CCS Customer Intake
Dependent upon CRM system and FTIP B/W HANA (108)</v>
          </cell>
          <cell r="L80" t="str">
            <v>Due to the cut-off date for the board material, Dan decided to just leave the FTIP Phase II CSA numbers in-tact, and to have us remove ECC/CRM HANA migration from the GTZ costs.    The details of actually shifting this work over to the GTZ program can be figured out in the coming weeks, but for board purposes and 5 yr. plan, ECC/CRM migration will be part of FTIP.No other functional changes will be performed in CRM/ECC system during the Hana upgrade. Only emergency changes will be performed during the upgrade.</v>
          </cell>
          <cell r="M80" t="str">
            <v>If funding is not approved for FTIP and GTZ is approved these costs will have to come back to GTZ. Having capital access in 2016 to start the project early. Delay of this project will have direct impact on many of the changes planned in Super 5 Process for Billing/Payment enhancements and hence the dependent Web and Mobile scenarios as well</v>
          </cell>
          <cell r="N80" t="str">
            <v>All CRM/ECC  changes needed for enhancements in Super 5 Billing/Payment process could be put on hold till changes can be incorporated in the ECC or CRM system.</v>
          </cell>
          <cell r="O80" t="str">
            <v xml:space="preserve">Funding is on FTIP CSA; need to include Memo from Vestas for plan of action (Ryan &amp; Ed Croft). </v>
          </cell>
          <cell r="P80" t="str">
            <v>4Q16</v>
          </cell>
          <cell r="Q80" t="str">
            <v>2Q17</v>
          </cell>
          <cell r="R80" t="e">
            <v>#N/A</v>
          </cell>
          <cell r="S80" t="str">
            <v>CI</v>
          </cell>
          <cell r="T80" t="str">
            <v>No</v>
          </cell>
          <cell r="V80">
            <v>1</v>
          </cell>
          <cell r="W80">
            <v>0</v>
          </cell>
          <cell r="X80">
            <v>0</v>
          </cell>
          <cell r="Y80">
            <v>0</v>
          </cell>
          <cell r="Z80">
            <v>1</v>
          </cell>
          <cell r="AA80">
            <v>1</v>
          </cell>
          <cell r="AB80">
            <v>1</v>
          </cell>
          <cell r="AC80">
            <v>0</v>
          </cell>
          <cell r="AD80">
            <v>0</v>
          </cell>
          <cell r="AE80">
            <v>0</v>
          </cell>
          <cell r="AF80">
            <v>0</v>
          </cell>
          <cell r="AG80">
            <v>0</v>
          </cell>
          <cell r="AH80">
            <v>0</v>
          </cell>
          <cell r="AI80">
            <v>0</v>
          </cell>
          <cell r="AJ80">
            <v>0</v>
          </cell>
          <cell r="AK80">
            <v>0</v>
          </cell>
          <cell r="AL80">
            <v>0</v>
          </cell>
          <cell r="AM80">
            <v>0</v>
          </cell>
        </row>
        <row r="81">
          <cell r="D81" t="str">
            <v>PM-7</v>
          </cell>
          <cell r="E81" t="str">
            <v>Cross Program Technical Integration</v>
          </cell>
          <cell r="F81" t="str">
            <v>Covers technical integration unknowns that pop up and need to be addressed.  Ties to what CenterPoint did - they had 5M across their 80M program so we should use this to help identify what we need to budget for.  This program will cover all the technical processes integration between the different programs like Web, Mobile, OMS-AMI and AMI to SAP integration, also any integration with CRM, IVR and Web should be defined and covered under this program</v>
          </cell>
          <cell r="G81" t="str">
            <v xml:space="preserve">Identify all technical integrations between different systems and dependencies related to there development and delivery to ensure proper end to end testing </v>
          </cell>
          <cell r="H81" t="str">
            <v xml:space="preserve">UAT testing for end to end customer and internal services scenarios </v>
          </cell>
          <cell r="I81" t="str">
            <v>Governance over technical integration across different programs, identify dependencies and readiness for end to end testing</v>
          </cell>
          <cell r="J81" t="str">
            <v xml:space="preserve">Senior Technical resources availability to define and manage cross program technical integration </v>
          </cell>
          <cell r="K81" t="str">
            <v xml:space="preserve">This is a overall governance program </v>
          </cell>
          <cell r="L81" t="str">
            <v xml:space="preserve">This program will be defined and run parallel to the overall program and project governance </v>
          </cell>
          <cell r="M81" t="str">
            <v xml:space="preserve">Lack of cross systems technical integration oversite can cause potential delay in end to end systems testing </v>
          </cell>
          <cell r="N81" t="str">
            <v xml:space="preserve">Lack of cross systems technical integration oversite can cause potential delay in end to end systems testing </v>
          </cell>
          <cell r="O81" t="str">
            <v>Covers technical integration unknowns that pop up and need to be addressed.  Ties to what CenterPoint did - they had 5M across their 80M program so we should use this to help identify what we need to budget for.  Cross program/project Technical integration ($5 million across $80 Million program)</v>
          </cell>
          <cell r="P81" t="str">
            <v>1Q17</v>
          </cell>
          <cell r="Q81">
            <v>2020</v>
          </cell>
          <cell r="R81">
            <v>14.5</v>
          </cell>
          <cell r="S81" t="str">
            <v>CI</v>
          </cell>
          <cell r="T81" t="str">
            <v>No</v>
          </cell>
          <cell r="V81">
            <v>2</v>
          </cell>
          <cell r="W81">
            <v>0</v>
          </cell>
          <cell r="X81">
            <v>0</v>
          </cell>
          <cell r="Y81">
            <v>0</v>
          </cell>
          <cell r="Z81">
            <v>0</v>
          </cell>
          <cell r="AA81">
            <v>1</v>
          </cell>
          <cell r="AB81">
            <v>1</v>
          </cell>
          <cell r="AC81">
            <v>1</v>
          </cell>
          <cell r="AD81">
            <v>1</v>
          </cell>
          <cell r="AE81">
            <v>1</v>
          </cell>
          <cell r="AF81">
            <v>1</v>
          </cell>
          <cell r="AG81">
            <v>1</v>
          </cell>
          <cell r="AH81">
            <v>1</v>
          </cell>
          <cell r="AI81">
            <v>1</v>
          </cell>
          <cell r="AJ81">
            <v>1</v>
          </cell>
          <cell r="AK81">
            <v>1</v>
          </cell>
          <cell r="AL81">
            <v>1</v>
          </cell>
          <cell r="AM81">
            <v>1</v>
          </cell>
        </row>
        <row r="82">
          <cell r="E82" t="str">
            <v>II. Guided Call Center Experience</v>
          </cell>
        </row>
        <row r="83">
          <cell r="D83" t="str">
            <v>DCII-1</v>
          </cell>
          <cell r="E83" t="str">
            <v xml:space="preserve">IVR Enhancements - Natural Voice </v>
          </cell>
          <cell r="F83" t="str">
            <v xml:space="preserve">The project involves enhancing and enriching existing IVR infrastructure with added capabilities for natural voice. It includes enabling vendor/software specific natural voice options along with the design and delivery of additional functionality required for PSE.   Natural voice support will allow customers to have a back and forth interaction with IVR for various service aspects compared to a traditional touch button option. Customers can choose from a variety of options presented which will lead to faster issue and call resolution as they get routed to agents (in applicable scenarios). </v>
          </cell>
          <cell r="G83" t="str">
            <v>Main deliverable - Natural Voice enabled IVR
 As a work around we could do batch analytics until HANA is place, which negates any schedule risk from FTIP although dependency would still be in place
1. Business requirements for natural voice enabled IVR
2. Enabling standard (out of the box) capabilities offered by vendor/software
3. Identified gaps (delta) between vendor/software offering and PSE requirements
4. Functional design, development and unit testing
5. User acceptance testing</v>
          </cell>
          <cell r="H83" t="str">
            <v xml:space="preserve">1. No natural voice based IVR available in existing architecture/infrastructure
2. Drives higher customer satisfaction through customer centric self-service options
3. Drives highly focused, adequately tailored and in the moment customer conversations </v>
          </cell>
          <cell r="I83" t="str">
            <v>Reduced phone calls and increased customer satisfaction</v>
          </cell>
          <cell r="J83" t="str">
            <v>1. Identifying best fit natural voice vendor/software as per PSE's requirements
2. Finalize architecture, existing IVR infrastructure and additional hardware &amp; software purchase as required</v>
          </cell>
          <cell r="K83" t="str">
            <v>N/A</v>
          </cell>
          <cell r="L83" t="str">
            <v>Existing IVR infrastructure with CISCO will be leveraged as the core platform. Natural voice will be added functionality from the same vendor (CISCO if available) or another vendor</v>
          </cell>
          <cell r="M83" t="str">
            <v xml:space="preserve">Budget approval, project timeline, vendor selection and purchasing processes </v>
          </cell>
          <cell r="N83" t="str">
            <v>Not doing - A major feature for efficient customer self service through Natural Voice IVR will be missed - missed business benefit and impacts customer satisfaction
Delaying - Delayed realization of business benefit and customer service/satisfaction impact with current IVR architecture and functionality</v>
          </cell>
          <cell r="O83" t="str">
            <v>1. Do this in phases, assuming CRM on Hana available from FTIP on X. Until this is available we will utilize batch files to obtain the data.
2. We are redoing menu for IVR now if this project negates that work (or some of that work) - we could have O&amp;M impact from 2016 capital turning to O&amp;M if this is the case.</v>
          </cell>
          <cell r="P83" t="str">
            <v>3Q17</v>
          </cell>
          <cell r="Q83" t="str">
            <v>4Q17</v>
          </cell>
          <cell r="R83">
            <v>2.5</v>
          </cell>
          <cell r="S83" t="str">
            <v>CI</v>
          </cell>
          <cell r="T83" t="str">
            <v>Yes</v>
          </cell>
          <cell r="U83" t="str">
            <v>Product; Services</v>
          </cell>
          <cell r="V83">
            <v>1</v>
          </cell>
          <cell r="W83">
            <v>0</v>
          </cell>
          <cell r="X83">
            <v>0</v>
          </cell>
          <cell r="Y83">
            <v>0</v>
          </cell>
          <cell r="Z83">
            <v>0</v>
          </cell>
          <cell r="AA83">
            <v>0</v>
          </cell>
          <cell r="AB83">
            <v>0</v>
          </cell>
          <cell r="AC83">
            <v>1</v>
          </cell>
          <cell r="AD83">
            <v>1</v>
          </cell>
          <cell r="AE83">
            <v>0</v>
          </cell>
          <cell r="AF83">
            <v>0</v>
          </cell>
          <cell r="AG83">
            <v>0</v>
          </cell>
          <cell r="AH83">
            <v>0</v>
          </cell>
          <cell r="AI83">
            <v>0</v>
          </cell>
          <cell r="AJ83">
            <v>0</v>
          </cell>
          <cell r="AK83">
            <v>0</v>
          </cell>
          <cell r="AL83">
            <v>0</v>
          </cell>
          <cell r="AM83">
            <v>0</v>
          </cell>
          <cell r="AN83" t="str">
            <v>(11) Agent Support Improvements; (12) Predictive Assistance); (13) Informed CSR; (49) Persona-Based View of Cuts. Data; (50) Predictive IVR; (51) Customer Preferences inform Login; (52) Consolidation of Customer Accounts; (53) Various Payment Channels</v>
          </cell>
        </row>
        <row r="84">
          <cell r="D84" t="str">
            <v>DCII-2</v>
          </cell>
          <cell r="E84" t="str">
            <v>IVR Enhancements - Predictive</v>
          </cell>
          <cell r="F84" t="str">
            <v xml:space="preserve">The project involves enhancing and enriching existing IVR infrastructure (Cisco) with added predictive capabilities for call routing (route to the right agent), call context (predict and understand reason for the call) and call content (provide right information to IVR and CSR). Predictive IVR along with Natural voice will provide up front requisite information to the customer based on available data in the system. A set of business specific predictive rules will be developed and exposed to IVR software enabling better self-service, informed customer service, better call routing, improved service metrics and better customer satisfaction.
</v>
          </cell>
          <cell r="G84" t="str">
            <v>Main deliverable - IVR enabled with predictive capabilities
1. Business requirements for IVR predictive capabilities 
2. Functional design, development and unit testing
3. User acceptance testing</v>
          </cell>
          <cell r="H84" t="str">
            <v xml:space="preserve">1. No predictive capabilities available in existing IVR architecture/infrastructure
2. Predict reasons for customer call based on pre-defined business requirements and present up front information to IVR
3. Enable proactive and predictive customer self service options thus reducing calls to the agent </v>
          </cell>
          <cell r="I84" t="str">
            <v>Reduced phone calls and increased customer satisfaction</v>
          </cell>
          <cell r="J84" t="str">
            <v>1. Identifying best fit IVR predictive rule requirements for PSE
2. Integration with current IVR infrastructure (Cisco) and possible additional touchpoints with natural voice component
3. CRM &amp; ECC on HANA</v>
          </cell>
          <cell r="K84" t="str">
            <v xml:space="preserve">EX1-FTIP
DCII-5 CRM Guided Experience with 3 click navigation (CRM modification, excluding HANA/Predictive)
DCI-13 ECC and CRM on HANA
</v>
          </cell>
          <cell r="L84" t="str">
            <v>1. Existing IVR infrastructure with CISCO will be leveraged as the core platform
2. A subset of overall predictive rules for customer will be applied against the IVR/natural voice platform as appropriate
3. CRM &amp; ECC on HANA will enable faster and easier integration as IVR is dependent on SAP for customer and transactional data
4. HANA Predictive Analytics engine will be used.</v>
          </cell>
          <cell r="N84" t="str">
            <v>Not doing - Current IVR functionality with no added options for predictive and efficient self service processes will be retained. Incomplete realization of business benefits and impact to customer satisfaction
Delaying - Delayed realization of business benefit and customer service/satisfaction impact with current architecture</v>
          </cell>
          <cell r="O84" t="str">
            <v>Scott to work on whether we halt existing IVR work  DCII-1,2,3 all going together in 2017</v>
          </cell>
          <cell r="P84" t="str">
            <v>4Q17</v>
          </cell>
          <cell r="Q84" t="str">
            <v>1Q18</v>
          </cell>
          <cell r="R84">
            <v>1</v>
          </cell>
          <cell r="S84" t="str">
            <v>CI</v>
          </cell>
          <cell r="T84" t="str">
            <v>No</v>
          </cell>
          <cell r="V84">
            <v>1</v>
          </cell>
          <cell r="W84">
            <v>0</v>
          </cell>
          <cell r="X84">
            <v>0</v>
          </cell>
          <cell r="Y84">
            <v>0</v>
          </cell>
          <cell r="Z84">
            <v>0</v>
          </cell>
          <cell r="AA84">
            <v>0</v>
          </cell>
          <cell r="AB84">
            <v>0</v>
          </cell>
          <cell r="AC84">
            <v>0</v>
          </cell>
          <cell r="AD84">
            <v>1</v>
          </cell>
          <cell r="AE84">
            <v>1</v>
          </cell>
          <cell r="AF84">
            <v>0</v>
          </cell>
          <cell r="AG84">
            <v>0</v>
          </cell>
          <cell r="AH84">
            <v>0</v>
          </cell>
          <cell r="AI84">
            <v>0</v>
          </cell>
          <cell r="AJ84">
            <v>0</v>
          </cell>
          <cell r="AK84">
            <v>0</v>
          </cell>
          <cell r="AL84">
            <v>0</v>
          </cell>
          <cell r="AM84">
            <v>0</v>
          </cell>
        </row>
        <row r="85">
          <cell r="D85" t="str">
            <v>DCII-3</v>
          </cell>
          <cell r="E85" t="str">
            <v>Predictive alerts from CSR Screen</v>
          </cell>
          <cell r="F85" t="str">
            <v>The project involves enhancing and enriching agent CRM screen with context specific and in the moment predictive alerts with respect to the customer being serviced. The most important set of business defined predictive scenarios and associated alerts will be designed in the system and the same will be exposed to agents in SAP CRM as intelligent and context specific alerts based on the identified customer. The alerts will include all supported business functions and will be a mix of both proactive and predictive functions based on customer specific information available in the system. CSR's will use predictive alerts as a complimentary function to natural voice and predictive IVR. These will give them more insight in to customer specific requests, pending actions and available/possible service call reasons. Intelligent and context specific alerts like these would help in faster call resolution and better overall service metrics.</v>
          </cell>
          <cell r="G85" t="str">
            <v>Main deliverable - SAP CRM agent screen with predictive alerts
1. Business requirements for SAP CRM agent predictive alerts
2. Functional design, development and unit testing
3. User acceptance testing</v>
          </cell>
          <cell r="H85" t="str">
            <v>1. No predictive capabilities available in current SAP CRM agent interface
2. Predict reasons for customer call based on pre-defined business requirements and present up front information to agent CRM screen
3. Enable proactive and predictive customer based alerts to agent desktop</v>
          </cell>
          <cell r="I85" t="str">
            <v>Increased customer satisfaction, empowered service agents and context based alerts</v>
          </cell>
          <cell r="J85" t="str">
            <v>1. Business rules defined and configured in BRF+
2. SAP CRM and ECC on HANA is an added advantage</v>
          </cell>
          <cell r="L85" t="str">
            <v>1. SAP CRM and ECC on HANA for efficient integration and seamless experience
2. Predictive Analytics component of SAP HANA will be used in conjunction with business rules in BRF+</v>
          </cell>
          <cell r="N85" t="str">
            <v>Not doing - Current call center functionality in SAP CRM will be retained with no additional insight for agents. They'll continue to access disparate systems with multiple data silos for information access
Delaying - Delayed realization of business benefit and customer service/satisfaction impact with current SAP CRM functionality</v>
          </cell>
          <cell r="O85" t="str">
            <v>Scott to work on whether we halt existing IVR work  DCII-1,2,3 all going together in 2017</v>
          </cell>
          <cell r="P85" t="str">
            <v>1Q19</v>
          </cell>
          <cell r="Q85" t="str">
            <v>2Q19</v>
          </cell>
          <cell r="R85">
            <v>2.25</v>
          </cell>
          <cell r="S85" t="str">
            <v>CI</v>
          </cell>
          <cell r="T85" t="str">
            <v>Yes</v>
          </cell>
          <cell r="V85">
            <v>2</v>
          </cell>
          <cell r="W85">
            <v>0</v>
          </cell>
          <cell r="X85">
            <v>0</v>
          </cell>
          <cell r="Y85">
            <v>0</v>
          </cell>
          <cell r="Z85">
            <v>0</v>
          </cell>
          <cell r="AA85">
            <v>0</v>
          </cell>
          <cell r="AB85">
            <v>0</v>
          </cell>
          <cell r="AC85">
            <v>0</v>
          </cell>
          <cell r="AD85">
            <v>0</v>
          </cell>
          <cell r="AE85">
            <v>0</v>
          </cell>
          <cell r="AF85">
            <v>0</v>
          </cell>
          <cell r="AG85">
            <v>0</v>
          </cell>
          <cell r="AH85">
            <v>0</v>
          </cell>
          <cell r="AI85">
            <v>1</v>
          </cell>
          <cell r="AJ85">
            <v>1</v>
          </cell>
          <cell r="AK85">
            <v>0</v>
          </cell>
          <cell r="AL85">
            <v>0</v>
          </cell>
          <cell r="AM85">
            <v>0</v>
          </cell>
        </row>
        <row r="86">
          <cell r="D86" t="str">
            <v>DCII-4</v>
          </cell>
          <cell r="E86" t="str">
            <v>Multi-channel Call Center (online chat, email)</v>
          </cell>
          <cell r="F86" t="str">
            <v xml:space="preserve">The project involves adding new communication channels - online chat and email - as additional avenues for customer service enabling PSE's move towards digital transformation and Omni channel service. This will complement existing customer service channel of phone/IVR and will empower customers by providing additional ways to get in touch with PSE. Dedicated and trained CSR's will own incoming customer query queues for online chat and email just like they do with phones. They'll have access to all customer information (Customer 360) enabling them to efficiently and effectively service PSE customers through chat and email also. All business functions and customer service processes will be supported seamlessly giving both customers and agents a true omnichannel presence. (This system would replace EGain, this does not include co-browsing functionality). The data from the web-chat and email with agent should be able to feed through BW to Hana for further analytics. </v>
          </cell>
          <cell r="G86" t="str">
            <v>Main deliverable - Multichannel call center with support for online chat and email
1. Business requirements for online chat and email service offerings
2. Enabling standard (out of the box) capabilities offered by vendor/software
3. Identified gaps (delta) between vendor/software and PSE requirements
4. Functional design, development and unit testing            5. Post go-live analytics
5. User acceptance testing</v>
          </cell>
          <cell r="H86" t="str">
            <v>1. No integrated online chat and email service channels available in current environment
2. Customers will have more avenues to get serviced on top of the existing/traditional phone/IVR environment
3. Enables omni channel customer service and supports digital transformation agenda/initiative</v>
          </cell>
          <cell r="I86" t="str">
            <v>Reduced phone calls and increased customer satisfaction</v>
          </cell>
          <cell r="J86" t="str">
            <v>1. Vendor selection for multichannel call center</v>
          </cell>
          <cell r="L86" t="str">
            <v>1. SAP CRM will still be used as the customer service system of record
2. Additional capabilities for email and chat must leveraged through Cisco or other possible niche vendors in this space</v>
          </cell>
          <cell r="M86" t="str">
            <v>1. Scope and functionality that can be offered through other channels like email and chat must be defined
2. Finalized decision on choice of vendor and associated purchasing processes
3. Integration aspects between SAP, third party systems and additional service channels
4. Change management considerations for orienting agents towards new service channel</v>
          </cell>
          <cell r="N86" t="str">
            <v>Not doing - Customer service experience via phone/IVR cannot be extended and offered through other channels like email and chat
Delaying - Disconnected overall customer service experience from a cross channel and closed loop perspective</v>
          </cell>
          <cell r="O86" t="str">
            <v>Scott has mentioned that this could be done sooner. May want to move this up if budget allows</v>
          </cell>
          <cell r="P86" t="str">
            <v>4Q17</v>
          </cell>
          <cell r="Q86" t="str">
            <v>4Q18</v>
          </cell>
          <cell r="R86">
            <v>0.5</v>
          </cell>
          <cell r="S86" t="str">
            <v>CI</v>
          </cell>
          <cell r="T86" t="str">
            <v>No</v>
          </cell>
          <cell r="V86">
            <v>2</v>
          </cell>
          <cell r="W86">
            <v>0</v>
          </cell>
          <cell r="X86">
            <v>0</v>
          </cell>
          <cell r="Y86">
            <v>0</v>
          </cell>
          <cell r="Z86">
            <v>0</v>
          </cell>
          <cell r="AA86">
            <v>0</v>
          </cell>
          <cell r="AB86">
            <v>0</v>
          </cell>
          <cell r="AC86">
            <v>0</v>
          </cell>
          <cell r="AD86">
            <v>1</v>
          </cell>
          <cell r="AE86">
            <v>1</v>
          </cell>
          <cell r="AF86">
            <v>1</v>
          </cell>
          <cell r="AG86">
            <v>1</v>
          </cell>
          <cell r="AH86">
            <v>1</v>
          </cell>
          <cell r="AI86">
            <v>0</v>
          </cell>
          <cell r="AJ86">
            <v>0</v>
          </cell>
          <cell r="AK86">
            <v>0</v>
          </cell>
          <cell r="AL86">
            <v>0</v>
          </cell>
          <cell r="AM86">
            <v>0</v>
          </cell>
        </row>
        <row r="87">
          <cell r="D87" t="str">
            <v>DCII-5</v>
          </cell>
          <cell r="E87" t="str">
            <v>CRM - CSR Guided Experience  with 3 click navigation (CRM modification, excluding Hana/prediction)</v>
          </cell>
          <cell r="F87" t="str">
            <v>The project involves enabling CSR guided experience with 3 click navigation for pre-defined business scenarios. Guided experience will enable a step by step procedure based user experience for agents in SAP CRM especially for critical business scenarios like Start/Stop/Transfer, Service orders, Customer master data creation etc. Standard SAP CRM functionality (guided procedures) will be leveraged as a baseline and any PSE specific requirements will be designed as add ons. This will provide additional intelligence and guidance to CSR's as they navigate through various business processes eventually leading to better service metrics, faster resolution and improved customer satisfaction.</v>
          </cell>
          <cell r="G87" t="str">
            <v>Main deliverable - CRM with CSR Guided Experience
1. Business requirements for CSR guided experience scenarios
2. Enabling standard (out of the box) SAP CRM functionality
3. Identified gaps (delta) between standard SAP CRM and PSE requirements
4. Functional design, development and unit testing
5. User acceptance testing</v>
          </cell>
          <cell r="H87" t="str">
            <v>1. Limited CSR guided experience in current state
2. Agents need more system based guided intelligence and support as they navigate through various processes and customer service issues
3. Call center will need to transform as "in the moment" service channel with access to all customer data through supportive guidance and requisite information</v>
          </cell>
          <cell r="I87" t="str">
            <v>Reduced phone calls and increased customer satisfaction</v>
          </cell>
          <cell r="J87" t="str">
            <v>1. A set of business processes requiring guided procedures in SAP CRM must be identified by business</v>
          </cell>
          <cell r="L87" t="str">
            <v>1. SAP CRM and ECC will be the main systems of record
2. Business processes requiring guided procedures will be defined by the business</v>
          </cell>
          <cell r="M87" t="str">
            <v xml:space="preserve">for items we are proposing to do at same time as HANA for CRM, need to consider that we may not have environments to use so costs need to be factored in for our project needs  </v>
          </cell>
          <cell r="N87" t="str">
            <v>Not doing - Current agent experience in SAP CRM will remain as is. It is not effective with multiple systems of access with limited guidance path for most of the processes
Delaying - Delayed realization of business benefit and customer service/satisfaction impact with current SAP CRM user experience</v>
          </cell>
          <cell r="O87" t="str">
            <v>Considering having the development team work directly with the Call Center team  in an UI Agile team approach</v>
          </cell>
          <cell r="P87" t="str">
            <v>4Q17</v>
          </cell>
          <cell r="Q87" t="str">
            <v>4Q18</v>
          </cell>
          <cell r="R87">
            <v>6</v>
          </cell>
          <cell r="S87" t="str">
            <v>CI</v>
          </cell>
          <cell r="T87" t="str">
            <v>Yes</v>
          </cell>
          <cell r="U87" t="str">
            <v>SI</v>
          </cell>
          <cell r="V87">
            <v>2</v>
          </cell>
          <cell r="W87">
            <v>0</v>
          </cell>
          <cell r="X87">
            <v>0</v>
          </cell>
          <cell r="Y87">
            <v>0</v>
          </cell>
          <cell r="Z87">
            <v>0</v>
          </cell>
          <cell r="AA87">
            <v>0</v>
          </cell>
          <cell r="AB87">
            <v>0</v>
          </cell>
          <cell r="AC87">
            <v>0</v>
          </cell>
          <cell r="AD87">
            <v>1</v>
          </cell>
          <cell r="AE87">
            <v>1</v>
          </cell>
          <cell r="AF87">
            <v>1</v>
          </cell>
          <cell r="AG87">
            <v>1</v>
          </cell>
          <cell r="AH87">
            <v>1</v>
          </cell>
          <cell r="AI87">
            <v>0</v>
          </cell>
          <cell r="AJ87">
            <v>0</v>
          </cell>
          <cell r="AK87">
            <v>0</v>
          </cell>
          <cell r="AL87">
            <v>0</v>
          </cell>
          <cell r="AM87">
            <v>0</v>
          </cell>
        </row>
        <row r="88">
          <cell r="D88" t="str">
            <v>DCII-6</v>
          </cell>
          <cell r="E88" t="str">
            <v>CCS Customer Intake</v>
          </cell>
          <cell r="F88" t="str">
            <v xml:space="preserve">1. (formally S5-5) A customer facing self-service portal via pse.com for initiating service for new construction including status updates and proactive notifications. The Customer Portal (below) will include scheduling service provider and PSE field work at multiple steps in the process from initiation to activation of the meter(s). 
A self service process for initiating service for new construction including status updates and proactive notifications via web. business is much different than a simple start service transaction.  Customer Portal (below) will include scheduling service provider and PSE field work at multiple steps in the process from initiation to activation of the meter(s).
2. As a near term solution, the agent (CCR) UX will be simplified to allow much quicker agent processing of phone requests.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                                                                                                                               </v>
          </cell>
          <cell r="G88" t="str">
            <v>Back in process for CSRs. A self service interface that will walk customers through all the various channels (residential and developers) through the complicated process of requesting service for new construction, including a portal to view status and proactive project updates.</v>
          </cell>
          <cell r="I88" t="str">
            <v>• Customer Construction payroll reduction (2 FTE’s)
• Improved call handling time (3 Minutes)
• Customer Service improvements in call completion</v>
          </cell>
          <cell r="J88" t="str">
            <v xml:space="preserve">Infosource has access to WEBIC
i. Create TMD
ii. Create BP
iii. Create SN
iv. Create Work order
v. Create Sales document.
</v>
          </cell>
          <cell r="K88" t="str">
            <v xml:space="preserve">DCIII-9 P7 - Customer Work Portal </v>
          </cell>
          <cell r="L88" t="str">
            <v xml:space="preserve">1. WEBIC will be used to launch these fop
2. Meter Loading and Move-in is not technically feasible at this time
3. Adhoc report is provided to catch missing move-in on new meter set
</v>
          </cell>
          <cell r="N88" t="str">
            <v>Risk of Not Doing / Delaying
• Potential delay in the customer self service construction roadmap for service request and project tacking.
• Increasing departmental expense by adding staff or accruing overtime,  to align with the growth of business and maintaining service levels.
• Degradation of cycle time for customer order placement.</v>
          </cell>
          <cell r="O88" t="str">
            <v>From Operations ITSR. Previous Description "Customer &amp; System Projects (C&amp;SP) proposes creating a data entry screen within ECC or WEBIC, that will allow a construction call agent the ability to display, change and create the required SAP records for new or existing customers requesting service from PSE.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v>
          </cell>
          <cell r="P88" t="str">
            <v>1Q17</v>
          </cell>
          <cell r="Q88" t="str">
            <v>2Q17</v>
          </cell>
          <cell r="R88">
            <v>0.75</v>
          </cell>
          <cell r="S88" t="str">
            <v>CI</v>
          </cell>
          <cell r="T88" t="str">
            <v>No</v>
          </cell>
          <cell r="V88">
            <v>1</v>
          </cell>
          <cell r="W88">
            <v>0</v>
          </cell>
          <cell r="X88">
            <v>0</v>
          </cell>
          <cell r="Y88">
            <v>0</v>
          </cell>
          <cell r="Z88">
            <v>0</v>
          </cell>
          <cell r="AA88">
            <v>1</v>
          </cell>
          <cell r="AB88">
            <v>1</v>
          </cell>
          <cell r="AC88">
            <v>0</v>
          </cell>
          <cell r="AD88">
            <v>0</v>
          </cell>
          <cell r="AE88">
            <v>0</v>
          </cell>
          <cell r="AF88">
            <v>0</v>
          </cell>
          <cell r="AG88">
            <v>0</v>
          </cell>
          <cell r="AH88">
            <v>0</v>
          </cell>
          <cell r="AI88">
            <v>0</v>
          </cell>
          <cell r="AJ88">
            <v>0</v>
          </cell>
          <cell r="AK88">
            <v>0</v>
          </cell>
          <cell r="AL88">
            <v>0</v>
          </cell>
          <cell r="AM88">
            <v>0</v>
          </cell>
        </row>
        <row r="89">
          <cell r="E89" t="str">
            <v>III. Integrated Work Management</v>
          </cell>
        </row>
        <row r="90">
          <cell r="D90" t="str">
            <v>DCIII-1</v>
          </cell>
          <cell r="E90" t="str">
            <v>P0 - GIS CAD Design</v>
          </cell>
          <cell r="F90" t="str">
            <v>Improve the accuracy and timeliness of GIS data and model of gas and electric networks and improving efficiencies of MRT staff &amp; CSP designers through integration between the design tool and GIS.</v>
          </cell>
          <cell r="G90" t="str">
            <v xml:space="preserve">AutoCAD Utility Designer (AUD) Implementation
Engineering design calculations in AUD
Integration from GIS to pass Maps &amp; As Is plant to AUD
Integration from AUD to GIS to pass approved designs to SW GIS
Integration from SAP to AUD to pass Design Work Order info to AUD
Integration from SAP to AUD to pass material (task list) master data info to AUD
Integration between AUD &amp; WINEST to exchange estimate detail for designs
Integration from AUD to SAP to pass BOM info to work order
Display of Construction WIP (Work In Progress) layer in GIS
 </v>
          </cell>
          <cell r="P90" t="str">
            <v>2Q16</v>
          </cell>
          <cell r="Q90" t="str">
            <v>2Q17</v>
          </cell>
          <cell r="R90">
            <v>1.25</v>
          </cell>
          <cell r="S90" t="str">
            <v>IWM</v>
          </cell>
          <cell r="T90" t="str">
            <v>No</v>
          </cell>
          <cell r="V90">
            <v>1</v>
          </cell>
          <cell r="W90">
            <v>0</v>
          </cell>
          <cell r="X90">
            <v>1</v>
          </cell>
          <cell r="Y90">
            <v>1</v>
          </cell>
          <cell r="Z90">
            <v>1</v>
          </cell>
          <cell r="AA90">
            <v>1</v>
          </cell>
          <cell r="AB90">
            <v>1</v>
          </cell>
          <cell r="AC90">
            <v>0</v>
          </cell>
          <cell r="AD90">
            <v>0</v>
          </cell>
          <cell r="AE90">
            <v>0</v>
          </cell>
          <cell r="AF90">
            <v>0</v>
          </cell>
          <cell r="AG90">
            <v>0</v>
          </cell>
          <cell r="AH90">
            <v>0</v>
          </cell>
          <cell r="AI90">
            <v>0</v>
          </cell>
          <cell r="AJ90">
            <v>0</v>
          </cell>
          <cell r="AK90">
            <v>0</v>
          </cell>
          <cell r="AL90">
            <v>0</v>
          </cell>
          <cell r="AM90">
            <v>0</v>
          </cell>
          <cell r="AN90" t="str">
            <v xml:space="preserve">(2) CX Strategy, (3) Mobile UX Strategy, (4) Unified Customer Data Model, (13) Informed CSR; (17) Outage/Hazard reporting; (18) Outage Map; (19) Customer Preference Center; (20) Proactive/Predictive Help; (21) Real time data captured/distributed; (23) Call out/Workforce Mgmt. Tool; (24) Damage Assessor Mobile App; (25) Campaign Management; (26) Mobile capability in the field(28) Routing and Scheduling Field; (33) Auto storm notifications; (34) Enhanced Mobile/Web Outage Reporting; (35) Enhanced GIS Data Improvements; (40) AMI Meters; (44) SAP Maintenance &amp; Repair Auto Notifications; (45) Customer Facing Scheduling System; (46) Automated Reporting; (50) Predictive IVR; </v>
          </cell>
        </row>
        <row r="91">
          <cell r="D91" t="str">
            <v>DCIII-2</v>
          </cell>
          <cell r="E91" t="str">
            <v xml:space="preserve">P2 - IWM Cost Management </v>
          </cell>
          <cell r="F91" t="str">
            <v xml:space="preserve"> SAP ECC PM, FI, CO, PS, and other changes to enable full lifecycle Financial tracking of tracking of a PM work order / operation pair for all IWM targeted work.  </v>
          </cell>
          <cell r="G91" t="str">
            <v>Move away from use of Standing orders &amp; Internal orders for IWM field work
Planned hours and costs to be captured on work order. Explore need for estimated values
Actual hrs. and costs to be captured in order
Alignment of activity types and costing sheets to align with crew Work Centers for planning / actuals
Move all IWM field work into SAP PM / CRB
Revisit as revise Order Types, status profiles on orders and operations for PM Maintenance &amp; Service orders
Implement SAP OAA as needed to minimize order counts for one job
Revisit and revise the WO settlement rule derivation and FERC indicator derivation for all IWM related work
Move away from FERC order types. FERC derived from technical asset &amp; work type
SAP FERC module considerations 
SAP to Power Plan integration for Planned &amp; Actual PU''s and costs
Review, revise as needed, and enforce PS WBS tie to order / operation to facilitate program &amp; project labor &amp; cost tracking.
Establish appropriate unit cost metrics for different types of work.</v>
          </cell>
          <cell r="M91" t="str">
            <v xml:space="preserve">Need to consider HANA on CRM/ECC work in 2017 as this may impact the timeline and work may need to shift  </v>
          </cell>
          <cell r="P91" t="str">
            <v>1Q17</v>
          </cell>
          <cell r="Q91" t="str">
            <v>3Q17</v>
          </cell>
          <cell r="R91">
            <v>4</v>
          </cell>
          <cell r="S91" t="str">
            <v>IWM</v>
          </cell>
          <cell r="T91" t="str">
            <v>Yes</v>
          </cell>
          <cell r="V91">
            <v>3</v>
          </cell>
          <cell r="W91">
            <v>0</v>
          </cell>
          <cell r="X91">
            <v>0</v>
          </cell>
          <cell r="Y91">
            <v>0</v>
          </cell>
          <cell r="Z91">
            <v>0</v>
          </cell>
          <cell r="AA91">
            <v>1</v>
          </cell>
          <cell r="AB91">
            <v>1</v>
          </cell>
          <cell r="AC91">
            <v>1</v>
          </cell>
          <cell r="AD91">
            <v>0</v>
          </cell>
          <cell r="AE91">
            <v>0</v>
          </cell>
          <cell r="AF91">
            <v>0</v>
          </cell>
          <cell r="AG91">
            <v>0</v>
          </cell>
          <cell r="AH91">
            <v>0</v>
          </cell>
          <cell r="AI91">
            <v>0</v>
          </cell>
          <cell r="AJ91">
            <v>0</v>
          </cell>
          <cell r="AK91">
            <v>0</v>
          </cell>
          <cell r="AL91">
            <v>0</v>
          </cell>
          <cell r="AM91">
            <v>0</v>
          </cell>
        </row>
        <row r="92">
          <cell r="D92" t="str">
            <v>DCIII-3</v>
          </cell>
          <cell r="E92" t="str">
            <v>P3a - SAP Work Management System (WMS)</v>
          </cell>
          <cell r="F92" t="str">
            <v>Consistent views and approach for all work in SAP. Provides visibility through the lifecycle of the work from initialization through project close.
Allow for use of standard SAP and SAP certified applications to order &amp; track materials/services, date plan, assign work, push to mobile and update, etc.</v>
          </cell>
          <cell r="G92" t="str">
            <v>Move to one order representing one unit of work. Operations are tasks required to perform that work
Full use &amp; Maintenance of Work Centers to identify crews (internal &amp; external) and individuals (internal)
Move all IWM field work into SAP PM / CRB
Revisit and revise Order Types, status profiles on orders and operations for PM Maintenance &amp; Service orders
All orders / operations to be geo-coded for placement on GIS viewer
All orders / operations to be related to an asset, customer, or groups thereof
Revisit and revise operation control keys and Operation text keys
Revise processes for follow up work including link of notifications with orders, use of notification long text, notification tasks vs operations
Explore value of using Fiori, UI5, and / or Personas to facilitate work order / operation &amp; Notification viewing and processing
Relate planned material &amp; Services to the order / operations it is planned to be used on.
Identify method to constrain advancing operation status based on notification task status</v>
          </cell>
          <cell r="H92" t="str">
            <v>Consistent views and approach for all work in SAP. Provides visibility through the lifecycle of the work from initiate to close
Allow for use of standard SAP and SAP certified applications to order &amp; track materials/services, date plan, assign work, push to mobile and update, etc.
Needed to support (prerequisite) for other IWM projects</v>
          </cell>
          <cell r="M92" t="str">
            <v xml:space="preserve">Need to consider HANA on CRM/ECC work in 2017 as this may impact the timeline and work may need to shift  </v>
          </cell>
          <cell r="P92" t="str">
            <v>1Q17</v>
          </cell>
          <cell r="Q92" t="str">
            <v>3Q17</v>
          </cell>
          <cell r="R92">
            <v>3.25</v>
          </cell>
          <cell r="S92" t="str">
            <v>IWM</v>
          </cell>
          <cell r="T92" t="str">
            <v>Yes</v>
          </cell>
          <cell r="U92" t="str">
            <v>Product; SI</v>
          </cell>
          <cell r="V92">
            <v>2</v>
          </cell>
          <cell r="W92">
            <v>0</v>
          </cell>
          <cell r="X92">
            <v>0</v>
          </cell>
          <cell r="Y92">
            <v>0</v>
          </cell>
          <cell r="Z92">
            <v>0</v>
          </cell>
          <cell r="AA92">
            <v>1</v>
          </cell>
          <cell r="AB92">
            <v>1</v>
          </cell>
          <cell r="AC92">
            <v>1</v>
          </cell>
          <cell r="AD92">
            <v>0</v>
          </cell>
          <cell r="AE92">
            <v>0</v>
          </cell>
          <cell r="AF92">
            <v>0</v>
          </cell>
          <cell r="AG92">
            <v>0</v>
          </cell>
          <cell r="AH92">
            <v>0</v>
          </cell>
          <cell r="AI92">
            <v>0</v>
          </cell>
          <cell r="AJ92">
            <v>0</v>
          </cell>
          <cell r="AK92">
            <v>0</v>
          </cell>
          <cell r="AL92">
            <v>0</v>
          </cell>
          <cell r="AM92">
            <v>0</v>
          </cell>
        </row>
        <row r="93">
          <cell r="D93" t="str">
            <v>DCIII-4</v>
          </cell>
          <cell r="E93" t="str">
            <v>P3b - Workforce Scheduling</v>
          </cell>
          <cell r="F93" t="str">
            <v xml:space="preserve">Design &amp; common build of Scheduling, Dispatch, Process &amp; Technology for all Gas &amp; Electric field work. </v>
          </cell>
          <cell r="G93" t="str">
            <v>Schedule / dispatch work order/operation to crew or individual
Resource loaded (hrs.) order/operations scheduled to dates &amp; times (where app) and with constraints
Match job requirements to skills
Schedule / dispatch work based on priorities
Validation of requirements / dependencies met
Accommodate worker non-availability (e.g. PTO)
Geospatial representation of work
Integration with customer appointment system
Integration with work shift and call out schedule
Route optimization
Awareness of crew location &amp; dispatched work status</v>
          </cell>
          <cell r="H93" t="str">
            <v xml:space="preserve">Visibility to all work that is ready to be executed and its priority
Ability to assign work to workers with the right skills, availability, and geography
Know the status of the dispatched work
Spatial awareness of work and available crews  </v>
          </cell>
          <cell r="M93" t="str">
            <v xml:space="preserve">Need to consider HANA on CRM/ECC work in 2017 as this may impact the timeline and work may need to shift  </v>
          </cell>
          <cell r="P93" t="str">
            <v>1Q17</v>
          </cell>
          <cell r="Q93" t="str">
            <v>3Q17</v>
          </cell>
          <cell r="R93">
            <v>3.75</v>
          </cell>
          <cell r="S93" t="str">
            <v>IWM</v>
          </cell>
          <cell r="T93" t="str">
            <v>Yes</v>
          </cell>
          <cell r="U93" t="str">
            <v>Product; SI</v>
          </cell>
          <cell r="V93">
            <v>2</v>
          </cell>
          <cell r="W93">
            <v>0</v>
          </cell>
          <cell r="X93">
            <v>0</v>
          </cell>
          <cell r="Y93">
            <v>0</v>
          </cell>
          <cell r="Z93">
            <v>0</v>
          </cell>
          <cell r="AA93">
            <v>1</v>
          </cell>
          <cell r="AB93">
            <v>1</v>
          </cell>
          <cell r="AC93">
            <v>1</v>
          </cell>
          <cell r="AD93">
            <v>0</v>
          </cell>
          <cell r="AE93">
            <v>0</v>
          </cell>
          <cell r="AF93">
            <v>0</v>
          </cell>
          <cell r="AG93">
            <v>0</v>
          </cell>
          <cell r="AH93">
            <v>0</v>
          </cell>
          <cell r="AI93">
            <v>0</v>
          </cell>
          <cell r="AJ93">
            <v>0</v>
          </cell>
          <cell r="AK93">
            <v>0</v>
          </cell>
          <cell r="AL93">
            <v>0</v>
          </cell>
          <cell r="AM93">
            <v>0</v>
          </cell>
        </row>
        <row r="94">
          <cell r="D94" t="str">
            <v>DCIII-5</v>
          </cell>
          <cell r="E94" t="str">
            <v xml:space="preserve">P3c - Workforce Mobility </v>
          </cell>
          <cell r="F94" t="str">
            <v>Provide crews electronic mobile capabilities to receive, status, and report on work activities. This will enable field employees to easily access customer data and account information. This will also provide easy accessibility and self service functionalities in a Mobile Native app experience for employees.  Will start 4th quarter 2016 with scoping, to be charged to Vesta's 2016 work order.</v>
          </cell>
          <cell r="G94" t="str">
            <v>Receive work activities (pull/ push) assigned to individual or crew
Update status of assigned work - disconnected &amp; connected modes
Complete electronic forms to report work results (order/ops, notifications, measurement docs, forms)
Upload / synch results to SAP - Near Real Time
Geo spatial view of work, customers, and assets
Update of Asset attributes &amp; initiate creation of additional assets
Initiate new / follow on work while in field
Barcode, RFID enabled to facilitate asset locating, recording, &amp; form filling
Synchronized with Customer Appointment System</v>
          </cell>
          <cell r="M94" t="str">
            <v xml:space="preserve">Need to consider HANA on CRM/ECC work in 2017 as this may impact the timeline and work may need to shift  </v>
          </cell>
          <cell r="P94" t="str">
            <v>4Q16</v>
          </cell>
          <cell r="Q94" t="str">
            <v>3Q17</v>
          </cell>
          <cell r="R94">
            <v>3.75</v>
          </cell>
          <cell r="S94" t="str">
            <v>IWM</v>
          </cell>
          <cell r="T94" t="str">
            <v>Yes</v>
          </cell>
          <cell r="U94" t="str">
            <v>Product; SI</v>
          </cell>
          <cell r="V94">
            <v>2</v>
          </cell>
          <cell r="W94">
            <v>0</v>
          </cell>
          <cell r="X94">
            <v>0</v>
          </cell>
          <cell r="Y94">
            <v>0</v>
          </cell>
          <cell r="Z94">
            <v>1</v>
          </cell>
          <cell r="AA94">
            <v>1</v>
          </cell>
          <cell r="AB94">
            <v>1</v>
          </cell>
          <cell r="AC94">
            <v>1</v>
          </cell>
          <cell r="AD94">
            <v>0</v>
          </cell>
          <cell r="AE94">
            <v>0</v>
          </cell>
          <cell r="AF94">
            <v>0</v>
          </cell>
          <cell r="AG94">
            <v>0</v>
          </cell>
          <cell r="AH94">
            <v>0</v>
          </cell>
          <cell r="AI94">
            <v>0</v>
          </cell>
          <cell r="AJ94">
            <v>0</v>
          </cell>
          <cell r="AK94">
            <v>0</v>
          </cell>
          <cell r="AL94">
            <v>0</v>
          </cell>
          <cell r="AM94">
            <v>0</v>
          </cell>
        </row>
        <row r="95">
          <cell r="D95" t="str">
            <v>DCIII-6</v>
          </cell>
          <cell r="E95" t="str">
            <v>P4 - Gas Customer Facing Work Rollout</v>
          </cell>
          <cell r="F95" t="str">
            <v>Deployment to Gas First Response teams of the Work Management, Scheduling, and Mobile Processes and Tools .</v>
          </cell>
          <cell r="G95"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5" t="str">
            <v>3Q17</v>
          </cell>
          <cell r="Q95" t="str">
            <v>2Q18</v>
          </cell>
          <cell r="R95">
            <v>2.5</v>
          </cell>
          <cell r="S95" t="str">
            <v>IWM</v>
          </cell>
          <cell r="T95" t="str">
            <v>Yes</v>
          </cell>
          <cell r="U95" t="str">
            <v>Product; SI</v>
          </cell>
          <cell r="V95">
            <v>3</v>
          </cell>
          <cell r="W95">
            <v>0</v>
          </cell>
          <cell r="X95">
            <v>0</v>
          </cell>
          <cell r="Y95">
            <v>0</v>
          </cell>
          <cell r="Z95">
            <v>0</v>
          </cell>
          <cell r="AA95">
            <v>0</v>
          </cell>
          <cell r="AB95">
            <v>0</v>
          </cell>
          <cell r="AC95">
            <v>1</v>
          </cell>
          <cell r="AD95">
            <v>1</v>
          </cell>
          <cell r="AE95">
            <v>1</v>
          </cell>
          <cell r="AF95">
            <v>1</v>
          </cell>
          <cell r="AG95">
            <v>0</v>
          </cell>
          <cell r="AH95">
            <v>0</v>
          </cell>
          <cell r="AI95">
            <v>0</v>
          </cell>
          <cell r="AJ95">
            <v>0</v>
          </cell>
          <cell r="AK95">
            <v>0</v>
          </cell>
          <cell r="AL95">
            <v>0</v>
          </cell>
          <cell r="AM95">
            <v>0</v>
          </cell>
        </row>
        <row r="96">
          <cell r="D96" t="str">
            <v>DCIII-7</v>
          </cell>
          <cell r="E96" t="str">
            <v>P5 - Electric customer facing work rollout</v>
          </cell>
          <cell r="F96" t="str">
            <v>Deployment to Electric First Response teams of the Work Management, Scheduling, and Mobile Processes and Tools.</v>
          </cell>
          <cell r="G96"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6" t="str">
            <v>2Q18</v>
          </cell>
          <cell r="Q96" t="str">
            <v>4Q18</v>
          </cell>
          <cell r="R96">
            <v>2.25</v>
          </cell>
          <cell r="S96" t="str">
            <v>IWM</v>
          </cell>
          <cell r="T96" t="str">
            <v>Yes</v>
          </cell>
          <cell r="V96">
            <v>3</v>
          </cell>
          <cell r="W96">
            <v>0</v>
          </cell>
          <cell r="X96">
            <v>0</v>
          </cell>
          <cell r="Y96">
            <v>0</v>
          </cell>
          <cell r="Z96">
            <v>0</v>
          </cell>
          <cell r="AA96">
            <v>0</v>
          </cell>
          <cell r="AB96">
            <v>0</v>
          </cell>
          <cell r="AC96">
            <v>0</v>
          </cell>
          <cell r="AD96">
            <v>0</v>
          </cell>
          <cell r="AE96">
            <v>0</v>
          </cell>
          <cell r="AF96">
            <v>1</v>
          </cell>
          <cell r="AG96">
            <v>1</v>
          </cell>
          <cell r="AH96">
            <v>1</v>
          </cell>
          <cell r="AI96">
            <v>0</v>
          </cell>
          <cell r="AJ96">
            <v>0</v>
          </cell>
          <cell r="AK96">
            <v>0</v>
          </cell>
          <cell r="AL96">
            <v>0</v>
          </cell>
          <cell r="AM96">
            <v>0</v>
          </cell>
        </row>
        <row r="97">
          <cell r="D97" t="str">
            <v>DCIII-8</v>
          </cell>
          <cell r="E97" t="str">
            <v xml:space="preserve">P6 - Meter Management </v>
          </cell>
          <cell r="F97" t="str">
            <v xml:space="preserve">Targeted rollout to Gas &amp; Electric Measurements / Metering groups. Update end to end meter management processes to include lifecycle testing and tracking of all billing meters including meter shop, warehouse, transport, and field metering activities. </v>
          </cell>
          <cell r="G97" t="str">
            <v>all tracking of billing meters through lifecycle
Meter shop Process overhauls (include sampling, returns, bench tests, etc.)
Real time validation of field removals &amp; installs to capture meter data &amp; reads
barcode enabled field and meter shop processes
Meter damage assessment form
Consistent use of meter access notes for field use
AMR / AMI network asset data update processes</v>
          </cell>
          <cell r="K97" t="str">
            <v>Need to tie this to AMI deployment, also tied to Warehouse inventory management</v>
          </cell>
          <cell r="P97" t="str">
            <v>2Q18</v>
          </cell>
          <cell r="Q97" t="str">
            <v>4Q18</v>
          </cell>
          <cell r="R97">
            <v>2.5</v>
          </cell>
          <cell r="S97" t="str">
            <v>IWM</v>
          </cell>
          <cell r="T97" t="str">
            <v>Yes</v>
          </cell>
          <cell r="V97">
            <v>2</v>
          </cell>
          <cell r="W97">
            <v>0</v>
          </cell>
          <cell r="X97">
            <v>0</v>
          </cell>
          <cell r="Y97">
            <v>0</v>
          </cell>
          <cell r="Z97">
            <v>0</v>
          </cell>
          <cell r="AA97">
            <v>0</v>
          </cell>
          <cell r="AB97">
            <v>0</v>
          </cell>
          <cell r="AC97">
            <v>0</v>
          </cell>
          <cell r="AD97">
            <v>0</v>
          </cell>
          <cell r="AE97">
            <v>0</v>
          </cell>
          <cell r="AF97">
            <v>1</v>
          </cell>
          <cell r="AG97">
            <v>1</v>
          </cell>
          <cell r="AH97">
            <v>1</v>
          </cell>
          <cell r="AI97">
            <v>0</v>
          </cell>
          <cell r="AJ97">
            <v>0</v>
          </cell>
          <cell r="AK97">
            <v>0</v>
          </cell>
          <cell r="AL97">
            <v>0</v>
          </cell>
          <cell r="AM97">
            <v>0</v>
          </cell>
        </row>
        <row r="98">
          <cell r="D98" t="str">
            <v>DCIII-12</v>
          </cell>
          <cell r="E98" t="str">
            <v>P7 - Compatible Units Library</v>
          </cell>
          <cell r="F98" t="str">
            <v>The development of SAP Compatible Units (CU) and CU library to facilitate repeatable design &amp; construction work.</v>
          </cell>
          <cell r="G98" t="str">
            <v>PR3 Standard Materials &amp; Services
PR4 Effective material &amp; services classification/ taxonomy
FA2 CU based management of PU installs, removals, &amp; Transfers
DC4 System based CU's based on approved standards
DC6 Graphical, tabular, and template based designs</v>
          </cell>
          <cell r="I98" t="str">
            <v>By implementing  repeatable design &amp; construction work you provide improved field estimating &amp; design through use of mobile design, SAP compatible units, repeatable design assemblies, and integrated estimating tools. Estimate capability to include CIAC calculation and tracking.</v>
          </cell>
          <cell r="J98" t="str">
            <v>&gt; Back office processes reworked, trained and communicated
&gt; SAP Work Management with Compatible Units implemented
&gt; SAP Work Management with Operations implemented
&gt; Standards defined
&gt; Resource data updated and integrated
&gt; Asset data and FLOC updated</v>
          </cell>
          <cell r="M98" t="str">
            <v>&gt; WM process not delivered appropriately
&gt; CU Library constructed
&gt; Standards Defined
&gt; Poor Asset or FLOC data
&gt; Poor resource data
&gt; Poor customer data
&gt; Mobility slowly implemented or not at all</v>
          </cell>
          <cell r="P98" t="str">
            <v>2Q18</v>
          </cell>
          <cell r="Q98" t="str">
            <v>4Q18</v>
          </cell>
          <cell r="R98">
            <v>2</v>
          </cell>
          <cell r="S98" t="str">
            <v>IWM</v>
          </cell>
          <cell r="T98" t="str">
            <v>Yes</v>
          </cell>
          <cell r="V98">
            <v>2</v>
          </cell>
          <cell r="W98">
            <v>0</v>
          </cell>
          <cell r="X98">
            <v>0</v>
          </cell>
          <cell r="Y98">
            <v>0</v>
          </cell>
          <cell r="Z98">
            <v>0</v>
          </cell>
          <cell r="AA98">
            <v>0</v>
          </cell>
          <cell r="AB98">
            <v>0</v>
          </cell>
          <cell r="AC98">
            <v>0</v>
          </cell>
          <cell r="AD98">
            <v>0</v>
          </cell>
          <cell r="AE98">
            <v>0</v>
          </cell>
          <cell r="AF98">
            <v>1</v>
          </cell>
          <cell r="AG98">
            <v>1</v>
          </cell>
          <cell r="AH98">
            <v>1</v>
          </cell>
          <cell r="AI98">
            <v>0</v>
          </cell>
          <cell r="AJ98">
            <v>0</v>
          </cell>
          <cell r="AK98">
            <v>0</v>
          </cell>
          <cell r="AL98">
            <v>0</v>
          </cell>
          <cell r="AM98">
            <v>0</v>
          </cell>
        </row>
        <row r="99">
          <cell r="D99" t="str">
            <v>DCIII-10</v>
          </cell>
          <cell r="E99" t="str">
            <v>P9 - Customer Work Status Portal</v>
          </cell>
          <cell r="F99" t="str">
            <v xml:space="preserve">To provide customer web access to check status of activities affecting that customer. Activities for which status will be available include; appointment status, service work status, outage (planned &amp; unplanned) status, and PSE work in the vicinity. </v>
          </cell>
          <cell r="G99" t="str">
            <v>Customer view of status of work requested by the customer
Customer access to status of work directly affecting the customer
Customer access to status of nearby PSE work indirectly affecting the customer 
CSR &amp; other PSE view of above scenarios</v>
          </cell>
          <cell r="J99" t="str">
            <v>DCIII-9</v>
          </cell>
          <cell r="P99" t="str">
            <v>2Q18</v>
          </cell>
          <cell r="Q99" t="str">
            <v>2Q19</v>
          </cell>
          <cell r="R99">
            <v>3</v>
          </cell>
          <cell r="S99" t="str">
            <v>IWM</v>
          </cell>
          <cell r="T99" t="str">
            <v>Yes</v>
          </cell>
          <cell r="V99">
            <v>2</v>
          </cell>
          <cell r="W99">
            <v>0</v>
          </cell>
          <cell r="X99">
            <v>0</v>
          </cell>
          <cell r="Y99">
            <v>0</v>
          </cell>
          <cell r="Z99">
            <v>0</v>
          </cell>
          <cell r="AA99">
            <v>0</v>
          </cell>
          <cell r="AB99">
            <v>0</v>
          </cell>
          <cell r="AC99">
            <v>0</v>
          </cell>
          <cell r="AD99">
            <v>0</v>
          </cell>
          <cell r="AE99">
            <v>0</v>
          </cell>
          <cell r="AF99">
            <v>1</v>
          </cell>
          <cell r="AG99">
            <v>1</v>
          </cell>
          <cell r="AH99">
            <v>1</v>
          </cell>
          <cell r="AI99">
            <v>1</v>
          </cell>
          <cell r="AJ99">
            <v>1</v>
          </cell>
          <cell r="AK99">
            <v>0</v>
          </cell>
          <cell r="AL99">
            <v>0</v>
          </cell>
          <cell r="AM99">
            <v>0</v>
          </cell>
        </row>
        <row r="100">
          <cell r="D100" t="str">
            <v>DCIII-11</v>
          </cell>
          <cell r="E100" t="str">
            <v>P10 - Compliance Work - Gas &amp; Electric Linear Asset</v>
          </cell>
          <cell r="F100" t="str">
            <v>Deliver an integrated Leak management system based on GIS and SAP work and asset management. Apply the same approach for other Compliance driven work at PSE.</v>
          </cell>
          <cell r="G100" t="str">
            <v>Work management / reporting framework to ensure accurate, timely, &amp; complete adherence to compliance work
Proactive approach to planning, scheduling, performing, and reporting/tracking compliance work.</v>
          </cell>
          <cell r="P100" t="str">
            <v>4Q18</v>
          </cell>
          <cell r="Q100" t="str">
            <v>3Q19</v>
          </cell>
          <cell r="R100">
            <v>2.25</v>
          </cell>
          <cell r="S100" t="str">
            <v>IWM</v>
          </cell>
          <cell r="T100" t="str">
            <v>Yes</v>
          </cell>
          <cell r="V100">
            <v>1</v>
          </cell>
          <cell r="W100">
            <v>0</v>
          </cell>
          <cell r="X100">
            <v>0</v>
          </cell>
          <cell r="Y100">
            <v>0</v>
          </cell>
          <cell r="Z100">
            <v>0</v>
          </cell>
          <cell r="AA100">
            <v>0</v>
          </cell>
          <cell r="AB100">
            <v>0</v>
          </cell>
          <cell r="AC100">
            <v>0</v>
          </cell>
          <cell r="AD100">
            <v>0</v>
          </cell>
          <cell r="AE100">
            <v>0</v>
          </cell>
          <cell r="AF100">
            <v>0</v>
          </cell>
          <cell r="AG100">
            <v>0</v>
          </cell>
          <cell r="AH100">
            <v>1</v>
          </cell>
          <cell r="AI100">
            <v>1</v>
          </cell>
          <cell r="AJ100">
            <v>1</v>
          </cell>
          <cell r="AK100">
            <v>1</v>
          </cell>
          <cell r="AL100">
            <v>0</v>
          </cell>
          <cell r="AM100">
            <v>0</v>
          </cell>
        </row>
        <row r="101">
          <cell r="D101" t="str">
            <v>DCIII-9</v>
          </cell>
          <cell r="E101" t="str">
            <v>P8- Customer Work Initiation Portal</v>
          </cell>
          <cell r="F101" t="str">
            <v>To provide customer web access to request work, receive estimates for Gas service and make a service appointment.</v>
          </cell>
          <cell r="G101" t="str">
            <v xml:space="preserve">Appointment booking providing online customers  appointment windows validated to availability
Customer view of  planned &amp; unplanned outages affecting the customer
</v>
          </cell>
          <cell r="J101" t="str">
            <v>DCII-3; DCII-4; DCII-5</v>
          </cell>
          <cell r="P101" t="str">
            <v>3Q18</v>
          </cell>
          <cell r="Q101" t="str">
            <v>1Q19</v>
          </cell>
          <cell r="R101">
            <v>3</v>
          </cell>
          <cell r="S101" t="str">
            <v>IWM</v>
          </cell>
          <cell r="T101" t="str">
            <v>Yes</v>
          </cell>
          <cell r="U101" t="str">
            <v>Product; SI</v>
          </cell>
          <cell r="V101">
            <v>2</v>
          </cell>
          <cell r="W101">
            <v>0</v>
          </cell>
          <cell r="X101">
            <v>0</v>
          </cell>
          <cell r="Y101">
            <v>0</v>
          </cell>
          <cell r="Z101">
            <v>0</v>
          </cell>
          <cell r="AA101">
            <v>0</v>
          </cell>
          <cell r="AB101">
            <v>0</v>
          </cell>
          <cell r="AC101">
            <v>0</v>
          </cell>
          <cell r="AD101">
            <v>0</v>
          </cell>
          <cell r="AE101">
            <v>0</v>
          </cell>
          <cell r="AF101">
            <v>0</v>
          </cell>
          <cell r="AG101">
            <v>1</v>
          </cell>
          <cell r="AH101">
            <v>1</v>
          </cell>
          <cell r="AI101">
            <v>1</v>
          </cell>
          <cell r="AJ101">
            <v>0</v>
          </cell>
          <cell r="AK101">
            <v>0</v>
          </cell>
          <cell r="AL101">
            <v>0</v>
          </cell>
          <cell r="AM101">
            <v>0</v>
          </cell>
        </row>
        <row r="102">
          <cell r="D102" t="str">
            <v>DCIII-16</v>
          </cell>
          <cell r="E102" t="str">
            <v>P11- Project Systems Integration</v>
          </cell>
          <cell r="F102" t="str">
            <v>To implement SAP to P6 integration for enterprise project management, program management, and medium term (e.g. in year) work and resource planning/ forecasting.</v>
          </cell>
          <cell r="G102" t="str">
            <v>Enterprise Project management tools integrated with SAP work management
Project &amp; Program reporting and forecasting
Work &amp; Resource loading, evaluation, and forecasting
Evaluation of committed work against potential / anticipated work by project &amp; program</v>
          </cell>
          <cell r="P102" t="str">
            <v>1Q19</v>
          </cell>
          <cell r="Q102" t="str">
            <v>4Q19</v>
          </cell>
          <cell r="R102">
            <v>2.5</v>
          </cell>
          <cell r="S102" t="str">
            <v>IWM</v>
          </cell>
          <cell r="T102" t="str">
            <v>Yes</v>
          </cell>
          <cell r="V102">
            <v>2</v>
          </cell>
        </row>
        <row r="103">
          <cell r="D103" t="str">
            <v>DCIII-13</v>
          </cell>
          <cell r="E103" t="str">
            <v>P12- AUD</v>
          </cell>
          <cell r="F103" t="str">
            <v>Enhance repeatable nature of field estimating &amp; Design through use of mobile design, compatible units, repeatable design assemblies, and integrated estimating tools. Estimate capability to include CIAC calculation and tracking.
 Customer Projects - Gas &amp; Electric: To deliver to customer projects the enhanced  GIS CAD Design capabilities through use of the SAP CU design and estimating capabilities designed in project P10. This includes mobile design capabilities.</v>
          </cell>
          <cell r="G103" t="str">
            <v>Mobile field design capabilities (ACAD)
Compatible unit / Construction unit library in SAP 
Enterprise estimating tool including the calculation if customer contribution and tracking thereof
Streamlined integration with Power Plan for fixed asset accounting 
Transfer of new assets from GIS to SAP via integration
Rollout mobile design capabilities for customer work
Rollout enterprise estimating with tight integration to SAP financials and customer contribution process
Integrate GIS with SAP to ensure proper asset creation and status change occurs in both systems
Enhance integration with Fixed Asset Accounting</v>
          </cell>
          <cell r="P103" t="str">
            <v>3Q18</v>
          </cell>
          <cell r="Q103" t="str">
            <v>4Q19</v>
          </cell>
          <cell r="R103">
            <v>5.25</v>
          </cell>
          <cell r="S103" t="str">
            <v>IWM</v>
          </cell>
          <cell r="T103" t="str">
            <v>Yes</v>
          </cell>
          <cell r="V103">
            <v>2</v>
          </cell>
          <cell r="W103">
            <v>0</v>
          </cell>
          <cell r="X103">
            <v>0</v>
          </cell>
          <cell r="Y103">
            <v>0</v>
          </cell>
          <cell r="Z103">
            <v>0</v>
          </cell>
          <cell r="AA103">
            <v>0</v>
          </cell>
          <cell r="AB103">
            <v>0</v>
          </cell>
          <cell r="AC103">
            <v>0</v>
          </cell>
          <cell r="AD103">
            <v>0</v>
          </cell>
          <cell r="AE103">
            <v>0</v>
          </cell>
          <cell r="AF103">
            <v>0</v>
          </cell>
          <cell r="AG103">
            <v>1</v>
          </cell>
          <cell r="AH103">
            <v>1</v>
          </cell>
          <cell r="AI103">
            <v>1</v>
          </cell>
          <cell r="AJ103">
            <v>1</v>
          </cell>
          <cell r="AK103">
            <v>1</v>
          </cell>
          <cell r="AL103">
            <v>1</v>
          </cell>
          <cell r="AM103">
            <v>0</v>
          </cell>
        </row>
        <row r="104">
          <cell r="D104" t="str">
            <v>DCIII-14</v>
          </cell>
          <cell r="E104" t="str">
            <v>P13 - Other Maintenance Rollout</v>
          </cell>
          <cell r="F104" t="str">
            <v>Deployment of the Work management, Scheduling, and Mobile processes and tools to the remaining teams and for the remaining maintenance work types throughout PSE (i.e. T&amp;D Gas &amp; Electric Operations).</v>
          </cell>
          <cell r="G104" t="str">
            <v>Rollout new work orders, configuration, processes for work planning and visibility across these groups for remaining  maintenance work 
Rollout new scheduling processes / application to this group for work types specific to them
Rollout mobile application for work execution, reporting, and capture for this work group - includes externally sourced maintenance</v>
          </cell>
          <cell r="H104" t="str">
            <v>Move remaining work types and groups to enterprise planning, scheduling, &amp; mobile
Allows for visibility &amp; reporting of all work in one system (SAP)
An integrated (in year / months) view of work projects and program plans and accomplishments 
Consistent enterprise program &amp; project reporting</v>
          </cell>
          <cell r="P104" t="str">
            <v>4Q19</v>
          </cell>
          <cell r="Q104">
            <v>2020</v>
          </cell>
          <cell r="R104">
            <v>2.25</v>
          </cell>
          <cell r="S104" t="str">
            <v>IWM</v>
          </cell>
          <cell r="T104" t="str">
            <v>Yes</v>
          </cell>
          <cell r="V104">
            <v>3</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1</v>
          </cell>
          <cell r="AM104">
            <v>1</v>
          </cell>
        </row>
        <row r="105">
          <cell r="D105" t="str">
            <v>DCIII-15</v>
          </cell>
          <cell r="E105" t="str">
            <v>P14 -  Other Construction Projects - Gas &amp; Electric</v>
          </cell>
          <cell r="F105" t="str">
            <v>To deliver to remaining non-customer projects the enhanced  GIS CAD Design capabilities through use of the SAP CU design and estimating capabilities designed in project P10. This includes mobile design capabilities.</v>
          </cell>
          <cell r="G105" t="str">
            <v>Rollout mobile design capabilities for other capital work
Rollout enterprise estimating with tight integration to SAP financials 
Integrate GIS with SAP to ensure proper asset creation and status change occurs in both systems
Enhance integration with Fixed Asset Accounting</v>
          </cell>
          <cell r="H105" t="str">
            <v>Mobile Design capabilities
Expedited design capabilities through Mobile &amp; template design
Greater use if design templates to reduce overall design / estimate time
More repeatable, accurate, and defensible estimates</v>
          </cell>
          <cell r="P105" t="str">
            <v>4Q19</v>
          </cell>
          <cell r="Q105">
            <v>2020</v>
          </cell>
          <cell r="R105">
            <v>2.75</v>
          </cell>
          <cell r="S105" t="str">
            <v>IWM</v>
          </cell>
          <cell r="T105" t="str">
            <v>Yes</v>
          </cell>
          <cell r="V105">
            <v>3</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v>
          </cell>
          <cell r="AM105">
            <v>1</v>
          </cell>
        </row>
        <row r="106">
          <cell r="D106" t="str">
            <v>DCI-11</v>
          </cell>
          <cell r="E106" t="str">
            <v>Enterprise Service Bus (ESB)/ Micro Services TxPort</v>
          </cell>
          <cell r="F106" t="str">
            <v>The ESB project will create an  Enterprise Middleware, that will integrate with SAP and non-SAP systems including OMS, Web and Mobile. This is needed to enable reliable communication between different systems (web, mobile, backend).</v>
          </cell>
          <cell r="G106" t="str">
            <v xml:space="preserve">Design and Implement ESB middleware to enable communication between internal and external systems 
1. Define Business requirements   
2. Functional design, development and unit testing
3. User acceptance testing   </v>
          </cell>
          <cell r="H106" t="str">
            <v>Middleware to enable communication between different systems (web, mobile, backend)</v>
          </cell>
          <cell r="I106" t="str">
            <v xml:space="preserve">Act as single integration layer for all systems SAP and non-SAP , performance tuning for services based on services request volume, single layer for exposing all backend and other systems information to all customer facing channels like web and mobile as a REST/SOAP service. </v>
          </cell>
          <cell r="J106" t="str">
            <v>Funding to enable ESB as PSE currently doesn't have a ESB tool.</v>
          </cell>
          <cell r="K106" t="str">
            <v>PM-7 Cross Program Technical Integration</v>
          </cell>
          <cell r="L106" t="str">
            <v xml:space="preserve">Web/Mobile and other channels will integrate with ESB for all interactions with backend SAP and other non SAP systems </v>
          </cell>
          <cell r="M106" t="str">
            <v xml:space="preserve">Will not have a standard integration layer and the current SAP PI and in future MCF will have to be used for integration with web and other channels </v>
          </cell>
          <cell r="N106" t="str">
            <v xml:space="preserve">No standard/ single integration layer across systems, lack of readiness of services to be consumed by different systems for data </v>
          </cell>
          <cell r="P106" t="str">
            <v>1Q17</v>
          </cell>
          <cell r="Q106" t="str">
            <v>4Q17</v>
          </cell>
          <cell r="R106">
            <v>6</v>
          </cell>
          <cell r="S106" t="str">
            <v>Data</v>
          </cell>
          <cell r="T106" t="str">
            <v>Yes</v>
          </cell>
          <cell r="U106" t="str">
            <v>Product; SI</v>
          </cell>
          <cell r="V106">
            <v>2</v>
          </cell>
          <cell r="W106">
            <v>0</v>
          </cell>
          <cell r="X106">
            <v>0</v>
          </cell>
          <cell r="Y106">
            <v>0</v>
          </cell>
          <cell r="Z106">
            <v>0</v>
          </cell>
          <cell r="AA106">
            <v>1</v>
          </cell>
          <cell r="AB106">
            <v>1</v>
          </cell>
          <cell r="AC106">
            <v>1</v>
          </cell>
          <cell r="AD106">
            <v>1</v>
          </cell>
          <cell r="AE106">
            <v>0</v>
          </cell>
          <cell r="AF106">
            <v>0</v>
          </cell>
          <cell r="AG106">
            <v>0</v>
          </cell>
          <cell r="AH106">
            <v>0</v>
          </cell>
          <cell r="AI106">
            <v>0</v>
          </cell>
          <cell r="AJ106">
            <v>0</v>
          </cell>
          <cell r="AK106">
            <v>0</v>
          </cell>
          <cell r="AL106">
            <v>0</v>
          </cell>
          <cell r="AM106">
            <v>0</v>
          </cell>
        </row>
        <row r="107">
          <cell r="E107" t="str">
            <v>IV. GtZ AMI (AMI Phase 2)</v>
          </cell>
        </row>
        <row r="108">
          <cell r="D108" t="str">
            <v>DCIV-1</v>
          </cell>
          <cell r="E108" t="str">
            <v>AMI Advanced Functionality Systems Integration</v>
          </cell>
          <cell r="F108" t="str">
            <v xml:space="preserve">The configuration of the SAP AMI module and systems integration with other PSE systems to support advanced AMI functionality.  Also includes internal and back end work needed for web, mobile and CSR facing systems to support Advanced AMI.  Advanced AMI examples include pre-pay, remote disconnect and re-connect and interval and/or TOU billing. </v>
          </cell>
          <cell r="J108" t="str">
            <v>AMI- CSA</v>
          </cell>
          <cell r="L108" t="str">
            <v>Valid meter information and billing</v>
          </cell>
          <cell r="M108" t="str">
            <v xml:space="preserve">Relays on AMI CSA. If system is not updated to allow for the automation of meter pinging then the billing issues will not be corrected. Based on business rules there may be additional development required on the SAP module (60% Standard/40% development, as is today) Need to look at business process/rules. </v>
          </cell>
          <cell r="O108" t="str">
            <v>GTZ funding: On Demand read, Remote Disconnect and Reconnect, Pre-payment, OMS integration with AMI, Advance Analytics, Interval Data for End customer, Advance Event Management, Distributed Automation Integration</v>
          </cell>
          <cell r="P108" t="str">
            <v>1Q18</v>
          </cell>
          <cell r="Q108" t="str">
            <v>4Q18</v>
          </cell>
          <cell r="R108">
            <v>5</v>
          </cell>
          <cell r="S108" t="str">
            <v>IWM</v>
          </cell>
          <cell r="T108" t="str">
            <v>Yes</v>
          </cell>
          <cell r="V108">
            <v>1</v>
          </cell>
          <cell r="X108">
            <v>0</v>
          </cell>
          <cell r="Y108">
            <v>0</v>
          </cell>
          <cell r="Z108">
            <v>0</v>
          </cell>
          <cell r="AA108">
            <v>0</v>
          </cell>
          <cell r="AB108">
            <v>0</v>
          </cell>
          <cell r="AC108">
            <v>0</v>
          </cell>
          <cell r="AD108">
            <v>0</v>
          </cell>
          <cell r="AE108">
            <v>1</v>
          </cell>
          <cell r="AF108">
            <v>1</v>
          </cell>
          <cell r="AG108">
            <v>1</v>
          </cell>
          <cell r="AH108">
            <v>1</v>
          </cell>
          <cell r="AI108">
            <v>0</v>
          </cell>
          <cell r="AJ108">
            <v>0</v>
          </cell>
          <cell r="AK108">
            <v>0</v>
          </cell>
          <cell r="AL108">
            <v>0</v>
          </cell>
          <cell r="AM108">
            <v>0</v>
          </cell>
          <cell r="AN108">
            <v>0</v>
          </cell>
        </row>
        <row r="109">
          <cell r="E109" t="str">
            <v>V. Data</v>
          </cell>
        </row>
        <row r="110">
          <cell r="D110" t="str">
            <v>DCV-1</v>
          </cell>
          <cell r="E110" t="str">
            <v>Data Governance</v>
          </cell>
          <cell r="F110" t="str">
            <v xml:space="preserve">Develop Data Governance framework that includes ongoing data management quality services via identifying people and roles, determining processes and standards, and installing tools to identify, monitor, and prevent data quality issues (including duplication, inconsistency, and incompleteness). </v>
          </cell>
          <cell r="G110" t="str">
            <v xml:space="preserve">1.  People: Data Governance Organizational Structure, Strategy, Sponsorship, Vision, Roadmap.
2.  Processes: Data Governance Standards and Business Rules, Monitoring and Analysis for data clean-up and prevention including: 
--Data Insight: Provide information transparency through data profiling and monitoring to validate business requirements and improve visibility and accountability of adherence to those rules.
--Business Taxonomies: Define and categorize business terms to improve search capabilities and ownership identification using Matapedia
--Streamlined creation of relationships: Identify relationships between customers and business partners to improve data completeness and integrity
--Distributed Workflow: Automated  approval routing to facilitate the creation of new Master Data
3. Tools: Install and integrate Data Governance Technology tools including SAP Information Steward (IS), IS Accelerator, Master Data Governance (MDG), and Business Rules Framework (BRF+) with existing systems: SAP ECC, CRM, BOBJ-Data Services.  </v>
          </cell>
          <cell r="H110" t="str">
            <v>Improved corporate data practices, business results, and business process efficiencies.</v>
          </cell>
          <cell r="I110" t="str">
            <v>1. People: Data Governance, Data Stewardship, Data Quality
2. Processes: Data Management, Data Workflow Processes, Data Standards
3. Tools: Data Architecture, Data Security &amp; Privacy, Data Integration, Metadata Management</v>
          </cell>
          <cell r="J110" t="str">
            <v>Software ownership/licensing</v>
          </cell>
          <cell r="L110" t="str">
            <v>1. Active Sponsorship at all levels (Executive, Director, Manager) to ensure participation, adoption &amp; compliance.</v>
          </cell>
          <cell r="M110" t="str">
            <v>1. Active Sponsorship and making this effort a priority.</v>
          </cell>
          <cell r="N110" t="str">
            <v>Poor data quality &amp; operational inefficiencies</v>
          </cell>
          <cell r="P110" t="str">
            <v>4Q16</v>
          </cell>
          <cell r="Q110">
            <v>2020</v>
          </cell>
          <cell r="R110">
            <v>6.5</v>
          </cell>
          <cell r="S110" t="str">
            <v>Data</v>
          </cell>
          <cell r="T110" t="str">
            <v>No</v>
          </cell>
          <cell r="U110" t="str">
            <v>SI; Services</v>
          </cell>
          <cell r="V110">
            <v>1</v>
          </cell>
          <cell r="W110">
            <v>0</v>
          </cell>
          <cell r="X110">
            <v>0</v>
          </cell>
          <cell r="Y110">
            <v>0</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t="str">
            <v xml:space="preserve"> (4) Unified Customer Data Model; (1) Unique Customer ID (UID); (5) Customer Preferences Drive Pres. Of Customer Data; (6) Password Reset; (7) Email Confirmation; (8) Address Validation</v>
          </cell>
        </row>
        <row r="111">
          <cell r="D111" t="str">
            <v>DCV-2</v>
          </cell>
          <cell r="E111" t="str">
            <v xml:space="preserve">Data Quality, Management &amp; Cleanup </v>
          </cell>
          <cell r="F111" t="str">
            <v xml:space="preserve">Execute on the Data Governance Framework through ownership, cleanup, data management and synchronization,  and quality assurance and controls to ensure accuracy and consistency of data across all systems. This will be prioritized based on benefit delivery and/or project timeline. G1- Expand Master Data to include relationship between Customer and Asset. Gives a complete landscape of all customer data in relation to assets. G2- Integration of SAP and GIS providing a Geo-spatial view of work, customers, and assets. Visually representing it on the GIS system. </v>
          </cell>
          <cell r="G111" t="str">
            <v xml:space="preserve">2.  Data clean-up and prevention including: 
--Master &amp; Metadata Management and Analysis: Govern Enterprise information through data consolidation, definition, standardization, and cataloging to enable auditing, usage, and change impact analysis and prevent poor quality data from entering the system
--Cleansing Packages: Rules to maintain clean data through parsing standardization
--Enhanced CRM Integration: Distributed attributes (i.e., sales area and partner functions) mapped between SAP ECC and CRM to standardize and streamline data entry
--Single Object Maintenance for Customer Account Group: Replication of account group details (i.e. mandatory and optional fields) to improve data consistency.
--Synchronization Factory: Integrate SAP, IVR, Web, GIS, and OMS data leveraging cloud and on premise solutions (including HADOOP on AWS) to ensure accuracy and consistency of data across all systems.                                                        G1- Provide customer view of work affecting him/her including status and changes
G1- Provide PSE view of customer(s) based on asset data and vice versa                                                                                                                                                                                                                                                                                                                                  G2-Geospatial representation of work
G2-Proper asset creation and status change occurs in both systems
G2- Automatic synchronization between SAP and GIS </v>
          </cell>
          <cell r="H111" t="str">
            <v xml:space="preserve">G1: Improved customer communication during planned/unplanned outages.
Improved Planning capabilities derived from customer/asset relationships
Visibility to assets servicing the customer, facilitating issue identification. 
Minimize reschedules by providing better visibility to the asset(s) that will be serviced.                                                                                                                                                                                                                                                                                     G2-Elimination of system inconsistencies 
Reduction or elimination of redundant data transfer 
Ability to identify a clear system of record and the supporting systems 
Elimination of the manual (re)entry of data (which can occur several times)
Improved work location for mobile solution 
Route optimization
</v>
          </cell>
          <cell r="J111" t="str">
            <v>DCV-1: Data Management and Governance tools</v>
          </cell>
          <cell r="K111" t="str">
            <v>IWM G1 and IWM G2
The following Project have a dependency on the results of the cleansed data called out by G1 and G2:
G1:
P3b Workforce Scheduling: Q3 2017
P3c Workforce Mobility: Q3 2017
P9 – Customer Work Status Portal Q2 2018 (may be earlier)
G2:
P12 AUD Q3 2019</v>
          </cell>
          <cell r="L111" t="str">
            <v>Sync data with EE DSM                                            The work will be prioritized based on a benefit delivery and project timelines: G1 &amp; G2 Delivered in 4Q17</v>
          </cell>
          <cell r="M111" t="str">
            <v>Without clean data, customer self service capabilities will be impeded</v>
          </cell>
          <cell r="P111" t="str">
            <v>1Q17</v>
          </cell>
          <cell r="Q111">
            <v>2020</v>
          </cell>
          <cell r="R111">
            <v>27</v>
          </cell>
          <cell r="S111" t="str">
            <v>Data</v>
          </cell>
          <cell r="T111" t="str">
            <v>No</v>
          </cell>
          <cell r="U111" t="str">
            <v>SI; Services</v>
          </cell>
          <cell r="V111">
            <v>1</v>
          </cell>
          <cell r="W111">
            <v>0</v>
          </cell>
          <cell r="X111">
            <v>0</v>
          </cell>
          <cell r="Y111">
            <v>0</v>
          </cell>
          <cell r="Z111">
            <v>0</v>
          </cell>
          <cell r="AA111">
            <v>1</v>
          </cell>
          <cell r="AB111">
            <v>1</v>
          </cell>
          <cell r="AC111">
            <v>1</v>
          </cell>
          <cell r="AD111" t="str">
            <v>d</v>
          </cell>
          <cell r="AE111">
            <v>1</v>
          </cell>
          <cell r="AF111">
            <v>1</v>
          </cell>
          <cell r="AG111">
            <v>1</v>
          </cell>
          <cell r="AH111">
            <v>1</v>
          </cell>
          <cell r="AI111">
            <v>1</v>
          </cell>
          <cell r="AJ111">
            <v>1</v>
          </cell>
          <cell r="AK111">
            <v>1</v>
          </cell>
          <cell r="AL111">
            <v>1</v>
          </cell>
          <cell r="AM111">
            <v>1</v>
          </cell>
        </row>
        <row r="112">
          <cell r="D112" t="str">
            <v>DCV-3</v>
          </cell>
          <cell r="E112" t="str">
            <v>Data Analytics</v>
          </cell>
          <cell r="F112" t="str">
            <v>The Data Analytics project provides an enhanced analytics of customer and transactional data for PSE. This will enable the business to gain a better understanding of various customer data points and make data driven decisions. Includes, HADOOP and the transcription of calls converted to text for integration into the "Data Lake".</v>
          </cell>
          <cell r="G112" t="str">
            <v xml:space="preserve">1.  Expanded use of Data Lake and Big Data Ecosystem (may include cloud and on premise solutions).
2.  Data analytics tool selection (may include Lumira, PowerBI, Tableau) and implementation for creating and providing Data Analytics reports based on data from different backend systems.
3.  Analytics will be based on business requirements and data use cases 
4.  Functional &amp; Technical design, development and unit testing
 5.  User acceptance testing.   </v>
          </cell>
          <cell r="H112" t="str">
            <v xml:space="preserve">Proactive and Predictive view of customer and systems data to improve communications and operational efficiency </v>
          </cell>
          <cell r="P112" t="str">
            <v>4Q16</v>
          </cell>
          <cell r="Q112">
            <v>2020</v>
          </cell>
          <cell r="R112">
            <v>14.75</v>
          </cell>
          <cell r="S112" t="str">
            <v>Data</v>
          </cell>
          <cell r="T112" t="str">
            <v>Yes</v>
          </cell>
          <cell r="U112" t="str">
            <v>Products; Services</v>
          </cell>
          <cell r="V112">
            <v>1</v>
          </cell>
          <cell r="W112">
            <v>0</v>
          </cell>
          <cell r="X112">
            <v>0</v>
          </cell>
          <cell r="Y112">
            <v>0</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row>
        <row r="113">
          <cell r="D113" t="str">
            <v>DCI-5</v>
          </cell>
          <cell r="E113" t="str">
            <v>Customer 360 Data View</v>
          </cell>
          <cell r="F113" t="str">
            <v>The internal capability for PSE to expose the full information of the Customer's data, in a 360 degree data view. This will bring the channels together in an easy visualization.  Customer 360 View project will consolidate customer data and interaction with PSE (i.e. billing, payment, call history, lease services, outages, billing inquiries, street light installations, energy efficiency programs, etc.). This will enable  the CSR, FSR, Customer, and other authorized PSE employees to have access to the respective data associated with the customer.</v>
          </cell>
          <cell r="G113" t="str">
            <v>Journey map of cross channel experience, brand guidelines, comps (visual prototypes, i.e.. sample screen shots for each experience) for each channel.  Facilitate customer data consolidation/mining  and provide 360 degree view of customer account with PSE
1. Define Business requirements &amp; Governance related to what is included in thru 360 view
2. Functional design, development and unit testing
3. User acceptance testing.                                                                                                                                                    4. Decision of what data is included (Energy Efficiency DSM data integration)</v>
          </cell>
          <cell r="H113" t="str">
            <v>To have consolidated view of Customer data and their interactions with PSE.</v>
          </cell>
          <cell r="I113" t="str">
            <v>Enhance customer experience, reduced CSR and FSR interaction, also supports AMI capabilities for real time meter data aggregation</v>
          </cell>
          <cell r="J113" t="str">
            <v xml:space="preserve">Completion of ECC and CRM going on HANA to leverage customer data from HANA for near real time data processing, also consolidation of data from various systems to Hadoop and integration of Hadoop with HANA to leverage best of both the systems </v>
          </cell>
          <cell r="K113" t="str">
            <v>DCI-13 ECC and CRM on Hana,  DCI-9B  Hana Predictive Engines and DCI-9A Rules Engine, DCV-1 Data Governance, DCV-2 Data Management, Cleanup and QA/QC (Includes IWM G1 &amp; G2)</v>
          </cell>
          <cell r="L113" t="str">
            <v>Bulk of deliverables will be at the end of 2017.  Google analytics data, not connected to CRM.  Integrating web analytics into customer 360 data, consider that the 3rd party vendor pages are a drop off for PSE a missing piece. Data consolidation across systems, FTIP2 going live in mid 2017 to leverage ECC and CRM on HANA for customer 360.</v>
          </cell>
          <cell r="M113" t="str">
            <v xml:space="preserve">HANA availability, if the consolidation of data from different systems is not in place and then customer data will be in many different systems and would not be in synch for a single real time view , hence data governance is also important for enabling Customer 360. </v>
          </cell>
          <cell r="N113" t="str">
            <v>No single view of customer data, might  increase calls to the call center from customers seeking more information regarding there account with PSE.</v>
          </cell>
          <cell r="P113" t="str">
            <v>1Q17</v>
          </cell>
          <cell r="Q113" t="str">
            <v>1Q18</v>
          </cell>
          <cell r="R113">
            <v>3.75</v>
          </cell>
          <cell r="S113" t="str">
            <v>CI</v>
          </cell>
          <cell r="T113" t="str">
            <v>Yes</v>
          </cell>
          <cell r="U113" t="str">
            <v>SI; Services; Products</v>
          </cell>
          <cell r="V113">
            <v>1</v>
          </cell>
          <cell r="W113">
            <v>0</v>
          </cell>
          <cell r="X113">
            <v>0</v>
          </cell>
          <cell r="Y113">
            <v>0</v>
          </cell>
          <cell r="Z113">
            <v>0</v>
          </cell>
          <cell r="AA113">
            <v>1</v>
          </cell>
          <cell r="AB113">
            <v>1</v>
          </cell>
          <cell r="AC113">
            <v>1</v>
          </cell>
          <cell r="AD113">
            <v>1</v>
          </cell>
          <cell r="AE113">
            <v>1</v>
          </cell>
          <cell r="AF113">
            <v>0</v>
          </cell>
          <cell r="AG113">
            <v>0</v>
          </cell>
          <cell r="AH113">
            <v>0</v>
          </cell>
          <cell r="AI113">
            <v>0</v>
          </cell>
          <cell r="AJ113">
            <v>0</v>
          </cell>
          <cell r="AK113">
            <v>0</v>
          </cell>
          <cell r="AL113">
            <v>0</v>
          </cell>
          <cell r="AM113">
            <v>0</v>
          </cell>
        </row>
        <row r="114">
          <cell r="D114" t="str">
            <v>DCI-9A</v>
          </cell>
          <cell r="E114" t="str">
            <v>Rules Engines</v>
          </cell>
          <cell r="F114" t="str">
            <v xml:space="preserve">BRF+ can be utilzied to create rules based decisions based on specific customer data, which can be used on Mobile, Web, IVR  and CSR Channels.  For e.g. these rules can enable CSR agents to receive predictive notifications, customer to receive respective alerts on web, mobile, IVR, etc.  This project will have overlap with DCI-3 &amp; DCI-13. </v>
          </cell>
          <cell r="G114" t="str">
            <v xml:space="preserve"> Business Rules Framework interface (BRF) for writing business rules
1. Business requirements for predictive rules engine  
2. Functional design, development and unit testing
3. User acceptance testing.     This is explicitly the SAP portion not the HADOOP (HADOOP in DCV-3)</v>
          </cell>
          <cell r="H114" t="str">
            <v>Use business rule to help inform PSE of the most likley reason for customer interaction.
Tailor the responses to customer needs.</v>
          </cell>
          <cell r="I114" t="str">
            <v>Enhance customer experience, notification and communication with the customers regarding bills, outages and other issues,  business will have flexibility to define those rules in the CRM system.</v>
          </cell>
          <cell r="K114" t="str">
            <v>DCII-2 IVR Enhancements - Predictive, DCII-3 Predictive alerts from CSR Screen, DCI-13 ECC and CRM on Hana.</v>
          </cell>
          <cell r="L114" t="str">
            <v xml:space="preserve">SE have the BRF license as of now, business needs to define rules customer scenarios. </v>
          </cell>
          <cell r="M114" t="str">
            <v xml:space="preserve">Lack of defined rules will impede an improved customer and agent expereience across all channels. </v>
          </cell>
          <cell r="P114" t="str">
            <v>2Q17</v>
          </cell>
          <cell r="Q114" t="str">
            <v>4Q17</v>
          </cell>
          <cell r="R114">
            <v>0.5</v>
          </cell>
          <cell r="S114" t="str">
            <v>Data</v>
          </cell>
          <cell r="T114" t="str">
            <v>Yes</v>
          </cell>
          <cell r="U114" t="str">
            <v>Services; SI</v>
          </cell>
          <cell r="V114">
            <v>1</v>
          </cell>
          <cell r="W114">
            <v>0</v>
          </cell>
          <cell r="X114">
            <v>0</v>
          </cell>
          <cell r="Y114">
            <v>0</v>
          </cell>
          <cell r="Z114">
            <v>0</v>
          </cell>
          <cell r="AA114">
            <v>0</v>
          </cell>
          <cell r="AB114">
            <v>1</v>
          </cell>
          <cell r="AC114">
            <v>1</v>
          </cell>
          <cell r="AD114">
            <v>1</v>
          </cell>
          <cell r="AE114">
            <v>0</v>
          </cell>
          <cell r="AF114">
            <v>0</v>
          </cell>
          <cell r="AG114">
            <v>0</v>
          </cell>
          <cell r="AH114">
            <v>0</v>
          </cell>
          <cell r="AI114">
            <v>0</v>
          </cell>
          <cell r="AJ114">
            <v>0</v>
          </cell>
          <cell r="AK114">
            <v>0</v>
          </cell>
          <cell r="AL114">
            <v>0</v>
          </cell>
          <cell r="AM114">
            <v>0</v>
          </cell>
        </row>
        <row r="115">
          <cell r="D115" t="str">
            <v>DCI-9B</v>
          </cell>
          <cell r="E115" t="str">
            <v>Hana Predictive</v>
          </cell>
          <cell r="F115" t="str">
            <v xml:space="preserve">HANA Predictive Engine and BRF+ to create rules based on specific customer data, which can be used on Mobile, Web, IVR  and CSR Channels. </v>
          </cell>
          <cell r="G115" t="str">
            <v xml:space="preserve">May include SAP Predictive Analytics Modeler that helps self service of predictive analytics by allowing users/business analysts to look into causality of data BEFORE asking for deeper inspection by data scientists.  </v>
          </cell>
          <cell r="H115" t="str">
            <v xml:space="preserve">Use Hana predicitve analytics to predict the needs of the customer's interaction. </v>
          </cell>
          <cell r="J115" t="str">
            <v>FTIP timeline. Predictive functionality is dependent on HANA for near real time information access, some rules can be defined before HANA go live to handle know customer scenarios.</v>
          </cell>
          <cell r="L115" t="str">
            <v>Align with BRF+</v>
          </cell>
          <cell r="P115" t="str">
            <v>2Q18</v>
          </cell>
          <cell r="Q115" t="str">
            <v>4Q18</v>
          </cell>
          <cell r="R115">
            <v>1</v>
          </cell>
          <cell r="S115" t="str">
            <v>Data</v>
          </cell>
          <cell r="T115" t="str">
            <v>Yes</v>
          </cell>
          <cell r="U115" t="str">
            <v>Services; SI</v>
          </cell>
          <cell r="V115">
            <v>1</v>
          </cell>
          <cell r="W115">
            <v>0</v>
          </cell>
          <cell r="X115">
            <v>0</v>
          </cell>
          <cell r="Y115">
            <v>0</v>
          </cell>
          <cell r="Z115">
            <v>0</v>
          </cell>
          <cell r="AA115">
            <v>0</v>
          </cell>
          <cell r="AB115">
            <v>0</v>
          </cell>
          <cell r="AC115">
            <v>0</v>
          </cell>
          <cell r="AD115">
            <v>0</v>
          </cell>
          <cell r="AE115">
            <v>0</v>
          </cell>
          <cell r="AF115">
            <v>1</v>
          </cell>
          <cell r="AG115">
            <v>1</v>
          </cell>
          <cell r="AH115">
            <v>1</v>
          </cell>
          <cell r="AI115">
            <v>0</v>
          </cell>
          <cell r="AJ115">
            <v>0</v>
          </cell>
          <cell r="AK115">
            <v>0</v>
          </cell>
          <cell r="AL115">
            <v>0</v>
          </cell>
          <cell r="AM115">
            <v>0</v>
          </cell>
        </row>
        <row r="116">
          <cell r="D116" t="str">
            <v>DCV-6</v>
          </cell>
          <cell r="E116" t="str">
            <v>Auto-Categorization of Customer Calls</v>
          </cell>
          <cell r="F116" t="str">
            <v xml:space="preserve">Technology solution to accurately capture why customers call and reduce duplicate, manual tasks by CSRs.  This function will eliminate redundancy in business process, improve data integrity and clearly define the main purpose of each customer interaction based on the agent’s actions. </v>
          </cell>
          <cell r="G116" t="str">
            <v>Deliverables may be dependent on the software selected:
1. Categorization/activity options displayed will need to be role based - mimicking the current functionality of Post Call Wrap Codes. This will allow users to see only selections that pertain to their business processes.
2. Categorization/activities for the CCC roles will be revised to eliminate unused categories/activities, update titles for improperly named categories/activities, and add any missing or needed categories/activities.
3. Map triggers of major CCC processes in Web-IC to auto select categorization based on agents actions. Example of this in current use: Contract Management/Move-In.
4. Develop a hierarchy or process in the event that multiple processes are completed within the same interaction.
5. Develop process in the event that the interaction is miscellaneous or does not require a major process to be performed. Example: Customer simply calls to report a payment or ask what the balance is.</v>
          </cell>
          <cell r="H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I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L116" t="str">
            <v>Use Cloud based data
 Business preference for interactions that include multiple processes will need to be captured. How this information will be viewed by the agents and extracted for reporting needs to be determined.
 Cisco Call_ID must be attached to the interaction record for the option of eliminating Post Call Wrap Codes to be considered.
 Auto categorization will not eliminate the use of post call wrap codes but will limit their use
 There could be auto categorization opportunities with other call centers. The specific transactions identified are for the CCC only. Any additional ones would be a new requirements document/effort.</v>
          </cell>
          <cell r="M116" t="str">
            <v xml:space="preserve">ECC and CRM going on HANA, </v>
          </cell>
          <cell r="N116" t="str">
            <v xml:space="preserve">more time to address customer issues, less self service options for customers on IVR and web and other channels  </v>
          </cell>
          <cell r="P116" t="str">
            <v>1Q17</v>
          </cell>
          <cell r="Q116" t="str">
            <v>2Q17</v>
          </cell>
          <cell r="R116">
            <v>0.25</v>
          </cell>
          <cell r="S116" t="str">
            <v>Data</v>
          </cell>
          <cell r="T116" t="str">
            <v>Yes</v>
          </cell>
          <cell r="U116" t="str">
            <v>Products; Services</v>
          </cell>
          <cell r="V116">
            <v>1</v>
          </cell>
          <cell r="W116">
            <v>0</v>
          </cell>
          <cell r="X116">
            <v>0</v>
          </cell>
          <cell r="Y116">
            <v>0</v>
          </cell>
          <cell r="Z116">
            <v>0</v>
          </cell>
          <cell r="AA116">
            <v>1</v>
          </cell>
          <cell r="AB116">
            <v>1</v>
          </cell>
          <cell r="AC116">
            <v>0</v>
          </cell>
          <cell r="AD116">
            <v>0</v>
          </cell>
          <cell r="AE116">
            <v>0</v>
          </cell>
          <cell r="AF116">
            <v>0</v>
          </cell>
          <cell r="AG116">
            <v>0</v>
          </cell>
          <cell r="AH116">
            <v>0</v>
          </cell>
          <cell r="AI116">
            <v>0</v>
          </cell>
          <cell r="AJ116">
            <v>0</v>
          </cell>
          <cell r="AK116">
            <v>0</v>
          </cell>
          <cell r="AL116">
            <v>0</v>
          </cell>
          <cell r="AM116">
            <v>0</v>
          </cell>
        </row>
        <row r="119">
          <cell r="E119" t="str">
            <v>External Projects</v>
          </cell>
        </row>
        <row r="120">
          <cell r="D120" t="str">
            <v>EX-1</v>
          </cell>
          <cell r="E120" t="str">
            <v>eProcurement</v>
          </cell>
          <cell r="P120" t="str">
            <v>2Q16</v>
          </cell>
          <cell r="Q120" t="str">
            <v>4Q18</v>
          </cell>
          <cell r="S120" t="str">
            <v>External</v>
          </cell>
          <cell r="W120">
            <v>0</v>
          </cell>
          <cell r="X120">
            <v>1</v>
          </cell>
          <cell r="Y120">
            <v>1</v>
          </cell>
          <cell r="Z120">
            <v>1</v>
          </cell>
          <cell r="AA120">
            <v>1</v>
          </cell>
          <cell r="AB120">
            <v>1</v>
          </cell>
          <cell r="AC120">
            <v>1</v>
          </cell>
          <cell r="AD120">
            <v>1</v>
          </cell>
          <cell r="AE120">
            <v>1</v>
          </cell>
          <cell r="AF120">
            <v>1</v>
          </cell>
          <cell r="AG120">
            <v>1</v>
          </cell>
          <cell r="AH120">
            <v>1</v>
          </cell>
          <cell r="AI120">
            <v>0</v>
          </cell>
          <cell r="AJ120">
            <v>0</v>
          </cell>
          <cell r="AK120">
            <v>0</v>
          </cell>
          <cell r="AL120">
            <v>0</v>
          </cell>
          <cell r="AM120">
            <v>0</v>
          </cell>
        </row>
        <row r="121">
          <cell r="D121" t="str">
            <v>EX-3</v>
          </cell>
          <cell r="E121" t="str">
            <v>Conflation</v>
          </cell>
          <cell r="P121" t="str">
            <v>1Q17</v>
          </cell>
          <cell r="Q121" t="str">
            <v>4Q17</v>
          </cell>
          <cell r="S121" t="str">
            <v>External</v>
          </cell>
          <cell r="W121">
            <v>0</v>
          </cell>
          <cell r="X121">
            <v>0</v>
          </cell>
          <cell r="Y121">
            <v>0</v>
          </cell>
          <cell r="Z121">
            <v>0</v>
          </cell>
          <cell r="AA121">
            <v>1</v>
          </cell>
          <cell r="AB121">
            <v>1</v>
          </cell>
          <cell r="AC121">
            <v>1</v>
          </cell>
          <cell r="AD121">
            <v>1</v>
          </cell>
          <cell r="AE121">
            <v>0</v>
          </cell>
          <cell r="AF121">
            <v>0</v>
          </cell>
          <cell r="AG121">
            <v>0</v>
          </cell>
          <cell r="AH121">
            <v>0</v>
          </cell>
          <cell r="AI121">
            <v>0</v>
          </cell>
          <cell r="AJ121">
            <v>0</v>
          </cell>
          <cell r="AK121">
            <v>0</v>
          </cell>
          <cell r="AL121">
            <v>0</v>
          </cell>
          <cell r="AM121">
            <v>0</v>
          </cell>
        </row>
        <row r="122">
          <cell r="D122" t="str">
            <v>EX-4</v>
          </cell>
          <cell r="E122" t="str">
            <v>CrossBore Clear - Not Clear</v>
          </cell>
          <cell r="P122" t="str">
            <v>1Q15</v>
          </cell>
          <cell r="Q122" t="str">
            <v>3Q17</v>
          </cell>
          <cell r="S122" t="str">
            <v>External</v>
          </cell>
          <cell r="W122">
            <v>0</v>
          </cell>
          <cell r="X122">
            <v>0</v>
          </cell>
          <cell r="Y122">
            <v>0</v>
          </cell>
          <cell r="Z122">
            <v>0</v>
          </cell>
          <cell r="AA122">
            <v>0</v>
          </cell>
          <cell r="AB122">
            <v>0</v>
          </cell>
          <cell r="AC122">
            <v>1</v>
          </cell>
          <cell r="AD122">
            <v>0</v>
          </cell>
          <cell r="AE122">
            <v>0</v>
          </cell>
          <cell r="AF122">
            <v>0</v>
          </cell>
          <cell r="AG122">
            <v>0</v>
          </cell>
          <cell r="AH122">
            <v>0</v>
          </cell>
          <cell r="AI122">
            <v>0</v>
          </cell>
          <cell r="AJ122">
            <v>0</v>
          </cell>
          <cell r="AK122">
            <v>0</v>
          </cell>
          <cell r="AL122">
            <v>0</v>
          </cell>
          <cell r="AM122">
            <v>0</v>
          </cell>
        </row>
        <row r="123">
          <cell r="D123" t="str">
            <v>EX-5</v>
          </cell>
          <cell r="E123" t="str">
            <v>Security - Patch Management Tool</v>
          </cell>
          <cell r="P123" t="str">
            <v>2Q16</v>
          </cell>
          <cell r="Q123" t="str">
            <v>4Q16</v>
          </cell>
          <cell r="S123" t="str">
            <v>External</v>
          </cell>
          <cell r="W123">
            <v>0</v>
          </cell>
          <cell r="X123">
            <v>1</v>
          </cell>
          <cell r="Y123">
            <v>1</v>
          </cell>
          <cell r="Z123">
            <v>1</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row>
        <row r="124">
          <cell r="D124" t="str">
            <v>EX-6</v>
          </cell>
          <cell r="E124" t="str">
            <v>Security - Patch Management Tool Maintenance</v>
          </cell>
          <cell r="P124" t="str">
            <v>1Q17</v>
          </cell>
          <cell r="Q124">
            <v>2020</v>
          </cell>
          <cell r="S124" t="str">
            <v>External</v>
          </cell>
          <cell r="W124">
            <v>0</v>
          </cell>
          <cell r="X124">
            <v>0</v>
          </cell>
          <cell r="Y124">
            <v>0</v>
          </cell>
          <cell r="Z124">
            <v>0</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A4" t="str">
            <v>Quarter</v>
          </cell>
          <cell r="B4" t="str">
            <v>Start Date</v>
          </cell>
          <cell r="C4" t="str">
            <v>End Date</v>
          </cell>
          <cell r="D4" t="str">
            <v>Start Year</v>
          </cell>
          <cell r="E4" t="str">
            <v>End Year</v>
          </cell>
        </row>
        <row r="5">
          <cell r="A5" t="str">
            <v>1Q16</v>
          </cell>
          <cell r="B5">
            <v>42370</v>
          </cell>
          <cell r="C5">
            <v>42460</v>
          </cell>
          <cell r="D5">
            <v>2016</v>
          </cell>
          <cell r="E5">
            <v>2016</v>
          </cell>
        </row>
        <row r="6">
          <cell r="A6" t="str">
            <v>2Q16</v>
          </cell>
          <cell r="B6">
            <v>42461</v>
          </cell>
          <cell r="C6">
            <v>42551</v>
          </cell>
          <cell r="D6">
            <v>2016</v>
          </cell>
          <cell r="E6">
            <v>2016</v>
          </cell>
        </row>
        <row r="7">
          <cell r="A7" t="str">
            <v>3Q16</v>
          </cell>
          <cell r="B7">
            <v>42552</v>
          </cell>
          <cell r="C7">
            <v>42643</v>
          </cell>
          <cell r="D7">
            <v>2016</v>
          </cell>
          <cell r="E7">
            <v>2016</v>
          </cell>
        </row>
        <row r="8">
          <cell r="A8" t="str">
            <v>4Q16</v>
          </cell>
          <cell r="B8">
            <v>42644</v>
          </cell>
          <cell r="C8">
            <v>42735</v>
          </cell>
          <cell r="D8">
            <v>2016</v>
          </cell>
          <cell r="E8">
            <v>2016</v>
          </cell>
        </row>
        <row r="9">
          <cell r="A9" t="str">
            <v>1Q17</v>
          </cell>
          <cell r="B9">
            <v>42736</v>
          </cell>
          <cell r="C9">
            <v>42825</v>
          </cell>
          <cell r="D9">
            <v>2017</v>
          </cell>
          <cell r="E9">
            <v>2017</v>
          </cell>
        </row>
        <row r="10">
          <cell r="A10" t="str">
            <v>2Q17</v>
          </cell>
          <cell r="B10">
            <v>42826</v>
          </cell>
          <cell r="C10">
            <v>42916</v>
          </cell>
          <cell r="D10">
            <v>2017</v>
          </cell>
          <cell r="E10">
            <v>2017</v>
          </cell>
        </row>
        <row r="11">
          <cell r="A11" t="str">
            <v>3Q17</v>
          </cell>
          <cell r="B11">
            <v>42917</v>
          </cell>
          <cell r="C11">
            <v>43008</v>
          </cell>
          <cell r="D11">
            <v>2017</v>
          </cell>
          <cell r="E11">
            <v>2017</v>
          </cell>
        </row>
        <row r="12">
          <cell r="A12" t="str">
            <v>4Q17</v>
          </cell>
          <cell r="B12">
            <v>43009</v>
          </cell>
          <cell r="C12">
            <v>43100</v>
          </cell>
          <cell r="D12">
            <v>2017</v>
          </cell>
          <cell r="E12">
            <v>2017</v>
          </cell>
        </row>
        <row r="13">
          <cell r="A13" t="str">
            <v>1Q18</v>
          </cell>
          <cell r="B13">
            <v>43101</v>
          </cell>
          <cell r="C13">
            <v>43190</v>
          </cell>
          <cell r="D13">
            <v>2018</v>
          </cell>
          <cell r="E13">
            <v>2018</v>
          </cell>
        </row>
        <row r="14">
          <cell r="A14" t="str">
            <v>2Q18</v>
          </cell>
          <cell r="B14">
            <v>43191</v>
          </cell>
          <cell r="C14">
            <v>43281</v>
          </cell>
          <cell r="D14">
            <v>2018</v>
          </cell>
          <cell r="E14">
            <v>2018</v>
          </cell>
        </row>
        <row r="15">
          <cell r="A15" t="str">
            <v>3Q18</v>
          </cell>
          <cell r="B15">
            <v>43282</v>
          </cell>
          <cell r="C15">
            <v>43373</v>
          </cell>
          <cell r="D15">
            <v>2018</v>
          </cell>
          <cell r="E15">
            <v>2018</v>
          </cell>
        </row>
        <row r="16">
          <cell r="A16" t="str">
            <v>4Q18</v>
          </cell>
          <cell r="B16">
            <v>43374</v>
          </cell>
          <cell r="C16">
            <v>43465</v>
          </cell>
          <cell r="D16">
            <v>2018</v>
          </cell>
          <cell r="E16">
            <v>2018</v>
          </cell>
        </row>
        <row r="17">
          <cell r="A17" t="str">
            <v>1Q19</v>
          </cell>
          <cell r="B17">
            <v>43466</v>
          </cell>
          <cell r="C17">
            <v>43555</v>
          </cell>
          <cell r="D17">
            <v>2019</v>
          </cell>
          <cell r="E17">
            <v>2019</v>
          </cell>
        </row>
        <row r="18">
          <cell r="A18" t="str">
            <v>2Q19</v>
          </cell>
          <cell r="B18">
            <v>43556</v>
          </cell>
          <cell r="C18">
            <v>43646</v>
          </cell>
          <cell r="D18">
            <v>2019</v>
          </cell>
          <cell r="E18">
            <v>2019</v>
          </cell>
        </row>
        <row r="19">
          <cell r="A19" t="str">
            <v>3Q19</v>
          </cell>
          <cell r="B19">
            <v>43647</v>
          </cell>
          <cell r="C19">
            <v>43738</v>
          </cell>
          <cell r="D19">
            <v>2019</v>
          </cell>
          <cell r="E19">
            <v>2019</v>
          </cell>
        </row>
        <row r="20">
          <cell r="A20" t="str">
            <v>4Q19</v>
          </cell>
          <cell r="B20">
            <v>43739</v>
          </cell>
          <cell r="C20">
            <v>43830</v>
          </cell>
          <cell r="D20">
            <v>2019</v>
          </cell>
          <cell r="E20">
            <v>2019</v>
          </cell>
        </row>
        <row r="21">
          <cell r="A21">
            <v>2020</v>
          </cell>
          <cell r="B21">
            <v>43831</v>
          </cell>
          <cell r="C21">
            <v>44196</v>
          </cell>
          <cell r="D21">
            <v>2020</v>
          </cell>
          <cell r="E21">
            <v>2020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jones" refreshedDate="42465.37135011574" createdVersion="4" refreshedVersion="4" minRefreshableVersion="3" recordCount="30" xr:uid="{00000000-000A-0000-FFFF-FFFF00000000}">
  <cacheSource type="worksheet">
    <worksheetSource ref="A13:BG16" sheet="1. AMI Network (R)"/>
  </cacheSource>
  <cacheFields count="58">
    <cacheField name="Specific Equipment" numFmtId="0">
      <sharedItems containsBlank="1" count="26">
        <s v="GAP Collectors"/>
        <s v="Concentrators"/>
        <s v="GAP Collectors - Mounting Kit"/>
        <s v="Routers"/>
        <s v="Router Mounting Arms"/>
        <m/>
        <s v="Gap Collector Installation"/>
        <s v="Concentrator Installation"/>
        <s v="GAP collector - Mounting Kit Installation"/>
        <s v="Router Installation"/>
        <s v="Command Center License"/>
        <s v="Command Center Tools Software License"/>
        <s v="L+G Project Management"/>
        <s v="PSE Project Management (Planning)"/>
        <s v="PSE Project Management (Design)"/>
        <s v="PSE Project Management (Execution)"/>
        <s v="PSE Project Management (Closeout)"/>
        <s v="PSE Network Design Acceptance"/>
        <s v="Permitting"/>
        <s v="Street Use Permits"/>
        <s v="Conditional Permits"/>
        <s v="Shoreline Permits"/>
        <s v="Easement Acquisition"/>
        <s v="O&amp;M"/>
        <s v="Command Center Software Maintenance"/>
        <s v="Command Center Tools Software Maintenance"/>
      </sharedItems>
    </cacheField>
    <cacheField name="Cost Element" numFmtId="0">
      <sharedItems containsNonDate="0" containsString="0" containsBlank="1"/>
    </cacheField>
    <cacheField name="Order Number" numFmtId="0">
      <sharedItems containsNonDate="0" containsString="0" containsBlank="1"/>
    </cacheField>
    <cacheField name="WBS Element" numFmtId="0">
      <sharedItems containsNonDate="0" containsString="0" containsBlank="1" count="1">
        <m/>
      </sharedItems>
    </cacheField>
    <cacheField name="Source of Cost info" numFmtId="0">
      <sharedItems containsBlank="1"/>
    </cacheField>
    <cacheField name="Last Date of Input Change" numFmtId="0">
      <sharedItems containsNonDate="0" containsDate="1" containsString="0" containsBlank="1" minDate="2016-04-04T00:00:00" maxDate="2016-04-05T00:00:00"/>
    </cacheField>
    <cacheField name="Notes" numFmtId="0">
      <sharedItems containsBlank="1"/>
    </cacheField>
    <cacheField name="Cost Type" numFmtId="0">
      <sharedItems containsBlank="1" count="3">
        <s v="CAPEX"/>
        <m/>
        <s v="O&amp;M"/>
      </sharedItems>
    </cacheField>
    <cacheField name="Price" numFmtId="0">
      <sharedItems containsString="0" containsBlank="1" containsNumber="1" minValue="1" maxValue="4051250"/>
    </cacheField>
    <cacheField name="Tax" numFmtId="9">
      <sharedItems containsString="0" containsBlank="1" containsNumber="1" minValue="0" maxValue="0.1"/>
    </cacheField>
    <cacheField name="Construction OH" numFmtId="0">
      <sharedItems containsString="0" containsBlank="1" containsNumber="1" minValue="0" maxValue="0.03"/>
    </cacheField>
    <cacheField name="Stores OH" numFmtId="0">
      <sharedItems containsString="0" containsBlank="1" containsNumber="1" containsInteger="1" minValue="0" maxValue="0"/>
    </cacheField>
    <cacheField name="Assessment OH" numFmtId="0">
      <sharedItems containsNonDate="0" containsString="0" containsBlank="1"/>
    </cacheField>
    <cacheField name="AFUDC" numFmtId="0">
      <sharedItems containsNonDate="0" containsString="0" containsBlank="1"/>
    </cacheField>
    <cacheField name="Project Phase" numFmtId="0">
      <sharedItems containsBlank="1" count="7">
        <s v="Initiation"/>
        <m/>
        <s v="Execution"/>
        <s v="Planning"/>
        <s v="Design"/>
        <s v="Close-Out"/>
        <s v="Incremental"/>
      </sharedItems>
    </cacheField>
    <cacheField name="Inflation?" numFmtId="0">
      <sharedItems containsBlank="1"/>
    </cacheField>
    <cacheField name="x" numFmtId="0">
      <sharedItems containsNonDate="0" containsString="0" containsBlank="1"/>
    </cacheField>
    <cacheField name="Specific Equipment2" numFmtId="0">
      <sharedItems containsMixedTypes="1" containsNumber="1" containsInteger="1" minValue="0" maxValue="0"/>
    </cacheField>
    <cacheField name="2015 Quantities" numFmtId="0">
      <sharedItems containsNonDate="0" containsString="0" containsBlank="1"/>
    </cacheField>
    <cacheField name="2016 Quantities" numFmtId="0">
      <sharedItems containsString="0" containsBlank="1" containsNumber="1" containsInteger="1" minValue="1" maxValue="150000"/>
    </cacheField>
    <cacheField name="2017 Quantities" numFmtId="0">
      <sharedItems containsString="0" containsBlank="1" containsNumber="1" containsInteger="1" minValue="4" maxValue="810250"/>
    </cacheField>
    <cacheField name="2018 Quantities" numFmtId="0">
      <sharedItems containsString="0" containsBlank="1" containsNumber="1" containsInteger="1" minValue="2" maxValue="810250"/>
    </cacheField>
    <cacheField name="2019 Quantities" numFmtId="0">
      <sharedItems containsString="0" containsBlank="1" containsNumber="1" minValue="4000" maxValue="887223.75"/>
    </cacheField>
    <cacheField name="2020 Quantities" numFmtId="0">
      <sharedItems containsString="0" containsBlank="1" containsNumber="1" minValue="8992.6875" maxValue="971510.00624999998"/>
    </cacheField>
    <cacheField name="2021 Quantities" numFmtId="0">
      <sharedItems containsString="0" containsBlank="1" containsNumber="1" minValue="9846.9928125000006" maxValue="1063803.4568437499"/>
    </cacheField>
    <cacheField name="2022 Quantities" numFmtId="0">
      <sharedItems containsString="0" containsBlank="1" containsNumber="1" minValue="10782.4571296875" maxValue="1164864.7852439061"/>
    </cacheField>
    <cacheField name="2023 Quantities" numFmtId="0">
      <sharedItems containsString="0" containsBlank="1" containsNumber="1" minValue="11806.790557007813" maxValue="1275526.9398420772"/>
    </cacheField>
    <cacheField name="2024 Quantities" numFmtId="0">
      <sharedItems containsString="0" containsBlank="1" containsNumber="1" minValue="12928.435659923554" maxValue="1396701.9991270746"/>
    </cacheField>
    <cacheField name="2025 Quantities" numFmtId="0">
      <sharedItems containsString="0" containsBlank="1" containsNumber="1" minValue="14156.637047616292" maxValue="1529388.6890441466"/>
    </cacheField>
    <cacheField name="2026 Quantities" numFmtId="0">
      <sharedItems containsString="0" containsBlank="1" containsNumber="1" minValue="15501.517567139839" maxValue="1674680.6145033406"/>
    </cacheField>
    <cacheField name="2027 Quantities" numFmtId="0">
      <sharedItems containsString="0" containsBlank="1" containsNumber="1" minValue="16974.161736018123" maxValue="1833775.2728811579"/>
    </cacheField>
    <cacheField name="2028 Quantities" numFmtId="0">
      <sharedItems containsString="0" containsBlank="1" containsNumber="1" minValue="18586.707100939842" maxValue="2007983.9238048678"/>
    </cacheField>
    <cacheField name="2029 Quantities" numFmtId="0">
      <sharedItems containsString="0" containsBlank="1" containsNumber="1" minValue="20352.444275529127" maxValue="2198742.39656633"/>
    </cacheField>
    <cacheField name="2030 Quantities" numFmtId="0">
      <sharedItems containsString="0" containsBlank="1" containsNumber="1" minValue="22285.926481704395" maxValue="2407622.9242401314"/>
    </cacheField>
    <cacheField name="2031 Quantities" numFmtId="0">
      <sharedItems containsString="0" containsBlank="1" containsNumber="1" minValue="24403.089497466313" maxValue="2636347.1020429437"/>
    </cacheField>
    <cacheField name="2032 Quantities" numFmtId="0">
      <sharedItems containsString="0" containsBlank="1" containsNumber="1" minValue="26721.382999725611" maxValue="2886800.0767370234"/>
    </cacheField>
    <cacheField name="2033 Quantities" numFmtId="0">
      <sharedItems containsString="0" containsBlank="1" containsNumber="1" minValue="29259.914384699543" maxValue="3161046.0840270407"/>
    </cacheField>
    <cacheField name="2034 Quantities" numFmtId="0">
      <sharedItems containsString="0" containsBlank="1" containsNumber="1" minValue="32039.606251245998" maxValue="3461345.4620096097"/>
    </cacheField>
    <cacheField name="2015 Costs" numFmtId="164">
      <sharedItems containsString="0" containsBlank="1" containsNumber="1" containsInteger="1" minValue="0" maxValue="0" count="2">
        <n v="0"/>
        <m/>
      </sharedItems>
    </cacheField>
    <cacheField name="2016 Costs" numFmtId="164">
      <sharedItems containsString="0" containsBlank="1" containsNumber="1" minValue="0" maxValue="11286549.450000003" count="19">
        <n v="11286549.450000003"/>
        <n v="0"/>
        <n v="1357900.5000000002"/>
        <n v="11114730.000000002"/>
        <n v="236774.34"/>
        <m/>
        <n v="319506"/>
        <n v="1359600"/>
        <n v="4456375"/>
        <n v="55000.000000000007"/>
        <n v="569368.80000000005"/>
        <n v="15000"/>
        <n v="30000"/>
        <n v="150000"/>
        <n v="20400"/>
        <n v="756840"/>
        <n v="51000"/>
        <n v="6000"/>
        <n v="34000"/>
      </sharedItems>
    </cacheField>
    <cacheField name="2017 Costs" numFmtId="164">
      <sharedItems containsString="0" containsBlank="1" containsNumber="1" minValue="0" maxValue="1359600" count="12">
        <n v="0"/>
        <m/>
        <n v="319506"/>
        <n v="1359600"/>
        <n v="1138737.6000000001"/>
        <n v="150000"/>
        <n v="756840"/>
        <n v="51000"/>
        <n v="6000"/>
        <n v="34000"/>
        <n v="810250"/>
        <n v="7500"/>
      </sharedItems>
    </cacheField>
    <cacheField name="2018 Costs" numFmtId="164">
      <sharedItems containsString="0" containsBlank="1" containsNumber="1" minValue="0" maxValue="1359600" count="12">
        <n v="0"/>
        <m/>
        <n v="319506"/>
        <n v="1359600"/>
        <n v="1138737.6000000001"/>
        <n v="150000"/>
        <n v="378420"/>
        <n v="25500"/>
        <n v="3000"/>
        <n v="17000"/>
        <n v="810250"/>
        <n v="7500"/>
      </sharedItems>
    </cacheField>
    <cacheField name="2019 Costs" numFmtId="164">
      <sharedItems containsString="0" containsBlank="1" containsNumber="1" minValue="0" maxValue="887223.75" count="6">
        <n v="0"/>
        <m/>
        <n v="4000"/>
        <n v="10000"/>
        <n v="887223.75"/>
        <n v="8212.5"/>
      </sharedItems>
    </cacheField>
    <cacheField name="2020 Costs" numFmtId="164">
      <sharedItems containsString="0" containsBlank="1" containsNumber="1" minValue="0" maxValue="971510.00624999998" count="4">
        <n v="0"/>
        <m/>
        <n v="971510.00624999998"/>
        <n v="8992.6875"/>
      </sharedItems>
    </cacheField>
    <cacheField name="2021 Costs" numFmtId="164">
      <sharedItems containsString="0" containsBlank="1" containsNumber="1" minValue="0" maxValue="1063803.4568437499"/>
    </cacheField>
    <cacheField name="2022 Costs" numFmtId="164">
      <sharedItems containsString="0" containsBlank="1" containsNumber="1" minValue="0" maxValue="1164864.7852439061"/>
    </cacheField>
    <cacheField name="2023 Costs" numFmtId="164">
      <sharedItems containsString="0" containsBlank="1" containsNumber="1" minValue="0" maxValue="1275526.9398420772"/>
    </cacheField>
    <cacheField name="2024 Costs" numFmtId="164">
      <sharedItems containsString="0" containsBlank="1" containsNumber="1" minValue="0" maxValue="1396701.9991270746"/>
    </cacheField>
    <cacheField name="2025 Costs" numFmtId="164">
      <sharedItems containsString="0" containsBlank="1" containsNumber="1" minValue="0" maxValue="1529388.6890441466"/>
    </cacheField>
    <cacheField name="2026 Costs" numFmtId="164">
      <sharedItems containsString="0" containsBlank="1" containsNumber="1" minValue="0" maxValue="1674680.6145033406"/>
    </cacheField>
    <cacheField name="2027 Costs" numFmtId="164">
      <sharedItems containsString="0" containsBlank="1" containsNumber="1" minValue="0" maxValue="1833775.2728811579"/>
    </cacheField>
    <cacheField name="2028 Costs" numFmtId="164">
      <sharedItems containsString="0" containsBlank="1" containsNumber="1" minValue="0" maxValue="2007983.9238048678"/>
    </cacheField>
    <cacheField name="2029 Costs" numFmtId="164">
      <sharedItems containsString="0" containsBlank="1" containsNumber="1" minValue="0" maxValue="2198742.39656633"/>
    </cacheField>
    <cacheField name="2030 Costs" numFmtId="164">
      <sharedItems containsString="0" containsBlank="1" containsNumber="1" minValue="0" maxValue="2407622.9242401314"/>
    </cacheField>
    <cacheField name="2031 Costs" numFmtId="164">
      <sharedItems containsString="0" containsBlank="1" containsNumber="1" minValue="0" maxValue="2636347.1020429437"/>
    </cacheField>
    <cacheField name="2032 Costs" numFmtId="164">
      <sharedItems containsString="0" containsBlank="1" containsNumber="1" minValue="0" maxValue="2886800.0767370234"/>
    </cacheField>
    <cacheField name="2033 Costs" numFmtId="164">
      <sharedItems containsString="0" containsBlank="1" containsNumber="1" minValue="0" maxValue="3161046.0840270407"/>
    </cacheField>
    <cacheField name="2034 Costs" numFmtId="164">
      <sharedItems containsString="0" containsBlank="1" containsNumber="1" minValue="0" maxValue="3461345.46200960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x v="0"/>
    <m/>
    <m/>
    <x v="0"/>
    <s v="L+G Amendment"/>
    <m/>
    <m/>
    <x v="0"/>
    <n v="7065"/>
    <n v="0.1"/>
    <n v="0.03"/>
    <n v="0"/>
    <m/>
    <m/>
    <x v="0"/>
    <s v="No"/>
    <m/>
    <s v="GAP Collectors"/>
    <m/>
    <n v="1410"/>
    <m/>
    <m/>
    <m/>
    <m/>
    <m/>
    <m/>
    <m/>
    <m/>
    <m/>
    <m/>
    <m/>
    <m/>
    <m/>
    <m/>
    <m/>
    <m/>
    <m/>
    <m/>
    <x v="0"/>
    <x v="0"/>
    <x v="0"/>
    <x v="0"/>
    <x v="0"/>
    <x v="0"/>
    <n v="0"/>
    <n v="0"/>
    <n v="0"/>
    <n v="0"/>
    <n v="0"/>
    <n v="0"/>
    <n v="0"/>
    <n v="0"/>
    <n v="0"/>
    <n v="0"/>
    <n v="0"/>
    <n v="0"/>
    <n v="0"/>
    <n v="0"/>
  </r>
  <r>
    <x v="1"/>
    <m/>
    <m/>
    <x v="0"/>
    <s v="L+G Amendment"/>
    <m/>
    <m/>
    <x v="0"/>
    <n v="1900"/>
    <n v="0.1"/>
    <n v="0.03"/>
    <n v="0"/>
    <m/>
    <m/>
    <x v="0"/>
    <s v="No"/>
    <m/>
    <s v="Concentrators"/>
    <m/>
    <m/>
    <m/>
    <m/>
    <m/>
    <m/>
    <m/>
    <m/>
    <m/>
    <m/>
    <m/>
    <m/>
    <m/>
    <m/>
    <m/>
    <m/>
    <m/>
    <m/>
    <m/>
    <m/>
    <x v="0"/>
    <x v="1"/>
    <x v="0"/>
    <x v="0"/>
    <x v="0"/>
    <x v="0"/>
    <n v="0"/>
    <n v="0"/>
    <n v="0"/>
    <n v="0"/>
    <n v="0"/>
    <n v="0"/>
    <n v="0"/>
    <n v="0"/>
    <n v="0"/>
    <n v="0"/>
    <n v="0"/>
    <n v="0"/>
    <n v="0"/>
    <n v="0"/>
  </r>
  <r>
    <x v="2"/>
    <m/>
    <m/>
    <x v="0"/>
    <s v="L+G Amendment"/>
    <m/>
    <m/>
    <x v="0"/>
    <n v="850"/>
    <n v="0.1"/>
    <n v="0.03"/>
    <n v="0"/>
    <m/>
    <m/>
    <x v="0"/>
    <s v="No"/>
    <m/>
    <s v="GAP Collectors - Mounting Kit"/>
    <m/>
    <n v="1410"/>
    <m/>
    <m/>
    <m/>
    <m/>
    <m/>
    <m/>
    <m/>
    <m/>
    <m/>
    <m/>
    <m/>
    <m/>
    <m/>
    <m/>
    <m/>
    <m/>
    <m/>
    <m/>
    <x v="0"/>
    <x v="2"/>
    <x v="0"/>
    <x v="0"/>
    <x v="0"/>
    <x v="0"/>
    <n v="0"/>
    <n v="0"/>
    <n v="0"/>
    <n v="0"/>
    <n v="0"/>
    <n v="0"/>
    <n v="0"/>
    <n v="0"/>
    <n v="0"/>
    <n v="0"/>
    <n v="0"/>
    <n v="0"/>
    <n v="0"/>
    <n v="0"/>
  </r>
  <r>
    <x v="3"/>
    <m/>
    <m/>
    <x v="0"/>
    <s v="L+G Amendment"/>
    <m/>
    <m/>
    <x v="0"/>
    <n v="1635"/>
    <n v="0.1"/>
    <n v="0.03"/>
    <n v="0"/>
    <m/>
    <m/>
    <x v="0"/>
    <s v="No"/>
    <m/>
    <s v="Routers"/>
    <m/>
    <n v="6000"/>
    <m/>
    <m/>
    <m/>
    <m/>
    <m/>
    <m/>
    <m/>
    <m/>
    <m/>
    <m/>
    <m/>
    <m/>
    <m/>
    <m/>
    <m/>
    <m/>
    <m/>
    <m/>
    <x v="0"/>
    <x v="3"/>
    <x v="0"/>
    <x v="0"/>
    <x v="0"/>
    <x v="0"/>
    <n v="0"/>
    <n v="0"/>
    <n v="0"/>
    <n v="0"/>
    <n v="0"/>
    <n v="0"/>
    <n v="0"/>
    <n v="0"/>
    <n v="0"/>
    <n v="0"/>
    <n v="0"/>
    <n v="0"/>
    <n v="0"/>
    <n v="0"/>
  </r>
  <r>
    <x v="4"/>
    <m/>
    <m/>
    <x v="0"/>
    <s v="Karen/Sylvia correspondence w/L+G"/>
    <m/>
    <m/>
    <x v="0"/>
    <n v="34.83"/>
    <n v="0.1"/>
    <n v="0.03"/>
    <n v="0"/>
    <m/>
    <m/>
    <x v="0"/>
    <s v="No"/>
    <m/>
    <s v="Router Mounting Arms"/>
    <m/>
    <n v="6000"/>
    <m/>
    <m/>
    <m/>
    <m/>
    <m/>
    <m/>
    <m/>
    <m/>
    <m/>
    <m/>
    <m/>
    <m/>
    <m/>
    <m/>
    <m/>
    <m/>
    <m/>
    <m/>
    <x v="0"/>
    <x v="4"/>
    <x v="0"/>
    <x v="0"/>
    <x v="0"/>
    <x v="0"/>
    <n v="0"/>
    <n v="0"/>
    <n v="0"/>
    <n v="0"/>
    <n v="0"/>
    <n v="0"/>
    <n v="0"/>
    <n v="0"/>
    <n v="0"/>
    <n v="0"/>
    <n v="0"/>
    <n v="0"/>
    <n v="0"/>
    <n v="0"/>
  </r>
  <r>
    <x v="5"/>
    <m/>
    <m/>
    <x v="0"/>
    <m/>
    <m/>
    <m/>
    <x v="1"/>
    <m/>
    <m/>
    <m/>
    <m/>
    <m/>
    <m/>
    <x v="1"/>
    <m/>
    <m/>
    <n v="0"/>
    <m/>
    <m/>
    <m/>
    <m/>
    <m/>
    <m/>
    <m/>
    <m/>
    <m/>
    <m/>
    <m/>
    <m/>
    <m/>
    <m/>
    <m/>
    <m/>
    <m/>
    <m/>
    <m/>
    <m/>
    <x v="1"/>
    <x v="5"/>
    <x v="1"/>
    <x v="1"/>
    <x v="1"/>
    <x v="1"/>
    <m/>
    <m/>
    <m/>
    <m/>
    <m/>
    <m/>
    <m/>
    <m/>
    <m/>
    <m/>
    <m/>
    <m/>
    <m/>
    <m/>
  </r>
  <r>
    <x v="6"/>
    <m/>
    <m/>
    <x v="0"/>
    <s v="L+G Amendment"/>
    <m/>
    <m/>
    <x v="0"/>
    <n v="600"/>
    <n v="0.1"/>
    <n v="0.03"/>
    <n v="0"/>
    <m/>
    <m/>
    <x v="2"/>
    <s v="No"/>
    <m/>
    <s v="Gap Collector Installation"/>
    <m/>
    <n v="470"/>
    <n v="470"/>
    <n v="470"/>
    <m/>
    <m/>
    <m/>
    <m/>
    <m/>
    <m/>
    <m/>
    <m/>
    <m/>
    <m/>
    <m/>
    <m/>
    <m/>
    <m/>
    <m/>
    <m/>
    <x v="0"/>
    <x v="6"/>
    <x v="2"/>
    <x v="2"/>
    <x v="0"/>
    <x v="0"/>
    <n v="0"/>
    <n v="0"/>
    <n v="0"/>
    <n v="0"/>
    <n v="0"/>
    <n v="0"/>
    <n v="0"/>
    <n v="0"/>
    <n v="0"/>
    <n v="0"/>
    <n v="0"/>
    <n v="0"/>
    <n v="0"/>
    <n v="0"/>
  </r>
  <r>
    <x v="7"/>
    <m/>
    <m/>
    <x v="0"/>
    <s v="L+G Amendment"/>
    <m/>
    <m/>
    <x v="0"/>
    <n v="600"/>
    <n v="0.1"/>
    <n v="0.03"/>
    <n v="0"/>
    <m/>
    <m/>
    <x v="2"/>
    <s v="No"/>
    <m/>
    <s v="Concentrator Installation"/>
    <m/>
    <m/>
    <m/>
    <m/>
    <m/>
    <m/>
    <m/>
    <m/>
    <m/>
    <m/>
    <m/>
    <m/>
    <m/>
    <m/>
    <m/>
    <m/>
    <m/>
    <m/>
    <m/>
    <m/>
    <x v="0"/>
    <x v="1"/>
    <x v="0"/>
    <x v="0"/>
    <x v="0"/>
    <x v="0"/>
    <n v="0"/>
    <n v="0"/>
    <n v="0"/>
    <n v="0"/>
    <n v="0"/>
    <n v="0"/>
    <n v="0"/>
    <n v="0"/>
    <n v="0"/>
    <n v="0"/>
    <n v="0"/>
    <n v="0"/>
    <n v="0"/>
    <n v="0"/>
  </r>
  <r>
    <x v="8"/>
    <m/>
    <m/>
    <x v="0"/>
    <s v="L+G Amendment"/>
    <m/>
    <m/>
    <x v="0"/>
    <n v="600"/>
    <n v="0.1"/>
    <n v="0.03"/>
    <n v="0"/>
    <m/>
    <m/>
    <x v="2"/>
    <s v="No"/>
    <m/>
    <s v="GAP collector - Mounting Kit Installation"/>
    <m/>
    <n v="470"/>
    <n v="470"/>
    <n v="470"/>
    <m/>
    <m/>
    <m/>
    <m/>
    <m/>
    <m/>
    <m/>
    <m/>
    <m/>
    <m/>
    <m/>
    <m/>
    <m/>
    <m/>
    <m/>
    <m/>
    <x v="0"/>
    <x v="6"/>
    <x v="2"/>
    <x v="2"/>
    <x v="0"/>
    <x v="0"/>
    <n v="0"/>
    <n v="0"/>
    <n v="0"/>
    <n v="0"/>
    <n v="0"/>
    <n v="0"/>
    <n v="0"/>
    <n v="0"/>
    <n v="0"/>
    <n v="0"/>
    <n v="0"/>
    <n v="0"/>
    <n v="0"/>
    <n v="0"/>
  </r>
  <r>
    <x v="9"/>
    <m/>
    <m/>
    <x v="0"/>
    <s v="L+G Amendment"/>
    <m/>
    <m/>
    <x v="0"/>
    <n v="600"/>
    <n v="0.1"/>
    <n v="0.03"/>
    <n v="0"/>
    <m/>
    <m/>
    <x v="2"/>
    <s v="No"/>
    <m/>
    <s v="Router Installation"/>
    <m/>
    <n v="2000"/>
    <n v="2000"/>
    <n v="2000"/>
    <m/>
    <m/>
    <m/>
    <m/>
    <m/>
    <m/>
    <m/>
    <m/>
    <m/>
    <m/>
    <m/>
    <m/>
    <m/>
    <m/>
    <m/>
    <m/>
    <x v="0"/>
    <x v="7"/>
    <x v="3"/>
    <x v="3"/>
    <x v="0"/>
    <x v="0"/>
    <n v="0"/>
    <n v="0"/>
    <n v="0"/>
    <n v="0"/>
    <n v="0"/>
    <n v="0"/>
    <n v="0"/>
    <n v="0"/>
    <n v="0"/>
    <n v="0"/>
    <n v="0"/>
    <n v="0"/>
    <n v="0"/>
    <n v="0"/>
  </r>
  <r>
    <x v="5"/>
    <m/>
    <m/>
    <x v="0"/>
    <m/>
    <m/>
    <m/>
    <x v="1"/>
    <m/>
    <m/>
    <m/>
    <m/>
    <m/>
    <m/>
    <x v="1"/>
    <m/>
    <m/>
    <n v="0"/>
    <m/>
    <m/>
    <m/>
    <m/>
    <m/>
    <m/>
    <m/>
    <m/>
    <m/>
    <m/>
    <m/>
    <m/>
    <m/>
    <m/>
    <m/>
    <m/>
    <m/>
    <m/>
    <m/>
    <m/>
    <x v="1"/>
    <x v="5"/>
    <x v="1"/>
    <x v="1"/>
    <x v="1"/>
    <x v="1"/>
    <m/>
    <m/>
    <m/>
    <m/>
    <m/>
    <m/>
    <m/>
    <m/>
    <m/>
    <m/>
    <m/>
    <m/>
    <m/>
    <m/>
  </r>
  <r>
    <x v="10"/>
    <m/>
    <m/>
    <x v="0"/>
    <s v="L+G Amendment"/>
    <m/>
    <m/>
    <x v="0"/>
    <n v="4051250"/>
    <n v="0.1"/>
    <n v="0"/>
    <n v="0"/>
    <m/>
    <m/>
    <x v="0"/>
    <s v="No"/>
    <m/>
    <s v="Command Center License"/>
    <m/>
    <n v="1"/>
    <m/>
    <m/>
    <m/>
    <m/>
    <m/>
    <m/>
    <m/>
    <m/>
    <m/>
    <m/>
    <m/>
    <m/>
    <m/>
    <m/>
    <m/>
    <m/>
    <m/>
    <m/>
    <x v="0"/>
    <x v="8"/>
    <x v="0"/>
    <x v="0"/>
    <x v="0"/>
    <x v="0"/>
    <n v="0"/>
    <n v="0"/>
    <n v="0"/>
    <n v="0"/>
    <n v="0"/>
    <n v="0"/>
    <n v="0"/>
    <n v="0"/>
    <n v="0"/>
    <n v="0"/>
    <n v="0"/>
    <n v="0"/>
    <n v="0"/>
    <n v="0"/>
  </r>
  <r>
    <x v="11"/>
    <m/>
    <m/>
    <x v="0"/>
    <s v="L+G Amendment"/>
    <m/>
    <m/>
    <x v="0"/>
    <n v="50000"/>
    <n v="0.1"/>
    <n v="0"/>
    <n v="0"/>
    <m/>
    <m/>
    <x v="0"/>
    <s v="No"/>
    <m/>
    <s v="Command Center Tools Software License"/>
    <m/>
    <n v="1"/>
    <m/>
    <m/>
    <m/>
    <m/>
    <m/>
    <m/>
    <m/>
    <m/>
    <m/>
    <m/>
    <m/>
    <m/>
    <m/>
    <m/>
    <m/>
    <m/>
    <m/>
    <m/>
    <x v="0"/>
    <x v="9"/>
    <x v="0"/>
    <x v="0"/>
    <x v="0"/>
    <x v="0"/>
    <n v="0"/>
    <n v="0"/>
    <n v="0"/>
    <n v="0"/>
    <n v="0"/>
    <n v="0"/>
    <n v="0"/>
    <n v="0"/>
    <n v="0"/>
    <n v="0"/>
    <n v="0"/>
    <n v="0"/>
    <n v="0"/>
    <n v="0"/>
  </r>
  <r>
    <x v="12"/>
    <m/>
    <m/>
    <x v="0"/>
    <s v="L+G Amendment"/>
    <m/>
    <m/>
    <x v="0"/>
    <n v="86268"/>
    <n v="0.1"/>
    <n v="0"/>
    <n v="0"/>
    <m/>
    <m/>
    <x v="2"/>
    <s v="No"/>
    <m/>
    <s v="L+G Project Management"/>
    <m/>
    <n v="6"/>
    <n v="12"/>
    <n v="12"/>
    <m/>
    <m/>
    <m/>
    <m/>
    <m/>
    <m/>
    <m/>
    <m/>
    <m/>
    <m/>
    <m/>
    <m/>
    <m/>
    <m/>
    <m/>
    <m/>
    <x v="0"/>
    <x v="10"/>
    <x v="4"/>
    <x v="4"/>
    <x v="0"/>
    <x v="0"/>
    <n v="0"/>
    <n v="0"/>
    <n v="0"/>
    <n v="0"/>
    <n v="0"/>
    <n v="0"/>
    <n v="0"/>
    <n v="0"/>
    <n v="0"/>
    <n v="0"/>
    <n v="0"/>
    <n v="0"/>
    <n v="0"/>
    <n v="0"/>
  </r>
  <r>
    <x v="5"/>
    <m/>
    <m/>
    <x v="0"/>
    <m/>
    <m/>
    <m/>
    <x v="1"/>
    <m/>
    <m/>
    <m/>
    <m/>
    <m/>
    <m/>
    <x v="1"/>
    <m/>
    <m/>
    <n v="0"/>
    <m/>
    <m/>
    <m/>
    <m/>
    <m/>
    <m/>
    <m/>
    <m/>
    <m/>
    <m/>
    <m/>
    <m/>
    <m/>
    <m/>
    <m/>
    <m/>
    <m/>
    <m/>
    <m/>
    <m/>
    <x v="1"/>
    <x v="5"/>
    <x v="1"/>
    <x v="1"/>
    <x v="1"/>
    <x v="1"/>
    <m/>
    <m/>
    <m/>
    <m/>
    <m/>
    <m/>
    <m/>
    <m/>
    <m/>
    <m/>
    <m/>
    <m/>
    <m/>
    <m/>
  </r>
  <r>
    <x v="13"/>
    <m/>
    <m/>
    <x v="0"/>
    <s v="Maly"/>
    <m/>
    <m/>
    <x v="0"/>
    <n v="1"/>
    <n v="0"/>
    <n v="0"/>
    <n v="0"/>
    <m/>
    <m/>
    <x v="3"/>
    <s v="No"/>
    <m/>
    <s v="PSE Project Management (Planning)"/>
    <m/>
    <n v="15000"/>
    <m/>
    <m/>
    <m/>
    <m/>
    <m/>
    <m/>
    <m/>
    <m/>
    <m/>
    <m/>
    <m/>
    <m/>
    <m/>
    <m/>
    <m/>
    <m/>
    <m/>
    <m/>
    <x v="0"/>
    <x v="11"/>
    <x v="0"/>
    <x v="0"/>
    <x v="0"/>
    <x v="0"/>
    <n v="0"/>
    <n v="0"/>
    <n v="0"/>
    <n v="0"/>
    <n v="0"/>
    <n v="0"/>
    <n v="0"/>
    <n v="0"/>
    <n v="0"/>
    <n v="0"/>
    <n v="0"/>
    <n v="0"/>
    <n v="0"/>
    <n v="0"/>
  </r>
  <r>
    <x v="14"/>
    <m/>
    <m/>
    <x v="0"/>
    <s v="Maly"/>
    <m/>
    <m/>
    <x v="0"/>
    <n v="1"/>
    <n v="0"/>
    <n v="0"/>
    <n v="0"/>
    <m/>
    <m/>
    <x v="4"/>
    <s v="No"/>
    <m/>
    <s v="PSE Project Management (Design)"/>
    <m/>
    <n v="30000"/>
    <m/>
    <m/>
    <m/>
    <m/>
    <m/>
    <m/>
    <m/>
    <m/>
    <m/>
    <m/>
    <m/>
    <m/>
    <m/>
    <m/>
    <m/>
    <m/>
    <m/>
    <m/>
    <x v="0"/>
    <x v="12"/>
    <x v="0"/>
    <x v="0"/>
    <x v="0"/>
    <x v="0"/>
    <n v="0"/>
    <n v="0"/>
    <n v="0"/>
    <n v="0"/>
    <n v="0"/>
    <n v="0"/>
    <n v="0"/>
    <n v="0"/>
    <n v="0"/>
    <n v="0"/>
    <n v="0"/>
    <n v="0"/>
    <n v="0"/>
    <n v="0"/>
  </r>
  <r>
    <x v="15"/>
    <m/>
    <m/>
    <x v="0"/>
    <s v="Maly"/>
    <m/>
    <m/>
    <x v="0"/>
    <n v="1"/>
    <n v="0"/>
    <n v="0"/>
    <n v="0"/>
    <m/>
    <m/>
    <x v="2"/>
    <s v="No"/>
    <m/>
    <s v="PSE Project Management (Execution)"/>
    <m/>
    <n v="150000"/>
    <n v="150000"/>
    <n v="150000"/>
    <n v="4000"/>
    <m/>
    <m/>
    <m/>
    <m/>
    <m/>
    <m/>
    <m/>
    <m/>
    <m/>
    <m/>
    <m/>
    <m/>
    <m/>
    <m/>
    <m/>
    <x v="0"/>
    <x v="13"/>
    <x v="5"/>
    <x v="5"/>
    <x v="2"/>
    <x v="0"/>
    <n v="0"/>
    <n v="0"/>
    <n v="0"/>
    <n v="0"/>
    <n v="0"/>
    <n v="0"/>
    <n v="0"/>
    <n v="0"/>
    <n v="0"/>
    <n v="0"/>
    <n v="0"/>
    <n v="0"/>
    <n v="0"/>
    <n v="0"/>
  </r>
  <r>
    <x v="16"/>
    <m/>
    <m/>
    <x v="0"/>
    <s v="Maly"/>
    <m/>
    <m/>
    <x v="0"/>
    <n v="1"/>
    <n v="0"/>
    <n v="0"/>
    <n v="0"/>
    <m/>
    <m/>
    <x v="5"/>
    <s v="No"/>
    <m/>
    <s v="PSE Project Management (Closeout)"/>
    <m/>
    <m/>
    <m/>
    <m/>
    <n v="10000"/>
    <m/>
    <m/>
    <m/>
    <m/>
    <m/>
    <m/>
    <m/>
    <m/>
    <m/>
    <m/>
    <m/>
    <m/>
    <m/>
    <m/>
    <m/>
    <x v="0"/>
    <x v="1"/>
    <x v="0"/>
    <x v="0"/>
    <x v="3"/>
    <x v="0"/>
    <n v="0"/>
    <n v="0"/>
    <n v="0"/>
    <n v="0"/>
    <n v="0"/>
    <n v="0"/>
    <n v="0"/>
    <n v="0"/>
    <n v="0"/>
    <n v="0"/>
    <n v="0"/>
    <n v="0"/>
    <n v="0"/>
    <n v="0"/>
  </r>
  <r>
    <x v="17"/>
    <m/>
    <m/>
    <x v="0"/>
    <s v="Maly"/>
    <m/>
    <s v="3x FTEs time for workshops"/>
    <x v="0"/>
    <n v="1"/>
    <n v="0"/>
    <n v="0"/>
    <n v="0"/>
    <m/>
    <m/>
    <x v="4"/>
    <s v="No"/>
    <m/>
    <s v="PSE Network Design Acceptance"/>
    <m/>
    <n v="20400"/>
    <m/>
    <m/>
    <m/>
    <m/>
    <m/>
    <m/>
    <m/>
    <m/>
    <m/>
    <m/>
    <m/>
    <m/>
    <m/>
    <m/>
    <m/>
    <m/>
    <m/>
    <m/>
    <x v="0"/>
    <x v="14"/>
    <x v="0"/>
    <x v="0"/>
    <x v="0"/>
    <x v="0"/>
    <n v="0"/>
    <n v="0"/>
    <n v="0"/>
    <n v="0"/>
    <n v="0"/>
    <n v="0"/>
    <n v="0"/>
    <n v="0"/>
    <n v="0"/>
    <n v="0"/>
    <n v="0"/>
    <n v="0"/>
    <n v="0"/>
    <n v="0"/>
  </r>
  <r>
    <x v="5"/>
    <m/>
    <m/>
    <x v="0"/>
    <m/>
    <m/>
    <m/>
    <x v="1"/>
    <m/>
    <m/>
    <m/>
    <m/>
    <m/>
    <m/>
    <x v="1"/>
    <m/>
    <m/>
    <n v="0"/>
    <m/>
    <m/>
    <m/>
    <m/>
    <m/>
    <m/>
    <m/>
    <m/>
    <m/>
    <m/>
    <m/>
    <m/>
    <m/>
    <m/>
    <m/>
    <m/>
    <m/>
    <m/>
    <m/>
    <m/>
    <x v="1"/>
    <x v="5"/>
    <x v="1"/>
    <x v="1"/>
    <x v="1"/>
    <x v="1"/>
    <m/>
    <m/>
    <m/>
    <m/>
    <m/>
    <m/>
    <m/>
    <m/>
    <m/>
    <m/>
    <m/>
    <m/>
    <m/>
    <m/>
  </r>
  <r>
    <x v="18"/>
    <m/>
    <m/>
    <x v="0"/>
    <m/>
    <m/>
    <m/>
    <x v="1"/>
    <m/>
    <m/>
    <m/>
    <m/>
    <m/>
    <m/>
    <x v="1"/>
    <m/>
    <m/>
    <s v="Permitting"/>
    <m/>
    <m/>
    <m/>
    <m/>
    <m/>
    <m/>
    <m/>
    <m/>
    <m/>
    <m/>
    <m/>
    <m/>
    <m/>
    <m/>
    <m/>
    <m/>
    <m/>
    <m/>
    <m/>
    <m/>
    <x v="0"/>
    <x v="1"/>
    <x v="0"/>
    <x v="0"/>
    <x v="0"/>
    <x v="0"/>
    <n v="0"/>
    <n v="0"/>
    <n v="0"/>
    <n v="0"/>
    <n v="0"/>
    <n v="0"/>
    <n v="0"/>
    <n v="0"/>
    <n v="0"/>
    <n v="0"/>
    <n v="0"/>
    <n v="0"/>
    <n v="0"/>
    <n v="0"/>
  </r>
  <r>
    <x v="19"/>
    <m/>
    <m/>
    <x v="0"/>
    <s v="Maly"/>
    <d v="2016-04-04T00:00:00"/>
    <s v="Based on average costs of permits"/>
    <x v="0"/>
    <n v="222.6"/>
    <n v="0"/>
    <m/>
    <m/>
    <m/>
    <m/>
    <x v="4"/>
    <s v="No"/>
    <m/>
    <s v="Street Use Permits"/>
    <m/>
    <n v="3400"/>
    <n v="3400"/>
    <n v="1700"/>
    <m/>
    <m/>
    <m/>
    <m/>
    <m/>
    <m/>
    <m/>
    <m/>
    <m/>
    <m/>
    <m/>
    <m/>
    <m/>
    <m/>
    <m/>
    <m/>
    <x v="0"/>
    <x v="15"/>
    <x v="6"/>
    <x v="6"/>
    <x v="0"/>
    <x v="0"/>
    <n v="0"/>
    <n v="0"/>
    <n v="0"/>
    <n v="0"/>
    <n v="0"/>
    <n v="0"/>
    <n v="0"/>
    <n v="0"/>
    <n v="0"/>
    <n v="0"/>
    <n v="0"/>
    <n v="0"/>
    <n v="0"/>
    <n v="0"/>
  </r>
  <r>
    <x v="20"/>
    <m/>
    <m/>
    <x v="0"/>
    <s v="Maly"/>
    <d v="2016-04-04T00:00:00"/>
    <m/>
    <x v="0"/>
    <n v="1500"/>
    <m/>
    <m/>
    <m/>
    <m/>
    <m/>
    <x v="4"/>
    <s v="No"/>
    <m/>
    <s v="Conditional Permits"/>
    <m/>
    <n v="34"/>
    <n v="34"/>
    <n v="17"/>
    <m/>
    <m/>
    <m/>
    <m/>
    <m/>
    <m/>
    <m/>
    <m/>
    <m/>
    <m/>
    <m/>
    <m/>
    <m/>
    <m/>
    <m/>
    <m/>
    <x v="0"/>
    <x v="16"/>
    <x v="7"/>
    <x v="7"/>
    <x v="0"/>
    <x v="0"/>
    <n v="0"/>
    <n v="0"/>
    <n v="0"/>
    <n v="0"/>
    <n v="0"/>
    <n v="0"/>
    <n v="0"/>
    <n v="0"/>
    <n v="0"/>
    <n v="0"/>
    <n v="0"/>
    <n v="0"/>
    <n v="0"/>
    <n v="0"/>
  </r>
  <r>
    <x v="21"/>
    <m/>
    <m/>
    <x v="0"/>
    <s v="Maly"/>
    <d v="2016-04-04T00:00:00"/>
    <m/>
    <x v="0"/>
    <n v="1500"/>
    <m/>
    <m/>
    <m/>
    <m/>
    <m/>
    <x v="4"/>
    <s v="No"/>
    <m/>
    <s v="Shoreline Permits"/>
    <m/>
    <n v="4"/>
    <n v="4"/>
    <n v="2"/>
    <m/>
    <m/>
    <m/>
    <m/>
    <m/>
    <m/>
    <m/>
    <m/>
    <m/>
    <m/>
    <m/>
    <m/>
    <m/>
    <m/>
    <m/>
    <m/>
    <x v="0"/>
    <x v="17"/>
    <x v="8"/>
    <x v="8"/>
    <x v="0"/>
    <x v="0"/>
    <n v="0"/>
    <n v="0"/>
    <n v="0"/>
    <n v="0"/>
    <n v="0"/>
    <n v="0"/>
    <n v="0"/>
    <n v="0"/>
    <n v="0"/>
    <n v="0"/>
    <n v="0"/>
    <n v="0"/>
    <n v="0"/>
    <n v="0"/>
  </r>
  <r>
    <x v="22"/>
    <m/>
    <m/>
    <x v="0"/>
    <s v="Maly"/>
    <d v="2016-04-04T00:00:00"/>
    <m/>
    <x v="0"/>
    <n v="1000"/>
    <m/>
    <m/>
    <m/>
    <m/>
    <m/>
    <x v="4"/>
    <s v="No"/>
    <m/>
    <s v="Easement Acquisition"/>
    <m/>
    <n v="34"/>
    <n v="34"/>
    <n v="17"/>
    <m/>
    <m/>
    <m/>
    <m/>
    <m/>
    <m/>
    <m/>
    <m/>
    <m/>
    <m/>
    <m/>
    <m/>
    <m/>
    <m/>
    <m/>
    <m/>
    <x v="0"/>
    <x v="18"/>
    <x v="9"/>
    <x v="9"/>
    <x v="0"/>
    <x v="0"/>
    <n v="0"/>
    <n v="0"/>
    <n v="0"/>
    <n v="0"/>
    <n v="0"/>
    <n v="0"/>
    <n v="0"/>
    <n v="0"/>
    <n v="0"/>
    <n v="0"/>
    <n v="0"/>
    <n v="0"/>
    <n v="0"/>
    <n v="0"/>
  </r>
  <r>
    <x v="5"/>
    <m/>
    <m/>
    <x v="0"/>
    <m/>
    <m/>
    <m/>
    <x v="1"/>
    <m/>
    <m/>
    <m/>
    <m/>
    <m/>
    <m/>
    <x v="1"/>
    <m/>
    <m/>
    <n v="0"/>
    <m/>
    <m/>
    <m/>
    <m/>
    <m/>
    <m/>
    <m/>
    <m/>
    <m/>
    <m/>
    <m/>
    <m/>
    <m/>
    <m/>
    <m/>
    <m/>
    <m/>
    <m/>
    <m/>
    <m/>
    <x v="1"/>
    <x v="5"/>
    <x v="1"/>
    <x v="1"/>
    <x v="1"/>
    <x v="1"/>
    <m/>
    <m/>
    <m/>
    <m/>
    <m/>
    <m/>
    <m/>
    <m/>
    <m/>
    <m/>
    <m/>
    <m/>
    <m/>
    <m/>
  </r>
  <r>
    <x v="23"/>
    <m/>
    <m/>
    <x v="0"/>
    <m/>
    <m/>
    <m/>
    <x v="1"/>
    <m/>
    <m/>
    <m/>
    <m/>
    <m/>
    <m/>
    <x v="1"/>
    <m/>
    <m/>
    <s v="O&amp;M"/>
    <m/>
    <m/>
    <m/>
    <m/>
    <m/>
    <m/>
    <m/>
    <m/>
    <m/>
    <m/>
    <m/>
    <m/>
    <m/>
    <m/>
    <m/>
    <m/>
    <m/>
    <m/>
    <m/>
    <m/>
    <x v="0"/>
    <x v="1"/>
    <x v="0"/>
    <x v="0"/>
    <x v="0"/>
    <x v="0"/>
    <n v="0"/>
    <n v="0"/>
    <n v="0"/>
    <n v="0"/>
    <n v="0"/>
    <n v="0"/>
    <n v="0"/>
    <n v="0"/>
    <n v="0"/>
    <n v="0"/>
    <n v="0"/>
    <n v="0"/>
    <n v="0"/>
    <n v="0"/>
  </r>
  <r>
    <x v="24"/>
    <m/>
    <m/>
    <x v="0"/>
    <m/>
    <m/>
    <m/>
    <x v="2"/>
    <n v="810250"/>
    <n v="0"/>
    <n v="0"/>
    <n v="0"/>
    <m/>
    <m/>
    <x v="6"/>
    <s v="Yes"/>
    <m/>
    <s v="Command Center Software Maintenance"/>
    <m/>
    <m/>
    <n v="810250"/>
    <n v="810250"/>
    <n v="887223.75"/>
    <n v="971510.00624999998"/>
    <n v="1063803.4568437499"/>
    <n v="1164864.7852439061"/>
    <n v="1275526.9398420772"/>
    <n v="1396701.9991270746"/>
    <n v="1529388.6890441466"/>
    <n v="1674680.6145033406"/>
    <n v="1833775.2728811579"/>
    <n v="2007983.9238048678"/>
    <n v="2198742.39656633"/>
    <n v="2407622.9242401314"/>
    <n v="2636347.1020429437"/>
    <n v="2886800.0767370234"/>
    <n v="3161046.0840270407"/>
    <n v="3461345.4620096097"/>
    <x v="0"/>
    <x v="1"/>
    <x v="10"/>
    <x v="10"/>
    <x v="4"/>
    <x v="2"/>
    <n v="1063803.4568437499"/>
    <n v="1164864.7852439061"/>
    <n v="1275526.9398420772"/>
    <n v="1396701.9991270746"/>
    <n v="1529388.6890441466"/>
    <n v="1674680.6145033406"/>
    <n v="1833775.2728811579"/>
    <n v="2007983.9238048678"/>
    <n v="2198742.39656633"/>
    <n v="2407622.9242401314"/>
    <n v="2636347.1020429437"/>
    <n v="2886800.0767370234"/>
    <n v="3161046.0840270407"/>
    <n v="3461345.4620096097"/>
  </r>
  <r>
    <x v="25"/>
    <m/>
    <m/>
    <x v="0"/>
    <m/>
    <m/>
    <m/>
    <x v="2"/>
    <n v="7500"/>
    <n v="0"/>
    <n v="0"/>
    <n v="0"/>
    <m/>
    <m/>
    <x v="6"/>
    <s v="Yes"/>
    <m/>
    <s v="Command Center Tools Software Maintenance"/>
    <m/>
    <m/>
    <n v="7500"/>
    <n v="7500"/>
    <n v="8212.5"/>
    <n v="8992.6875"/>
    <n v="9846.9928125000006"/>
    <n v="10782.4571296875"/>
    <n v="11806.790557007813"/>
    <n v="12928.435659923554"/>
    <n v="14156.637047616292"/>
    <n v="15501.517567139839"/>
    <n v="16974.161736018123"/>
    <n v="18586.707100939842"/>
    <n v="20352.444275529127"/>
    <n v="22285.926481704395"/>
    <n v="24403.089497466313"/>
    <n v="26721.382999725611"/>
    <n v="29259.914384699543"/>
    <n v="32039.606251245998"/>
    <x v="0"/>
    <x v="1"/>
    <x v="11"/>
    <x v="11"/>
    <x v="5"/>
    <x v="3"/>
    <n v="9846.9928125000006"/>
    <n v="10782.4571296875"/>
    <n v="11806.790557007813"/>
    <n v="12928.435659923554"/>
    <n v="14156.637047616292"/>
    <n v="15501.517567139839"/>
    <n v="16974.161736018123"/>
    <n v="18586.707100939842"/>
    <n v="20352.444275529127"/>
    <n v="22285.926481704395"/>
    <n v="24403.089497466313"/>
    <n v="26721.382999725611"/>
    <n v="29259.914384699543"/>
    <n v="32039.606251245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6:E14" firstHeaderRow="0" firstDataRow="1" firstDataCol="1" rowPageCount="3" colPageCount="1"/>
  <pivotFields count="58">
    <pivotField axis="axisRow" showAll="0" defaultSubtotal="0">
      <items count="26">
        <item x="10"/>
        <item x="24"/>
        <item x="11"/>
        <item x="25"/>
        <item x="7"/>
        <item x="1"/>
        <item x="20"/>
        <item x="22"/>
        <item x="8"/>
        <item x="6"/>
        <item x="0"/>
        <item x="2"/>
        <item x="12"/>
        <item x="23"/>
        <item x="18"/>
        <item x="17"/>
        <item x="16"/>
        <item x="14"/>
        <item x="15"/>
        <item x="13"/>
        <item x="9"/>
        <item x="4"/>
        <item x="3"/>
        <item x="21"/>
        <item x="19"/>
        <item x="5"/>
      </items>
    </pivotField>
    <pivotField showAll="0" defaultSubtotal="0"/>
    <pivotField showAll="0" defaultSubtotal="0"/>
    <pivotField axis="axisPage" showAll="0" defaultSubtotal="0">
      <items count="1">
        <item x="0"/>
      </items>
    </pivotField>
    <pivotField showAll="0" defaultSubtotal="0"/>
    <pivotField showAll="0" defaultSubtotal="0"/>
    <pivotField showAll="0" defaultSubtotal="0"/>
    <pivotField axis="axisPage" showAll="0" defaultSubtotal="0">
      <items count="3">
        <item x="0"/>
        <item x="2"/>
        <item x="1"/>
      </items>
    </pivotField>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7">
        <item x="5"/>
        <item x="4"/>
        <item x="2"/>
        <item x="6"/>
        <item x="0"/>
        <item x="3"/>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items count="2">
        <item x="0"/>
        <item x="1"/>
      </items>
    </pivotField>
    <pivotField dataField="1" showAll="0" defaultSubtotal="0">
      <items count="19">
        <item x="1"/>
        <item x="17"/>
        <item x="11"/>
        <item x="14"/>
        <item x="12"/>
        <item x="18"/>
        <item x="16"/>
        <item x="9"/>
        <item x="13"/>
        <item x="4"/>
        <item x="6"/>
        <item x="10"/>
        <item x="15"/>
        <item x="2"/>
        <item x="7"/>
        <item x="8"/>
        <item x="3"/>
        <item x="0"/>
        <item x="5"/>
      </items>
    </pivotField>
    <pivotField showAll="0" defaultSubtotal="0">
      <items count="12">
        <item x="0"/>
        <item x="8"/>
        <item x="11"/>
        <item x="9"/>
        <item x="7"/>
        <item x="5"/>
        <item x="2"/>
        <item x="6"/>
        <item x="10"/>
        <item x="4"/>
        <item x="3"/>
        <item x="1"/>
      </items>
    </pivotField>
    <pivotField showAll="0" defaultSubtotal="0">
      <items count="12">
        <item x="0"/>
        <item x="8"/>
        <item x="11"/>
        <item x="9"/>
        <item x="7"/>
        <item x="5"/>
        <item x="2"/>
        <item x="6"/>
        <item x="10"/>
        <item x="4"/>
        <item x="3"/>
        <item x="1"/>
      </items>
    </pivotField>
    <pivotField showAll="0" defaultSubtotal="0">
      <items count="6">
        <item x="0"/>
        <item x="2"/>
        <item x="5"/>
        <item x="3"/>
        <item x="4"/>
        <item x="1"/>
      </items>
    </pivotField>
    <pivotField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8">
    <i>
      <x/>
    </i>
    <i>
      <x v="2"/>
    </i>
    <i>
      <x v="5"/>
    </i>
    <i>
      <x v="10"/>
    </i>
    <i>
      <x v="11"/>
    </i>
    <i>
      <x v="21"/>
    </i>
    <i>
      <x v="22"/>
    </i>
    <i t="grand">
      <x/>
    </i>
  </rowItems>
  <colFields count="1">
    <field x="-2"/>
  </colFields>
  <colItems count="2">
    <i>
      <x/>
    </i>
    <i i="1">
      <x v="1"/>
    </i>
  </colItems>
  <pageFields count="3">
    <pageField fld="7" hier="-1"/>
    <pageField fld="3" hier="-1"/>
    <pageField fld="14" item="4" hier="-1"/>
  </pageFields>
  <dataFields count="2">
    <dataField name="Sum of 2015 Costs" fld="38" baseField="0" baseItem="0"/>
    <dataField name="Sum of 2016 Costs" fld="39" baseField="0" baseItem="0"/>
  </dataFields>
  <formats count="2">
    <format dxfId="1">
      <pivotArea outline="0" collapsedLevelsAreSubtotals="1"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D16"/>
  <sheetViews>
    <sheetView workbookViewId="0">
      <selection activeCell="B9" sqref="B9"/>
    </sheetView>
  </sheetViews>
  <sheetFormatPr defaultRowHeight="14.5"/>
  <cols>
    <col min="1" max="1" width="16.7265625" style="266" customWidth="1"/>
    <col min="2" max="2" width="26.1796875" style="213" customWidth="1"/>
    <col min="3" max="3" width="77.7265625" style="82" customWidth="1"/>
    <col min="4" max="4" width="36.453125" style="266" customWidth="1"/>
  </cols>
  <sheetData>
    <row r="1" spans="1:4">
      <c r="A1" s="274" t="s">
        <v>618</v>
      </c>
      <c r="B1" s="273" t="s">
        <v>507</v>
      </c>
      <c r="C1" s="330" t="s">
        <v>619</v>
      </c>
      <c r="D1" s="274" t="s">
        <v>620</v>
      </c>
    </row>
    <row r="2" spans="1:4">
      <c r="A2" s="275">
        <v>42656</v>
      </c>
      <c r="B2" s="213" t="s">
        <v>508</v>
      </c>
      <c r="C2" s="82" t="s">
        <v>499</v>
      </c>
      <c r="D2" s="266" t="s">
        <v>621</v>
      </c>
    </row>
    <row r="3" spans="1:4">
      <c r="A3" s="275">
        <v>42656</v>
      </c>
      <c r="B3" s="265" t="s">
        <v>508</v>
      </c>
      <c r="C3" s="82" t="s">
        <v>500</v>
      </c>
      <c r="D3" s="266" t="s">
        <v>621</v>
      </c>
    </row>
    <row r="4" spans="1:4">
      <c r="A4" s="275">
        <v>42656</v>
      </c>
      <c r="B4" s="265" t="s">
        <v>508</v>
      </c>
      <c r="C4" s="82" t="s">
        <v>501</v>
      </c>
      <c r="D4" s="266" t="s">
        <v>621</v>
      </c>
    </row>
    <row r="5" spans="1:4">
      <c r="A5" s="275">
        <v>42656</v>
      </c>
      <c r="B5" s="265" t="s">
        <v>508</v>
      </c>
      <c r="C5" s="82" t="s">
        <v>502</v>
      </c>
      <c r="D5" s="266" t="s">
        <v>621</v>
      </c>
    </row>
    <row r="6" spans="1:4">
      <c r="A6" s="275">
        <v>42656</v>
      </c>
      <c r="B6" s="265" t="s">
        <v>508</v>
      </c>
      <c r="C6" s="82" t="s">
        <v>503</v>
      </c>
      <c r="D6" s="266" t="s">
        <v>621</v>
      </c>
    </row>
    <row r="7" spans="1:4">
      <c r="A7" s="275">
        <v>42656</v>
      </c>
      <c r="B7" s="265" t="s">
        <v>508</v>
      </c>
      <c r="C7" s="82" t="s">
        <v>504</v>
      </c>
      <c r="D7" s="266" t="s">
        <v>621</v>
      </c>
    </row>
    <row r="8" spans="1:4">
      <c r="A8" s="275">
        <v>42656</v>
      </c>
      <c r="B8" s="265" t="s">
        <v>508</v>
      </c>
      <c r="C8" s="82" t="s">
        <v>505</v>
      </c>
      <c r="D8" s="266" t="s">
        <v>621</v>
      </c>
    </row>
    <row r="9" spans="1:4">
      <c r="A9" s="276">
        <v>42662</v>
      </c>
      <c r="B9" s="213" t="s">
        <v>508</v>
      </c>
      <c r="C9" s="82" t="s">
        <v>506</v>
      </c>
      <c r="D9" s="266" t="s">
        <v>621</v>
      </c>
    </row>
    <row r="10" spans="1:4">
      <c r="A10" s="275">
        <v>42671</v>
      </c>
      <c r="B10" s="213" t="s">
        <v>622</v>
      </c>
      <c r="C10" s="331" t="s">
        <v>607</v>
      </c>
      <c r="D10" s="266" t="s">
        <v>621</v>
      </c>
    </row>
    <row r="11" spans="1:4">
      <c r="A11" s="275">
        <v>42671</v>
      </c>
      <c r="B11" s="213" t="s">
        <v>624</v>
      </c>
      <c r="C11" s="331" t="s">
        <v>608</v>
      </c>
      <c r="D11" s="266" t="s">
        <v>621</v>
      </c>
    </row>
    <row r="12" spans="1:4">
      <c r="A12" s="275">
        <v>42671</v>
      </c>
      <c r="B12" s="213" t="s">
        <v>623</v>
      </c>
      <c r="C12" s="331" t="s">
        <v>617</v>
      </c>
      <c r="D12" s="266" t="s">
        <v>621</v>
      </c>
    </row>
    <row r="14" spans="1:4" ht="29">
      <c r="A14" s="275">
        <v>42677</v>
      </c>
      <c r="B14" s="213" t="s">
        <v>700</v>
      </c>
      <c r="C14" s="82" t="s">
        <v>701</v>
      </c>
      <c r="D14" s="266" t="s">
        <v>621</v>
      </c>
    </row>
    <row r="15" spans="1:4">
      <c r="A15" s="275">
        <v>42678</v>
      </c>
      <c r="B15" s="213" t="s">
        <v>702</v>
      </c>
      <c r="C15" s="82" t="s">
        <v>703</v>
      </c>
      <c r="D15" s="266" t="s">
        <v>621</v>
      </c>
    </row>
    <row r="16" spans="1:4" ht="29">
      <c r="A16" s="275">
        <v>42678</v>
      </c>
      <c r="B16" s="213" t="s">
        <v>704</v>
      </c>
      <c r="C16" s="82" t="s">
        <v>705</v>
      </c>
      <c r="D16" s="266" t="s">
        <v>621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00"/>
  </sheetPr>
  <dimension ref="A1:AW39"/>
  <sheetViews>
    <sheetView zoomScale="80" zoomScaleNormal="80" workbookViewId="0">
      <pane xSplit="1" ySplit="4" topLeftCell="C5" activePane="bottomRight" state="frozen"/>
      <selection activeCell="F13" sqref="F13"/>
      <selection pane="topRight" activeCell="F13" sqref="F13"/>
      <selection pane="bottomLeft" activeCell="F13" sqref="F13"/>
      <selection pane="bottomRight" activeCell="E32" sqref="E32"/>
    </sheetView>
  </sheetViews>
  <sheetFormatPr defaultRowHeight="14.5"/>
  <cols>
    <col min="1" max="1" width="45.453125" bestFit="1" customWidth="1"/>
    <col min="2" max="4" width="5.81640625" customWidth="1"/>
    <col min="5" max="5" width="17.81640625" customWidth="1"/>
    <col min="6" max="6" width="12" customWidth="1"/>
    <col min="7" max="7" width="7.453125" customWidth="1"/>
    <col min="8" max="8" width="9.54296875" customWidth="1"/>
    <col min="9" max="9" width="12.1796875" customWidth="1"/>
    <col min="10" max="10" width="5.54296875" customWidth="1"/>
    <col min="11" max="12" width="8" customWidth="1"/>
    <col min="13" max="13" width="5.1796875" customWidth="1"/>
    <col min="14" max="14" width="3.26953125" customWidth="1"/>
    <col min="15" max="15" width="3.7265625" customWidth="1"/>
    <col min="16" max="16" width="9.1796875" customWidth="1"/>
    <col min="17" max="18" width="3.26953125" customWidth="1"/>
    <col min="19" max="20" width="11.453125" bestFit="1" customWidth="1"/>
    <col min="21" max="31" width="12.81640625" bestFit="1" customWidth="1"/>
    <col min="32" max="32" width="3.7265625" customWidth="1"/>
    <col min="34" max="34" width="14.7265625" customWidth="1"/>
    <col min="35" max="46" width="14" customWidth="1"/>
    <col min="48" max="48" width="15.7265625" customWidth="1"/>
    <col min="49" max="49" width="16.26953125" customWidth="1"/>
  </cols>
  <sheetData>
    <row r="1" spans="1:49"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row>
    <row r="2" spans="1:49">
      <c r="Q2" s="17"/>
      <c r="R2" s="17"/>
      <c r="S2" t="s">
        <v>49</v>
      </c>
      <c r="AF2" s="17"/>
      <c r="AG2" t="s">
        <v>38</v>
      </c>
    </row>
    <row r="3" spans="1:49" s="11" customFormat="1">
      <c r="A3" s="11" t="s">
        <v>5</v>
      </c>
      <c r="B3" s="11" t="s">
        <v>4</v>
      </c>
      <c r="C3" s="11" t="s">
        <v>66</v>
      </c>
      <c r="D3" s="11" t="s">
        <v>29</v>
      </c>
      <c r="E3" s="11" t="s">
        <v>39</v>
      </c>
      <c r="F3" s="11" t="s">
        <v>44</v>
      </c>
      <c r="G3" s="11" t="s">
        <v>43</v>
      </c>
      <c r="H3" s="11" t="s">
        <v>10</v>
      </c>
      <c r="I3" s="12" t="s">
        <v>6</v>
      </c>
      <c r="J3" s="12" t="s">
        <v>9</v>
      </c>
      <c r="K3" s="12" t="s">
        <v>7</v>
      </c>
      <c r="L3" s="12" t="s">
        <v>8</v>
      </c>
      <c r="M3" s="12" t="s">
        <v>45</v>
      </c>
      <c r="N3" s="12" t="s">
        <v>64</v>
      </c>
      <c r="O3" s="11" t="s">
        <v>13</v>
      </c>
      <c r="P3" s="11" t="s">
        <v>34</v>
      </c>
      <c r="Q3" s="18"/>
      <c r="R3" s="18"/>
      <c r="S3" s="11">
        <v>2015</v>
      </c>
      <c r="T3" s="11">
        <v>2016</v>
      </c>
      <c r="U3" s="11">
        <v>2017</v>
      </c>
      <c r="V3" s="11">
        <v>2018</v>
      </c>
      <c r="W3" s="11">
        <v>2019</v>
      </c>
      <c r="X3" s="11">
        <v>2020</v>
      </c>
      <c r="Y3" s="11">
        <v>2021</v>
      </c>
      <c r="Z3" s="11">
        <v>2022</v>
      </c>
      <c r="AA3" s="11">
        <v>2023</v>
      </c>
      <c r="AB3" s="11">
        <v>2024</v>
      </c>
      <c r="AC3" s="11">
        <v>2025</v>
      </c>
      <c r="AD3" s="11">
        <v>2026</v>
      </c>
      <c r="AE3" s="11">
        <v>2027</v>
      </c>
      <c r="AF3" s="18"/>
      <c r="AH3" s="11">
        <v>2015</v>
      </c>
      <c r="AI3" s="11">
        <v>2016</v>
      </c>
      <c r="AJ3" s="11">
        <v>2017</v>
      </c>
      <c r="AK3" s="11">
        <v>2018</v>
      </c>
      <c r="AL3" s="11">
        <v>2019</v>
      </c>
      <c r="AM3" s="11">
        <v>2020</v>
      </c>
      <c r="AN3" s="11">
        <v>2021</v>
      </c>
      <c r="AO3" s="11">
        <v>2022</v>
      </c>
      <c r="AP3" s="11">
        <v>2023</v>
      </c>
      <c r="AQ3" s="11">
        <v>2024</v>
      </c>
      <c r="AR3" s="11">
        <v>2025</v>
      </c>
      <c r="AS3" s="11">
        <v>2026</v>
      </c>
      <c r="AT3" s="11">
        <v>2027</v>
      </c>
      <c r="AV3" s="153" t="s">
        <v>449</v>
      </c>
      <c r="AW3" s="154" t="s">
        <v>450</v>
      </c>
    </row>
    <row r="4" spans="1:49">
      <c r="I4" s="13"/>
      <c r="J4" s="15"/>
      <c r="K4" s="15"/>
      <c r="L4" s="15"/>
      <c r="M4" s="15"/>
      <c r="N4" s="15"/>
      <c r="Q4" s="17"/>
      <c r="R4" s="17"/>
      <c r="AF4" s="17"/>
      <c r="AH4" s="13">
        <f>($I4*(1+$J4)*S4)*(1+($K4+$L4))*(IF(P4="Yes",'AMX Global Tab (C)'!B10+1,1))</f>
        <v>0</v>
      </c>
      <c r="AI4" s="13">
        <f t="shared" ref="AI4:AT4" si="0">($I4*(1+$J4)*T4)*(1+($K4+$L4))</f>
        <v>0</v>
      </c>
      <c r="AJ4" s="13">
        <f t="shared" si="0"/>
        <v>0</v>
      </c>
      <c r="AK4" s="13">
        <f t="shared" si="0"/>
        <v>0</v>
      </c>
      <c r="AL4" s="13">
        <f t="shared" si="0"/>
        <v>0</v>
      </c>
      <c r="AM4" s="13">
        <f t="shared" si="0"/>
        <v>0</v>
      </c>
      <c r="AN4" s="13">
        <f t="shared" si="0"/>
        <v>0</v>
      </c>
      <c r="AO4" s="13">
        <f t="shared" si="0"/>
        <v>0</v>
      </c>
      <c r="AP4" s="13">
        <f t="shared" si="0"/>
        <v>0</v>
      </c>
      <c r="AQ4" s="13">
        <f t="shared" si="0"/>
        <v>0</v>
      </c>
      <c r="AR4" s="13">
        <f t="shared" si="0"/>
        <v>0</v>
      </c>
      <c r="AS4" s="13">
        <f t="shared" si="0"/>
        <v>0</v>
      </c>
      <c r="AT4" s="13">
        <f t="shared" si="0"/>
        <v>0</v>
      </c>
      <c r="AV4" s="155"/>
      <c r="AW4" s="156"/>
    </row>
    <row r="5" spans="1:49">
      <c r="A5" s="27" t="s">
        <v>340</v>
      </c>
      <c r="AV5" s="155"/>
      <c r="AW5" s="156"/>
    </row>
    <row r="6" spans="1:49">
      <c r="A6" t="s">
        <v>477</v>
      </c>
      <c r="E6" t="s">
        <v>354</v>
      </c>
      <c r="F6" t="s">
        <v>353</v>
      </c>
      <c r="G6" t="s">
        <v>682</v>
      </c>
      <c r="H6" s="36" t="s">
        <v>11</v>
      </c>
      <c r="I6" s="467">
        <v>35.35</v>
      </c>
      <c r="J6" s="115">
        <v>0.1</v>
      </c>
      <c r="K6" s="14">
        <v>0.12</v>
      </c>
      <c r="L6" s="77">
        <v>9.5000000000000001E-2</v>
      </c>
      <c r="M6" s="15"/>
      <c r="N6" s="15"/>
      <c r="Q6" s="17"/>
      <c r="R6" s="17"/>
      <c r="S6" s="451">
        <v>9768.5</v>
      </c>
      <c r="T6" s="451">
        <v>19536</v>
      </c>
      <c r="U6" s="451">
        <v>12470</v>
      </c>
      <c r="V6" s="451">
        <v>12210</v>
      </c>
      <c r="W6" s="451">
        <v>0</v>
      </c>
      <c r="X6" s="451">
        <v>0</v>
      </c>
      <c r="Y6" s="451">
        <v>0</v>
      </c>
      <c r="Z6" s="451">
        <v>0</v>
      </c>
      <c r="AA6" s="451">
        <v>0</v>
      </c>
      <c r="AB6" s="451">
        <v>0</v>
      </c>
      <c r="AC6" s="451">
        <v>0</v>
      </c>
      <c r="AD6" s="451">
        <v>0</v>
      </c>
      <c r="AE6" s="451">
        <v>0</v>
      </c>
      <c r="AF6" s="17"/>
      <c r="AH6" s="13">
        <f>($I6*(1+$J6)*S6)*(1+($K6+$L6))</f>
        <v>461515.46883750008</v>
      </c>
      <c r="AI6" s="60">
        <f t="shared" ref="AI6:AT7" si="1">($I6*(1+$J6)*T6)*(1+($K6+$L6))</f>
        <v>922983.69240000017</v>
      </c>
      <c r="AJ6" s="60">
        <f t="shared" si="1"/>
        <v>589148.57925000007</v>
      </c>
      <c r="AK6" s="60">
        <f t="shared" si="1"/>
        <v>576864.80775000004</v>
      </c>
      <c r="AL6" s="60">
        <f t="shared" si="1"/>
        <v>0</v>
      </c>
      <c r="AM6" s="60">
        <f t="shared" si="1"/>
        <v>0</v>
      </c>
      <c r="AN6" s="60">
        <f t="shared" si="1"/>
        <v>0</v>
      </c>
      <c r="AO6" s="60">
        <f t="shared" si="1"/>
        <v>0</v>
      </c>
      <c r="AP6" s="60">
        <f t="shared" si="1"/>
        <v>0</v>
      </c>
      <c r="AQ6" s="60">
        <f t="shared" si="1"/>
        <v>0</v>
      </c>
      <c r="AR6" s="60">
        <f t="shared" si="1"/>
        <v>0</v>
      </c>
      <c r="AS6" s="60">
        <f t="shared" si="1"/>
        <v>0</v>
      </c>
      <c r="AT6" s="60">
        <f t="shared" si="1"/>
        <v>0</v>
      </c>
      <c r="AV6" s="157">
        <f>IF(($H6="CAPEX"),(SUM($AI6:$AT6)),0)</f>
        <v>2088997.0794000002</v>
      </c>
      <c r="AW6" s="158">
        <f>IF((H6="O&amp;M"),(SUM($AI6:$AT6)),0)</f>
        <v>0</v>
      </c>
    </row>
    <row r="7" spans="1:49" s="141" customFormat="1">
      <c r="A7" s="141" t="s">
        <v>476</v>
      </c>
      <c r="E7" s="141" t="s">
        <v>479</v>
      </c>
      <c r="F7" s="141" t="s">
        <v>478</v>
      </c>
      <c r="H7" s="141" t="s">
        <v>11</v>
      </c>
      <c r="I7" s="467">
        <v>35.35</v>
      </c>
      <c r="J7" s="115">
        <v>0.1</v>
      </c>
      <c r="K7" s="143">
        <v>0.12</v>
      </c>
      <c r="L7" s="77">
        <v>9.5000000000000001E-2</v>
      </c>
      <c r="M7" s="15"/>
      <c r="N7" s="15"/>
      <c r="Q7" s="17"/>
      <c r="R7" s="17"/>
      <c r="S7" s="451"/>
      <c r="T7" s="451"/>
      <c r="U7" s="451">
        <v>11950</v>
      </c>
      <c r="V7" s="451">
        <v>0</v>
      </c>
      <c r="W7" s="451"/>
      <c r="X7" s="451"/>
      <c r="Y7" s="451"/>
      <c r="Z7" s="451"/>
      <c r="AA7" s="451"/>
      <c r="AB7" s="451"/>
      <c r="AC7" s="451"/>
      <c r="AD7" s="451"/>
      <c r="AE7" s="451"/>
      <c r="AF7" s="17"/>
      <c r="AH7" s="144">
        <f>($I7*(1+$J7)*S7)*(1+($K7+$L7))</f>
        <v>0</v>
      </c>
      <c r="AI7" s="144">
        <f t="shared" ref="AI7" si="2">($I7*(1+$J7)*T7)*(1+($K7+$L7))</f>
        <v>0</v>
      </c>
      <c r="AJ7" s="144">
        <f t="shared" ref="AJ7" si="3">($I7*(1+$J7)*U7)*(1+($K7+$L7))</f>
        <v>564581.03625000012</v>
      </c>
      <c r="AK7" s="144">
        <f t="shared" ref="AK7" si="4">($I7*(1+$J7)*V7)*(1+($K7+$L7))</f>
        <v>0</v>
      </c>
      <c r="AL7" s="144">
        <f t="shared" si="1"/>
        <v>0</v>
      </c>
      <c r="AM7" s="144">
        <f t="shared" si="1"/>
        <v>0</v>
      </c>
      <c r="AN7" s="144">
        <f t="shared" si="1"/>
        <v>0</v>
      </c>
      <c r="AO7" s="144">
        <f t="shared" si="1"/>
        <v>0</v>
      </c>
      <c r="AP7" s="144">
        <f t="shared" si="1"/>
        <v>0</v>
      </c>
      <c r="AQ7" s="144">
        <f t="shared" si="1"/>
        <v>0</v>
      </c>
      <c r="AR7" s="144">
        <f t="shared" si="1"/>
        <v>0</v>
      </c>
      <c r="AS7" s="144">
        <f t="shared" si="1"/>
        <v>0</v>
      </c>
      <c r="AT7" s="144">
        <f t="shared" si="1"/>
        <v>0</v>
      </c>
      <c r="AV7" s="157">
        <f>IF(($H7="CAPEX"),(SUM($AI7:$AT7)),0)</f>
        <v>564581.03625000012</v>
      </c>
      <c r="AW7" s="158">
        <f>IF((H7="O&amp;M"),(SUM($AI7:$AT7)),0)</f>
        <v>0</v>
      </c>
    </row>
    <row r="8" spans="1:49">
      <c r="A8" t="s">
        <v>480</v>
      </c>
      <c r="E8" s="36" t="s">
        <v>354</v>
      </c>
      <c r="F8" s="36" t="s">
        <v>353</v>
      </c>
      <c r="H8" s="36" t="s">
        <v>11</v>
      </c>
      <c r="I8" s="466">
        <v>125</v>
      </c>
      <c r="J8" s="115">
        <v>0.1</v>
      </c>
      <c r="K8" s="14">
        <v>0.12</v>
      </c>
      <c r="L8" s="77">
        <v>9.5000000000000001E-2</v>
      </c>
      <c r="M8" s="15"/>
      <c r="N8" s="15"/>
      <c r="Q8" s="17"/>
      <c r="R8" s="17"/>
      <c r="S8" s="451">
        <v>1770</v>
      </c>
      <c r="T8" s="451">
        <v>4965</v>
      </c>
      <c r="U8" s="451">
        <v>0</v>
      </c>
      <c r="V8" s="451">
        <v>0</v>
      </c>
      <c r="W8" s="451">
        <v>0</v>
      </c>
      <c r="X8" s="451">
        <v>0</v>
      </c>
      <c r="Y8" s="451">
        <v>0</v>
      </c>
      <c r="Z8" s="451">
        <v>0</v>
      </c>
      <c r="AA8" s="451">
        <v>0</v>
      </c>
      <c r="AB8" s="451">
        <v>0</v>
      </c>
      <c r="AC8" s="451">
        <v>0</v>
      </c>
      <c r="AD8" s="451">
        <v>0</v>
      </c>
      <c r="AE8" s="451">
        <v>0</v>
      </c>
      <c r="AF8" s="17"/>
      <c r="AH8" s="60">
        <f t="shared" ref="AH8:AH32" si="5">($I8*(1+$J8)*S8)*(1+($K8+$L8))</f>
        <v>295700.625</v>
      </c>
      <c r="AI8" s="60">
        <f t="shared" ref="AI8:AI32" si="6">($I8*(1+$J8)*T8)*(1+($K8+$L8))</f>
        <v>829465.3125</v>
      </c>
      <c r="AJ8" s="60">
        <f t="shared" ref="AJ8:AJ32" si="7">($I8*(1+$J8)*U8)*(1+($K8+$L8))</f>
        <v>0</v>
      </c>
      <c r="AK8" s="60">
        <f t="shared" ref="AK8:AK32" si="8">($I8*(1+$J8)*V8)*(1+($K8+$L8))</f>
        <v>0</v>
      </c>
      <c r="AL8" s="60">
        <f t="shared" ref="AL8:AL31" si="9">($I8*(1+$J8)*W8)*(1+($K8+$L8))</f>
        <v>0</v>
      </c>
      <c r="AM8" s="60">
        <f t="shared" ref="AM8:AM31" si="10">($I8*(1+$J8)*X8)*(1+($K8+$L8))</f>
        <v>0</v>
      </c>
      <c r="AN8" s="60">
        <f t="shared" ref="AN8:AN31" si="11">($I8*(1+$J8)*Y8)*(1+($K8+$L8))</f>
        <v>0</v>
      </c>
      <c r="AO8" s="60">
        <f t="shared" ref="AO8:AO31" si="12">($I8*(1+$J8)*Z8)*(1+($K8+$L8))</f>
        <v>0</v>
      </c>
      <c r="AP8" s="60">
        <f t="shared" ref="AP8:AP31" si="13">($I8*(1+$J8)*AA8)*(1+($K8+$L8))</f>
        <v>0</v>
      </c>
      <c r="AQ8" s="60">
        <f t="shared" ref="AQ8:AQ31" si="14">($I8*(1+$J8)*AB8)*(1+($K8+$L8))</f>
        <v>0</v>
      </c>
      <c r="AR8" s="60">
        <f t="shared" ref="AR8:AR31" si="15">($I8*(1+$J8)*AC8)*(1+($K8+$L8))</f>
        <v>0</v>
      </c>
      <c r="AS8" s="60">
        <f t="shared" ref="AS8:AS31" si="16">($I8*(1+$J8)*AD8)*(1+($K8+$L8))</f>
        <v>0</v>
      </c>
      <c r="AT8" s="60">
        <f t="shared" ref="AT8:AT31" si="17">($I8*(1+$J8)*AE8)*(1+($K8+$L8))</f>
        <v>0</v>
      </c>
      <c r="AV8" s="157">
        <f t="shared" ref="AV8:AV35" si="18">IF((H8="CAPEX"),(SUM($AI8:$AT8)),0)</f>
        <v>829465.3125</v>
      </c>
      <c r="AW8" s="158">
        <f t="shared" ref="AW8:AW35" si="19">IF((H8="O&amp;M"),(SUM($AI8:$AT8)),0)</f>
        <v>0</v>
      </c>
    </row>
    <row r="9" spans="1:49">
      <c r="F9" s="36"/>
      <c r="I9" s="13"/>
      <c r="J9" s="115"/>
      <c r="K9" s="15"/>
      <c r="L9" s="15"/>
      <c r="M9" s="15"/>
      <c r="N9" s="15"/>
      <c r="Q9" s="17"/>
      <c r="R9" s="17"/>
      <c r="AF9" s="17"/>
      <c r="AH9" s="60"/>
      <c r="AI9" s="60"/>
      <c r="AJ9" s="60"/>
      <c r="AK9" s="60"/>
      <c r="AL9" s="60"/>
      <c r="AM9" s="60"/>
      <c r="AN9" s="60"/>
      <c r="AO9" s="60"/>
      <c r="AP9" s="60"/>
      <c r="AQ9" s="60"/>
      <c r="AR9" s="60"/>
      <c r="AS9" s="60"/>
      <c r="AT9" s="60"/>
      <c r="AV9" s="157">
        <f t="shared" si="18"/>
        <v>0</v>
      </c>
      <c r="AW9" s="158">
        <f t="shared" si="19"/>
        <v>0</v>
      </c>
    </row>
    <row r="10" spans="1:49">
      <c r="A10" s="27" t="s">
        <v>333</v>
      </c>
      <c r="F10" s="36"/>
      <c r="I10" s="13"/>
      <c r="J10" s="115"/>
      <c r="K10" s="15"/>
      <c r="L10" s="15"/>
      <c r="M10" s="15"/>
      <c r="N10" s="15"/>
      <c r="Q10" s="17"/>
      <c r="R10" s="17"/>
      <c r="AF10" s="17"/>
      <c r="AH10" s="60"/>
      <c r="AI10" s="60"/>
      <c r="AJ10" s="60"/>
      <c r="AK10" s="60"/>
      <c r="AL10" s="60"/>
      <c r="AM10" s="60"/>
      <c r="AN10" s="60"/>
      <c r="AO10" s="60"/>
      <c r="AP10" s="60"/>
      <c r="AQ10" s="60"/>
      <c r="AR10" s="60"/>
      <c r="AS10" s="60"/>
      <c r="AT10" s="60"/>
      <c r="AV10" s="157">
        <f t="shared" si="18"/>
        <v>0</v>
      </c>
      <c r="AW10" s="158">
        <f t="shared" si="19"/>
        <v>0</v>
      </c>
    </row>
    <row r="11" spans="1:49">
      <c r="A11" t="s">
        <v>345</v>
      </c>
      <c r="E11" s="36" t="s">
        <v>432</v>
      </c>
      <c r="F11" s="36" t="s">
        <v>353</v>
      </c>
      <c r="H11" s="36" t="s">
        <v>11</v>
      </c>
      <c r="I11" s="466">
        <v>53</v>
      </c>
      <c r="J11" s="115">
        <v>0.1</v>
      </c>
      <c r="K11" s="14">
        <v>0.12</v>
      </c>
      <c r="L11" s="77">
        <v>9.5000000000000001E-2</v>
      </c>
      <c r="M11" s="15"/>
      <c r="N11" s="15"/>
      <c r="Q11" s="17"/>
      <c r="R11" s="17"/>
      <c r="S11" s="451">
        <v>40687</v>
      </c>
      <c r="T11" s="451">
        <v>71780</v>
      </c>
      <c r="U11" s="451">
        <v>60000</v>
      </c>
      <c r="V11" s="451">
        <v>40000</v>
      </c>
      <c r="W11" s="451">
        <v>0</v>
      </c>
      <c r="X11" s="451">
        <v>0</v>
      </c>
      <c r="Y11" s="451">
        <v>0</v>
      </c>
      <c r="Z11" s="451">
        <v>0</v>
      </c>
      <c r="AA11" s="451">
        <v>0</v>
      </c>
      <c r="AB11" s="451">
        <v>0</v>
      </c>
      <c r="AC11" s="451">
        <v>0</v>
      </c>
      <c r="AD11" s="451">
        <v>0</v>
      </c>
      <c r="AE11" s="451"/>
      <c r="AF11" s="17"/>
      <c r="AH11" s="60">
        <f t="shared" si="5"/>
        <v>2882043.3015000005</v>
      </c>
      <c r="AI11" s="60">
        <f t="shared" si="6"/>
        <v>5084500.4100000011</v>
      </c>
      <c r="AJ11" s="60">
        <f t="shared" si="7"/>
        <v>4250070.0000000009</v>
      </c>
      <c r="AK11" s="60">
        <f t="shared" si="8"/>
        <v>2833380</v>
      </c>
      <c r="AL11" s="60">
        <f t="shared" si="9"/>
        <v>0</v>
      </c>
      <c r="AM11" s="60">
        <f t="shared" si="10"/>
        <v>0</v>
      </c>
      <c r="AN11" s="60">
        <f t="shared" si="11"/>
        <v>0</v>
      </c>
      <c r="AO11" s="60">
        <f t="shared" si="12"/>
        <v>0</v>
      </c>
      <c r="AP11" s="60">
        <f t="shared" si="13"/>
        <v>0</v>
      </c>
      <c r="AQ11" s="60">
        <f t="shared" si="14"/>
        <v>0</v>
      </c>
      <c r="AR11" s="60">
        <f t="shared" si="15"/>
        <v>0</v>
      </c>
      <c r="AS11" s="60">
        <f t="shared" si="16"/>
        <v>0</v>
      </c>
      <c r="AT11" s="60">
        <f t="shared" si="17"/>
        <v>0</v>
      </c>
      <c r="AV11" s="157">
        <f t="shared" si="18"/>
        <v>12167950.410000002</v>
      </c>
      <c r="AW11" s="158">
        <f t="shared" si="19"/>
        <v>0</v>
      </c>
    </row>
    <row r="12" spans="1:49">
      <c r="A12" t="s">
        <v>481</v>
      </c>
      <c r="E12" s="36" t="s">
        <v>354</v>
      </c>
      <c r="F12" s="36" t="s">
        <v>353</v>
      </c>
      <c r="H12" s="36" t="s">
        <v>11</v>
      </c>
      <c r="I12" s="466">
        <v>150</v>
      </c>
      <c r="J12" s="115">
        <v>0.1</v>
      </c>
      <c r="K12" s="14">
        <v>0.12</v>
      </c>
      <c r="L12" s="77">
        <v>9.5000000000000001E-2</v>
      </c>
      <c r="M12" s="15"/>
      <c r="N12" s="15"/>
      <c r="Q12" s="17"/>
      <c r="R12" s="17"/>
      <c r="S12" s="451">
        <v>333</v>
      </c>
      <c r="T12" s="451">
        <v>1000</v>
      </c>
      <c r="U12" s="451"/>
      <c r="V12" s="451"/>
      <c r="W12" s="451">
        <v>0</v>
      </c>
      <c r="X12" s="451">
        <v>0</v>
      </c>
      <c r="Y12" s="451">
        <v>0</v>
      </c>
      <c r="Z12" s="451">
        <v>0</v>
      </c>
      <c r="AA12" s="451">
        <v>0</v>
      </c>
      <c r="AB12" s="451">
        <v>0</v>
      </c>
      <c r="AC12" s="451">
        <v>0</v>
      </c>
      <c r="AD12" s="451">
        <v>0</v>
      </c>
      <c r="AE12" s="451"/>
      <c r="AF12" s="17"/>
      <c r="AH12" s="60">
        <f t="shared" si="5"/>
        <v>66758.175000000003</v>
      </c>
      <c r="AI12" s="60">
        <f t="shared" si="6"/>
        <v>200475</v>
      </c>
      <c r="AJ12" s="60">
        <f t="shared" si="7"/>
        <v>0</v>
      </c>
      <c r="AK12" s="60">
        <f t="shared" si="8"/>
        <v>0</v>
      </c>
      <c r="AL12" s="60">
        <f t="shared" si="9"/>
        <v>0</v>
      </c>
      <c r="AM12" s="60">
        <f t="shared" si="10"/>
        <v>0</v>
      </c>
      <c r="AN12" s="60">
        <f t="shared" si="11"/>
        <v>0</v>
      </c>
      <c r="AO12" s="60">
        <f t="shared" si="12"/>
        <v>0</v>
      </c>
      <c r="AP12" s="60">
        <f t="shared" si="13"/>
        <v>0</v>
      </c>
      <c r="AQ12" s="60">
        <f t="shared" si="14"/>
        <v>0</v>
      </c>
      <c r="AR12" s="60">
        <f t="shared" si="15"/>
        <v>0</v>
      </c>
      <c r="AS12" s="60">
        <f t="shared" si="16"/>
        <v>0</v>
      </c>
      <c r="AT12" s="60">
        <f t="shared" si="17"/>
        <v>0</v>
      </c>
      <c r="AV12" s="157">
        <f t="shared" si="18"/>
        <v>200475</v>
      </c>
      <c r="AW12" s="158">
        <f t="shared" si="19"/>
        <v>0</v>
      </c>
    </row>
    <row r="13" spans="1:49">
      <c r="A13" t="s">
        <v>346</v>
      </c>
      <c r="E13" s="36" t="s">
        <v>354</v>
      </c>
      <c r="F13" s="36" t="s">
        <v>353</v>
      </c>
      <c r="H13" s="36" t="s">
        <v>11</v>
      </c>
      <c r="I13" s="466">
        <v>187</v>
      </c>
      <c r="J13" s="115">
        <v>0.1</v>
      </c>
      <c r="K13" s="14">
        <v>0.12</v>
      </c>
      <c r="L13" s="77">
        <v>9.5000000000000001E-2</v>
      </c>
      <c r="M13" s="15"/>
      <c r="N13" s="15"/>
      <c r="Q13" s="17"/>
      <c r="R13" s="17"/>
      <c r="S13" s="451">
        <v>0</v>
      </c>
      <c r="T13" s="451">
        <v>1220</v>
      </c>
      <c r="U13" s="451">
        <v>1800</v>
      </c>
      <c r="V13" s="451">
        <v>1200</v>
      </c>
      <c r="W13" s="451">
        <v>0</v>
      </c>
      <c r="X13" s="451">
        <v>0</v>
      </c>
      <c r="Y13" s="451">
        <v>0</v>
      </c>
      <c r="Z13" s="451">
        <v>0</v>
      </c>
      <c r="AA13" s="451">
        <v>0</v>
      </c>
      <c r="AB13" s="451">
        <v>0</v>
      </c>
      <c r="AC13" s="451">
        <v>0</v>
      </c>
      <c r="AD13" s="451">
        <v>0</v>
      </c>
      <c r="AE13" s="451"/>
      <c r="AF13" s="17"/>
      <c r="AH13" s="60">
        <f t="shared" si="5"/>
        <v>0</v>
      </c>
      <c r="AI13" s="60">
        <f t="shared" si="6"/>
        <v>304909.11000000004</v>
      </c>
      <c r="AJ13" s="60">
        <f t="shared" si="7"/>
        <v>449865.90000000008</v>
      </c>
      <c r="AK13" s="60">
        <f t="shared" si="8"/>
        <v>299910.60000000003</v>
      </c>
      <c r="AL13" s="60">
        <f t="shared" si="9"/>
        <v>0</v>
      </c>
      <c r="AM13" s="60">
        <f t="shared" si="10"/>
        <v>0</v>
      </c>
      <c r="AN13" s="60">
        <f t="shared" si="11"/>
        <v>0</v>
      </c>
      <c r="AO13" s="60">
        <f t="shared" si="12"/>
        <v>0</v>
      </c>
      <c r="AP13" s="60">
        <f t="shared" si="13"/>
        <v>0</v>
      </c>
      <c r="AQ13" s="60">
        <f t="shared" si="14"/>
        <v>0</v>
      </c>
      <c r="AR13" s="60">
        <f t="shared" si="15"/>
        <v>0</v>
      </c>
      <c r="AS13" s="60">
        <f t="shared" si="16"/>
        <v>0</v>
      </c>
      <c r="AT13" s="60">
        <f t="shared" si="17"/>
        <v>0</v>
      </c>
      <c r="AV13" s="157">
        <f t="shared" si="18"/>
        <v>1054685.6100000001</v>
      </c>
      <c r="AW13" s="158">
        <f t="shared" si="19"/>
        <v>0</v>
      </c>
    </row>
    <row r="14" spans="1:49" s="36" customFormat="1">
      <c r="I14" s="60"/>
      <c r="J14" s="115"/>
      <c r="K14" s="14"/>
      <c r="L14" s="14"/>
      <c r="M14" s="14"/>
      <c r="N14" s="14"/>
      <c r="Q14" s="17"/>
      <c r="R14" s="17"/>
      <c r="AF14" s="17"/>
      <c r="AH14" s="60"/>
      <c r="AI14" s="60"/>
      <c r="AJ14" s="60"/>
      <c r="AK14" s="60"/>
      <c r="AL14" s="60"/>
      <c r="AM14" s="60"/>
      <c r="AN14" s="60"/>
      <c r="AO14" s="60"/>
      <c r="AP14" s="60"/>
      <c r="AQ14" s="60"/>
      <c r="AR14" s="60"/>
      <c r="AS14" s="60"/>
      <c r="AT14" s="60"/>
      <c r="AV14" s="157">
        <f t="shared" si="18"/>
        <v>0</v>
      </c>
      <c r="AW14" s="158">
        <f t="shared" si="19"/>
        <v>0</v>
      </c>
    </row>
    <row r="15" spans="1:49" s="36" customFormat="1">
      <c r="A15" s="27" t="s">
        <v>341</v>
      </c>
      <c r="I15" s="60"/>
      <c r="J15" s="115"/>
      <c r="K15" s="14"/>
      <c r="L15" s="14"/>
      <c r="M15" s="14"/>
      <c r="N15" s="14"/>
      <c r="Q15" s="17"/>
      <c r="R15" s="17"/>
      <c r="AF15" s="17"/>
      <c r="AH15" s="60"/>
      <c r="AI15" s="60"/>
      <c r="AJ15" s="60"/>
      <c r="AK15" s="60"/>
      <c r="AL15" s="60"/>
      <c r="AM15" s="60"/>
      <c r="AN15" s="60"/>
      <c r="AO15" s="60"/>
      <c r="AP15" s="60"/>
      <c r="AQ15" s="60"/>
      <c r="AR15" s="60"/>
      <c r="AS15" s="60"/>
      <c r="AT15" s="60"/>
      <c r="AV15" s="157">
        <f t="shared" si="18"/>
        <v>0</v>
      </c>
      <c r="AW15" s="158">
        <f t="shared" si="19"/>
        <v>0</v>
      </c>
    </row>
    <row r="16" spans="1:49" s="36" customFormat="1">
      <c r="A16" s="36" t="s">
        <v>347</v>
      </c>
      <c r="E16" s="36" t="s">
        <v>354</v>
      </c>
      <c r="F16" s="36" t="s">
        <v>353</v>
      </c>
      <c r="H16" s="36" t="s">
        <v>11</v>
      </c>
      <c r="I16" s="468">
        <v>24.16</v>
      </c>
      <c r="J16" s="115">
        <v>0.1</v>
      </c>
      <c r="K16" s="14">
        <v>0.12</v>
      </c>
      <c r="L16" s="77">
        <v>9.5000000000000001E-2</v>
      </c>
      <c r="M16" s="14"/>
      <c r="N16" s="14"/>
      <c r="Q16" s="17"/>
      <c r="R16" s="17"/>
      <c r="S16" s="451">
        <v>22500</v>
      </c>
      <c r="T16" s="451">
        <v>40740</v>
      </c>
      <c r="U16" s="451">
        <v>33600</v>
      </c>
      <c r="V16" s="451">
        <v>33600</v>
      </c>
      <c r="W16" s="451">
        <v>0</v>
      </c>
      <c r="X16" s="451">
        <v>0</v>
      </c>
      <c r="Y16" s="451">
        <v>0</v>
      </c>
      <c r="Z16" s="451">
        <v>0</v>
      </c>
      <c r="AA16" s="451">
        <v>0</v>
      </c>
      <c r="AB16" s="451">
        <v>0</v>
      </c>
      <c r="AC16" s="451">
        <v>0</v>
      </c>
      <c r="AD16" s="451">
        <v>0</v>
      </c>
      <c r="AE16" s="451"/>
      <c r="AF16" s="17"/>
      <c r="AH16" s="60">
        <f>($I16*(1+$J16)*S16)*(1+($K16+$L16))</f>
        <v>726521.40000000014</v>
      </c>
      <c r="AI16" s="60">
        <f t="shared" si="6"/>
        <v>1315488.0816000004</v>
      </c>
      <c r="AJ16" s="60">
        <f t="shared" si="7"/>
        <v>1084938.6240000001</v>
      </c>
      <c r="AK16" s="60">
        <f t="shared" si="8"/>
        <v>1084938.6240000001</v>
      </c>
      <c r="AL16" s="60">
        <f t="shared" si="9"/>
        <v>0</v>
      </c>
      <c r="AM16" s="60">
        <f t="shared" si="10"/>
        <v>0</v>
      </c>
      <c r="AN16" s="60">
        <f t="shared" si="11"/>
        <v>0</v>
      </c>
      <c r="AO16" s="60">
        <f t="shared" si="12"/>
        <v>0</v>
      </c>
      <c r="AP16" s="60">
        <f t="shared" si="13"/>
        <v>0</v>
      </c>
      <c r="AQ16" s="60">
        <f t="shared" si="14"/>
        <v>0</v>
      </c>
      <c r="AR16" s="60">
        <f t="shared" si="15"/>
        <v>0</v>
      </c>
      <c r="AS16" s="60">
        <f t="shared" si="16"/>
        <v>0</v>
      </c>
      <c r="AT16" s="60">
        <f t="shared" si="17"/>
        <v>0</v>
      </c>
      <c r="AV16" s="157">
        <f t="shared" si="18"/>
        <v>3485365.3296000008</v>
      </c>
      <c r="AW16" s="158">
        <f t="shared" si="19"/>
        <v>0</v>
      </c>
    </row>
    <row r="17" spans="1:49" s="36" customFormat="1">
      <c r="A17" s="36" t="s">
        <v>482</v>
      </c>
      <c r="E17" s="36" t="s">
        <v>354</v>
      </c>
      <c r="F17" s="36" t="s">
        <v>353</v>
      </c>
      <c r="H17" s="36" t="s">
        <v>11</v>
      </c>
      <c r="I17" s="468">
        <v>24.16</v>
      </c>
      <c r="J17" s="115">
        <v>0.1</v>
      </c>
      <c r="K17" s="14">
        <v>0.12</v>
      </c>
      <c r="L17" s="77">
        <v>9.5000000000000001E-2</v>
      </c>
      <c r="M17" s="14"/>
      <c r="Q17" s="17"/>
      <c r="R17" s="17"/>
      <c r="S17" s="451">
        <v>0</v>
      </c>
      <c r="T17" s="451">
        <v>600</v>
      </c>
      <c r="U17" s="451"/>
      <c r="V17" s="451">
        <v>0</v>
      </c>
      <c r="W17" s="451">
        <v>0</v>
      </c>
      <c r="X17" s="451">
        <v>0</v>
      </c>
      <c r="Y17" s="451">
        <v>0</v>
      </c>
      <c r="Z17" s="451">
        <v>0</v>
      </c>
      <c r="AA17" s="451">
        <v>0</v>
      </c>
      <c r="AB17" s="451">
        <v>0</v>
      </c>
      <c r="AC17" s="451">
        <v>0</v>
      </c>
      <c r="AD17" s="451">
        <v>0</v>
      </c>
      <c r="AE17" s="451"/>
      <c r="AF17" s="17"/>
      <c r="AH17" s="60">
        <f t="shared" si="5"/>
        <v>0</v>
      </c>
      <c r="AI17" s="60">
        <f t="shared" si="6"/>
        <v>19373.904000000002</v>
      </c>
      <c r="AJ17" s="60">
        <f t="shared" si="7"/>
        <v>0</v>
      </c>
      <c r="AK17" s="60">
        <f t="shared" si="8"/>
        <v>0</v>
      </c>
      <c r="AL17" s="60">
        <f t="shared" si="9"/>
        <v>0</v>
      </c>
      <c r="AM17" s="60">
        <f t="shared" si="10"/>
        <v>0</v>
      </c>
      <c r="AN17" s="60">
        <f t="shared" si="11"/>
        <v>0</v>
      </c>
      <c r="AO17" s="60">
        <f t="shared" si="12"/>
        <v>0</v>
      </c>
      <c r="AP17" s="60">
        <f t="shared" si="13"/>
        <v>0</v>
      </c>
      <c r="AQ17" s="60">
        <f t="shared" si="14"/>
        <v>0</v>
      </c>
      <c r="AR17" s="60">
        <f t="shared" si="15"/>
        <v>0</v>
      </c>
      <c r="AS17" s="60">
        <f t="shared" si="16"/>
        <v>0</v>
      </c>
      <c r="AT17" s="60">
        <f t="shared" si="17"/>
        <v>0</v>
      </c>
      <c r="AV17" s="157">
        <f t="shared" si="18"/>
        <v>19373.904000000002</v>
      </c>
      <c r="AW17" s="158">
        <f t="shared" si="19"/>
        <v>0</v>
      </c>
    </row>
    <row r="18" spans="1:49" s="36" customFormat="1">
      <c r="A18" s="36" t="s">
        <v>348</v>
      </c>
      <c r="E18" s="36" t="s">
        <v>354</v>
      </c>
      <c r="F18" s="36" t="s">
        <v>353</v>
      </c>
      <c r="H18" s="36" t="s">
        <v>11</v>
      </c>
      <c r="I18" s="468">
        <v>60</v>
      </c>
      <c r="J18" s="115">
        <v>0.1</v>
      </c>
      <c r="K18" s="14">
        <v>0.12</v>
      </c>
      <c r="L18" s="77">
        <v>9.5000000000000001E-2</v>
      </c>
      <c r="M18" s="14"/>
      <c r="Q18" s="17"/>
      <c r="R18" s="17"/>
      <c r="S18" s="451">
        <v>0</v>
      </c>
      <c r="T18" s="451">
        <v>660</v>
      </c>
      <c r="U18" s="451">
        <v>1000</v>
      </c>
      <c r="V18" s="451">
        <v>1000</v>
      </c>
      <c r="W18" s="451">
        <v>0</v>
      </c>
      <c r="X18" s="451">
        <v>0</v>
      </c>
      <c r="Y18" s="451">
        <v>0</v>
      </c>
      <c r="Z18" s="451">
        <v>0</v>
      </c>
      <c r="AA18" s="451">
        <v>0</v>
      </c>
      <c r="AB18" s="451">
        <v>0</v>
      </c>
      <c r="AC18" s="451">
        <v>0</v>
      </c>
      <c r="AD18" s="451">
        <v>0</v>
      </c>
      <c r="AE18" s="451"/>
      <c r="AF18" s="17"/>
      <c r="AH18" s="60">
        <f t="shared" si="5"/>
        <v>0</v>
      </c>
      <c r="AI18" s="60">
        <f t="shared" si="6"/>
        <v>52925.4</v>
      </c>
      <c r="AJ18" s="60">
        <f t="shared" si="7"/>
        <v>80190</v>
      </c>
      <c r="AK18" s="60">
        <f t="shared" si="8"/>
        <v>80190</v>
      </c>
      <c r="AL18" s="60">
        <f t="shared" si="9"/>
        <v>0</v>
      </c>
      <c r="AM18" s="60">
        <f t="shared" si="10"/>
        <v>0</v>
      </c>
      <c r="AN18" s="60">
        <f t="shared" si="11"/>
        <v>0</v>
      </c>
      <c r="AO18" s="60">
        <f t="shared" si="12"/>
        <v>0</v>
      </c>
      <c r="AP18" s="60">
        <f t="shared" si="13"/>
        <v>0</v>
      </c>
      <c r="AQ18" s="60">
        <f t="shared" si="14"/>
        <v>0</v>
      </c>
      <c r="AR18" s="60">
        <f t="shared" si="15"/>
        <v>0</v>
      </c>
      <c r="AS18" s="60">
        <f t="shared" si="16"/>
        <v>0</v>
      </c>
      <c r="AT18" s="60">
        <f t="shared" si="17"/>
        <v>0</v>
      </c>
      <c r="AV18" s="157">
        <f t="shared" si="18"/>
        <v>213305.4</v>
      </c>
      <c r="AW18" s="158">
        <f t="shared" si="19"/>
        <v>0</v>
      </c>
    </row>
    <row r="19" spans="1:49">
      <c r="F19" s="36"/>
      <c r="I19" s="14"/>
      <c r="J19" s="116"/>
      <c r="L19" s="14"/>
      <c r="N19" s="36"/>
      <c r="Q19" s="17"/>
      <c r="R19" s="17"/>
      <c r="AF19" s="17"/>
      <c r="AH19" s="60"/>
      <c r="AI19" s="60"/>
      <c r="AJ19" s="60"/>
      <c r="AK19" s="60"/>
      <c r="AL19" s="60"/>
      <c r="AM19" s="60"/>
      <c r="AN19" s="60"/>
      <c r="AO19" s="60"/>
      <c r="AP19" s="60"/>
      <c r="AQ19" s="60"/>
      <c r="AR19" s="60"/>
      <c r="AS19" s="60"/>
      <c r="AT19" s="60"/>
      <c r="AV19" s="157">
        <f t="shared" si="18"/>
        <v>0</v>
      </c>
      <c r="AW19" s="158">
        <f t="shared" si="19"/>
        <v>0</v>
      </c>
    </row>
    <row r="20" spans="1:49">
      <c r="A20" s="27" t="s">
        <v>349</v>
      </c>
      <c r="F20" s="36"/>
      <c r="I20" s="13"/>
      <c r="J20" s="115"/>
      <c r="K20" s="15"/>
      <c r="L20" s="15"/>
      <c r="M20" s="15"/>
      <c r="N20" s="36"/>
      <c r="Q20" s="17"/>
      <c r="R20" s="17"/>
      <c r="AF20" s="17"/>
      <c r="AH20" s="60"/>
      <c r="AI20" s="60"/>
      <c r="AJ20" s="60"/>
      <c r="AK20" s="60"/>
      <c r="AL20" s="60"/>
      <c r="AM20" s="60"/>
      <c r="AN20" s="60"/>
      <c r="AO20" s="60"/>
      <c r="AP20" s="60"/>
      <c r="AQ20" s="60"/>
      <c r="AR20" s="60"/>
      <c r="AS20" s="60"/>
      <c r="AT20" s="60"/>
      <c r="AV20" s="157">
        <f t="shared" si="18"/>
        <v>0</v>
      </c>
      <c r="AW20" s="158">
        <f t="shared" si="19"/>
        <v>0</v>
      </c>
    </row>
    <row r="21" spans="1:49">
      <c r="A21" t="s">
        <v>56</v>
      </c>
      <c r="E21" s="36" t="s">
        <v>354</v>
      </c>
      <c r="F21" s="36" t="s">
        <v>353</v>
      </c>
      <c r="H21" s="36" t="s">
        <v>11</v>
      </c>
      <c r="I21" s="466">
        <v>1700</v>
      </c>
      <c r="J21" s="115">
        <v>0.1</v>
      </c>
      <c r="K21" s="14">
        <v>0.12</v>
      </c>
      <c r="L21" s="77">
        <v>9.5000000000000001E-2</v>
      </c>
      <c r="M21" s="15"/>
      <c r="N21" s="36"/>
      <c r="Q21" s="17"/>
      <c r="R21" s="17"/>
      <c r="S21" s="451"/>
      <c r="T21" s="451">
        <v>60</v>
      </c>
      <c r="U21" s="451">
        <v>60</v>
      </c>
      <c r="V21" s="451">
        <v>60</v>
      </c>
      <c r="W21" s="451">
        <v>30</v>
      </c>
      <c r="X21" s="451">
        <v>0</v>
      </c>
      <c r="Y21" s="451">
        <v>0</v>
      </c>
      <c r="Z21" s="451">
        <v>0</v>
      </c>
      <c r="AA21" s="451">
        <v>0</v>
      </c>
      <c r="AB21" s="451">
        <v>0</v>
      </c>
      <c r="AC21" s="451">
        <v>0</v>
      </c>
      <c r="AD21" s="451">
        <v>0</v>
      </c>
      <c r="AE21" s="451">
        <v>0</v>
      </c>
      <c r="AF21" s="17"/>
      <c r="AH21" s="60">
        <f t="shared" si="5"/>
        <v>0</v>
      </c>
      <c r="AI21" s="60">
        <f t="shared" si="6"/>
        <v>136323.00000000003</v>
      </c>
      <c r="AJ21" s="60">
        <f t="shared" si="7"/>
        <v>136323.00000000003</v>
      </c>
      <c r="AK21" s="60">
        <f t="shared" si="8"/>
        <v>136323.00000000003</v>
      </c>
      <c r="AL21" s="60">
        <f t="shared" si="9"/>
        <v>68161.500000000015</v>
      </c>
      <c r="AM21" s="60">
        <f t="shared" si="10"/>
        <v>0</v>
      </c>
      <c r="AN21" s="60">
        <f t="shared" si="11"/>
        <v>0</v>
      </c>
      <c r="AO21" s="60">
        <f t="shared" si="12"/>
        <v>0</v>
      </c>
      <c r="AP21" s="60">
        <f t="shared" si="13"/>
        <v>0</v>
      </c>
      <c r="AQ21" s="60">
        <f t="shared" si="14"/>
        <v>0</v>
      </c>
      <c r="AR21" s="60">
        <f t="shared" si="15"/>
        <v>0</v>
      </c>
      <c r="AS21" s="60">
        <f t="shared" si="16"/>
        <v>0</v>
      </c>
      <c r="AT21" s="60">
        <f t="shared" si="17"/>
        <v>0</v>
      </c>
      <c r="AV21" s="157">
        <f t="shared" si="18"/>
        <v>477130.50000000012</v>
      </c>
      <c r="AW21" s="158">
        <f t="shared" si="19"/>
        <v>0</v>
      </c>
    </row>
    <row r="22" spans="1:49">
      <c r="A22" t="s">
        <v>58</v>
      </c>
      <c r="E22" s="36" t="s">
        <v>354</v>
      </c>
      <c r="F22" s="36" t="s">
        <v>353</v>
      </c>
      <c r="H22" s="36" t="s">
        <v>11</v>
      </c>
      <c r="I22" s="466">
        <v>1700</v>
      </c>
      <c r="J22" s="115">
        <v>0.1</v>
      </c>
      <c r="K22" s="14">
        <v>0.12</v>
      </c>
      <c r="L22" s="77">
        <v>9.5000000000000001E-2</v>
      </c>
      <c r="M22" s="15"/>
      <c r="N22" s="15"/>
      <c r="Q22" s="17"/>
      <c r="R22" s="17"/>
      <c r="S22" s="451"/>
      <c r="T22" s="451">
        <v>10</v>
      </c>
      <c r="U22" s="451">
        <v>10</v>
      </c>
      <c r="V22" s="451">
        <v>10</v>
      </c>
      <c r="W22" s="451">
        <v>5</v>
      </c>
      <c r="X22" s="451">
        <v>0</v>
      </c>
      <c r="Y22" s="451">
        <v>0</v>
      </c>
      <c r="Z22" s="451">
        <v>0</v>
      </c>
      <c r="AA22" s="451">
        <v>0</v>
      </c>
      <c r="AB22" s="451">
        <v>0</v>
      </c>
      <c r="AC22" s="451">
        <v>0</v>
      </c>
      <c r="AD22" s="451">
        <v>0</v>
      </c>
      <c r="AE22" s="451">
        <v>0</v>
      </c>
      <c r="AF22" s="17"/>
      <c r="AH22" s="60">
        <f t="shared" si="5"/>
        <v>0</v>
      </c>
      <c r="AI22" s="60">
        <f t="shared" si="6"/>
        <v>22720.500000000007</v>
      </c>
      <c r="AJ22" s="60">
        <f t="shared" si="7"/>
        <v>22720.500000000007</v>
      </c>
      <c r="AK22" s="60">
        <f t="shared" si="8"/>
        <v>22720.500000000007</v>
      </c>
      <c r="AL22" s="60">
        <f t="shared" si="9"/>
        <v>11360.250000000004</v>
      </c>
      <c r="AM22" s="60">
        <f t="shared" si="10"/>
        <v>0</v>
      </c>
      <c r="AN22" s="60">
        <f t="shared" si="11"/>
        <v>0</v>
      </c>
      <c r="AO22" s="60">
        <f t="shared" si="12"/>
        <v>0</v>
      </c>
      <c r="AP22" s="60">
        <f t="shared" si="13"/>
        <v>0</v>
      </c>
      <c r="AQ22" s="60">
        <f t="shared" si="14"/>
        <v>0</v>
      </c>
      <c r="AR22" s="60">
        <f t="shared" si="15"/>
        <v>0</v>
      </c>
      <c r="AS22" s="60">
        <f t="shared" si="16"/>
        <v>0</v>
      </c>
      <c r="AT22" s="60">
        <f t="shared" si="17"/>
        <v>0</v>
      </c>
      <c r="AV22" s="157">
        <f t="shared" si="18"/>
        <v>79521.750000000029</v>
      </c>
      <c r="AW22" s="158">
        <f t="shared" si="19"/>
        <v>0</v>
      </c>
    </row>
    <row r="23" spans="1:49">
      <c r="A23" t="s">
        <v>57</v>
      </c>
      <c r="E23" s="36" t="s">
        <v>354</v>
      </c>
      <c r="F23" s="36" t="s">
        <v>353</v>
      </c>
      <c r="H23" s="36" t="s">
        <v>11</v>
      </c>
      <c r="I23" s="466">
        <v>15000</v>
      </c>
      <c r="J23" s="115">
        <v>0.1</v>
      </c>
      <c r="K23" s="14">
        <v>0.12</v>
      </c>
      <c r="L23" s="77">
        <v>9.5000000000000001E-2</v>
      </c>
      <c r="M23" s="15"/>
      <c r="N23" s="15"/>
      <c r="Q23" s="17"/>
      <c r="R23" s="17"/>
      <c r="S23" s="451"/>
      <c r="T23" s="451">
        <v>2</v>
      </c>
      <c r="U23" s="451">
        <v>2</v>
      </c>
      <c r="V23" s="451">
        <v>2</v>
      </c>
      <c r="W23" s="451">
        <v>1</v>
      </c>
      <c r="X23" s="451">
        <v>0</v>
      </c>
      <c r="Y23" s="451">
        <v>0</v>
      </c>
      <c r="Z23" s="451">
        <v>0</v>
      </c>
      <c r="AA23" s="451">
        <v>0</v>
      </c>
      <c r="AB23" s="451">
        <v>0</v>
      </c>
      <c r="AC23" s="451">
        <v>0</v>
      </c>
      <c r="AD23" s="451">
        <v>0</v>
      </c>
      <c r="AE23" s="451">
        <v>0</v>
      </c>
      <c r="AF23" s="17"/>
      <c r="AH23" s="60">
        <f t="shared" si="5"/>
        <v>0</v>
      </c>
      <c r="AI23" s="60">
        <f t="shared" si="6"/>
        <v>40095</v>
      </c>
      <c r="AJ23" s="60">
        <f t="shared" si="7"/>
        <v>40095</v>
      </c>
      <c r="AK23" s="60">
        <f t="shared" si="8"/>
        <v>40095</v>
      </c>
      <c r="AL23" s="60">
        <f t="shared" si="9"/>
        <v>20047.5</v>
      </c>
      <c r="AM23" s="60">
        <f t="shared" si="10"/>
        <v>0</v>
      </c>
      <c r="AN23" s="60">
        <f t="shared" si="11"/>
        <v>0</v>
      </c>
      <c r="AO23" s="60">
        <f t="shared" si="12"/>
        <v>0</v>
      </c>
      <c r="AP23" s="60">
        <f t="shared" si="13"/>
        <v>0</v>
      </c>
      <c r="AQ23" s="60">
        <f t="shared" si="14"/>
        <v>0</v>
      </c>
      <c r="AR23" s="60">
        <f t="shared" si="15"/>
        <v>0</v>
      </c>
      <c r="AS23" s="60">
        <f t="shared" si="16"/>
        <v>0</v>
      </c>
      <c r="AT23" s="60">
        <f t="shared" si="17"/>
        <v>0</v>
      </c>
      <c r="AV23" s="157">
        <f t="shared" si="18"/>
        <v>140332.5</v>
      </c>
      <c r="AW23" s="158">
        <f t="shared" si="19"/>
        <v>0</v>
      </c>
    </row>
    <row r="24" spans="1:49">
      <c r="A24" t="s">
        <v>59</v>
      </c>
      <c r="E24" s="36" t="s">
        <v>354</v>
      </c>
      <c r="F24" s="36" t="s">
        <v>353</v>
      </c>
      <c r="H24" s="36" t="s">
        <v>11</v>
      </c>
      <c r="I24" s="466">
        <v>15000</v>
      </c>
      <c r="J24" s="115">
        <v>0.1</v>
      </c>
      <c r="K24" s="14">
        <v>0.12</v>
      </c>
      <c r="L24" s="77">
        <v>9.5000000000000001E-2</v>
      </c>
      <c r="M24" s="15"/>
      <c r="N24" s="15"/>
      <c r="Q24" s="17"/>
      <c r="R24" s="17"/>
      <c r="S24" s="451"/>
      <c r="T24" s="451">
        <v>1</v>
      </c>
      <c r="U24" s="451">
        <v>1</v>
      </c>
      <c r="V24" s="451">
        <v>1</v>
      </c>
      <c r="W24" s="451">
        <v>1</v>
      </c>
      <c r="X24" s="451">
        <v>0</v>
      </c>
      <c r="Y24" s="451">
        <v>0</v>
      </c>
      <c r="Z24" s="451">
        <v>0</v>
      </c>
      <c r="AA24" s="451">
        <v>0</v>
      </c>
      <c r="AB24" s="451">
        <v>0</v>
      </c>
      <c r="AC24" s="451">
        <v>0</v>
      </c>
      <c r="AD24" s="451">
        <v>0</v>
      </c>
      <c r="AE24" s="451">
        <v>0</v>
      </c>
      <c r="AF24" s="17"/>
      <c r="AH24" s="60">
        <f t="shared" si="5"/>
        <v>0</v>
      </c>
      <c r="AI24" s="60">
        <f t="shared" si="6"/>
        <v>20047.5</v>
      </c>
      <c r="AJ24" s="60">
        <f t="shared" si="7"/>
        <v>20047.5</v>
      </c>
      <c r="AK24" s="60">
        <f t="shared" si="8"/>
        <v>20047.5</v>
      </c>
      <c r="AL24" s="60">
        <f t="shared" si="9"/>
        <v>20047.5</v>
      </c>
      <c r="AM24" s="60">
        <f t="shared" si="10"/>
        <v>0</v>
      </c>
      <c r="AN24" s="60">
        <f t="shared" si="11"/>
        <v>0</v>
      </c>
      <c r="AO24" s="60">
        <f t="shared" si="12"/>
        <v>0</v>
      </c>
      <c r="AP24" s="60">
        <f t="shared" si="13"/>
        <v>0</v>
      </c>
      <c r="AQ24" s="60">
        <f t="shared" si="14"/>
        <v>0</v>
      </c>
      <c r="AR24" s="60">
        <f t="shared" si="15"/>
        <v>0</v>
      </c>
      <c r="AS24" s="60">
        <f t="shared" si="16"/>
        <v>0</v>
      </c>
      <c r="AT24" s="60">
        <f t="shared" si="17"/>
        <v>0</v>
      </c>
      <c r="AV24" s="157">
        <f t="shared" si="18"/>
        <v>80190</v>
      </c>
      <c r="AW24" s="158">
        <f t="shared" si="19"/>
        <v>0</v>
      </c>
    </row>
    <row r="25" spans="1:49" s="36" customFormat="1">
      <c r="A25" s="26"/>
      <c r="I25" s="111"/>
      <c r="J25" s="115"/>
      <c r="K25" s="15"/>
      <c r="L25" s="15"/>
      <c r="M25" s="15"/>
      <c r="N25" s="15"/>
      <c r="Q25" s="17"/>
      <c r="R25" s="17"/>
      <c r="AF25" s="17"/>
      <c r="AH25" s="60"/>
      <c r="AI25" s="60"/>
      <c r="AJ25" s="60"/>
      <c r="AK25" s="60"/>
      <c r="AL25" s="60"/>
      <c r="AM25" s="60"/>
      <c r="AN25" s="60"/>
      <c r="AO25" s="60"/>
      <c r="AP25" s="60"/>
      <c r="AQ25" s="60"/>
      <c r="AR25" s="60"/>
      <c r="AS25" s="60"/>
      <c r="AT25" s="60"/>
      <c r="AV25" s="157">
        <f t="shared" si="18"/>
        <v>0</v>
      </c>
      <c r="AW25" s="158">
        <f t="shared" si="19"/>
        <v>0</v>
      </c>
    </row>
    <row r="26" spans="1:49" s="36" customFormat="1">
      <c r="A26" s="27" t="s">
        <v>351</v>
      </c>
      <c r="I26" s="111"/>
      <c r="J26" s="115"/>
      <c r="K26" s="15"/>
      <c r="L26" s="15"/>
      <c r="M26" s="15"/>
      <c r="N26" s="15"/>
      <c r="Q26" s="17"/>
      <c r="R26" s="17"/>
      <c r="AF26" s="17"/>
      <c r="AH26" s="60"/>
      <c r="AI26" s="60"/>
      <c r="AJ26" s="60"/>
      <c r="AK26" s="60"/>
      <c r="AL26" s="60"/>
      <c r="AM26" s="60"/>
      <c r="AN26" s="60"/>
      <c r="AO26" s="60"/>
      <c r="AP26" s="60"/>
      <c r="AQ26" s="60"/>
      <c r="AR26" s="60"/>
      <c r="AS26" s="60"/>
      <c r="AT26" s="60"/>
      <c r="AV26" s="157">
        <f t="shared" si="18"/>
        <v>0</v>
      </c>
      <c r="AW26" s="158">
        <f t="shared" si="19"/>
        <v>0</v>
      </c>
    </row>
    <row r="27" spans="1:49">
      <c r="A27" s="26" t="s">
        <v>356</v>
      </c>
      <c r="E27" s="36" t="s">
        <v>354</v>
      </c>
      <c r="F27" s="36" t="s">
        <v>353</v>
      </c>
      <c r="H27" s="36" t="s">
        <v>11</v>
      </c>
      <c r="I27" s="466">
        <v>765</v>
      </c>
      <c r="J27" s="115">
        <v>0.1</v>
      </c>
      <c r="K27" s="14">
        <v>0.12</v>
      </c>
      <c r="L27" s="77">
        <v>9.5000000000000001E-2</v>
      </c>
      <c r="M27" s="15"/>
      <c r="N27" s="36"/>
      <c r="Q27" s="17"/>
      <c r="R27" s="17"/>
      <c r="S27" s="451"/>
      <c r="T27" s="451">
        <f>SUM(T21:T22)</f>
        <v>70</v>
      </c>
      <c r="U27" s="451">
        <f t="shared" ref="U27:AA27" si="20">SUM(U21:U22)</f>
        <v>70</v>
      </c>
      <c r="V27" s="451">
        <f t="shared" si="20"/>
        <v>70</v>
      </c>
      <c r="W27" s="451">
        <f t="shared" si="20"/>
        <v>35</v>
      </c>
      <c r="X27" s="451">
        <f t="shared" si="20"/>
        <v>0</v>
      </c>
      <c r="Y27" s="451">
        <f t="shared" si="20"/>
        <v>0</v>
      </c>
      <c r="Z27" s="451">
        <f t="shared" si="20"/>
        <v>0</v>
      </c>
      <c r="AA27" s="451">
        <f t="shared" si="20"/>
        <v>0</v>
      </c>
      <c r="AB27" s="451">
        <v>0</v>
      </c>
      <c r="AC27" s="451">
        <v>0</v>
      </c>
      <c r="AD27" s="451">
        <v>0</v>
      </c>
      <c r="AE27" s="451">
        <v>0</v>
      </c>
      <c r="AF27" s="17"/>
      <c r="AH27" s="60">
        <f t="shared" si="5"/>
        <v>0</v>
      </c>
      <c r="AI27" s="60">
        <f t="shared" si="6"/>
        <v>71569.575000000012</v>
      </c>
      <c r="AJ27" s="60">
        <f t="shared" si="7"/>
        <v>71569.575000000012</v>
      </c>
      <c r="AK27" s="60">
        <f t="shared" si="8"/>
        <v>71569.575000000012</v>
      </c>
      <c r="AL27" s="60">
        <f t="shared" si="9"/>
        <v>35784.787500000006</v>
      </c>
      <c r="AM27" s="60">
        <f t="shared" si="10"/>
        <v>0</v>
      </c>
      <c r="AN27" s="60">
        <f t="shared" si="11"/>
        <v>0</v>
      </c>
      <c r="AO27" s="60">
        <f t="shared" si="12"/>
        <v>0</v>
      </c>
      <c r="AP27" s="60">
        <f t="shared" si="13"/>
        <v>0</v>
      </c>
      <c r="AQ27" s="60">
        <f t="shared" si="14"/>
        <v>0</v>
      </c>
      <c r="AR27" s="60">
        <f t="shared" si="15"/>
        <v>0</v>
      </c>
      <c r="AS27" s="60">
        <f t="shared" si="16"/>
        <v>0</v>
      </c>
      <c r="AT27" s="60">
        <f t="shared" si="17"/>
        <v>0</v>
      </c>
      <c r="AV27" s="157">
        <f t="shared" si="18"/>
        <v>250493.51250000004</v>
      </c>
      <c r="AW27" s="158">
        <f t="shared" si="19"/>
        <v>0</v>
      </c>
    </row>
    <row r="28" spans="1:49">
      <c r="A28" s="26" t="s">
        <v>357</v>
      </c>
      <c r="E28" s="36" t="s">
        <v>354</v>
      </c>
      <c r="F28" s="36" t="s">
        <v>353</v>
      </c>
      <c r="H28" s="36" t="s">
        <v>11</v>
      </c>
      <c r="I28" s="466">
        <v>15000</v>
      </c>
      <c r="J28" s="115">
        <v>0.1</v>
      </c>
      <c r="K28" s="14">
        <v>0.12</v>
      </c>
      <c r="L28" s="77">
        <v>9.5000000000000001E-2</v>
      </c>
      <c r="M28" s="15"/>
      <c r="N28" s="15"/>
      <c r="Q28" s="17"/>
      <c r="R28" s="17"/>
      <c r="S28" s="451"/>
      <c r="T28" s="451">
        <f>SUM(T23:T24)</f>
        <v>3</v>
      </c>
      <c r="U28" s="451">
        <f t="shared" ref="U28:AA28" si="21">SUM(U23:U24)</f>
        <v>3</v>
      </c>
      <c r="V28" s="451">
        <f t="shared" si="21"/>
        <v>3</v>
      </c>
      <c r="W28" s="451">
        <f t="shared" si="21"/>
        <v>2</v>
      </c>
      <c r="X28" s="451">
        <f t="shared" si="21"/>
        <v>0</v>
      </c>
      <c r="Y28" s="451">
        <f t="shared" si="21"/>
        <v>0</v>
      </c>
      <c r="Z28" s="451">
        <f t="shared" si="21"/>
        <v>0</v>
      </c>
      <c r="AA28" s="451">
        <f t="shared" si="21"/>
        <v>0</v>
      </c>
      <c r="AB28" s="451">
        <v>0</v>
      </c>
      <c r="AC28" s="451">
        <v>0</v>
      </c>
      <c r="AD28" s="451">
        <v>0</v>
      </c>
      <c r="AE28" s="451">
        <v>0</v>
      </c>
      <c r="AF28" s="17"/>
      <c r="AH28" s="60">
        <f t="shared" si="5"/>
        <v>0</v>
      </c>
      <c r="AI28" s="60">
        <f t="shared" si="6"/>
        <v>60142.500000000007</v>
      </c>
      <c r="AJ28" s="60">
        <f t="shared" si="7"/>
        <v>60142.500000000007</v>
      </c>
      <c r="AK28" s="60">
        <f t="shared" si="8"/>
        <v>60142.500000000007</v>
      </c>
      <c r="AL28" s="60">
        <f t="shared" si="9"/>
        <v>40095</v>
      </c>
      <c r="AM28" s="60">
        <f t="shared" si="10"/>
        <v>0</v>
      </c>
      <c r="AN28" s="60">
        <f t="shared" si="11"/>
        <v>0</v>
      </c>
      <c r="AO28" s="60">
        <f t="shared" si="12"/>
        <v>0</v>
      </c>
      <c r="AP28" s="60">
        <f t="shared" si="13"/>
        <v>0</v>
      </c>
      <c r="AQ28" s="60">
        <f t="shared" si="14"/>
        <v>0</v>
      </c>
      <c r="AR28" s="60">
        <f t="shared" si="15"/>
        <v>0</v>
      </c>
      <c r="AS28" s="60">
        <f t="shared" si="16"/>
        <v>0</v>
      </c>
      <c r="AT28" s="60">
        <f t="shared" si="17"/>
        <v>0</v>
      </c>
      <c r="AV28" s="157">
        <f t="shared" si="18"/>
        <v>220522.50000000003</v>
      </c>
      <c r="AW28" s="158">
        <f t="shared" si="19"/>
        <v>0</v>
      </c>
    </row>
    <row r="29" spans="1:49">
      <c r="A29" s="26"/>
      <c r="F29" s="36"/>
      <c r="J29" s="19"/>
      <c r="AF29" s="17"/>
      <c r="AH29" s="60"/>
      <c r="AI29" s="60"/>
      <c r="AJ29" s="60"/>
      <c r="AK29" s="60"/>
      <c r="AL29" s="60"/>
      <c r="AM29" s="60"/>
      <c r="AN29" s="60"/>
      <c r="AO29" s="60"/>
      <c r="AP29" s="60"/>
      <c r="AQ29" s="60"/>
      <c r="AR29" s="60"/>
      <c r="AS29" s="60"/>
      <c r="AT29" s="60"/>
      <c r="AV29" s="157">
        <f t="shared" si="18"/>
        <v>0</v>
      </c>
      <c r="AW29" s="158">
        <f t="shared" si="19"/>
        <v>0</v>
      </c>
    </row>
    <row r="30" spans="1:49">
      <c r="A30" s="27" t="s">
        <v>352</v>
      </c>
      <c r="F30" s="36"/>
      <c r="J30" s="19"/>
      <c r="AF30" s="17"/>
      <c r="AH30" s="60">
        <f t="shared" si="5"/>
        <v>0</v>
      </c>
      <c r="AI30" s="60">
        <f t="shared" si="6"/>
        <v>0</v>
      </c>
      <c r="AJ30" s="60">
        <f t="shared" si="7"/>
        <v>0</v>
      </c>
      <c r="AK30" s="60">
        <f t="shared" si="8"/>
        <v>0</v>
      </c>
      <c r="AL30" s="60">
        <f t="shared" si="9"/>
        <v>0</v>
      </c>
      <c r="AM30" s="60">
        <f t="shared" si="10"/>
        <v>0</v>
      </c>
      <c r="AN30" s="60">
        <f t="shared" si="11"/>
        <v>0</v>
      </c>
      <c r="AO30" s="60">
        <f t="shared" si="12"/>
        <v>0</v>
      </c>
      <c r="AP30" s="60">
        <f t="shared" si="13"/>
        <v>0</v>
      </c>
      <c r="AQ30" s="60">
        <f t="shared" si="14"/>
        <v>0</v>
      </c>
      <c r="AR30" s="60">
        <f t="shared" si="15"/>
        <v>0</v>
      </c>
      <c r="AS30" s="60">
        <f t="shared" si="16"/>
        <v>0</v>
      </c>
      <c r="AT30" s="60">
        <f t="shared" si="17"/>
        <v>0</v>
      </c>
      <c r="AV30" s="157">
        <f t="shared" si="18"/>
        <v>0</v>
      </c>
      <c r="AW30" s="158">
        <f t="shared" si="19"/>
        <v>0</v>
      </c>
    </row>
    <row r="31" spans="1:49">
      <c r="A31" t="s">
        <v>61</v>
      </c>
      <c r="E31" s="36" t="s">
        <v>354</v>
      </c>
      <c r="F31" s="36" t="s">
        <v>353</v>
      </c>
      <c r="H31" t="s">
        <v>11</v>
      </c>
      <c r="I31" s="466">
        <v>2500000</v>
      </c>
      <c r="J31" s="115">
        <v>0.1</v>
      </c>
      <c r="K31" s="14">
        <v>0</v>
      </c>
      <c r="L31" s="14">
        <v>0</v>
      </c>
      <c r="S31" s="451">
        <v>1</v>
      </c>
      <c r="T31" s="451"/>
      <c r="U31" s="451"/>
      <c r="V31" s="451"/>
      <c r="W31" s="451"/>
      <c r="X31" s="451"/>
      <c r="Y31" s="451"/>
      <c r="Z31" s="451"/>
      <c r="AA31" s="451"/>
      <c r="AB31" s="451"/>
      <c r="AC31" s="451"/>
      <c r="AD31" s="451"/>
      <c r="AE31" s="451"/>
      <c r="AF31" s="17"/>
      <c r="AH31" s="60">
        <f t="shared" si="5"/>
        <v>2750000</v>
      </c>
      <c r="AI31" s="60">
        <f t="shared" si="6"/>
        <v>0</v>
      </c>
      <c r="AJ31" s="60">
        <f t="shared" si="7"/>
        <v>0</v>
      </c>
      <c r="AK31" s="60">
        <f t="shared" si="8"/>
        <v>0</v>
      </c>
      <c r="AL31" s="60">
        <f t="shared" si="9"/>
        <v>0</v>
      </c>
      <c r="AM31" s="60">
        <f t="shared" si="10"/>
        <v>0</v>
      </c>
      <c r="AN31" s="60">
        <f t="shared" si="11"/>
        <v>0</v>
      </c>
      <c r="AO31" s="60">
        <f t="shared" si="12"/>
        <v>0</v>
      </c>
      <c r="AP31" s="60">
        <f t="shared" si="13"/>
        <v>0</v>
      </c>
      <c r="AQ31" s="60">
        <f t="shared" si="14"/>
        <v>0</v>
      </c>
      <c r="AR31" s="60">
        <f t="shared" si="15"/>
        <v>0</v>
      </c>
      <c r="AS31" s="60">
        <f t="shared" si="16"/>
        <v>0</v>
      </c>
      <c r="AT31" s="60">
        <f t="shared" si="17"/>
        <v>0</v>
      </c>
      <c r="AV31" s="157">
        <f t="shared" si="18"/>
        <v>0</v>
      </c>
      <c r="AW31" s="158">
        <f t="shared" si="19"/>
        <v>0</v>
      </c>
    </row>
    <row r="32" spans="1:49">
      <c r="A32" t="s">
        <v>60</v>
      </c>
      <c r="E32" s="36" t="s">
        <v>354</v>
      </c>
      <c r="F32" s="36" t="s">
        <v>353</v>
      </c>
      <c r="H32" s="36" t="s">
        <v>1</v>
      </c>
      <c r="I32" s="466">
        <v>375000</v>
      </c>
      <c r="J32" s="115">
        <v>0</v>
      </c>
      <c r="K32" s="14">
        <v>0</v>
      </c>
      <c r="L32" s="14">
        <v>0</v>
      </c>
      <c r="P32" t="s">
        <v>451</v>
      </c>
      <c r="S32" s="451"/>
      <c r="T32" s="451">
        <v>1</v>
      </c>
      <c r="U32" s="451">
        <v>1</v>
      </c>
      <c r="V32" s="451">
        <v>1</v>
      </c>
      <c r="W32" s="451">
        <v>1</v>
      </c>
      <c r="X32" s="451">
        <v>1</v>
      </c>
      <c r="Y32" s="451">
        <v>1</v>
      </c>
      <c r="Z32" s="451">
        <v>1</v>
      </c>
      <c r="AA32" s="451">
        <v>1</v>
      </c>
      <c r="AB32" s="451">
        <v>1</v>
      </c>
      <c r="AC32" s="451">
        <v>1</v>
      </c>
      <c r="AD32" s="451">
        <v>1</v>
      </c>
      <c r="AE32" s="451">
        <v>1</v>
      </c>
      <c r="AF32" s="17"/>
      <c r="AH32" s="60">
        <f t="shared" si="5"/>
        <v>0</v>
      </c>
      <c r="AI32" s="60">
        <f t="shared" si="6"/>
        <v>375000</v>
      </c>
      <c r="AJ32" s="60">
        <f t="shared" si="7"/>
        <v>375000</v>
      </c>
      <c r="AK32" s="60">
        <f t="shared" si="8"/>
        <v>375000</v>
      </c>
      <c r="AL32" s="60">
        <f>AK32*1.03</f>
        <v>386250</v>
      </c>
      <c r="AM32" s="144">
        <f t="shared" ref="AM32:AT32" si="22">AL32*1.03</f>
        <v>397837.5</v>
      </c>
      <c r="AN32" s="144">
        <f t="shared" si="22"/>
        <v>409772.625</v>
      </c>
      <c r="AO32" s="144">
        <f t="shared" si="22"/>
        <v>422065.80375000002</v>
      </c>
      <c r="AP32" s="144">
        <f t="shared" si="22"/>
        <v>434727.77786250005</v>
      </c>
      <c r="AQ32" s="144">
        <v>0</v>
      </c>
      <c r="AR32" s="144">
        <f t="shared" si="22"/>
        <v>0</v>
      </c>
      <c r="AS32" s="144">
        <f t="shared" si="22"/>
        <v>0</v>
      </c>
      <c r="AT32" s="144">
        <f t="shared" si="22"/>
        <v>0</v>
      </c>
      <c r="AV32" s="157">
        <f t="shared" si="18"/>
        <v>0</v>
      </c>
      <c r="AW32" s="158">
        <f t="shared" si="19"/>
        <v>3175653.7066124999</v>
      </c>
    </row>
    <row r="33" spans="1:49">
      <c r="F33" s="36"/>
      <c r="J33" s="19"/>
      <c r="AF33" s="17"/>
      <c r="AH33" s="60"/>
      <c r="AI33" s="60"/>
      <c r="AJ33" s="60"/>
      <c r="AK33" s="60"/>
      <c r="AL33" s="60"/>
      <c r="AM33" s="60"/>
      <c r="AN33" s="60"/>
      <c r="AO33" s="60"/>
      <c r="AP33" s="60"/>
      <c r="AQ33" s="60"/>
      <c r="AR33" s="60"/>
      <c r="AS33" s="60"/>
      <c r="AT33" s="60"/>
      <c r="AV33" s="157">
        <f t="shared" si="18"/>
        <v>0</v>
      </c>
      <c r="AW33" s="158">
        <f t="shared" si="19"/>
        <v>0</v>
      </c>
    </row>
    <row r="34" spans="1:49" s="36" customFormat="1">
      <c r="J34" s="19"/>
      <c r="AF34" s="17"/>
      <c r="AH34" s="60"/>
      <c r="AI34" s="60"/>
      <c r="AJ34" s="60"/>
      <c r="AK34" s="60"/>
      <c r="AL34" s="60"/>
      <c r="AM34" s="60"/>
      <c r="AN34" s="60"/>
      <c r="AO34" s="60"/>
      <c r="AP34" s="60"/>
      <c r="AQ34" s="60"/>
      <c r="AR34" s="60"/>
      <c r="AS34" s="60"/>
      <c r="AT34" s="60"/>
      <c r="AV34" s="157">
        <f t="shared" si="18"/>
        <v>0</v>
      </c>
      <c r="AW34" s="158">
        <f t="shared" si="19"/>
        <v>0</v>
      </c>
    </row>
    <row r="35" spans="1:49" ht="12.75" customHeight="1">
      <c r="A35" t="s">
        <v>350</v>
      </c>
      <c r="E35" s="36" t="s">
        <v>491</v>
      </c>
      <c r="F35" s="141" t="s">
        <v>490</v>
      </c>
      <c r="H35" t="s">
        <v>1</v>
      </c>
      <c r="I35" s="13">
        <v>988588</v>
      </c>
      <c r="J35" s="115">
        <v>0</v>
      </c>
      <c r="K35" s="14">
        <v>0</v>
      </c>
      <c r="L35" s="14">
        <v>0</v>
      </c>
      <c r="M35" s="14"/>
      <c r="N35" s="14"/>
      <c r="P35" t="s">
        <v>451</v>
      </c>
      <c r="Q35" s="17"/>
      <c r="R35" s="17"/>
      <c r="S35">
        <v>1</v>
      </c>
      <c r="T35">
        <v>1</v>
      </c>
      <c r="U35" s="36">
        <v>1</v>
      </c>
      <c r="V35" s="36">
        <v>1</v>
      </c>
      <c r="W35" s="36">
        <v>1</v>
      </c>
      <c r="X35" s="36">
        <v>1</v>
      </c>
      <c r="Y35" s="36">
        <v>1</v>
      </c>
      <c r="Z35" s="36">
        <v>1</v>
      </c>
      <c r="AA35" s="36">
        <v>1</v>
      </c>
      <c r="AB35" s="36">
        <v>0</v>
      </c>
      <c r="AC35" s="36">
        <v>0</v>
      </c>
      <c r="AD35" s="36">
        <v>0</v>
      </c>
      <c r="AE35" s="36">
        <v>0</v>
      </c>
      <c r="AF35" s="17"/>
      <c r="AH35" s="60">
        <v>461000</v>
      </c>
      <c r="AI35" s="144">
        <f>$I$35*'AMX Global Tab (C)'!K31</f>
        <v>988588</v>
      </c>
      <c r="AJ35" s="144">
        <f>$I$35*'AMX Global Tab (C)'!L31</f>
        <v>988588</v>
      </c>
      <c r="AK35" s="144">
        <f>$I$35*'AMX Global Tab (C)'!M31</f>
        <v>1018245.64</v>
      </c>
      <c r="AL35" s="144">
        <f>$I$35*'AMX Global Tab (C)'!N31</f>
        <v>1048793.0092</v>
      </c>
      <c r="AM35" s="144">
        <f>$I$35*'AMX Global Tab (C)'!O31</f>
        <v>1080256.799476</v>
      </c>
      <c r="AN35" s="144">
        <f>$I$35*'AMX Global Tab (C)'!P31</f>
        <v>1112664.5034602801</v>
      </c>
      <c r="AO35" s="144">
        <f>$I$35*'AMX Global Tab (C)'!Q31</f>
        <v>1146044.4385640884</v>
      </c>
      <c r="AP35" s="144">
        <f>$I$35*'AMX Global Tab (C)'!R31</f>
        <v>1180425.7717210113</v>
      </c>
      <c r="AQ35" s="144">
        <f>$I$35*'AMX Global Tab (C)'!S31</f>
        <v>1215838.5448726416</v>
      </c>
      <c r="AR35" s="144">
        <f>$I$35*'AMX Global Tab (C)'!T31</f>
        <v>1252313.7012188209</v>
      </c>
      <c r="AS35" s="144">
        <f>$I$35*'AMX Global Tab (C)'!U31</f>
        <v>1289883.1122553856</v>
      </c>
      <c r="AT35" s="144">
        <f>$I$35*'AMX Global Tab (C)'!V31</f>
        <v>1328579.6056230471</v>
      </c>
      <c r="AV35" s="157">
        <f t="shared" si="18"/>
        <v>0</v>
      </c>
      <c r="AW35" s="158">
        <f t="shared" si="19"/>
        <v>13650221.126391275</v>
      </c>
    </row>
    <row r="36" spans="1:49" s="141" customFormat="1">
      <c r="A36" s="141" t="s">
        <v>462</v>
      </c>
      <c r="E36" s="141" t="s">
        <v>355</v>
      </c>
      <c r="F36" s="141" t="s">
        <v>490</v>
      </c>
      <c r="H36" s="141" t="s">
        <v>1</v>
      </c>
      <c r="I36" s="161">
        <v>0.69430000000000003</v>
      </c>
      <c r="J36" s="115">
        <v>0</v>
      </c>
      <c r="K36" s="143">
        <v>0</v>
      </c>
      <c r="L36" s="143">
        <v>0</v>
      </c>
      <c r="P36" s="141" t="s">
        <v>451</v>
      </c>
      <c r="S36" s="50">
        <f>'AMX Global Tab (C)'!J37+'AMX Global Tab (C)'!J40</f>
        <v>1965817</v>
      </c>
      <c r="T36" s="50">
        <f>'AMX Global Tab (C)'!K37+'AMX Global Tab (C)'!K40</f>
        <v>1992456.7549999999</v>
      </c>
      <c r="U36" s="50">
        <f>'AMX Global Tab (C)'!L37+'AMX Global Tab (C)'!L40</f>
        <v>2019460.5125749998</v>
      </c>
      <c r="V36" s="50">
        <f>'AMX Global Tab (C)'!M37+'AMX Global Tab (C)'!M40</f>
        <v>2046833.2878417498</v>
      </c>
      <c r="W36" s="50">
        <f>'AMX Global Tab (C)'!N37+'AMX Global Tab (C)'!N40</f>
        <v>2074580.1655822275</v>
      </c>
      <c r="X36" s="50">
        <f>'AMX Global Tab (C)'!O37+'AMX Global Tab (C)'!O40</f>
        <v>2102706.3012190978</v>
      </c>
      <c r="Y36" s="50">
        <f>'AMX Global Tab (C)'!P37+'AMX Global Tab (C)'!P40</f>
        <v>2131216.9218049357</v>
      </c>
      <c r="Z36" s="50">
        <f>'AMX Global Tab (C)'!Q37+'AMX Global Tab (C)'!Q40</f>
        <v>2160117.3270254051</v>
      </c>
      <c r="AA36" s="50">
        <f>'AMX Global Tab (C)'!R37+'AMX Global Tab (C)'!R40</f>
        <v>2189412.8902165992</v>
      </c>
      <c r="AB36" s="50">
        <f>'AMX Global Tab (C)'!S37+'AMX Global Tab (C)'!S40</f>
        <v>2219109.0593967345</v>
      </c>
      <c r="AC36" s="50">
        <f>'AMX Global Tab (C)'!T37+'AMX Global Tab (C)'!T40</f>
        <v>2249211.358312407</v>
      </c>
      <c r="AD36" s="50">
        <f>'AMX Global Tab (C)'!U37+'AMX Global Tab (C)'!U40</f>
        <v>2279725.3874996239</v>
      </c>
      <c r="AE36" s="50">
        <f>'AMX Global Tab (C)'!V37+'AMX Global Tab (C)'!V40</f>
        <v>2310656.8253598064</v>
      </c>
      <c r="AF36" s="17"/>
      <c r="AH36" s="144">
        <f>$I$36*12*S36</f>
        <v>16378400.917199999</v>
      </c>
      <c r="AI36" s="144">
        <v>16693203.32</v>
      </c>
      <c r="AJ36" s="144">
        <v>17168949.690000001</v>
      </c>
      <c r="AK36" s="144">
        <f>AJ36*(1+'AMX Global Tab (C)'!$B$11)</f>
        <v>17383561.561124999</v>
      </c>
      <c r="AL36" s="144">
        <f>AK36*(1+'AMX Global Tab (C)'!$B$11)</f>
        <v>17600856.080639061</v>
      </c>
      <c r="AM36" s="144">
        <f>AL36*(1+'AMX Global Tab (C)'!$B$11)</f>
        <v>17820866.781647049</v>
      </c>
      <c r="AN36" s="144">
        <f>AM36*(1+'AMX Global Tab (C)'!$B$11)</f>
        <v>18043627.616417635</v>
      </c>
      <c r="AO36" s="144">
        <f>AN36*(1+'AMX Global Tab (C)'!$B$11)</f>
        <v>18269172.961622857</v>
      </c>
      <c r="AP36" s="144">
        <f>AO36*(1+'AMX Global Tab (C)'!$B$11)</f>
        <v>18497537.623643141</v>
      </c>
      <c r="AQ36" s="144">
        <f>AP36*(1+'AMX Global Tab (C)'!$B$11)</f>
        <v>18728756.843938679</v>
      </c>
      <c r="AR36" s="144">
        <f>AQ36*(1+'AMX Global Tab (C)'!$B$11)</f>
        <v>18962866.30448791</v>
      </c>
      <c r="AS36" s="144">
        <f>AR36*(1+'AMX Global Tab (C)'!$B$11)</f>
        <v>19199902.133294009</v>
      </c>
      <c r="AT36" s="144">
        <f>AS36*(1+'AMX Global Tab (C)'!$B$11)</f>
        <v>19439900.909960184</v>
      </c>
      <c r="AV36" s="157"/>
      <c r="AW36" s="158"/>
    </row>
    <row r="37" spans="1:49">
      <c r="J37" s="19"/>
      <c r="AF37" s="17"/>
      <c r="AV37" s="155"/>
      <c r="AW37" s="156"/>
    </row>
    <row r="38" spans="1:49">
      <c r="J38" s="19"/>
      <c r="AF38" s="17"/>
      <c r="AG38" t="s">
        <v>11</v>
      </c>
      <c r="AH38" s="64">
        <f t="shared" ref="AH38:AT38" si="23">SUM(AH6:AH31)</f>
        <v>7182538.9703375008</v>
      </c>
      <c r="AI38" s="64">
        <f t="shared" si="23"/>
        <v>9081018.9855000004</v>
      </c>
      <c r="AJ38" s="64">
        <f t="shared" si="23"/>
        <v>7369692.2145000016</v>
      </c>
      <c r="AK38" s="64">
        <f t="shared" si="23"/>
        <v>5226182.1067500003</v>
      </c>
      <c r="AL38" s="64">
        <f t="shared" si="23"/>
        <v>195496.53750000003</v>
      </c>
      <c r="AM38" s="64">
        <f t="shared" si="23"/>
        <v>0</v>
      </c>
      <c r="AN38" s="64">
        <f t="shared" si="23"/>
        <v>0</v>
      </c>
      <c r="AO38" s="64">
        <f t="shared" si="23"/>
        <v>0</v>
      </c>
      <c r="AP38" s="64">
        <f t="shared" si="23"/>
        <v>0</v>
      </c>
      <c r="AQ38" s="64">
        <f t="shared" si="23"/>
        <v>0</v>
      </c>
      <c r="AR38" s="64">
        <f t="shared" si="23"/>
        <v>0</v>
      </c>
      <c r="AS38" s="64">
        <f t="shared" si="23"/>
        <v>0</v>
      </c>
      <c r="AT38" s="64">
        <f t="shared" si="23"/>
        <v>0</v>
      </c>
      <c r="AV38" s="159">
        <f>SUM(AV6:AV35)</f>
        <v>21872389.844249997</v>
      </c>
      <c r="AW38" s="160">
        <f>SUM(AW6:AW35)</f>
        <v>16825874.833003774</v>
      </c>
    </row>
    <row r="39" spans="1:49">
      <c r="AG39" t="s">
        <v>1</v>
      </c>
      <c r="AH39" s="64">
        <f t="shared" ref="AH39:AT39" si="24">SUM(AH32:AH35)</f>
        <v>461000</v>
      </c>
      <c r="AI39" s="64">
        <f t="shared" si="24"/>
        <v>1363588</v>
      </c>
      <c r="AJ39" s="64">
        <f t="shared" si="24"/>
        <v>1363588</v>
      </c>
      <c r="AK39" s="64">
        <f t="shared" si="24"/>
        <v>1393245.6400000001</v>
      </c>
      <c r="AL39" s="64">
        <f t="shared" si="24"/>
        <v>1435043.0092</v>
      </c>
      <c r="AM39" s="64">
        <f t="shared" si="24"/>
        <v>1478094.299476</v>
      </c>
      <c r="AN39" s="64">
        <f t="shared" si="24"/>
        <v>1522437.1284602801</v>
      </c>
      <c r="AO39" s="64">
        <f t="shared" si="24"/>
        <v>1568110.2423140884</v>
      </c>
      <c r="AP39" s="64">
        <f t="shared" si="24"/>
        <v>1615153.5495835114</v>
      </c>
      <c r="AQ39" s="64">
        <f t="shared" si="24"/>
        <v>1215838.5448726416</v>
      </c>
      <c r="AR39" s="64">
        <f t="shared" si="24"/>
        <v>1252313.7012188209</v>
      </c>
      <c r="AS39" s="64">
        <f t="shared" si="24"/>
        <v>1289883.1122553856</v>
      </c>
      <c r="AT39" s="64">
        <f t="shared" si="24"/>
        <v>1328579.6056230471</v>
      </c>
    </row>
  </sheetData>
  <mergeCells count="1">
    <mergeCell ref="A1:AW1"/>
  </mergeCells>
  <dataValidations count="3">
    <dataValidation type="list" allowBlank="1" showInputMessage="1" showErrorMessage="1" sqref="O35 Q4:R4 Q6:R28 Q35:R35" xr:uid="{00000000-0002-0000-0900-000000000000}">
      <formula1>#REF!</formula1>
    </dataValidation>
    <dataValidation type="list" allowBlank="1" showInputMessage="1" showErrorMessage="1" sqref="P6:P28 P35" xr:uid="{00000000-0002-0000-0900-000001000000}">
      <formula1>$L$3:$L$5</formula1>
    </dataValidation>
    <dataValidation type="list" allowBlank="1" showInputMessage="1" showErrorMessage="1" sqref="O6:O28" xr:uid="{00000000-0002-0000-0900-000002000000}">
      <formula1>$J$3:$J$8</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'AMX Global Tab (C)'!$K$7:$K$9</xm:f>
          </x14:formula1>
          <xm:sqref>P4</xm:sqref>
        </x14:dataValidation>
        <x14:dataValidation type="list" allowBlank="1" showInputMessage="1" showErrorMessage="1" xr:uid="{00000000-0002-0000-0900-000004000000}">
          <x14:formula1>
            <xm:f>'AMX Global Tab (C)'!$I$7:$I$12</xm:f>
          </x14:formula1>
          <xm:sqref>O4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K39"/>
  <sheetViews>
    <sheetView workbookViewId="0">
      <selection activeCell="F13" sqref="F13"/>
    </sheetView>
  </sheetViews>
  <sheetFormatPr defaultRowHeight="14.5"/>
  <sheetData>
    <row r="39" spans="11:11">
      <c r="K39" t="s">
        <v>743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C000"/>
  </sheetPr>
  <dimension ref="A1:AF14"/>
  <sheetViews>
    <sheetView workbookViewId="0">
      <pane xSplit="3" ySplit="1" topLeftCell="D2" activePane="bottomRight" state="frozen"/>
      <selection pane="topRight" activeCell="D1" sqref="D1"/>
      <selection pane="bottomLeft" activeCell="A2" sqref="A2"/>
      <selection pane="bottomRight" activeCell="J33" sqref="J33"/>
    </sheetView>
  </sheetViews>
  <sheetFormatPr defaultColWidth="9.1796875" defaultRowHeight="14.5" outlineLevelCol="1"/>
  <cols>
    <col min="1" max="1" width="17.1796875" style="320" customWidth="1"/>
    <col min="2" max="2" width="9.1796875" style="320"/>
    <col min="3" max="3" width="43.81640625" style="320" bestFit="1" customWidth="1"/>
    <col min="4" max="4" width="0" style="320" hidden="1" customWidth="1" outlineLevel="1"/>
    <col min="5" max="5" width="12.54296875" style="320" hidden="1" customWidth="1" outlineLevel="1"/>
    <col min="6" max="6" width="15" style="320" hidden="1" customWidth="1" outlineLevel="1"/>
    <col min="7" max="7" width="15.54296875" style="320" hidden="1" customWidth="1" outlineLevel="1"/>
    <col min="8" max="8" width="15.26953125" style="320" bestFit="1" customWidth="1" collapsed="1"/>
    <col min="9" max="32" width="15.26953125" style="320" bestFit="1" customWidth="1"/>
    <col min="33" max="16384" width="9.1796875" style="320"/>
  </cols>
  <sheetData>
    <row r="1" spans="1:32" ht="29">
      <c r="B1" s="320" t="s">
        <v>609</v>
      </c>
      <c r="E1" s="189" t="s">
        <v>772</v>
      </c>
      <c r="F1" s="371" t="s">
        <v>773</v>
      </c>
      <c r="G1" s="399" t="s">
        <v>778</v>
      </c>
      <c r="H1" s="212">
        <v>2016</v>
      </c>
      <c r="I1" s="212">
        <v>2017</v>
      </c>
      <c r="J1" s="212">
        <v>2018</v>
      </c>
      <c r="K1" s="212">
        <v>2019</v>
      </c>
      <c r="L1" s="212">
        <v>2020</v>
      </c>
      <c r="M1" s="212">
        <v>2021</v>
      </c>
      <c r="N1" s="212">
        <v>2022</v>
      </c>
      <c r="O1" s="212">
        <v>2023</v>
      </c>
      <c r="P1" s="212">
        <v>2024</v>
      </c>
      <c r="Q1" s="212">
        <v>2025</v>
      </c>
      <c r="R1" s="212">
        <v>2026</v>
      </c>
      <c r="S1" s="212">
        <v>2027</v>
      </c>
      <c r="T1" s="264">
        <v>2028</v>
      </c>
      <c r="U1" s="264">
        <v>2029</v>
      </c>
      <c r="V1" s="264">
        <v>2030</v>
      </c>
      <c r="W1" s="264">
        <v>2031</v>
      </c>
      <c r="X1" s="264">
        <v>2032</v>
      </c>
      <c r="Y1" s="264">
        <v>2033</v>
      </c>
      <c r="Z1" s="264">
        <v>2034</v>
      </c>
      <c r="AA1" s="264">
        <v>2035</v>
      </c>
      <c r="AB1" s="264">
        <v>2036</v>
      </c>
      <c r="AC1" s="264">
        <v>2037</v>
      </c>
      <c r="AD1" s="264">
        <v>2038</v>
      </c>
      <c r="AE1" s="264">
        <v>2039</v>
      </c>
      <c r="AF1" s="264">
        <v>2040</v>
      </c>
    </row>
    <row r="2" spans="1:32">
      <c r="A2" s="321" t="s">
        <v>788</v>
      </c>
      <c r="E2" s="171"/>
      <c r="F2" s="295"/>
      <c r="G2" s="172"/>
    </row>
    <row r="3" spans="1:32">
      <c r="B3" s="439" t="s">
        <v>1</v>
      </c>
      <c r="C3" s="439" t="s">
        <v>789</v>
      </c>
      <c r="E3" s="296">
        <f>NPV('AMX Global Tab (C)'!$B$13,H3:O3)</f>
        <v>13169793.854669277</v>
      </c>
      <c r="F3" s="296">
        <f>NPV('AMX Global Tab (C)'!$B$13,H3:AC3)</f>
        <v>66664481.754508451</v>
      </c>
      <c r="G3" s="373">
        <f>SUM(H3:AC3)</f>
        <v>193653596.40617594</v>
      </c>
      <c r="H3" s="440">
        <v>0</v>
      </c>
      <c r="I3" s="440">
        <v>0</v>
      </c>
      <c r="J3" s="440">
        <v>1034532.0040059997</v>
      </c>
      <c r="K3" s="440">
        <v>1950531.1885699558</v>
      </c>
      <c r="L3" s="440">
        <v>2920559.2454041443</v>
      </c>
      <c r="M3" s="440">
        <v>3947033.5075786705</v>
      </c>
      <c r="N3" s="440">
        <v>5032467.7221628046</v>
      </c>
      <c r="O3" s="440">
        <v>6179475.6594651658</v>
      </c>
      <c r="P3" s="440">
        <v>7390774.8520557228</v>
      </c>
      <c r="Q3" s="440">
        <v>8669190.4681081939</v>
      </c>
      <c r="R3" s="440">
        <v>10017659.323756963</v>
      </c>
      <c r="S3" s="440">
        <v>11439234.03932336</v>
      </c>
      <c r="T3" s="440">
        <v>11782411.06050306</v>
      </c>
      <c r="U3" s="440">
        <v>12135883.392318152</v>
      </c>
      <c r="V3" s="440">
        <v>12499959.894087698</v>
      </c>
      <c r="W3" s="440">
        <v>12874958.690910326</v>
      </c>
      <c r="X3" s="440">
        <v>13261207.451637639</v>
      </c>
      <c r="Y3" s="440">
        <v>13659043.675186768</v>
      </c>
      <c r="Z3" s="440">
        <v>14068814.98544237</v>
      </c>
      <c r="AA3" s="440">
        <v>14490879.435005641</v>
      </c>
      <c r="AB3" s="440">
        <v>14925605.818055809</v>
      </c>
      <c r="AC3" s="440">
        <v>15373373.992597483</v>
      </c>
      <c r="AD3" s="440">
        <v>15834575.21237541</v>
      </c>
      <c r="AE3" s="440">
        <v>16309612.46874667</v>
      </c>
      <c r="AF3" s="440">
        <v>16798900.84280907</v>
      </c>
    </row>
    <row r="4" spans="1:32">
      <c r="B4" s="439" t="s">
        <v>1</v>
      </c>
      <c r="C4" s="439" t="s">
        <v>790</v>
      </c>
      <c r="E4" s="296">
        <f>NPV('AMX Global Tab (C)'!$B$13,H4:O4)</f>
        <v>9678066.3864049222</v>
      </c>
      <c r="F4" s="296">
        <f>NPV('AMX Global Tab (C)'!$B$13,H4:AC4)</f>
        <v>48989626.349137276</v>
      </c>
      <c r="G4" s="373">
        <f t="shared" ref="G4:G12" si="0">SUM(H4:AC4)</f>
        <v>142309923.95682421</v>
      </c>
      <c r="H4" s="440">
        <v>0</v>
      </c>
      <c r="I4" s="440">
        <v>0</v>
      </c>
      <c r="J4" s="440">
        <v>760244.96086404508</v>
      </c>
      <c r="K4" s="440">
        <v>1433383.8889240064</v>
      </c>
      <c r="L4" s="440">
        <v>2146226.9322027876</v>
      </c>
      <c r="M4" s="440">
        <v>2900550.5125782639</v>
      </c>
      <c r="N4" s="440">
        <v>3698201.9035372869</v>
      </c>
      <c r="O4" s="440">
        <v>4541101.8824925292</v>
      </c>
      <c r="P4" s="440">
        <v>5431247.4784719041</v>
      </c>
      <c r="Q4" s="440">
        <v>6370714.8185157971</v>
      </c>
      <c r="R4" s="440">
        <v>7361662.0762316994</v>
      </c>
      <c r="S4" s="440">
        <v>8406332.5260738898</v>
      </c>
      <c r="T4" s="440">
        <v>8658522.5018561073</v>
      </c>
      <c r="U4" s="440">
        <v>8918278.1769117918</v>
      </c>
      <c r="V4" s="440">
        <v>9185826.5222191457</v>
      </c>
      <c r="W4" s="440">
        <v>9461401.3178857174</v>
      </c>
      <c r="X4" s="440">
        <v>9745243.3574222904</v>
      </c>
      <c r="Y4" s="440">
        <v>10037600.65814496</v>
      </c>
      <c r="Z4" s="440">
        <v>10338728.677889308</v>
      </c>
      <c r="AA4" s="440">
        <v>10648890.538225988</v>
      </c>
      <c r="AB4" s="440">
        <v>10968357.254372766</v>
      </c>
      <c r="AC4" s="440">
        <v>11297407.97200395</v>
      </c>
      <c r="AD4" s="440">
        <v>11636330.211164068</v>
      </c>
      <c r="AE4" s="440">
        <v>11985420.117498988</v>
      </c>
      <c r="AF4" s="440">
        <v>12344982.721023958</v>
      </c>
    </row>
    <row r="5" spans="1:32">
      <c r="B5" s="439" t="s">
        <v>1</v>
      </c>
      <c r="C5" s="439" t="s">
        <v>791</v>
      </c>
      <c r="E5" s="296">
        <f>NPV('AMX Global Tab (C)'!$B$13,H5:O5)</f>
        <v>2518915.4617370055</v>
      </c>
      <c r="F5" s="296">
        <f>NPV('AMX Global Tab (C)'!$B$13,H5:AC5)</f>
        <v>12750555.983879728</v>
      </c>
      <c r="G5" s="373">
        <f t="shared" si="0"/>
        <v>37039079.243867472</v>
      </c>
      <c r="H5" s="440">
        <v>0</v>
      </c>
      <c r="I5" s="440">
        <v>0</v>
      </c>
      <c r="J5" s="440">
        <v>197869.35842041101</v>
      </c>
      <c r="K5" s="440">
        <v>373067.58357095794</v>
      </c>
      <c r="L5" s="440">
        <v>558599.61980795942</v>
      </c>
      <c r="M5" s="440">
        <v>754927.81739396695</v>
      </c>
      <c r="N5" s="440">
        <v>962532.96717730793</v>
      </c>
      <c r="O5" s="440">
        <v>1181914.9909119946</v>
      </c>
      <c r="P5" s="440">
        <v>1413593.6564003031</v>
      </c>
      <c r="Q5" s="440">
        <v>1658109.3183260891</v>
      </c>
      <c r="R5" s="440">
        <v>1916023.685676662</v>
      </c>
      <c r="S5" s="440">
        <v>2187920.6166817755</v>
      </c>
      <c r="T5" s="440">
        <v>2253558.2351822285</v>
      </c>
      <c r="U5" s="440">
        <v>2321164.9822376957</v>
      </c>
      <c r="V5" s="440">
        <v>2390799.9317048267</v>
      </c>
      <c r="W5" s="440">
        <v>2462523.929655971</v>
      </c>
      <c r="X5" s="440">
        <v>2536399.6475456506</v>
      </c>
      <c r="Y5" s="440">
        <v>2612491.6369720204</v>
      </c>
      <c r="Z5" s="440">
        <v>2690866.386081181</v>
      </c>
      <c r="AA5" s="440">
        <v>2771592.3776636161</v>
      </c>
      <c r="AB5" s="440">
        <v>2854740.1489935243</v>
      </c>
      <c r="AC5" s="440">
        <v>2940382.3534633303</v>
      </c>
      <c r="AD5" s="440">
        <v>3028593.8240672303</v>
      </c>
      <c r="AE5" s="440">
        <v>3119451.6387892468</v>
      </c>
      <c r="AF5" s="440">
        <v>3213035.1879529241</v>
      </c>
    </row>
    <row r="6" spans="1:32">
      <c r="B6" s="439" t="s">
        <v>1</v>
      </c>
      <c r="C6" s="439" t="s">
        <v>792</v>
      </c>
      <c r="E6" s="296">
        <f>NPV('AMX Global Tab (C)'!$B$13,H6:O6)</f>
        <v>3753494.0840351018</v>
      </c>
      <c r="F6" s="296">
        <f>NPV('AMX Global Tab (C)'!$B$13,H6:AC6)</f>
        <v>18999897.845181357</v>
      </c>
      <c r="G6" s="373">
        <f t="shared" si="0"/>
        <v>55192787.106913745</v>
      </c>
      <c r="H6" s="440">
        <v>0</v>
      </c>
      <c r="I6" s="440">
        <v>0</v>
      </c>
      <c r="J6" s="440">
        <v>294849.69921566104</v>
      </c>
      <c r="K6" s="440">
        <v>555916.61933474801</v>
      </c>
      <c r="L6" s="440">
        <v>832382.18993168604</v>
      </c>
      <c r="M6" s="440">
        <v>1124935.3698070392</v>
      </c>
      <c r="N6" s="440">
        <v>1434292.5965039749</v>
      </c>
      <c r="O6" s="440">
        <v>1761198.8149699003</v>
      </c>
      <c r="P6" s="440">
        <v>2106428.5432069278</v>
      </c>
      <c r="Q6" s="440">
        <v>2470786.9762047036</v>
      </c>
      <c r="R6" s="440">
        <v>2855111.1294934605</v>
      </c>
      <c r="S6" s="440">
        <v>3260271.0237009572</v>
      </c>
      <c r="T6" s="440">
        <v>3358079.154411986</v>
      </c>
      <c r="U6" s="440">
        <v>3458821.529044346</v>
      </c>
      <c r="V6" s="440">
        <v>3562586.1749156765</v>
      </c>
      <c r="W6" s="440">
        <v>3669463.7601631461</v>
      </c>
      <c r="X6" s="440">
        <v>3779547.6729680412</v>
      </c>
      <c r="Y6" s="440">
        <v>3892934.1031570826</v>
      </c>
      <c r="Z6" s="440">
        <v>4009722.1262517949</v>
      </c>
      <c r="AA6" s="440">
        <v>4130013.7900393484</v>
      </c>
      <c r="AB6" s="440">
        <v>4253914.2037405288</v>
      </c>
      <c r="AC6" s="440">
        <v>4381531.6298527448</v>
      </c>
      <c r="AD6" s="440">
        <v>4512977.5787483277</v>
      </c>
      <c r="AE6" s="440">
        <v>4648366.9061107766</v>
      </c>
      <c r="AF6" s="440">
        <v>4787817.9132941002</v>
      </c>
    </row>
    <row r="7" spans="1:32">
      <c r="A7" s="439" t="s">
        <v>799</v>
      </c>
      <c r="B7" s="439"/>
      <c r="C7" s="439"/>
      <c r="E7" s="296">
        <f>NPV('AMX Global Tab (C)'!$B$13,H7:I7)</f>
        <v>0</v>
      </c>
      <c r="F7" s="296">
        <f>NPV('AMX Global Tab (C)'!$B$13,H7:I7)</f>
        <v>0</v>
      </c>
      <c r="G7" s="373">
        <f>SUM(H7:I7)</f>
        <v>0</v>
      </c>
      <c r="H7" s="440"/>
      <c r="I7" s="440"/>
      <c r="J7" s="442">
        <f>-SUM(J3:J6)</f>
        <v>-2287496.0225061169</v>
      </c>
      <c r="K7" s="442">
        <f t="shared" ref="K7:AF7" si="1">-SUM(K3:K6)</f>
        <v>-4312899.280399668</v>
      </c>
      <c r="L7" s="442">
        <f t="shared" si="1"/>
        <v>-6457767.9873465775</v>
      </c>
      <c r="M7" s="442">
        <f t="shared" si="1"/>
        <v>-8727447.2073579412</v>
      </c>
      <c r="N7" s="442">
        <f t="shared" si="1"/>
        <v>-11127495.189381374</v>
      </c>
      <c r="O7" s="442">
        <f t="shared" si="1"/>
        <v>-13663691.34783959</v>
      </c>
      <c r="P7" s="442">
        <f t="shared" si="1"/>
        <v>-16342044.530134857</v>
      </c>
      <c r="Q7" s="442">
        <f t="shared" si="1"/>
        <v>-19168801.581154786</v>
      </c>
      <c r="R7" s="442">
        <f t="shared" si="1"/>
        <v>-22150456.215158783</v>
      </c>
      <c r="S7" s="442">
        <f t="shared" si="1"/>
        <v>-25293758.205779981</v>
      </c>
      <c r="T7" s="442">
        <f t="shared" si="1"/>
        <v>-26052570.951953385</v>
      </c>
      <c r="U7" s="442">
        <f t="shared" si="1"/>
        <v>-26834148.080511987</v>
      </c>
      <c r="V7" s="442">
        <f t="shared" si="1"/>
        <v>-27639172.522927348</v>
      </c>
      <c r="W7" s="442">
        <f t="shared" si="1"/>
        <v>-28468347.69861516</v>
      </c>
      <c r="X7" s="442">
        <f t="shared" si="1"/>
        <v>-29322398.129573621</v>
      </c>
      <c r="Y7" s="442">
        <f t="shared" si="1"/>
        <v>-30202070.073460832</v>
      </c>
      <c r="Z7" s="442">
        <f t="shared" si="1"/>
        <v>-31108132.175664656</v>
      </c>
      <c r="AA7" s="442">
        <f t="shared" si="1"/>
        <v>-32041376.140934594</v>
      </c>
      <c r="AB7" s="442">
        <f t="shared" si="1"/>
        <v>-33002617.425162632</v>
      </c>
      <c r="AC7" s="442">
        <f t="shared" si="1"/>
        <v>-33992695.947917506</v>
      </c>
      <c r="AD7" s="442">
        <f t="shared" si="1"/>
        <v>-35012476.82635504</v>
      </c>
      <c r="AE7" s="442">
        <f t="shared" si="1"/>
        <v>-36062851.131145678</v>
      </c>
      <c r="AF7" s="442">
        <f t="shared" si="1"/>
        <v>-37144736.665080056</v>
      </c>
    </row>
    <row r="8" spans="1:32">
      <c r="E8" s="296"/>
      <c r="F8" s="296"/>
      <c r="G8" s="373"/>
      <c r="H8" s="322"/>
      <c r="I8" s="322"/>
      <c r="J8" s="323"/>
      <c r="K8" s="323"/>
      <c r="L8" s="323"/>
      <c r="M8" s="323"/>
      <c r="N8" s="323"/>
      <c r="O8" s="323"/>
      <c r="P8" s="323"/>
      <c r="Q8" s="323"/>
      <c r="R8" s="323"/>
      <c r="S8" s="323"/>
      <c r="T8" s="323"/>
      <c r="U8" s="323"/>
      <c r="V8" s="323"/>
      <c r="W8" s="323"/>
      <c r="X8" s="323"/>
      <c r="Y8" s="323"/>
      <c r="Z8" s="323"/>
      <c r="AA8" s="323"/>
      <c r="AB8" s="323"/>
      <c r="AC8" s="323"/>
      <c r="AD8" s="323"/>
      <c r="AE8" s="323"/>
      <c r="AF8" s="323"/>
    </row>
    <row r="9" spans="1:32">
      <c r="A9" s="321" t="s">
        <v>793</v>
      </c>
      <c r="E9" s="296">
        <f>NPV('AMX Global Tab (C)'!$B$13,H9:O9)</f>
        <v>0</v>
      </c>
      <c r="F9" s="296">
        <f>NPV('AMX Global Tab (C)'!$B$13,H9:AC9)</f>
        <v>0</v>
      </c>
      <c r="G9" s="373">
        <f t="shared" si="0"/>
        <v>0</v>
      </c>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row>
    <row r="10" spans="1:32">
      <c r="B10" s="320" t="s">
        <v>11</v>
      </c>
      <c r="C10" s="320" t="s">
        <v>794</v>
      </c>
      <c r="E10" s="296">
        <f>NPV('AMX Global Tab (C)'!$B$13,H10:O10)</f>
        <v>2227310.505838457</v>
      </c>
      <c r="F10" s="296">
        <f>NPV('AMX Global Tab (C)'!$B$13,H10:AC10)</f>
        <v>2227310.505838457</v>
      </c>
      <c r="G10" s="373">
        <f>SUM(H10:AC10)</f>
        <v>3000000</v>
      </c>
      <c r="H10" s="322">
        <v>0</v>
      </c>
      <c r="I10" s="322">
        <v>0</v>
      </c>
      <c r="J10" s="322">
        <v>1000000</v>
      </c>
      <c r="K10" s="322">
        <v>1000000</v>
      </c>
      <c r="L10" s="322">
        <v>1000000</v>
      </c>
      <c r="M10" s="322">
        <v>0</v>
      </c>
      <c r="N10" s="322">
        <v>0</v>
      </c>
      <c r="O10" s="322">
        <v>0</v>
      </c>
      <c r="P10" s="322">
        <v>0</v>
      </c>
      <c r="Q10" s="322">
        <v>0</v>
      </c>
      <c r="R10" s="322">
        <v>0</v>
      </c>
      <c r="S10" s="322">
        <v>0</v>
      </c>
      <c r="T10" s="322">
        <v>0</v>
      </c>
      <c r="U10" s="322">
        <v>0</v>
      </c>
      <c r="V10" s="322">
        <v>0</v>
      </c>
      <c r="W10" s="322">
        <v>0</v>
      </c>
      <c r="X10" s="322">
        <v>0</v>
      </c>
      <c r="Y10" s="322">
        <v>0</v>
      </c>
      <c r="Z10" s="322">
        <v>0</v>
      </c>
      <c r="AA10" s="322">
        <v>0</v>
      </c>
      <c r="AB10" s="322">
        <v>0</v>
      </c>
      <c r="AC10" s="322">
        <v>0</v>
      </c>
      <c r="AD10" s="322">
        <v>0</v>
      </c>
      <c r="AE10" s="322">
        <v>0</v>
      </c>
      <c r="AF10" s="322">
        <v>0</v>
      </c>
    </row>
    <row r="11" spans="1:32" s="32" customFormat="1">
      <c r="B11" s="32" t="s">
        <v>1</v>
      </c>
      <c r="C11" s="427" t="s">
        <v>795</v>
      </c>
      <c r="E11" s="386">
        <f>NPV('AMX Global Tab (C)'!$B$13,H11:O11)</f>
        <v>2344598.5205400386</v>
      </c>
      <c r="F11" s="386">
        <f>NPV('AMX Global Tab (C)'!$B$13,H11:AC11)</f>
        <v>5868065.1023162268</v>
      </c>
      <c r="G11" s="387">
        <f t="shared" si="0"/>
        <v>14680991.852110073</v>
      </c>
      <c r="H11" s="428">
        <v>0</v>
      </c>
      <c r="I11" s="428">
        <v>0</v>
      </c>
      <c r="J11" s="428">
        <v>546363.5</v>
      </c>
      <c r="K11" s="428">
        <v>562754.40499999991</v>
      </c>
      <c r="L11" s="428">
        <v>579637.03714999987</v>
      </c>
      <c r="M11" s="428">
        <v>597026.14826449996</v>
      </c>
      <c r="N11" s="428">
        <v>614936.93271243502</v>
      </c>
      <c r="O11" s="428">
        <v>633385.040693808</v>
      </c>
      <c r="P11" s="428">
        <v>652386.59191462223</v>
      </c>
      <c r="Q11" s="428">
        <v>671958.18967206089</v>
      </c>
      <c r="R11" s="428">
        <v>692116.93536222272</v>
      </c>
      <c r="S11" s="428">
        <v>712880.44342308934</v>
      </c>
      <c r="T11" s="111">
        <v>734266.85672578192</v>
      </c>
      <c r="U11" s="111">
        <v>756294.86242755549</v>
      </c>
      <c r="V11" s="111">
        <v>778983.70830038225</v>
      </c>
      <c r="W11" s="111">
        <v>802353.21954939351</v>
      </c>
      <c r="X11" s="111">
        <v>826423.8161358753</v>
      </c>
      <c r="Y11" s="111">
        <v>851216.53061995166</v>
      </c>
      <c r="Z11" s="111">
        <v>876753.02653855016</v>
      </c>
      <c r="AA11" s="111">
        <v>903055.61733470659</v>
      </c>
      <c r="AB11" s="111">
        <v>930147.28585474775</v>
      </c>
      <c r="AC11" s="111">
        <v>958051.70443039027</v>
      </c>
      <c r="AD11" s="111">
        <v>986793.25556330197</v>
      </c>
      <c r="AE11" s="111">
        <v>1016397.0532302009</v>
      </c>
      <c r="AF11" s="111">
        <v>1046888.9648271069</v>
      </c>
    </row>
    <row r="12" spans="1:32" s="32" customFormat="1">
      <c r="B12" s="32" t="s">
        <v>1</v>
      </c>
      <c r="C12" s="412" t="s">
        <v>796</v>
      </c>
      <c r="E12" s="386">
        <f>NPV('AMX Global Tab (C)'!$B$13,H12:O12)</f>
        <v>1266083.2010916211</v>
      </c>
      <c r="F12" s="386">
        <f>NPV('AMX Global Tab (C)'!$B$13,H12:AC12)</f>
        <v>3168755.1552507626</v>
      </c>
      <c r="G12" s="387">
        <f t="shared" si="0"/>
        <v>7927735.600139441</v>
      </c>
      <c r="H12" s="429">
        <v>0</v>
      </c>
      <c r="I12" s="429">
        <v>0</v>
      </c>
      <c r="J12" s="429">
        <v>295036.28999999998</v>
      </c>
      <c r="K12" s="429">
        <v>303887.3787</v>
      </c>
      <c r="L12" s="429">
        <v>313004.00006099994</v>
      </c>
      <c r="M12" s="429">
        <v>322394.12006282998</v>
      </c>
      <c r="N12" s="429">
        <v>332065.94366471487</v>
      </c>
      <c r="O12" s="429">
        <v>342027.92197465629</v>
      </c>
      <c r="P12" s="429">
        <v>352288.759633896</v>
      </c>
      <c r="Q12" s="429">
        <v>362857.4224229129</v>
      </c>
      <c r="R12" s="429">
        <v>373743.14509560028</v>
      </c>
      <c r="S12" s="429">
        <v>384955.43944846821</v>
      </c>
      <c r="T12" s="111">
        <v>396504.10263192223</v>
      </c>
      <c r="U12" s="111">
        <v>408399.22571087995</v>
      </c>
      <c r="V12" s="111">
        <v>420651.2024822064</v>
      </c>
      <c r="W12" s="111">
        <v>433270.73855667253</v>
      </c>
      <c r="X12" s="111">
        <v>446268.86071337271</v>
      </c>
      <c r="Y12" s="111">
        <v>459656.9265347739</v>
      </c>
      <c r="Z12" s="111">
        <v>473446.63433081709</v>
      </c>
      <c r="AA12" s="111">
        <v>487650.03336074157</v>
      </c>
      <c r="AB12" s="111">
        <v>502279.53436156374</v>
      </c>
      <c r="AC12" s="111">
        <v>517347.92039241071</v>
      </c>
      <c r="AD12" s="111">
        <v>532868.35800418304</v>
      </c>
      <c r="AE12" s="111">
        <v>548854.40874430852</v>
      </c>
      <c r="AF12" s="111">
        <v>565320.04100663774</v>
      </c>
    </row>
    <row r="13" spans="1:32">
      <c r="E13" s="296"/>
      <c r="F13" s="296"/>
      <c r="G13" s="373"/>
      <c r="J13" s="323">
        <f>J12+J11</f>
        <v>841399.79</v>
      </c>
      <c r="K13" s="323">
        <f t="shared" ref="K13:AF13" si="2">K12+K11</f>
        <v>866641.78369999991</v>
      </c>
      <c r="L13" s="323">
        <f t="shared" si="2"/>
        <v>892641.03721099976</v>
      </c>
      <c r="M13" s="323">
        <f t="shared" si="2"/>
        <v>919420.26832733001</v>
      </c>
      <c r="N13" s="323">
        <f t="shared" si="2"/>
        <v>947002.87637714995</v>
      </c>
      <c r="O13" s="323">
        <f t="shared" si="2"/>
        <v>975412.96266846429</v>
      </c>
      <c r="P13" s="323">
        <f t="shared" si="2"/>
        <v>1004675.3515485183</v>
      </c>
      <c r="Q13" s="323">
        <f t="shared" si="2"/>
        <v>1034815.6120949738</v>
      </c>
      <c r="R13" s="323">
        <f t="shared" si="2"/>
        <v>1065860.0804578229</v>
      </c>
      <c r="S13" s="323">
        <f t="shared" si="2"/>
        <v>1097835.8828715575</v>
      </c>
      <c r="T13" s="323">
        <f t="shared" si="2"/>
        <v>1130770.959357704</v>
      </c>
      <c r="U13" s="323">
        <f t="shared" si="2"/>
        <v>1164694.0881384355</v>
      </c>
      <c r="V13" s="323">
        <f t="shared" si="2"/>
        <v>1199634.9107825886</v>
      </c>
      <c r="W13" s="323">
        <f t="shared" si="2"/>
        <v>1235623.9581060661</v>
      </c>
      <c r="X13" s="323">
        <f t="shared" si="2"/>
        <v>1272692.6768492479</v>
      </c>
      <c r="Y13" s="323">
        <f t="shared" si="2"/>
        <v>1310873.4571547257</v>
      </c>
      <c r="Z13" s="323">
        <f t="shared" si="2"/>
        <v>1350199.6608693672</v>
      </c>
      <c r="AA13" s="323">
        <f t="shared" si="2"/>
        <v>1390705.6506954483</v>
      </c>
      <c r="AB13" s="323">
        <f t="shared" si="2"/>
        <v>1432426.8202163116</v>
      </c>
      <c r="AC13" s="323">
        <f t="shared" si="2"/>
        <v>1475399.624822801</v>
      </c>
      <c r="AD13" s="323">
        <f t="shared" si="2"/>
        <v>1519661.613567485</v>
      </c>
      <c r="AE13" s="323">
        <f t="shared" si="2"/>
        <v>1565251.4619745095</v>
      </c>
      <c r="AF13" s="323">
        <f t="shared" si="2"/>
        <v>1612209.0058337445</v>
      </c>
    </row>
    <row r="14" spans="1:32">
      <c r="E14" s="296">
        <f>SUM(E3:E6)-SUM(E10:E12)</f>
        <v>23282277.559376188</v>
      </c>
      <c r="F14" s="296">
        <f t="shared" ref="F14:G14" si="3">SUM(F3:F6)-SUM(F10:F12)</f>
        <v>136140431.16930136</v>
      </c>
      <c r="G14" s="296">
        <f t="shared" si="3"/>
        <v>402586659.26153183</v>
      </c>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FC000"/>
  </sheetPr>
  <dimension ref="A1:AA56"/>
  <sheetViews>
    <sheetView workbookViewId="0">
      <pane xSplit="4" ySplit="3" topLeftCell="E4" activePane="bottomRight" state="frozen"/>
      <selection pane="topRight" activeCell="E1" sqref="E1"/>
      <selection pane="bottomLeft" activeCell="A4" sqref="A4"/>
      <selection pane="bottomRight" activeCell="A24" sqref="A24"/>
    </sheetView>
  </sheetViews>
  <sheetFormatPr defaultColWidth="9.1796875" defaultRowHeight="14.5"/>
  <cols>
    <col min="1" max="1" width="48.1796875" style="231" customWidth="1"/>
    <col min="2" max="2" width="12.1796875" style="231" customWidth="1"/>
    <col min="3" max="20" width="10.26953125" style="231" customWidth="1"/>
    <col min="21" max="21" width="9.81640625" style="231" customWidth="1"/>
    <col min="22" max="26" width="12" style="231" bestFit="1" customWidth="1"/>
    <col min="27" max="27" width="11.1796875" style="231" bestFit="1" customWidth="1"/>
    <col min="28" max="16384" width="9.1796875" style="231"/>
  </cols>
  <sheetData>
    <row r="1" spans="1:26" s="230" customFormat="1" ht="21">
      <c r="A1" s="244" t="s">
        <v>524</v>
      </c>
    </row>
    <row r="2" spans="1:26">
      <c r="B2" s="231">
        <v>1</v>
      </c>
      <c r="C2" s="231">
        <v>2</v>
      </c>
      <c r="D2" s="231">
        <v>3</v>
      </c>
      <c r="E2" s="231">
        <v>4</v>
      </c>
      <c r="F2" s="231">
        <v>5</v>
      </c>
      <c r="G2" s="231">
        <v>6</v>
      </c>
      <c r="H2" s="231">
        <v>7</v>
      </c>
      <c r="I2" s="231">
        <v>8</v>
      </c>
      <c r="J2" s="231">
        <v>9</v>
      </c>
      <c r="K2" s="231">
        <v>10</v>
      </c>
      <c r="L2" s="231">
        <v>11</v>
      </c>
      <c r="M2" s="231">
        <v>12</v>
      </c>
      <c r="N2" s="231">
        <v>13</v>
      </c>
      <c r="O2" s="231">
        <v>14</v>
      </c>
      <c r="P2" s="231">
        <v>15</v>
      </c>
      <c r="Q2" s="231">
        <v>16</v>
      </c>
      <c r="R2" s="231">
        <v>17</v>
      </c>
      <c r="S2" s="231">
        <v>18</v>
      </c>
      <c r="T2" s="231">
        <v>19</v>
      </c>
      <c r="U2" s="231">
        <v>20</v>
      </c>
      <c r="V2" s="231">
        <v>21</v>
      </c>
      <c r="W2" s="231">
        <v>22</v>
      </c>
      <c r="X2" s="231">
        <v>23</v>
      </c>
      <c r="Y2" s="231">
        <v>24</v>
      </c>
      <c r="Z2" s="231">
        <v>25</v>
      </c>
    </row>
    <row r="3" spans="1:26" s="232" customFormat="1">
      <c r="B3" s="232">
        <v>2013</v>
      </c>
      <c r="C3" s="232">
        <v>2014</v>
      </c>
      <c r="D3" s="232">
        <v>2015</v>
      </c>
      <c r="E3" s="232">
        <v>2016</v>
      </c>
      <c r="F3" s="232">
        <v>2017</v>
      </c>
      <c r="G3" s="232">
        <v>2018</v>
      </c>
      <c r="H3" s="232">
        <v>2019</v>
      </c>
      <c r="I3" s="232">
        <v>2020</v>
      </c>
      <c r="J3" s="232">
        <v>2021</v>
      </c>
      <c r="K3" s="232">
        <v>2022</v>
      </c>
      <c r="L3" s="232">
        <v>2023</v>
      </c>
      <c r="M3" s="232">
        <v>2024</v>
      </c>
      <c r="N3" s="232">
        <v>2025</v>
      </c>
      <c r="O3" s="232">
        <v>2026</v>
      </c>
      <c r="P3" s="232">
        <v>2027</v>
      </c>
      <c r="Q3" s="232">
        <v>2028</v>
      </c>
      <c r="R3" s="232">
        <v>2029</v>
      </c>
      <c r="S3" s="232">
        <v>2030</v>
      </c>
      <c r="T3" s="232">
        <v>2031</v>
      </c>
      <c r="U3" s="232">
        <v>2032</v>
      </c>
      <c r="V3" s="253">
        <v>2033</v>
      </c>
      <c r="W3" s="232">
        <v>2034</v>
      </c>
      <c r="X3" s="232">
        <v>2035</v>
      </c>
      <c r="Y3" s="232">
        <v>2036</v>
      </c>
      <c r="Z3" s="232">
        <v>2037</v>
      </c>
    </row>
    <row r="4" spans="1:26" s="237" customFormat="1">
      <c r="A4" s="237" t="s">
        <v>526</v>
      </c>
    </row>
    <row r="5" spans="1:26">
      <c r="A5" s="231" t="s">
        <v>571</v>
      </c>
      <c r="B5" s="231">
        <v>3</v>
      </c>
      <c r="C5" s="231">
        <v>2</v>
      </c>
      <c r="D5" s="231">
        <v>3</v>
      </c>
      <c r="E5" s="231">
        <v>1</v>
      </c>
      <c r="F5" s="231">
        <v>3</v>
      </c>
      <c r="G5" s="231">
        <v>3</v>
      </c>
      <c r="H5" s="231">
        <v>3</v>
      </c>
      <c r="I5" s="231">
        <f>('AMX Global Tab (C)'!$B$52-(SUM($B$5:$H$5)))/12</f>
        <v>12.166666666666666</v>
      </c>
      <c r="J5" s="231">
        <f>('AMX Global Tab (C)'!$B$52-(SUM($B$5:$H$5)))/12</f>
        <v>12.166666666666666</v>
      </c>
      <c r="K5" s="231">
        <f>('AMX Global Tab (C)'!$B$52-(SUM($B$5:$H$5)))/12</f>
        <v>12.166666666666666</v>
      </c>
      <c r="L5" s="231">
        <f>('AMX Global Tab (C)'!$B$52-(SUM($B$5:$H$5)))/12</f>
        <v>12.166666666666666</v>
      </c>
      <c r="M5" s="231">
        <f>('AMX Global Tab (C)'!$B$52-(SUM($B$5:$H$5)))/12</f>
        <v>12.166666666666666</v>
      </c>
      <c r="N5" s="231">
        <f>('AMX Global Tab (C)'!$B$52-(SUM($B$5:$H$5)))/12</f>
        <v>12.166666666666666</v>
      </c>
      <c r="O5" s="231">
        <f>('AMX Global Tab (C)'!$B$52-(SUM($B$5:$H$5)))/12</f>
        <v>12.166666666666666</v>
      </c>
      <c r="P5" s="231">
        <f>('AMX Global Tab (C)'!$B$52-(SUM($B$5:$H$5)))/12</f>
        <v>12.166666666666666</v>
      </c>
      <c r="Q5" s="231">
        <f>('AMX Global Tab (C)'!$B$52-(SUM($B$5:$H$5)))/12</f>
        <v>12.166666666666666</v>
      </c>
      <c r="R5" s="231">
        <f>('AMX Global Tab (C)'!$B$52-(SUM($B$5:$H$5)))/12</f>
        <v>12.166666666666666</v>
      </c>
      <c r="S5" s="231">
        <f>('AMX Global Tab (C)'!$B$52-(SUM($B$5:$H$5)))/12</f>
        <v>12.166666666666666</v>
      </c>
      <c r="T5" s="231">
        <f>('AMX Global Tab (C)'!$B$52-(SUM($B$5:$H$5)))/12</f>
        <v>12.166666666666666</v>
      </c>
      <c r="U5" s="231">
        <f>('AMX Global Tab (C)'!$B$52-(SUM($B$5:$H$5)))/12</f>
        <v>12.166666666666666</v>
      </c>
      <c r="V5" s="231">
        <v>0</v>
      </c>
      <c r="W5" s="231">
        <v>0</v>
      </c>
      <c r="X5" s="231">
        <v>0</v>
      </c>
      <c r="Y5" s="231">
        <v>0</v>
      </c>
      <c r="Z5" s="231">
        <v>0</v>
      </c>
    </row>
    <row r="6" spans="1:26">
      <c r="A6" s="231" t="s">
        <v>572</v>
      </c>
      <c r="C6" s="231">
        <f>B6+B5</f>
        <v>3</v>
      </c>
      <c r="D6" s="231">
        <f>C6+C5</f>
        <v>5</v>
      </c>
      <c r="E6" s="231">
        <f t="shared" ref="E6:Z6" si="0">D6+D5</f>
        <v>8</v>
      </c>
      <c r="F6" s="231">
        <f t="shared" si="0"/>
        <v>9</v>
      </c>
      <c r="G6" s="231">
        <f t="shared" si="0"/>
        <v>12</v>
      </c>
      <c r="H6" s="231">
        <f t="shared" si="0"/>
        <v>15</v>
      </c>
      <c r="I6" s="231">
        <f t="shared" si="0"/>
        <v>18</v>
      </c>
      <c r="J6" s="231">
        <f t="shared" si="0"/>
        <v>30.166666666666664</v>
      </c>
      <c r="K6" s="231">
        <f t="shared" si="0"/>
        <v>42.333333333333329</v>
      </c>
      <c r="L6" s="231">
        <f t="shared" si="0"/>
        <v>54.499999999999993</v>
      </c>
      <c r="M6" s="231">
        <f t="shared" si="0"/>
        <v>66.666666666666657</v>
      </c>
      <c r="N6" s="231">
        <f t="shared" si="0"/>
        <v>78.833333333333329</v>
      </c>
      <c r="O6" s="231">
        <f t="shared" si="0"/>
        <v>91</v>
      </c>
      <c r="P6" s="231">
        <f t="shared" si="0"/>
        <v>103.16666666666667</v>
      </c>
      <c r="Q6" s="231">
        <f t="shared" si="0"/>
        <v>115.33333333333334</v>
      </c>
      <c r="R6" s="231">
        <f t="shared" si="0"/>
        <v>127.50000000000001</v>
      </c>
      <c r="S6" s="231">
        <f t="shared" si="0"/>
        <v>139.66666666666669</v>
      </c>
      <c r="T6" s="231">
        <f t="shared" si="0"/>
        <v>151.83333333333334</v>
      </c>
      <c r="U6" s="231">
        <f t="shared" si="0"/>
        <v>164</v>
      </c>
      <c r="V6" s="231">
        <f t="shared" si="0"/>
        <v>176.16666666666666</v>
      </c>
      <c r="W6" s="231">
        <f t="shared" si="0"/>
        <v>176.16666666666666</v>
      </c>
      <c r="X6" s="231">
        <f t="shared" si="0"/>
        <v>176.16666666666666</v>
      </c>
      <c r="Y6" s="231">
        <f t="shared" si="0"/>
        <v>176.16666666666666</v>
      </c>
      <c r="Z6" s="231">
        <f t="shared" si="0"/>
        <v>176.16666666666666</v>
      </c>
    </row>
    <row r="7" spans="1:26">
      <c r="A7" s="233" t="s">
        <v>573</v>
      </c>
      <c r="B7" s="236">
        <f>-'AMX Global Tab (C)'!$B$55</f>
        <v>-30000</v>
      </c>
      <c r="C7" s="236">
        <f>B7</f>
        <v>-30000</v>
      </c>
      <c r="D7" s="236">
        <f>C7</f>
        <v>-30000</v>
      </c>
      <c r="E7" s="236">
        <f>D7*(1+'AMX Global Tab (C)'!$B$10)</f>
        <v>-30900</v>
      </c>
      <c r="F7" s="236">
        <f>E7*(1+'AMX Global Tab (C)'!$B$10)</f>
        <v>-31827</v>
      </c>
      <c r="G7" s="236">
        <f>F7*(1+'AMX Global Tab (C)'!$B$10)</f>
        <v>-32781.81</v>
      </c>
      <c r="H7" s="236">
        <f>G7*(1+'AMX Global Tab (C)'!$B$10)</f>
        <v>-33765.264299999995</v>
      </c>
      <c r="I7" s="236">
        <f>H7*(1+'AMX Global Tab (C)'!$B$10)</f>
        <v>-34778.222228999999</v>
      </c>
      <c r="J7" s="236">
        <f>I7*(1+'AMX Global Tab (C)'!$B$10)</f>
        <v>-35821.568895869998</v>
      </c>
      <c r="K7" s="236">
        <f>J7*(1+'AMX Global Tab (C)'!$B$10)</f>
        <v>-36896.215962746101</v>
      </c>
      <c r="L7" s="236">
        <f>K7*(1+'AMX Global Tab (C)'!$B$10)</f>
        <v>-38003.102441628485</v>
      </c>
      <c r="M7" s="236">
        <f>L7*(1+'AMX Global Tab (C)'!$B$10)</f>
        <v>-39143.195514877341</v>
      </c>
      <c r="N7" s="236">
        <f>M7*(1+'AMX Global Tab (C)'!$B$10)</f>
        <v>-40317.491380323663</v>
      </c>
      <c r="O7" s="236">
        <f>N7*(1+'AMX Global Tab (C)'!$B$10)</f>
        <v>-41527.016121733373</v>
      </c>
      <c r="P7" s="236">
        <f>O7*(1+'AMX Global Tab (C)'!$B$10)</f>
        <v>-42772.826605385373</v>
      </c>
      <c r="Q7" s="236">
        <f>P7*(1+'AMX Global Tab (C)'!$B$10)</f>
        <v>-44056.011403546938</v>
      </c>
      <c r="R7" s="236">
        <f>Q7*(1+'AMX Global Tab (C)'!$B$10)</f>
        <v>-45377.691745653348</v>
      </c>
      <c r="S7" s="236">
        <f>R7*(1+'AMX Global Tab (C)'!$B$10)</f>
        <v>-46739.022498022947</v>
      </c>
      <c r="T7" s="236">
        <f>S7*(1+'AMX Global Tab (C)'!$B$10)</f>
        <v>-48141.193172963634</v>
      </c>
      <c r="U7" s="236">
        <f>T7*(1+'AMX Global Tab (C)'!$B$10)</f>
        <v>-49585.428968152548</v>
      </c>
      <c r="V7" s="236">
        <f>U7*(1+'AMX Global Tab (C)'!$B$10)</f>
        <v>-51072.991837197129</v>
      </c>
      <c r="W7" s="236">
        <f>V7*(1+'AMX Global Tab (C)'!$B$10)</f>
        <v>-52605.181592313042</v>
      </c>
      <c r="X7" s="236">
        <f>W7*(1+'AMX Global Tab (C)'!$B$10)</f>
        <v>-54183.337040082435</v>
      </c>
      <c r="Y7" s="236">
        <f>X7*(1+'AMX Global Tab (C)'!$B$10)</f>
        <v>-55808.837151284912</v>
      </c>
      <c r="Z7" s="236">
        <f>Y7*(1+'AMX Global Tab (C)'!$B$10)</f>
        <v>-57483.102265823458</v>
      </c>
    </row>
    <row r="8" spans="1:26">
      <c r="A8" s="233" t="s">
        <v>574</v>
      </c>
      <c r="B8" s="236">
        <f>-'AMX Global Tab (C)'!$B$56</f>
        <v>0</v>
      </c>
      <c r="C8" s="236">
        <f>B8*(1+'AMX Global Tab (C)'!$B$10)</f>
        <v>0</v>
      </c>
      <c r="D8" s="236">
        <f>C8*(1+'AMX Global Tab (C)'!$B$10)</f>
        <v>0</v>
      </c>
      <c r="E8" s="236">
        <f>D8*(1+'AMX Global Tab (C)'!$B$10)</f>
        <v>0</v>
      </c>
      <c r="F8" s="236">
        <f>E8*(1+'AMX Global Tab (C)'!$B$10)</f>
        <v>0</v>
      </c>
      <c r="G8" s="236">
        <f>F8*(1+'AMX Global Tab (C)'!$B$10)</f>
        <v>0</v>
      </c>
      <c r="H8" s="236">
        <f>G8*(1+'AMX Global Tab (C)'!$B$10)</f>
        <v>0</v>
      </c>
      <c r="I8" s="236">
        <f>H8*(1+'AMX Global Tab (C)'!$B$10)</f>
        <v>0</v>
      </c>
      <c r="J8" s="236">
        <f>I8*(1+'AMX Global Tab (C)'!$B$10)</f>
        <v>0</v>
      </c>
      <c r="K8" s="236">
        <f>J8*(1+'AMX Global Tab (C)'!$B$10)</f>
        <v>0</v>
      </c>
      <c r="L8" s="236">
        <f>K8*(1+'AMX Global Tab (C)'!$B$10)</f>
        <v>0</v>
      </c>
      <c r="M8" s="236">
        <f>L8*(1+'AMX Global Tab (C)'!$B$10)</f>
        <v>0</v>
      </c>
      <c r="N8" s="236">
        <f>M8*(1+'AMX Global Tab (C)'!$B$10)</f>
        <v>0</v>
      </c>
      <c r="O8" s="236">
        <f>N8*(1+'AMX Global Tab (C)'!$B$10)</f>
        <v>0</v>
      </c>
      <c r="P8" s="236">
        <f>O8*(1+'AMX Global Tab (C)'!$B$10)</f>
        <v>0</v>
      </c>
      <c r="Q8" s="236">
        <f>P8*(1+'AMX Global Tab (C)'!$B$10)</f>
        <v>0</v>
      </c>
      <c r="R8" s="236">
        <f>Q8*(1+'AMX Global Tab (C)'!$B$10)</f>
        <v>0</v>
      </c>
      <c r="S8" s="236">
        <f>R8*(1+'AMX Global Tab (C)'!$B$10)</f>
        <v>0</v>
      </c>
      <c r="T8" s="236">
        <f>S8*(1+'AMX Global Tab (C)'!$B$10)</f>
        <v>0</v>
      </c>
      <c r="U8" s="236">
        <f>T8*(1+'AMX Global Tab (C)'!$B$10)</f>
        <v>0</v>
      </c>
      <c r="V8" s="236">
        <f>U8*(1+'AMX Global Tab (C)'!$B$10)</f>
        <v>0</v>
      </c>
      <c r="W8" s="236">
        <f>V8*(1+'AMX Global Tab (C)'!$B$10)</f>
        <v>0</v>
      </c>
      <c r="X8" s="236">
        <f>W8*(1+'AMX Global Tab (C)'!$B$10)</f>
        <v>0</v>
      </c>
      <c r="Y8" s="236">
        <f>X8*(1+'AMX Global Tab (C)'!$B$10)</f>
        <v>0</v>
      </c>
      <c r="Z8" s="236">
        <f>Y8*(1+'AMX Global Tab (C)'!$B$10)</f>
        <v>0</v>
      </c>
    </row>
    <row r="9" spans="1:26">
      <c r="A9" s="233" t="s">
        <v>575</v>
      </c>
      <c r="B9" s="236">
        <f>-'AMX Global Tab (C)'!$B$58</f>
        <v>-16000</v>
      </c>
      <c r="C9" s="236">
        <f>B9*(1+'AMX Global Tab (C)'!$B$10)</f>
        <v>-16480</v>
      </c>
      <c r="D9" s="236">
        <f>C9*(1+'AMX Global Tab (C)'!$B$10)</f>
        <v>-16974.400000000001</v>
      </c>
      <c r="E9" s="236">
        <f>D9*(1+'AMX Global Tab (C)'!$B$10)</f>
        <v>-17483.632000000001</v>
      </c>
      <c r="F9" s="236">
        <f>E9*(1+'AMX Global Tab (C)'!$B$10)</f>
        <v>-18008.140960000001</v>
      </c>
      <c r="G9" s="236">
        <f>F9*(1+'AMX Global Tab (C)'!$B$10)</f>
        <v>-18548.385188800003</v>
      </c>
      <c r="H9" s="236">
        <f>G9*(1+'AMX Global Tab (C)'!$B$10)</f>
        <v>-19104.836744464003</v>
      </c>
      <c r="I9" s="236">
        <f>H9*(1+'AMX Global Tab (C)'!$B$10)</f>
        <v>-19677.981846797924</v>
      </c>
      <c r="J9" s="236">
        <f>I9*(1+'AMX Global Tab (C)'!$B$10)</f>
        <v>-20268.321302201861</v>
      </c>
      <c r="K9" s="236">
        <f>J9*(1+'AMX Global Tab (C)'!$B$10)</f>
        <v>-20876.370941267916</v>
      </c>
      <c r="L9" s="236">
        <f>K9*(1+'AMX Global Tab (C)'!$B$10)</f>
        <v>-21502.662069505954</v>
      </c>
      <c r="M9" s="236">
        <f>L9*(1+'AMX Global Tab (C)'!$B$10)</f>
        <v>-22147.741931591132</v>
      </c>
      <c r="N9" s="236">
        <f>M9*(1+'AMX Global Tab (C)'!$B$10)</f>
        <v>-22812.174189538866</v>
      </c>
      <c r="O9" s="236">
        <f>N9*(1+'AMX Global Tab (C)'!$B$10)</f>
        <v>-23496.539415225034</v>
      </c>
      <c r="P9" s="236">
        <f>O9*(1+'AMX Global Tab (C)'!$B$10)</f>
        <v>-24201.435597681786</v>
      </c>
      <c r="Q9" s="236">
        <f>P9*(1+'AMX Global Tab (C)'!$B$10)</f>
        <v>-24927.478665612241</v>
      </c>
      <c r="R9" s="236">
        <f>Q9*(1+'AMX Global Tab (C)'!$B$10)</f>
        <v>-25675.303025580608</v>
      </c>
      <c r="S9" s="236">
        <f>R9*(1+'AMX Global Tab (C)'!$B$10)</f>
        <v>-26445.562116348028</v>
      </c>
      <c r="T9" s="236">
        <f>S9*(1+'AMX Global Tab (C)'!$B$10)</f>
        <v>-27238.928979838471</v>
      </c>
      <c r="U9" s="236">
        <f>T9*(1+'AMX Global Tab (C)'!$B$10)</f>
        <v>-28056.096849233625</v>
      </c>
      <c r="V9" s="236">
        <f>U9*(1+'AMX Global Tab (C)'!$B$10)</f>
        <v>-28897.779754710635</v>
      </c>
      <c r="W9" s="236">
        <f>V9*(1+'AMX Global Tab (C)'!$B$10)</f>
        <v>-29764.713147351955</v>
      </c>
      <c r="X9" s="236">
        <f>W9*(1+'AMX Global Tab (C)'!$B$10)</f>
        <v>-30657.654541772514</v>
      </c>
      <c r="Y9" s="236">
        <f>X9*(1+'AMX Global Tab (C)'!$B$10)</f>
        <v>-31577.384178025692</v>
      </c>
      <c r="Z9" s="236">
        <f>Y9*(1+'AMX Global Tab (C)'!$B$10)</f>
        <v>-32524.705703366464</v>
      </c>
    </row>
    <row r="10" spans="1:26">
      <c r="A10" s="233" t="s">
        <v>576</v>
      </c>
      <c r="B10" s="236">
        <f>-'AMX Global Tab (C)'!$B$59</f>
        <v>-150000</v>
      </c>
      <c r="C10" s="236">
        <f>B10*(1+'AMX Global Tab (C)'!$B$10)</f>
        <v>-154500</v>
      </c>
      <c r="D10" s="236">
        <f>C10*(1+'AMX Global Tab (C)'!$B$10)</f>
        <v>-159135</v>
      </c>
      <c r="E10" s="236">
        <f>D10*(1+'AMX Global Tab (C)'!$B$10)</f>
        <v>-163909.05000000002</v>
      </c>
      <c r="F10" s="236">
        <f>E10*(1+'AMX Global Tab (C)'!$B$10)</f>
        <v>-168826.32150000002</v>
      </c>
      <c r="G10" s="236">
        <f>F10*(1+'AMX Global Tab (C)'!$B$10)</f>
        <v>-173891.11114500003</v>
      </c>
      <c r="H10" s="236">
        <f>G10*(1+'AMX Global Tab (C)'!$B$10)</f>
        <v>-179107.84447935002</v>
      </c>
      <c r="I10" s="236">
        <f>H10*(1+'AMX Global Tab (C)'!$B$10)</f>
        <v>-184481.07981373052</v>
      </c>
      <c r="J10" s="236">
        <f>I10*(1+'AMX Global Tab (C)'!$B$10)</f>
        <v>-190015.51220814243</v>
      </c>
      <c r="K10" s="236">
        <f>J10*(1+'AMX Global Tab (C)'!$B$10)</f>
        <v>-195715.97757438672</v>
      </c>
      <c r="L10" s="236">
        <f>K10*(1+'AMX Global Tab (C)'!$B$10)</f>
        <v>-201587.45690161834</v>
      </c>
      <c r="M10" s="236">
        <f>L10*(1+'AMX Global Tab (C)'!$B$10)</f>
        <v>-207635.0806086669</v>
      </c>
      <c r="N10" s="236">
        <f>M10*(1+'AMX Global Tab (C)'!$B$10)</f>
        <v>-213864.13302692692</v>
      </c>
      <c r="O10" s="236">
        <f>N10*(1+'AMX Global Tab (C)'!$B$10)</f>
        <v>-220280.05701773474</v>
      </c>
      <c r="P10" s="236">
        <f>O10*(1+'AMX Global Tab (C)'!$B$10)</f>
        <v>-226888.45872826679</v>
      </c>
      <c r="Q10" s="236">
        <f>P10*(1+'AMX Global Tab (C)'!$B$10)</f>
        <v>-233695.11249011481</v>
      </c>
      <c r="R10" s="236">
        <f>Q10*(1+'AMX Global Tab (C)'!$B$10)</f>
        <v>-240705.96586481825</v>
      </c>
      <c r="S10" s="236">
        <f>R10*(1+'AMX Global Tab (C)'!$B$10)</f>
        <v>-247927.1448407628</v>
      </c>
      <c r="T10" s="236">
        <f>S10*(1+'AMX Global Tab (C)'!$B$10)</f>
        <v>-255364.9591859857</v>
      </c>
      <c r="U10" s="236">
        <f>T10*(1+'AMX Global Tab (C)'!$B$10)</f>
        <v>-263025.9079615653</v>
      </c>
      <c r="V10" s="236">
        <f>U10*(1+'AMX Global Tab (C)'!$B$10)</f>
        <v>-270916.68520041229</v>
      </c>
      <c r="W10" s="236">
        <f>V10*(1+'AMX Global Tab (C)'!$B$10)</f>
        <v>-279044.18575642467</v>
      </c>
      <c r="X10" s="236">
        <f>W10*(1+'AMX Global Tab (C)'!$B$10)</f>
        <v>-287415.51132911741</v>
      </c>
      <c r="Y10" s="236">
        <f>X10*(1+'AMX Global Tab (C)'!$B$10)</f>
        <v>-296037.97666899092</v>
      </c>
      <c r="Z10" s="236">
        <f>Y10*(1+'AMX Global Tab (C)'!$B$10)</f>
        <v>-304919.11596906063</v>
      </c>
    </row>
    <row r="11" spans="1:26">
      <c r="A11" s="233" t="s">
        <v>577</v>
      </c>
      <c r="B11" s="236">
        <f>1.5*B10</f>
        <v>-225000</v>
      </c>
      <c r="C11" s="236">
        <f>B11*(1+'AMX Global Tab (C)'!$B$10)</f>
        <v>-231750</v>
      </c>
      <c r="D11" s="236">
        <f>C11*(1+'AMX Global Tab (C)'!$B$10)</f>
        <v>-238702.5</v>
      </c>
      <c r="E11" s="236">
        <f>D11*(1+'AMX Global Tab (C)'!$B$10)</f>
        <v>-245863.57500000001</v>
      </c>
      <c r="F11" s="236">
        <f>E11*(1+'AMX Global Tab (C)'!$B$10)</f>
        <v>-253239.48225000003</v>
      </c>
      <c r="G11" s="236">
        <f>F11*(1+'AMX Global Tab (C)'!$B$10)</f>
        <v>-260836.66671750005</v>
      </c>
      <c r="H11" s="236">
        <f>G11*(1+'AMX Global Tab (C)'!$B$10)</f>
        <v>-268661.76671902504</v>
      </c>
      <c r="I11" s="236">
        <f>H11*(1+'AMX Global Tab (C)'!$B$10)</f>
        <v>-276721.61972059577</v>
      </c>
      <c r="J11" s="236">
        <f>I11*(1+'AMX Global Tab (C)'!$B$10)</f>
        <v>-285023.26831221365</v>
      </c>
      <c r="K11" s="236">
        <f>J11*(1+'AMX Global Tab (C)'!$B$10)</f>
        <v>-293573.96636158007</v>
      </c>
      <c r="L11" s="236">
        <f>K11*(1+'AMX Global Tab (C)'!$B$10)</f>
        <v>-302381.18535242748</v>
      </c>
      <c r="M11" s="236">
        <f>L11*(1+'AMX Global Tab (C)'!$B$10)</f>
        <v>-311452.62091300031</v>
      </c>
      <c r="N11" s="236">
        <f>M11*(1+'AMX Global Tab (C)'!$B$10)</f>
        <v>-320796.19954039034</v>
      </c>
      <c r="O11" s="236">
        <f>N11*(1+'AMX Global Tab (C)'!$B$10)</f>
        <v>-330420.08552660205</v>
      </c>
      <c r="P11" s="236">
        <f>O11*(1+'AMX Global Tab (C)'!$B$10)</f>
        <v>-340332.68809240015</v>
      </c>
      <c r="Q11" s="236">
        <f>P11*(1+'AMX Global Tab (C)'!$B$10)</f>
        <v>-350542.66873517213</v>
      </c>
      <c r="R11" s="236">
        <f>Q11*(1+'AMX Global Tab (C)'!$B$10)</f>
        <v>-361058.94879722729</v>
      </c>
      <c r="S11" s="236">
        <f>R11*(1+'AMX Global Tab (C)'!$B$10)</f>
        <v>-371890.71726114413</v>
      </c>
      <c r="T11" s="236">
        <f>S11*(1+'AMX Global Tab (C)'!$B$10)</f>
        <v>-383047.43877897848</v>
      </c>
      <c r="U11" s="236">
        <f>T11*(1+'AMX Global Tab (C)'!$B$10)</f>
        <v>-394538.86194234784</v>
      </c>
      <c r="V11" s="236">
        <f>U11*(1+'AMX Global Tab (C)'!$B$10)</f>
        <v>-406375.02780061826</v>
      </c>
      <c r="W11" s="236">
        <f>V11*(1+'AMX Global Tab (C)'!$B$10)</f>
        <v>-418566.27863463684</v>
      </c>
      <c r="X11" s="236">
        <f>W11*(1+'AMX Global Tab (C)'!$B$10)</f>
        <v>-431123.26699367596</v>
      </c>
      <c r="Y11" s="236">
        <f>X11*(1+'AMX Global Tab (C)'!$B$10)</f>
        <v>-444056.96500348626</v>
      </c>
      <c r="Z11" s="236">
        <f>Y11*(1+'AMX Global Tab (C)'!$B$10)</f>
        <v>-457378.67395359086</v>
      </c>
    </row>
    <row r="13" spans="1:26" s="237" customFormat="1">
      <c r="A13" s="237" t="s">
        <v>578</v>
      </c>
    </row>
    <row r="14" spans="1:26">
      <c r="A14" s="233" t="s">
        <v>579</v>
      </c>
      <c r="B14" s="215">
        <v>42.51</v>
      </c>
      <c r="C14" s="215">
        <v>44.34</v>
      </c>
      <c r="D14" s="215">
        <v>46.32</v>
      </c>
      <c r="E14" s="257">
        <f>'AMX Global Tab (C)'!K59</f>
        <v>24.58</v>
      </c>
      <c r="F14" s="257">
        <f>'AMX Global Tab (C)'!L59</f>
        <v>26.16</v>
      </c>
      <c r="G14" s="257">
        <f>'AMX Global Tab (C)'!M59</f>
        <v>27.14</v>
      </c>
      <c r="H14" s="257">
        <f>'AMX Global Tab (C)'!N59</f>
        <v>27.94</v>
      </c>
      <c r="I14" s="257">
        <f>'AMX Global Tab (C)'!O59</f>
        <v>28.97</v>
      </c>
      <c r="J14" s="257">
        <f>'AMX Global Tab (C)'!P59</f>
        <v>31.49</v>
      </c>
      <c r="K14" s="257">
        <f>'AMX Global Tab (C)'!Q59</f>
        <v>33.08</v>
      </c>
      <c r="L14" s="257">
        <f>'AMX Global Tab (C)'!R59</f>
        <v>34.92</v>
      </c>
      <c r="M14" s="257">
        <f>'AMX Global Tab (C)'!S59</f>
        <v>37.229999999999997</v>
      </c>
      <c r="N14" s="257">
        <f>'AMX Global Tab (C)'!T59</f>
        <v>41.49</v>
      </c>
      <c r="O14" s="257">
        <f>'AMX Global Tab (C)'!U59</f>
        <v>49.12</v>
      </c>
      <c r="P14" s="257">
        <f>'AMX Global Tab (C)'!V59</f>
        <v>51.38</v>
      </c>
      <c r="Q14" s="257">
        <f>'AMX Global Tab (C)'!W59</f>
        <v>54.29</v>
      </c>
      <c r="R14" s="257">
        <f>'AMX Global Tab (C)'!X59</f>
        <v>58.24</v>
      </c>
      <c r="S14" s="257">
        <f>'AMX Global Tab (C)'!Y59</f>
        <v>62.2</v>
      </c>
      <c r="T14" s="257">
        <f>'AMX Global Tab (C)'!Z59</f>
        <v>64.09</v>
      </c>
      <c r="U14" s="257">
        <f>'AMX Global Tab (C)'!AA59</f>
        <v>68.650000000000006</v>
      </c>
      <c r="V14" s="257">
        <f>'AMX Global Tab (C)'!AB59</f>
        <v>71.7</v>
      </c>
      <c r="W14" s="257">
        <f>'AMX Global Tab (C)'!AC59</f>
        <v>74.03</v>
      </c>
      <c r="X14" s="257">
        <f>'AMX Global Tab (C)'!AD59</f>
        <v>76.95</v>
      </c>
      <c r="Y14" s="257">
        <f>X14</f>
        <v>76.95</v>
      </c>
      <c r="Z14" s="257">
        <f>Y14</f>
        <v>76.95</v>
      </c>
    </row>
    <row r="15" spans="1:26">
      <c r="A15" s="233" t="s">
        <v>580</v>
      </c>
      <c r="B15" s="234">
        <f>'AMX Global Tab (C)'!B84</f>
        <v>190</v>
      </c>
      <c r="C15" s="234">
        <f>B15</f>
        <v>190</v>
      </c>
      <c r="D15" s="234">
        <f t="shared" ref="D15:Z15" si="1">C15</f>
        <v>190</v>
      </c>
      <c r="E15" s="234">
        <f t="shared" si="1"/>
        <v>190</v>
      </c>
      <c r="F15" s="234">
        <f t="shared" si="1"/>
        <v>190</v>
      </c>
      <c r="G15" s="234">
        <f t="shared" si="1"/>
        <v>190</v>
      </c>
      <c r="H15" s="234">
        <f t="shared" si="1"/>
        <v>190</v>
      </c>
      <c r="I15" s="234">
        <f t="shared" si="1"/>
        <v>190</v>
      </c>
      <c r="J15" s="234">
        <f t="shared" si="1"/>
        <v>190</v>
      </c>
      <c r="K15" s="234">
        <f t="shared" si="1"/>
        <v>190</v>
      </c>
      <c r="L15" s="234">
        <f t="shared" si="1"/>
        <v>190</v>
      </c>
      <c r="M15" s="234">
        <f t="shared" si="1"/>
        <v>190</v>
      </c>
      <c r="N15" s="234">
        <f t="shared" si="1"/>
        <v>190</v>
      </c>
      <c r="O15" s="234">
        <f t="shared" si="1"/>
        <v>190</v>
      </c>
      <c r="P15" s="234">
        <f t="shared" si="1"/>
        <v>190</v>
      </c>
      <c r="Q15" s="234">
        <f t="shared" si="1"/>
        <v>190</v>
      </c>
      <c r="R15" s="234">
        <f t="shared" si="1"/>
        <v>190</v>
      </c>
      <c r="S15" s="234">
        <f t="shared" si="1"/>
        <v>190</v>
      </c>
      <c r="T15" s="234">
        <f t="shared" si="1"/>
        <v>190</v>
      </c>
      <c r="U15" s="234">
        <f t="shared" si="1"/>
        <v>190</v>
      </c>
      <c r="V15" s="234">
        <f t="shared" si="1"/>
        <v>190</v>
      </c>
      <c r="W15" s="234">
        <f t="shared" si="1"/>
        <v>190</v>
      </c>
      <c r="X15" s="234">
        <f t="shared" si="1"/>
        <v>190</v>
      </c>
      <c r="Y15" s="234">
        <f t="shared" si="1"/>
        <v>190</v>
      </c>
      <c r="Z15" s="234">
        <f t="shared" si="1"/>
        <v>190</v>
      </c>
    </row>
    <row r="16" spans="1:26">
      <c r="A16" s="233" t="s">
        <v>581</v>
      </c>
      <c r="B16" s="215">
        <v>23209.4</v>
      </c>
      <c r="C16" s="215">
        <v>23445.705000000002</v>
      </c>
      <c r="D16" s="235">
        <f>'AMX Global Tab (C)'!J62</f>
        <v>24139.505000000001</v>
      </c>
      <c r="E16" s="268">
        <f>'AMX Global Tab (C)'!K62</f>
        <v>24911.194</v>
      </c>
      <c r="F16" s="268">
        <f>'AMX Global Tab (C)'!L62</f>
        <v>25508.178</v>
      </c>
      <c r="G16" s="268">
        <f>'AMX Global Tab (C)'!M62</f>
        <v>26067.611000000001</v>
      </c>
      <c r="H16" s="268">
        <f>'AMX Global Tab (C)'!N62</f>
        <v>26552.986000000001</v>
      </c>
      <c r="I16" s="268">
        <f>'AMX Global Tab (C)'!O62</f>
        <v>27143.775000000001</v>
      </c>
      <c r="J16" s="268">
        <f>'AMX Global Tab (C)'!P62</f>
        <v>27520.782999999999</v>
      </c>
      <c r="K16" s="268">
        <f>'AMX Global Tab (C)'!Q62</f>
        <v>28001.882000000001</v>
      </c>
      <c r="L16" s="268">
        <f>'AMX Global Tab (C)'!R62</f>
        <v>28439.093000000001</v>
      </c>
      <c r="M16" s="268">
        <f>'AMX Global Tab (C)'!S62</f>
        <v>28952.712</v>
      </c>
      <c r="N16" s="268">
        <f>'AMX Global Tab (C)'!T62</f>
        <v>29377.773000000001</v>
      </c>
      <c r="O16" s="268">
        <f>'AMX Global Tab (C)'!U62</f>
        <v>29921.876</v>
      </c>
      <c r="P16" s="268">
        <f>'AMX Global Tab (C)'!V62</f>
        <v>30474.74</v>
      </c>
      <c r="Q16" s="268">
        <f>'AMX Global Tab (C)'!W62</f>
        <v>31121.074000000001</v>
      </c>
      <c r="R16" s="268">
        <f>'AMX Global Tab (C)'!X62</f>
        <v>31555.307000000001</v>
      </c>
      <c r="S16" s="268">
        <f>'AMX Global Tab (C)'!Y62</f>
        <v>32106.892</v>
      </c>
      <c r="T16" s="268">
        <f>'AMX Global Tab (C)'!Z62</f>
        <v>32703.541000000001</v>
      </c>
      <c r="U16" s="268">
        <f>'AMX Global Tab (C)'!AA62</f>
        <v>33313.675000000003</v>
      </c>
      <c r="V16" s="268">
        <f>'AMX Global Tab (C)'!AB62</f>
        <v>33938.718000000001</v>
      </c>
      <c r="W16" s="268">
        <f>'AMX Global Tab (C)'!AC62</f>
        <v>32349</v>
      </c>
      <c r="X16" s="268">
        <f>'AMX Global Tab (C)'!AD62</f>
        <v>33053</v>
      </c>
      <c r="Y16" s="268">
        <f>'AMX Global Tab (C)'!AE62</f>
        <v>33773.599999999999</v>
      </c>
      <c r="Z16" s="268">
        <f>'AMX Global Tab (C)'!AF62</f>
        <v>34509.300000000003</v>
      </c>
    </row>
    <row r="17" spans="1:27" s="261" customFormat="1">
      <c r="A17" s="267" t="s">
        <v>582</v>
      </c>
      <c r="B17" s="269">
        <v>4897.9595433727145</v>
      </c>
      <c r="C17" s="269">
        <v>4930.2792379677339</v>
      </c>
      <c r="D17" s="269">
        <v>4969.9512155501016</v>
      </c>
      <c r="E17" s="269">
        <v>4984.5849666350196</v>
      </c>
      <c r="F17" s="269">
        <v>5008.5741228723091</v>
      </c>
      <c r="G17" s="269">
        <v>5028.9256462017811</v>
      </c>
      <c r="H17" s="269">
        <v>5032.4265223547927</v>
      </c>
      <c r="I17" s="269">
        <v>5049.7500422790454</v>
      </c>
      <c r="J17" s="270">
        <v>5030.8813866493847</v>
      </c>
      <c r="K17" s="270">
        <v>5033.5694686671141</v>
      </c>
      <c r="L17" s="270">
        <v>5084.3527446423595</v>
      </c>
      <c r="M17" s="270">
        <v>5154.6938217762563</v>
      </c>
      <c r="N17" s="270">
        <v>5231.5236578422355</v>
      </c>
      <c r="O17" s="270">
        <v>5309.0081072519661</v>
      </c>
      <c r="P17" s="270">
        <v>5388.7802601494368</v>
      </c>
      <c r="Q17" s="270">
        <v>5470.5157286448057</v>
      </c>
      <c r="R17" s="270">
        <v>5559.1609263326063</v>
      </c>
      <c r="S17" s="270">
        <v>5652.139312242075</v>
      </c>
      <c r="T17" s="270">
        <v>5497.0754007998594</v>
      </c>
      <c r="U17" s="270">
        <v>5497.0754007998594</v>
      </c>
      <c r="V17" s="270">
        <v>5497.0754007998594</v>
      </c>
      <c r="W17" s="270">
        <v>5497.0754007998594</v>
      </c>
      <c r="X17" s="270">
        <v>5497.0754007998594</v>
      </c>
      <c r="Y17" s="270">
        <v>5497.0754007998594</v>
      </c>
      <c r="Z17" s="270">
        <v>5497.0754007998594</v>
      </c>
    </row>
    <row r="19" spans="1:27" s="237" customFormat="1">
      <c r="A19" s="237" t="s">
        <v>583</v>
      </c>
    </row>
    <row r="20" spans="1:27">
      <c r="A20" s="444" t="s">
        <v>584</v>
      </c>
      <c r="B20" s="236">
        <f>'AMX Global Tab (C)'!$B$70*'AMX Global Tab (C)'!$B$76*B6*B15*1000</f>
        <v>0</v>
      </c>
      <c r="C20" s="262">
        <f>'AMX Global Tab (C)'!$B$70*'AMX Global Tab (C)'!$B$76*'CVR Benefit'!C6*C15*1000</f>
        <v>99770.146771152431</v>
      </c>
      <c r="D20" s="262">
        <f>'AMX Global Tab (C)'!$B$70*'AMX Global Tab (C)'!$B$76*'CVR Benefit'!D6*D15*1000</f>
        <v>166283.57795192074</v>
      </c>
      <c r="E20" s="445">
        <f>'AMX Global Tab (C)'!$B$70*'AMX Global Tab (C)'!$B$76*'CVR Benefit'!E6*E15*1000</f>
        <v>266053.72472307319</v>
      </c>
      <c r="F20" s="445">
        <f>'AMX Global Tab (C)'!$B$70*'AMX Global Tab (C)'!$B$76*'CVR Benefit'!F6*F15*1000</f>
        <v>299310.44031345734</v>
      </c>
      <c r="G20" s="445">
        <f>'AMX Global Tab (C)'!$B$70*'AMX Global Tab (C)'!$B$76*'CVR Benefit'!G6*G15*1000</f>
        <v>399080.58708460972</v>
      </c>
      <c r="H20" s="445">
        <f>'AMX Global Tab (C)'!$B$70*'AMX Global Tab (C)'!$B$76*'CVR Benefit'!H6*H15*1000</f>
        <v>498850.73385576217</v>
      </c>
      <c r="I20" s="445">
        <f>'AMX Global Tab (C)'!$B$70*'AMX Global Tab (C)'!$B$76*'CVR Benefit'!I6*I15*1000</f>
        <v>598620.88062691467</v>
      </c>
      <c r="J20" s="445">
        <f>'AMX Global Tab (C)'!$B$70*'AMX Global Tab (C)'!$B$76*'CVR Benefit'!J6*J15*1000</f>
        <v>1003244.2536432549</v>
      </c>
      <c r="K20" s="445">
        <f>'AMX Global Tab (C)'!$B$70*'AMX Global Tab (C)'!$B$76*'CVR Benefit'!K6*K15*1000</f>
        <v>1407867.6266595954</v>
      </c>
      <c r="L20" s="445">
        <f>'AMX Global Tab (C)'!$B$70*'AMX Global Tab (C)'!$B$76*'CVR Benefit'!L6*L15*1000</f>
        <v>1812490.9996759356</v>
      </c>
      <c r="M20" s="445">
        <f>'AMX Global Tab (C)'!$B$70*'AMX Global Tab (C)'!$B$76*'CVR Benefit'!M6*M15*1000</f>
        <v>2217114.3726922758</v>
      </c>
      <c r="N20" s="445">
        <f>'AMX Global Tab (C)'!$B$70*'AMX Global Tab (C)'!$B$76*'CVR Benefit'!N6*N15*1000</f>
        <v>2621737.7457086165</v>
      </c>
      <c r="O20" s="445">
        <f>'AMX Global Tab (C)'!$B$70*'AMX Global Tab (C)'!$B$76*'CVR Benefit'!O6*O15*1000</f>
        <v>3026361.1187249571</v>
      </c>
      <c r="P20" s="445">
        <f>'AMX Global Tab (C)'!$B$70*'AMX Global Tab (C)'!$B$76*'CVR Benefit'!P6*P15*1000</f>
        <v>3430984.4917412978</v>
      </c>
      <c r="Q20" s="445">
        <f>'AMX Global Tab (C)'!$B$70*'AMX Global Tab (C)'!$B$76*'CVR Benefit'!Q6*Q15*1000</f>
        <v>3835607.8647576384</v>
      </c>
      <c r="R20" s="445">
        <f>'AMX Global Tab (C)'!$B$70*'AMX Global Tab (C)'!$B$76*'CVR Benefit'!R6*R15*1000</f>
        <v>4240231.2377739791</v>
      </c>
      <c r="S20" s="445">
        <f>'AMX Global Tab (C)'!$B$70*'AMX Global Tab (C)'!$B$76*'CVR Benefit'!S6*S15*1000</f>
        <v>4644854.6107903197</v>
      </c>
      <c r="T20" s="445">
        <f>'AMX Global Tab (C)'!$B$70*'AMX Global Tab (C)'!$B$76*'CVR Benefit'!T6*T15*1000</f>
        <v>5049477.9838066595</v>
      </c>
      <c r="U20" s="445">
        <f>'AMX Global Tab (C)'!$B$70*'AMX Global Tab (C)'!$B$76*'CVR Benefit'!U6*U15*1000</f>
        <v>5454101.3568229992</v>
      </c>
      <c r="V20" s="445">
        <f>'AMX Global Tab (C)'!$B$70*'AMX Global Tab (C)'!$B$76*'CVR Benefit'!V6*V15*1000</f>
        <v>5858724.7298393399</v>
      </c>
      <c r="W20" s="445">
        <f>'AMX Global Tab (C)'!$B$70*'AMX Global Tab (C)'!$B$76*'CVR Benefit'!W6*W15*1000</f>
        <v>5858724.7298393399</v>
      </c>
      <c r="X20" s="445">
        <f>'AMX Global Tab (C)'!$B$70*'AMX Global Tab (C)'!$B$76*'CVR Benefit'!X6*X15*1000</f>
        <v>5858724.7298393399</v>
      </c>
      <c r="Y20" s="445">
        <f>'AMX Global Tab (C)'!$B$70*'AMX Global Tab (C)'!$B$76*'CVR Benefit'!Y6*Y15*1000</f>
        <v>5858724.7298393399</v>
      </c>
      <c r="Z20" s="445">
        <f>'AMX Global Tab (C)'!$B$70*'AMX Global Tab (C)'!$B$76*'CVR Benefit'!Z6*Z15*1000</f>
        <v>5858724.7298393399</v>
      </c>
      <c r="AA20" s="238">
        <f>SUM(B20:Z20)</f>
        <v>70365667.403321117</v>
      </c>
    </row>
    <row r="21" spans="1:27">
      <c r="A21" s="444" t="s">
        <v>585</v>
      </c>
      <c r="B21" s="236">
        <f>'AMX Global Tab (C)'!$B$69*'AMX Global Tab (C)'!$B$74*B6*B14</f>
        <v>0</v>
      </c>
      <c r="C21" s="262">
        <f>'AMX Global Tab (C)'!$B$69*'AMX Global Tab (C)'!$B$74*C6*C14</f>
        <v>139664.30700060824</v>
      </c>
      <c r="D21" s="262">
        <f>'AMX Global Tab (C)'!$B$69*'AMX Global Tab (C)'!$B$74*D6*D14</f>
        <v>243168.34687521323</v>
      </c>
      <c r="E21" s="445">
        <f>'AMX Global Tab (C)'!$B$69*'AMX Global Tab (C)'!$B$74*E6*E14</f>
        <v>206462.10591339349</v>
      </c>
      <c r="F21" s="445">
        <f>'AMX Global Tab (C)'!$B$69*'AMX Global Tab (C)'!$B$74*F6*F14</f>
        <v>247200.15366278158</v>
      </c>
      <c r="G21" s="445">
        <f>'AMX Global Tab (C)'!$B$69*'AMX Global Tab (C)'!$B$74*G6*G14</f>
        <v>341947.6131706367</v>
      </c>
      <c r="H21" s="445">
        <f>'AMX Global Tab (C)'!$B$69*'AMX Global Tab (C)'!$B$74*H6*H14</f>
        <v>440033.91267444676</v>
      </c>
      <c r="I21" s="445">
        <f>'AMX Global Tab (C)'!$B$69*'AMX Global Tab (C)'!$B$74*I6*I14</f>
        <v>547506.76235556439</v>
      </c>
      <c r="J21" s="445">
        <f>'AMX Global Tab (C)'!$B$69*'AMX Global Tab (C)'!$B$74*J6*J14</f>
        <v>997397.95264909614</v>
      </c>
      <c r="K21" s="445">
        <f>'AMX Global Tab (C)'!$B$69*'AMX Global Tab (C)'!$B$74*K6*K14</f>
        <v>1470335.5385121917</v>
      </c>
      <c r="L21" s="445">
        <f>'AMX Global Tab (C)'!$B$69*'AMX Global Tab (C)'!$B$74*L6*L14</f>
        <v>1998201.242107484</v>
      </c>
      <c r="M21" s="445">
        <f>'AMX Global Tab (C)'!$B$69*'AMX Global Tab (C)'!$B$74*M6*M14</f>
        <v>2605975.1163397199</v>
      </c>
      <c r="N21" s="445">
        <f>'AMX Global Tab (C)'!$B$69*'AMX Global Tab (C)'!$B$74*N6*N14</f>
        <v>3434170.1775376215</v>
      </c>
      <c r="O21" s="445">
        <f>'AMX Global Tab (C)'!$B$69*'AMX Global Tab (C)'!$B$74*O6*O14</f>
        <v>4693191.0926789856</v>
      </c>
      <c r="P21" s="445">
        <f>'AMX Global Tab (C)'!$B$69*'AMX Global Tab (C)'!$B$74*P6*P14</f>
        <v>5565471.7912029326</v>
      </c>
      <c r="Q21" s="445">
        <f>'AMX Global Tab (C)'!$B$69*'AMX Global Tab (C)'!$B$74*Q6*Q14</f>
        <v>6574203.9506936437</v>
      </c>
      <c r="R21" s="445">
        <f>'AMX Global Tab (C)'!$B$69*'AMX Global Tab (C)'!$B$74*R6*R14</f>
        <v>7796506.3754602056</v>
      </c>
      <c r="S21" s="445">
        <f>'AMX Global Tab (C)'!$B$69*'AMX Global Tab (C)'!$B$74*S6*S14</f>
        <v>9121192.8937714938</v>
      </c>
      <c r="T21" s="445">
        <f>'AMX Global Tab (C)'!$B$69*'AMX Global Tab (C)'!$B$74*T6*T14</f>
        <v>10217058.627643015</v>
      </c>
      <c r="U21" s="445">
        <f>'AMX Global Tab (C)'!$B$69*'AMX Global Tab (C)'!$B$74*U6*U14</f>
        <v>11820963.515238671</v>
      </c>
      <c r="V21" s="445">
        <f>'AMX Global Tab (C)'!$B$69*'AMX Global Tab (C)'!$B$74*V6*V14</f>
        <v>13262071.954373272</v>
      </c>
      <c r="W21" s="445">
        <f>'AMX Global Tab (C)'!$B$69*'AMX Global Tab (C)'!$B$74*W6*W14</f>
        <v>13693043.051356392</v>
      </c>
      <c r="X21" s="445">
        <f>'AMX Global Tab (C)'!$B$69*'AMX Global Tab (C)'!$B$74*X6*X14</f>
        <v>14233144.168605624</v>
      </c>
      <c r="Y21" s="445">
        <f>'AMX Global Tab (C)'!$B$69*'AMX Global Tab (C)'!$B$74*Y6*Y14</f>
        <v>14233144.168605624</v>
      </c>
      <c r="Z21" s="445">
        <f>'AMX Global Tab (C)'!$B$69*'AMX Global Tab (C)'!$B$74*Z6*Z14</f>
        <v>14233144.168605624</v>
      </c>
      <c r="AA21" s="238">
        <f>SUM(B21:U21)</f>
        <v>68460651.475487709</v>
      </c>
    </row>
    <row r="22" spans="1:27" s="317" customFormat="1">
      <c r="A22" s="317" t="s">
        <v>586</v>
      </c>
      <c r="B22" s="318">
        <f t="shared" ref="B22:Z22" si="2">B5*B7</f>
        <v>-90000</v>
      </c>
      <c r="C22" s="318">
        <f t="shared" si="2"/>
        <v>-60000</v>
      </c>
      <c r="D22" s="318">
        <f t="shared" si="2"/>
        <v>-90000</v>
      </c>
      <c r="E22" s="318">
        <f t="shared" si="2"/>
        <v>-30900</v>
      </c>
      <c r="F22" s="318">
        <f t="shared" si="2"/>
        <v>-95481</v>
      </c>
      <c r="G22" s="318">
        <f t="shared" si="2"/>
        <v>-98345.43</v>
      </c>
      <c r="H22" s="318">
        <f t="shared" si="2"/>
        <v>-101295.79289999999</v>
      </c>
      <c r="I22" s="318">
        <f t="shared" si="2"/>
        <v>-423135.03711949999</v>
      </c>
      <c r="J22" s="318">
        <f t="shared" si="2"/>
        <v>-435829.08823308494</v>
      </c>
      <c r="K22" s="318">
        <f t="shared" si="2"/>
        <v>-448903.96088007756</v>
      </c>
      <c r="L22" s="318">
        <f t="shared" si="2"/>
        <v>-462371.07970647991</v>
      </c>
      <c r="M22" s="318">
        <f t="shared" si="2"/>
        <v>-476242.21209767432</v>
      </c>
      <c r="N22" s="318">
        <f t="shared" si="2"/>
        <v>-490529.47846060456</v>
      </c>
      <c r="O22" s="318">
        <f t="shared" si="2"/>
        <v>-505245.3628144227</v>
      </c>
      <c r="P22" s="318">
        <f t="shared" si="2"/>
        <v>-520402.72369885532</v>
      </c>
      <c r="Q22" s="318">
        <f t="shared" si="2"/>
        <v>-536014.8054098211</v>
      </c>
      <c r="R22" s="318">
        <f t="shared" si="2"/>
        <v>-552095.24957211572</v>
      </c>
      <c r="S22" s="318">
        <f t="shared" si="2"/>
        <v>-568658.10705927911</v>
      </c>
      <c r="T22" s="318">
        <f t="shared" si="2"/>
        <v>-585717.85027105757</v>
      </c>
      <c r="U22" s="318">
        <f t="shared" si="2"/>
        <v>-603289.3857791893</v>
      </c>
      <c r="V22" s="318">
        <f t="shared" si="2"/>
        <v>0</v>
      </c>
      <c r="W22" s="318">
        <f t="shared" si="2"/>
        <v>0</v>
      </c>
      <c r="X22" s="318">
        <f t="shared" si="2"/>
        <v>0</v>
      </c>
      <c r="Y22" s="318">
        <f t="shared" si="2"/>
        <v>0</v>
      </c>
      <c r="Z22" s="318">
        <f t="shared" si="2"/>
        <v>0</v>
      </c>
      <c r="AA22" s="319">
        <f>SUM(B22:U22)</f>
        <v>-7174456.5640021618</v>
      </c>
    </row>
    <row r="23" spans="1:27" s="317" customFormat="1">
      <c r="A23" s="317" t="s">
        <v>587</v>
      </c>
      <c r="B23" s="318">
        <f>B10+(B9*B5)</f>
        <v>-198000</v>
      </c>
      <c r="C23" s="318">
        <f t="shared" ref="C23:Z23" si="3">C10+(C9*C5)</f>
        <v>-187460</v>
      </c>
      <c r="D23" s="318">
        <f t="shared" si="3"/>
        <v>-210058.2</v>
      </c>
      <c r="E23" s="318">
        <f t="shared" si="3"/>
        <v>-181392.68200000003</v>
      </c>
      <c r="F23" s="318">
        <f t="shared" si="3"/>
        <v>-222850.74438000002</v>
      </c>
      <c r="G23" s="318">
        <f t="shared" si="3"/>
        <v>-229536.26671140004</v>
      </c>
      <c r="H23" s="318">
        <f t="shared" si="3"/>
        <v>-236422.35471274203</v>
      </c>
      <c r="I23" s="318">
        <f t="shared" si="3"/>
        <v>-423896.52561643859</v>
      </c>
      <c r="J23" s="318">
        <f t="shared" si="3"/>
        <v>-436613.42138493172</v>
      </c>
      <c r="K23" s="318">
        <f t="shared" si="3"/>
        <v>-449711.82402647968</v>
      </c>
      <c r="L23" s="318">
        <f t="shared" si="3"/>
        <v>-463203.1787472741</v>
      </c>
      <c r="M23" s="318">
        <f t="shared" si="3"/>
        <v>-477099.27410969231</v>
      </c>
      <c r="N23" s="318">
        <f t="shared" si="3"/>
        <v>-491412.25233298307</v>
      </c>
      <c r="O23" s="318">
        <f t="shared" si="3"/>
        <v>-506154.61990297266</v>
      </c>
      <c r="P23" s="318">
        <f t="shared" si="3"/>
        <v>-521339.25850006181</v>
      </c>
      <c r="Q23" s="318">
        <f t="shared" si="3"/>
        <v>-536979.43625506375</v>
      </c>
      <c r="R23" s="318">
        <f t="shared" si="3"/>
        <v>-553088.81934271567</v>
      </c>
      <c r="S23" s="318">
        <f t="shared" si="3"/>
        <v>-569681.48392299714</v>
      </c>
      <c r="T23" s="318">
        <f t="shared" si="3"/>
        <v>-586771.92844068713</v>
      </c>
      <c r="U23" s="318">
        <f t="shared" si="3"/>
        <v>-604375.08629390772</v>
      </c>
      <c r="V23" s="318">
        <f t="shared" si="3"/>
        <v>-270916.68520041229</v>
      </c>
      <c r="W23" s="318">
        <f t="shared" si="3"/>
        <v>-279044.18575642467</v>
      </c>
      <c r="X23" s="318">
        <f t="shared" si="3"/>
        <v>-287415.51132911741</v>
      </c>
      <c r="Y23" s="318">
        <f t="shared" si="3"/>
        <v>-296037.97666899092</v>
      </c>
      <c r="Z23" s="318">
        <f t="shared" si="3"/>
        <v>-304919.11596906063</v>
      </c>
      <c r="AA23" s="319">
        <f>SUM(B23:U23)</f>
        <v>-8086047.3566803485</v>
      </c>
    </row>
    <row r="24" spans="1:27">
      <c r="A24" s="444" t="s">
        <v>690</v>
      </c>
      <c r="B24" s="236">
        <f>SUM(B20:B21)</f>
        <v>0</v>
      </c>
      <c r="C24" s="285">
        <f t="shared" ref="C24:Z24" si="4">SUM(C20:C21)</f>
        <v>239434.45377176069</v>
      </c>
      <c r="D24" s="285">
        <f t="shared" si="4"/>
        <v>409451.924827134</v>
      </c>
      <c r="E24" s="445">
        <f t="shared" si="4"/>
        <v>472515.83063646668</v>
      </c>
      <c r="F24" s="445">
        <f t="shared" si="4"/>
        <v>546510.59397623898</v>
      </c>
      <c r="G24" s="445">
        <f t="shared" si="4"/>
        <v>741028.20025524637</v>
      </c>
      <c r="H24" s="445">
        <f t="shared" si="4"/>
        <v>938884.64653020888</v>
      </c>
      <c r="I24" s="445">
        <f t="shared" si="4"/>
        <v>1146127.6429824792</v>
      </c>
      <c r="J24" s="445">
        <f t="shared" si="4"/>
        <v>2000642.206292351</v>
      </c>
      <c r="K24" s="445">
        <f t="shared" si="4"/>
        <v>2878203.1651717871</v>
      </c>
      <c r="L24" s="445">
        <f t="shared" si="4"/>
        <v>3810692.2417834196</v>
      </c>
      <c r="M24" s="445">
        <f t="shared" si="4"/>
        <v>4823089.4890319956</v>
      </c>
      <c r="N24" s="445">
        <f t="shared" si="4"/>
        <v>6055907.9232462384</v>
      </c>
      <c r="O24" s="445">
        <f t="shared" si="4"/>
        <v>7719552.2114039427</v>
      </c>
      <c r="P24" s="445">
        <f t="shared" si="4"/>
        <v>8996456.2829442304</v>
      </c>
      <c r="Q24" s="445">
        <f t="shared" si="4"/>
        <v>10409811.815451283</v>
      </c>
      <c r="R24" s="445">
        <f t="shared" si="4"/>
        <v>12036737.613234185</v>
      </c>
      <c r="S24" s="445">
        <f t="shared" si="4"/>
        <v>13766047.504561814</v>
      </c>
      <c r="T24" s="445">
        <f t="shared" si="4"/>
        <v>15266536.611449674</v>
      </c>
      <c r="U24" s="445">
        <f t="shared" si="4"/>
        <v>17275064.87206167</v>
      </c>
      <c r="V24" s="445">
        <f t="shared" si="4"/>
        <v>19120796.68421261</v>
      </c>
      <c r="W24" s="445">
        <f t="shared" si="4"/>
        <v>19551767.78119573</v>
      </c>
      <c r="X24" s="445">
        <f t="shared" si="4"/>
        <v>20091868.898444965</v>
      </c>
      <c r="Y24" s="445">
        <f t="shared" si="4"/>
        <v>20091868.898444965</v>
      </c>
      <c r="Z24" s="445">
        <f t="shared" si="4"/>
        <v>20091868.898444965</v>
      </c>
      <c r="AA24" s="238">
        <f>SUM(B24:U24)</f>
        <v>109532695.22961213</v>
      </c>
    </row>
    <row r="25" spans="1:27">
      <c r="A25" s="230" t="s">
        <v>692</v>
      </c>
      <c r="B25" s="241">
        <f>NPV('AMX Global Tab (C)'!B13,B24:U24)</f>
        <v>34464795.306668602</v>
      </c>
      <c r="C25" s="236"/>
      <c r="D25" s="236"/>
      <c r="E25" s="236"/>
      <c r="F25" s="259">
        <f>F20-E20</f>
        <v>33256.715590384149</v>
      </c>
      <c r="G25" s="259">
        <f t="shared" ref="G25:O26" si="5">G20-F20</f>
        <v>99770.146771152387</v>
      </c>
      <c r="H25" s="259">
        <f t="shared" si="5"/>
        <v>99770.146771152446</v>
      </c>
      <c r="I25" s="259">
        <f t="shared" si="5"/>
        <v>99770.146771152504</v>
      </c>
      <c r="J25" s="259">
        <f t="shared" si="5"/>
        <v>404623.37301634019</v>
      </c>
      <c r="K25" s="259">
        <f t="shared" si="5"/>
        <v>404623.37301634054</v>
      </c>
      <c r="L25" s="259">
        <f t="shared" si="5"/>
        <v>404623.37301634019</v>
      </c>
      <c r="M25" s="259">
        <f t="shared" si="5"/>
        <v>404623.37301634019</v>
      </c>
      <c r="N25" s="259">
        <f t="shared" si="5"/>
        <v>404623.37301634066</v>
      </c>
      <c r="O25" s="259">
        <f t="shared" si="5"/>
        <v>404623.37301634066</v>
      </c>
      <c r="P25" s="259">
        <f>P20-O20</f>
        <v>404623.37301634066</v>
      </c>
      <c r="Q25" s="236"/>
      <c r="R25" s="236"/>
      <c r="S25" s="236"/>
      <c r="T25" s="236"/>
      <c r="U25" s="236"/>
      <c r="V25" s="236"/>
      <c r="W25" s="236"/>
      <c r="X25" s="236"/>
      <c r="Y25" s="236"/>
      <c r="Z25" s="236"/>
      <c r="AA25" s="238">
        <f>SUM(B25:U25)</f>
        <v>37629726.073686853</v>
      </c>
    </row>
    <row r="26" spans="1:27">
      <c r="A26" s="233"/>
      <c r="B26" s="236"/>
      <c r="C26" s="236"/>
      <c r="D26" s="236"/>
      <c r="E26" s="236"/>
      <c r="F26" s="259">
        <f>F21-E21</f>
        <v>40738.04774938809</v>
      </c>
      <c r="G26" s="259">
        <f t="shared" si="5"/>
        <v>94747.459507855121</v>
      </c>
      <c r="H26" s="259">
        <f t="shared" si="5"/>
        <v>98086.299503810063</v>
      </c>
      <c r="I26" s="259">
        <f t="shared" si="5"/>
        <v>107472.84968111763</v>
      </c>
      <c r="J26" s="259">
        <f t="shared" si="5"/>
        <v>449891.19029353175</v>
      </c>
      <c r="K26" s="259">
        <f t="shared" si="5"/>
        <v>472937.58586309559</v>
      </c>
      <c r="L26" s="259">
        <f t="shared" si="5"/>
        <v>527865.70359529229</v>
      </c>
      <c r="M26" s="259">
        <f t="shared" si="5"/>
        <v>607773.87423223583</v>
      </c>
      <c r="N26" s="259">
        <f t="shared" si="5"/>
        <v>828195.06119790161</v>
      </c>
      <c r="O26" s="259">
        <f t="shared" si="5"/>
        <v>1259020.9151413641</v>
      </c>
      <c r="P26" s="259">
        <f>P21-O21</f>
        <v>872280.69852394704</v>
      </c>
      <c r="Q26" s="236"/>
      <c r="R26" s="236"/>
      <c r="S26" s="236"/>
      <c r="T26" s="236"/>
      <c r="U26" s="236"/>
      <c r="V26" s="236"/>
      <c r="W26" s="236"/>
      <c r="X26" s="236"/>
      <c r="Y26" s="236"/>
      <c r="Z26" s="236"/>
    </row>
    <row r="27" spans="1:27">
      <c r="A27" s="444" t="s">
        <v>588</v>
      </c>
      <c r="B27" s="236">
        <f>'AMX Global Tab (C)'!$B$70*'AMX Global Tab (C)'!$B$76*B21*B17*1000</f>
        <v>0</v>
      </c>
      <c r="C27" s="271">
        <v>0</v>
      </c>
      <c r="D27" s="236">
        <v>0</v>
      </c>
      <c r="E27" s="445">
        <f>'AMX Global Tab (C)'!$B$70*'AMX Global Tab (C)'!$B$77*B6*E15*1000</f>
        <v>0</v>
      </c>
      <c r="F27" s="445">
        <f>'AMX Global Tab (C)'!$B$70*'AMX Global Tab (C)'!$B$77*E6*F15*1000</f>
        <v>314987.74814444565</v>
      </c>
      <c r="G27" s="445">
        <f>'AMX Global Tab (C)'!$B$70*'AMX Global Tab (C)'!$B$77*F6*G15*1000</f>
        <v>354361.21666250139</v>
      </c>
      <c r="H27" s="445">
        <f>'AMX Global Tab (C)'!$B$70*'AMX Global Tab (C)'!$B$77*G6*H15*1000</f>
        <v>472481.62221666856</v>
      </c>
      <c r="I27" s="445">
        <f>'AMX Global Tab (C)'!$B$70*'AMX Global Tab (C)'!$B$77*H6*I15*1000</f>
        <v>590602.02777083567</v>
      </c>
      <c r="J27" s="445">
        <f>'AMX Global Tab (C)'!$B$70*'AMX Global Tab (C)'!$B$77*I6*J15*1000</f>
        <v>708722.43332500278</v>
      </c>
      <c r="K27" s="445">
        <f>'AMX Global Tab (C)'!$B$70*'AMX Global Tab (C)'!$B$77*J6*K15*1000</f>
        <v>1187766.3002946803</v>
      </c>
      <c r="L27" s="445">
        <f>'AMX Global Tab (C)'!$B$70*'AMX Global Tab (C)'!$B$77*K6*L15*1000</f>
        <v>1666810.1672643584</v>
      </c>
      <c r="M27" s="445">
        <f>'AMX Global Tab (C)'!$B$70*'AMX Global Tab (C)'!$B$77*L6*M15*1000</f>
        <v>2145854.0342340358</v>
      </c>
      <c r="N27" s="445">
        <f>'AMX Global Tab (C)'!$B$70*'AMX Global Tab (C)'!$B$77*M6*N15*1000</f>
        <v>2624897.9012037138</v>
      </c>
      <c r="O27" s="445">
        <f>'AMX Global Tab (C)'!$B$70*'AMX Global Tab (C)'!$B$77*N6*O15*1000</f>
        <v>3103941.7681733915</v>
      </c>
      <c r="P27" s="445">
        <f>'AMX Global Tab (C)'!$B$70*'AMX Global Tab (C)'!$B$77*O6*P15*1000</f>
        <v>3582985.63514307</v>
      </c>
      <c r="Q27" s="445">
        <f>'AMX Global Tab (C)'!$B$70*'AMX Global Tab (C)'!$B$77*P6*Q15*1000</f>
        <v>4062029.5021127476</v>
      </c>
      <c r="R27" s="445">
        <f>'AMX Global Tab (C)'!$B$70*'AMX Global Tab (C)'!$B$77*Q6*R15*1000</f>
        <v>4541073.3690824257</v>
      </c>
      <c r="S27" s="445">
        <f>'AMX Global Tab (C)'!$B$70*'AMX Global Tab (C)'!$B$77*R6*S15*1000</f>
        <v>5020117.2360521043</v>
      </c>
      <c r="T27" s="445">
        <f>'AMX Global Tab (C)'!$B$70*'AMX Global Tab (C)'!$B$77*S6*T15*1000</f>
        <v>5499161.1030217819</v>
      </c>
      <c r="U27" s="445">
        <f>'AMX Global Tab (C)'!$B$70*'AMX Global Tab (C)'!$B$77*T6*U15*1000</f>
        <v>5978204.9699914586</v>
      </c>
      <c r="V27" s="445">
        <f>'AMX Global Tab (C)'!$B$70*'AMX Global Tab (C)'!$B$77*U6*V15*1000</f>
        <v>6457248.8369611362</v>
      </c>
      <c r="W27" s="445">
        <f>'AMX Global Tab (C)'!$B$70*'AMX Global Tab (C)'!$B$77*V6*W15*1000</f>
        <v>6936292.7039308138</v>
      </c>
      <c r="X27" s="445">
        <f>'AMX Global Tab (C)'!$B$70*'AMX Global Tab (C)'!$B$77*W6*X15*1000</f>
        <v>6936292.7039308138</v>
      </c>
      <c r="Y27" s="445">
        <f>'AMX Global Tab (C)'!$B$70*'AMX Global Tab (C)'!$B$77*X6*Y15*1000</f>
        <v>6936292.7039308138</v>
      </c>
      <c r="Z27" s="445">
        <f>'AMX Global Tab (C)'!$B$70*'AMX Global Tab (C)'!$B$77*Y6*Z15*1000</f>
        <v>6936292.7039308138</v>
      </c>
      <c r="AA27" s="238">
        <f t="shared" ref="AA27:AA32" si="6">SUM(B27:U27)</f>
        <v>41853997.034693219</v>
      </c>
    </row>
    <row r="28" spans="1:27">
      <c r="A28" s="444" t="s">
        <v>589</v>
      </c>
      <c r="B28" s="236">
        <v>0</v>
      </c>
      <c r="C28" s="236">
        <v>0</v>
      </c>
      <c r="D28" s="236">
        <v>0</v>
      </c>
      <c r="E28" s="445">
        <f>'AMX Global Tab (C)'!$B$69*'AMX Global Tab (C)'!$B$75*B6*E14</f>
        <v>0</v>
      </c>
      <c r="F28" s="445">
        <f>'AMX Global Tab (C)'!$B$69*'AMX Global Tab (C)'!$B$75*E6*F14</f>
        <v>260148.02444463756</v>
      </c>
      <c r="G28" s="445">
        <f>'AMX Global Tab (C)'!$B$69*'AMX Global Tab (C)'!$B$75*F6*G14</f>
        <v>303630.3347230847</v>
      </c>
      <c r="H28" s="445">
        <f>'AMX Global Tab (C)'!$B$69*'AMX Global Tab (C)'!$B$75*G6*H14</f>
        <v>416773.84191417281</v>
      </c>
      <c r="I28" s="445">
        <f>'AMX Global Tab (C)'!$B$69*'AMX Global Tab (C)'!$B$75*H6*I14</f>
        <v>540172.6109633852</v>
      </c>
      <c r="J28" s="445">
        <f>'AMX Global Tab (C)'!$B$69*'AMX Global Tab (C)'!$B$75*I6*J14</f>
        <v>704592.4274450948</v>
      </c>
      <c r="K28" s="445">
        <f>'AMX Global Tab (C)'!$B$69*'AMX Global Tab (C)'!$B$75*J6*K14</f>
        <v>1240468.1872784293</v>
      </c>
      <c r="L28" s="445">
        <f>'AMX Global Tab (C)'!$B$69*'AMX Global Tab (C)'!$B$75*K6*L14</f>
        <v>1837593.7575306708</v>
      </c>
      <c r="M28" s="445">
        <f>'AMX Global Tab (C)'!$B$69*'AMX Global Tab (C)'!$B$75*L6*M14</f>
        <v>2522216.3932483997</v>
      </c>
      <c r="N28" s="445">
        <f>'AMX Global Tab (C)'!$B$69*'AMX Global Tab (C)'!$B$75*M6*N14</f>
        <v>3438309.6120693204</v>
      </c>
      <c r="O28" s="445">
        <f>'AMX Global Tab (C)'!$B$69*'AMX Global Tab (C)'!$B$75*N6*O14</f>
        <v>4813500.8636124181</v>
      </c>
      <c r="P28" s="445">
        <f>'AMX Global Tab (C)'!$B$69*'AMX Global Tab (C)'!$B$75*O6*P14</f>
        <v>5812036.028922298</v>
      </c>
      <c r="Q28" s="445">
        <f>'AMX Global Tab (C)'!$B$69*'AMX Global Tab (C)'!$B$75*P6*Q14</f>
        <v>6962288.9884003177</v>
      </c>
      <c r="R28" s="445">
        <f>'AMX Global Tab (C)'!$B$69*'AMX Global Tab (C)'!$B$75*Q6*R14</f>
        <v>8349664.3197388975</v>
      </c>
      <c r="S28" s="445">
        <f>'AMX Global Tab (C)'!$B$69*'AMX Global Tab (C)'!$B$75*R6*S14</f>
        <v>9858103.5352551527</v>
      </c>
      <c r="T28" s="445">
        <f>'AMX Global Tab (C)'!$B$69*'AMX Global Tab (C)'!$B$75*S6*T14</f>
        <v>11126942.541904321</v>
      </c>
      <c r="U28" s="445">
        <f>'AMX Global Tab (C)'!$B$69*'AMX Global Tab (C)'!$B$75*T6*U14</f>
        <v>12956881.109017665</v>
      </c>
      <c r="V28" s="445">
        <f>'AMX Global Tab (C)'!$B$69*'AMX Global Tab (C)'!$B$75*U6*V14</f>
        <v>14616917.956037864</v>
      </c>
      <c r="W28" s="445">
        <f>'AMX Global Tab (C)'!$B$69*'AMX Global Tab (C)'!$B$75*V6*W14</f>
        <v>16211540.734793736</v>
      </c>
      <c r="X28" s="445">
        <f>'AMX Global Tab (C)'!$B$69*'AMX Global Tab (C)'!$B$75*W6*X14</f>
        <v>16850980.137003619</v>
      </c>
      <c r="Y28" s="445">
        <f>'AMX Global Tab (C)'!$B$69*'AMX Global Tab (C)'!$B$75*X6*Y14</f>
        <v>16850980.137003619</v>
      </c>
      <c r="Z28" s="445">
        <f>'AMX Global Tab (C)'!$B$69*'AMX Global Tab (C)'!$B$75*Y6*Z14</f>
        <v>16850980.137003619</v>
      </c>
      <c r="AA28" s="238">
        <f t="shared" si="6"/>
        <v>71143322.576468259</v>
      </c>
    </row>
    <row r="29" spans="1:27" s="317" customFormat="1">
      <c r="A29" s="317" t="s">
        <v>590</v>
      </c>
      <c r="B29" s="318">
        <v>0</v>
      </c>
      <c r="C29" s="318">
        <v>0</v>
      </c>
      <c r="D29" s="318">
        <v>0</v>
      </c>
      <c r="E29" s="318">
        <f>B5*E8</f>
        <v>0</v>
      </c>
      <c r="F29" s="318">
        <f t="shared" ref="F29:Z29" si="7">E5*F8</f>
        <v>0</v>
      </c>
      <c r="G29" s="318">
        <f t="shared" si="7"/>
        <v>0</v>
      </c>
      <c r="H29" s="318">
        <f t="shared" si="7"/>
        <v>0</v>
      </c>
      <c r="I29" s="318">
        <f t="shared" si="7"/>
        <v>0</v>
      </c>
      <c r="J29" s="318">
        <f t="shared" si="7"/>
        <v>0</v>
      </c>
      <c r="K29" s="318">
        <f t="shared" si="7"/>
        <v>0</v>
      </c>
      <c r="L29" s="318">
        <f t="shared" si="7"/>
        <v>0</v>
      </c>
      <c r="M29" s="318">
        <f t="shared" si="7"/>
        <v>0</v>
      </c>
      <c r="N29" s="318">
        <f t="shared" si="7"/>
        <v>0</v>
      </c>
      <c r="O29" s="318">
        <f t="shared" si="7"/>
        <v>0</v>
      </c>
      <c r="P29" s="318">
        <f t="shared" si="7"/>
        <v>0</v>
      </c>
      <c r="Q29" s="318">
        <f t="shared" si="7"/>
        <v>0</v>
      </c>
      <c r="R29" s="318">
        <f t="shared" si="7"/>
        <v>0</v>
      </c>
      <c r="S29" s="318">
        <f t="shared" si="7"/>
        <v>0</v>
      </c>
      <c r="T29" s="318">
        <f t="shared" si="7"/>
        <v>0</v>
      </c>
      <c r="U29" s="318">
        <f t="shared" si="7"/>
        <v>0</v>
      </c>
      <c r="V29" s="318">
        <f t="shared" si="7"/>
        <v>0</v>
      </c>
      <c r="W29" s="318">
        <f t="shared" si="7"/>
        <v>0</v>
      </c>
      <c r="X29" s="318">
        <f t="shared" si="7"/>
        <v>0</v>
      </c>
      <c r="Y29" s="318">
        <f t="shared" si="7"/>
        <v>0</v>
      </c>
      <c r="Z29" s="318">
        <f t="shared" si="7"/>
        <v>0</v>
      </c>
      <c r="AA29" s="319">
        <f t="shared" si="6"/>
        <v>0</v>
      </c>
    </row>
    <row r="30" spans="1:27" s="317" customFormat="1">
      <c r="A30" s="317" t="s">
        <v>587</v>
      </c>
      <c r="B30" s="318">
        <v>0</v>
      </c>
      <c r="C30" s="318">
        <v>0</v>
      </c>
      <c r="D30" s="318">
        <v>0</v>
      </c>
      <c r="E30" s="318">
        <f>E23</f>
        <v>-181392.68200000003</v>
      </c>
      <c r="F30" s="318">
        <f>F23</f>
        <v>-222850.74438000002</v>
      </c>
      <c r="G30" s="318">
        <f t="shared" ref="G30:Z30" si="8">G23</f>
        <v>-229536.26671140004</v>
      </c>
      <c r="H30" s="318">
        <f t="shared" si="8"/>
        <v>-236422.35471274203</v>
      </c>
      <c r="I30" s="318">
        <f t="shared" si="8"/>
        <v>-423896.52561643859</v>
      </c>
      <c r="J30" s="318">
        <f t="shared" si="8"/>
        <v>-436613.42138493172</v>
      </c>
      <c r="K30" s="318">
        <f t="shared" si="8"/>
        <v>-449711.82402647968</v>
      </c>
      <c r="L30" s="318">
        <f t="shared" si="8"/>
        <v>-463203.1787472741</v>
      </c>
      <c r="M30" s="318">
        <f t="shared" si="8"/>
        <v>-477099.27410969231</v>
      </c>
      <c r="N30" s="318">
        <f t="shared" si="8"/>
        <v>-491412.25233298307</v>
      </c>
      <c r="O30" s="318">
        <f t="shared" si="8"/>
        <v>-506154.61990297266</v>
      </c>
      <c r="P30" s="318">
        <f t="shared" si="8"/>
        <v>-521339.25850006181</v>
      </c>
      <c r="Q30" s="318">
        <f t="shared" si="8"/>
        <v>-536979.43625506375</v>
      </c>
      <c r="R30" s="318">
        <f t="shared" si="8"/>
        <v>-553088.81934271567</v>
      </c>
      <c r="S30" s="318">
        <f t="shared" si="8"/>
        <v>-569681.48392299714</v>
      </c>
      <c r="T30" s="318">
        <f t="shared" si="8"/>
        <v>-586771.92844068713</v>
      </c>
      <c r="U30" s="318">
        <f t="shared" si="8"/>
        <v>-604375.08629390772</v>
      </c>
      <c r="V30" s="318">
        <f t="shared" si="8"/>
        <v>-270916.68520041229</v>
      </c>
      <c r="W30" s="318">
        <f t="shared" si="8"/>
        <v>-279044.18575642467</v>
      </c>
      <c r="X30" s="318">
        <f t="shared" si="8"/>
        <v>-287415.51132911741</v>
      </c>
      <c r="Y30" s="318">
        <f t="shared" si="8"/>
        <v>-296037.97666899092</v>
      </c>
      <c r="Z30" s="318">
        <f t="shared" si="8"/>
        <v>-304919.11596906063</v>
      </c>
      <c r="AA30" s="319">
        <f t="shared" si="6"/>
        <v>-7490529.1566803483</v>
      </c>
    </row>
    <row r="31" spans="1:27">
      <c r="A31" s="444" t="s">
        <v>691</v>
      </c>
      <c r="B31" s="236">
        <f>SUM(B27:B28)</f>
        <v>0</v>
      </c>
      <c r="C31" s="285">
        <f t="shared" ref="C31:Z31" si="9">SUM(C27:C28)</f>
        <v>0</v>
      </c>
      <c r="D31" s="285">
        <f t="shared" si="9"/>
        <v>0</v>
      </c>
      <c r="E31" s="445">
        <f t="shared" si="9"/>
        <v>0</v>
      </c>
      <c r="F31" s="445">
        <f t="shared" si="9"/>
        <v>575135.77258908318</v>
      </c>
      <c r="G31" s="445">
        <f t="shared" si="9"/>
        <v>657991.55138558615</v>
      </c>
      <c r="H31" s="445">
        <f t="shared" si="9"/>
        <v>889255.46413084143</v>
      </c>
      <c r="I31" s="445">
        <f t="shared" si="9"/>
        <v>1130774.638734221</v>
      </c>
      <c r="J31" s="445">
        <f t="shared" si="9"/>
        <v>1413314.8607700975</v>
      </c>
      <c r="K31" s="445">
        <f t="shared" si="9"/>
        <v>2428234.4875731096</v>
      </c>
      <c r="L31" s="445">
        <f t="shared" si="9"/>
        <v>3504403.9247950292</v>
      </c>
      <c r="M31" s="445">
        <f t="shared" si="9"/>
        <v>4668070.4274824355</v>
      </c>
      <c r="N31" s="445">
        <f t="shared" si="9"/>
        <v>6063207.5132730342</v>
      </c>
      <c r="O31" s="445">
        <f t="shared" si="9"/>
        <v>7917442.63178581</v>
      </c>
      <c r="P31" s="445">
        <f t="shared" si="9"/>
        <v>9395021.6640653685</v>
      </c>
      <c r="Q31" s="445">
        <f t="shared" si="9"/>
        <v>11024318.490513066</v>
      </c>
      <c r="R31" s="445">
        <f t="shared" si="9"/>
        <v>12890737.688821323</v>
      </c>
      <c r="S31" s="445">
        <f t="shared" si="9"/>
        <v>14878220.771307256</v>
      </c>
      <c r="T31" s="445">
        <f t="shared" si="9"/>
        <v>16626103.644926103</v>
      </c>
      <c r="U31" s="445">
        <f t="shared" si="9"/>
        <v>18935086.079009123</v>
      </c>
      <c r="V31" s="445">
        <f t="shared" si="9"/>
        <v>21074166.792998999</v>
      </c>
      <c r="W31" s="445">
        <f t="shared" si="9"/>
        <v>23147833.438724548</v>
      </c>
      <c r="X31" s="445">
        <f t="shared" si="9"/>
        <v>23787272.840934433</v>
      </c>
      <c r="Y31" s="445">
        <f t="shared" si="9"/>
        <v>23787272.840934433</v>
      </c>
      <c r="Z31" s="445">
        <f t="shared" si="9"/>
        <v>23787272.840934433</v>
      </c>
      <c r="AA31" s="238">
        <f t="shared" si="6"/>
        <v>112997319.61116147</v>
      </c>
    </row>
    <row r="32" spans="1:27">
      <c r="A32" s="230" t="s">
        <v>693</v>
      </c>
      <c r="B32" s="241">
        <f>NPV('AMX Global Tab (C)'!B13,B31:U31)</f>
        <v>34414075.915321432</v>
      </c>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8">
        <f t="shared" si="6"/>
        <v>34414075.915321432</v>
      </c>
    </row>
    <row r="33" spans="1:27">
      <c r="A33" s="233"/>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row>
    <row r="34" spans="1:27">
      <c r="A34" s="233" t="s">
        <v>591</v>
      </c>
      <c r="B34" s="236">
        <f t="shared" ref="B34:Z36" si="10">B27-B20</f>
        <v>0</v>
      </c>
      <c r="C34" s="236">
        <f>C27-C20</f>
        <v>-99770.146771152431</v>
      </c>
      <c r="D34" s="236">
        <f t="shared" si="10"/>
        <v>-166283.57795192074</v>
      </c>
      <c r="E34" s="236">
        <f t="shared" si="10"/>
        <v>-266053.72472307319</v>
      </c>
      <c r="F34" s="236">
        <f t="shared" si="10"/>
        <v>15677.307830988313</v>
      </c>
      <c r="G34" s="236">
        <f t="shared" si="10"/>
        <v>-44719.370422108332</v>
      </c>
      <c r="H34" s="236">
        <f t="shared" si="10"/>
        <v>-26369.111639093608</v>
      </c>
      <c r="I34" s="236">
        <f t="shared" si="10"/>
        <v>-8018.852856079</v>
      </c>
      <c r="J34" s="236">
        <f t="shared" si="10"/>
        <v>-294521.82031825208</v>
      </c>
      <c r="K34" s="236">
        <f t="shared" si="10"/>
        <v>-220101.32636491512</v>
      </c>
      <c r="L34" s="236">
        <f t="shared" si="10"/>
        <v>-145680.83241157723</v>
      </c>
      <c r="M34" s="236">
        <f t="shared" si="10"/>
        <v>-71260.338458240032</v>
      </c>
      <c r="N34" s="236">
        <f t="shared" si="10"/>
        <v>3160.155495097395</v>
      </c>
      <c r="O34" s="236">
        <f t="shared" si="10"/>
        <v>77580.649448434357</v>
      </c>
      <c r="P34" s="236">
        <f t="shared" si="10"/>
        <v>152001.14340177225</v>
      </c>
      <c r="Q34" s="236">
        <f t="shared" si="10"/>
        <v>226421.63735510921</v>
      </c>
      <c r="R34" s="236">
        <f t="shared" si="10"/>
        <v>300842.13130844664</v>
      </c>
      <c r="S34" s="236">
        <f t="shared" si="10"/>
        <v>375262.62526178453</v>
      </c>
      <c r="T34" s="236">
        <f t="shared" si="10"/>
        <v>449683.11921512242</v>
      </c>
      <c r="U34" s="236">
        <f t="shared" si="10"/>
        <v>524103.61316845939</v>
      </c>
      <c r="V34" s="236">
        <f t="shared" si="10"/>
        <v>598524.10712179635</v>
      </c>
      <c r="W34" s="236">
        <f t="shared" si="10"/>
        <v>1077567.974091474</v>
      </c>
      <c r="X34" s="236">
        <f t="shared" si="10"/>
        <v>1077567.974091474</v>
      </c>
      <c r="Y34" s="236">
        <f t="shared" si="10"/>
        <v>1077567.974091474</v>
      </c>
      <c r="Z34" s="236">
        <f t="shared" si="10"/>
        <v>1077567.974091474</v>
      </c>
      <c r="AA34" s="238">
        <f>SUM(B34:U34)</f>
        <v>781953.28056880273</v>
      </c>
    </row>
    <row r="35" spans="1:27">
      <c r="A35" s="233" t="s">
        <v>592</v>
      </c>
      <c r="B35" s="236">
        <f>B28-B21</f>
        <v>0</v>
      </c>
      <c r="C35" s="236">
        <f>C28-C21</f>
        <v>-139664.30700060824</v>
      </c>
      <c r="D35" s="236">
        <f t="shared" si="10"/>
        <v>-243168.34687521323</v>
      </c>
      <c r="E35" s="236">
        <f t="shared" si="10"/>
        <v>-206462.10591339349</v>
      </c>
      <c r="F35" s="236">
        <f t="shared" si="10"/>
        <v>12947.870781855978</v>
      </c>
      <c r="G35" s="236">
        <f t="shared" si="10"/>
        <v>-38317.278447552002</v>
      </c>
      <c r="H35" s="236">
        <f t="shared" si="10"/>
        <v>-23260.070760273957</v>
      </c>
      <c r="I35" s="236">
        <f t="shared" si="10"/>
        <v>-7334.151392179192</v>
      </c>
      <c r="J35" s="236">
        <f t="shared" si="10"/>
        <v>-292805.52520400134</v>
      </c>
      <c r="K35" s="236">
        <f t="shared" si="10"/>
        <v>-229867.35123376246</v>
      </c>
      <c r="L35" s="236">
        <f t="shared" si="10"/>
        <v>-160607.48457681318</v>
      </c>
      <c r="M35" s="236">
        <f t="shared" si="10"/>
        <v>-83758.723091320135</v>
      </c>
      <c r="N35" s="236">
        <f t="shared" si="10"/>
        <v>4139.4345316989347</v>
      </c>
      <c r="O35" s="236">
        <f t="shared" si="10"/>
        <v>120309.7709334325</v>
      </c>
      <c r="P35" s="236">
        <f t="shared" si="10"/>
        <v>246564.2377193654</v>
      </c>
      <c r="Q35" s="236">
        <f t="shared" si="10"/>
        <v>388085.03770667408</v>
      </c>
      <c r="R35" s="236">
        <f t="shared" si="10"/>
        <v>553157.9442786919</v>
      </c>
      <c r="S35" s="236">
        <f t="shared" si="10"/>
        <v>736910.64148365892</v>
      </c>
      <c r="T35" s="236">
        <f t="shared" si="10"/>
        <v>909883.9142613057</v>
      </c>
      <c r="U35" s="236">
        <f t="shared" si="10"/>
        <v>1135917.5937789939</v>
      </c>
      <c r="V35" s="236">
        <f t="shared" si="10"/>
        <v>1354846.001664592</v>
      </c>
      <c r="W35" s="236">
        <f t="shared" si="10"/>
        <v>2518497.6834373437</v>
      </c>
      <c r="X35" s="236">
        <f t="shared" si="10"/>
        <v>2617835.9683979955</v>
      </c>
      <c r="Y35" s="236">
        <f t="shared" si="10"/>
        <v>2617835.9683979955</v>
      </c>
      <c r="Z35" s="236">
        <f t="shared" si="10"/>
        <v>2617835.9683979955</v>
      </c>
      <c r="AA35" s="238">
        <f>SUM(B35:U35)</f>
        <v>2682671.1009805603</v>
      </c>
    </row>
    <row r="36" spans="1:27">
      <c r="A36" s="233" t="s">
        <v>593</v>
      </c>
      <c r="B36" s="236">
        <f>B29-B22</f>
        <v>90000</v>
      </c>
      <c r="C36" s="236">
        <f t="shared" ref="C36:U36" si="11">C29-C22</f>
        <v>60000</v>
      </c>
      <c r="D36" s="236">
        <f t="shared" si="11"/>
        <v>90000</v>
      </c>
      <c r="E36" s="236">
        <f t="shared" si="11"/>
        <v>30900</v>
      </c>
      <c r="F36" s="236">
        <f t="shared" si="11"/>
        <v>95481</v>
      </c>
      <c r="G36" s="236">
        <f t="shared" si="11"/>
        <v>98345.43</v>
      </c>
      <c r="H36" s="236">
        <f t="shared" si="11"/>
        <v>101295.79289999999</v>
      </c>
      <c r="I36" s="236">
        <f t="shared" si="11"/>
        <v>423135.03711949999</v>
      </c>
      <c r="J36" s="236">
        <f t="shared" si="11"/>
        <v>435829.08823308494</v>
      </c>
      <c r="K36" s="236">
        <f t="shared" si="11"/>
        <v>448903.96088007756</v>
      </c>
      <c r="L36" s="236">
        <f t="shared" si="11"/>
        <v>462371.07970647991</v>
      </c>
      <c r="M36" s="236">
        <f t="shared" si="11"/>
        <v>476242.21209767432</v>
      </c>
      <c r="N36" s="236">
        <f t="shared" si="11"/>
        <v>490529.47846060456</v>
      </c>
      <c r="O36" s="236">
        <f t="shared" si="11"/>
        <v>505245.3628144227</v>
      </c>
      <c r="P36" s="236">
        <f t="shared" si="11"/>
        <v>520402.72369885532</v>
      </c>
      <c r="Q36" s="236">
        <f t="shared" si="11"/>
        <v>536014.8054098211</v>
      </c>
      <c r="R36" s="236">
        <f t="shared" si="11"/>
        <v>552095.24957211572</v>
      </c>
      <c r="S36" s="236">
        <f t="shared" si="11"/>
        <v>568658.10705927911</v>
      </c>
      <c r="T36" s="236">
        <f t="shared" si="11"/>
        <v>585717.85027105757</v>
      </c>
      <c r="U36" s="236">
        <f t="shared" si="11"/>
        <v>603289.3857791893</v>
      </c>
      <c r="V36" s="236">
        <f t="shared" si="10"/>
        <v>0</v>
      </c>
      <c r="W36" s="236">
        <f t="shared" si="10"/>
        <v>0</v>
      </c>
      <c r="X36" s="236">
        <f t="shared" si="10"/>
        <v>0</v>
      </c>
      <c r="Y36" s="236">
        <f t="shared" si="10"/>
        <v>0</v>
      </c>
      <c r="Z36" s="236">
        <f t="shared" si="10"/>
        <v>0</v>
      </c>
      <c r="AA36" s="238">
        <f>SUM(B36:U36)</f>
        <v>7174456.5640021618</v>
      </c>
    </row>
    <row r="37" spans="1:27" ht="15" thickBot="1">
      <c r="A37" s="233" t="s">
        <v>594</v>
      </c>
      <c r="B37" s="236">
        <f t="shared" ref="B37:Z37" si="12">B31-B24</f>
        <v>0</v>
      </c>
      <c r="C37" s="236">
        <f t="shared" si="12"/>
        <v>-239434.45377176069</v>
      </c>
      <c r="D37" s="236">
        <f t="shared" si="12"/>
        <v>-409451.924827134</v>
      </c>
      <c r="E37" s="236">
        <f>E31-E24</f>
        <v>-472515.83063646668</v>
      </c>
      <c r="F37" s="236">
        <f t="shared" si="12"/>
        <v>28625.178612844204</v>
      </c>
      <c r="G37" s="236">
        <f t="shared" si="12"/>
        <v>-83036.648869660217</v>
      </c>
      <c r="H37" s="236">
        <f t="shared" si="12"/>
        <v>-49629.182399367448</v>
      </c>
      <c r="I37" s="236">
        <f t="shared" si="12"/>
        <v>-15353.004248258192</v>
      </c>
      <c r="J37" s="236">
        <f t="shared" si="12"/>
        <v>-587327.34552225354</v>
      </c>
      <c r="K37" s="236">
        <f t="shared" si="12"/>
        <v>-449968.67759867758</v>
      </c>
      <c r="L37" s="236">
        <f t="shared" si="12"/>
        <v>-306288.3169883904</v>
      </c>
      <c r="M37" s="236">
        <f t="shared" si="12"/>
        <v>-155019.06154956017</v>
      </c>
      <c r="N37" s="236">
        <f t="shared" si="12"/>
        <v>7299.5900267958641</v>
      </c>
      <c r="O37" s="236">
        <f t="shared" si="12"/>
        <v>197890.42038186733</v>
      </c>
      <c r="P37" s="236">
        <f t="shared" si="12"/>
        <v>398565.38112113811</v>
      </c>
      <c r="Q37" s="236">
        <f t="shared" si="12"/>
        <v>614506.67506178282</v>
      </c>
      <c r="R37" s="236">
        <f t="shared" si="12"/>
        <v>854000.07558713853</v>
      </c>
      <c r="S37" s="236">
        <f t="shared" si="12"/>
        <v>1112173.2667454425</v>
      </c>
      <c r="T37" s="236">
        <f t="shared" si="12"/>
        <v>1359567.0334764291</v>
      </c>
      <c r="U37" s="236">
        <f t="shared" si="12"/>
        <v>1660021.2069474533</v>
      </c>
      <c r="V37" s="236">
        <f t="shared" si="12"/>
        <v>1953370.1087863892</v>
      </c>
      <c r="W37" s="236">
        <f t="shared" si="12"/>
        <v>3596065.6575288177</v>
      </c>
      <c r="X37" s="236">
        <f t="shared" si="12"/>
        <v>3695403.9424894676</v>
      </c>
      <c r="Y37" s="236">
        <f t="shared" si="12"/>
        <v>3695403.9424894676</v>
      </c>
      <c r="Z37" s="236">
        <f t="shared" si="12"/>
        <v>3695403.9424894676</v>
      </c>
      <c r="AA37" s="238">
        <f>SUM(B37:U37)</f>
        <v>3464624.3815493626</v>
      </c>
    </row>
    <row r="38" spans="1:27" ht="15" thickBot="1">
      <c r="A38" s="239" t="s">
        <v>595</v>
      </c>
      <c r="B38" s="240">
        <f>B32-B25</f>
        <v>-50719.391347169876</v>
      </c>
      <c r="AA38" s="238">
        <f>SUM(B38:U38)</f>
        <v>-50719.391347169876</v>
      </c>
    </row>
    <row r="39" spans="1:27" ht="15" thickBot="1">
      <c r="A39" s="242" t="s">
        <v>596</v>
      </c>
      <c r="B39" s="243">
        <f>(B32/B25-1)</f>
        <v>-1.4716289737358723E-3</v>
      </c>
    </row>
    <row r="42" spans="1:27" ht="15" thickBot="1"/>
    <row r="43" spans="1:27">
      <c r="A43" s="247" t="s">
        <v>597</v>
      </c>
      <c r="B43" s="248">
        <f>AA34</f>
        <v>781953.28056880273</v>
      </c>
    </row>
    <row r="44" spans="1:27">
      <c r="A44" s="249" t="s">
        <v>598</v>
      </c>
      <c r="B44" s="250">
        <f>AA35</f>
        <v>2682671.1009805603</v>
      </c>
    </row>
    <row r="45" spans="1:27">
      <c r="A45" s="249" t="s">
        <v>599</v>
      </c>
      <c r="B45" s="250">
        <f>AA36</f>
        <v>7174456.5640021618</v>
      </c>
    </row>
    <row r="46" spans="1:27">
      <c r="A46" s="249" t="s">
        <v>600</v>
      </c>
      <c r="B46" s="250">
        <f>AA37</f>
        <v>3464624.3815493626</v>
      </c>
    </row>
    <row r="47" spans="1:27">
      <c r="A47" s="249" t="s">
        <v>601</v>
      </c>
      <c r="B47" s="250">
        <f>B38</f>
        <v>-50719.391347169876</v>
      </c>
    </row>
    <row r="48" spans="1:27" ht="15" thickBot="1">
      <c r="A48" s="251" t="str">
        <f t="shared" ref="A48" si="13">A39</f>
        <v>% Incremental Savings</v>
      </c>
      <c r="B48" s="252">
        <f>B39</f>
        <v>-1.4716289737358723E-3</v>
      </c>
    </row>
    <row r="55" spans="3:26">
      <c r="C55" s="285">
        <v>23445705</v>
      </c>
      <c r="D55" s="285">
        <v>24139505</v>
      </c>
      <c r="E55" s="285">
        <v>24911194</v>
      </c>
      <c r="F55" s="285">
        <v>25508178</v>
      </c>
      <c r="G55" s="285">
        <v>26067611</v>
      </c>
      <c r="H55" s="285">
        <v>26552986</v>
      </c>
      <c r="I55" s="285">
        <v>27143775</v>
      </c>
      <c r="J55" s="285">
        <v>27520783</v>
      </c>
      <c r="K55" s="285">
        <v>28001882</v>
      </c>
      <c r="L55" s="285">
        <v>28439093</v>
      </c>
      <c r="M55" s="285">
        <v>28952712</v>
      </c>
      <c r="N55" s="285">
        <v>29377773</v>
      </c>
      <c r="O55" s="285">
        <v>29921876</v>
      </c>
      <c r="P55" s="285">
        <v>30474740</v>
      </c>
      <c r="Q55" s="285">
        <v>31121074</v>
      </c>
      <c r="R55" s="285">
        <v>31555307</v>
      </c>
      <c r="S55" s="285">
        <v>32106892</v>
      </c>
      <c r="T55" s="285">
        <v>32703541</v>
      </c>
      <c r="U55" s="285">
        <v>33313675</v>
      </c>
      <c r="V55" s="285">
        <v>33938718</v>
      </c>
      <c r="W55" s="285">
        <v>32349000</v>
      </c>
      <c r="X55" s="285">
        <v>33053000</v>
      </c>
      <c r="Y55" s="285">
        <v>33773600</v>
      </c>
      <c r="Z55" s="285">
        <v>34509300</v>
      </c>
    </row>
    <row r="56" spans="3:26">
      <c r="C56" s="231">
        <f>C55/1000</f>
        <v>23445.705000000002</v>
      </c>
      <c r="D56" s="286">
        <f t="shared" ref="D56:Z56" si="14">D55/1000</f>
        <v>24139.505000000001</v>
      </c>
      <c r="E56" s="286">
        <f t="shared" si="14"/>
        <v>24911.194</v>
      </c>
      <c r="F56" s="286">
        <f t="shared" si="14"/>
        <v>25508.178</v>
      </c>
      <c r="G56" s="286">
        <f t="shared" si="14"/>
        <v>26067.611000000001</v>
      </c>
      <c r="H56" s="286">
        <f t="shared" si="14"/>
        <v>26552.986000000001</v>
      </c>
      <c r="I56" s="286">
        <f t="shared" si="14"/>
        <v>27143.775000000001</v>
      </c>
      <c r="J56" s="286">
        <f t="shared" si="14"/>
        <v>27520.782999999999</v>
      </c>
      <c r="K56" s="286">
        <f t="shared" si="14"/>
        <v>28001.882000000001</v>
      </c>
      <c r="L56" s="286">
        <f t="shared" si="14"/>
        <v>28439.093000000001</v>
      </c>
      <c r="M56" s="286">
        <f t="shared" si="14"/>
        <v>28952.712</v>
      </c>
      <c r="N56" s="286">
        <f t="shared" si="14"/>
        <v>29377.773000000001</v>
      </c>
      <c r="O56" s="286">
        <f t="shared" si="14"/>
        <v>29921.876</v>
      </c>
      <c r="P56" s="286">
        <f t="shared" si="14"/>
        <v>30474.74</v>
      </c>
      <c r="Q56" s="286">
        <f t="shared" si="14"/>
        <v>31121.074000000001</v>
      </c>
      <c r="R56" s="286">
        <f t="shared" si="14"/>
        <v>31555.307000000001</v>
      </c>
      <c r="S56" s="286">
        <f t="shared" si="14"/>
        <v>32106.892</v>
      </c>
      <c r="T56" s="286">
        <f t="shared" si="14"/>
        <v>32703.541000000001</v>
      </c>
      <c r="U56" s="286">
        <f t="shared" si="14"/>
        <v>33313.675000000003</v>
      </c>
      <c r="V56" s="286">
        <f t="shared" si="14"/>
        <v>33938.718000000001</v>
      </c>
      <c r="W56" s="286">
        <f t="shared" si="14"/>
        <v>32349</v>
      </c>
      <c r="X56" s="286">
        <f t="shared" si="14"/>
        <v>33053</v>
      </c>
      <c r="Y56" s="286">
        <f t="shared" si="14"/>
        <v>33773.599999999999</v>
      </c>
      <c r="Z56" s="286">
        <f t="shared" si="14"/>
        <v>34509.300000000003</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C000"/>
  </sheetPr>
  <dimension ref="A1:AA43"/>
  <sheetViews>
    <sheetView topLeftCell="D1" workbookViewId="0">
      <pane xSplit="3" ySplit="2" topLeftCell="G21" activePane="bottomRight" state="frozen"/>
      <selection activeCell="D1" sqref="D1"/>
      <selection pane="topRight" activeCell="G1" sqref="G1"/>
      <selection pane="bottomLeft" activeCell="D3" sqref="D3"/>
      <selection pane="bottomRight" activeCell="G3" sqref="G3"/>
    </sheetView>
  </sheetViews>
  <sheetFormatPr defaultRowHeight="14.5"/>
  <cols>
    <col min="1" max="1" width="28" bestFit="1" customWidth="1"/>
    <col min="3" max="3" width="45.26953125" bestFit="1" customWidth="1"/>
    <col min="4" max="4" width="15.54296875" bestFit="1" customWidth="1"/>
    <col min="7" max="7" width="16.7265625" bestFit="1" customWidth="1"/>
    <col min="8" max="12" width="14.54296875" bestFit="1" customWidth="1"/>
    <col min="13" max="14" width="15.26953125" bestFit="1" customWidth="1"/>
    <col min="15" max="15" width="14.54296875" bestFit="1" customWidth="1"/>
    <col min="16" max="27" width="14.26953125" bestFit="1" customWidth="1"/>
  </cols>
  <sheetData>
    <row r="1" spans="1:27">
      <c r="G1" s="1">
        <v>1</v>
      </c>
      <c r="H1" s="1">
        <v>2</v>
      </c>
      <c r="I1" s="1">
        <v>3</v>
      </c>
      <c r="J1" s="1">
        <v>4</v>
      </c>
      <c r="K1" s="1">
        <v>5</v>
      </c>
      <c r="L1" s="1">
        <v>6</v>
      </c>
      <c r="M1" s="1">
        <v>7</v>
      </c>
      <c r="N1" s="1">
        <v>8</v>
      </c>
      <c r="O1" s="1">
        <v>9</v>
      </c>
      <c r="P1" s="1">
        <v>10</v>
      </c>
      <c r="Q1" s="1">
        <v>11</v>
      </c>
      <c r="R1" s="1">
        <v>12</v>
      </c>
      <c r="S1" s="1">
        <v>13</v>
      </c>
      <c r="T1" s="1">
        <v>14</v>
      </c>
      <c r="U1" s="1">
        <v>15</v>
      </c>
      <c r="V1" s="1">
        <v>16</v>
      </c>
      <c r="W1" s="1">
        <v>17</v>
      </c>
      <c r="X1" s="1">
        <v>18</v>
      </c>
      <c r="Y1" s="1">
        <v>19</v>
      </c>
      <c r="Z1" s="1">
        <v>20</v>
      </c>
      <c r="AA1" s="1">
        <v>21</v>
      </c>
    </row>
    <row r="2" spans="1:27">
      <c r="D2" t="s">
        <v>301</v>
      </c>
      <c r="E2">
        <v>2015</v>
      </c>
      <c r="F2">
        <v>2016</v>
      </c>
      <c r="G2">
        <v>2017</v>
      </c>
      <c r="H2">
        <v>2018</v>
      </c>
      <c r="I2">
        <v>2019</v>
      </c>
      <c r="J2">
        <v>2020</v>
      </c>
      <c r="K2">
        <v>2021</v>
      </c>
      <c r="L2">
        <v>2022</v>
      </c>
      <c r="M2">
        <v>2023</v>
      </c>
      <c r="N2">
        <v>2024</v>
      </c>
      <c r="O2">
        <v>2025</v>
      </c>
      <c r="P2">
        <v>2026</v>
      </c>
      <c r="Q2">
        <v>2027</v>
      </c>
      <c r="R2">
        <v>2028</v>
      </c>
      <c r="S2">
        <v>2029</v>
      </c>
      <c r="T2">
        <v>2030</v>
      </c>
      <c r="U2">
        <v>2031</v>
      </c>
      <c r="V2">
        <v>2032</v>
      </c>
      <c r="W2">
        <v>2033</v>
      </c>
      <c r="X2">
        <v>2034</v>
      </c>
      <c r="Y2">
        <v>2035</v>
      </c>
      <c r="Z2">
        <v>2036</v>
      </c>
      <c r="AA2">
        <v>2037</v>
      </c>
    </row>
    <row r="4" spans="1:27" ht="21">
      <c r="A4" s="291" t="s">
        <v>651</v>
      </c>
    </row>
    <row r="6" spans="1:27">
      <c r="A6" s="320" t="s">
        <v>721</v>
      </c>
    </row>
    <row r="7" spans="1:27">
      <c r="B7" t="s">
        <v>11</v>
      </c>
      <c r="C7" t="s">
        <v>728</v>
      </c>
      <c r="G7" s="64">
        <f>('AMX Global Tab (C)'!L94-'AMX Global Tab (C)'!K94)*('AMX Global Tab (C)'!$E$103*(1+Inflation)^G1)</f>
        <v>2414330.5317500001</v>
      </c>
      <c r="H7" s="323">
        <f>('AMX Global Tab (C)'!M94-'AMX Global Tab (C)'!L94)*('AMX Global Tab (C)'!$E$103*(1+Inflation)^H1)</f>
        <v>2517844.9532987811</v>
      </c>
      <c r="I7" s="323">
        <f>('AMX Global Tab (C)'!N94-'AMX Global Tab (C)'!M94)*('AMX Global Tab (C)'!$E$103*(1+Inflation)^I1)</f>
        <v>2625797.5556714498</v>
      </c>
      <c r="J7" s="323">
        <f>('AMX Global Tab (C)'!O94-'AMX Global Tab (C)'!N94)*('AMX Global Tab (C)'!$E$103*(1+Inflation)^J1)</f>
        <v>2738378.6258708597</v>
      </c>
      <c r="K7" s="323">
        <f>('AMX Global Tab (C)'!P94-'AMX Global Tab (C)'!O94)*('AMX Global Tab (C)'!$E$103*(1+Inflation)^K1)</f>
        <v>2855786.6094550616</v>
      </c>
      <c r="L7" s="323">
        <f>('AMX Global Tab (C)'!Q94-'AMX Global Tab (C)'!P94)*('AMX Global Tab (C)'!$E$103*(1+Inflation)^L1)</f>
        <v>2978228.4603354544</v>
      </c>
      <c r="M7" s="323">
        <f>('AMX Global Tab (C)'!R94-'AMX Global Tab (C)'!Q94)*('AMX Global Tab (C)'!$E$103*(1+Inflation)^M1)</f>
        <v>3105920.0055723581</v>
      </c>
      <c r="N7" s="323">
        <f>('AMX Global Tab (C)'!S94-'AMX Global Tab (C)'!R94)*('AMX Global Tab (C)'!$E$103*(1+Inflation)^N1)</f>
        <v>3239086.3258112883</v>
      </c>
      <c r="O7" s="323">
        <f>('AMX Global Tab (C)'!T94-'AMX Global Tab (C)'!S94)*('AMX Global Tab (C)'!$E$103*(1+Inflation)^O1)</f>
        <v>3377962.1520304396</v>
      </c>
      <c r="P7" s="323">
        <f>('AMX Global Tab (C)'!U94-'AMX Global Tab (C)'!T94)*('AMX Global Tab (C)'!$E$103*(1+Inflation)^P1)</f>
        <v>3522792.2792987316</v>
      </c>
      <c r="Q7" s="323">
        <f>('AMX Global Tab (C)'!V94-'AMX Global Tab (C)'!U94)*('AMX Global Tab (C)'!$E$103*(1+Inflation)^Q1)</f>
        <v>3673831.9982736851</v>
      </c>
      <c r="R7" s="323">
        <f>('AMX Global Tab (C)'!W94-'AMX Global Tab (C)'!V94)*('AMX Global Tab (C)'!$E$103*(1+Inflation)^R1)</f>
        <v>3831347.5451996583</v>
      </c>
      <c r="S7" s="323">
        <f>('AMX Global Tab (C)'!X94-'AMX Global Tab (C)'!W94)*('AMX Global Tab (C)'!$E$103*(1+Inflation)^S1)</f>
        <v>3995616.5712000853</v>
      </c>
      <c r="T7" s="323">
        <f>('AMX Global Tab (C)'!Y94-'AMX Global Tab (C)'!X94)*('AMX Global Tab (C)'!$E$103*(1+Inflation)^T1)</f>
        <v>4166928.631690274</v>
      </c>
      <c r="U7" s="323">
        <f>('AMX Global Tab (C)'!Z94-'AMX Global Tab (C)'!Y94)*('AMX Global Tab (C)'!$E$103*(1+Inflation)^U1)</f>
        <v>4345585.6967739863</v>
      </c>
      <c r="V7" s="323">
        <f>('AMX Global Tab (C)'!AA94-'AMX Global Tab (C)'!Z94)*('AMX Global Tab (C)'!$E$103*(1+Inflation)^V1)</f>
        <v>4531902.6835231744</v>
      </c>
      <c r="W7" s="323">
        <f>('AMX Global Tab (C)'!AB94-'AMX Global Tab (C)'!AA94)*('AMX Global Tab (C)'!$E$103*(1+Inflation)^W1)</f>
        <v>4726208.0110792341</v>
      </c>
      <c r="X7" s="323">
        <f>('AMX Global Tab (C)'!AC94-'AMX Global Tab (C)'!AB94)*('AMX Global Tab (C)'!$E$103*(1+Inflation)^X1)</f>
        <v>4928844.1795542445</v>
      </c>
      <c r="Y7" s="323">
        <f>('AMX Global Tab (C)'!AD94-'AMX Global Tab (C)'!AC94)*('AMX Global Tab (C)'!$E$103*(1+Inflation)^Y1)</f>
        <v>5140168.3737526797</v>
      </c>
      <c r="Z7" s="323">
        <f>('AMX Global Tab (C)'!AE94-'AMX Global Tab (C)'!AD94)*('AMX Global Tab (C)'!$E$103*(1+Inflation)^Z1)</f>
        <v>5360553.0927773239</v>
      </c>
      <c r="AA7" s="323">
        <f>('AMX Global Tab (C)'!AF94-'AMX Global Tab (C)'!AE94)*('AMX Global Tab (C)'!$E$103*(1+Inflation)^AA1)</f>
        <v>5590386.8066301532</v>
      </c>
    </row>
    <row r="8" spans="1:27">
      <c r="B8" t="s">
        <v>11</v>
      </c>
      <c r="C8" t="s">
        <v>726</v>
      </c>
      <c r="G8" s="144">
        <f>'AMX Global Tab (C)'!K111*('AMX Global Tab (C)'!$E$103)*((1+Inflation)^G1)</f>
        <v>2090702.3417283949</v>
      </c>
      <c r="H8" s="322">
        <f>'AMX Global Tab (C)'!L111*('AMX Global Tab (C)'!$E$103)*((1+Inflation)^H1)</f>
        <v>2180341.2046300001</v>
      </c>
      <c r="I8" s="322">
        <f>'AMX Global Tab (C)'!M111*('AMX Global Tab (C)'!$E$103)*((1+Inflation)^I1)</f>
        <v>2273823.3337785113</v>
      </c>
      <c r="J8" s="322">
        <f>'AMX Global Tab (C)'!N111*('AMX Global Tab (C)'!$E$103)*((1+Inflation)^J1)</f>
        <v>2371313.5092142643</v>
      </c>
      <c r="K8" s="322">
        <f>'AMX Global Tab (C)'!O111*('AMX Global Tab (C)'!$E$103)*((1+Inflation)^K1)</f>
        <v>2472983.5759218256</v>
      </c>
      <c r="L8" s="322">
        <f>'AMX Global Tab (C)'!P111*('AMX Global Tab (C)'!$E$103)*((1+Inflation)^L1)</f>
        <v>2579012.7467394737</v>
      </c>
      <c r="M8" s="322">
        <f>'AMX Global Tab (C)'!Q111*('AMX Global Tab (C)'!$E$103)*((1+Inflation)^M1)</f>
        <v>2689587.9182559284</v>
      </c>
      <c r="N8" s="322">
        <f>'AMX Global Tab (C)'!R111*('AMX Global Tab (C)'!$E$103)*((1+Inflation)^N1)</f>
        <v>2804904.0002511516</v>
      </c>
      <c r="O8" s="322">
        <f>'AMX Global Tab (C)'!S111*('AMX Global Tab (C)'!$E$103)*((1+Inflation)^O1)</f>
        <v>2925164.2592619192</v>
      </c>
      <c r="P8" s="322">
        <f>'AMX Global Tab (C)'!T111*('AMX Global Tab (C)'!$E$103)*((1+Inflation)^P1)</f>
        <v>3050580.6768777743</v>
      </c>
      <c r="Q8" s="322">
        <f>'AMX Global Tab (C)'!U111*('AMX Global Tab (C)'!$E$103)*((1+Inflation)^Q1)</f>
        <v>3181374.3233989086</v>
      </c>
      <c r="R8" s="322">
        <f>'AMX Global Tab (C)'!V111*('AMX Global Tab (C)'!$E$103)*((1+Inflation)^R1)</f>
        <v>3317775.7475146367</v>
      </c>
      <c r="S8" s="322">
        <f>'AMX Global Tab (C)'!W111*('AMX Global Tab (C)'!$E$103)*((1+Inflation)^S1)</f>
        <v>3460025.3826893265</v>
      </c>
      <c r="T8" s="322">
        <f>'AMX Global Tab (C)'!X111*('AMX Global Tab (C)'!$E$103)*((1+Inflation)^T1)</f>
        <v>3608373.9709721319</v>
      </c>
      <c r="U8" s="322">
        <f>'AMX Global Tab (C)'!Y111*('AMX Global Tab (C)'!$E$103)*((1+Inflation)^U1)</f>
        <v>3763083.0049775615</v>
      </c>
      <c r="V8" s="322">
        <f>'AMX Global Tab (C)'!Z111*('AMX Global Tab (C)'!$E$103)*((1+Inflation)^V1)</f>
        <v>3924425.1888159732</v>
      </c>
      <c r="W8" s="322">
        <f>'AMX Global Tab (C)'!AA111*('AMX Global Tab (C)'!$E$103)*((1+Inflation)^W1)</f>
        <v>4092684.9187864577</v>
      </c>
      <c r="X8" s="322">
        <f>'AMX Global Tab (C)'!AB111*('AMX Global Tab (C)'!$E$103)*((1+Inflation)^X1)</f>
        <v>4268158.7846794268</v>
      </c>
      <c r="Y8" s="322">
        <f>'AMX Global Tab (C)'!AC111*('AMX Global Tab (C)'!$E$103)*((1+Inflation)^Y1)</f>
        <v>4451156.0925725568</v>
      </c>
      <c r="Z8" s="322">
        <f>'AMX Global Tab (C)'!AD111*('AMX Global Tab (C)'!$E$103)*((1+Inflation)^Z1)</f>
        <v>4641999.4100416051</v>
      </c>
      <c r="AA8" s="322">
        <f>'AMX Global Tab (C)'!AE111*('AMX Global Tab (C)'!$E$103)*((1+Inflation)^AA1)</f>
        <v>4841025.1347471382</v>
      </c>
    </row>
    <row r="9" spans="1:27">
      <c r="B9" t="s">
        <v>11</v>
      </c>
      <c r="C9" t="s">
        <v>729</v>
      </c>
      <c r="G9" s="332">
        <f>('AMX Global Tab (C)'!$E$100*('AMX Global Tab (C)'!L108))*((1+Inflation)^G1)</f>
        <v>2059940.1486097085</v>
      </c>
      <c r="H9" s="332">
        <f>('AMX Global Tab (C)'!$E$100*('AMX Global Tab (C)'!M108))*((1+Inflation)^H1)</f>
        <v>2162182.3250833345</v>
      </c>
      <c r="I9" s="332">
        <f>('AMX Global Tab (C)'!$E$100*('AMX Global Tab (C)'!N108))*((1+Inflation)^I1)</f>
        <v>2251748.118074188</v>
      </c>
      <c r="J9" s="332">
        <f>('AMX Global Tab (C)'!$E$100*('AMX Global Tab (C)'!O108))*((1+Inflation)^J1)</f>
        <v>2327680.0482578692</v>
      </c>
      <c r="K9" s="332">
        <f>('AMX Global Tab (C)'!$E$100*('AMX Global Tab (C)'!P108))*((1+Inflation)^K1)</f>
        <v>2393558.9664869718</v>
      </c>
      <c r="L9" s="332">
        <f>('AMX Global Tab (C)'!$E$100*('AMX Global Tab (C)'!Q108))*((1+Inflation)^L1)</f>
        <v>2447050.610763215</v>
      </c>
      <c r="M9" s="332">
        <f>('AMX Global Tab (C)'!$E$100*('AMX Global Tab (C)'!R108))*((1+Inflation)^M1)</f>
        <v>2520462.1290861117</v>
      </c>
      <c r="N9" s="332">
        <f>('AMX Global Tab (C)'!$E$100*('AMX Global Tab (C)'!S108))*((1+Inflation)^N1)</f>
        <v>2596075.9929586947</v>
      </c>
      <c r="O9" s="332">
        <f>('AMX Global Tab (C)'!$E$100*('AMX Global Tab (C)'!T108))*((1+Inflation)^O1)</f>
        <v>2673958.2727474556</v>
      </c>
      <c r="P9" s="332">
        <f>('AMX Global Tab (C)'!$E$100*('AMX Global Tab (C)'!U108))*((1+Inflation)^P1)</f>
        <v>2754177.020929879</v>
      </c>
      <c r="Q9" s="332">
        <f>('AMX Global Tab (C)'!$E$100*('AMX Global Tab (C)'!V108))*((1+Inflation)^Q1)</f>
        <v>2836802.3315577758</v>
      </c>
      <c r="R9" s="332">
        <f>('AMX Global Tab (C)'!$E$100*('AMX Global Tab (C)'!W108))*((1+Inflation)^R1)</f>
        <v>2921906.4015045087</v>
      </c>
      <c r="S9" s="332">
        <f>('AMX Global Tab (C)'!$E$100*('AMX Global Tab (C)'!X108))*((1+Inflation)^S1)</f>
        <v>3009563.5935496436</v>
      </c>
      <c r="T9" s="332">
        <f>('AMX Global Tab (C)'!$E$100*('AMX Global Tab (C)'!Y108))*((1+Inflation)^T1)</f>
        <v>3099850.5013561333</v>
      </c>
      <c r="U9" s="332">
        <f>('AMX Global Tab (C)'!$E$100*('AMX Global Tab (C)'!Z108))*((1+Inflation)^U1)</f>
        <v>3192846.0163968173</v>
      </c>
      <c r="V9" s="332">
        <f>('AMX Global Tab (C)'!$E$100*('AMX Global Tab (C)'!AA108))*((1+Inflation)^V1)</f>
        <v>3288631.3968887213</v>
      </c>
      <c r="W9" s="332">
        <f>('AMX Global Tab (C)'!$E$100*('AMX Global Tab (C)'!AB108))*((1+Inflation)^W1)</f>
        <v>3387290.338795383</v>
      </c>
      <c r="X9" s="332">
        <f>('AMX Global Tab (C)'!$E$100*('AMX Global Tab (C)'!AC108))*((1+Inflation)^X1)</f>
        <v>3488909.0489592445</v>
      </c>
      <c r="Y9" s="332">
        <f>('AMX Global Tab (C)'!$E$100*('AMX Global Tab (C)'!AD108))*((1+Inflation)^Y1)</f>
        <v>3593576.3204280217</v>
      </c>
      <c r="Z9" s="332">
        <f>('AMX Global Tab (C)'!$E$100*('AMX Global Tab (C)'!AE108))*((1+Inflation)^Z1)</f>
        <v>3701383.6100408626</v>
      </c>
      <c r="AA9" s="332">
        <f>('AMX Global Tab (C)'!$E$100*('AMX Global Tab (C)'!AF108))*((1+Inflation)^AA1)</f>
        <v>3812425.1183420876</v>
      </c>
    </row>
    <row r="10" spans="1:27">
      <c r="B10" t="s">
        <v>1</v>
      </c>
      <c r="C10" t="s">
        <v>731</v>
      </c>
      <c r="G10" s="25">
        <f>'AMX Global Tab (C)'!L107*(SUM('AMX Global Tab (C)'!$B$108:$B$110))*((1+Inflation)^G1)</f>
        <v>920820</v>
      </c>
      <c r="H10" s="25">
        <f>'AMX Global Tab (C)'!M107*(SUM('AMX Global Tab (C)'!$B$108:$B$110))*((1+Inflation)^H1)</f>
        <v>1102472.0030400001</v>
      </c>
      <c r="I10" s="25">
        <f>'AMX Global Tab (C)'!N107*(SUM('AMX Global Tab (C)'!$B$108:$B$110))*((1+Inflation)^I1)</f>
        <v>3483056.3305936502</v>
      </c>
      <c r="J10" s="25">
        <f>'AMX Global Tab (C)'!O107*(SUM('AMX Global Tab (C)'!$B$108:$B$110))*((1+Inflation)^J1)</f>
        <v>626337.38027524645</v>
      </c>
      <c r="K10" s="25">
        <f>'AMX Global Tab (C)'!P107*(SUM('AMX Global Tab (C)'!$B$108:$B$110))*((1+Inflation)^K1)</f>
        <v>0</v>
      </c>
      <c r="L10" s="25">
        <f>'AMX Global Tab (C)'!Q107*(SUM('AMX Global Tab (C)'!$B$108:$B$110))*((1+Inflation)^L1)</f>
        <v>0</v>
      </c>
      <c r="M10" s="25">
        <f>'AMX Global Tab (C)'!R107*(SUM('AMX Global Tab (C)'!$B$108:$B$110))*((1+Inflation)^M1)</f>
        <v>0</v>
      </c>
      <c r="N10" s="25">
        <f>'AMX Global Tab (C)'!S107*(SUM('AMX Global Tab (C)'!$B$108:$B$110))*((1+Inflation)^N1)</f>
        <v>0</v>
      </c>
      <c r="O10" s="25">
        <f>'AMX Global Tab (C)'!T107*(SUM('AMX Global Tab (C)'!$B$108:$B$110))*((1+Inflation)^O1)</f>
        <v>0</v>
      </c>
      <c r="P10" s="25">
        <f>'AMX Global Tab (C)'!U107*(SUM('AMX Global Tab (C)'!$B$108:$B$110))*((1+Inflation)^P1)</f>
        <v>0</v>
      </c>
      <c r="Q10" s="25">
        <f>'AMX Global Tab (C)'!V107*(SUM('AMX Global Tab (C)'!$B$108:$B$110))*((1+Inflation)^Q1)</f>
        <v>0</v>
      </c>
      <c r="R10" s="25">
        <f>'AMX Global Tab (C)'!W107*(SUM('AMX Global Tab (C)'!$B$108:$B$110))*((1+Inflation)^R1)</f>
        <v>0</v>
      </c>
      <c r="S10" s="25">
        <f>'AMX Global Tab (C)'!X107*(SUM('AMX Global Tab (C)'!$B$108:$B$110))*((1+Inflation)^S1)</f>
        <v>0</v>
      </c>
      <c r="T10" s="25">
        <f>'AMX Global Tab (C)'!Y107*(SUM('AMX Global Tab (C)'!$B$108:$B$110))*((1+Inflation)^T1)</f>
        <v>0</v>
      </c>
      <c r="U10" s="25">
        <f>'AMX Global Tab (C)'!Z107*(SUM('AMX Global Tab (C)'!$B$108:$B$110))*((1+Inflation)^U1)</f>
        <v>0</v>
      </c>
      <c r="V10" s="25">
        <f>'AMX Global Tab (C)'!AA107*(SUM('AMX Global Tab (C)'!$B$108:$B$110))*((1+Inflation)^V1)</f>
        <v>0</v>
      </c>
      <c r="W10" s="25">
        <f>'AMX Global Tab (C)'!AB107*(SUM('AMX Global Tab (C)'!$B$108:$B$110))*((1+Inflation)^W1)</f>
        <v>0</v>
      </c>
      <c r="X10" s="25">
        <f>'AMX Global Tab (C)'!AC107*(SUM('AMX Global Tab (C)'!$B$108:$B$110))*((1+Inflation)^X1)</f>
        <v>0</v>
      </c>
      <c r="Y10" s="25">
        <f>'AMX Global Tab (C)'!AD107*(SUM('AMX Global Tab (C)'!$B$108:$B$110))*((1+Inflation)^Y1)</f>
        <v>0</v>
      </c>
      <c r="Z10" s="25">
        <f>'AMX Global Tab (C)'!AE107*(SUM('AMX Global Tab (C)'!$B$108:$B$110))*((1+Inflation)^Z1)</f>
        <v>0</v>
      </c>
      <c r="AA10" s="25">
        <f>'AMX Global Tab (C)'!AF107*(SUM('AMX Global Tab (C)'!$B$108:$B$110))*((1+Inflation)^AA1)</f>
        <v>0</v>
      </c>
    </row>
    <row r="11" spans="1:27" s="277" customFormat="1">
      <c r="B11" s="277" t="s">
        <v>11</v>
      </c>
      <c r="C11" s="277" t="s">
        <v>730</v>
      </c>
      <c r="G11" s="25">
        <f>('AMX Global Tab (C)'!$E$100*('AMX Global Tab (C)'!L109))*((1+Inflation)^G1)</f>
        <v>4619528.4997526649</v>
      </c>
      <c r="H11" s="25">
        <f>('AMX Global Tab (C)'!$E$100*('AMX Global Tab (C)'!M109))*((1+Inflation)^H1)</f>
        <v>4758114.3547452446</v>
      </c>
      <c r="I11" s="25">
        <f>('AMX Global Tab (C)'!$E$100*('AMX Global Tab (C)'!N109))*((1+Inflation)^I1)</f>
        <v>4900857.7853876026</v>
      </c>
      <c r="J11" s="25">
        <f>('AMX Global Tab (C)'!$E$100*('AMX Global Tab (C)'!O109))*((1+Inflation)^J1)</f>
        <v>5047883.5189492302</v>
      </c>
      <c r="K11" s="25">
        <f>('AMX Global Tab (C)'!$E$100*('AMX Global Tab (C)'!P109))*((1+Inflation)^K1)</f>
        <v>5199320.0245177066</v>
      </c>
      <c r="L11" s="25">
        <f>('AMX Global Tab (C)'!$E$100*('AMX Global Tab (C)'!Q109))*((1+Inflation)^L1)</f>
        <v>5355299.6252532378</v>
      </c>
      <c r="M11" s="25">
        <f>('AMX Global Tab (C)'!$E$100*('AMX Global Tab (C)'!R109))*((1+Inflation)^M1)</f>
        <v>5515958.614010836</v>
      </c>
      <c r="N11" s="25">
        <f>('AMX Global Tab (C)'!$E$100*('AMX Global Tab (C)'!S109))*((1+Inflation)^N1)</f>
        <v>5681437.37243116</v>
      </c>
      <c r="O11" s="25">
        <f>('AMX Global Tab (C)'!$E$100*('AMX Global Tab (C)'!T109))*((1+Inflation)^O1)</f>
        <v>5851880.4936040947</v>
      </c>
      <c r="P11" s="25">
        <f>('AMX Global Tab (C)'!$E$100*('AMX Global Tab (C)'!U109))*((1+Inflation)^P1)</f>
        <v>6027436.9084122181</v>
      </c>
      <c r="Q11" s="25">
        <f>('AMX Global Tab (C)'!$E$100*('AMX Global Tab (C)'!V109))*((1+Inflation)^Q1)</f>
        <v>6208260.0156645849</v>
      </c>
      <c r="R11" s="25">
        <f>('AMX Global Tab (C)'!$E$100*('AMX Global Tab (C)'!W109))*((1+Inflation)^R1)</f>
        <v>6394507.8161345208</v>
      </c>
      <c r="S11" s="25">
        <f>('AMX Global Tab (C)'!$E$100*('AMX Global Tab (C)'!X109))*((1+Inflation)^S1)</f>
        <v>6586474.7774795694</v>
      </c>
      <c r="T11" s="25">
        <f>('AMX Global Tab (C)'!$E$100*('AMX Global Tab (C)'!Y109))*((1+Inflation)^T1)</f>
        <v>6784204.6994707994</v>
      </c>
      <c r="U11" s="25">
        <f>('AMX Global Tab (C)'!$E$100*('AMX Global Tab (C)'!Z109))*((1+Inflation)^U1)</f>
        <v>6987870.5894817729</v>
      </c>
      <c r="V11" s="25">
        <f>('AMX Global Tab (C)'!$E$100*('AMX Global Tab (C)'!AA109))*((1+Inflation)^V1)</f>
        <v>7197650.6486638775</v>
      </c>
      <c r="W11" s="25">
        <f>('AMX Global Tab (C)'!$E$100*('AMX Global Tab (C)'!AB109))*((1+Inflation)^W1)</f>
        <v>7413728.4278663769</v>
      </c>
      <c r="X11" s="25">
        <f>('AMX Global Tab (C)'!$E$100*('AMX Global Tab (C)'!AC109))*((1+Inflation)^X1)</f>
        <v>7636292.9882372282</v>
      </c>
      <c r="Y11" s="25">
        <f>('AMX Global Tab (C)'!$E$100*('AMX Global Tab (C)'!AD109))*((1+Inflation)^Y1)</f>
        <v>7865539.0666452525</v>
      </c>
      <c r="Z11" s="25">
        <f>('AMX Global Tab (C)'!$E$100*('AMX Global Tab (C)'!AE109))*((1+Inflation)^Z1)</f>
        <v>8101667.2460683426</v>
      </c>
      <c r="AA11" s="25">
        <f>('AMX Global Tab (C)'!$E$100*('AMX Global Tab (C)'!AF109))*((1+Inflation)^AA1)</f>
        <v>8344884.131096838</v>
      </c>
    </row>
    <row r="12" spans="1:27" s="320" customFormat="1">
      <c r="B12" s="320" t="s">
        <v>11</v>
      </c>
      <c r="C12" s="30" t="s">
        <v>749</v>
      </c>
      <c r="G12" s="25">
        <f>('AMX Global Tab (C)'!$I$140+'AMX Global Tab (C)'!$I$141)*((1+Inflation)^'MM Repl Benefit'!G1)</f>
        <v>1056367.407132</v>
      </c>
      <c r="H12" s="25">
        <f>('AMX Global Tab (C)'!$I$140+'AMX Global Tab (C)'!$I$141)*((1+Inflation)^'MM Repl Benefit'!H1)</f>
        <v>1088058.4293459598</v>
      </c>
      <c r="I12" s="25">
        <f>('AMX Global Tab (C)'!$I$140+'AMX Global Tab (C)'!$I$141)*((1+Inflation)^'MM Repl Benefit'!I1)</f>
        <v>1120700.1822263387</v>
      </c>
      <c r="J12" s="25">
        <f>('AMX Global Tab (C)'!$I$140+'AMX Global Tab (C)'!$I$141)*((1+Inflation)^'MM Repl Benefit'!J1)</f>
        <v>1154321.1876931288</v>
      </c>
      <c r="K12" s="25">
        <f>('AMX Global Tab (C)'!$I$140+'AMX Global Tab (C)'!$I$141)*((1+Inflation)^'MM Repl Benefit'!K1)</f>
        <v>1188950.8233239225</v>
      </c>
      <c r="L12" s="25">
        <f>('AMX Global Tab (C)'!$I$140+'AMX Global Tab (C)'!$I$141)*((1+Inflation)^'MM Repl Benefit'!L1)</f>
        <v>1224619.3480236402</v>
      </c>
      <c r="M12" s="25">
        <f>('AMX Global Tab (C)'!$I$140+'AMX Global Tab (C)'!$I$141)*((1+Inflation)^'MM Repl Benefit'!M1)</f>
        <v>1261357.9284643496</v>
      </c>
      <c r="N12" s="25">
        <f>('AMX Global Tab (C)'!$I$140+'AMX Global Tab (C)'!$I$141)*((1+Inflation)^'MM Repl Benefit'!N1)</f>
        <v>1299198.6663182799</v>
      </c>
      <c r="O12" s="25">
        <f>('AMX Global Tab (C)'!$I$140+'AMX Global Tab (C)'!$I$141)*((1+Inflation)^'MM Repl Benefit'!O1)</f>
        <v>1338174.6263078284</v>
      </c>
      <c r="P12" s="25">
        <f>('AMX Global Tab (C)'!$I$140+'AMX Global Tab (C)'!$I$141)*((1+Inflation)^'MM Repl Benefit'!P1)</f>
        <v>1378319.8650970631</v>
      </c>
      <c r="Q12" s="25">
        <f>('AMX Global Tab (C)'!$I$140+'AMX Global Tab (C)'!$I$141)*((1+Inflation)^'MM Repl Benefit'!Q1)</f>
        <v>1419669.4610499751</v>
      </c>
      <c r="R12" s="25">
        <f>('AMX Global Tab (C)'!$I$140+'AMX Global Tab (C)'!$I$141)*((1+Inflation)^'MM Repl Benefit'!R1)</f>
        <v>1462259.5448814742</v>
      </c>
      <c r="S12" s="25">
        <f>('AMX Global Tab (C)'!$I$140+'AMX Global Tab (C)'!$I$141)*((1+Inflation)^'MM Repl Benefit'!S1)</f>
        <v>1506127.3312279184</v>
      </c>
      <c r="T12" s="25">
        <f>('AMX Global Tab (C)'!$I$140+'AMX Global Tab (C)'!$I$141)*((1+Inflation)^'MM Repl Benefit'!T1)</f>
        <v>1551311.1511647562</v>
      </c>
      <c r="U12" s="25">
        <f>('AMX Global Tab (C)'!$I$140+'AMX Global Tab (C)'!$I$141)*((1+Inflation)^'MM Repl Benefit'!U1)</f>
        <v>1597850.4856996988</v>
      </c>
      <c r="V12" s="25">
        <f>('AMX Global Tab (C)'!$I$140+'AMX Global Tab (C)'!$I$141)*((1+Inflation)^'MM Repl Benefit'!V1)</f>
        <v>1645786.0002706896</v>
      </c>
      <c r="W12" s="25">
        <f>('AMX Global Tab (C)'!$I$140+'AMX Global Tab (C)'!$I$141)*((1+Inflation)^'MM Repl Benefit'!W1)</f>
        <v>1695159.5802788101</v>
      </c>
      <c r="X12" s="25">
        <f>('AMX Global Tab (C)'!$I$140+'AMX Global Tab (C)'!$I$141)*((1+Inflation)^'MM Repl Benefit'!X1)</f>
        <v>1746014.3676871746</v>
      </c>
      <c r="Y12" s="25">
        <f>('AMX Global Tab (C)'!$I$140+'AMX Global Tab (C)'!$I$141)*((1+Inflation)^'MM Repl Benefit'!Y1)</f>
        <v>1798394.7987177898</v>
      </c>
      <c r="Z12" s="25">
        <f>('AMX Global Tab (C)'!$I$140+'AMX Global Tab (C)'!$I$141)*((1+Inflation)^'MM Repl Benefit'!Z1)</f>
        <v>1852346.6426793234</v>
      </c>
      <c r="AA12" s="25">
        <f>('AMX Global Tab (C)'!$I$140+'AMX Global Tab (C)'!$I$141)*((1+Inflation)^'MM Repl Benefit'!AA1)</f>
        <v>1907917.0419597027</v>
      </c>
    </row>
    <row r="13" spans="1:27" s="32" customFormat="1">
      <c r="G13" s="111"/>
      <c r="H13" s="111"/>
      <c r="I13" s="111"/>
      <c r="J13" s="111"/>
      <c r="K13" s="111"/>
      <c r="L13" s="111"/>
      <c r="M13" s="111"/>
      <c r="N13" s="111"/>
      <c r="O13" s="111"/>
      <c r="P13" s="111"/>
      <c r="Q13" s="111"/>
      <c r="R13" s="111"/>
      <c r="S13" s="111"/>
      <c r="T13" s="111"/>
      <c r="U13" s="111"/>
      <c r="V13" s="111"/>
      <c r="W13" s="111"/>
      <c r="X13" s="111"/>
      <c r="Y13" s="111"/>
      <c r="Z13" s="111"/>
      <c r="AA13" s="111"/>
    </row>
    <row r="14" spans="1:27" s="277" customFormat="1">
      <c r="C14" s="321" t="s">
        <v>709</v>
      </c>
      <c r="D14" s="64">
        <f>SUM(G15:AA15)</f>
        <v>378080403.11355239</v>
      </c>
      <c r="G14" s="144"/>
      <c r="H14" s="144"/>
      <c r="I14" s="144"/>
      <c r="J14" s="144"/>
      <c r="K14" s="144"/>
      <c r="L14" s="144"/>
      <c r="M14" s="144"/>
      <c r="N14" s="144"/>
      <c r="O14" s="144"/>
      <c r="P14" s="144"/>
      <c r="Q14" s="144"/>
      <c r="R14" s="144"/>
      <c r="S14" s="144"/>
      <c r="T14" s="144"/>
      <c r="U14" s="144"/>
      <c r="V14" s="144"/>
      <c r="W14" s="144"/>
      <c r="X14" s="144"/>
      <c r="Y14" s="144"/>
      <c r="Z14" s="144"/>
      <c r="AA14" s="144"/>
    </row>
    <row r="15" spans="1:27" s="277" customFormat="1">
      <c r="C15" s="321" t="s">
        <v>695</v>
      </c>
      <c r="D15" s="147">
        <f>NPV('AMX Global Tab (C)'!$B$13,G15:AA15)</f>
        <v>169503904.01621589</v>
      </c>
      <c r="G15" s="144">
        <f t="shared" ref="G15:AA15" si="0">SUM(G7:G12)</f>
        <v>13161688.928972768</v>
      </c>
      <c r="H15" s="144">
        <f t="shared" si="0"/>
        <v>13809013.270143321</v>
      </c>
      <c r="I15" s="144">
        <f t="shared" si="0"/>
        <v>16655983.305731742</v>
      </c>
      <c r="J15" s="144">
        <f t="shared" si="0"/>
        <v>14265914.270260599</v>
      </c>
      <c r="K15" s="144">
        <f t="shared" si="0"/>
        <v>14110599.999705488</v>
      </c>
      <c r="L15" s="144">
        <f t="shared" si="0"/>
        <v>14584210.791115021</v>
      </c>
      <c r="M15" s="144">
        <f t="shared" si="0"/>
        <v>15093286.595389584</v>
      </c>
      <c r="N15" s="144">
        <f t="shared" si="0"/>
        <v>15620702.357770575</v>
      </c>
      <c r="O15" s="144">
        <f t="shared" si="0"/>
        <v>16167139.803951738</v>
      </c>
      <c r="P15" s="144">
        <f t="shared" si="0"/>
        <v>16733306.750615666</v>
      </c>
      <c r="Q15" s="144">
        <f t="shared" si="0"/>
        <v>17319938.129944928</v>
      </c>
      <c r="R15" s="144">
        <f t="shared" si="0"/>
        <v>17927797.055234797</v>
      </c>
      <c r="S15" s="144">
        <f t="shared" si="0"/>
        <v>18557807.656146541</v>
      </c>
      <c r="T15" s="144">
        <f t="shared" si="0"/>
        <v>19210668.954654094</v>
      </c>
      <c r="U15" s="144">
        <f t="shared" si="0"/>
        <v>19887235.793329835</v>
      </c>
      <c r="V15" s="144">
        <f t="shared" si="0"/>
        <v>20588395.918162439</v>
      </c>
      <c r="W15" s="144">
        <f t="shared" si="0"/>
        <v>21315071.276806261</v>
      </c>
      <c r="X15" s="144">
        <f t="shared" si="0"/>
        <v>22068219.369117316</v>
      </c>
      <c r="Y15" s="144">
        <f t="shared" si="0"/>
        <v>22848834.652116299</v>
      </c>
      <c r="Z15" s="144">
        <f t="shared" si="0"/>
        <v>23657950.001607455</v>
      </c>
      <c r="AA15" s="144">
        <f t="shared" si="0"/>
        <v>24496638.232775919</v>
      </c>
    </row>
    <row r="16" spans="1:27" s="277" customFormat="1"/>
    <row r="17" spans="1:27" s="290" customFormat="1"/>
    <row r="18" spans="1:27" ht="21">
      <c r="A18" s="291" t="s">
        <v>650</v>
      </c>
      <c r="C18" s="1" t="s">
        <v>445</v>
      </c>
      <c r="E18" s="292">
        <f>'AMX Global Tab (C)'!J19</f>
        <v>0</v>
      </c>
      <c r="F18" s="292">
        <f>'AMX Global Tab (C)'!K19</f>
        <v>0</v>
      </c>
      <c r="G18" s="292">
        <f>'AMX Global Tab (C)'!L19</f>
        <v>0.01</v>
      </c>
      <c r="H18" s="292">
        <f>'AMX Global Tab (C)'!M19</f>
        <v>0.19</v>
      </c>
      <c r="I18" s="292">
        <f>'AMX Global Tab (C)'!N19</f>
        <v>0.37</v>
      </c>
      <c r="J18" s="292">
        <f>'AMX Global Tab (C)'!O19</f>
        <v>0.55000000000000004</v>
      </c>
      <c r="K18" s="292">
        <f>'AMX Global Tab (C)'!P19</f>
        <v>0.73</v>
      </c>
      <c r="L18" s="292">
        <f>'AMX Global Tab (C)'!Q19</f>
        <v>0.90999999999999992</v>
      </c>
      <c r="M18" s="292">
        <f>'AMX Global Tab (C)'!R19</f>
        <v>0.99999999999999989</v>
      </c>
      <c r="N18" s="292">
        <f>'AMX Global Tab (C)'!S19</f>
        <v>0.99999999999999989</v>
      </c>
      <c r="O18" s="292">
        <f>'AMX Global Tab (C)'!T19</f>
        <v>0.99999999999999989</v>
      </c>
      <c r="P18" s="292">
        <f>'AMX Global Tab (C)'!U19</f>
        <v>0.99999999999999989</v>
      </c>
      <c r="Q18" s="292">
        <f>'AMX Global Tab (C)'!V19</f>
        <v>0.99999999999999989</v>
      </c>
      <c r="R18" s="292">
        <f>'AMX Global Tab (C)'!W19</f>
        <v>0.99999999999999989</v>
      </c>
      <c r="S18" s="292">
        <f>'AMX Global Tab (C)'!X19</f>
        <v>0.99999999999999989</v>
      </c>
      <c r="T18" s="292">
        <f>'AMX Global Tab (C)'!Y19</f>
        <v>0.99999999999999989</v>
      </c>
      <c r="U18" s="292">
        <f>'AMX Global Tab (C)'!Z19</f>
        <v>0.99999999999999989</v>
      </c>
      <c r="V18" s="292">
        <f>'AMX Global Tab (C)'!AA19</f>
        <v>0.99999999999999989</v>
      </c>
      <c r="W18" s="292">
        <f>'AMX Global Tab (C)'!AB19</f>
        <v>0.99999999999999989</v>
      </c>
      <c r="X18" s="292">
        <f>'AMX Global Tab (C)'!AC19</f>
        <v>0.99999999999999989</v>
      </c>
      <c r="Y18" s="292">
        <f>'AMX Global Tab (C)'!AD19</f>
        <v>0.99999999999999989</v>
      </c>
      <c r="Z18" s="292">
        <f>'AMX Global Tab (C)'!AE19</f>
        <v>0.99999999999999989</v>
      </c>
      <c r="AA18" s="292">
        <f>'AMX Global Tab (C)'!AF19</f>
        <v>0.99999999999999989</v>
      </c>
    </row>
    <row r="19" spans="1:27" s="277" customFormat="1" ht="21">
      <c r="A19" s="291"/>
      <c r="C19" s="1" t="s">
        <v>652</v>
      </c>
      <c r="E19" s="292">
        <f>'AMX Global Tab (C)'!J20</f>
        <v>0</v>
      </c>
      <c r="F19" s="292">
        <f>'AMX Global Tab (C)'!K20</f>
        <v>0</v>
      </c>
      <c r="G19" s="292">
        <f>'AMX Global Tab (C)'!L20</f>
        <v>0.01</v>
      </c>
      <c r="H19" s="292">
        <f>'AMX Global Tab (C)'!M20</f>
        <v>0.17500000000000002</v>
      </c>
      <c r="I19" s="292">
        <f>'AMX Global Tab (C)'!N20</f>
        <v>0.34</v>
      </c>
      <c r="J19" s="292">
        <f>'AMX Global Tab (C)'!O20</f>
        <v>0.505</v>
      </c>
      <c r="K19" s="292">
        <f>'AMX Global Tab (C)'!P20</f>
        <v>0.67</v>
      </c>
      <c r="L19" s="292">
        <f>'AMX Global Tab (C)'!Q20</f>
        <v>0.83500000000000008</v>
      </c>
      <c r="M19" s="292">
        <f>'AMX Global Tab (C)'!R20</f>
        <v>1</v>
      </c>
      <c r="N19" s="292">
        <f>'AMX Global Tab (C)'!S20</f>
        <v>1</v>
      </c>
      <c r="O19" s="292">
        <f>'AMX Global Tab (C)'!T20</f>
        <v>1</v>
      </c>
      <c r="P19" s="292">
        <f>'AMX Global Tab (C)'!U20</f>
        <v>1</v>
      </c>
      <c r="Q19" s="292">
        <f>'AMX Global Tab (C)'!V20</f>
        <v>1</v>
      </c>
      <c r="R19" s="292">
        <f>'AMX Global Tab (C)'!W20</f>
        <v>1</v>
      </c>
      <c r="S19" s="292">
        <f>'AMX Global Tab (C)'!X20</f>
        <v>1</v>
      </c>
      <c r="T19" s="292">
        <f>'AMX Global Tab (C)'!Y20</f>
        <v>1</v>
      </c>
      <c r="U19" s="292">
        <f>'AMX Global Tab (C)'!Z20</f>
        <v>1</v>
      </c>
      <c r="V19" s="292">
        <f>'AMX Global Tab (C)'!AA20</f>
        <v>1</v>
      </c>
      <c r="W19" s="292">
        <f>'AMX Global Tab (C)'!AB20</f>
        <v>1</v>
      </c>
      <c r="X19" s="292">
        <f>'AMX Global Tab (C)'!AC20</f>
        <v>1</v>
      </c>
      <c r="Y19" s="292">
        <f>'AMX Global Tab (C)'!AD20</f>
        <v>1</v>
      </c>
      <c r="Z19" s="292">
        <f>'AMX Global Tab (C)'!AE20</f>
        <v>1</v>
      </c>
      <c r="AA19" s="292">
        <f>'AMX Global Tab (C)'!AF20</f>
        <v>1</v>
      </c>
    </row>
    <row r="20" spans="1:27" s="277" customFormat="1">
      <c r="C20" s="1" t="s">
        <v>753</v>
      </c>
      <c r="E20" s="357">
        <v>0</v>
      </c>
      <c r="F20" s="357">
        <f>'1. AMI Network (R)'!T1</f>
        <v>0</v>
      </c>
      <c r="G20" s="357">
        <f>'1. AMI Network (R)'!U1</f>
        <v>0</v>
      </c>
      <c r="H20" s="357">
        <f>'1. AMI Network (R)'!V1</f>
        <v>0</v>
      </c>
      <c r="I20" s="357">
        <f>'1. AMI Network (R)'!W1</f>
        <v>0</v>
      </c>
      <c r="J20" s="357">
        <f>'1. AMI Network (R)'!X1</f>
        <v>0</v>
      </c>
      <c r="K20" s="357">
        <f>'1. AMI Network (R)'!Y1</f>
        <v>0</v>
      </c>
      <c r="L20" s="357">
        <f>'1. AMI Network (R)'!Z1</f>
        <v>0</v>
      </c>
      <c r="M20" s="357">
        <f>'1. AMI Network (R)'!AA1</f>
        <v>0</v>
      </c>
      <c r="N20" s="357">
        <f>'1. AMI Network (R)'!AB1</f>
        <v>0</v>
      </c>
      <c r="O20" s="357">
        <f>'1. AMI Network (R)'!AC1</f>
        <v>0</v>
      </c>
      <c r="P20" s="357">
        <f>'1. AMI Network (R)'!AD1</f>
        <v>0</v>
      </c>
      <c r="Q20" s="357">
        <f>'1. AMI Network (R)'!AE1</f>
        <v>0</v>
      </c>
      <c r="R20" s="357">
        <f>'1. AMI Network (R)'!AF1</f>
        <v>0</v>
      </c>
      <c r="S20" s="357">
        <f>'1. AMI Network (R)'!AG1</f>
        <v>0</v>
      </c>
      <c r="T20" s="357">
        <f>'1. AMI Network (R)'!AH1</f>
        <v>0</v>
      </c>
      <c r="U20" s="357">
        <f>'1. AMI Network (R)'!AI1</f>
        <v>0</v>
      </c>
      <c r="V20" s="357">
        <f>'1. AMI Network (R)'!AJ1</f>
        <v>0</v>
      </c>
      <c r="W20" s="357">
        <f>'1. AMI Network (R)'!AK1</f>
        <v>0</v>
      </c>
      <c r="X20" s="357">
        <f>'1. AMI Network (R)'!AL1</f>
        <v>0</v>
      </c>
      <c r="Y20" s="357">
        <f>X20</f>
        <v>0</v>
      </c>
      <c r="Z20" s="357">
        <f t="shared" ref="Z20:AA20" si="1">Y20</f>
        <v>0</v>
      </c>
      <c r="AA20" s="357">
        <f t="shared" si="1"/>
        <v>0</v>
      </c>
    </row>
    <row r="21" spans="1:27" s="277" customFormat="1">
      <c r="A21" s="277" t="s">
        <v>721</v>
      </c>
    </row>
    <row r="22" spans="1:27" s="277" customFormat="1">
      <c r="B22" s="277" t="s">
        <v>11</v>
      </c>
      <c r="C22" s="277" t="s">
        <v>725</v>
      </c>
      <c r="G22" s="64">
        <f>('AMX Global Tab (C)'!L94-'AMX Global Tab (C)'!K94)*('AMX Global Tab (C)'!$E$103*(1+Inflation)^G1)*(1-G19)</f>
        <v>2390187.2264324999</v>
      </c>
      <c r="H22" s="323">
        <f>('AMX Global Tab (C)'!M94-'AMX Global Tab (C)'!L94)*('AMX Global Tab (C)'!$E$103*(1+Inflation)^H1)*(1-H19)</f>
        <v>2077222.0864714943</v>
      </c>
      <c r="I22" s="323"/>
      <c r="J22" s="323"/>
      <c r="K22" s="323"/>
      <c r="L22" s="323"/>
      <c r="M22" s="323"/>
      <c r="N22" s="323"/>
      <c r="O22" s="323"/>
      <c r="P22" s="323"/>
      <c r="Q22" s="323"/>
      <c r="R22" s="323"/>
      <c r="S22" s="323"/>
      <c r="T22" s="323"/>
      <c r="U22" s="323"/>
      <c r="V22" s="323"/>
      <c r="W22" s="323"/>
      <c r="X22" s="323"/>
      <c r="Y22" s="323"/>
      <c r="Z22" s="323"/>
      <c r="AA22" s="323"/>
    </row>
    <row r="23" spans="1:27" s="277" customFormat="1">
      <c r="B23" s="277" t="s">
        <v>11</v>
      </c>
      <c r="C23" s="277" t="s">
        <v>726</v>
      </c>
      <c r="G23" s="144">
        <f>G8*(1-G19)</f>
        <v>2069795.3183111108</v>
      </c>
      <c r="H23" s="322">
        <f>H8*(1-H19)</f>
        <v>1798781.4938197499</v>
      </c>
      <c r="I23" s="322"/>
      <c r="J23" s="322"/>
      <c r="K23" s="322"/>
      <c r="L23" s="322"/>
      <c r="M23" s="322"/>
      <c r="N23" s="322"/>
      <c r="O23" s="322"/>
      <c r="P23" s="322"/>
      <c r="Q23" s="322"/>
      <c r="R23" s="322"/>
      <c r="S23" s="322"/>
      <c r="T23" s="322"/>
      <c r="U23" s="322"/>
      <c r="V23" s="322"/>
      <c r="W23" s="322"/>
      <c r="X23" s="322"/>
      <c r="Y23" s="322"/>
      <c r="Z23" s="322"/>
      <c r="AA23" s="322"/>
    </row>
    <row r="24" spans="1:27" s="277" customFormat="1">
      <c r="B24" s="277" t="s">
        <v>11</v>
      </c>
      <c r="C24" s="277" t="s">
        <v>727</v>
      </c>
      <c r="G24" s="144">
        <f>G9*(1-G18)</f>
        <v>2039340.7471236114</v>
      </c>
      <c r="H24" s="322">
        <f>H9*(1-H18)</f>
        <v>1751367.6833175011</v>
      </c>
      <c r="I24" s="322"/>
      <c r="J24" s="322"/>
      <c r="K24" s="322"/>
      <c r="L24" s="322"/>
      <c r="M24" s="322"/>
      <c r="N24" s="322"/>
      <c r="O24" s="322"/>
      <c r="P24" s="322"/>
      <c r="Q24" s="322"/>
      <c r="R24" s="322"/>
      <c r="S24" s="322"/>
      <c r="T24" s="322"/>
      <c r="U24" s="322"/>
      <c r="V24" s="322"/>
      <c r="W24" s="322"/>
      <c r="X24" s="322"/>
      <c r="Y24" s="322"/>
      <c r="Z24" s="322"/>
      <c r="AA24" s="322"/>
    </row>
    <row r="25" spans="1:27" s="320" customFormat="1">
      <c r="B25" s="439" t="s">
        <v>1</v>
      </c>
      <c r="C25" s="439" t="s">
        <v>736</v>
      </c>
      <c r="G25" s="440"/>
      <c r="H25" s="440"/>
      <c r="I25" s="442">
        <f>('AMX Global Tab (C)'!N94-'AMX Global Tab (C)'!M94)*('AMX Global Tab (C)'!$E$106*(1+Inflation)^I1)*(1-I19)</f>
        <v>630602.46594858984</v>
      </c>
      <c r="J25" s="442">
        <f>('AMX Global Tab (C)'!O94-'AMX Global Tab (C)'!N94)*('AMX Global Tab (C)'!$E$106*(1+Inflation)^J1)*(1-J19)</f>
        <v>493229.66000710125</v>
      </c>
      <c r="K25" s="442">
        <f>('AMX Global Tab (C)'!P94-'AMX Global Tab (C)'!O94)*('AMX Global Tab (C)'!$E$106*(1+Inflation)^K1)*(1-K19)</f>
        <v>342917.92111993569</v>
      </c>
      <c r="L25" s="442">
        <f>('AMX Global Tab (C)'!Q94-'AMX Global Tab (C)'!P94)*('AMX Global Tab (C)'!$E$106*(1+Inflation)^L1)*(1-L19)</f>
        <v>178810.26349397682</v>
      </c>
      <c r="M25" s="440"/>
      <c r="N25" s="440"/>
      <c r="O25" s="440"/>
      <c r="P25" s="440"/>
      <c r="Q25" s="440"/>
      <c r="R25" s="440"/>
      <c r="S25" s="440"/>
      <c r="T25" s="440"/>
      <c r="U25" s="440"/>
      <c r="V25" s="440"/>
      <c r="W25" s="440"/>
      <c r="X25" s="440"/>
      <c r="Y25" s="440"/>
      <c r="Z25" s="440"/>
      <c r="AA25" s="440"/>
    </row>
    <row r="26" spans="1:27" s="320" customFormat="1">
      <c r="B26" s="439" t="s">
        <v>1</v>
      </c>
      <c r="C26" s="439" t="s">
        <v>737</v>
      </c>
      <c r="G26" s="440"/>
      <c r="H26" s="440"/>
      <c r="I26" s="440">
        <f>I8*(1-I19)*'AMX Global Tab (C)'!$E$106/'AMX Global Tab (C)'!$E$103</f>
        <v>546073.55327722966</v>
      </c>
      <c r="J26" s="440">
        <f>J8*(1-J19)*'AMX Global Tab (C)'!$E$106/'AMX Global Tab (C)'!$E$103</f>
        <v>427114.84265549312</v>
      </c>
      <c r="K26" s="440">
        <f>K8*(1-K19)*'AMX Global Tab (C)'!$E$106/'AMX Global Tab (C)'!$E$103</f>
        <v>296951.59435623151</v>
      </c>
      <c r="L26" s="440">
        <f>L8*(1-L19)*'AMX Global Tab (C)'!$E$106/'AMX Global Tab (C)'!$E$103</f>
        <v>154841.69698212741</v>
      </c>
      <c r="M26" s="440"/>
      <c r="N26" s="440"/>
      <c r="O26" s="440"/>
      <c r="P26" s="440"/>
      <c r="Q26" s="440"/>
      <c r="R26" s="440"/>
      <c r="S26" s="440"/>
      <c r="T26" s="440"/>
      <c r="U26" s="440"/>
      <c r="V26" s="440"/>
      <c r="W26" s="440"/>
      <c r="X26" s="440"/>
      <c r="Y26" s="440"/>
      <c r="Z26" s="440"/>
      <c r="AA26" s="440"/>
    </row>
    <row r="27" spans="1:27">
      <c r="B27" s="439" t="s">
        <v>1</v>
      </c>
      <c r="C27" s="439" t="s">
        <v>738</v>
      </c>
      <c r="G27" s="439"/>
      <c r="H27" s="439"/>
      <c r="I27" s="440">
        <f>I9*(1-I18)*'AMX Global Tab (C)'!$E$107/'AMX Global Tab (C)'!$E$100</f>
        <v>540241.32039781671</v>
      </c>
      <c r="J27" s="440">
        <f>J9*(1-J18)*'AMX Global Tab (C)'!$E$107/'AMX Global Tab (C)'!$E$100</f>
        <v>398899.26682828978</v>
      </c>
      <c r="K27" s="440">
        <f>K9*(1-K18)*'AMX Global Tab (C)'!$E$107/'AMX Global Tab (C)'!$E$100</f>
        <v>246113.44266748396</v>
      </c>
      <c r="L27" s="440">
        <f>L9*(1-L18)*'AMX Global Tab (C)'!$E$107/'AMX Global Tab (C)'!$E$100</f>
        <v>83871.208610112837</v>
      </c>
      <c r="M27" s="439"/>
      <c r="N27" s="439"/>
      <c r="O27" s="439"/>
      <c r="P27" s="439"/>
      <c r="Q27" s="439"/>
      <c r="R27" s="439"/>
      <c r="S27" s="439"/>
      <c r="T27" s="439"/>
      <c r="U27" s="439"/>
      <c r="V27" s="439"/>
      <c r="W27" s="439"/>
      <c r="X27" s="439"/>
      <c r="Y27" s="439"/>
      <c r="Z27" s="439"/>
      <c r="AA27" s="439"/>
    </row>
    <row r="28" spans="1:27" s="320" customFormat="1">
      <c r="B28" s="320" t="s">
        <v>11</v>
      </c>
      <c r="C28" s="30" t="s">
        <v>749</v>
      </c>
      <c r="G28" s="323">
        <f>G12</f>
        <v>1056367.407132</v>
      </c>
      <c r="H28" s="323">
        <f>H12</f>
        <v>1088058.4293459598</v>
      </c>
      <c r="I28" s="323">
        <f>I12</f>
        <v>1120700.1822263387</v>
      </c>
      <c r="J28" s="323">
        <f t="shared" ref="J28:AA28" si="2">J12*(1-H19)</f>
        <v>952314.97984683118</v>
      </c>
      <c r="K28" s="323">
        <f t="shared" si="2"/>
        <v>784707.54339378874</v>
      </c>
      <c r="L28" s="323">
        <f t="shared" si="2"/>
        <v>606186.57727170188</v>
      </c>
      <c r="M28" s="323">
        <f t="shared" si="2"/>
        <v>416248.11639323534</v>
      </c>
      <c r="N28" s="323">
        <f t="shared" si="2"/>
        <v>214367.77994251609</v>
      </c>
      <c r="O28" s="323">
        <f t="shared" si="2"/>
        <v>0</v>
      </c>
      <c r="P28" s="323">
        <f t="shared" si="2"/>
        <v>0</v>
      </c>
      <c r="Q28" s="323">
        <f t="shared" si="2"/>
        <v>0</v>
      </c>
      <c r="R28" s="323">
        <f t="shared" si="2"/>
        <v>0</v>
      </c>
      <c r="S28" s="323">
        <f t="shared" si="2"/>
        <v>0</v>
      </c>
      <c r="T28" s="323">
        <f t="shared" si="2"/>
        <v>0</v>
      </c>
      <c r="U28" s="323">
        <f t="shared" si="2"/>
        <v>0</v>
      </c>
      <c r="V28" s="323">
        <f t="shared" si="2"/>
        <v>0</v>
      </c>
      <c r="W28" s="323">
        <f t="shared" si="2"/>
        <v>0</v>
      </c>
      <c r="X28" s="323">
        <f t="shared" si="2"/>
        <v>0</v>
      </c>
      <c r="Y28" s="323">
        <f t="shared" si="2"/>
        <v>0</v>
      </c>
      <c r="Z28" s="323">
        <f t="shared" si="2"/>
        <v>0</v>
      </c>
      <c r="AA28" s="323">
        <f t="shared" si="2"/>
        <v>0</v>
      </c>
    </row>
    <row r="29" spans="1:27" s="320" customFormat="1"/>
    <row r="30" spans="1:27">
      <c r="A30" t="s">
        <v>720</v>
      </c>
    </row>
    <row r="31" spans="1:27">
      <c r="B31" t="s">
        <v>11</v>
      </c>
      <c r="C31" t="s">
        <v>711</v>
      </c>
      <c r="G31" s="144">
        <f>('AMX Global Tab (C)'!L94-'AMX Global Tab (C)'!K94)*(('AMX Global Tab (C)'!$E$26+'AMX Global Tab (C)'!$B$39)*(1+Inflation)^G1)*G19</f>
        <v>21576.213420355838</v>
      </c>
      <c r="H31" s="322">
        <f>('AMX Global Tab (C)'!M94-'AMX Global Tab (C)'!L94)*(('AMX Global Tab (C)'!$E$26+'AMX Global Tab (C)'!$B$39)*(1+Inflation)^H1)*H19</f>
        <v>393772.63748818787</v>
      </c>
      <c r="I31" s="322">
        <f>('AMX Global Tab (C)'!N94-'AMX Global Tab (C)'!M94)*(('AMX Global Tab (C)'!$E$26+'AMX Global Tab (C)'!$B$39)*(1+Inflation)^I1)*I19</f>
        <v>797845.24210838333</v>
      </c>
      <c r="J31" s="322">
        <f>('AMX Global Tab (C)'!O94-'AMX Global Tab (C)'!N94)*(('AMX Global Tab (C)'!$E$26+'AMX Global Tab (C)'!$B$39)*(1+Inflation)^J1)*J19</f>
        <v>1235843.2138712013</v>
      </c>
      <c r="K31" s="322">
        <f>('AMX Global Tab (C)'!P94-'AMX Global Tab (C)'!O94)*(('AMX Global Tab (C)'!$E$26+'AMX Global Tab (C)'!$B$39)*(1+Inflation)^K1)*K19</f>
        <v>1709932.8602300377</v>
      </c>
      <c r="L31" s="322">
        <f>('AMX Global Tab (C)'!Q94-'AMX Global Tab (C)'!P94)*(('AMX Global Tab (C)'!$E$26+'AMX Global Tab (C)'!$B$39)*(1+Inflation)^L1)*L19</f>
        <v>2222403.885666206</v>
      </c>
      <c r="M31" s="322">
        <f>('AMX Global Tab (C)'!R94-'AMX Global Tab (C)'!Q94)*(('AMX Global Tab (C)'!$E$26+'AMX Global Tab (C)'!$B$39)*(1+Inflation)^M1)*M19</f>
        <v>2775675.9907355215</v>
      </c>
      <c r="N31" s="322">
        <f>('AMX Global Tab (C)'!S94-'AMX Global Tab (C)'!R94)*(('AMX Global Tab (C)'!$E$26+'AMX Global Tab (C)'!$B$39)*(1+Inflation)^N1)*N19</f>
        <v>2894683.0988383205</v>
      </c>
      <c r="O31" s="322">
        <f>('AMX Global Tab (C)'!T94-'AMX Global Tab (C)'!S94)*(('AMX Global Tab (C)'!$E$26+'AMX Global Tab (C)'!$B$39)*(1+Inflation)^O1)*O19</f>
        <v>3018792.6367010069</v>
      </c>
      <c r="P31" s="322">
        <f>('AMX Global Tab (C)'!U94-'AMX Global Tab (C)'!T94)*(('AMX Global Tab (C)'!$E$26+'AMX Global Tab (C)'!$B$39)*(1+Inflation)^P1)*P19</f>
        <v>3148223.3709995504</v>
      </c>
      <c r="Q31" s="322">
        <f>('AMX Global Tab (C)'!V94-'AMX Global Tab (C)'!U94)*(('AMX Global Tab (C)'!$E$26+'AMX Global Tab (C)'!$B$39)*(1+Inflation)^Q1)*Q19</f>
        <v>3283203.4480311745</v>
      </c>
      <c r="R31" s="322">
        <f>('AMX Global Tab (C)'!W94-'AMX Global Tab (C)'!V94)*(('AMX Global Tab (C)'!$E$26+'AMX Global Tab (C)'!$B$39)*(1+Inflation)^R1)*R19</f>
        <v>3423970.7958655013</v>
      </c>
      <c r="S31" s="322">
        <f>('AMX Global Tab (C)'!X94-'AMX Global Tab (C)'!W94)*(('AMX Global Tab (C)'!$E$26+'AMX Global Tab (C)'!$B$39)*(1+Inflation)^S1)*S19</f>
        <v>3570773.5437382269</v>
      </c>
      <c r="T31" s="322">
        <f>('AMX Global Tab (C)'!Y94-'AMX Global Tab (C)'!X94)*(('AMX Global Tab (C)'!$E$26+'AMX Global Tab (C)'!$B$39)*(1+Inflation)^T1)*T19</f>
        <v>3723870.4594259905</v>
      </c>
      <c r="U31" s="322">
        <f>('AMX Global Tab (C)'!Z94-'AMX Global Tab (C)'!Y94)*(('AMX Global Tab (C)'!$E$26+'AMX Global Tab (C)'!$B$39)*(1+Inflation)^U1)*U19</f>
        <v>3883531.4053738718</v>
      </c>
      <c r="V31" s="322">
        <f>('AMX Global Tab (C)'!AA94-'AMX Global Tab (C)'!Z94)*(('AMX Global Tab (C)'!$E$26+'AMX Global Tab (C)'!$B$39)*(1+Inflation)^V1)*V19</f>
        <v>4050037.8143792809</v>
      </c>
      <c r="W31" s="322">
        <f>('AMX Global Tab (C)'!AB94-'AMX Global Tab (C)'!AA94)*(('AMX Global Tab (C)'!$E$26+'AMX Global Tab (C)'!$B$39)*(1+Inflation)^W1)*W19</f>
        <v>4223683.185670794</v>
      </c>
      <c r="X31" s="322">
        <f>('AMX Global Tab (C)'!AC94-'AMX Global Tab (C)'!AB94)*(('AMX Global Tab (C)'!$E$26+'AMX Global Tab (C)'!$B$39)*(1+Inflation)^X1)*X19</f>
        <v>4404773.602256421</v>
      </c>
      <c r="Y31" s="322">
        <f>('AMX Global Tab (C)'!AD94-'AMX Global Tab (C)'!AC94)*(('AMX Global Tab (C)'!$E$26+'AMX Global Tab (C)'!$B$39)*(1+Inflation)^Y1)*Y19</f>
        <v>4593628.2704532053</v>
      </c>
      <c r="Z31" s="322">
        <f>('AMX Global Tab (C)'!AE94-'AMX Global Tab (C)'!AD94)*(('AMX Global Tab (C)'!$E$26+'AMX Global Tab (C)'!$B$39)*(1+Inflation)^Z1)*Z19</f>
        <v>4790580.0825488856</v>
      </c>
      <c r="AA31" s="322">
        <f>('AMX Global Tab (C)'!AF94-'AMX Global Tab (C)'!AE94)*(('AMX Global Tab (C)'!$E$26+'AMX Global Tab (C)'!$B$39)*(1+Inflation)^AA1)*AA19</f>
        <v>4995976.20358817</v>
      </c>
    </row>
    <row r="32" spans="1:27">
      <c r="B32" t="s">
        <v>11</v>
      </c>
      <c r="C32" t="s">
        <v>712</v>
      </c>
      <c r="G32" s="64"/>
      <c r="H32" s="323"/>
      <c r="I32" s="323">
        <f>('AMX Global Tab (C)'!L94*('AMX Global Tab (C)'!$E$26+'AMX Global Tab (C)'!$B$39)*'AMX Global Tab (C)'!$B$122*0.5*G19)*((1+Inflation)^I1)</f>
        <v>3151.9812033911635</v>
      </c>
      <c r="J32" s="323">
        <f>('AMX Global Tab (C)'!M94*('AMX Global Tab (C)'!$E$26+'AMX Global Tab (C)'!$B$39)*'AMX Global Tab (C)'!$B$122*0.5*H19)*((1+Inflation)^J1)</f>
        <v>57524.641956014792</v>
      </c>
      <c r="K32" s="323">
        <f>('AMX Global Tab (C)'!N94*('AMX Global Tab (C)'!$E$26+'AMX Global Tab (C)'!$B$39)*'AMX Global Tab (C)'!$B$122*0.5*I19)*((1+Inflation)^K1)</f>
        <v>116553.96418947905</v>
      </c>
      <c r="L32" s="323">
        <f>('AMX Global Tab (C)'!O94*('AMX Global Tab (C)'!$E$26+'AMX Global Tab (C)'!$B$39)*'AMX Global Tab (C)'!$B$122*0.5*J19)*((1+Inflation)^L1)</f>
        <v>180539.30523256466</v>
      </c>
      <c r="M32" s="323">
        <f>('AMX Global Tab (C)'!P94*('AMX Global Tab (C)'!$E$26+'AMX Global Tab (C)'!$B$39)*'AMX Global Tab (C)'!$B$122*0.5*K19)*((1+Inflation)^M1)</f>
        <v>249797.1321242679</v>
      </c>
      <c r="N32" s="323">
        <f>('AMX Global Tab (C)'!Q94*('AMX Global Tab (C)'!$E$26+'AMX Global Tab (C)'!$B$39)*'AMX Global Tab (C)'!$B$122*0.5*L19)*((1+Inflation)^N1)</f>
        <v>324661.93847316422</v>
      </c>
      <c r="O32" s="323">
        <f>('AMX Global Tab (C)'!R94*('AMX Global Tab (C)'!$E$26+'AMX Global Tab (C)'!$B$39)*'AMX Global Tab (C)'!$B$122*M19)*((1+Inflation)^O1)</f>
        <v>810974.41697054158</v>
      </c>
      <c r="P32" s="323">
        <f>('AMX Global Tab (C)'!S94*('AMX Global Tab (C)'!$E$26+'AMX Global Tab (C)'!$B$39)*'AMX Global Tab (C)'!$B$122*N19)*((1+Inflation)^P1)</f>
        <v>845744.94509815355</v>
      </c>
      <c r="Q32" s="323">
        <f>('AMX Global Tab (C)'!T94*('AMX Global Tab (C)'!$E$26+'AMX Global Tab (C)'!$B$39)*'AMX Global Tab (C)'!$B$122*O19)*((1+Inflation)^Q1)</f>
        <v>882006.25961923669</v>
      </c>
      <c r="R32" s="323">
        <f>('AMX Global Tab (C)'!U94*('AMX Global Tab (C)'!$E$26+'AMX Global Tab (C)'!$B$39)*'AMX Global Tab (C)'!$B$122*P19)*((1+Inflation)^R1)</f>
        <v>919822.27800041146</v>
      </c>
      <c r="S32" s="323">
        <f>('AMX Global Tab (C)'!V94*('AMX Global Tab (C)'!$E$26+'AMX Global Tab (C)'!$B$39)*'AMX Global Tab (C)'!$B$122*Q19)*((1+Inflation)^S1)</f>
        <v>959259.65816967911</v>
      </c>
      <c r="T32" s="323">
        <f>('AMX Global Tab (C)'!W94*('AMX Global Tab (C)'!$E$26+'AMX Global Tab (C)'!$B$39)*'AMX Global Tab (C)'!$B$122*R19)*((1+Inflation)^T1)</f>
        <v>1000387.9160137043</v>
      </c>
      <c r="U32" s="323">
        <f>('AMX Global Tab (C)'!X94*('AMX Global Tab (C)'!$E$26+'AMX Global Tab (C)'!$B$39)*'AMX Global Tab (C)'!$B$122*S19)*((1+Inflation)^U1)</f>
        <v>1043279.5479127917</v>
      </c>
      <c r="V32" s="323">
        <f>('AMX Global Tab (C)'!Y94*('AMX Global Tab (C)'!$E$26+'AMX Global Tab (C)'!$B$39)*'AMX Global Tab (C)'!$B$122*T19)*((1+Inflation)^V1)</f>
        <v>1088010.1585295526</v>
      </c>
      <c r="W32" s="323">
        <f>('AMX Global Tab (C)'!Z94*('AMX Global Tab (C)'!$E$26+'AMX Global Tab (C)'!$B$39)*'AMX Global Tab (C)'!$B$122*U19)*((1+Inflation)^W1)</f>
        <v>1134658.5940765068</v>
      </c>
      <c r="X32" s="323">
        <f>('AMX Global Tab (C)'!AA94*('AMX Global Tab (C)'!$E$26+'AMX Global Tab (C)'!$B$39)*'AMX Global Tab (C)'!$B$122*V19)*((1+Inflation)^X1)</f>
        <v>1183307.0812975371</v>
      </c>
      <c r="Y32" s="323">
        <f>('AMX Global Tab (C)'!AB94*('AMX Global Tab (C)'!$E$26+'AMX Global Tab (C)'!$B$39)*'AMX Global Tab (C)'!$B$122*W19)*((1+Inflation)^Y1)</f>
        <v>1234041.3724081689</v>
      </c>
      <c r="Z32" s="323">
        <f>('AMX Global Tab (C)'!AC94*('AMX Global Tab (C)'!$E$26+'AMX Global Tab (C)'!$B$39)*'AMX Global Tab (C)'!$B$122*X19)*((1+Inflation)^Z1)</f>
        <v>1286950.896250169</v>
      </c>
      <c r="AA32" s="323">
        <f>('AMX Global Tab (C)'!AD94*('AMX Global Tab (C)'!$E$26+'AMX Global Tab (C)'!$B$39)*'AMX Global Tab (C)'!$B$122*Y19)*((1+Inflation)^AA1)</f>
        <v>1342128.9159268946</v>
      </c>
    </row>
    <row r="33" spans="2:27">
      <c r="B33" t="s">
        <v>11</v>
      </c>
      <c r="C33" t="s">
        <v>713</v>
      </c>
      <c r="G33" s="144">
        <f>('AMX Global Tab (C)'!L95-'AMX Global Tab (C)'!K95)*(('AMX Global Tab (C)'!$E$32+'AMX Global Tab (C)'!$B$43)*(1+Inflation)^G1)*G18</f>
        <v>11667.035475239896</v>
      </c>
      <c r="H33" s="322">
        <f>('AMX Global Tab (C)'!M95-'AMX Global Tab (C)'!L95)*(('AMX Global Tab (C)'!$E$32+'AMX Global Tab (C)'!$B$43)*(1+Inflation)^H1)*H18</f>
        <v>231748.74251420234</v>
      </c>
      <c r="I33" s="322">
        <f>('AMX Global Tab (C)'!N95-'AMX Global Tab (C)'!M95)*(('AMX Global Tab (C)'!$E$32+'AMX Global Tab (C)'!$B$43)*(1+Inflation)^I1)*I18</f>
        <v>471811.77609865629</v>
      </c>
      <c r="J33" s="322">
        <f>('AMX Global Tab (C)'!O95-'AMX Global Tab (C)'!N95)*(('AMX Global Tab (C)'!$E$32+'AMX Global Tab (C)'!$B$43)*(1+Inflation)^J1)*J18</f>
        <v>733217.81547915784</v>
      </c>
      <c r="K33" s="322">
        <f>('AMX Global Tab (C)'!P95-'AMX Global Tab (C)'!O95)*(('AMX Global Tab (C)'!$E$32+'AMX Global Tab (C)'!$B$43)*(1+Inflation)^K1)*K18</f>
        <v>1017411.0410739261</v>
      </c>
      <c r="L33" s="322">
        <f>('AMX Global Tab (C)'!Q95-'AMX Global Tab (C)'!P95)*(('AMX Global Tab (C)'!$E$32+'AMX Global Tab (C)'!$B$43)*(1+Inflation)^L1)*L18</f>
        <v>1325922.8210007788</v>
      </c>
      <c r="M33" s="322">
        <f>('AMX Global Tab (C)'!R95-'AMX Global Tab (C)'!Q95)*(('AMX Global Tab (C)'!$E$32+'AMX Global Tab (C)'!$B$43)*(1+Inflation)^M1)*M18</f>
        <v>1523281.3332035837</v>
      </c>
      <c r="N33" s="322">
        <f>('AMX Global Tab (C)'!S95-'AMX Global Tab (C)'!R95)*(('AMX Global Tab (C)'!$E$32+'AMX Global Tab (C)'!$B$43)*(1+Inflation)^N1)*N18</f>
        <v>1592514.469797682</v>
      </c>
      <c r="O33" s="322">
        <f>('AMX Global Tab (C)'!T95-'AMX Global Tab (C)'!S95)*(('AMX Global Tab (C)'!$E$32+'AMX Global Tab (C)'!$B$43)*(1+Inflation)^O1)*O18</f>
        <v>1664894.2524499975</v>
      </c>
      <c r="P33" s="322">
        <f>('AMX Global Tab (C)'!U95-'AMX Global Tab (C)'!T95)*(('AMX Global Tab (C)'!$E$32+'AMX Global Tab (C)'!$B$43)*(1+Inflation)^P1)*P18</f>
        <v>1740563.6962238397</v>
      </c>
      <c r="Q33" s="322">
        <f>('AMX Global Tab (C)'!V95-'AMX Global Tab (C)'!U95)*(('AMX Global Tab (C)'!$E$32+'AMX Global Tab (C)'!$B$43)*(1+Inflation)^Q1)*Q18</f>
        <v>1819672.3162172199</v>
      </c>
      <c r="R33" s="322">
        <f>('AMX Global Tab (C)'!W95-'AMX Global Tab (C)'!V95)*(('AMX Global Tab (C)'!$E$32+'AMX Global Tab (C)'!$B$43)*(1+Inflation)^R1)*R18</f>
        <v>1902376.4229892965</v>
      </c>
      <c r="S33" s="322">
        <f>('AMX Global Tab (C)'!X95-'AMX Global Tab (C)'!W95)*(('AMX Global Tab (C)'!$E$32+'AMX Global Tab (C)'!$B$43)*(1+Inflation)^S1)*S18</f>
        <v>1988839.4314141558</v>
      </c>
      <c r="T33" s="322">
        <f>('AMX Global Tab (C)'!Y95-'AMX Global Tab (C)'!X95)*(('AMX Global Tab (C)'!$E$32+'AMX Global Tab (C)'!$B$43)*(1+Inflation)^T1)*T18</f>
        <v>2079232.1835719279</v>
      </c>
      <c r="U33" s="322">
        <f>('AMX Global Tab (C)'!Z95-'AMX Global Tab (C)'!Y95)*(('AMX Global Tab (C)'!$E$32+'AMX Global Tab (C)'!$B$43)*(1+Inflation)^U1)*U18</f>
        <v>2173733.2863152702</v>
      </c>
      <c r="V33" s="322">
        <f>('AMX Global Tab (C)'!AA95-'AMX Global Tab (C)'!Z95)*(('AMX Global Tab (C)'!$E$32+'AMX Global Tab (C)'!$B$43)*(1+Inflation)^V1)*V18</f>
        <v>2272529.4641782921</v>
      </c>
      <c r="W33" s="322">
        <f>('AMX Global Tab (C)'!AB95-'AMX Global Tab (C)'!AA95)*(('AMX Global Tab (C)'!$E$32+'AMX Global Tab (C)'!$B$43)*(1+Inflation)^W1)*W18</f>
        <v>2375815.9283252121</v>
      </c>
      <c r="X33" s="322">
        <f>('AMX Global Tab (C)'!AC95-'AMX Global Tab (C)'!AB95)*(('AMX Global Tab (C)'!$E$32+'AMX Global Tab (C)'!$B$43)*(1+Inflation)^X1)*X18</f>
        <v>2483796.7622675947</v>
      </c>
      <c r="Y33" s="322">
        <f>('AMX Global Tab (C)'!AD95-'AMX Global Tab (C)'!AC95)*(('AMX Global Tab (C)'!$E$32+'AMX Global Tab (C)'!$B$43)*(1+Inflation)^Y1)*Y18</f>
        <v>2596685.3251126348</v>
      </c>
      <c r="Z33" s="322">
        <f>('AMX Global Tab (C)'!AE95-'AMX Global Tab (C)'!AD95)*(('AMX Global Tab (C)'!$E$32+'AMX Global Tab (C)'!$B$43)*(1+Inflation)^Z1)*Z18</f>
        <v>2714704.6731389966</v>
      </c>
      <c r="AA33" s="322">
        <f>('AMX Global Tab (C)'!AF95-'AMX Global Tab (C)'!AE95)*(('AMX Global Tab (C)'!$E$32+'AMX Global Tab (C)'!$B$43)*(1+Inflation)^AA1)*AA18</f>
        <v>2838088.0005331896</v>
      </c>
    </row>
    <row r="34" spans="2:27">
      <c r="B34" t="s">
        <v>11</v>
      </c>
      <c r="C34" t="s">
        <v>714</v>
      </c>
      <c r="G34" s="144"/>
      <c r="H34" s="322"/>
      <c r="I34" s="322">
        <f>('AMX Global Tab (C)'!L95*('AMX Global Tab (C)'!$E$32+'AMX Global Tab (C)'!$B$43)*'AMX Global Tab (C)'!$B$123*0.5*G18)*((1+Inflation)^I1)</f>
        <v>1298.1995348207927</v>
      </c>
      <c r="J34" s="322">
        <f>('AMX Global Tab (C)'!M95*('AMX Global Tab (C)'!$E$32+'AMX Global Tab (C)'!$B$43)*'AMX Global Tab (C)'!$B$123*0.5*H18)*((1+Inflation)^J1)</f>
        <v>25786.851369889548</v>
      </c>
      <c r="K34" s="322">
        <f>('AMX Global Tab (C)'!N95*('AMX Global Tab (C)'!$E$32+'AMX Global Tab (C)'!$B$43)*'AMX Global Tab (C)'!$B$123*0.5*I18)*((1+Inflation)^K1)</f>
        <v>52498.839962741462</v>
      </c>
      <c r="L34" s="322">
        <f>('AMX Global Tab (C)'!O95*('AMX Global Tab (C)'!$E$32+'AMX Global Tab (C)'!$B$43)*'AMX Global Tab (C)'!$B$123*0.5*J18)*((1+Inflation)^L1)</f>
        <v>81585.680355341741</v>
      </c>
      <c r="M34" s="322">
        <f>('AMX Global Tab (C)'!P95*('AMX Global Tab (C)'!$E$32+'AMX Global Tab (C)'!$B$43)*'AMX Global Tab (C)'!$B$123*0.5*K18)*((1+Inflation)^M1)</f>
        <v>113208.06755467119</v>
      </c>
      <c r="N34" s="322">
        <f>('AMX Global Tab (C)'!Q95*('AMX Global Tab (C)'!$E$32+'AMX Global Tab (C)'!$B$43)*'AMX Global Tab (C)'!$B$123*0.5*L18)*((1+Inflation)^N1)</f>
        <v>147536.39800654547</v>
      </c>
      <c r="O34" s="322">
        <f>('AMX Global Tab (C)'!R95*('AMX Global Tab (C)'!$E$32+'AMX Global Tab (C)'!$B$43)*'AMX Global Tab (C)'!$B$123*M18)*((1+Inflation)^O1)</f>
        <v>338993.24680427019</v>
      </c>
      <c r="P34" s="322">
        <f>('AMX Global Tab (C)'!S95*('AMX Global Tab (C)'!$E$32+'AMX Global Tab (C)'!$B$43)*'AMX Global Tab (C)'!$B$123*N18)*((1+Inflation)^P1)</f>
        <v>354400.48987152416</v>
      </c>
      <c r="Q34" s="322">
        <f>('AMX Global Tab (C)'!T95*('AMX Global Tab (C)'!$E$32+'AMX Global Tab (C)'!$B$43)*'AMX Global Tab (C)'!$B$123*O18)*((1+Inflation)^Q1)</f>
        <v>370507.99213618488</v>
      </c>
      <c r="R34" s="322">
        <f>('AMX Global Tab (C)'!U95*('AMX Global Tab (C)'!$E$32+'AMX Global Tab (C)'!$B$43)*'AMX Global Tab (C)'!$B$123*P18)*((1+Inflation)^R1)</f>
        <v>387347.58037877438</v>
      </c>
      <c r="S34" s="322">
        <f>('AMX Global Tab (C)'!V95*('AMX Global Tab (C)'!$E$32+'AMX Global Tab (C)'!$B$43)*'AMX Global Tab (C)'!$B$123*Q18)*((1+Inflation)^S1)</f>
        <v>404952.52790698974</v>
      </c>
      <c r="T34" s="322">
        <f>('AMX Global Tab (C)'!W95*('AMX Global Tab (C)'!$E$32+'AMX Global Tab (C)'!$B$43)*'AMX Global Tab (C)'!$B$123*R18)*((1+Inflation)^T1)</f>
        <v>423357.62030036235</v>
      </c>
      <c r="U34" s="322">
        <f>('AMX Global Tab (C)'!X95*('AMX Global Tab (C)'!$E$32+'AMX Global Tab (C)'!$B$43)*'AMX Global Tab (C)'!$B$123*S18)*((1+Inflation)^U1)</f>
        <v>442599.22414301388</v>
      </c>
      <c r="V34" s="322">
        <f>('AMX Global Tab (C)'!Y95*('AMX Global Tab (C)'!$E$32+'AMX Global Tab (C)'!$B$43)*'AMX Global Tab (C)'!$B$123*T18)*((1+Inflation)^V1)</f>
        <v>462715.35888031364</v>
      </c>
      <c r="W34" s="322">
        <f>('AMX Global Tab (C)'!Z95*('AMX Global Tab (C)'!$E$32+'AMX Global Tab (C)'!$B$43)*'AMX Global Tab (C)'!$B$123*U18)*((1+Inflation)^W1)</f>
        <v>483745.77194142388</v>
      </c>
      <c r="X34" s="322">
        <f>('AMX Global Tab (C)'!AA95*('AMX Global Tab (C)'!$E$32+'AMX Global Tab (C)'!$B$43)*'AMX Global Tab (C)'!$B$123*V18)*((1+Inflation)^X1)</f>
        <v>505732.01727616158</v>
      </c>
      <c r="Y34" s="322">
        <f>('AMX Global Tab (C)'!AB95*('AMX Global Tab (C)'!$E$32+'AMX Global Tab (C)'!$B$43)*'AMX Global Tab (C)'!$B$123*W18)*((1+Inflation)^Y1)</f>
        <v>528717.53746136301</v>
      </c>
      <c r="Z34" s="322">
        <f>('AMX Global Tab (C)'!AC95*('AMX Global Tab (C)'!$E$32+'AMX Global Tab (C)'!$B$43)*'AMX Global Tab (C)'!$B$123*X18)*((1+Inflation)^Z1)</f>
        <v>552747.74953898194</v>
      </c>
      <c r="AA34" s="322">
        <f>('AMX Global Tab (C)'!AD95*('AMX Global Tab (C)'!$E$32+'AMX Global Tab (C)'!$B$43)*'AMX Global Tab (C)'!$B$123*Y18)*((1+Inflation)^AA1)</f>
        <v>577870.13475552853</v>
      </c>
    </row>
    <row r="35" spans="2:27" s="320" customFormat="1">
      <c r="B35" s="320" t="s">
        <v>11</v>
      </c>
      <c r="C35" s="30" t="s">
        <v>752</v>
      </c>
      <c r="G35" s="322" t="e">
        <f>SUM('AMX Global Tab (C)'!$I$146:$I$148)*'MM Repl Benefit'!G20*((1+Inflation)^G1)</f>
        <v>#VALUE!</v>
      </c>
      <c r="H35" s="322" t="e">
        <f>SUM('AMX Global Tab (C)'!$I$146:$I$148)*'MM Repl Benefit'!H20*((1+Inflation)^H1)</f>
        <v>#VALUE!</v>
      </c>
      <c r="I35" s="322" t="e">
        <f>SUM('AMX Global Tab (C)'!$I$146:$I$148)*'MM Repl Benefit'!I20*((1+Inflation)^I1)</f>
        <v>#VALUE!</v>
      </c>
      <c r="J35" s="322" t="e">
        <f>SUM('AMX Global Tab (C)'!$I$146:$I$148)*'MM Repl Benefit'!J20*((1+Inflation)^J1)</f>
        <v>#VALUE!</v>
      </c>
      <c r="K35" s="322" t="e">
        <f>SUM('AMX Global Tab (C)'!$I$146:$I$148)*'MM Repl Benefit'!K20*((1+Inflation)^K1)</f>
        <v>#VALUE!</v>
      </c>
      <c r="L35" s="322" t="e">
        <f>SUM('AMX Global Tab (C)'!$I$146:$I$148)*'MM Repl Benefit'!L20*((1+Inflation)^L1)</f>
        <v>#VALUE!</v>
      </c>
      <c r="M35" s="322" t="e">
        <f>SUM('AMX Global Tab (C)'!$I$146:$I$148)*'MM Repl Benefit'!M20*((1+Inflation)^M1)</f>
        <v>#VALUE!</v>
      </c>
      <c r="N35" s="322" t="e">
        <f>SUM('AMX Global Tab (C)'!$I$146:$I$148)*'MM Repl Benefit'!N20*((1+Inflation)^N1)</f>
        <v>#VALUE!</v>
      </c>
      <c r="O35" s="322" t="e">
        <f>SUM('AMX Global Tab (C)'!$I$146:$I$148)*'MM Repl Benefit'!O20*((1+Inflation)^O1)</f>
        <v>#VALUE!</v>
      </c>
      <c r="P35" s="322" t="e">
        <f>SUM('AMX Global Tab (C)'!$I$146:$I$148)*'MM Repl Benefit'!P20*((1+Inflation)^P1)</f>
        <v>#VALUE!</v>
      </c>
      <c r="Q35" s="322" t="e">
        <f>SUM('AMX Global Tab (C)'!$I$146:$I$148)*'MM Repl Benefit'!Q20*((1+Inflation)^Q1)</f>
        <v>#VALUE!</v>
      </c>
      <c r="R35" s="322" t="e">
        <f>SUM('AMX Global Tab (C)'!$I$146:$I$148)*'MM Repl Benefit'!R20*((1+Inflation)^R1)</f>
        <v>#VALUE!</v>
      </c>
      <c r="S35" s="322" t="e">
        <f>SUM('AMX Global Tab (C)'!$I$146:$I$148)*'MM Repl Benefit'!S20*((1+Inflation)^S1)</f>
        <v>#VALUE!</v>
      </c>
      <c r="T35" s="322" t="e">
        <f>SUM('AMX Global Tab (C)'!$I$146:$I$148)*'MM Repl Benefit'!T20*((1+Inflation)^T1)</f>
        <v>#VALUE!</v>
      </c>
      <c r="U35" s="322" t="e">
        <f>SUM('AMX Global Tab (C)'!$I$146:$I$148)*'MM Repl Benefit'!U20*((1+Inflation)^U1)</f>
        <v>#VALUE!</v>
      </c>
      <c r="V35" s="322" t="e">
        <f>SUM('AMX Global Tab (C)'!$I$146:$I$148)*'MM Repl Benefit'!V20*((1+Inflation)^V1)</f>
        <v>#VALUE!</v>
      </c>
      <c r="W35" s="322" t="e">
        <f>SUM('AMX Global Tab (C)'!$I$146:$I$148)*'MM Repl Benefit'!W20*((1+Inflation)^W1)</f>
        <v>#VALUE!</v>
      </c>
      <c r="X35" s="322" t="e">
        <f>SUM('AMX Global Tab (C)'!$I$146:$I$148)*'MM Repl Benefit'!X20*((1+Inflation)^X1)</f>
        <v>#VALUE!</v>
      </c>
      <c r="Y35" s="322" t="e">
        <f>SUM('AMX Global Tab (C)'!$I$146:$I$148)*'MM Repl Benefit'!Y20*((1+Inflation)^Y1)</f>
        <v>#VALUE!</v>
      </c>
      <c r="Z35" s="322" t="e">
        <f>SUM('AMX Global Tab (C)'!$I$146:$I$148)*'MM Repl Benefit'!Z20*((1+Inflation)^Z1)</f>
        <v>#VALUE!</v>
      </c>
      <c r="AA35" s="322" t="e">
        <f>SUM('AMX Global Tab (C)'!$I$146:$I$148)*'MM Repl Benefit'!AA20*((1+Inflation)^AA1)</f>
        <v>#VALUE!</v>
      </c>
    </row>
    <row r="36" spans="2:27" s="320" customFormat="1">
      <c r="G36" s="322"/>
      <c r="H36" s="322"/>
      <c r="I36" s="322"/>
      <c r="J36" s="322"/>
      <c r="K36" s="322"/>
      <c r="L36" s="322"/>
      <c r="M36" s="322"/>
      <c r="N36" s="322"/>
      <c r="O36" s="322"/>
      <c r="P36" s="322"/>
      <c r="Q36" s="322"/>
      <c r="R36" s="322"/>
      <c r="S36" s="322"/>
      <c r="T36" s="322"/>
      <c r="U36" s="322"/>
      <c r="V36" s="322"/>
      <c r="W36" s="322"/>
      <c r="X36" s="322"/>
      <c r="Y36" s="322"/>
      <c r="Z36" s="322"/>
      <c r="AA36" s="322"/>
    </row>
    <row r="37" spans="2:27">
      <c r="C37" s="321" t="s">
        <v>709</v>
      </c>
      <c r="D37" s="64" t="e">
        <f>SUM(G38:AA38)</f>
        <v>#VALUE!</v>
      </c>
    </row>
    <row r="38" spans="2:27">
      <c r="C38" s="321" t="s">
        <v>695</v>
      </c>
      <c r="D38" s="147" t="e">
        <f>NPV('AMX Global Tab (C)'!$B$13,G38:AA38)</f>
        <v>#VALUE!</v>
      </c>
      <c r="G38" s="64" t="e">
        <f t="shared" ref="G38:AA38" si="3">SUM(G22:G35)</f>
        <v>#VALUE!</v>
      </c>
      <c r="H38" s="323" t="e">
        <f t="shared" si="3"/>
        <v>#VALUE!</v>
      </c>
      <c r="I38" s="323" t="e">
        <f t="shared" si="3"/>
        <v>#VALUE!</v>
      </c>
      <c r="J38" s="323" t="e">
        <f t="shared" si="3"/>
        <v>#VALUE!</v>
      </c>
      <c r="K38" s="323" t="e">
        <f t="shared" si="3"/>
        <v>#VALUE!</v>
      </c>
      <c r="L38" s="323" t="e">
        <f t="shared" si="3"/>
        <v>#VALUE!</v>
      </c>
      <c r="M38" s="323" t="e">
        <f t="shared" si="3"/>
        <v>#VALUE!</v>
      </c>
      <c r="N38" s="323" t="e">
        <f t="shared" si="3"/>
        <v>#VALUE!</v>
      </c>
      <c r="O38" s="323" t="e">
        <f t="shared" si="3"/>
        <v>#VALUE!</v>
      </c>
      <c r="P38" s="323" t="e">
        <f t="shared" si="3"/>
        <v>#VALUE!</v>
      </c>
      <c r="Q38" s="323" t="e">
        <f t="shared" si="3"/>
        <v>#VALUE!</v>
      </c>
      <c r="R38" s="323" t="e">
        <f t="shared" si="3"/>
        <v>#VALUE!</v>
      </c>
      <c r="S38" s="323" t="e">
        <f t="shared" si="3"/>
        <v>#VALUE!</v>
      </c>
      <c r="T38" s="323" t="e">
        <f t="shared" si="3"/>
        <v>#VALUE!</v>
      </c>
      <c r="U38" s="323" t="e">
        <f t="shared" si="3"/>
        <v>#VALUE!</v>
      </c>
      <c r="V38" s="323" t="e">
        <f t="shared" si="3"/>
        <v>#VALUE!</v>
      </c>
      <c r="W38" s="323" t="e">
        <f t="shared" si="3"/>
        <v>#VALUE!</v>
      </c>
      <c r="X38" s="323" t="e">
        <f t="shared" si="3"/>
        <v>#VALUE!</v>
      </c>
      <c r="Y38" s="323" t="e">
        <f t="shared" si="3"/>
        <v>#VALUE!</v>
      </c>
      <c r="Z38" s="323" t="e">
        <f t="shared" si="3"/>
        <v>#VALUE!</v>
      </c>
      <c r="AA38" s="323" t="e">
        <f t="shared" si="3"/>
        <v>#VALUE!</v>
      </c>
    </row>
    <row r="40" spans="2:27" s="290" customFormat="1"/>
    <row r="41" spans="2:27">
      <c r="F41" s="1">
        <v>1</v>
      </c>
      <c r="G41" s="1">
        <v>2</v>
      </c>
      <c r="H41" s="1">
        <v>3</v>
      </c>
      <c r="I41" s="1">
        <v>4</v>
      </c>
      <c r="J41" s="1">
        <v>5</v>
      </c>
      <c r="K41" s="1">
        <v>6</v>
      </c>
      <c r="L41" s="1">
        <v>7</v>
      </c>
      <c r="M41" s="1">
        <v>8</v>
      </c>
      <c r="N41" s="1">
        <v>9</v>
      </c>
      <c r="O41" s="1">
        <v>10</v>
      </c>
      <c r="P41" s="1">
        <v>11</v>
      </c>
      <c r="Q41" s="1">
        <v>12</v>
      </c>
      <c r="R41" s="1">
        <v>13</v>
      </c>
      <c r="S41" s="1">
        <v>14</v>
      </c>
      <c r="T41" s="1">
        <v>15</v>
      </c>
      <c r="U41" s="1">
        <v>16</v>
      </c>
      <c r="V41" s="1">
        <v>17</v>
      </c>
      <c r="W41" s="1">
        <v>18</v>
      </c>
      <c r="X41" s="1">
        <v>19</v>
      </c>
      <c r="Y41" s="1">
        <v>20</v>
      </c>
      <c r="Z41" s="1">
        <v>21</v>
      </c>
      <c r="AA41" s="1">
        <v>22</v>
      </c>
    </row>
    <row r="42" spans="2:27">
      <c r="C42" s="443" t="s">
        <v>798</v>
      </c>
      <c r="G42" s="441">
        <f>SUM(G25:G27)-G10</f>
        <v>-920820</v>
      </c>
      <c r="H42" s="441">
        <f t="shared" ref="H42:AA42" si="4">SUM(H25:H27)-H10</f>
        <v>-1102472.0030400001</v>
      </c>
      <c r="I42" s="441">
        <f t="shared" si="4"/>
        <v>-1766138.9909700141</v>
      </c>
      <c r="J42" s="441">
        <f t="shared" si="4"/>
        <v>692906.3892156377</v>
      </c>
      <c r="K42" s="441">
        <f t="shared" si="4"/>
        <v>885982.95814365114</v>
      </c>
      <c r="L42" s="441">
        <f t="shared" si="4"/>
        <v>417523.16908621707</v>
      </c>
      <c r="M42" s="441">
        <f t="shared" si="4"/>
        <v>0</v>
      </c>
      <c r="N42" s="441">
        <f t="shared" si="4"/>
        <v>0</v>
      </c>
      <c r="O42" s="441">
        <f t="shared" si="4"/>
        <v>0</v>
      </c>
      <c r="P42" s="441">
        <f t="shared" si="4"/>
        <v>0</v>
      </c>
      <c r="Q42" s="441">
        <f t="shared" si="4"/>
        <v>0</v>
      </c>
      <c r="R42" s="441">
        <f t="shared" si="4"/>
        <v>0</v>
      </c>
      <c r="S42" s="441">
        <f t="shared" si="4"/>
        <v>0</v>
      </c>
      <c r="T42" s="441">
        <f t="shared" si="4"/>
        <v>0</v>
      </c>
      <c r="U42" s="441">
        <f t="shared" si="4"/>
        <v>0</v>
      </c>
      <c r="V42" s="441">
        <f t="shared" si="4"/>
        <v>0</v>
      </c>
      <c r="W42" s="441">
        <f t="shared" si="4"/>
        <v>0</v>
      </c>
      <c r="X42" s="441">
        <f t="shared" si="4"/>
        <v>0</v>
      </c>
      <c r="Y42" s="441">
        <f t="shared" si="4"/>
        <v>0</v>
      </c>
      <c r="Z42" s="441">
        <f t="shared" si="4"/>
        <v>0</v>
      </c>
      <c r="AA42" s="441">
        <f t="shared" si="4"/>
        <v>0</v>
      </c>
    </row>
    <row r="43" spans="2:27">
      <c r="C43" s="3" t="s">
        <v>679</v>
      </c>
      <c r="G43" s="112">
        <f t="shared" ref="G43:AA43" si="5">G42/((1+Inflation)^G41)</f>
        <v>-867961.16504854371</v>
      </c>
      <c r="H43" s="112">
        <f t="shared" si="5"/>
        <v>-1008918.0582524273</v>
      </c>
      <c r="I43" s="112">
        <f t="shared" si="5"/>
        <v>-1569191.6182957415</v>
      </c>
      <c r="J43" s="112">
        <f t="shared" si="5"/>
        <v>597707.1380933217</v>
      </c>
      <c r="K43" s="112">
        <f t="shared" si="5"/>
        <v>741996.77913532092</v>
      </c>
      <c r="L43" s="112">
        <f t="shared" si="5"/>
        <v>339484.54457317886</v>
      </c>
      <c r="M43" s="112">
        <f t="shared" si="5"/>
        <v>0</v>
      </c>
      <c r="N43" s="112">
        <f t="shared" si="5"/>
        <v>0</v>
      </c>
      <c r="O43" s="112">
        <f t="shared" si="5"/>
        <v>0</v>
      </c>
      <c r="P43" s="112">
        <f t="shared" si="5"/>
        <v>0</v>
      </c>
      <c r="Q43" s="112">
        <f t="shared" si="5"/>
        <v>0</v>
      </c>
      <c r="R43" s="112">
        <f t="shared" si="5"/>
        <v>0</v>
      </c>
      <c r="S43" s="112">
        <f t="shared" si="5"/>
        <v>0</v>
      </c>
      <c r="T43" s="112">
        <f t="shared" si="5"/>
        <v>0</v>
      </c>
      <c r="U43" s="112">
        <f t="shared" si="5"/>
        <v>0</v>
      </c>
      <c r="V43" s="112">
        <f t="shared" si="5"/>
        <v>0</v>
      </c>
      <c r="W43" s="112">
        <f t="shared" si="5"/>
        <v>0</v>
      </c>
      <c r="X43" s="112">
        <f t="shared" si="5"/>
        <v>0</v>
      </c>
      <c r="Y43" s="112">
        <f t="shared" si="5"/>
        <v>0</v>
      </c>
      <c r="Z43" s="112">
        <f t="shared" si="5"/>
        <v>0</v>
      </c>
      <c r="AA43" s="112">
        <f t="shared" si="5"/>
        <v>0</v>
      </c>
    </row>
  </sheetData>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000"/>
  </sheetPr>
  <dimension ref="A1:AD11"/>
  <sheetViews>
    <sheetView workbookViewId="0">
      <selection activeCell="A38" sqref="A38"/>
    </sheetView>
  </sheetViews>
  <sheetFormatPr defaultColWidth="9.1796875" defaultRowHeight="14.5"/>
  <cols>
    <col min="1" max="1" width="36.26953125" style="265" customWidth="1"/>
    <col min="2" max="2" width="14.26953125" style="265" customWidth="1"/>
    <col min="3" max="4" width="9.1796875" style="265"/>
    <col min="5" max="6" width="9.26953125" style="265" bestFit="1" customWidth="1"/>
    <col min="7" max="13" width="10.54296875" style="265" bestFit="1" customWidth="1"/>
    <col min="14" max="30" width="11.54296875" style="265" bestFit="1" customWidth="1"/>
    <col min="31" max="16384" width="9.1796875" style="265"/>
  </cols>
  <sheetData>
    <row r="1" spans="1:30">
      <c r="B1" s="265" t="s">
        <v>609</v>
      </c>
      <c r="D1" s="212">
        <v>2014</v>
      </c>
      <c r="E1" s="212">
        <v>2015</v>
      </c>
      <c r="F1" s="212">
        <v>2016</v>
      </c>
      <c r="G1" s="212">
        <v>2017</v>
      </c>
      <c r="H1" s="212">
        <v>2018</v>
      </c>
      <c r="I1" s="212">
        <v>2019</v>
      </c>
      <c r="J1" s="212">
        <v>2020</v>
      </c>
      <c r="K1" s="212">
        <v>2021</v>
      </c>
      <c r="L1" s="212">
        <v>2022</v>
      </c>
      <c r="M1" s="212">
        <v>2023</v>
      </c>
      <c r="N1" s="212">
        <v>2024</v>
      </c>
      <c r="O1" s="212">
        <v>2025</v>
      </c>
      <c r="P1" s="212">
        <v>2026</v>
      </c>
      <c r="Q1" s="212">
        <v>2027</v>
      </c>
      <c r="R1" s="264">
        <v>2028</v>
      </c>
      <c r="S1" s="264">
        <v>2029</v>
      </c>
      <c r="T1" s="264">
        <v>2030</v>
      </c>
      <c r="U1" s="264">
        <v>2031</v>
      </c>
      <c r="V1" s="264">
        <v>2032</v>
      </c>
      <c r="W1" s="264">
        <v>2033</v>
      </c>
      <c r="X1" s="264">
        <v>2034</v>
      </c>
      <c r="Y1" s="264">
        <v>2035</v>
      </c>
      <c r="Z1" s="264">
        <v>2036</v>
      </c>
      <c r="AA1" s="264">
        <v>2037</v>
      </c>
      <c r="AB1" s="264">
        <v>2038</v>
      </c>
      <c r="AC1" s="264">
        <v>2039</v>
      </c>
      <c r="AD1" s="264">
        <v>2040</v>
      </c>
    </row>
    <row r="2" spans="1:30">
      <c r="A2" s="265" t="s">
        <v>610</v>
      </c>
      <c r="E2" s="265">
        <v>0</v>
      </c>
      <c r="F2" s="265">
        <v>5</v>
      </c>
      <c r="G2" s="265">
        <f>F2+40</f>
        <v>45</v>
      </c>
      <c r="H2" s="265">
        <f t="shared" ref="H2:T2" si="0">G2+40</f>
        <v>85</v>
      </c>
      <c r="I2" s="265">
        <f t="shared" si="0"/>
        <v>125</v>
      </c>
      <c r="J2" s="265">
        <f t="shared" si="0"/>
        <v>165</v>
      </c>
      <c r="K2" s="265">
        <f t="shared" si="0"/>
        <v>205</v>
      </c>
      <c r="L2" s="265">
        <f t="shared" si="0"/>
        <v>245</v>
      </c>
      <c r="M2" s="265">
        <f t="shared" si="0"/>
        <v>285</v>
      </c>
      <c r="N2" s="265">
        <f t="shared" si="0"/>
        <v>325</v>
      </c>
      <c r="O2" s="265">
        <f t="shared" si="0"/>
        <v>365</v>
      </c>
      <c r="P2" s="265">
        <f t="shared" si="0"/>
        <v>405</v>
      </c>
      <c r="Q2" s="265">
        <f t="shared" si="0"/>
        <v>445</v>
      </c>
      <c r="R2" s="265">
        <f t="shared" si="0"/>
        <v>485</v>
      </c>
      <c r="S2" s="265">
        <f t="shared" si="0"/>
        <v>525</v>
      </c>
      <c r="T2" s="265">
        <f t="shared" si="0"/>
        <v>565</v>
      </c>
      <c r="U2" s="265">
        <f>T2</f>
        <v>565</v>
      </c>
      <c r="V2" s="265">
        <f t="shared" ref="V2:AD2" si="1">U2</f>
        <v>565</v>
      </c>
      <c r="W2" s="265">
        <f t="shared" si="1"/>
        <v>565</v>
      </c>
      <c r="X2" s="265">
        <f t="shared" si="1"/>
        <v>565</v>
      </c>
      <c r="Y2" s="265">
        <f t="shared" si="1"/>
        <v>565</v>
      </c>
      <c r="Z2" s="265">
        <f t="shared" si="1"/>
        <v>565</v>
      </c>
      <c r="AA2" s="265">
        <f t="shared" si="1"/>
        <v>565</v>
      </c>
      <c r="AB2" s="265">
        <f t="shared" si="1"/>
        <v>565</v>
      </c>
      <c r="AC2" s="265">
        <f t="shared" si="1"/>
        <v>565</v>
      </c>
      <c r="AD2" s="265">
        <f t="shared" si="1"/>
        <v>565</v>
      </c>
    </row>
    <row r="3" spans="1:30">
      <c r="A3" s="265" t="s">
        <v>611</v>
      </c>
      <c r="E3" s="144">
        <v>120</v>
      </c>
      <c r="F3" s="144">
        <v>120</v>
      </c>
      <c r="G3" s="144">
        <f t="shared" ref="G3:AD3" si="2">F3*(1+Inflation)</f>
        <v>123.60000000000001</v>
      </c>
      <c r="H3" s="144">
        <f t="shared" si="2"/>
        <v>127.30800000000001</v>
      </c>
      <c r="I3" s="144">
        <f t="shared" si="2"/>
        <v>131.12724</v>
      </c>
      <c r="J3" s="144">
        <f t="shared" si="2"/>
        <v>135.06105719999999</v>
      </c>
      <c r="K3" s="144">
        <f t="shared" si="2"/>
        <v>139.112888916</v>
      </c>
      <c r="L3" s="144">
        <f t="shared" si="2"/>
        <v>143.28627558348001</v>
      </c>
      <c r="M3" s="144">
        <f t="shared" si="2"/>
        <v>147.58486385098442</v>
      </c>
      <c r="N3" s="144">
        <f t="shared" si="2"/>
        <v>152.01240976651397</v>
      </c>
      <c r="O3" s="144">
        <f t="shared" si="2"/>
        <v>156.57278205950939</v>
      </c>
      <c r="P3" s="144">
        <f t="shared" si="2"/>
        <v>161.26996552129467</v>
      </c>
      <c r="Q3" s="144">
        <f t="shared" si="2"/>
        <v>166.1080644869335</v>
      </c>
      <c r="R3" s="144">
        <f t="shared" si="2"/>
        <v>171.0913064215415</v>
      </c>
      <c r="S3" s="144">
        <f t="shared" si="2"/>
        <v>176.22404561418776</v>
      </c>
      <c r="T3" s="144">
        <f t="shared" si="2"/>
        <v>181.5107669826134</v>
      </c>
      <c r="U3" s="144">
        <f t="shared" si="2"/>
        <v>186.95608999209182</v>
      </c>
      <c r="V3" s="144">
        <f t="shared" si="2"/>
        <v>192.56477269185459</v>
      </c>
      <c r="W3" s="144">
        <f t="shared" si="2"/>
        <v>198.34171587261022</v>
      </c>
      <c r="X3" s="144">
        <f t="shared" si="2"/>
        <v>204.29196734878855</v>
      </c>
      <c r="Y3" s="144">
        <f t="shared" si="2"/>
        <v>210.42072636925221</v>
      </c>
      <c r="Z3" s="144">
        <f t="shared" si="2"/>
        <v>216.73334816032977</v>
      </c>
      <c r="AA3" s="144">
        <f t="shared" si="2"/>
        <v>223.23534860513968</v>
      </c>
      <c r="AB3" s="144">
        <f t="shared" si="2"/>
        <v>229.93240906329387</v>
      </c>
      <c r="AC3" s="144">
        <f t="shared" si="2"/>
        <v>236.8303813351927</v>
      </c>
      <c r="AD3" s="144">
        <f t="shared" si="2"/>
        <v>243.93529277524848</v>
      </c>
    </row>
    <row r="4" spans="1:30">
      <c r="A4" s="439" t="s">
        <v>612</v>
      </c>
      <c r="E4" s="144">
        <f>E2*E3</f>
        <v>0</v>
      </c>
      <c r="F4" s="440">
        <v>0</v>
      </c>
      <c r="G4" s="440">
        <v>0</v>
      </c>
      <c r="H4" s="440">
        <v>0</v>
      </c>
      <c r="I4" s="440">
        <f t="shared" ref="I4:AD4" si="3">I2*I3</f>
        <v>16390.904999999999</v>
      </c>
      <c r="J4" s="440">
        <f t="shared" si="3"/>
        <v>22285.074438</v>
      </c>
      <c r="K4" s="440">
        <f t="shared" si="3"/>
        <v>28518.142227780001</v>
      </c>
      <c r="L4" s="440">
        <f t="shared" si="3"/>
        <v>35105.1375179526</v>
      </c>
      <c r="M4" s="440">
        <f t="shared" si="3"/>
        <v>42061.686197530558</v>
      </c>
      <c r="N4" s="440">
        <f t="shared" si="3"/>
        <v>49404.033174117038</v>
      </c>
      <c r="O4" s="440">
        <f t="shared" si="3"/>
        <v>57149.065451720926</v>
      </c>
      <c r="P4" s="440">
        <f t="shared" si="3"/>
        <v>65314.336036124339</v>
      </c>
      <c r="Q4" s="440">
        <f t="shared" si="3"/>
        <v>73918.088696685401</v>
      </c>
      <c r="R4" s="440">
        <f t="shared" si="3"/>
        <v>82979.283614447631</v>
      </c>
      <c r="S4" s="440">
        <f t="shared" si="3"/>
        <v>92517.623947448577</v>
      </c>
      <c r="T4" s="440">
        <f t="shared" si="3"/>
        <v>102553.58334517658</v>
      </c>
      <c r="U4" s="440">
        <f t="shared" si="3"/>
        <v>105630.19084553188</v>
      </c>
      <c r="V4" s="440">
        <f t="shared" si="3"/>
        <v>108799.09657089785</v>
      </c>
      <c r="W4" s="440">
        <f t="shared" si="3"/>
        <v>112063.06946802477</v>
      </c>
      <c r="X4" s="440">
        <f t="shared" si="3"/>
        <v>115424.96155206554</v>
      </c>
      <c r="Y4" s="440">
        <f t="shared" si="3"/>
        <v>118887.7103986275</v>
      </c>
      <c r="Z4" s="440">
        <f t="shared" si="3"/>
        <v>122454.34171058632</v>
      </c>
      <c r="AA4" s="440">
        <f t="shared" si="3"/>
        <v>126127.97196190392</v>
      </c>
      <c r="AB4" s="440">
        <f t="shared" si="3"/>
        <v>129911.81112076103</v>
      </c>
      <c r="AC4" s="440">
        <f t="shared" si="3"/>
        <v>133809.16545438388</v>
      </c>
      <c r="AD4" s="440">
        <f t="shared" si="3"/>
        <v>137823.44041801538</v>
      </c>
    </row>
    <row r="6" spans="1:30">
      <c r="A6" s="265" t="s">
        <v>613</v>
      </c>
      <c r="B6" s="64">
        <f>SUM(E4:Q4)</f>
        <v>390146.46873991087</v>
      </c>
    </row>
    <row r="7" spans="1:30">
      <c r="A7" s="265" t="s">
        <v>614</v>
      </c>
      <c r="B7" s="64">
        <f>SUM(R4:AA4)</f>
        <v>1087437.8334147106</v>
      </c>
    </row>
    <row r="10" spans="1:30">
      <c r="A10" s="265" t="s">
        <v>615</v>
      </c>
    </row>
    <row r="11" spans="1:30">
      <c r="A11" s="265" t="s">
        <v>616</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FF00"/>
  </sheetPr>
  <dimension ref="A1:AH149"/>
  <sheetViews>
    <sheetView zoomScale="90" zoomScaleNormal="90" workbookViewId="0">
      <selection activeCell="J49" sqref="J49:T54"/>
    </sheetView>
  </sheetViews>
  <sheetFormatPr defaultRowHeight="14.5"/>
  <cols>
    <col min="1" max="1" width="47.7265625" customWidth="1"/>
    <col min="2" max="2" width="11.26953125" customWidth="1"/>
    <col min="3" max="3" width="48.26953125" customWidth="1"/>
    <col min="4" max="4" width="11.1796875" customWidth="1"/>
    <col min="5" max="5" width="11.453125" customWidth="1"/>
    <col min="6" max="6" width="35.1796875" customWidth="1"/>
    <col min="7" max="7" width="6" style="214" customWidth="1"/>
    <col min="9" max="9" width="48.1796875" customWidth="1"/>
    <col min="10" max="10" width="15.453125" bestFit="1" customWidth="1"/>
    <col min="11" max="11" width="18.453125" customWidth="1"/>
    <col min="12" max="12" width="13.81640625" bestFit="1" customWidth="1"/>
    <col min="13" max="13" width="13" bestFit="1" customWidth="1"/>
    <col min="14" max="14" width="11.26953125" customWidth="1"/>
    <col min="15" max="15" width="11" customWidth="1"/>
    <col min="16" max="16" width="15.54296875" customWidth="1"/>
    <col min="17" max="17" width="14.1796875" customWidth="1"/>
    <col min="18" max="18" width="13" bestFit="1" customWidth="1"/>
    <col min="19" max="19" width="13.1796875" bestFit="1" customWidth="1"/>
    <col min="20" max="29" width="13" bestFit="1" customWidth="1"/>
    <col min="30" max="32" width="11.26953125" bestFit="1" customWidth="1"/>
  </cols>
  <sheetData>
    <row r="1" spans="1:32" s="320" customFormat="1" ht="39.65" customHeigh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row>
    <row r="2" spans="1:32">
      <c r="A2" t="s">
        <v>2</v>
      </c>
      <c r="I2" s="11" t="s">
        <v>25</v>
      </c>
      <c r="J2" s="11" t="s">
        <v>31</v>
      </c>
      <c r="K2" s="11" t="s">
        <v>35</v>
      </c>
    </row>
    <row r="3" spans="1:32" s="277" customFormat="1" ht="15" thickBot="1">
      <c r="B3" s="278" t="s">
        <v>639</v>
      </c>
      <c r="G3" s="214"/>
      <c r="I3" s="278"/>
      <c r="J3" s="278"/>
      <c r="K3" s="278"/>
    </row>
    <row r="4" spans="1:32" s="277" customFormat="1" ht="29">
      <c r="A4" s="278"/>
      <c r="B4" s="9" t="s">
        <v>641</v>
      </c>
      <c r="C4" s="6" t="s">
        <v>643</v>
      </c>
      <c r="G4" s="214"/>
      <c r="I4" s="278"/>
      <c r="J4" s="278"/>
      <c r="K4" s="278"/>
    </row>
    <row r="5" spans="1:32" s="277" customFormat="1">
      <c r="B5" s="146" t="s">
        <v>640</v>
      </c>
      <c r="C5" s="97" t="s">
        <v>644</v>
      </c>
      <c r="G5" s="214"/>
      <c r="I5" s="278"/>
      <c r="J5" s="278"/>
      <c r="K5" s="278"/>
    </row>
    <row r="6" spans="1:32" s="320" customFormat="1" ht="15" thickBot="1">
      <c r="B6" s="353" t="s">
        <v>739</v>
      </c>
      <c r="C6" s="97" t="s">
        <v>740</v>
      </c>
      <c r="G6" s="214"/>
      <c r="I6" s="321"/>
      <c r="J6" s="321"/>
      <c r="K6" s="321"/>
    </row>
    <row r="7" spans="1:32" ht="15" thickBot="1">
      <c r="B7" s="8" t="s">
        <v>642</v>
      </c>
      <c r="C7" s="7" t="s">
        <v>644</v>
      </c>
      <c r="I7" s="22"/>
      <c r="J7" s="22"/>
      <c r="K7" s="22"/>
    </row>
    <row r="8" spans="1:32">
      <c r="C8" s="278" t="s">
        <v>62</v>
      </c>
      <c r="I8" s="23" t="s">
        <v>26</v>
      </c>
      <c r="J8" s="23" t="s">
        <v>32</v>
      </c>
      <c r="K8" s="23" t="s">
        <v>36</v>
      </c>
    </row>
    <row r="9" spans="1:32" ht="15" thickBot="1">
      <c r="A9" t="s">
        <v>0</v>
      </c>
      <c r="B9" s="197">
        <v>0.1</v>
      </c>
      <c r="I9" s="23" t="s">
        <v>24</v>
      </c>
      <c r="J9" s="24" t="s">
        <v>33</v>
      </c>
      <c r="K9" s="24" t="s">
        <v>37</v>
      </c>
    </row>
    <row r="10" spans="1:32">
      <c r="A10" t="s">
        <v>3</v>
      </c>
      <c r="B10" s="328">
        <f>'Sensitivity Analysis'!C7</f>
        <v>0.03</v>
      </c>
      <c r="C10" t="s">
        <v>63</v>
      </c>
      <c r="I10" s="23" t="s">
        <v>23</v>
      </c>
    </row>
    <row r="11" spans="1:32">
      <c r="A11" t="s">
        <v>77</v>
      </c>
      <c r="B11" s="329">
        <f>'Sensitivity Analysis'!C15</f>
        <v>1.2500000000000001E-2</v>
      </c>
      <c r="I11" s="23" t="s">
        <v>27</v>
      </c>
    </row>
    <row r="12" spans="1:32" ht="15" thickBot="1">
      <c r="A12" t="s">
        <v>78</v>
      </c>
      <c r="B12" s="329">
        <f>'Sensitivity Analysis'!C23</f>
        <v>1.4999999999999999E-2</v>
      </c>
      <c r="I12" s="24" t="s">
        <v>28</v>
      </c>
    </row>
    <row r="13" spans="1:32">
      <c r="A13" t="s">
        <v>318</v>
      </c>
      <c r="B13" s="197">
        <v>7.7799999999999994E-2</v>
      </c>
    </row>
    <row r="15" spans="1:32">
      <c r="I15" s="142" t="s">
        <v>496</v>
      </c>
    </row>
    <row r="16" spans="1:32" ht="21">
      <c r="A16" s="354" t="s">
        <v>741</v>
      </c>
      <c r="B16" s="354" t="s">
        <v>6</v>
      </c>
      <c r="C16" s="354" t="s">
        <v>629</v>
      </c>
      <c r="D16" s="354"/>
      <c r="E16" s="354"/>
      <c r="F16" s="354"/>
      <c r="J16" s="142">
        <v>2015</v>
      </c>
      <c r="K16" s="142">
        <v>2016</v>
      </c>
      <c r="L16" s="142">
        <v>2017</v>
      </c>
      <c r="M16" s="142">
        <v>2018</v>
      </c>
      <c r="N16" s="142">
        <v>2019</v>
      </c>
      <c r="O16" s="142">
        <v>2020</v>
      </c>
      <c r="P16" s="142">
        <v>2021</v>
      </c>
      <c r="Q16" s="142">
        <v>2022</v>
      </c>
      <c r="R16" s="142">
        <v>2023</v>
      </c>
      <c r="S16" s="142">
        <v>2024</v>
      </c>
      <c r="T16" s="142">
        <v>2025</v>
      </c>
      <c r="U16" s="142">
        <v>2026</v>
      </c>
      <c r="V16" s="142">
        <v>2027</v>
      </c>
      <c r="W16" s="142">
        <v>2028</v>
      </c>
      <c r="X16" s="142">
        <v>2029</v>
      </c>
      <c r="Y16" s="142">
        <v>2030</v>
      </c>
      <c r="Z16" s="142">
        <v>2031</v>
      </c>
      <c r="AA16" s="142">
        <v>2032</v>
      </c>
      <c r="AB16" s="142">
        <v>2033</v>
      </c>
      <c r="AC16" s="142">
        <v>2034</v>
      </c>
      <c r="AD16" s="278">
        <v>2035</v>
      </c>
      <c r="AE16" s="278">
        <v>2036</v>
      </c>
      <c r="AF16" s="278">
        <v>2037</v>
      </c>
    </row>
    <row r="17" spans="1:34">
      <c r="A17" s="278" t="s">
        <v>46</v>
      </c>
      <c r="B17" s="32"/>
      <c r="C17" s="32"/>
      <c r="D17" s="32" t="s">
        <v>636</v>
      </c>
      <c r="I17" s="265" t="s">
        <v>497</v>
      </c>
      <c r="J17" s="196">
        <v>0</v>
      </c>
      <c r="K17" s="196">
        <v>0</v>
      </c>
      <c r="L17" s="196">
        <v>0.01</v>
      </c>
      <c r="M17" s="196">
        <f>0.99*(2/11)</f>
        <v>0.18</v>
      </c>
      <c r="N17" s="196">
        <f t="shared" ref="N17:Q17" si="0">0.99*(2/11)</f>
        <v>0.18</v>
      </c>
      <c r="O17" s="196">
        <f t="shared" si="0"/>
        <v>0.18</v>
      </c>
      <c r="P17" s="196">
        <f t="shared" si="0"/>
        <v>0.18</v>
      </c>
      <c r="Q17" s="196">
        <f t="shared" si="0"/>
        <v>0.18</v>
      </c>
      <c r="R17" s="196">
        <f>0.99*(1/11)</f>
        <v>0.09</v>
      </c>
      <c r="S17" s="196">
        <v>0</v>
      </c>
      <c r="T17" s="196">
        <v>0</v>
      </c>
      <c r="U17" s="196">
        <v>0</v>
      </c>
      <c r="V17" s="196">
        <v>0</v>
      </c>
      <c r="W17" s="196">
        <v>0</v>
      </c>
      <c r="X17" s="196">
        <v>0</v>
      </c>
      <c r="Y17" s="196">
        <v>0</v>
      </c>
      <c r="Z17" s="196">
        <v>0</v>
      </c>
      <c r="AA17" s="196">
        <v>0</v>
      </c>
      <c r="AB17" s="196">
        <v>0</v>
      </c>
      <c r="AC17" s="196">
        <v>0</v>
      </c>
      <c r="AD17" s="196">
        <v>0</v>
      </c>
      <c r="AE17" s="196">
        <v>0</v>
      </c>
      <c r="AF17" s="196">
        <v>0</v>
      </c>
    </row>
    <row r="18" spans="1:34">
      <c r="A18" s="279" t="s">
        <v>414</v>
      </c>
      <c r="B18" s="455">
        <v>97</v>
      </c>
      <c r="C18" s="474">
        <v>1200</v>
      </c>
      <c r="D18" s="464">
        <f t="shared" ref="D18:D25" si="1">C18/SUM($C$18:$C$24)</f>
        <v>1.0535557506584723E-3</v>
      </c>
      <c r="E18" s="469">
        <f>D18*B18</f>
        <v>0.10219490781387182</v>
      </c>
      <c r="I18" s="265" t="s">
        <v>498</v>
      </c>
      <c r="J18" s="196">
        <v>0</v>
      </c>
      <c r="K18" s="196">
        <v>0</v>
      </c>
      <c r="L18" s="196">
        <v>0.01</v>
      </c>
      <c r="M18" s="196">
        <f>0.99/6</f>
        <v>0.16500000000000001</v>
      </c>
      <c r="N18" s="196">
        <f t="shared" ref="N18:R18" si="2">0.99/6</f>
        <v>0.16500000000000001</v>
      </c>
      <c r="O18" s="196">
        <f t="shared" si="2"/>
        <v>0.16500000000000001</v>
      </c>
      <c r="P18" s="196">
        <f t="shared" si="2"/>
        <v>0.16500000000000001</v>
      </c>
      <c r="Q18" s="196">
        <f t="shared" si="2"/>
        <v>0.16500000000000001</v>
      </c>
      <c r="R18" s="196">
        <f t="shared" si="2"/>
        <v>0.16500000000000001</v>
      </c>
      <c r="S18" s="196">
        <v>0</v>
      </c>
      <c r="T18" s="196">
        <v>0</v>
      </c>
      <c r="U18" s="196">
        <v>0</v>
      </c>
      <c r="V18" s="196">
        <v>0</v>
      </c>
      <c r="W18" s="196">
        <v>0</v>
      </c>
      <c r="X18" s="196">
        <v>0</v>
      </c>
      <c r="Y18" s="196">
        <v>0</v>
      </c>
      <c r="Z18" s="196">
        <v>0</v>
      </c>
      <c r="AA18" s="196">
        <v>0</v>
      </c>
      <c r="AB18" s="196">
        <v>0</v>
      </c>
      <c r="AC18" s="196">
        <v>0</v>
      </c>
      <c r="AD18" s="196">
        <v>0</v>
      </c>
      <c r="AE18" s="196">
        <v>0</v>
      </c>
      <c r="AF18" s="196">
        <v>0</v>
      </c>
    </row>
    <row r="19" spans="1:34">
      <c r="A19" s="279" t="s">
        <v>415</v>
      </c>
      <c r="B19" s="455">
        <v>87</v>
      </c>
      <c r="C19" s="474">
        <v>1010840</v>
      </c>
      <c r="D19" s="464">
        <f t="shared" si="1"/>
        <v>0.88748024582967511</v>
      </c>
      <c r="E19" s="469">
        <f t="shared" ref="E19:E25" si="3">D19*B19</f>
        <v>77.21078138718174</v>
      </c>
      <c r="I19" t="s">
        <v>653</v>
      </c>
      <c r="J19" s="143">
        <f>SUM($J$17:J17)</f>
        <v>0</v>
      </c>
      <c r="K19" s="143">
        <f>SUM($J$17:K17)</f>
        <v>0</v>
      </c>
      <c r="L19" s="143">
        <f>SUM($J$17:L17)</f>
        <v>0.01</v>
      </c>
      <c r="M19" s="143">
        <f>SUM($J$17:M17)</f>
        <v>0.19</v>
      </c>
      <c r="N19" s="143">
        <f>SUM($J$17:N17)</f>
        <v>0.37</v>
      </c>
      <c r="O19" s="143">
        <f>SUM($J$17:O17)</f>
        <v>0.55000000000000004</v>
      </c>
      <c r="P19" s="143">
        <f>SUM($J$17:P17)</f>
        <v>0.73</v>
      </c>
      <c r="Q19" s="143">
        <f>SUM($J$17:Q17)</f>
        <v>0.90999999999999992</v>
      </c>
      <c r="R19" s="143">
        <f>SUM($J$17:R17)</f>
        <v>0.99999999999999989</v>
      </c>
      <c r="S19" s="143">
        <f>SUM($J$17:S17)</f>
        <v>0.99999999999999989</v>
      </c>
      <c r="T19" s="143">
        <f>SUM($J$17:T17)</f>
        <v>0.99999999999999989</v>
      </c>
      <c r="U19" s="143">
        <f>SUM($J$17:U17)</f>
        <v>0.99999999999999989</v>
      </c>
      <c r="V19" s="143">
        <f>SUM($J$17:V17)</f>
        <v>0.99999999999999989</v>
      </c>
      <c r="W19" s="143">
        <f>SUM($J$17:W17)</f>
        <v>0.99999999999999989</v>
      </c>
      <c r="X19" s="143">
        <f>SUM($J$17:X17)</f>
        <v>0.99999999999999989</v>
      </c>
      <c r="Y19" s="143">
        <f>SUM($J$17:Y17)</f>
        <v>0.99999999999999989</v>
      </c>
      <c r="Z19" s="143">
        <f>SUM($J$17:Z17)</f>
        <v>0.99999999999999989</v>
      </c>
      <c r="AA19" s="143">
        <f>SUM($J$17:AA17)</f>
        <v>0.99999999999999989</v>
      </c>
      <c r="AB19" s="143">
        <f>SUM($J$17:AB17)</f>
        <v>0.99999999999999989</v>
      </c>
      <c r="AC19" s="143">
        <f>SUM($J$17:AC17)</f>
        <v>0.99999999999999989</v>
      </c>
      <c r="AD19" s="143">
        <f>SUM($J$17:AD17)</f>
        <v>0.99999999999999989</v>
      </c>
      <c r="AE19" s="143">
        <f>SUM($J$17:AE17)</f>
        <v>0.99999999999999989</v>
      </c>
      <c r="AF19" s="143">
        <f>SUM($J$17:AF17)</f>
        <v>0.99999999999999989</v>
      </c>
    </row>
    <row r="20" spans="1:34">
      <c r="A20" s="282" t="s">
        <v>323</v>
      </c>
      <c r="B20" s="455">
        <v>119</v>
      </c>
      <c r="C20" s="474">
        <v>660</v>
      </c>
      <c r="D20" s="464">
        <f t="shared" si="1"/>
        <v>5.7945566286215979E-4</v>
      </c>
      <c r="E20" s="469">
        <f t="shared" si="3"/>
        <v>6.8955223880597008E-2</v>
      </c>
      <c r="I20" t="s">
        <v>654</v>
      </c>
      <c r="J20" s="143">
        <f>SUM($J$18:J18)</f>
        <v>0</v>
      </c>
      <c r="K20" s="143">
        <f>SUM($J$18:K18)</f>
        <v>0</v>
      </c>
      <c r="L20" s="143">
        <f>SUM($J$18:L18)</f>
        <v>0.01</v>
      </c>
      <c r="M20" s="143">
        <f>SUM($J$18:M18)</f>
        <v>0.17500000000000002</v>
      </c>
      <c r="N20" s="143">
        <f>SUM($J$18:N18)</f>
        <v>0.34</v>
      </c>
      <c r="O20" s="143">
        <f>SUM($J$18:O18)</f>
        <v>0.505</v>
      </c>
      <c r="P20" s="143">
        <f>SUM($J$18:P18)</f>
        <v>0.67</v>
      </c>
      <c r="Q20" s="143">
        <f>SUM($J$18:Q18)</f>
        <v>0.83500000000000008</v>
      </c>
      <c r="R20" s="143">
        <f>SUM($J$18:R18)</f>
        <v>1</v>
      </c>
      <c r="S20" s="143">
        <f>SUM($J$18:S18)</f>
        <v>1</v>
      </c>
      <c r="T20" s="143">
        <f>SUM($J$18:T18)</f>
        <v>1</v>
      </c>
      <c r="U20" s="143">
        <f>SUM($J$18:U18)</f>
        <v>1</v>
      </c>
      <c r="V20" s="143">
        <f>SUM($J$18:V18)</f>
        <v>1</v>
      </c>
      <c r="W20" s="143">
        <f>SUM($J$18:W18)</f>
        <v>1</v>
      </c>
      <c r="X20" s="143">
        <f>SUM($J$18:X18)</f>
        <v>1</v>
      </c>
      <c r="Y20" s="143">
        <f>SUM($J$18:Y18)</f>
        <v>1</v>
      </c>
      <c r="Z20" s="143">
        <f>SUM($J$18:Z18)</f>
        <v>1</v>
      </c>
      <c r="AA20" s="143">
        <f>SUM($J$18:AA18)</f>
        <v>1</v>
      </c>
      <c r="AB20" s="143">
        <f>SUM($J$18:AB18)</f>
        <v>1</v>
      </c>
      <c r="AC20" s="143">
        <f>SUM($J$18:AC18)</f>
        <v>1</v>
      </c>
      <c r="AD20" s="143">
        <f>SUM($J$18:AD18)</f>
        <v>1</v>
      </c>
      <c r="AE20" s="143">
        <f>SUM($J$18:AE18)</f>
        <v>1</v>
      </c>
      <c r="AF20" s="143">
        <f>SUM($J$18:AF18)</f>
        <v>1</v>
      </c>
    </row>
    <row r="21" spans="1:34">
      <c r="A21" s="282" t="s">
        <v>309</v>
      </c>
      <c r="B21" s="455">
        <v>119</v>
      </c>
      <c r="C21" s="474">
        <v>21300</v>
      </c>
      <c r="D21" s="464">
        <f t="shared" si="1"/>
        <v>1.8700614574187886E-2</v>
      </c>
      <c r="E21" s="469">
        <f t="shared" si="3"/>
        <v>2.2253731343283585</v>
      </c>
    </row>
    <row r="22" spans="1:34">
      <c r="A22" s="282" t="s">
        <v>308</v>
      </c>
      <c r="B22" s="455">
        <v>210</v>
      </c>
      <c r="C22" s="474">
        <v>57000</v>
      </c>
      <c r="D22" s="464">
        <f t="shared" si="1"/>
        <v>5.0043898156277439E-2</v>
      </c>
      <c r="E22" s="469">
        <f t="shared" si="3"/>
        <v>10.509218612818263</v>
      </c>
    </row>
    <row r="23" spans="1:34">
      <c r="A23" s="282" t="s">
        <v>311</v>
      </c>
      <c r="B23" s="455">
        <v>215</v>
      </c>
      <c r="C23" s="474">
        <v>41200</v>
      </c>
      <c r="D23" s="464">
        <f t="shared" si="1"/>
        <v>3.617208077260755E-2</v>
      </c>
      <c r="E23" s="469">
        <f t="shared" si="3"/>
        <v>7.7769973661106233</v>
      </c>
    </row>
    <row r="24" spans="1:34">
      <c r="A24" s="282" t="s">
        <v>310</v>
      </c>
      <c r="B24" s="455">
        <v>250</v>
      </c>
      <c r="C24" s="474">
        <v>6800</v>
      </c>
      <c r="D24" s="464">
        <f t="shared" si="1"/>
        <v>5.9701492537313433E-3</v>
      </c>
      <c r="E24" s="469">
        <f t="shared" si="3"/>
        <v>1.4925373134328359</v>
      </c>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row>
    <row r="25" spans="1:34">
      <c r="A25" s="282" t="s">
        <v>419</v>
      </c>
      <c r="B25" s="455">
        <v>22</v>
      </c>
      <c r="C25" s="474">
        <f>C18+C19</f>
        <v>1012040</v>
      </c>
      <c r="D25" s="464">
        <f t="shared" si="1"/>
        <v>0.88853380158033357</v>
      </c>
      <c r="E25" s="469">
        <f t="shared" si="3"/>
        <v>19.54774363476734</v>
      </c>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row>
    <row r="26" spans="1:34" s="277" customFormat="1">
      <c r="A26" s="282" t="s">
        <v>635</v>
      </c>
      <c r="B26" s="287"/>
      <c r="C26" s="209"/>
      <c r="D26" s="32"/>
      <c r="E26" s="2">
        <f>SUM(E18:E25)</f>
        <v>118.93380158033362</v>
      </c>
      <c r="G26" s="214"/>
    </row>
    <row r="27" spans="1:34">
      <c r="A27" s="280"/>
      <c r="B27" s="32"/>
      <c r="C27" s="210"/>
      <c r="D27" s="32"/>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row>
    <row r="28" spans="1:34">
      <c r="A28" s="278" t="s">
        <v>47</v>
      </c>
      <c r="B28" s="32"/>
      <c r="C28" s="210"/>
      <c r="D28" s="32"/>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row>
    <row r="29" spans="1:34">
      <c r="A29" s="282" t="s">
        <v>53</v>
      </c>
      <c r="B29" s="456">
        <v>63</v>
      </c>
      <c r="C29" s="474">
        <v>801220</v>
      </c>
      <c r="D29" s="464">
        <f>C29/SUM($C$29:$C$31)</f>
        <v>0.96904151704669839</v>
      </c>
      <c r="E29" s="469">
        <f>B29*D29</f>
        <v>61.049615573941999</v>
      </c>
      <c r="I29" s="278" t="s">
        <v>86</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row>
    <row r="30" spans="1:34">
      <c r="A30" s="282" t="s">
        <v>51</v>
      </c>
      <c r="B30" s="456">
        <v>183</v>
      </c>
      <c r="C30" s="474">
        <v>22697</v>
      </c>
      <c r="D30" s="464">
        <f t="shared" ref="D30:D31" si="4">C30/SUM($C$29:$C$31)</f>
        <v>2.7451056279684621E-2</v>
      </c>
      <c r="E30" s="469">
        <f t="shared" ref="E30:E31" si="5">B30*D30</f>
        <v>5.0235432991822853</v>
      </c>
      <c r="I30" s="277"/>
      <c r="J30" s="278">
        <v>2015</v>
      </c>
      <c r="K30" s="278">
        <v>2016</v>
      </c>
      <c r="L30" s="278">
        <v>2017</v>
      </c>
      <c r="M30" s="278">
        <v>2018</v>
      </c>
      <c r="N30" s="278">
        <v>2019</v>
      </c>
      <c r="O30" s="278">
        <v>2020</v>
      </c>
      <c r="P30" s="278">
        <v>2021</v>
      </c>
      <c r="Q30" s="278">
        <v>2022</v>
      </c>
      <c r="R30" s="278">
        <v>2023</v>
      </c>
      <c r="S30" s="278">
        <v>2024</v>
      </c>
      <c r="T30" s="278">
        <v>2025</v>
      </c>
      <c r="U30" s="278">
        <v>2026</v>
      </c>
      <c r="V30" s="278">
        <v>2027</v>
      </c>
      <c r="W30" s="278">
        <v>2028</v>
      </c>
      <c r="X30" s="278">
        <v>2029</v>
      </c>
      <c r="Y30" s="278">
        <v>2030</v>
      </c>
      <c r="Z30" s="278">
        <v>2031</v>
      </c>
      <c r="AA30" s="278">
        <v>2032</v>
      </c>
      <c r="AB30" s="278">
        <v>2033</v>
      </c>
      <c r="AC30" s="278">
        <v>2034</v>
      </c>
      <c r="AD30" s="277"/>
      <c r="AE30" s="277"/>
      <c r="AF30" s="277"/>
      <c r="AG30" s="277"/>
      <c r="AH30" s="277"/>
    </row>
    <row r="31" spans="1:34">
      <c r="A31" s="282" t="s">
        <v>322</v>
      </c>
      <c r="B31" s="456">
        <v>277.43</v>
      </c>
      <c r="C31" s="474">
        <v>2900</v>
      </c>
      <c r="D31" s="464">
        <f t="shared" si="4"/>
        <v>3.5074266736170156E-3</v>
      </c>
      <c r="E31" s="469">
        <f t="shared" si="5"/>
        <v>0.97306538206156867</v>
      </c>
      <c r="I31" s="277" t="s">
        <v>50</v>
      </c>
      <c r="J31" s="277">
        <v>1</v>
      </c>
      <c r="K31" s="277">
        <v>1</v>
      </c>
      <c r="L31" s="277">
        <v>1</v>
      </c>
      <c r="M31" s="277">
        <f t="shared" ref="M31:AC31" si="6">L31*(1+$B$10)</f>
        <v>1.03</v>
      </c>
      <c r="N31" s="277">
        <f t="shared" si="6"/>
        <v>1.0609</v>
      </c>
      <c r="O31" s="277">
        <f t="shared" si="6"/>
        <v>1.092727</v>
      </c>
      <c r="P31" s="277">
        <f t="shared" si="6"/>
        <v>1.1255088100000001</v>
      </c>
      <c r="Q31" s="277">
        <f t="shared" si="6"/>
        <v>1.1592740743000001</v>
      </c>
      <c r="R31" s="277">
        <f t="shared" si="6"/>
        <v>1.1940522965290001</v>
      </c>
      <c r="S31" s="277">
        <f t="shared" si="6"/>
        <v>1.2298738654248702</v>
      </c>
      <c r="T31" s="277">
        <f t="shared" si="6"/>
        <v>1.2667700813876164</v>
      </c>
      <c r="U31" s="277">
        <f t="shared" si="6"/>
        <v>1.3047731838292449</v>
      </c>
      <c r="V31" s="277">
        <f t="shared" si="6"/>
        <v>1.3439163793441222</v>
      </c>
      <c r="W31" s="277">
        <f t="shared" si="6"/>
        <v>1.3842338707244459</v>
      </c>
      <c r="X31" s="277">
        <f t="shared" si="6"/>
        <v>1.4257608868461793</v>
      </c>
      <c r="Y31" s="277">
        <f t="shared" si="6"/>
        <v>1.4685337134515648</v>
      </c>
      <c r="Z31" s="277">
        <f t="shared" si="6"/>
        <v>1.5125897248551119</v>
      </c>
      <c r="AA31" s="277">
        <f t="shared" si="6"/>
        <v>1.5579674166007653</v>
      </c>
      <c r="AB31" s="277">
        <f t="shared" si="6"/>
        <v>1.6047064390987884</v>
      </c>
      <c r="AC31" s="277">
        <f t="shared" si="6"/>
        <v>1.652847632271752</v>
      </c>
      <c r="AD31" s="277"/>
      <c r="AE31" s="277"/>
      <c r="AF31" s="277"/>
      <c r="AG31" s="277"/>
      <c r="AH31" s="277"/>
    </row>
    <row r="32" spans="1:34" s="277" customFormat="1">
      <c r="A32" s="282" t="s">
        <v>637</v>
      </c>
      <c r="B32" s="284"/>
      <c r="C32" s="209"/>
      <c r="D32" s="32"/>
      <c r="E32" s="2">
        <f>SUM(E29:E31)</f>
        <v>67.046224255185848</v>
      </c>
      <c r="G32" s="214"/>
    </row>
    <row r="33" spans="1:34">
      <c r="A33" s="32"/>
      <c r="B33" s="32"/>
      <c r="C33" s="32"/>
      <c r="D33" s="32"/>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row>
    <row r="34" spans="1:34">
      <c r="A34" s="32"/>
      <c r="B34" s="32"/>
      <c r="C34" s="32"/>
      <c r="D34" s="32"/>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row>
    <row r="35" spans="1:34">
      <c r="A35" s="32"/>
      <c r="B35" s="32"/>
      <c r="C35" s="32"/>
      <c r="D35" s="32"/>
      <c r="I35" s="278" t="s">
        <v>81</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row>
    <row r="36" spans="1:34">
      <c r="I36" s="278"/>
      <c r="J36" s="278">
        <v>2015</v>
      </c>
      <c r="K36" s="278">
        <v>2016</v>
      </c>
      <c r="L36" s="278">
        <v>2017</v>
      </c>
      <c r="M36" s="278">
        <v>2018</v>
      </c>
      <c r="N36" s="278">
        <v>2019</v>
      </c>
      <c r="O36" s="278">
        <v>2020</v>
      </c>
      <c r="P36" s="278">
        <v>2021</v>
      </c>
      <c r="Q36" s="278">
        <v>2022</v>
      </c>
      <c r="R36" s="278">
        <v>2023</v>
      </c>
      <c r="S36" s="278">
        <v>2024</v>
      </c>
      <c r="T36" s="278">
        <v>2025</v>
      </c>
      <c r="U36" s="278">
        <v>2026</v>
      </c>
      <c r="V36" s="278">
        <v>2027</v>
      </c>
      <c r="W36" s="278">
        <v>2028</v>
      </c>
      <c r="X36" s="278">
        <v>2029</v>
      </c>
      <c r="Y36" s="278">
        <v>2030</v>
      </c>
      <c r="Z36" s="278">
        <v>2031</v>
      </c>
      <c r="AA36" s="278">
        <v>2032</v>
      </c>
      <c r="AB36" s="278">
        <v>2033</v>
      </c>
      <c r="AC36" s="278">
        <v>2034</v>
      </c>
      <c r="AD36" s="277"/>
      <c r="AE36" s="277"/>
      <c r="AF36" s="277"/>
      <c r="AG36" s="277"/>
      <c r="AH36" s="277"/>
    </row>
    <row r="37" spans="1:34">
      <c r="A37" s="351" t="s">
        <v>717</v>
      </c>
      <c r="B37" s="456">
        <v>26.34</v>
      </c>
      <c r="I37" s="277" t="s">
        <v>79</v>
      </c>
      <c r="J37" s="277">
        <v>1139000</v>
      </c>
      <c r="K37" s="50">
        <f>J37*(1+$B$11)</f>
        <v>1153237.5</v>
      </c>
      <c r="L37" s="50">
        <f t="shared" ref="L37:AC37" si="7">K37*(1+$B$11)</f>
        <v>1167652.96875</v>
      </c>
      <c r="M37" s="50">
        <f t="shared" si="7"/>
        <v>1182248.630859375</v>
      </c>
      <c r="N37" s="50">
        <f t="shared" si="7"/>
        <v>1197026.7387451171</v>
      </c>
      <c r="O37" s="50">
        <f t="shared" si="7"/>
        <v>1211989.5729794309</v>
      </c>
      <c r="P37" s="50">
        <f t="shared" si="7"/>
        <v>1227139.4426416738</v>
      </c>
      <c r="Q37" s="50">
        <f t="shared" si="7"/>
        <v>1242478.6856746946</v>
      </c>
      <c r="R37" s="50">
        <f t="shared" si="7"/>
        <v>1258009.6692456282</v>
      </c>
      <c r="S37" s="50">
        <f t="shared" si="7"/>
        <v>1273734.7901111986</v>
      </c>
      <c r="T37" s="50">
        <f t="shared" si="7"/>
        <v>1289656.4749875886</v>
      </c>
      <c r="U37" s="50">
        <f t="shared" si="7"/>
        <v>1305777.1809249334</v>
      </c>
      <c r="V37" s="50">
        <f t="shared" si="7"/>
        <v>1322099.3956864951</v>
      </c>
      <c r="W37" s="50">
        <f t="shared" si="7"/>
        <v>1338625.6381325761</v>
      </c>
      <c r="X37" s="50">
        <f t="shared" si="7"/>
        <v>1355358.4586092334</v>
      </c>
      <c r="Y37" s="50">
        <f t="shared" si="7"/>
        <v>1372300.4393418487</v>
      </c>
      <c r="Z37" s="50">
        <f t="shared" si="7"/>
        <v>1389454.1948336218</v>
      </c>
      <c r="AA37" s="50">
        <f t="shared" si="7"/>
        <v>1406822.3722690421</v>
      </c>
      <c r="AB37" s="50">
        <f t="shared" si="7"/>
        <v>1424407.651922405</v>
      </c>
      <c r="AC37" s="50">
        <f t="shared" si="7"/>
        <v>1442212.7475714351</v>
      </c>
      <c r="AD37" s="277"/>
      <c r="AE37" s="277"/>
      <c r="AF37" s="277"/>
      <c r="AG37" s="277"/>
      <c r="AH37" s="277"/>
    </row>
    <row r="38" spans="1:34">
      <c r="A38" s="351" t="s">
        <v>718</v>
      </c>
      <c r="B38" s="456">
        <v>59.88</v>
      </c>
      <c r="I38" s="277" t="s">
        <v>82</v>
      </c>
      <c r="J38" s="277">
        <f>J37*0.94</f>
        <v>1070660</v>
      </c>
      <c r="K38" s="50">
        <f t="shared" ref="K38:AC38" si="8">K37*0.89</f>
        <v>1026381.375</v>
      </c>
      <c r="L38" s="50">
        <f t="shared" si="8"/>
        <v>1039211.1421875</v>
      </c>
      <c r="M38" s="50">
        <f t="shared" si="8"/>
        <v>1052201.2814648438</v>
      </c>
      <c r="N38" s="50">
        <f t="shared" si="8"/>
        <v>1065353.7974831543</v>
      </c>
      <c r="O38" s="50">
        <f t="shared" si="8"/>
        <v>1078670.7199516934</v>
      </c>
      <c r="P38" s="50">
        <f t="shared" si="8"/>
        <v>1092154.1039510898</v>
      </c>
      <c r="Q38" s="50">
        <f t="shared" si="8"/>
        <v>1105806.0302504783</v>
      </c>
      <c r="R38" s="50">
        <f t="shared" si="8"/>
        <v>1119628.6056286092</v>
      </c>
      <c r="S38" s="50">
        <f t="shared" si="8"/>
        <v>1133623.9631989668</v>
      </c>
      <c r="T38" s="50">
        <f t="shared" si="8"/>
        <v>1147794.2627389538</v>
      </c>
      <c r="U38" s="50">
        <f t="shared" si="8"/>
        <v>1162141.6910231907</v>
      </c>
      <c r="V38" s="50">
        <f t="shared" si="8"/>
        <v>1176668.4621609806</v>
      </c>
      <c r="W38" s="50">
        <f t="shared" si="8"/>
        <v>1191376.8179379927</v>
      </c>
      <c r="X38" s="50">
        <f t="shared" si="8"/>
        <v>1206269.0281622177</v>
      </c>
      <c r="Y38" s="50">
        <f t="shared" si="8"/>
        <v>1221347.3910142453</v>
      </c>
      <c r="Z38" s="50">
        <f t="shared" si="8"/>
        <v>1236614.2334019234</v>
      </c>
      <c r="AA38" s="50">
        <f t="shared" si="8"/>
        <v>1252071.9113194474</v>
      </c>
      <c r="AB38" s="50">
        <f t="shared" si="8"/>
        <v>1267722.8102109404</v>
      </c>
      <c r="AC38" s="50">
        <f t="shared" si="8"/>
        <v>1283569.3453385772</v>
      </c>
      <c r="AD38" s="277"/>
      <c r="AE38" s="277"/>
      <c r="AF38" s="277"/>
      <c r="AG38" s="277"/>
      <c r="AH38" s="277"/>
    </row>
    <row r="39" spans="1:34">
      <c r="A39" s="351" t="s">
        <v>715</v>
      </c>
      <c r="B39" s="457">
        <f>(B37*0.94)+(B38*0.06)</f>
        <v>28.352399999999999</v>
      </c>
      <c r="I39" s="277" t="s">
        <v>83</v>
      </c>
      <c r="J39" s="277">
        <f>J37*0.06</f>
        <v>68340</v>
      </c>
      <c r="K39" s="50">
        <f t="shared" ref="K39:AC39" si="9">K37*0.11</f>
        <v>126856.125</v>
      </c>
      <c r="L39" s="50">
        <f t="shared" si="9"/>
        <v>128441.82656250001</v>
      </c>
      <c r="M39" s="50">
        <f t="shared" si="9"/>
        <v>130047.34939453125</v>
      </c>
      <c r="N39" s="50">
        <f t="shared" si="9"/>
        <v>131672.94126196287</v>
      </c>
      <c r="O39" s="50">
        <f t="shared" si="9"/>
        <v>133318.85302773741</v>
      </c>
      <c r="P39" s="50">
        <f t="shared" si="9"/>
        <v>134985.33869058412</v>
      </c>
      <c r="Q39" s="50">
        <f t="shared" si="9"/>
        <v>136672.65542421641</v>
      </c>
      <c r="R39" s="50">
        <f t="shared" si="9"/>
        <v>138381.0636170191</v>
      </c>
      <c r="S39" s="50">
        <f t="shared" si="9"/>
        <v>140110.82691223183</v>
      </c>
      <c r="T39" s="50">
        <f t="shared" si="9"/>
        <v>141862.21224863475</v>
      </c>
      <c r="U39" s="50">
        <f t="shared" si="9"/>
        <v>143635.48990174267</v>
      </c>
      <c r="V39" s="50">
        <f t="shared" si="9"/>
        <v>145430.93352551447</v>
      </c>
      <c r="W39" s="50">
        <f t="shared" si="9"/>
        <v>147248.82019458339</v>
      </c>
      <c r="X39" s="50">
        <f t="shared" si="9"/>
        <v>149089.43044701568</v>
      </c>
      <c r="Y39" s="50">
        <f t="shared" si="9"/>
        <v>150953.04832760335</v>
      </c>
      <c r="Z39" s="50">
        <f t="shared" si="9"/>
        <v>152839.96143169841</v>
      </c>
      <c r="AA39" s="50">
        <f t="shared" si="9"/>
        <v>154750.46094959462</v>
      </c>
      <c r="AB39" s="50">
        <f t="shared" si="9"/>
        <v>156684.84171146454</v>
      </c>
      <c r="AC39" s="50">
        <f t="shared" si="9"/>
        <v>158643.40223285786</v>
      </c>
      <c r="AD39" s="277"/>
      <c r="AE39" s="277"/>
      <c r="AF39" s="277"/>
      <c r="AG39" s="277"/>
      <c r="AH39" s="277"/>
    </row>
    <row r="40" spans="1:34">
      <c r="A40" s="351"/>
      <c r="B40" s="449"/>
      <c r="I40" s="277" t="s">
        <v>80</v>
      </c>
      <c r="J40" s="294">
        <v>826817</v>
      </c>
      <c r="K40" s="50">
        <f>J40*(1+$B$12)</f>
        <v>839219.25499999989</v>
      </c>
      <c r="L40" s="50">
        <f t="shared" ref="L40:AC40" si="10">K40*(1+$B$12)</f>
        <v>851807.54382499983</v>
      </c>
      <c r="M40" s="50">
        <f t="shared" si="10"/>
        <v>864584.65698237473</v>
      </c>
      <c r="N40" s="50">
        <f t="shared" si="10"/>
        <v>877553.42683711031</v>
      </c>
      <c r="O40" s="50">
        <f t="shared" si="10"/>
        <v>890716.7282396669</v>
      </c>
      <c r="P40" s="50">
        <f t="shared" si="10"/>
        <v>904077.47916326183</v>
      </c>
      <c r="Q40" s="50">
        <f t="shared" si="10"/>
        <v>917638.64135071065</v>
      </c>
      <c r="R40" s="50">
        <f t="shared" si="10"/>
        <v>931403.22097097116</v>
      </c>
      <c r="S40" s="50">
        <f t="shared" si="10"/>
        <v>945374.26928553567</v>
      </c>
      <c r="T40" s="50">
        <f t="shared" si="10"/>
        <v>959554.88332481857</v>
      </c>
      <c r="U40" s="50">
        <f t="shared" si="10"/>
        <v>973948.20657469076</v>
      </c>
      <c r="V40" s="50">
        <f t="shared" si="10"/>
        <v>988557.42967331107</v>
      </c>
      <c r="W40" s="50">
        <f t="shared" si="10"/>
        <v>1003385.7911184106</v>
      </c>
      <c r="X40" s="50">
        <f t="shared" si="10"/>
        <v>1018436.5779851867</v>
      </c>
      <c r="Y40" s="50">
        <f t="shared" si="10"/>
        <v>1033713.1266549644</v>
      </c>
      <c r="Z40" s="50">
        <f t="shared" si="10"/>
        <v>1049218.8235547887</v>
      </c>
      <c r="AA40" s="50">
        <f t="shared" si="10"/>
        <v>1064957.1059081105</v>
      </c>
      <c r="AB40" s="50">
        <f t="shared" si="10"/>
        <v>1080931.4624967321</v>
      </c>
      <c r="AC40" s="50">
        <f t="shared" si="10"/>
        <v>1097145.4344341829</v>
      </c>
      <c r="AD40" s="277"/>
      <c r="AE40" s="277"/>
      <c r="AF40" s="277"/>
      <c r="AG40" s="277"/>
      <c r="AH40" s="277"/>
    </row>
    <row r="41" spans="1:34">
      <c r="A41" s="351" t="s">
        <v>719</v>
      </c>
      <c r="B41" s="456">
        <v>24.16</v>
      </c>
      <c r="I41" s="277" t="s">
        <v>84</v>
      </c>
      <c r="J41" s="50">
        <f>J40*0.97</f>
        <v>802012.49</v>
      </c>
      <c r="K41" s="50">
        <f t="shared" ref="K41:AC41" si="11">K40*0.89</f>
        <v>746905.13694999996</v>
      </c>
      <c r="L41" s="50">
        <f t="shared" si="11"/>
        <v>758108.71400424989</v>
      </c>
      <c r="M41" s="50">
        <f t="shared" si="11"/>
        <v>769480.34471431351</v>
      </c>
      <c r="N41" s="50">
        <f t="shared" si="11"/>
        <v>781022.54988502816</v>
      </c>
      <c r="O41" s="50">
        <f t="shared" si="11"/>
        <v>792737.88813330361</v>
      </c>
      <c r="P41" s="50">
        <f t="shared" si="11"/>
        <v>804628.95645530301</v>
      </c>
      <c r="Q41" s="50">
        <f t="shared" si="11"/>
        <v>816698.39080213243</v>
      </c>
      <c r="R41" s="50">
        <f t="shared" si="11"/>
        <v>828948.86666416435</v>
      </c>
      <c r="S41" s="50">
        <f t="shared" si="11"/>
        <v>841383.09966412676</v>
      </c>
      <c r="T41" s="50">
        <f t="shared" si="11"/>
        <v>854003.84615908854</v>
      </c>
      <c r="U41" s="50">
        <f t="shared" si="11"/>
        <v>866813.90385147475</v>
      </c>
      <c r="V41" s="50">
        <f t="shared" si="11"/>
        <v>879816.11240924685</v>
      </c>
      <c r="W41" s="50">
        <f t="shared" si="11"/>
        <v>893013.35409538553</v>
      </c>
      <c r="X41" s="50">
        <f t="shared" si="11"/>
        <v>906408.55440681614</v>
      </c>
      <c r="Y41" s="50">
        <f t="shared" si="11"/>
        <v>920004.68272291834</v>
      </c>
      <c r="Z41" s="50">
        <f t="shared" si="11"/>
        <v>933804.75296376192</v>
      </c>
      <c r="AA41" s="50">
        <f t="shared" si="11"/>
        <v>947811.8242582184</v>
      </c>
      <c r="AB41" s="50">
        <f t="shared" si="11"/>
        <v>962029.00162209163</v>
      </c>
      <c r="AC41" s="50">
        <f t="shared" si="11"/>
        <v>976459.43664642284</v>
      </c>
      <c r="AD41" s="277"/>
      <c r="AE41" s="277"/>
      <c r="AF41" s="277"/>
      <c r="AG41" s="277"/>
      <c r="AH41" s="277"/>
    </row>
    <row r="42" spans="1:34">
      <c r="A42" s="351" t="s">
        <v>55</v>
      </c>
      <c r="B42" s="456">
        <v>60</v>
      </c>
      <c r="I42" s="277" t="s">
        <v>85</v>
      </c>
      <c r="J42" s="50">
        <f>J40*0.03</f>
        <v>24804.51</v>
      </c>
      <c r="K42" s="50">
        <f t="shared" ref="K42:AC42" si="12">K40*0.11</f>
        <v>92314.11804999999</v>
      </c>
      <c r="L42" s="50">
        <f t="shared" si="12"/>
        <v>93698.829820749976</v>
      </c>
      <c r="M42" s="50">
        <f t="shared" si="12"/>
        <v>95104.312268061214</v>
      </c>
      <c r="N42" s="50">
        <f t="shared" si="12"/>
        <v>96530.876952082137</v>
      </c>
      <c r="O42" s="50">
        <f t="shared" si="12"/>
        <v>97978.840106363365</v>
      </c>
      <c r="P42" s="50">
        <f t="shared" si="12"/>
        <v>99448.522707958808</v>
      </c>
      <c r="Q42" s="50">
        <f t="shared" si="12"/>
        <v>100940.25054857817</v>
      </c>
      <c r="R42" s="50">
        <f t="shared" si="12"/>
        <v>102454.35430680682</v>
      </c>
      <c r="S42" s="50">
        <f t="shared" si="12"/>
        <v>103991.16962140893</v>
      </c>
      <c r="T42" s="50">
        <f t="shared" si="12"/>
        <v>105551.03716573004</v>
      </c>
      <c r="U42" s="50">
        <f t="shared" si="12"/>
        <v>107134.30272321598</v>
      </c>
      <c r="V42" s="50">
        <f t="shared" si="12"/>
        <v>108741.31726406422</v>
      </c>
      <c r="W42" s="50">
        <f t="shared" si="12"/>
        <v>110372.43702302517</v>
      </c>
      <c r="X42" s="50">
        <f t="shared" si="12"/>
        <v>112028.02357837054</v>
      </c>
      <c r="Y42" s="50">
        <f t="shared" si="12"/>
        <v>113708.44393204608</v>
      </c>
      <c r="Z42" s="50">
        <f t="shared" si="12"/>
        <v>115414.07059102676</v>
      </c>
      <c r="AA42" s="50">
        <f t="shared" si="12"/>
        <v>117145.28164989216</v>
      </c>
      <c r="AB42" s="50">
        <f t="shared" si="12"/>
        <v>118902.46087464053</v>
      </c>
      <c r="AC42" s="50">
        <f t="shared" si="12"/>
        <v>120685.99778776012</v>
      </c>
      <c r="AD42" s="277"/>
      <c r="AE42" s="277"/>
      <c r="AF42" s="277"/>
      <c r="AG42" s="277"/>
      <c r="AH42" s="277"/>
    </row>
    <row r="43" spans="1:34">
      <c r="A43" s="351" t="s">
        <v>716</v>
      </c>
      <c r="B43" s="475">
        <f>(B41*(D29+D30))+(B42*D31)</f>
        <v>24.285706171982433</v>
      </c>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row>
    <row r="44" spans="1:34">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row>
    <row r="45" spans="1:34">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row>
    <row r="46" spans="1:34" ht="21">
      <c r="A46" s="354" t="s">
        <v>524</v>
      </c>
      <c r="B46" s="354"/>
      <c r="C46" s="354"/>
      <c r="D46" s="354"/>
      <c r="E46" s="354"/>
      <c r="F46" s="354"/>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row>
    <row r="47" spans="1:34">
      <c r="I47" s="278" t="s">
        <v>509</v>
      </c>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77"/>
    </row>
    <row r="48" spans="1:34" ht="18.5">
      <c r="A48" s="227" t="s">
        <v>525</v>
      </c>
      <c r="B48" s="222"/>
      <c r="C48" s="228"/>
      <c r="I48" s="277"/>
      <c r="J48" s="277"/>
      <c r="K48" s="278" t="s">
        <v>510</v>
      </c>
      <c r="L48" s="278" t="s">
        <v>511</v>
      </c>
      <c r="M48" s="278" t="s">
        <v>512</v>
      </c>
      <c r="N48" s="278" t="s">
        <v>513</v>
      </c>
      <c r="O48" s="278" t="s">
        <v>514</v>
      </c>
      <c r="P48" s="278" t="s">
        <v>515</v>
      </c>
      <c r="Q48" s="278" t="s">
        <v>768</v>
      </c>
      <c r="R48" s="278" t="s">
        <v>516</v>
      </c>
      <c r="S48" s="278" t="s">
        <v>517</v>
      </c>
      <c r="T48" s="278"/>
      <c r="U48" s="277"/>
      <c r="V48" s="277"/>
      <c r="W48" s="277"/>
      <c r="X48" s="277"/>
      <c r="Y48" s="277"/>
      <c r="Z48" s="277"/>
      <c r="AA48" s="277"/>
      <c r="AB48" s="277"/>
      <c r="AC48" s="277"/>
      <c r="AD48" s="277"/>
      <c r="AE48" s="277"/>
      <c r="AF48" s="277"/>
      <c r="AG48" s="277"/>
      <c r="AH48" s="277"/>
    </row>
    <row r="49" spans="1:34">
      <c r="I49" s="10">
        <v>2013</v>
      </c>
      <c r="J49" s="451" t="s">
        <v>518</v>
      </c>
      <c r="K49" s="451">
        <v>40528209</v>
      </c>
      <c r="L49" s="451">
        <v>357240</v>
      </c>
      <c r="M49" s="451">
        <v>17026.259999999998</v>
      </c>
      <c r="N49" s="451">
        <v>1.81</v>
      </c>
      <c r="O49" s="451">
        <v>0.59</v>
      </c>
      <c r="P49" s="451"/>
      <c r="Q49" s="451"/>
      <c r="R49" s="451"/>
      <c r="S49" s="451"/>
      <c r="T49" s="451"/>
      <c r="U49" s="277"/>
      <c r="V49" s="277"/>
      <c r="W49" s="277"/>
      <c r="X49" s="277"/>
      <c r="Y49" s="277"/>
      <c r="Z49" s="277"/>
      <c r="AA49" s="277"/>
      <c r="AB49" s="277"/>
      <c r="AC49" s="277"/>
      <c r="AD49" s="277"/>
      <c r="AE49" s="277"/>
      <c r="AF49" s="277"/>
      <c r="AG49" s="277"/>
      <c r="AH49" s="277"/>
    </row>
    <row r="50" spans="1:34">
      <c r="A50" s="223" t="s">
        <v>526</v>
      </c>
      <c r="B50" s="223" t="s">
        <v>527</v>
      </c>
      <c r="C50" s="223" t="s">
        <v>62</v>
      </c>
      <c r="I50" s="10">
        <v>2014</v>
      </c>
      <c r="J50" s="451" t="s">
        <v>519</v>
      </c>
      <c r="K50" s="451">
        <v>55059951</v>
      </c>
      <c r="L50" s="451">
        <v>636197</v>
      </c>
      <c r="M50" s="451">
        <v>15699.84</v>
      </c>
      <c r="N50" s="451">
        <f>P50-Q50</f>
        <v>2.5999999999999943</v>
      </c>
      <c r="O50" s="451">
        <v>0.53700000000000003</v>
      </c>
      <c r="P50" s="451">
        <v>124</v>
      </c>
      <c r="Q50" s="451">
        <v>121.4</v>
      </c>
      <c r="R50" s="451"/>
      <c r="S50" s="451"/>
      <c r="T50" s="451"/>
      <c r="U50" s="277"/>
      <c r="V50" s="277"/>
      <c r="W50" s="277"/>
      <c r="X50" s="277"/>
      <c r="Y50" s="277"/>
      <c r="Z50" s="277"/>
      <c r="AA50" s="277"/>
      <c r="AB50" s="277"/>
      <c r="AC50" s="277"/>
      <c r="AD50" s="277"/>
      <c r="AE50" s="277"/>
      <c r="AF50" s="277"/>
      <c r="AG50" s="277"/>
      <c r="AH50" s="277"/>
    </row>
    <row r="51" spans="1:34">
      <c r="A51" s="224" t="s">
        <v>528</v>
      </c>
      <c r="B51" s="219">
        <v>293</v>
      </c>
      <c r="C51" s="224" t="s">
        <v>529</v>
      </c>
      <c r="I51" s="10">
        <v>2014</v>
      </c>
      <c r="J51" s="451" t="s">
        <v>520</v>
      </c>
      <c r="K51" s="451">
        <v>79745534</v>
      </c>
      <c r="L51" s="451">
        <v>859586</v>
      </c>
      <c r="M51" s="451">
        <v>31695</v>
      </c>
      <c r="N51" s="451">
        <f t="shared" ref="N51:N54" si="13">P51-Q51</f>
        <v>2.2800000000000011</v>
      </c>
      <c r="O51" s="451">
        <v>0.58499999999999996</v>
      </c>
      <c r="P51" s="451">
        <v>123.5</v>
      </c>
      <c r="Q51" s="451">
        <v>121.22</v>
      </c>
      <c r="R51" s="451">
        <v>120.7</v>
      </c>
      <c r="S51" s="451">
        <v>118.6</v>
      </c>
      <c r="T51" s="451">
        <f>R51-S51</f>
        <v>2.1000000000000085</v>
      </c>
      <c r="U51" s="277"/>
      <c r="V51" s="277"/>
      <c r="W51" s="277"/>
      <c r="X51" s="277"/>
      <c r="Y51" s="277"/>
      <c r="Z51" s="277"/>
      <c r="AA51" s="277"/>
      <c r="AB51" s="277"/>
      <c r="AC51" s="277"/>
      <c r="AD51" s="277"/>
      <c r="AE51" s="277"/>
      <c r="AF51" s="277"/>
      <c r="AG51" s="277"/>
      <c r="AH51" s="277"/>
    </row>
    <row r="52" spans="1:34">
      <c r="A52" s="224" t="s">
        <v>530</v>
      </c>
      <c r="B52" s="219">
        <v>164</v>
      </c>
      <c r="C52" s="224" t="s">
        <v>531</v>
      </c>
      <c r="I52" s="10">
        <v>2015</v>
      </c>
      <c r="J52" s="451" t="s">
        <v>521</v>
      </c>
      <c r="K52" s="451">
        <v>93584109</v>
      </c>
      <c r="L52" s="451">
        <v>1352149.49</v>
      </c>
      <c r="M52" s="451">
        <v>14241.39</v>
      </c>
      <c r="N52" s="451">
        <f t="shared" si="13"/>
        <v>3.4699999999999989</v>
      </c>
      <c r="O52" s="451">
        <v>0.51</v>
      </c>
      <c r="P52" s="451">
        <v>122.44</v>
      </c>
      <c r="Q52" s="451">
        <v>118.97</v>
      </c>
      <c r="R52" s="451">
        <v>121.24</v>
      </c>
      <c r="S52" s="451">
        <v>117.95</v>
      </c>
      <c r="T52" s="451">
        <f t="shared" ref="T52:T54" si="14">R52-S52</f>
        <v>3.289999999999992</v>
      </c>
      <c r="U52" s="277"/>
      <c r="V52" s="277"/>
      <c r="W52" s="277"/>
      <c r="X52" s="277"/>
      <c r="Y52" s="277"/>
      <c r="Z52" s="277"/>
      <c r="AA52" s="277"/>
      <c r="AB52" s="277"/>
      <c r="AC52" s="277"/>
      <c r="AD52" s="277"/>
      <c r="AE52" s="277"/>
      <c r="AF52" s="277"/>
      <c r="AG52" s="277"/>
      <c r="AH52" s="277"/>
    </row>
    <row r="53" spans="1:34">
      <c r="A53" s="224" t="s">
        <v>532</v>
      </c>
      <c r="B53" s="219">
        <v>20</v>
      </c>
      <c r="C53" s="224" t="s">
        <v>531</v>
      </c>
      <c r="I53" s="10">
        <v>2015</v>
      </c>
      <c r="J53" s="451" t="s">
        <v>522</v>
      </c>
      <c r="K53" s="451">
        <v>63349104</v>
      </c>
      <c r="L53" s="451">
        <v>804326</v>
      </c>
      <c r="M53" s="451">
        <v>15572.91</v>
      </c>
      <c r="N53" s="451">
        <f t="shared" si="13"/>
        <v>3.0499999999999972</v>
      </c>
      <c r="O53" s="451">
        <v>0.51</v>
      </c>
      <c r="P53" s="451">
        <v>122.48</v>
      </c>
      <c r="Q53" s="451">
        <v>119.43</v>
      </c>
      <c r="R53" s="451">
        <v>121.53</v>
      </c>
      <c r="S53" s="451">
        <v>117.35</v>
      </c>
      <c r="T53" s="451">
        <f t="shared" si="14"/>
        <v>4.1800000000000068</v>
      </c>
      <c r="U53" s="277"/>
      <c r="V53" s="277"/>
      <c r="W53" s="277"/>
      <c r="X53" s="277"/>
      <c r="Y53" s="277"/>
      <c r="Z53" s="277"/>
      <c r="AA53" s="277"/>
      <c r="AB53" s="277"/>
      <c r="AC53" s="277"/>
      <c r="AD53" s="277"/>
      <c r="AE53" s="277"/>
      <c r="AF53" s="277"/>
      <c r="AG53" s="277"/>
      <c r="AH53" s="277"/>
    </row>
    <row r="54" spans="1:34">
      <c r="A54" s="224" t="s">
        <v>533</v>
      </c>
      <c r="B54" s="220">
        <v>3</v>
      </c>
      <c r="C54" s="224" t="s">
        <v>534</v>
      </c>
      <c r="I54" s="10">
        <v>2015</v>
      </c>
      <c r="J54" s="451" t="s">
        <v>523</v>
      </c>
      <c r="K54" s="451">
        <v>88885799</v>
      </c>
      <c r="L54" s="451">
        <v>1163150</v>
      </c>
      <c r="M54" s="451">
        <v>9396.6</v>
      </c>
      <c r="N54" s="451">
        <f t="shared" si="13"/>
        <v>3.3999999999999915</v>
      </c>
      <c r="O54" s="451">
        <v>0.51</v>
      </c>
      <c r="P54" s="451">
        <v>122.08</v>
      </c>
      <c r="Q54" s="451">
        <v>118.68</v>
      </c>
      <c r="R54" s="451">
        <v>121.86</v>
      </c>
      <c r="S54" s="451">
        <v>118.32</v>
      </c>
      <c r="T54" s="451">
        <f t="shared" si="14"/>
        <v>3.5400000000000063</v>
      </c>
      <c r="U54" s="277"/>
      <c r="V54" s="277"/>
      <c r="W54" s="277"/>
      <c r="X54" s="277"/>
      <c r="Y54" s="277"/>
      <c r="Z54" s="277"/>
      <c r="AA54" s="277"/>
      <c r="AB54" s="277"/>
      <c r="AC54" s="277"/>
      <c r="AD54" s="277"/>
      <c r="AE54" s="277"/>
      <c r="AF54" s="277"/>
      <c r="AG54" s="277"/>
      <c r="AH54" s="277"/>
    </row>
    <row r="55" spans="1:34" ht="43.5">
      <c r="A55" s="224" t="s">
        <v>535</v>
      </c>
      <c r="B55" s="255">
        <v>30000</v>
      </c>
      <c r="C55" s="224" t="s">
        <v>536</v>
      </c>
      <c r="I55" s="10"/>
      <c r="J55" s="10"/>
      <c r="K55" s="10">
        <f>AVERAGE(K49:K54)</f>
        <v>70192117.666666672</v>
      </c>
      <c r="L55" s="10">
        <f t="shared" ref="L55:O55" si="15">AVERAGE(L49:L54)</f>
        <v>862108.08166666667</v>
      </c>
      <c r="M55" s="10">
        <f t="shared" si="15"/>
        <v>17272</v>
      </c>
      <c r="N55" s="10">
        <f t="shared" si="15"/>
        <v>2.7683333333333309</v>
      </c>
      <c r="O55" s="10">
        <f t="shared" si="15"/>
        <v>0.54033333333333333</v>
      </c>
      <c r="P55" s="10"/>
      <c r="Q55" s="10"/>
      <c r="R55" s="10"/>
      <c r="S55" s="10"/>
      <c r="T55" s="10">
        <f>AVERAGE(T51:T54)</f>
        <v>3.2775000000000034</v>
      </c>
      <c r="U55" s="277"/>
      <c r="V55" s="277"/>
      <c r="W55" s="277"/>
      <c r="X55" s="277"/>
      <c r="Y55" s="277"/>
      <c r="Z55" s="277"/>
      <c r="AA55" s="277"/>
      <c r="AB55" s="277"/>
      <c r="AC55" s="277"/>
      <c r="AD55" s="277"/>
      <c r="AE55" s="277"/>
      <c r="AF55" s="277"/>
      <c r="AG55" s="277"/>
      <c r="AH55" s="277"/>
    </row>
    <row r="56" spans="1:34">
      <c r="A56" s="224" t="s">
        <v>537</v>
      </c>
      <c r="B56" s="256">
        <v>0</v>
      </c>
      <c r="C56" s="224" t="s">
        <v>569</v>
      </c>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row>
    <row r="57" spans="1:34">
      <c r="A57" s="224" t="s">
        <v>538</v>
      </c>
      <c r="B57" s="256">
        <v>0</v>
      </c>
      <c r="C57" s="222"/>
      <c r="I57" s="278" t="s">
        <v>604</v>
      </c>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row>
    <row r="58" spans="1:34">
      <c r="A58" s="245" t="s">
        <v>603</v>
      </c>
      <c r="B58" s="256">
        <v>16000</v>
      </c>
      <c r="C58" s="245" t="s">
        <v>674</v>
      </c>
      <c r="D58" s="229"/>
      <c r="E58" s="229"/>
      <c r="F58" s="229"/>
      <c r="I58" s="278"/>
      <c r="J58" s="278">
        <v>2015</v>
      </c>
      <c r="K58" s="278">
        <v>2016</v>
      </c>
      <c r="L58" s="278">
        <v>2017</v>
      </c>
      <c r="M58" s="278">
        <v>2018</v>
      </c>
      <c r="N58" s="278">
        <v>2019</v>
      </c>
      <c r="O58" s="278">
        <v>2020</v>
      </c>
      <c r="P58" s="278">
        <v>2021</v>
      </c>
      <c r="Q58" s="278">
        <v>2022</v>
      </c>
      <c r="R58" s="278">
        <v>2023</v>
      </c>
      <c r="S58" s="278">
        <v>2024</v>
      </c>
      <c r="T58" s="278">
        <v>2025</v>
      </c>
      <c r="U58" s="278">
        <v>2026</v>
      </c>
      <c r="V58" s="278">
        <v>2027</v>
      </c>
      <c r="W58" s="278">
        <v>2028</v>
      </c>
      <c r="X58" s="278">
        <v>2029</v>
      </c>
      <c r="Y58" s="278">
        <v>2030</v>
      </c>
      <c r="Z58" s="278">
        <v>2031</v>
      </c>
      <c r="AA58" s="278">
        <v>2032</v>
      </c>
      <c r="AB58" s="278">
        <v>2033</v>
      </c>
      <c r="AC58" s="278">
        <v>2034</v>
      </c>
      <c r="AD58" s="278">
        <v>2035</v>
      </c>
      <c r="AE58" s="277"/>
      <c r="AF58" s="277"/>
      <c r="AG58" s="277"/>
      <c r="AH58" s="277"/>
    </row>
    <row r="59" spans="1:34" s="229" customFormat="1">
      <c r="A59" s="245" t="s">
        <v>587</v>
      </c>
      <c r="B59" s="256">
        <v>150000</v>
      </c>
      <c r="C59" s="245" t="s">
        <v>602</v>
      </c>
      <c r="G59" s="214"/>
      <c r="I59" s="278"/>
      <c r="J59" s="277"/>
      <c r="K59" s="277">
        <v>24.58</v>
      </c>
      <c r="L59" s="277">
        <v>26.16</v>
      </c>
      <c r="M59" s="277">
        <v>27.14</v>
      </c>
      <c r="N59" s="277">
        <v>27.94</v>
      </c>
      <c r="O59" s="277">
        <v>28.97</v>
      </c>
      <c r="P59" s="277">
        <v>31.49</v>
      </c>
      <c r="Q59" s="277">
        <v>33.08</v>
      </c>
      <c r="R59" s="277">
        <v>34.92</v>
      </c>
      <c r="S59" s="277">
        <v>37.229999999999997</v>
      </c>
      <c r="T59" s="277">
        <v>41.49</v>
      </c>
      <c r="U59" s="277">
        <v>49.12</v>
      </c>
      <c r="V59" s="277">
        <v>51.38</v>
      </c>
      <c r="W59" s="277">
        <v>54.29</v>
      </c>
      <c r="X59" s="277">
        <v>58.24</v>
      </c>
      <c r="Y59" s="277">
        <v>62.2</v>
      </c>
      <c r="Z59" s="277">
        <v>64.09</v>
      </c>
      <c r="AA59" s="277">
        <v>68.650000000000006</v>
      </c>
      <c r="AB59" s="277">
        <v>71.7</v>
      </c>
      <c r="AC59" s="277">
        <v>74.03</v>
      </c>
      <c r="AD59" s="277">
        <v>76.95</v>
      </c>
      <c r="AE59" s="277"/>
      <c r="AF59" s="277"/>
      <c r="AG59" s="277"/>
      <c r="AH59" s="277"/>
    </row>
    <row r="60" spans="1:34" s="229" customFormat="1">
      <c r="A60" s="222"/>
      <c r="B60" s="196"/>
      <c r="C60" s="222"/>
      <c r="D60"/>
      <c r="E60"/>
      <c r="F60"/>
      <c r="G60" s="214"/>
      <c r="I60" s="278" t="s">
        <v>605</v>
      </c>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row>
    <row r="61" spans="1:34">
      <c r="A61" s="223" t="s">
        <v>539</v>
      </c>
      <c r="B61" s="217"/>
      <c r="C61" s="223"/>
      <c r="I61" s="278"/>
      <c r="J61" s="288">
        <v>2015</v>
      </c>
      <c r="K61" s="288">
        <v>2016</v>
      </c>
      <c r="L61" s="288">
        <v>2017</v>
      </c>
      <c r="M61" s="288">
        <v>2018</v>
      </c>
      <c r="N61" s="288">
        <v>2019</v>
      </c>
      <c r="O61" s="288">
        <v>2020</v>
      </c>
      <c r="P61" s="288">
        <v>2021</v>
      </c>
      <c r="Q61" s="288">
        <v>2022</v>
      </c>
      <c r="R61" s="288">
        <v>2023</v>
      </c>
      <c r="S61" s="288">
        <v>2024</v>
      </c>
      <c r="T61" s="288">
        <v>2025</v>
      </c>
      <c r="U61" s="288">
        <v>2026</v>
      </c>
      <c r="V61" s="288">
        <v>2027</v>
      </c>
      <c r="W61" s="288">
        <v>2028</v>
      </c>
      <c r="X61" s="288">
        <v>2029</v>
      </c>
      <c r="Y61" s="288">
        <v>2030</v>
      </c>
      <c r="Z61" s="288">
        <v>2031</v>
      </c>
      <c r="AA61" s="288">
        <v>2032</v>
      </c>
      <c r="AB61" s="288">
        <v>2033</v>
      </c>
      <c r="AC61" s="288">
        <v>2034</v>
      </c>
      <c r="AD61" s="288">
        <v>2035</v>
      </c>
      <c r="AE61" s="288">
        <v>2036</v>
      </c>
      <c r="AF61" s="288">
        <v>2037</v>
      </c>
      <c r="AG61" s="277"/>
      <c r="AH61" s="277"/>
    </row>
    <row r="62" spans="1:34">
      <c r="A62" s="224" t="s">
        <v>540</v>
      </c>
      <c r="B62" s="219">
        <v>123</v>
      </c>
      <c r="C62" s="224" t="s">
        <v>541</v>
      </c>
      <c r="I62" s="278" t="s">
        <v>606</v>
      </c>
      <c r="J62" s="268">
        <v>24139.505000000001</v>
      </c>
      <c r="K62" s="268">
        <v>24911.194</v>
      </c>
      <c r="L62" s="268">
        <v>25508.178</v>
      </c>
      <c r="M62" s="268">
        <v>26067.611000000001</v>
      </c>
      <c r="N62" s="268">
        <v>26552.986000000001</v>
      </c>
      <c r="O62" s="268">
        <v>27143.775000000001</v>
      </c>
      <c r="P62" s="268">
        <v>27520.782999999999</v>
      </c>
      <c r="Q62" s="268">
        <v>28001.882000000001</v>
      </c>
      <c r="R62" s="268">
        <v>28439.093000000001</v>
      </c>
      <c r="S62" s="268">
        <v>28952.712</v>
      </c>
      <c r="T62" s="268">
        <v>29377.773000000001</v>
      </c>
      <c r="U62" s="268">
        <v>29921.876</v>
      </c>
      <c r="V62" s="268">
        <v>30474.74</v>
      </c>
      <c r="W62" s="268">
        <v>31121.074000000001</v>
      </c>
      <c r="X62" s="268">
        <v>31555.307000000001</v>
      </c>
      <c r="Y62" s="268">
        <v>32106.892</v>
      </c>
      <c r="Z62" s="268">
        <v>32703.541000000001</v>
      </c>
      <c r="AA62" s="268">
        <v>33313.675000000003</v>
      </c>
      <c r="AB62" s="268">
        <v>33938.718000000001</v>
      </c>
      <c r="AC62" s="268">
        <v>32349</v>
      </c>
      <c r="AD62" s="268">
        <v>33053</v>
      </c>
      <c r="AE62" s="268">
        <v>33773.599999999999</v>
      </c>
      <c r="AF62" s="268">
        <v>34509.300000000003</v>
      </c>
      <c r="AG62" s="277"/>
      <c r="AH62" s="277"/>
    </row>
    <row r="63" spans="1:34" ht="29">
      <c r="A63" s="224" t="s">
        <v>542</v>
      </c>
      <c r="B63" s="219">
        <v>121</v>
      </c>
      <c r="C63" s="224" t="s">
        <v>531</v>
      </c>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row>
    <row r="64" spans="1:34" ht="29">
      <c r="A64" s="224" t="s">
        <v>543</v>
      </c>
      <c r="B64" s="220">
        <f>N55</f>
        <v>2.7683333333333309</v>
      </c>
      <c r="C64" s="224" t="s">
        <v>541</v>
      </c>
      <c r="I64" s="277"/>
      <c r="J64" s="277"/>
      <c r="K64" s="277"/>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row>
    <row r="65" spans="1:34" ht="29">
      <c r="A65" s="224" t="s">
        <v>544</v>
      </c>
      <c r="B65" s="352">
        <f>T55</f>
        <v>3.2775000000000034</v>
      </c>
      <c r="C65" s="224" t="s">
        <v>531</v>
      </c>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row>
    <row r="66" spans="1:34">
      <c r="A66" s="224" t="s">
        <v>545</v>
      </c>
      <c r="B66" s="220">
        <f>O55</f>
        <v>0.54033333333333333</v>
      </c>
      <c r="C66" s="224" t="s">
        <v>546</v>
      </c>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row>
    <row r="67" spans="1:34">
      <c r="A67" s="224" t="s">
        <v>547</v>
      </c>
      <c r="B67" s="246">
        <f>B66*B68</f>
        <v>0.37823333333333331</v>
      </c>
      <c r="C67" s="225" t="s">
        <v>548</v>
      </c>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row>
    <row r="68" spans="1:34" ht="29">
      <c r="A68" s="224" t="s">
        <v>549</v>
      </c>
      <c r="B68" s="219">
        <v>0.7</v>
      </c>
      <c r="C68" s="225" t="s">
        <v>567</v>
      </c>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row>
    <row r="69" spans="1:34">
      <c r="A69" s="224" t="s">
        <v>550</v>
      </c>
      <c r="B69" s="221">
        <f>K55/1000</f>
        <v>70192.117666666672</v>
      </c>
      <c r="C69" s="224" t="s">
        <v>548</v>
      </c>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row>
    <row r="70" spans="1:34" ht="29">
      <c r="A70" s="224" t="s">
        <v>551</v>
      </c>
      <c r="B70" s="218">
        <v>16.716585472261823</v>
      </c>
      <c r="C70" s="224" t="s">
        <v>568</v>
      </c>
      <c r="H70" s="260"/>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row>
    <row r="73" spans="1:34">
      <c r="A73" s="223" t="s">
        <v>552</v>
      </c>
      <c r="B73" s="222"/>
      <c r="C73" s="222"/>
    </row>
    <row r="74" spans="1:34">
      <c r="A74" s="224" t="s">
        <v>553</v>
      </c>
      <c r="B74" s="226">
        <f>B64*B66/100</f>
        <v>1.4958227777777763E-2</v>
      </c>
      <c r="C74" s="224" t="s">
        <v>548</v>
      </c>
    </row>
    <row r="75" spans="1:34">
      <c r="A75" s="224" t="s">
        <v>554</v>
      </c>
      <c r="B75" s="226">
        <f>B65*B66/100</f>
        <v>1.7709425000000018E-2</v>
      </c>
      <c r="C75" s="224" t="s">
        <v>548</v>
      </c>
    </row>
    <row r="76" spans="1:34">
      <c r="A76" s="224" t="s">
        <v>555</v>
      </c>
      <c r="B76" s="226">
        <f>B64*B67/100</f>
        <v>1.0470759444444436E-2</v>
      </c>
      <c r="C76" s="224" t="s">
        <v>548</v>
      </c>
    </row>
    <row r="77" spans="1:34">
      <c r="A77" s="224" t="s">
        <v>556</v>
      </c>
      <c r="B77" s="226">
        <f>B65*B67/100</f>
        <v>1.2396597500000012E-2</v>
      </c>
      <c r="C77" s="224" t="s">
        <v>548</v>
      </c>
    </row>
    <row r="79" spans="1:34">
      <c r="A79" s="223" t="s">
        <v>557</v>
      </c>
      <c r="B79" s="222"/>
      <c r="C79" s="222"/>
    </row>
    <row r="80" spans="1:34">
      <c r="A80" s="224" t="s">
        <v>558</v>
      </c>
      <c r="B80" s="216">
        <v>0</v>
      </c>
      <c r="C80" s="224" t="s">
        <v>559</v>
      </c>
    </row>
    <row r="81" spans="1:32">
      <c r="A81" s="224" t="s">
        <v>560</v>
      </c>
      <c r="B81" s="216">
        <v>0</v>
      </c>
      <c r="C81" s="224" t="s">
        <v>570</v>
      </c>
    </row>
    <row r="83" spans="1:32">
      <c r="A83" s="223" t="s">
        <v>561</v>
      </c>
      <c r="B83" s="222"/>
      <c r="C83" s="222"/>
    </row>
    <row r="84" spans="1:32" ht="29">
      <c r="A84" s="224" t="s">
        <v>562</v>
      </c>
      <c r="B84" s="327">
        <f>'Sensitivity Analysis'!C39</f>
        <v>190</v>
      </c>
      <c r="C84" s="224" t="s">
        <v>699</v>
      </c>
    </row>
    <row r="85" spans="1:32">
      <c r="A85" s="224" t="s">
        <v>563</v>
      </c>
      <c r="B85" s="254">
        <v>61.38276562499999</v>
      </c>
      <c r="C85" s="224" t="s">
        <v>564</v>
      </c>
    </row>
    <row r="86" spans="1:32">
      <c r="A86" s="224" t="s">
        <v>565</v>
      </c>
      <c r="B86" s="254">
        <v>-1.55</v>
      </c>
      <c r="C86" s="224" t="s">
        <v>564</v>
      </c>
    </row>
    <row r="87" spans="1:32">
      <c r="A87" s="224" t="s">
        <v>566</v>
      </c>
      <c r="B87" s="254">
        <v>7.78</v>
      </c>
      <c r="C87" s="224" t="s">
        <v>564</v>
      </c>
    </row>
    <row r="88" spans="1:32">
      <c r="A88" s="281"/>
      <c r="B88" s="281"/>
      <c r="C88" s="281"/>
      <c r="D88" s="281"/>
      <c r="E88" s="281"/>
      <c r="F88" s="281"/>
    </row>
    <row r="89" spans="1:32">
      <c r="A89" s="281"/>
      <c r="B89" s="281"/>
      <c r="C89" s="281"/>
      <c r="D89" s="281"/>
      <c r="E89" s="281"/>
      <c r="F89" s="281"/>
    </row>
    <row r="90" spans="1:32">
      <c r="A90" s="281"/>
      <c r="B90" s="254"/>
      <c r="C90" s="254"/>
      <c r="D90" s="254"/>
      <c r="E90" s="254"/>
      <c r="F90" s="281"/>
    </row>
    <row r="91" spans="1:32">
      <c r="A91" s="281"/>
      <c r="B91" s="254"/>
      <c r="C91" s="254"/>
      <c r="D91" s="254"/>
      <c r="E91" s="254"/>
      <c r="F91" s="281"/>
    </row>
    <row r="92" spans="1:32" ht="21">
      <c r="A92" s="354" t="s">
        <v>646</v>
      </c>
      <c r="B92" s="354"/>
      <c r="C92" s="354"/>
      <c r="D92" s="354"/>
      <c r="E92" s="354"/>
      <c r="F92" s="354"/>
    </row>
    <row r="93" spans="1:32">
      <c r="A93" s="281"/>
      <c r="B93" s="281"/>
      <c r="C93" s="281"/>
      <c r="D93" s="281"/>
      <c r="E93" s="281"/>
      <c r="F93" s="281"/>
      <c r="I93" s="278" t="s">
        <v>647</v>
      </c>
      <c r="K93" s="278">
        <v>2016</v>
      </c>
      <c r="L93" s="278">
        <v>2017</v>
      </c>
      <c r="M93" s="278">
        <v>2018</v>
      </c>
      <c r="N93" s="278">
        <v>2019</v>
      </c>
      <c r="O93" s="278">
        <v>2020</v>
      </c>
      <c r="P93" s="278">
        <v>2021</v>
      </c>
      <c r="Q93" s="278">
        <v>2022</v>
      </c>
      <c r="R93" s="278">
        <v>2023</v>
      </c>
      <c r="S93" s="278">
        <v>2024</v>
      </c>
      <c r="T93" s="278">
        <v>2025</v>
      </c>
      <c r="U93" s="278">
        <v>2026</v>
      </c>
      <c r="V93" s="278">
        <v>2027</v>
      </c>
      <c r="W93" s="278">
        <v>2028</v>
      </c>
      <c r="X93" s="278">
        <v>2029</v>
      </c>
      <c r="Y93" s="278">
        <v>2030</v>
      </c>
      <c r="Z93" s="278">
        <v>2031</v>
      </c>
      <c r="AA93" s="278">
        <v>2032</v>
      </c>
      <c r="AB93" s="278">
        <v>2033</v>
      </c>
      <c r="AC93" s="278">
        <v>2034</v>
      </c>
      <c r="AD93" s="278">
        <v>2035</v>
      </c>
      <c r="AE93" s="278">
        <v>2036</v>
      </c>
      <c r="AF93" s="278">
        <v>2037</v>
      </c>
    </row>
    <row r="94" spans="1:32">
      <c r="A94" s="272" t="s">
        <v>638</v>
      </c>
      <c r="B94" s="272" t="s">
        <v>627</v>
      </c>
      <c r="C94" s="272" t="s">
        <v>628</v>
      </c>
      <c r="D94" s="272" t="s">
        <v>268</v>
      </c>
      <c r="E94" s="281"/>
      <c r="F94" s="281"/>
      <c r="I94" t="s">
        <v>648</v>
      </c>
      <c r="K94" s="150">
        <f>SUM(C19:C24)</f>
        <v>1137800</v>
      </c>
      <c r="L94" s="150">
        <f>K94*(1+$B$11)</f>
        <v>1152022.5</v>
      </c>
      <c r="M94" s="150">
        <f t="shared" ref="M94:AF94" si="16">L94*(1+$B$11)</f>
        <v>1166422.78125</v>
      </c>
      <c r="N94" s="150">
        <f t="shared" si="16"/>
        <v>1181003.0660156249</v>
      </c>
      <c r="O94" s="150">
        <f t="shared" si="16"/>
        <v>1195765.6043408201</v>
      </c>
      <c r="P94" s="150">
        <f t="shared" si="16"/>
        <v>1210712.6743950802</v>
      </c>
      <c r="Q94" s="150">
        <f t="shared" si="16"/>
        <v>1225846.5828250186</v>
      </c>
      <c r="R94" s="150">
        <f t="shared" si="16"/>
        <v>1241169.6651103313</v>
      </c>
      <c r="S94" s="150">
        <f t="shared" si="16"/>
        <v>1256684.2859242104</v>
      </c>
      <c r="T94" s="150">
        <f t="shared" si="16"/>
        <v>1272392.8394982631</v>
      </c>
      <c r="U94" s="150">
        <f t="shared" si="16"/>
        <v>1288297.7499919913</v>
      </c>
      <c r="V94" s="150">
        <f t="shared" si="16"/>
        <v>1304401.4718668913</v>
      </c>
      <c r="W94" s="150">
        <f t="shared" si="16"/>
        <v>1320706.4902652274</v>
      </c>
      <c r="X94" s="150">
        <f t="shared" si="16"/>
        <v>1337215.3213935427</v>
      </c>
      <c r="Y94" s="150">
        <f t="shared" si="16"/>
        <v>1353930.5129109619</v>
      </c>
      <c r="Z94" s="150">
        <f t="shared" si="16"/>
        <v>1370854.6443223488</v>
      </c>
      <c r="AA94" s="150">
        <f t="shared" si="16"/>
        <v>1387990.327376378</v>
      </c>
      <c r="AB94" s="150">
        <f t="shared" si="16"/>
        <v>1405340.2064685826</v>
      </c>
      <c r="AC94" s="150">
        <f t="shared" si="16"/>
        <v>1422906.9590494398</v>
      </c>
      <c r="AD94" s="150">
        <f t="shared" si="16"/>
        <v>1440693.2960375578</v>
      </c>
      <c r="AE94" s="150">
        <f t="shared" si="16"/>
        <v>1458701.9622380272</v>
      </c>
      <c r="AF94" s="150">
        <f t="shared" si="16"/>
        <v>1476935.7367660026</v>
      </c>
    </row>
    <row r="95" spans="1:32">
      <c r="A95" s="337"/>
      <c r="B95" s="338"/>
      <c r="C95" s="338"/>
      <c r="D95" s="338"/>
      <c r="E95" s="254"/>
      <c r="F95" s="281"/>
      <c r="I95" t="s">
        <v>649</v>
      </c>
      <c r="K95" s="150">
        <f>SUM(C29:C31)</f>
        <v>826817</v>
      </c>
      <c r="L95" s="150">
        <f>K95*(1+$B$12)</f>
        <v>839219.25499999989</v>
      </c>
      <c r="M95" s="150">
        <f t="shared" ref="M95:AF95" si="17">L95*(1+$B$12)</f>
        <v>851807.54382499983</v>
      </c>
      <c r="N95" s="150">
        <f t="shared" si="17"/>
        <v>864584.65698237473</v>
      </c>
      <c r="O95" s="150">
        <f t="shared" si="17"/>
        <v>877553.42683711031</v>
      </c>
      <c r="P95" s="150">
        <f t="shared" si="17"/>
        <v>890716.7282396669</v>
      </c>
      <c r="Q95" s="150">
        <f t="shared" si="17"/>
        <v>904077.47916326183</v>
      </c>
      <c r="R95" s="150">
        <f t="shared" si="17"/>
        <v>917638.64135071065</v>
      </c>
      <c r="S95" s="150">
        <f t="shared" si="17"/>
        <v>931403.22097097116</v>
      </c>
      <c r="T95" s="150">
        <f t="shared" si="17"/>
        <v>945374.26928553567</v>
      </c>
      <c r="U95" s="150">
        <f t="shared" si="17"/>
        <v>959554.88332481857</v>
      </c>
      <c r="V95" s="150">
        <f t="shared" si="17"/>
        <v>973948.20657469076</v>
      </c>
      <c r="W95" s="150">
        <f t="shared" si="17"/>
        <v>988557.42967331107</v>
      </c>
      <c r="X95" s="150">
        <f t="shared" si="17"/>
        <v>1003385.7911184106</v>
      </c>
      <c r="Y95" s="150">
        <f t="shared" si="17"/>
        <v>1018436.5779851867</v>
      </c>
      <c r="Z95" s="150">
        <f t="shared" si="17"/>
        <v>1033713.1266549644</v>
      </c>
      <c r="AA95" s="150">
        <f t="shared" si="17"/>
        <v>1049218.8235547887</v>
      </c>
      <c r="AB95" s="150">
        <f t="shared" si="17"/>
        <v>1064957.1059081105</v>
      </c>
      <c r="AC95" s="150">
        <f t="shared" si="17"/>
        <v>1080931.4624967321</v>
      </c>
      <c r="AD95" s="150">
        <f t="shared" si="17"/>
        <v>1097145.4344341829</v>
      </c>
      <c r="AE95" s="150">
        <f t="shared" si="17"/>
        <v>1113602.6159506955</v>
      </c>
      <c r="AF95" s="150">
        <f t="shared" si="17"/>
        <v>1130306.6551899558</v>
      </c>
    </row>
    <row r="96" spans="1:32">
      <c r="A96" s="337"/>
      <c r="B96" s="338"/>
      <c r="C96" s="338"/>
      <c r="D96" s="338"/>
      <c r="E96" s="254"/>
      <c r="F96" s="281"/>
    </row>
    <row r="97" spans="1:32" ht="15" thickBot="1">
      <c r="A97" s="281" t="s">
        <v>625</v>
      </c>
      <c r="B97" s="476">
        <v>65</v>
      </c>
      <c r="C97" s="476">
        <f>B41</f>
        <v>24.16</v>
      </c>
      <c r="D97" s="476">
        <f>SUM(C97,B97)</f>
        <v>89.16</v>
      </c>
      <c r="E97" s="254"/>
      <c r="F97" s="320" t="s">
        <v>354</v>
      </c>
    </row>
    <row r="98" spans="1:32">
      <c r="A98" s="281" t="s">
        <v>626</v>
      </c>
      <c r="B98" s="476">
        <v>183</v>
      </c>
      <c r="C98" s="476">
        <f>B42</f>
        <v>60</v>
      </c>
      <c r="D98" s="476">
        <f>SUM(C98,B98)</f>
        <v>243</v>
      </c>
      <c r="E98" s="254"/>
      <c r="F98" s="320" t="s">
        <v>354</v>
      </c>
      <c r="I98" s="333" t="s">
        <v>645</v>
      </c>
      <c r="J98" s="305"/>
      <c r="K98" s="305"/>
      <c r="L98" s="305"/>
      <c r="M98" s="305"/>
      <c r="N98" s="305"/>
      <c r="O98" s="305"/>
      <c r="P98" s="305"/>
      <c r="Q98" s="305"/>
      <c r="R98" s="305"/>
      <c r="S98" s="305"/>
      <c r="T98" s="305"/>
      <c r="U98" s="305"/>
      <c r="V98" s="306"/>
    </row>
    <row r="99" spans="1:32">
      <c r="A99" s="337"/>
      <c r="B99" s="338"/>
      <c r="C99" s="338"/>
      <c r="D99" s="338"/>
      <c r="E99" s="5"/>
      <c r="F99" s="195"/>
      <c r="I99" s="146" t="s">
        <v>668</v>
      </c>
      <c r="J99" s="118"/>
      <c r="K99" s="118"/>
      <c r="L99" s="118"/>
      <c r="M99" s="118"/>
      <c r="N99" s="118"/>
      <c r="O99" s="118"/>
      <c r="P99" s="118"/>
      <c r="Q99" s="118"/>
      <c r="R99" s="118"/>
      <c r="S99" s="118"/>
      <c r="T99" s="118"/>
      <c r="U99" s="118"/>
      <c r="V99" s="97"/>
    </row>
    <row r="100" spans="1:32">
      <c r="A100" s="281" t="s">
        <v>722</v>
      </c>
      <c r="B100" s="254"/>
      <c r="C100" s="254"/>
      <c r="D100" s="254"/>
      <c r="E100" s="477">
        <f>(D97*(D29+D30)+(D31*D98))</f>
        <v>89.699582519469232</v>
      </c>
      <c r="F100" s="195"/>
      <c r="I100" s="307" t="s">
        <v>669</v>
      </c>
      <c r="J100" s="118"/>
      <c r="K100" s="118">
        <v>0</v>
      </c>
      <c r="L100" s="118">
        <v>0</v>
      </c>
      <c r="M100" s="303">
        <v>1360276</v>
      </c>
      <c r="N100" s="303">
        <v>2935559</v>
      </c>
      <c r="O100" s="303">
        <v>3605016</v>
      </c>
      <c r="P100" s="303">
        <v>3318417</v>
      </c>
      <c r="Q100" s="303">
        <v>2412192</v>
      </c>
      <c r="R100" s="303">
        <v>1385407</v>
      </c>
      <c r="S100" s="303">
        <v>611618</v>
      </c>
      <c r="T100" s="303">
        <v>195758</v>
      </c>
      <c r="U100" s="303">
        <v>40440</v>
      </c>
      <c r="V100" s="308">
        <v>4034</v>
      </c>
    </row>
    <row r="101" spans="1:32" s="277" customFormat="1">
      <c r="A101" s="281"/>
      <c r="B101" s="281"/>
      <c r="C101" s="281"/>
      <c r="D101" s="281"/>
      <c r="E101" s="342"/>
      <c r="F101" s="195"/>
      <c r="G101" s="214"/>
      <c r="I101" s="307" t="s">
        <v>670</v>
      </c>
      <c r="J101" s="118"/>
      <c r="K101" s="303">
        <v>3086400</v>
      </c>
      <c r="L101" s="303">
        <v>3462632</v>
      </c>
      <c r="M101" s="303">
        <v>8713602</v>
      </c>
      <c r="N101" s="303">
        <v>6462767</v>
      </c>
      <c r="O101" s="303">
        <v>960565</v>
      </c>
      <c r="P101" s="303">
        <v>3486400</v>
      </c>
      <c r="Q101" s="303">
        <v>3911392</v>
      </c>
      <c r="R101" s="303">
        <v>9842892</v>
      </c>
      <c r="S101" s="303">
        <v>7300347</v>
      </c>
      <c r="T101" s="303">
        <v>1085055</v>
      </c>
      <c r="U101" s="118"/>
      <c r="V101" s="97"/>
    </row>
    <row r="102" spans="1:32">
      <c r="A102" s="272" t="s">
        <v>634</v>
      </c>
      <c r="B102" s="272" t="s">
        <v>627</v>
      </c>
      <c r="C102" s="272" t="s">
        <v>633</v>
      </c>
      <c r="D102" s="281"/>
      <c r="E102" s="343"/>
      <c r="F102" s="195"/>
      <c r="I102" s="146" t="s">
        <v>671</v>
      </c>
      <c r="J102" s="118"/>
      <c r="K102" s="118"/>
      <c r="L102" s="118"/>
      <c r="M102" s="118"/>
      <c r="N102" s="118"/>
      <c r="O102" s="118"/>
      <c r="P102" s="118"/>
      <c r="Q102" s="118"/>
      <c r="R102" s="118"/>
      <c r="S102" s="118"/>
      <c r="T102" s="118"/>
      <c r="U102" s="118"/>
      <c r="V102" s="97"/>
    </row>
    <row r="103" spans="1:32" ht="29">
      <c r="A103" s="195" t="s">
        <v>724</v>
      </c>
      <c r="B103" s="5">
        <v>114.84</v>
      </c>
      <c r="C103" s="5">
        <v>49.97</v>
      </c>
      <c r="D103" s="5"/>
      <c r="E103" s="341">
        <f>B103+C103</f>
        <v>164.81</v>
      </c>
      <c r="F103" s="195" t="s">
        <v>723</v>
      </c>
      <c r="I103" s="307" t="s">
        <v>672</v>
      </c>
      <c r="J103" s="304" t="s">
        <v>684</v>
      </c>
      <c r="K103" s="303">
        <v>873840</v>
      </c>
      <c r="L103" s="303">
        <v>980361</v>
      </c>
      <c r="M103" s="303">
        <v>2467047</v>
      </c>
      <c r="N103" s="303">
        <v>1829777</v>
      </c>
      <c r="O103" s="303">
        <v>271961</v>
      </c>
      <c r="P103" s="303">
        <v>0</v>
      </c>
      <c r="Q103" s="303">
        <v>0</v>
      </c>
      <c r="R103" s="303">
        <v>0</v>
      </c>
      <c r="S103" s="303">
        <v>0</v>
      </c>
      <c r="T103" s="303">
        <v>0</v>
      </c>
      <c r="U103" s="303">
        <v>0</v>
      </c>
      <c r="V103" s="308">
        <v>0</v>
      </c>
    </row>
    <row r="104" spans="1:32" ht="15" thickBot="1">
      <c r="A104" s="334"/>
      <c r="B104" s="339"/>
      <c r="C104" s="339"/>
      <c r="D104" s="339"/>
      <c r="E104" s="339"/>
      <c r="F104" s="334"/>
      <c r="I104" s="309" t="s">
        <v>673</v>
      </c>
      <c r="J104" s="164"/>
      <c r="K104" s="164">
        <v>0</v>
      </c>
      <c r="L104" s="310">
        <v>0</v>
      </c>
      <c r="M104" s="310">
        <v>0</v>
      </c>
      <c r="N104" s="310">
        <v>0</v>
      </c>
      <c r="O104" s="310">
        <v>0</v>
      </c>
      <c r="P104" s="310">
        <v>3099840</v>
      </c>
      <c r="Q104" s="310">
        <v>3477710</v>
      </c>
      <c r="R104" s="310">
        <v>8751546</v>
      </c>
      <c r="S104" s="310">
        <v>6490910</v>
      </c>
      <c r="T104" s="310">
        <v>964748</v>
      </c>
      <c r="U104" s="310">
        <v>0</v>
      </c>
      <c r="V104" s="7">
        <v>0</v>
      </c>
    </row>
    <row r="105" spans="1:32">
      <c r="A105" s="334"/>
      <c r="B105" s="339"/>
      <c r="C105" s="339"/>
      <c r="D105" s="339"/>
      <c r="E105" s="340"/>
      <c r="F105" s="334"/>
    </row>
    <row r="106" spans="1:32" ht="43.5">
      <c r="A106" s="344" t="s">
        <v>732</v>
      </c>
      <c r="B106" s="345">
        <v>10</v>
      </c>
      <c r="C106" s="346">
        <f>C103</f>
        <v>49.97</v>
      </c>
      <c r="D106" s="344"/>
      <c r="E106" s="347">
        <f>B106+C106</f>
        <v>59.97</v>
      </c>
      <c r="F106" s="348" t="s">
        <v>733</v>
      </c>
      <c r="I106" s="313" t="s">
        <v>685</v>
      </c>
      <c r="K106" s="321">
        <v>2016</v>
      </c>
      <c r="L106" s="321">
        <v>2017</v>
      </c>
      <c r="M106" s="321">
        <v>2018</v>
      </c>
      <c r="N106" s="321">
        <v>2019</v>
      </c>
      <c r="O106" s="321">
        <v>2020</v>
      </c>
      <c r="P106" s="321">
        <v>2021</v>
      </c>
      <c r="Q106" s="321">
        <v>2022</v>
      </c>
      <c r="R106" s="321">
        <v>2023</v>
      </c>
      <c r="S106" s="321">
        <v>2024</v>
      </c>
      <c r="T106" s="321">
        <v>2025</v>
      </c>
      <c r="U106" s="321">
        <v>2026</v>
      </c>
      <c r="V106" s="321">
        <v>2027</v>
      </c>
      <c r="W106" s="321">
        <v>2028</v>
      </c>
      <c r="X106" s="321">
        <v>2029</v>
      </c>
      <c r="Y106" s="321">
        <v>2030</v>
      </c>
      <c r="Z106" s="321">
        <v>2031</v>
      </c>
      <c r="AA106" s="321">
        <v>2032</v>
      </c>
      <c r="AB106" s="321">
        <v>2033</v>
      </c>
      <c r="AC106" s="321">
        <v>2034</v>
      </c>
      <c r="AD106" s="321">
        <v>2035</v>
      </c>
      <c r="AE106" s="321">
        <v>2036</v>
      </c>
      <c r="AF106" s="321">
        <v>2037</v>
      </c>
    </row>
    <row r="107" spans="1:32" ht="43.5">
      <c r="A107" s="344" t="s">
        <v>734</v>
      </c>
      <c r="B107" s="345">
        <v>10</v>
      </c>
      <c r="C107" s="349">
        <f>C97</f>
        <v>24.16</v>
      </c>
      <c r="D107" s="344"/>
      <c r="E107" s="350">
        <f>B107+C107</f>
        <v>34.159999999999997</v>
      </c>
      <c r="F107" s="348" t="s">
        <v>735</v>
      </c>
      <c r="I107" s="311" t="s">
        <v>686</v>
      </c>
      <c r="K107">
        <v>40000</v>
      </c>
      <c r="L107" s="312">
        <v>40000</v>
      </c>
      <c r="M107" s="312">
        <v>46496</v>
      </c>
      <c r="N107">
        <v>142617</v>
      </c>
      <c r="O107" s="312">
        <v>24899</v>
      </c>
    </row>
    <row r="108" spans="1:32">
      <c r="A108" s="195" t="s">
        <v>630</v>
      </c>
      <c r="B108" s="5">
        <v>7.08</v>
      </c>
      <c r="C108" s="195"/>
      <c r="D108" s="195"/>
      <c r="E108" s="281"/>
      <c r="F108" s="281"/>
      <c r="I108" s="311" t="s">
        <v>688</v>
      </c>
      <c r="K108">
        <v>21679</v>
      </c>
      <c r="L108" s="312">
        <v>22296</v>
      </c>
      <c r="M108" s="312">
        <v>22721</v>
      </c>
      <c r="N108">
        <v>22973</v>
      </c>
      <c r="O108" s="312">
        <v>23056</v>
      </c>
      <c r="P108" s="312">
        <v>23018</v>
      </c>
      <c r="Q108" s="312">
        <v>22847</v>
      </c>
      <c r="R108" s="314">
        <f>Q108</f>
        <v>22847</v>
      </c>
      <c r="S108" s="314">
        <f t="shared" ref="S108:W108" si="18">R108</f>
        <v>22847</v>
      </c>
      <c r="T108" s="314">
        <f t="shared" si="18"/>
        <v>22847</v>
      </c>
      <c r="U108" s="314">
        <f t="shared" si="18"/>
        <v>22847</v>
      </c>
      <c r="V108" s="314">
        <f t="shared" si="18"/>
        <v>22847</v>
      </c>
      <c r="W108" s="314">
        <f t="shared" si="18"/>
        <v>22847</v>
      </c>
      <c r="X108" s="314">
        <f t="shared" ref="X108:AF108" si="19">W108</f>
        <v>22847</v>
      </c>
      <c r="Y108" s="314">
        <f t="shared" si="19"/>
        <v>22847</v>
      </c>
      <c r="Z108" s="314">
        <f t="shared" si="19"/>
        <v>22847</v>
      </c>
      <c r="AA108" s="314">
        <f t="shared" si="19"/>
        <v>22847</v>
      </c>
      <c r="AB108" s="314">
        <f t="shared" si="19"/>
        <v>22847</v>
      </c>
      <c r="AC108" s="314">
        <f t="shared" si="19"/>
        <v>22847</v>
      </c>
      <c r="AD108" s="314">
        <f t="shared" si="19"/>
        <v>22847</v>
      </c>
      <c r="AE108" s="314">
        <f t="shared" si="19"/>
        <v>22847</v>
      </c>
      <c r="AF108" s="314">
        <f t="shared" si="19"/>
        <v>22847</v>
      </c>
    </row>
    <row r="109" spans="1:32">
      <c r="A109" s="195" t="s">
        <v>631</v>
      </c>
      <c r="B109" s="5">
        <v>0.27</v>
      </c>
      <c r="C109" s="195"/>
      <c r="D109" s="195"/>
      <c r="E109" s="281"/>
      <c r="F109" s="281"/>
      <c r="I109" s="311" t="s">
        <v>687</v>
      </c>
      <c r="K109" s="312">
        <v>50000</v>
      </c>
      <c r="L109" s="312">
        <v>50000</v>
      </c>
      <c r="M109" s="312">
        <v>50000</v>
      </c>
      <c r="N109" s="312">
        <v>50000</v>
      </c>
      <c r="O109" s="312">
        <v>50000</v>
      </c>
      <c r="P109" s="312">
        <v>50000</v>
      </c>
      <c r="Q109" s="312">
        <v>50000</v>
      </c>
      <c r="R109" s="312">
        <v>50000</v>
      </c>
      <c r="S109" s="312">
        <v>50000</v>
      </c>
      <c r="T109" s="312">
        <v>50000</v>
      </c>
      <c r="U109" s="312">
        <v>50000</v>
      </c>
      <c r="V109" s="312">
        <v>50000</v>
      </c>
      <c r="W109" s="312">
        <v>50000</v>
      </c>
      <c r="X109" s="312">
        <v>50001</v>
      </c>
      <c r="Y109" s="312">
        <v>50002</v>
      </c>
      <c r="Z109" s="312">
        <v>50003</v>
      </c>
      <c r="AA109" s="312">
        <v>50004</v>
      </c>
      <c r="AB109" s="312">
        <v>50005</v>
      </c>
      <c r="AC109" s="312">
        <v>50006</v>
      </c>
      <c r="AD109" s="312">
        <v>50007</v>
      </c>
      <c r="AE109" s="312">
        <v>50008</v>
      </c>
      <c r="AF109" s="312">
        <v>50009</v>
      </c>
    </row>
    <row r="110" spans="1:32">
      <c r="A110" s="195" t="s">
        <v>706</v>
      </c>
      <c r="B110" s="478">
        <v>15</v>
      </c>
      <c r="C110" s="195"/>
      <c r="D110" s="195"/>
      <c r="E110" s="281"/>
      <c r="F110" s="281" t="s">
        <v>707</v>
      </c>
      <c r="X110" s="320"/>
      <c r="Y110" s="320"/>
      <c r="Z110" s="320"/>
      <c r="AA110" s="320"/>
      <c r="AB110" s="320"/>
      <c r="AC110" s="320"/>
      <c r="AD110" s="320"/>
      <c r="AE110" s="320"/>
      <c r="AF110" s="320"/>
    </row>
    <row r="111" spans="1:32">
      <c r="A111" s="195"/>
      <c r="B111" s="4"/>
      <c r="C111" s="315"/>
      <c r="D111" s="195"/>
      <c r="E111" s="281"/>
      <c r="F111" s="281"/>
      <c r="I111" s="311" t="s">
        <v>689</v>
      </c>
      <c r="K111" s="150">
        <f>K94*$B$113</f>
        <v>12316.049382716048</v>
      </c>
      <c r="L111" s="150">
        <f t="shared" ref="L111:W111" si="20">L94*$B$113</f>
        <v>12470</v>
      </c>
      <c r="M111" s="150">
        <f t="shared" si="20"/>
        <v>12625.875</v>
      </c>
      <c r="N111" s="150">
        <f t="shared" si="20"/>
        <v>12783.698437499997</v>
      </c>
      <c r="O111" s="150">
        <f t="shared" si="20"/>
        <v>12943.494667968747</v>
      </c>
      <c r="P111" s="150">
        <f t="shared" si="20"/>
        <v>13105.288351318355</v>
      </c>
      <c r="Q111" s="150">
        <f t="shared" si="20"/>
        <v>13269.104455709832</v>
      </c>
      <c r="R111" s="150">
        <f t="shared" si="20"/>
        <v>13434.968261406206</v>
      </c>
      <c r="S111" s="150">
        <f t="shared" si="20"/>
        <v>13602.905364673783</v>
      </c>
      <c r="T111" s="150">
        <f t="shared" si="20"/>
        <v>13772.941681732205</v>
      </c>
      <c r="U111" s="150">
        <f t="shared" si="20"/>
        <v>13945.103452753858</v>
      </c>
      <c r="V111" s="150">
        <f t="shared" si="20"/>
        <v>14119.417245913281</v>
      </c>
      <c r="W111" s="150">
        <f t="shared" si="20"/>
        <v>14295.909961487198</v>
      </c>
      <c r="X111" s="150">
        <f t="shared" ref="X111:AF111" si="21">X94*$B$113</f>
        <v>14474.608836005787</v>
      </c>
      <c r="Y111" s="150">
        <f t="shared" si="21"/>
        <v>14655.541446455858</v>
      </c>
      <c r="Z111" s="150">
        <f t="shared" si="21"/>
        <v>14838.735714536555</v>
      </c>
      <c r="AA111" s="150">
        <f t="shared" si="21"/>
        <v>15024.219910968261</v>
      </c>
      <c r="AB111" s="150">
        <f t="shared" si="21"/>
        <v>15212.022659855362</v>
      </c>
      <c r="AC111" s="150">
        <f t="shared" si="21"/>
        <v>15402.172943103553</v>
      </c>
      <c r="AD111" s="150">
        <f t="shared" si="21"/>
        <v>15594.700104892347</v>
      </c>
      <c r="AE111" s="150">
        <f t="shared" si="21"/>
        <v>15789.633856203502</v>
      </c>
      <c r="AF111" s="150">
        <f t="shared" si="21"/>
        <v>15987.004279406046</v>
      </c>
    </row>
    <row r="112" spans="1:32">
      <c r="A112" s="195"/>
      <c r="B112" s="4"/>
      <c r="C112" s="195"/>
      <c r="D112" s="195"/>
      <c r="E112" s="281"/>
      <c r="F112" s="281"/>
      <c r="K112" s="294"/>
    </row>
    <row r="113" spans="1:12" ht="29">
      <c r="A113" s="195" t="s">
        <v>632</v>
      </c>
      <c r="B113" s="4">
        <f>12470/L94</f>
        <v>1.0824441362907408E-2</v>
      </c>
      <c r="C113" s="195"/>
      <c r="D113" s="195"/>
      <c r="E113" s="281"/>
      <c r="F113" s="281" t="s">
        <v>683</v>
      </c>
      <c r="K113" s="294"/>
      <c r="L113" s="294"/>
    </row>
    <row r="114" spans="1:12">
      <c r="A114" s="359"/>
      <c r="B114" s="360"/>
      <c r="C114" s="361"/>
      <c r="D114" s="361"/>
      <c r="E114" s="362"/>
      <c r="F114" s="362"/>
      <c r="K114" s="294"/>
      <c r="L114" s="294"/>
    </row>
    <row r="115" spans="1:12">
      <c r="A115" s="281"/>
      <c r="B115" s="283"/>
      <c r="C115" s="281"/>
      <c r="D115" s="281"/>
      <c r="E115" s="281"/>
      <c r="F115" s="281"/>
      <c r="K115" s="294"/>
      <c r="L115" s="294"/>
    </row>
    <row r="116" spans="1:12">
      <c r="A116" s="289" t="s">
        <v>710</v>
      </c>
      <c r="B116" s="456">
        <v>24.16</v>
      </c>
      <c r="F116" t="s">
        <v>354</v>
      </c>
      <c r="K116" s="294"/>
      <c r="L116" s="294"/>
    </row>
    <row r="117" spans="1:12">
      <c r="A117" s="334"/>
      <c r="B117" s="335"/>
      <c r="C117" s="336"/>
      <c r="D117" s="336"/>
      <c r="E117" s="336"/>
      <c r="F117" s="336"/>
      <c r="K117" s="294"/>
      <c r="L117" s="294"/>
    </row>
    <row r="118" spans="1:12">
      <c r="K118" s="294"/>
      <c r="L118" s="294"/>
    </row>
    <row r="119" spans="1:12">
      <c r="A119" s="278" t="s">
        <v>655</v>
      </c>
      <c r="B119" s="278" t="s">
        <v>656</v>
      </c>
      <c r="K119" s="294"/>
      <c r="L119" s="294"/>
    </row>
    <row r="120" spans="1:12">
      <c r="A120" t="s">
        <v>657</v>
      </c>
      <c r="B120" s="293">
        <v>8.0000000000000004E-4</v>
      </c>
      <c r="K120" s="294"/>
      <c r="L120" s="294"/>
    </row>
    <row r="121" spans="1:12">
      <c r="A121" t="s">
        <v>658</v>
      </c>
      <c r="B121" s="293">
        <v>3.2000000000000001E-2</v>
      </c>
      <c r="K121" s="294"/>
      <c r="L121" s="294"/>
    </row>
    <row r="122" spans="1:12">
      <c r="A122" t="s">
        <v>659</v>
      </c>
      <c r="B122" s="293">
        <v>3.3999999999999998E-3</v>
      </c>
      <c r="K122" s="294"/>
      <c r="L122" s="294"/>
    </row>
    <row r="123" spans="1:12">
      <c r="A123" t="s">
        <v>660</v>
      </c>
      <c r="B123" s="293">
        <v>3.0999999999999999E-3</v>
      </c>
      <c r="K123" s="294"/>
    </row>
    <row r="124" spans="1:12">
      <c r="A124" t="s">
        <v>661</v>
      </c>
      <c r="B124" s="293">
        <v>6.7999999999999996E-3</v>
      </c>
      <c r="K124" s="294"/>
    </row>
    <row r="125" spans="1:12">
      <c r="A125" t="s">
        <v>662</v>
      </c>
      <c r="B125" s="293">
        <v>3.0000000000000001E-3</v>
      </c>
    </row>
    <row r="126" spans="1:12">
      <c r="A126" t="s">
        <v>663</v>
      </c>
      <c r="B126" s="293">
        <v>7.0000000000000007E-2</v>
      </c>
    </row>
    <row r="127" spans="1:12">
      <c r="A127" t="s">
        <v>664</v>
      </c>
      <c r="B127" s="196">
        <v>20</v>
      </c>
    </row>
    <row r="128" spans="1:12">
      <c r="A128" t="s">
        <v>665</v>
      </c>
      <c r="B128" s="196">
        <v>20</v>
      </c>
    </row>
    <row r="129" spans="1:9">
      <c r="A129" t="s">
        <v>666</v>
      </c>
      <c r="B129" s="196">
        <v>20</v>
      </c>
    </row>
    <row r="130" spans="1:9">
      <c r="A130" t="s">
        <v>667</v>
      </c>
      <c r="B130" s="196">
        <v>20</v>
      </c>
    </row>
    <row r="134" spans="1:9" ht="21">
      <c r="A134" s="354" t="s">
        <v>742</v>
      </c>
      <c r="B134" s="354"/>
      <c r="C134" s="354"/>
      <c r="D134" s="354"/>
      <c r="E134" s="354"/>
      <c r="F134" s="354"/>
    </row>
    <row r="135" spans="1:9" ht="29">
      <c r="B135" s="321" t="s">
        <v>745</v>
      </c>
      <c r="C135" s="78" t="s">
        <v>627</v>
      </c>
      <c r="D135" s="78" t="s">
        <v>628</v>
      </c>
      <c r="E135" s="78" t="s">
        <v>744</v>
      </c>
      <c r="F135" s="78" t="s">
        <v>43</v>
      </c>
      <c r="I135" s="321" t="s">
        <v>750</v>
      </c>
    </row>
    <row r="136" spans="1:9">
      <c r="A136" t="s">
        <v>747</v>
      </c>
      <c r="B136" s="479">
        <v>0.15</v>
      </c>
      <c r="C136" s="451"/>
      <c r="D136" s="451"/>
      <c r="E136" s="451"/>
      <c r="F136" s="451" t="s">
        <v>751</v>
      </c>
    </row>
    <row r="137" spans="1:9">
      <c r="A137" t="s">
        <v>746</v>
      </c>
      <c r="B137" s="479">
        <v>0.05</v>
      </c>
      <c r="C137" s="451"/>
      <c r="D137" s="451"/>
      <c r="E137" s="451"/>
      <c r="F137" s="451" t="s">
        <v>751</v>
      </c>
    </row>
    <row r="138" spans="1:9" s="320" customFormat="1">
      <c r="A138" s="320" t="s">
        <v>763</v>
      </c>
      <c r="B138" s="479">
        <v>3.7699999999999997E-2</v>
      </c>
      <c r="C138" s="451"/>
      <c r="D138" s="451"/>
      <c r="E138" s="451"/>
      <c r="F138" s="451" t="s">
        <v>767</v>
      </c>
      <c r="G138" s="214"/>
    </row>
    <row r="139" spans="1:9">
      <c r="A139" t="s">
        <v>764</v>
      </c>
      <c r="B139" s="479">
        <v>6.2100000000000002E-2</v>
      </c>
      <c r="C139" s="451"/>
      <c r="D139" s="451"/>
      <c r="E139" s="451"/>
      <c r="F139" s="451" t="s">
        <v>767</v>
      </c>
    </row>
    <row r="140" spans="1:9">
      <c r="A140" t="s">
        <v>765</v>
      </c>
      <c r="B140" s="480">
        <v>175</v>
      </c>
      <c r="C140" s="481">
        <v>12509</v>
      </c>
      <c r="D140" s="481">
        <v>3842</v>
      </c>
      <c r="E140" s="481">
        <v>3217</v>
      </c>
      <c r="F140" s="451" t="s">
        <v>751</v>
      </c>
      <c r="I140" s="322">
        <f>B140*B139*(C140+D140)</f>
        <v>177694.49249999999</v>
      </c>
    </row>
    <row r="141" spans="1:9">
      <c r="A141" t="s">
        <v>766</v>
      </c>
      <c r="B141" s="480">
        <v>8647</v>
      </c>
      <c r="C141" s="481">
        <v>1866</v>
      </c>
      <c r="D141" s="481">
        <v>735</v>
      </c>
      <c r="E141" s="481">
        <v>447</v>
      </c>
      <c r="F141" s="451" t="s">
        <v>751</v>
      </c>
      <c r="I141" s="322">
        <f>B141*B138*(C141+D141)</f>
        <v>847904.93189999997</v>
      </c>
    </row>
    <row r="142" spans="1:9">
      <c r="B142" s="355"/>
    </row>
    <row r="143" spans="1:9" s="320" customFormat="1">
      <c r="A143" s="320" t="s">
        <v>759</v>
      </c>
      <c r="B143" s="479">
        <v>9.1000000000000004E-3</v>
      </c>
      <c r="C143" s="451"/>
      <c r="D143" s="451"/>
      <c r="E143" s="451"/>
      <c r="F143" s="451" t="s">
        <v>761</v>
      </c>
      <c r="G143" s="214"/>
    </row>
    <row r="144" spans="1:9">
      <c r="A144" t="s">
        <v>760</v>
      </c>
      <c r="B144" s="479">
        <v>4.3E-3</v>
      </c>
      <c r="C144" s="451"/>
      <c r="D144" s="451"/>
      <c r="E144" s="451"/>
      <c r="F144" s="451" t="s">
        <v>761</v>
      </c>
      <c r="I144" s="321"/>
    </row>
    <row r="145" spans="1:9" s="320" customFormat="1">
      <c r="B145" s="358"/>
      <c r="C145" s="321" t="s">
        <v>762</v>
      </c>
      <c r="D145" s="321" t="s">
        <v>628</v>
      </c>
      <c r="E145" s="321" t="s">
        <v>744</v>
      </c>
      <c r="G145" s="214"/>
      <c r="I145" s="321" t="s">
        <v>754</v>
      </c>
    </row>
    <row r="146" spans="1:9">
      <c r="A146" t="s">
        <v>755</v>
      </c>
      <c r="B146">
        <f>SUM('1. AMI Network (R)'!T5:W5)</f>
        <v>0</v>
      </c>
      <c r="C146" s="468" t="e">
        <f>'1. AMI Network (R)'!AO5/'1. AMI Network (R)'!T5</f>
        <v>#VALUE!</v>
      </c>
      <c r="D146" s="468" t="e">
        <f>'1. AMI Network (R)'!AO16/'1. AMI Network (R)'!T16</f>
        <v>#VALUE!</v>
      </c>
      <c r="E146" s="469">
        <f>E141</f>
        <v>447</v>
      </c>
      <c r="I146" s="323" t="e">
        <f>(C146+D146)*B144*B146</f>
        <v>#VALUE!</v>
      </c>
    </row>
    <row r="147" spans="1:9" s="320" customFormat="1">
      <c r="A147" s="320" t="s">
        <v>758</v>
      </c>
      <c r="B147" s="320">
        <f>SUM('1. AMI Network (R)'!T6:W6)</f>
        <v>0</v>
      </c>
      <c r="C147" s="468" t="e">
        <f>'1. AMI Network (R)'!AO6/'1. AMI Network (R)'!T6</f>
        <v>#VALUE!</v>
      </c>
      <c r="D147" s="468"/>
      <c r="E147" s="469"/>
      <c r="G147" s="214"/>
      <c r="I147" s="323"/>
    </row>
    <row r="148" spans="1:9">
      <c r="A148" t="s">
        <v>756</v>
      </c>
      <c r="B148">
        <f>SUM('1. AMI Network (R)'!T3:W3)</f>
        <v>0</v>
      </c>
      <c r="C148" s="468" t="e">
        <f>'1. AMI Network (R)'!AO3/'1. AMI Network (R)'!T3</f>
        <v>#VALUE!</v>
      </c>
      <c r="D148" s="468" t="e">
        <f>'1. AMI Network (R)'!AO14/'1. AMI Network (R)'!T14</f>
        <v>#VALUE!</v>
      </c>
      <c r="E148" s="469">
        <f>E140</f>
        <v>3217</v>
      </c>
      <c r="I148" s="323" t="e">
        <f>B143*B148*(C148+D148)</f>
        <v>#VALUE!</v>
      </c>
    </row>
    <row r="149" spans="1:9">
      <c r="A149" t="s">
        <v>757</v>
      </c>
      <c r="B149" s="320">
        <f>SUM('1. AMI Network (R)'!T4:W4)</f>
        <v>0</v>
      </c>
      <c r="C149" s="468" t="e">
        <f>'1. AMI Network (R)'!AO4/'1. AMI Network (R)'!T4</f>
        <v>#VALUE!</v>
      </c>
      <c r="D149" s="468" t="e">
        <f>'1. AMI Network (R)'!AO15/'1. AMI Network (R)'!T15</f>
        <v>#VALUE!</v>
      </c>
      <c r="E149" s="469"/>
    </row>
  </sheetData>
  <mergeCells count="1">
    <mergeCell ref="A1:AF1"/>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sheetPr>
  <dimension ref="A1:AB104"/>
  <sheetViews>
    <sheetView workbookViewId="0">
      <selection activeCell="A41" sqref="A41"/>
    </sheetView>
  </sheetViews>
  <sheetFormatPr defaultColWidth="9.1796875" defaultRowHeight="14.5"/>
  <cols>
    <col min="1" max="1" width="36.81640625" style="141" customWidth="1"/>
    <col min="2" max="2" width="16.26953125" style="141" customWidth="1"/>
    <col min="3" max="3" width="15" style="320" customWidth="1"/>
    <col min="4" max="4" width="16" style="141" customWidth="1"/>
    <col min="5" max="5" width="14.1796875" style="141" customWidth="1"/>
    <col min="6" max="6" width="15.453125" style="141" bestFit="1" customWidth="1"/>
    <col min="7" max="7" width="14.54296875" style="141" customWidth="1"/>
    <col min="8" max="12" width="15.26953125" style="141" bestFit="1" customWidth="1"/>
    <col min="13" max="19" width="15.54296875" style="141" customWidth="1"/>
    <col min="20" max="28" width="15" style="141" customWidth="1"/>
    <col min="29" max="16384" width="9.1796875" style="141"/>
  </cols>
  <sheetData>
    <row r="1" spans="1:19" ht="29">
      <c r="A1" s="71" t="s">
        <v>344</v>
      </c>
      <c r="B1" s="189" t="s">
        <v>488</v>
      </c>
      <c r="C1" s="371"/>
      <c r="D1" s="190" t="s">
        <v>487</v>
      </c>
      <c r="E1" s="78">
        <v>2015</v>
      </c>
      <c r="F1" s="142">
        <v>2016</v>
      </c>
      <c r="G1" s="142">
        <v>2017</v>
      </c>
      <c r="H1" s="142">
        <v>2018</v>
      </c>
      <c r="I1" s="142">
        <v>2019</v>
      </c>
      <c r="J1" s="142">
        <v>2020</v>
      </c>
      <c r="K1" s="142">
        <v>2021</v>
      </c>
      <c r="L1" s="142">
        <v>2022</v>
      </c>
      <c r="M1" s="142">
        <v>2023</v>
      </c>
      <c r="N1" s="142">
        <v>2024</v>
      </c>
      <c r="O1" s="142">
        <v>2025</v>
      </c>
      <c r="P1" s="142">
        <v>2026</v>
      </c>
      <c r="Q1" s="142">
        <v>2027</v>
      </c>
      <c r="R1" s="142"/>
      <c r="S1" s="142"/>
    </row>
    <row r="2" spans="1:19">
      <c r="B2" s="171"/>
      <c r="C2" s="295"/>
      <c r="D2" s="172"/>
    </row>
    <row r="3" spans="1:19">
      <c r="A3" s="109" t="s">
        <v>334</v>
      </c>
      <c r="B3" s="173"/>
      <c r="C3" s="372"/>
      <c r="D3" s="174"/>
      <c r="E3" s="109"/>
    </row>
    <row r="4" spans="1:19">
      <c r="A4" s="141" t="str">
        <f>'1. AMI Network (R)'!A2</f>
        <v>Network Equipment</v>
      </c>
      <c r="B4" s="175">
        <f>NPV('AMX Global Tab (C)'!$B$13,'Scope Summary 10yr'!E4:Q4)</f>
        <v>20293427.207239669</v>
      </c>
      <c r="C4" s="296"/>
      <c r="D4" s="176">
        <f>SUM(E4:Q4)</f>
        <v>25602895.384550005</v>
      </c>
      <c r="E4" s="144">
        <f>SUM('1. AMI Network (R)'!AN3:AN7)</f>
        <v>0</v>
      </c>
      <c r="F4" s="144">
        <f>SUM('1. AMI Network (R)'!AO3:AO7)</f>
        <v>6401970.1942900019</v>
      </c>
      <c r="G4" s="144">
        <f>SUM('1. AMI Network (R)'!AP3:AP7)</f>
        <v>9600462.5951300021</v>
      </c>
      <c r="H4" s="144">
        <f>SUM('1. AMI Network (R)'!AQ3:AQ7)</f>
        <v>9600462.5951300021</v>
      </c>
      <c r="I4" s="144">
        <f>SUM('1. AMI Network (R)'!AR3:AR7)</f>
        <v>0</v>
      </c>
      <c r="J4" s="144">
        <f>SUM('1. AMI Network (R)'!AS3:AS7)</f>
        <v>0</v>
      </c>
      <c r="K4" s="144">
        <f>SUM('1. AMI Network (R)'!AT3:AT7)</f>
        <v>0</v>
      </c>
      <c r="L4" s="144">
        <f>SUM('1. AMI Network (R)'!AU3:AU7)</f>
        <v>0</v>
      </c>
      <c r="M4" s="144">
        <f>SUM('1. AMI Network (R)'!AV3:AV7)</f>
        <v>0</v>
      </c>
    </row>
    <row r="5" spans="1:19">
      <c r="A5" s="141" t="str">
        <f>'1. AMI Network (R)'!A9</f>
        <v>Software</v>
      </c>
      <c r="B5" s="175">
        <f>NPV('AMX Global Tab (C)'!$B$13,'Scope Summary 10yr'!E5:Q5)</f>
        <v>3883582.8094734387</v>
      </c>
      <c r="C5" s="296"/>
      <c r="D5" s="176">
        <f t="shared" ref="D5:D32" si="0">SUM(E5:Q5)</f>
        <v>4511375</v>
      </c>
      <c r="E5" s="144">
        <f>SUM('1. AMI Network (R)'!AN10:AN11)</f>
        <v>0</v>
      </c>
      <c r="F5" s="144">
        <f>SUM('1. AMI Network (R)'!AO10:AO11)</f>
        <v>4511375</v>
      </c>
      <c r="G5" s="144">
        <f>SUM('1. AMI Network (R)'!AP10:AP11)</f>
        <v>0</v>
      </c>
      <c r="H5" s="144">
        <f>SUM('1. AMI Network (R)'!AQ10:AQ11)</f>
        <v>0</v>
      </c>
      <c r="I5" s="144">
        <f>SUM('1. AMI Network (R)'!AR10:AR11)</f>
        <v>0</v>
      </c>
      <c r="J5" s="144">
        <f>SUM('1. AMI Network (R)'!AS10:AS11)</f>
        <v>0</v>
      </c>
      <c r="K5" s="144">
        <f>SUM('1. AMI Network (R)'!AT10:AT11)</f>
        <v>0</v>
      </c>
      <c r="L5" s="144">
        <f>SUM('1. AMI Network (R)'!AU10:AU11)</f>
        <v>0</v>
      </c>
      <c r="M5" s="144">
        <f>SUM('1. AMI Network (R)'!AV10:AV11)</f>
        <v>0</v>
      </c>
    </row>
    <row r="6" spans="1:19">
      <c r="A6" s="141" t="str">
        <f>'1. AMI Network (R)'!A13</f>
        <v>Outside Services - Labor</v>
      </c>
      <c r="B6" s="175">
        <f>NPV('AMX Global Tab (C)'!$B$13,'Scope Summary 10yr'!E6:Q6)</f>
        <v>6759644.0345088402</v>
      </c>
      <c r="C6" s="296"/>
      <c r="D6" s="176">
        <f t="shared" si="0"/>
        <v>8458593</v>
      </c>
      <c r="E6" s="144">
        <f>SUM('1. AMI Network (R)'!AN14:AN17)</f>
        <v>0</v>
      </c>
      <c r="F6" s="144">
        <f>SUM('1. AMI Network (R)'!AO14:AO17)</f>
        <v>2541165</v>
      </c>
      <c r="G6" s="144">
        <f>SUM('1. AMI Network (R)'!AP14:AP17)</f>
        <v>3243398.4000000004</v>
      </c>
      <c r="H6" s="144">
        <f>SUM('1. AMI Network (R)'!AQ14:AQ17)</f>
        <v>2674029.6000000006</v>
      </c>
      <c r="I6" s="144">
        <f>SUM('1. AMI Network (R)'!AR14:AR17)</f>
        <v>0</v>
      </c>
      <c r="J6" s="144">
        <f>SUM('1. AMI Network (R)'!AS14:AS17)</f>
        <v>0</v>
      </c>
      <c r="K6" s="144">
        <f>SUM('1. AMI Network (R)'!AT14:AT17)</f>
        <v>0</v>
      </c>
      <c r="L6" s="144">
        <f>SUM('1. AMI Network (R)'!AU14:AU17)</f>
        <v>0</v>
      </c>
      <c r="M6" s="144">
        <f>SUM('1. AMI Network (R)'!AV14:AV17)</f>
        <v>0</v>
      </c>
    </row>
    <row r="7" spans="1:19">
      <c r="A7" s="141" t="str">
        <f>'1. AMI Network (R)'!A19</f>
        <v>PSE Labor</v>
      </c>
      <c r="B7" s="175">
        <f>NPV('AMX Global Tab (C)'!$B$13,'Scope Summary 10yr'!E7:Q7)</f>
        <v>1201189.6896757251</v>
      </c>
      <c r="C7" s="296"/>
      <c r="D7" s="176">
        <f t="shared" si="0"/>
        <v>1470259.1635000003</v>
      </c>
      <c r="E7" s="144">
        <f>SUM('1. AMI Network (R)'!AN21:AN26)</f>
        <v>153281.25</v>
      </c>
      <c r="F7" s="144">
        <f>SUM('1. AMI Network (R)'!AO21:AO26)</f>
        <v>428953.44850000006</v>
      </c>
      <c r="G7" s="144">
        <f>SUM('1. AMI Network (R)'!AP21:AP26)</f>
        <v>548818.81200000003</v>
      </c>
      <c r="H7" s="144">
        <f>SUM('1. AMI Network (R)'!AQ21:AQ26)</f>
        <v>339205.65300000005</v>
      </c>
      <c r="I7" s="144">
        <f>SUM('1. AMI Network (R)'!AR21:AR26)</f>
        <v>0</v>
      </c>
      <c r="J7" s="144">
        <f>SUM('1. AMI Network (R)'!AS21:AS26)</f>
        <v>0</v>
      </c>
      <c r="K7" s="144">
        <f>SUM('1. AMI Network (R)'!AT21:AT26)</f>
        <v>0</v>
      </c>
      <c r="L7" s="144">
        <f>SUM('1. AMI Network (R)'!AU21:AU26)</f>
        <v>0</v>
      </c>
      <c r="M7" s="144">
        <f>SUM('1. AMI Network (R)'!AV21:AV26)</f>
        <v>0</v>
      </c>
    </row>
    <row r="8" spans="1:19">
      <c r="A8" s="142" t="s">
        <v>338</v>
      </c>
      <c r="B8" s="177">
        <f>NPV('AMX Global Tab (C)'!$B$13,'Scope Summary 10yr'!E8:Q8)</f>
        <v>32137843.74089767</v>
      </c>
      <c r="C8" s="382"/>
      <c r="D8" s="178">
        <f t="shared" si="0"/>
        <v>40043122.548050009</v>
      </c>
      <c r="E8" s="110">
        <f>SUM(E4:E7)</f>
        <v>153281.25</v>
      </c>
      <c r="F8" s="110">
        <f>SUM(F4:F7)</f>
        <v>13883463.642790001</v>
      </c>
      <c r="G8" s="110">
        <f t="shared" ref="G8:I8" si="1">SUM(G4:G7)</f>
        <v>13392679.807130003</v>
      </c>
      <c r="H8" s="110">
        <f t="shared" si="1"/>
        <v>12613697.848130003</v>
      </c>
      <c r="I8" s="110">
        <f t="shared" si="1"/>
        <v>0</v>
      </c>
      <c r="J8" s="142"/>
      <c r="K8" s="142"/>
      <c r="L8" s="142"/>
      <c r="M8" s="142"/>
    </row>
    <row r="9" spans="1:19">
      <c r="B9" s="175">
        <f>NPV('AMX Global Tab (C)'!$B$13,'Scope Summary 10yr'!E9:Q9)</f>
        <v>0</v>
      </c>
      <c r="C9" s="296"/>
      <c r="D9" s="172">
        <f t="shared" si="0"/>
        <v>0</v>
      </c>
      <c r="E9" s="144"/>
    </row>
    <row r="10" spans="1:19">
      <c r="A10" s="109" t="s">
        <v>335</v>
      </c>
      <c r="B10" s="175">
        <f>NPV('AMX Global Tab (C)'!$B$13,'Scope Summary 10yr'!E10:Q10)</f>
        <v>0</v>
      </c>
      <c r="C10" s="296"/>
      <c r="D10" s="174">
        <f t="shared" si="0"/>
        <v>0</v>
      </c>
      <c r="E10" s="144"/>
    </row>
    <row r="11" spans="1:19">
      <c r="A11" s="141" t="str">
        <f>'2. AMI Meter + Module (R)'!A6</f>
        <v>AMI Electric Meters</v>
      </c>
      <c r="B11" s="175">
        <f>NPV('AMX Global Tab (C)'!$B$13,'Scope Summary 10yr'!E11:Q11)</f>
        <v>127604877.03542623</v>
      </c>
      <c r="C11" s="296"/>
      <c r="D11" s="176">
        <f t="shared" si="0"/>
        <v>222734543.71376735</v>
      </c>
      <c r="E11" s="144"/>
      <c r="F11" s="144">
        <f>SUM('Costs for 10yr Alternative (C)'!AR7:AR14)</f>
        <v>0</v>
      </c>
      <c r="G11" s="144">
        <f>SUM('Costs for 10yr Alternative (C)'!AS7:AS14)</f>
        <v>0</v>
      </c>
      <c r="H11" s="144">
        <f>SUM('Costs for 10yr Alternative (C)'!AT7:AT14)</f>
        <v>19429247.08662099</v>
      </c>
      <c r="I11" s="144">
        <f>SUM('Costs for 10yr Alternative (C)'!AU7:AU14)</f>
        <v>20012124.499219615</v>
      </c>
      <c r="J11" s="144">
        <f>SUM('Costs for 10yr Alternative (C)'!AV7:AV14)</f>
        <v>20612488.234196208</v>
      </c>
      <c r="K11" s="144">
        <f>SUM('Costs for 10yr Alternative (C)'!AW7:AW14)</f>
        <v>21230862.881222095</v>
      </c>
      <c r="L11" s="144">
        <f>SUM('Costs for 10yr Alternative (C)'!AX7:AX14)</f>
        <v>21867788.767658755</v>
      </c>
      <c r="M11" s="144">
        <f>SUM('Costs for 10yr Alternative (C)'!AY7:AY14)</f>
        <v>22523822.430688523</v>
      </c>
      <c r="N11" s="144">
        <f>SUM('Costs for 10yr Alternative (C)'!AZ7:AZ14)</f>
        <v>23199537.103609182</v>
      </c>
      <c r="O11" s="144">
        <f>SUM('Costs for 10yr Alternative (C)'!BA7:BA14)</f>
        <v>23895523.216717452</v>
      </c>
      <c r="P11" s="144">
        <f>SUM('Costs for 10yr Alternative (C)'!BB7:BB14)</f>
        <v>24612388.913218975</v>
      </c>
      <c r="Q11" s="144">
        <f>SUM('Costs for 10yr Alternative (C)'!BC7:BC14)</f>
        <v>25350760.58061555</v>
      </c>
    </row>
    <row r="12" spans="1:19">
      <c r="A12" s="141" t="str">
        <f>'2. AMI Meter + Module (R)'!A16</f>
        <v>AMI Gas Modules</v>
      </c>
      <c r="B12" s="175">
        <f>NPV('AMX Global Tab (C)'!$B$13,'Scope Summary 10yr'!E12:Q12)</f>
        <v>49814860.521745585</v>
      </c>
      <c r="C12" s="296"/>
      <c r="D12" s="176">
        <f t="shared" si="0"/>
        <v>93716789.248825982</v>
      </c>
      <c r="E12" s="144">
        <v>0</v>
      </c>
      <c r="F12" s="144">
        <f>SUM('Costs for 10yr Alternative (C)'!AR17:AR19)</f>
        <v>0</v>
      </c>
      <c r="G12" s="144">
        <f>SUM('Costs for 10yr Alternative (C)'!AS17:AS19)</f>
        <v>0</v>
      </c>
      <c r="H12" s="144">
        <f>SUM('Costs for 10yr Alternative (C)'!AT17:AT19)</f>
        <v>8174963.0035840645</v>
      </c>
      <c r="I12" s="144">
        <f>SUM('Costs for 10yr Alternative (C)'!AU17:AU19)</f>
        <v>8420211.8936915863</v>
      </c>
      <c r="J12" s="144">
        <f>SUM('Costs for 10yr Alternative (C)'!AV17:AV19)</f>
        <v>8672818.2505023349</v>
      </c>
      <c r="K12" s="144">
        <f>SUM('Costs for 10yr Alternative (C)'!AW17:AW19)</f>
        <v>8933002.798017405</v>
      </c>
      <c r="L12" s="144">
        <f>SUM('Costs for 10yr Alternative (C)'!AX17:AX19)</f>
        <v>9200992.8819579259</v>
      </c>
      <c r="M12" s="144">
        <f>SUM('Costs for 10yr Alternative (C)'!AY17:AY19)</f>
        <v>9477022.6684166621</v>
      </c>
      <c r="N12" s="144">
        <f>SUM('Costs for 10yr Alternative (C)'!AZ17:AZ19)</f>
        <v>9761333.3484691642</v>
      </c>
      <c r="O12" s="144">
        <f>SUM('Costs for 10yr Alternative (C)'!BA17:BA19)</f>
        <v>10054173.348923242</v>
      </c>
      <c r="P12" s="144">
        <f>SUM('Costs for 10yr Alternative (C)'!BB17:BB19)</f>
        <v>10355798.549390936</v>
      </c>
      <c r="Q12" s="144">
        <f>SUM('Costs for 10yr Alternative (C)'!BC17:BC19)</f>
        <v>10666472.505872667</v>
      </c>
    </row>
    <row r="13" spans="1:19">
      <c r="A13" s="141" t="str">
        <f>'2. AMI Meter + Module (R)'!A22</f>
        <v>AMI Gas Module Installation</v>
      </c>
      <c r="B13" s="175">
        <f>NPV('AMX Global Tab (C)'!$B$13,'Scope Summary 10yr'!E13:Q13)</f>
        <v>16473183.525925655</v>
      </c>
      <c r="C13" s="296"/>
      <c r="D13" s="176">
        <f t="shared" si="0"/>
        <v>30991030.639993239</v>
      </c>
      <c r="E13" s="144">
        <v>0</v>
      </c>
      <c r="F13" s="144">
        <f>SUM('Costs for 10yr Alternative (C)'!AR23:AR25)</f>
        <v>0</v>
      </c>
      <c r="G13" s="144">
        <f>SUM('Costs for 10yr Alternative (C)'!AS23:AS25)</f>
        <v>0</v>
      </c>
      <c r="H13" s="144">
        <f>SUM('Costs for 10yr Alternative (C)'!AT23:AT25)</f>
        <v>2703363.3029426332</v>
      </c>
      <c r="I13" s="144">
        <f>SUM('Costs for 10yr Alternative (C)'!AU23:AU25)</f>
        <v>2784464.202030912</v>
      </c>
      <c r="J13" s="144">
        <f>SUM('Costs for 10yr Alternative (C)'!AV23:AV25)</f>
        <v>2867998.1280918391</v>
      </c>
      <c r="K13" s="144">
        <f>SUM('Costs for 10yr Alternative (C)'!AW23:AW25)</f>
        <v>2954038.0719345952</v>
      </c>
      <c r="L13" s="144">
        <f>SUM('Costs for 10yr Alternative (C)'!AX23:AX25)</f>
        <v>3042659.2140926328</v>
      </c>
      <c r="M13" s="144">
        <f>SUM('Costs for 10yr Alternative (C)'!AY23:AY25)</f>
        <v>3133938.9905154118</v>
      </c>
      <c r="N13" s="144">
        <f>SUM('Costs for 10yr Alternative (C)'!AZ23:AZ25)</f>
        <v>3227957.1602308741</v>
      </c>
      <c r="O13" s="144">
        <f>SUM('Costs for 10yr Alternative (C)'!BA23:BA25)</f>
        <v>3324795.8750378005</v>
      </c>
      <c r="P13" s="144">
        <f>SUM('Costs for 10yr Alternative (C)'!BB23:BB25)</f>
        <v>3424539.7512889351</v>
      </c>
      <c r="Q13" s="144">
        <f>SUM('Costs for 10yr Alternative (C)'!BC23:BC25)</f>
        <v>3527275.9438276025</v>
      </c>
    </row>
    <row r="14" spans="1:19">
      <c r="A14" s="141" t="str">
        <f>'2. AMI Meter + Module (R)'!A27</f>
        <v>AMI Electric Meter Installation</v>
      </c>
      <c r="B14" s="175">
        <f>NPV('AMX Global Tab (C)'!$B$13,'Scope Summary 10yr'!E14:Q14)</f>
        <v>27426571.820057239</v>
      </c>
      <c r="C14" s="296"/>
      <c r="D14" s="176">
        <f t="shared" si="0"/>
        <v>51597660.299702592</v>
      </c>
      <c r="E14" s="144">
        <v>0</v>
      </c>
      <c r="F14" s="144">
        <f>SUM('Costs for 10yr Alternative (C)'!AR28:AR29)</f>
        <v>0</v>
      </c>
      <c r="G14" s="144">
        <f>SUM('Costs for 10yr Alternative (C)'!AS28:AS29)</f>
        <v>0</v>
      </c>
      <c r="H14" s="144">
        <f>SUM('Costs for 10yr Alternative (C)'!AT28:AT29)</f>
        <v>4500890.047583987</v>
      </c>
      <c r="I14" s="144">
        <f>SUM('Costs for 10yr Alternative (C)'!AU28:AU29)</f>
        <v>4635916.7490115063</v>
      </c>
      <c r="J14" s="144">
        <f>SUM('Costs for 10yr Alternative (C)'!AV28:AV29)</f>
        <v>4774994.2514818525</v>
      </c>
      <c r="K14" s="144">
        <f>SUM('Costs for 10yr Alternative (C)'!AW28:AW29)</f>
        <v>4918244.0790263088</v>
      </c>
      <c r="L14" s="144">
        <f>SUM('Costs for 10yr Alternative (C)'!AX28:AX29)</f>
        <v>5065791.4013970979</v>
      </c>
      <c r="M14" s="144">
        <f>SUM('Costs for 10yr Alternative (C)'!AY28:AY29)</f>
        <v>5217765.1434390098</v>
      </c>
      <c r="N14" s="144">
        <f>SUM('Costs for 10yr Alternative (C)'!AZ28:AZ29)</f>
        <v>5374298.0977421813</v>
      </c>
      <c r="O14" s="144">
        <f>SUM('Costs for 10yr Alternative (C)'!BA28:BA29)</f>
        <v>5535527.0406744462</v>
      </c>
      <c r="P14" s="144">
        <f>SUM('Costs for 10yr Alternative (C)'!BB28:BB29)</f>
        <v>5701592.8518946795</v>
      </c>
      <c r="Q14" s="144">
        <f>SUM('Costs for 10yr Alternative (C)'!BC28:BC29)</f>
        <v>5872640.6374515211</v>
      </c>
    </row>
    <row r="15" spans="1:19">
      <c r="A15" s="141" t="str">
        <f>'2. AMI Meter + Module (R)'!A31</f>
        <v xml:space="preserve">PSE Labor </v>
      </c>
      <c r="B15" s="175">
        <f>NPV('AMX Global Tab (C)'!$B$13,'Scope Summary 10yr'!E15:Q15)</f>
        <v>23891570.226147465</v>
      </c>
      <c r="C15" s="296"/>
      <c r="D15" s="176">
        <f t="shared" si="0"/>
        <v>32622753.293634359</v>
      </c>
      <c r="E15" s="144">
        <v>0</v>
      </c>
      <c r="F15" s="144">
        <f>SUM('Costs for 10yr Alternative (C)'!AR32:AR40)</f>
        <v>5910364.3666666672</v>
      </c>
      <c r="G15" s="144">
        <f>SUM('Costs for 10yr Alternative (C)'!AS32:AS40)</f>
        <v>15277795.995000001</v>
      </c>
      <c r="H15" s="144">
        <f>SUM('Costs for 10yr Alternative (C)'!AT32:AT40)</f>
        <v>3146787.2815442113</v>
      </c>
      <c r="I15" s="144">
        <f>SUM('Costs for 10yr Alternative (C)'!AU32:AU40)</f>
        <v>839124.79397403751</v>
      </c>
      <c r="J15" s="144">
        <f>SUM('Costs for 10yr Alternative (C)'!AV32:AV40)</f>
        <v>864298.53779325867</v>
      </c>
      <c r="K15" s="144">
        <f>SUM('Costs for 10yr Alternative (C)'!AW32:AW40)</f>
        <v>890227.49392705655</v>
      </c>
      <c r="L15" s="144">
        <f>SUM('Costs for 10yr Alternative (C)'!AX32:AX40)</f>
        <v>916934.31874486816</v>
      </c>
      <c r="M15" s="144">
        <f>SUM('Costs for 10yr Alternative (C)'!AY32:AY40)</f>
        <v>944442.34830721421</v>
      </c>
      <c r="N15" s="144">
        <f>SUM('Costs for 10yr Alternative (C)'!AZ32:AZ40)</f>
        <v>972775.61875643069</v>
      </c>
      <c r="O15" s="144">
        <f>SUM('Costs for 10yr Alternative (C)'!BA32:BA40)</f>
        <v>1001958.8873191238</v>
      </c>
      <c r="P15" s="144">
        <f>SUM('Costs for 10yr Alternative (C)'!BB32:BB40)</f>
        <v>969552.85270744085</v>
      </c>
      <c r="Q15" s="144">
        <f>SUM('Costs for 10yr Alternative (C)'!BC32:BC40)</f>
        <v>888490.79889404145</v>
      </c>
    </row>
    <row r="16" spans="1:19">
      <c r="A16" s="141" t="str">
        <f>'2. AMI Meter + Module (R)'!A42</f>
        <v>Other Products</v>
      </c>
      <c r="B16" s="175">
        <f>NPV('AMX Global Tab (C)'!$B$13,'Scope Summary 10yr'!E16:Q16)</f>
        <v>5105469.192328264</v>
      </c>
      <c r="C16" s="296"/>
      <c r="D16" s="176">
        <f t="shared" si="0"/>
        <v>9684180.6600151844</v>
      </c>
      <c r="E16" s="144">
        <v>0</v>
      </c>
      <c r="F16" s="144">
        <f>'Costs for 10yr Alternative (C)'!AR48+'Costs for 10yr Alternative (C)'!AR49+'Costs for 10yr Alternative (C)'!AR50+'Costs for 10yr Alternative (C)'!AR52</f>
        <v>0</v>
      </c>
      <c r="G16" s="144">
        <f>'Costs for 10yr Alternative (C)'!AS48+'Costs for 10yr Alternative (C)'!AS49+'Costs for 10yr Alternative (C)'!AS50+'Costs for 10yr Alternative (C)'!AS52</f>
        <v>220331</v>
      </c>
      <c r="H16" s="144">
        <f>'Costs for 10yr Alternative (C)'!AT48+'Costs for 10yr Alternative (C)'!AT49+'Costs for 10yr Alternative (C)'!AT50+'Costs for 10yr Alternative (C)'!AT52</f>
        <v>622924.43000000017</v>
      </c>
      <c r="I16" s="144">
        <f>'Costs for 10yr Alternative (C)'!AU48+'Costs for 10yr Alternative (C)'!AU49+'Costs for 10yr Alternative (C)'!AU50+'Costs for 10yr Alternative (C)'!AU52</f>
        <v>591198.1949</v>
      </c>
      <c r="J16" s="144">
        <f>'Costs for 10yr Alternative (C)'!AV48+'Costs for 10yr Alternative (C)'!AV49+'Costs for 10yr Alternative (C)'!AV50+'Costs for 10yr Alternative (C)'!AV52</f>
        <v>927734.51117950003</v>
      </c>
      <c r="K16" s="144">
        <f>'Costs for 10yr Alternative (C)'!AW48+'Costs for 10yr Alternative (C)'!AW49+'Costs for 10yr Alternative (C)'!AW50+'Costs for 10yr Alternative (C)'!AW52</f>
        <v>955566.54651488503</v>
      </c>
      <c r="L16" s="144">
        <f>'Costs for 10yr Alternative (C)'!AX48+'Costs for 10yr Alternative (C)'!AX49+'Costs for 10yr Alternative (C)'!AX50+'Costs for 10yr Alternative (C)'!AX52</f>
        <v>984233.54291033163</v>
      </c>
      <c r="M16" s="144">
        <f>'Costs for 10yr Alternative (C)'!AY48+'Costs for 10yr Alternative (C)'!AY49+'Costs for 10yr Alternative (C)'!AY50+'Costs for 10yr Alternative (C)'!AY52</f>
        <v>1013760.5491976417</v>
      </c>
      <c r="N16" s="144">
        <f>'Costs for 10yr Alternative (C)'!AZ48+'Costs for 10yr Alternative (C)'!AZ49+'Costs for 10yr Alternative (C)'!AZ50+'Costs for 10yr Alternative (C)'!AZ52</f>
        <v>1044173.3656735709</v>
      </c>
      <c r="O16" s="144">
        <f>'Costs for 10yr Alternative (C)'!BA48+'Costs for 10yr Alternative (C)'!BA49+'Costs for 10yr Alternative (C)'!BA50+'Costs for 10yr Alternative (C)'!BA52</f>
        <v>1075498.5666437782</v>
      </c>
      <c r="P16" s="144">
        <f>'Costs for 10yr Alternative (C)'!BB48+'Costs for 10yr Alternative (C)'!BB49+'Costs for 10yr Alternative (C)'!BB50+'Costs for 10yr Alternative (C)'!BB52</f>
        <v>1107763.5236430913</v>
      </c>
      <c r="Q16" s="144">
        <f>'Costs for 10yr Alternative (C)'!BC48+'Costs for 10yr Alternative (C)'!BC49+'Costs for 10yr Alternative (C)'!BC50+'Costs for 10yr Alternative (C)'!BC52</f>
        <v>1140996.4293523841</v>
      </c>
    </row>
    <row r="17" spans="1:17">
      <c r="A17" s="142" t="s">
        <v>339</v>
      </c>
      <c r="B17" s="177">
        <f>NPV('AMX Global Tab (C)'!$B$13,'Scope Summary 10yr'!E17:Q17)</f>
        <v>241105491.83790788</v>
      </c>
      <c r="C17" s="382"/>
      <c r="D17" s="178">
        <f t="shared" si="0"/>
        <v>441346957.85593867</v>
      </c>
      <c r="E17" s="144">
        <v>0</v>
      </c>
      <c r="F17" s="110">
        <f>SUM(F11:F16)</f>
        <v>5910364.3666666672</v>
      </c>
      <c r="G17" s="110">
        <f t="shared" ref="G17:Q17" si="2">SUM(G11:G16)</f>
        <v>15498126.995000001</v>
      </c>
      <c r="H17" s="110">
        <f t="shared" si="2"/>
        <v>38578175.152275883</v>
      </c>
      <c r="I17" s="110">
        <f t="shared" si="2"/>
        <v>37283040.332827657</v>
      </c>
      <c r="J17" s="110">
        <f t="shared" si="2"/>
        <v>38720331.913244985</v>
      </c>
      <c r="K17" s="110">
        <f t="shared" si="2"/>
        <v>39881941.870642342</v>
      </c>
      <c r="L17" s="110">
        <f t="shared" si="2"/>
        <v>41078400.126761608</v>
      </c>
      <c r="M17" s="110">
        <f t="shared" si="2"/>
        <v>42310752.130564466</v>
      </c>
      <c r="N17" s="110">
        <f t="shared" si="2"/>
        <v>43580074.694481403</v>
      </c>
      <c r="O17" s="110">
        <f t="shared" si="2"/>
        <v>44887476.935315847</v>
      </c>
      <c r="P17" s="110">
        <f t="shared" si="2"/>
        <v>46171636.442144051</v>
      </c>
      <c r="Q17" s="110">
        <f t="shared" si="2"/>
        <v>47446636.896013767</v>
      </c>
    </row>
    <row r="18" spans="1:17">
      <c r="B18" s="175">
        <f>NPV('AMX Global Tab (C)'!$B$13,'Scope Summary 10yr'!E18:Q18)</f>
        <v>0</v>
      </c>
      <c r="C18" s="296"/>
      <c r="D18" s="172">
        <f t="shared" si="0"/>
        <v>0</v>
      </c>
      <c r="E18" s="144"/>
    </row>
    <row r="19" spans="1:17">
      <c r="A19" s="109" t="s">
        <v>336</v>
      </c>
      <c r="B19" s="175">
        <f>NPV('AMX Global Tab (C)'!$B$13,'Scope Summary 10yr'!E19:Q19)</f>
        <v>0</v>
      </c>
      <c r="C19" s="296"/>
      <c r="D19" s="174">
        <f t="shared" si="0"/>
        <v>0</v>
      </c>
      <c r="G19" s="64"/>
      <c r="H19" s="64"/>
      <c r="I19" s="64"/>
      <c r="J19" s="64"/>
      <c r="K19" s="64"/>
      <c r="L19" s="64"/>
      <c r="M19" s="64"/>
    </row>
    <row r="20" spans="1:17">
      <c r="A20" s="141" t="str">
        <f>'3. Gas Battery (C)'!A5</f>
        <v>Gas Modules</v>
      </c>
      <c r="B20" s="175">
        <f>NPV('AMX Global Tab (C)'!$B$13,'Scope Summary 10yr'!E20:Q20)</f>
        <v>0</v>
      </c>
      <c r="C20" s="296"/>
      <c r="D20" s="176">
        <f t="shared" si="0"/>
        <v>0</v>
      </c>
      <c r="E20" s="144">
        <v>0</v>
      </c>
      <c r="F20" s="144">
        <v>0</v>
      </c>
      <c r="G20" s="144">
        <v>0</v>
      </c>
      <c r="H20" s="144">
        <v>0</v>
      </c>
      <c r="I20" s="144">
        <f>SUM('3. Gas Battery (C)'!AL6:AL7)</f>
        <v>0</v>
      </c>
      <c r="J20" s="144">
        <f>SUM('3. Gas Battery (C)'!AM6:AM7)</f>
        <v>0</v>
      </c>
      <c r="K20" s="144">
        <f>SUM('3. Gas Battery (C)'!AN6:AN7)</f>
        <v>0</v>
      </c>
      <c r="L20" s="144">
        <f>SUM('3. Gas Battery (C)'!AO6:AO7)</f>
        <v>0</v>
      </c>
      <c r="M20" s="144">
        <f>SUM('3. Gas Battery (C)'!AP6:AP7)</f>
        <v>0</v>
      </c>
    </row>
    <row r="21" spans="1:17">
      <c r="A21" s="141" t="str">
        <f>'3. Gas Battery (C)'!A12</f>
        <v>Gas Module Installation</v>
      </c>
      <c r="B21" s="175">
        <f>NPV('AMX Global Tab (C)'!$B$13,'Scope Summary 10yr'!E21:Q21)</f>
        <v>0</v>
      </c>
      <c r="C21" s="296"/>
      <c r="D21" s="176">
        <f t="shared" si="0"/>
        <v>0</v>
      </c>
      <c r="E21" s="144">
        <v>0</v>
      </c>
      <c r="F21" s="144">
        <v>0</v>
      </c>
      <c r="G21" s="144">
        <v>0</v>
      </c>
      <c r="H21" s="144">
        <v>0</v>
      </c>
      <c r="I21" s="144">
        <f>SUM('3. Gas Battery (C)'!AL13)</f>
        <v>0</v>
      </c>
      <c r="J21" s="144">
        <f>SUM('3. Gas Battery (C)'!AM13)</f>
        <v>0</v>
      </c>
      <c r="K21" s="144">
        <f>SUM('3. Gas Battery (C)'!AN13)</f>
        <v>0</v>
      </c>
      <c r="L21" s="144">
        <f>SUM('3. Gas Battery (C)'!AO13)</f>
        <v>0</v>
      </c>
      <c r="M21" s="144">
        <f>SUM('3. Gas Battery (C)'!AP13)</f>
        <v>0</v>
      </c>
    </row>
    <row r="22" spans="1:17">
      <c r="A22" s="142" t="s">
        <v>362</v>
      </c>
      <c r="B22" s="177">
        <f>NPV('AMX Global Tab (C)'!$B$13,'Scope Summary 10yr'!E22:Q22)</f>
        <v>0</v>
      </c>
      <c r="C22" s="382"/>
      <c r="D22" s="178">
        <f t="shared" si="0"/>
        <v>0</v>
      </c>
      <c r="E22" s="144">
        <v>0</v>
      </c>
      <c r="F22" s="144">
        <v>0</v>
      </c>
      <c r="G22" s="144">
        <v>0</v>
      </c>
      <c r="H22" s="144">
        <v>0</v>
      </c>
      <c r="I22" s="112">
        <f t="shared" ref="I22:M22" si="3">SUM(I20:I21)</f>
        <v>0</v>
      </c>
      <c r="J22" s="112">
        <f t="shared" si="3"/>
        <v>0</v>
      </c>
      <c r="K22" s="112">
        <f t="shared" si="3"/>
        <v>0</v>
      </c>
      <c r="L22" s="112">
        <f t="shared" si="3"/>
        <v>0</v>
      </c>
      <c r="M22" s="112">
        <f t="shared" si="3"/>
        <v>0</v>
      </c>
    </row>
    <row r="23" spans="1:17">
      <c r="B23" s="175">
        <f>NPV('AMX Global Tab (C)'!$B$13,'Scope Summary 10yr'!E23:Q23)</f>
        <v>0</v>
      </c>
      <c r="C23" s="296"/>
      <c r="D23" s="172">
        <f t="shared" si="0"/>
        <v>0</v>
      </c>
    </row>
    <row r="24" spans="1:17">
      <c r="B24" s="175">
        <f>NPV('AMX Global Tab (C)'!$B$13,'Scope Summary 10yr'!E24:Q24)</f>
        <v>0</v>
      </c>
      <c r="C24" s="296"/>
      <c r="D24" s="172">
        <f t="shared" si="0"/>
        <v>0</v>
      </c>
    </row>
    <row r="25" spans="1:17">
      <c r="A25" s="109" t="s">
        <v>337</v>
      </c>
      <c r="B25" s="175">
        <f>NPV('AMX Global Tab (C)'!$B$13,'Scope Summary 10yr'!E25:Q25)</f>
        <v>0</v>
      </c>
      <c r="C25" s="296"/>
      <c r="D25" s="174">
        <f t="shared" si="0"/>
        <v>0</v>
      </c>
    </row>
    <row r="26" spans="1:17">
      <c r="A26" s="141" t="s">
        <v>340</v>
      </c>
      <c r="B26" s="175">
        <f>NPV('AMX Global Tab (C)'!$B$13,'Scope Summary 10yr'!E26:Q26)</f>
        <v>3560112.5834337454</v>
      </c>
      <c r="C26" s="296"/>
      <c r="D26" s="176">
        <f t="shared" si="0"/>
        <v>4240259.5219875006</v>
      </c>
      <c r="E26" s="144">
        <f>SUM('4. Asset Ownership (C)'!AH6:AH8)</f>
        <v>757216.09383750008</v>
      </c>
      <c r="F26" s="144">
        <f>SUM('4. Asset Ownership (C)'!AI6:AI8)</f>
        <v>1752449.0049000001</v>
      </c>
      <c r="G26" s="144">
        <f>SUM('4. Asset Ownership (C)'!AJ6:AJ8)</f>
        <v>1153729.6155000003</v>
      </c>
      <c r="H26" s="144">
        <f>SUM('4. Asset Ownership (C)'!AK6:AK8)</f>
        <v>576864.80775000004</v>
      </c>
      <c r="I26" s="144">
        <f>SUM('4. Asset Ownership (C)'!AL6:AL8)</f>
        <v>0</v>
      </c>
      <c r="J26" s="144">
        <f>SUM('4. Asset Ownership (C)'!AM6:AM8)</f>
        <v>0</v>
      </c>
      <c r="K26" s="144">
        <f>SUM('4. Asset Ownership (C)'!AN6:AN8)</f>
        <v>0</v>
      </c>
      <c r="L26" s="144">
        <f>SUM('4. Asset Ownership (C)'!AO6:AO8)</f>
        <v>0</v>
      </c>
      <c r="M26" s="144">
        <f>SUM('4. Asset Ownership (C)'!AP6:AP8)</f>
        <v>0</v>
      </c>
    </row>
    <row r="27" spans="1:17">
      <c r="A27" s="141" t="s">
        <v>333</v>
      </c>
      <c r="B27" s="175">
        <f>NPV('AMX Global Tab (C)'!$B$13,'Scope Summary 10yr'!E27:Q27)</f>
        <v>13623732.420782404</v>
      </c>
      <c r="C27" s="296"/>
      <c r="D27" s="176">
        <f t="shared" si="0"/>
        <v>16371912.496500002</v>
      </c>
      <c r="E27" s="144">
        <f>SUM('4. Asset Ownership (C)'!AH11:AH13)</f>
        <v>2948801.4765000003</v>
      </c>
      <c r="F27" s="144">
        <f>SUM('4. Asset Ownership (C)'!AI11:AI13)</f>
        <v>5589884.5200000014</v>
      </c>
      <c r="G27" s="144">
        <f>SUM('4. Asset Ownership (C)'!AJ11:AJ13)</f>
        <v>4699935.9000000013</v>
      </c>
      <c r="H27" s="144">
        <f>SUM('4. Asset Ownership (C)'!AK11:AK13)</f>
        <v>3133290.6</v>
      </c>
      <c r="I27" s="144">
        <f>SUM('4. Asset Ownership (C)'!AL11:AL13)</f>
        <v>0</v>
      </c>
      <c r="J27" s="144">
        <f>SUM('4. Asset Ownership (C)'!AM11:AM13)</f>
        <v>0</v>
      </c>
      <c r="K27" s="144">
        <f>SUM('4. Asset Ownership (C)'!AN11:AN13)</f>
        <v>0</v>
      </c>
      <c r="L27" s="144">
        <f>SUM('4. Asset Ownership (C)'!AO11:AO13)</f>
        <v>0</v>
      </c>
      <c r="M27" s="144">
        <f>SUM('4. Asset Ownership (C)'!AP11:AP13)</f>
        <v>0</v>
      </c>
    </row>
    <row r="28" spans="1:17">
      <c r="A28" s="141" t="s">
        <v>341</v>
      </c>
      <c r="B28" s="175">
        <f>NPV('AMX Global Tab (C)'!$B$13,'Scope Summary 10yr'!E28:Q28)</f>
        <v>3662754.4770076107</v>
      </c>
      <c r="C28" s="296"/>
      <c r="D28" s="176">
        <f t="shared" si="0"/>
        <v>4444566.0336000007</v>
      </c>
      <c r="E28" s="144">
        <f>SUM('4. Asset Ownership (C)'!AH16:AH18)</f>
        <v>726521.40000000014</v>
      </c>
      <c r="F28" s="144">
        <f>SUM('4. Asset Ownership (C)'!AI16:AI18)</f>
        <v>1387787.3856000004</v>
      </c>
      <c r="G28" s="144">
        <f>SUM('4. Asset Ownership (C)'!AJ16:AJ18)</f>
        <v>1165128.6240000001</v>
      </c>
      <c r="H28" s="144">
        <f>SUM('4. Asset Ownership (C)'!AK16:AK18)</f>
        <v>1165128.6240000001</v>
      </c>
      <c r="I28" s="144">
        <f>SUM('4. Asset Ownership (C)'!AL16:AL18)</f>
        <v>0</v>
      </c>
      <c r="J28" s="144">
        <f>SUM('4. Asset Ownership (C)'!AM16:AM18)</f>
        <v>0</v>
      </c>
      <c r="K28" s="144">
        <f>SUM('4. Asset Ownership (C)'!AN16:AN18)</f>
        <v>0</v>
      </c>
      <c r="L28" s="144">
        <f>SUM('4. Asset Ownership (C)'!AO16:AO18)</f>
        <v>0</v>
      </c>
      <c r="M28" s="144">
        <f>SUM('4. Asset Ownership (C)'!AP16:AP18)</f>
        <v>0</v>
      </c>
    </row>
    <row r="29" spans="1:17">
      <c r="A29" s="141" t="s">
        <v>342</v>
      </c>
      <c r="B29" s="175">
        <f>NPV('AMX Global Tab (C)'!$B$13,'Scope Summary 10yr'!E29:Q29)</f>
        <v>608420.28207814274</v>
      </c>
      <c r="C29" s="296"/>
      <c r="D29" s="176">
        <f t="shared" si="0"/>
        <v>777174.75000000012</v>
      </c>
      <c r="E29" s="144">
        <f>SUM('4. Asset Ownership (C)'!AH21:AH24)</f>
        <v>0</v>
      </c>
      <c r="F29" s="144">
        <f>SUM('4. Asset Ownership (C)'!AI21:AI24)</f>
        <v>219186.00000000003</v>
      </c>
      <c r="G29" s="144">
        <f>SUM('4. Asset Ownership (C)'!AJ21:AJ24)</f>
        <v>219186.00000000003</v>
      </c>
      <c r="H29" s="144">
        <f>SUM('4. Asset Ownership (C)'!AK21:AK24)</f>
        <v>219186.00000000003</v>
      </c>
      <c r="I29" s="144">
        <f>SUM('4. Asset Ownership (C)'!AL21:AL24)</f>
        <v>119616.75000000001</v>
      </c>
      <c r="J29" s="144">
        <f>SUM('4. Asset Ownership (C)'!AM21:AM24)</f>
        <v>0</v>
      </c>
      <c r="K29" s="144">
        <f>SUM('4. Asset Ownership (C)'!AN21:AN24)</f>
        <v>0</v>
      </c>
      <c r="L29" s="144">
        <f>SUM('4. Asset Ownership (C)'!AO21:AO24)</f>
        <v>0</v>
      </c>
      <c r="M29" s="144">
        <f>SUM('4. Asset Ownership (C)'!AP21:AP24)</f>
        <v>0</v>
      </c>
    </row>
    <row r="30" spans="1:17">
      <c r="A30" s="141" t="s">
        <v>343</v>
      </c>
      <c r="B30" s="175">
        <f>NPV('AMX Global Tab (C)'!$B$13,'Scope Summary 10yr'!E30:Q30)</f>
        <v>368359.10994332412</v>
      </c>
      <c r="C30" s="296"/>
      <c r="D30" s="176">
        <f t="shared" si="0"/>
        <v>471016.01250000007</v>
      </c>
      <c r="E30" s="144">
        <f>SUM('4. Asset Ownership (C)'!AH27:AH28)</f>
        <v>0</v>
      </c>
      <c r="F30" s="144">
        <f>SUM('4. Asset Ownership (C)'!AI27:AI28)</f>
        <v>131712.07500000001</v>
      </c>
      <c r="G30" s="144">
        <f>SUM('4. Asset Ownership (C)'!AJ27:AJ28)</f>
        <v>131712.07500000001</v>
      </c>
      <c r="H30" s="144">
        <f>SUM('4. Asset Ownership (C)'!AK27:AK28)</f>
        <v>131712.07500000001</v>
      </c>
      <c r="I30" s="144">
        <f>SUM('4. Asset Ownership (C)'!AL27:AL28)</f>
        <v>75879.787500000006</v>
      </c>
      <c r="J30" s="144">
        <f>SUM('4. Asset Ownership (C)'!AM27:AM28)</f>
        <v>0</v>
      </c>
      <c r="K30" s="144">
        <f>SUM('4. Asset Ownership (C)'!AN27:AN28)</f>
        <v>0</v>
      </c>
      <c r="L30" s="144">
        <f>SUM('4. Asset Ownership (C)'!AO27:AO28)</f>
        <v>0</v>
      </c>
      <c r="M30" s="144">
        <f>SUM('4. Asset Ownership (C)'!AP27:AP28)</f>
        <v>0</v>
      </c>
    </row>
    <row r="31" spans="1:17">
      <c r="A31" s="141" t="s">
        <v>352</v>
      </c>
      <c r="B31" s="175">
        <f>NPV('AMX Global Tab (C)'!$B$13,'Scope Summary 10yr'!E31:Q31)</f>
        <v>2551493.7836333271</v>
      </c>
      <c r="C31" s="296"/>
      <c r="D31" s="176">
        <f t="shared" si="0"/>
        <v>2750000</v>
      </c>
      <c r="E31" s="144">
        <f>SUM('4. Asset Ownership (C)'!AH31)</f>
        <v>2750000</v>
      </c>
      <c r="F31" s="144">
        <f>SUM('4. Asset Ownership (C)'!AI31)</f>
        <v>0</v>
      </c>
      <c r="G31" s="144">
        <f>SUM('4. Asset Ownership (C)'!AJ31)</f>
        <v>0</v>
      </c>
      <c r="H31" s="144">
        <f>SUM('4. Asset Ownership (C)'!AK31)</f>
        <v>0</v>
      </c>
      <c r="I31" s="144">
        <f>SUM('4. Asset Ownership (C)'!AL31)</f>
        <v>0</v>
      </c>
      <c r="J31" s="144">
        <f>SUM('4. Asset Ownership (C)'!AM31)</f>
        <v>0</v>
      </c>
      <c r="K31" s="144">
        <f>SUM('4. Asset Ownership (C)'!AN31)</f>
        <v>0</v>
      </c>
      <c r="L31" s="144">
        <f>SUM('4. Asset Ownership (C)'!AO31)</f>
        <v>0</v>
      </c>
      <c r="M31" s="144">
        <f>SUM('4. Asset Ownership (C)'!AP31)</f>
        <v>0</v>
      </c>
    </row>
    <row r="32" spans="1:17">
      <c r="A32" s="142" t="s">
        <v>363</v>
      </c>
      <c r="B32" s="177">
        <f>NPV('AMX Global Tab (C)'!$B$13,'Scope Summary 10yr'!E32:Q32)</f>
        <v>24374872.656878553</v>
      </c>
      <c r="C32" s="382"/>
      <c r="D32" s="178">
        <f t="shared" si="0"/>
        <v>29054928.814587504</v>
      </c>
      <c r="E32" s="112">
        <f>SUM(E26:E31)</f>
        <v>7182538.9703375008</v>
      </c>
      <c r="F32" s="112">
        <f>SUM(F26:F31)</f>
        <v>9081018.9855000004</v>
      </c>
      <c r="G32" s="112">
        <f t="shared" ref="G32:M32" si="4">SUM(G26:G31)</f>
        <v>7369692.2145000016</v>
      </c>
      <c r="H32" s="112">
        <f t="shared" si="4"/>
        <v>5226182.1067500003</v>
      </c>
      <c r="I32" s="112">
        <f t="shared" si="4"/>
        <v>195496.53750000003</v>
      </c>
      <c r="J32" s="112">
        <f t="shared" si="4"/>
        <v>0</v>
      </c>
      <c r="K32" s="112">
        <f t="shared" si="4"/>
        <v>0</v>
      </c>
      <c r="L32" s="112">
        <f t="shared" si="4"/>
        <v>0</v>
      </c>
      <c r="M32" s="112">
        <f t="shared" si="4"/>
        <v>0</v>
      </c>
    </row>
    <row r="33" spans="1:17">
      <c r="B33" s="171"/>
      <c r="C33" s="295"/>
      <c r="D33" s="172"/>
      <c r="F33" s="144"/>
      <c r="G33" s="144"/>
      <c r="H33" s="144"/>
      <c r="I33" s="144"/>
      <c r="J33" s="144"/>
      <c r="K33" s="144"/>
      <c r="L33" s="144"/>
      <c r="M33" s="144"/>
    </row>
    <row r="34" spans="1:17" ht="15" thickBot="1">
      <c r="B34" s="171"/>
      <c r="C34" s="295"/>
      <c r="D34" s="172"/>
    </row>
    <row r="35" spans="1:17" ht="15" thickBot="1">
      <c r="A35" s="113" t="s">
        <v>453</v>
      </c>
      <c r="B35" s="179"/>
      <c r="C35" s="297"/>
      <c r="D35" s="180"/>
      <c r="E35" s="170"/>
      <c r="F35" s="114">
        <f t="shared" ref="F35:M35" si="5">SUM(F8,F17,F22,F32)</f>
        <v>28874846.994956668</v>
      </c>
      <c r="G35" s="114">
        <f t="shared" si="5"/>
        <v>36260499.016630009</v>
      </c>
      <c r="H35" s="114">
        <f t="shared" si="5"/>
        <v>56418055.107155889</v>
      </c>
      <c r="I35" s="114">
        <f t="shared" si="5"/>
        <v>37478536.870327659</v>
      </c>
      <c r="J35" s="114">
        <f t="shared" si="5"/>
        <v>38720331.913244985</v>
      </c>
      <c r="K35" s="114">
        <f t="shared" si="5"/>
        <v>39881941.870642342</v>
      </c>
      <c r="L35" s="114">
        <f t="shared" si="5"/>
        <v>41078400.126761608</v>
      </c>
      <c r="M35" s="114">
        <f t="shared" si="5"/>
        <v>42310752.130564466</v>
      </c>
    </row>
    <row r="36" spans="1:17">
      <c r="B36" s="171"/>
      <c r="C36" s="295"/>
      <c r="D36" s="172"/>
    </row>
    <row r="37" spans="1:17">
      <c r="A37" s="141" t="s">
        <v>364</v>
      </c>
      <c r="B37" s="171"/>
      <c r="C37" s="295"/>
      <c r="D37" s="172"/>
      <c r="F37" s="144">
        <v>37000000</v>
      </c>
      <c r="G37" s="144">
        <v>26000000</v>
      </c>
      <c r="H37" s="144">
        <v>26000000</v>
      </c>
      <c r="I37" s="144">
        <v>20000000</v>
      </c>
      <c r="J37" s="144">
        <v>20000000</v>
      </c>
    </row>
    <row r="38" spans="1:17">
      <c r="B38" s="171"/>
      <c r="C38" s="295"/>
      <c r="D38" s="172"/>
    </row>
    <row r="39" spans="1:17">
      <c r="B39" s="171"/>
      <c r="C39" s="295"/>
      <c r="D39" s="172"/>
    </row>
    <row r="40" spans="1:17" ht="29">
      <c r="A40" s="71" t="s">
        <v>452</v>
      </c>
      <c r="B40" s="181" t="s">
        <v>486</v>
      </c>
      <c r="C40" s="298"/>
      <c r="D40" s="182" t="s">
        <v>494</v>
      </c>
      <c r="E40" s="78">
        <v>2015</v>
      </c>
      <c r="F40" s="142">
        <v>2016</v>
      </c>
      <c r="G40" s="142">
        <v>2017</v>
      </c>
      <c r="H40" s="142">
        <v>2018</v>
      </c>
      <c r="I40" s="142">
        <v>2019</v>
      </c>
      <c r="J40" s="142">
        <v>2020</v>
      </c>
      <c r="K40" s="142">
        <v>2021</v>
      </c>
      <c r="L40" s="142">
        <v>2022</v>
      </c>
      <c r="M40" s="142">
        <v>2023</v>
      </c>
      <c r="N40" s="142">
        <v>2024</v>
      </c>
      <c r="O40" s="142">
        <v>2025</v>
      </c>
      <c r="P40" s="142">
        <v>2026</v>
      </c>
      <c r="Q40" s="142">
        <v>2027</v>
      </c>
    </row>
    <row r="41" spans="1:17">
      <c r="B41" s="171"/>
      <c r="C41" s="295"/>
      <c r="D41" s="172"/>
    </row>
    <row r="42" spans="1:17">
      <c r="A42" s="109" t="s">
        <v>334</v>
      </c>
      <c r="B42" s="183"/>
      <c r="C42" s="299"/>
      <c r="D42" s="174"/>
      <c r="E42" s="109"/>
    </row>
    <row r="43" spans="1:17">
      <c r="A43" s="141" t="s">
        <v>454</v>
      </c>
      <c r="B43" s="175">
        <f>NPV('AMX Global Tab (C)'!$B$13,'Scope Summary 10yr'!E43:Q43)</f>
        <v>0</v>
      </c>
      <c r="C43" s="296"/>
      <c r="D43" s="176">
        <f>SUM(E43:Q43)</f>
        <v>0</v>
      </c>
      <c r="E43" s="144">
        <f>SUM('1. AMI Network (R)'!S36:S37)</f>
        <v>0</v>
      </c>
      <c r="F43" s="144">
        <f>SUM('1. AMI Network (R)'!T36:T37)</f>
        <v>0</v>
      </c>
      <c r="G43" s="144">
        <f>SUM('1. AMI Network (R)'!U36:U37)</f>
        <v>0</v>
      </c>
      <c r="H43" s="144">
        <f>SUM('1. AMI Network (R)'!V36:V37)</f>
        <v>0</v>
      </c>
      <c r="I43" s="144">
        <f>SUM('1. AMI Network (R)'!W36:W37)</f>
        <v>0</v>
      </c>
      <c r="J43" s="144">
        <f>SUM('1. AMI Network (R)'!X36:X37)</f>
        <v>0</v>
      </c>
      <c r="K43" s="144">
        <f>SUM('1. AMI Network (R)'!Y36:Y37)</f>
        <v>0</v>
      </c>
      <c r="L43" s="144">
        <f>SUM('1. AMI Network (R)'!Z36:Z37)</f>
        <v>0</v>
      </c>
      <c r="M43" s="144">
        <f>SUM('1. AMI Network (R)'!AA36:AA37)</f>
        <v>0</v>
      </c>
      <c r="N43" s="322">
        <f>SUM('1. AMI Network (R)'!AB36:AB37)</f>
        <v>0</v>
      </c>
      <c r="O43" s="322">
        <f>SUM('1. AMI Network (R)'!AC36:AC37)</f>
        <v>0</v>
      </c>
      <c r="P43" s="322">
        <f>SUM('1. AMI Network (R)'!AD36:AD37)</f>
        <v>0</v>
      </c>
      <c r="Q43" s="322">
        <f>SUM('1. AMI Network (R)'!AE36:AE37)</f>
        <v>0</v>
      </c>
    </row>
    <row r="44" spans="1:17" s="142" customFormat="1">
      <c r="A44" s="142" t="s">
        <v>338</v>
      </c>
      <c r="B44" s="177">
        <f>NPV('AMX Global Tab (C)'!$B$13,'Scope Summary 10yr'!E44:Q44)</f>
        <v>0</v>
      </c>
      <c r="C44" s="382"/>
      <c r="D44" s="178">
        <f t="shared" ref="D44" si="6">SUM(E44:M44)</f>
        <v>0</v>
      </c>
      <c r="E44" s="112">
        <f t="shared" ref="E44:F44" si="7">E43</f>
        <v>0</v>
      </c>
      <c r="F44" s="112">
        <f t="shared" si="7"/>
        <v>0</v>
      </c>
      <c r="G44" s="112">
        <f>G43</f>
        <v>0</v>
      </c>
      <c r="H44" s="112">
        <f t="shared" ref="H44:Q44" si="8">H43</f>
        <v>0</v>
      </c>
      <c r="I44" s="112">
        <f t="shared" si="8"/>
        <v>0</v>
      </c>
      <c r="J44" s="112">
        <f t="shared" si="8"/>
        <v>0</v>
      </c>
      <c r="K44" s="112">
        <f t="shared" si="8"/>
        <v>0</v>
      </c>
      <c r="L44" s="112">
        <f t="shared" si="8"/>
        <v>0</v>
      </c>
      <c r="M44" s="112">
        <f t="shared" si="8"/>
        <v>0</v>
      </c>
      <c r="N44" s="112">
        <f t="shared" si="8"/>
        <v>0</v>
      </c>
      <c r="O44" s="112">
        <f t="shared" si="8"/>
        <v>0</v>
      </c>
      <c r="P44" s="112">
        <f t="shared" si="8"/>
        <v>0</v>
      </c>
      <c r="Q44" s="112">
        <f t="shared" si="8"/>
        <v>0</v>
      </c>
    </row>
    <row r="45" spans="1:17">
      <c r="B45" s="171">
        <f>NPV('AMX Global Tab (C)'!$B$13,'Scope Summary 10yr'!E45:Q45)</f>
        <v>0</v>
      </c>
      <c r="C45" s="295"/>
      <c r="D45" s="172"/>
    </row>
    <row r="46" spans="1:17">
      <c r="A46" s="109" t="s">
        <v>335</v>
      </c>
      <c r="B46" s="183">
        <f>NPV('AMX Global Tab (C)'!$B$13,'Scope Summary 10yr'!E46:Q46)</f>
        <v>0</v>
      </c>
      <c r="C46" s="299"/>
      <c r="D46" s="174"/>
    </row>
    <row r="47" spans="1:17">
      <c r="A47" s="141" t="s">
        <v>455</v>
      </c>
      <c r="B47" s="175">
        <f>NPV('AMX Global Tab (C)'!$B$13,'Scope Summary 10yr'!E47:Q47)</f>
        <v>4732712.4200688377</v>
      </c>
      <c r="C47" s="296"/>
      <c r="D47" s="176">
        <f t="shared" ref="D47:D66" si="9">SUM(E47:Q47)</f>
        <v>8916479.4408499524</v>
      </c>
      <c r="E47" s="147">
        <v>0</v>
      </c>
      <c r="F47" s="147">
        <v>0</v>
      </c>
      <c r="G47" s="147">
        <f>'2. AMI Meter + Module (R)'!AS53</f>
        <v>445701.48876000004</v>
      </c>
      <c r="H47" s="147">
        <f>'2. AMI Meter + Module (R)'!AT53</f>
        <v>459072.53342280007</v>
      </c>
      <c r="I47" s="147">
        <f>'2. AMI Meter + Module (R)'!AU53</f>
        <v>472844.70942548406</v>
      </c>
      <c r="J47" s="147">
        <f>'2. AMI Meter + Module (R)'!AV53</f>
        <v>847793.05123287719</v>
      </c>
      <c r="K47" s="147">
        <f>'2. AMI Meter + Module (R)'!AW53</f>
        <v>873226.84276986343</v>
      </c>
      <c r="L47" s="147">
        <f>'2. AMI Meter + Module (R)'!AX53</f>
        <v>899423.64805295935</v>
      </c>
      <c r="M47" s="147">
        <f>'2. AMI Meter + Module (R)'!AY53</f>
        <v>926406.3574945482</v>
      </c>
      <c r="N47" s="325">
        <f>'2. AMI Meter + Module (R)'!AZ53</f>
        <v>954198.54821938463</v>
      </c>
      <c r="O47" s="325">
        <f>'2. AMI Meter + Module (R)'!BA53</f>
        <v>982824.50466596615</v>
      </c>
      <c r="P47" s="325">
        <f>'2. AMI Meter + Module (R)'!BB53</f>
        <v>1012309.2398059453</v>
      </c>
      <c r="Q47" s="325">
        <f>'2. AMI Meter + Module (R)'!BC53</f>
        <v>1042678.5170001236</v>
      </c>
    </row>
    <row r="48" spans="1:17">
      <c r="A48" s="141" t="s">
        <v>473</v>
      </c>
      <c r="B48" s="175">
        <f>NPV('AMX Global Tab (C)'!$B$13,'Scope Summary 10yr'!E48:Q48)</f>
        <v>902990.79677636176</v>
      </c>
      <c r="C48" s="296"/>
      <c r="D48" s="176">
        <f t="shared" si="9"/>
        <v>1459743.634638146</v>
      </c>
      <c r="E48" s="147">
        <v>0</v>
      </c>
      <c r="F48" s="147">
        <v>0</v>
      </c>
      <c r="G48" s="144">
        <f>'2. AMI Meter + Module (R)'!AS43+'2. AMI Meter + Module (R)'!AS44+'2. AMI Meter + Module (R)'!AS47</f>
        <v>11381.546677905813</v>
      </c>
      <c r="H48" s="144">
        <f>'2. AMI Meter + Module (R)'!AT43+'2. AMI Meter + Module (R)'!AT44+'2. AMI Meter + Module (R)'!AT47</f>
        <v>228572.97668572864</v>
      </c>
      <c r="I48" s="144">
        <f>'2. AMI Meter + Module (R)'!AU43+'2. AMI Meter + Module (R)'!AU44+'2. AMI Meter + Module (R)'!AU47</f>
        <v>235430.16598630048</v>
      </c>
      <c r="J48" s="144">
        <f>'2. AMI Meter + Module (R)'!AV43+'2. AMI Meter + Module (R)'!AV44+'2. AMI Meter + Module (R)'!AV47</f>
        <v>242493.07096588952</v>
      </c>
      <c r="K48" s="144">
        <f>'2. AMI Meter + Module (R)'!AW43+'2. AMI Meter + Module (R)'!AW44+'2. AMI Meter + Module (R)'!AW47</f>
        <v>249767.86309486622</v>
      </c>
      <c r="L48" s="144">
        <f>'2. AMI Meter + Module (R)'!AX43+'2. AMI Meter + Module (R)'!AX44+'2. AMI Meter + Module (R)'!AX47</f>
        <v>257260.89898771219</v>
      </c>
      <c r="M48" s="144">
        <f>'2. AMI Meter + Module (R)'!AY43+'2. AMI Meter + Module (R)'!AY44+'2. AMI Meter + Module (R)'!AY47</f>
        <v>212829.74929183067</v>
      </c>
      <c r="N48" s="322">
        <f>'2. AMI Meter + Module (R)'!AZ43+'2. AMI Meter + Module (R)'!AZ44+'2. AMI Meter + Module (R)'!AZ47</f>
        <v>22007.362947912628</v>
      </c>
      <c r="O48" s="322">
        <f>'2. AMI Meter + Module (R)'!BA43+'2. AMI Meter + Module (R)'!BA44+'2. AMI Meter + Module (R)'!BA47</f>
        <v>0</v>
      </c>
      <c r="P48" s="322">
        <f>'2. AMI Meter + Module (R)'!BB43+'2. AMI Meter + Module (R)'!BB44+'2. AMI Meter + Module (R)'!BB47</f>
        <v>0</v>
      </c>
      <c r="Q48" s="322">
        <f>'2. AMI Meter + Module (R)'!BC43+'2. AMI Meter + Module (R)'!BC44+'2. AMI Meter + Module (R)'!BC47</f>
        <v>0</v>
      </c>
    </row>
    <row r="49" spans="1:17">
      <c r="A49" s="141" t="s">
        <v>475</v>
      </c>
      <c r="B49" s="175">
        <f>NPV('AMX Global Tab (C)'!$B$13,'Scope Summary 10yr'!E49:Q49)</f>
        <v>2475870.7691396424</v>
      </c>
      <c r="C49" s="296"/>
      <c r="D49" s="176">
        <f t="shared" si="9"/>
        <v>4127242.3431670601</v>
      </c>
      <c r="E49" s="147">
        <v>0</v>
      </c>
      <c r="F49" s="147">
        <v>0</v>
      </c>
      <c r="G49" s="144">
        <f>'2. AMI Meter + Module (R)'!AS45+'2. AMI Meter + Module (R)'!AS46</f>
        <v>0</v>
      </c>
      <c r="H49" s="144">
        <f>'2. AMI Meter + Module (R)'!AT45+'2. AMI Meter + Module (R)'!AT46</f>
        <v>568142.85000000009</v>
      </c>
      <c r="I49" s="144">
        <f>'2. AMI Meter + Module (R)'!AU45+'2. AMI Meter + Module (R)'!AU46</f>
        <v>585187.13549999997</v>
      </c>
      <c r="J49" s="144">
        <f>'2. AMI Meter + Module (R)'!AV45+'2. AMI Meter + Module (R)'!AV46</f>
        <v>602742.74956500006</v>
      </c>
      <c r="K49" s="144">
        <f>'2. AMI Meter + Module (R)'!AW45+'2. AMI Meter + Module (R)'!AW46</f>
        <v>620825.03205195011</v>
      </c>
      <c r="L49" s="144">
        <f>'2. AMI Meter + Module (R)'!AX45+'2. AMI Meter + Module (R)'!AX46</f>
        <v>639449.78301350866</v>
      </c>
      <c r="M49" s="144">
        <f>'2. AMI Meter + Module (R)'!AY45+'2. AMI Meter + Module (R)'!AY46</f>
        <v>658633.2765039138</v>
      </c>
      <c r="N49" s="322">
        <f>'2. AMI Meter + Module (R)'!AZ45+'2. AMI Meter + Module (R)'!AZ46</f>
        <v>452261.51653268759</v>
      </c>
      <c r="O49" s="322">
        <f>'2. AMI Meter + Module (R)'!BA45+'2. AMI Meter + Module (R)'!BA46</f>
        <v>0</v>
      </c>
      <c r="P49" s="322">
        <f>'2. AMI Meter + Module (R)'!BB45+'2. AMI Meter + Module (R)'!BB46</f>
        <v>0</v>
      </c>
      <c r="Q49" s="322">
        <f>'2. AMI Meter + Module (R)'!BC45+'2. AMI Meter + Module (R)'!BC46</f>
        <v>0</v>
      </c>
    </row>
    <row r="50" spans="1:17">
      <c r="A50" s="141" t="s">
        <v>474</v>
      </c>
      <c r="B50" s="175">
        <f>NPV('AMX Global Tab (C)'!$B$13,'Scope Summary 10yr'!E50:Q50)</f>
        <v>228599.90144868859</v>
      </c>
      <c r="C50" s="296"/>
      <c r="D50" s="176">
        <f t="shared" si="9"/>
        <v>351172.0220401471</v>
      </c>
      <c r="E50" s="147">
        <v>0</v>
      </c>
      <c r="F50" s="147">
        <v>0</v>
      </c>
      <c r="G50" s="144">
        <f>'2. AMI Meter + Module (R)'!AS51</f>
        <v>26950.000000000004</v>
      </c>
      <c r="H50" s="144">
        <f>'2. AMI Meter + Module (R)'!AT51</f>
        <v>61068.700000000012</v>
      </c>
      <c r="I50" s="144">
        <f>'2. AMI Meter + Module (R)'!AU51</f>
        <v>62900.761000000013</v>
      </c>
      <c r="J50" s="144">
        <f>'2. AMI Meter + Module (R)'!AV51</f>
        <v>64787.78383</v>
      </c>
      <c r="K50" s="144">
        <f>'2. AMI Meter + Module (R)'!AW51</f>
        <v>66731.417344900023</v>
      </c>
      <c r="L50" s="144">
        <f>'2. AMI Meter + Module (R)'!AX51</f>
        <v>68733.35986524701</v>
      </c>
      <c r="M50" s="144">
        <f>'2. AMI Meter + Module (R)'!AY51</f>
        <v>0</v>
      </c>
      <c r="N50" s="322">
        <f>'2. AMI Meter + Module (R)'!AZ51</f>
        <v>0</v>
      </c>
      <c r="O50" s="322">
        <f>'2. AMI Meter + Module (R)'!BA51</f>
        <v>0</v>
      </c>
      <c r="P50" s="322">
        <f>'2. AMI Meter + Module (R)'!BB51</f>
        <v>0</v>
      </c>
      <c r="Q50" s="322">
        <f>'2. AMI Meter + Module (R)'!BC51</f>
        <v>0</v>
      </c>
    </row>
    <row r="51" spans="1:17" s="142" customFormat="1">
      <c r="A51" s="142" t="s">
        <v>339</v>
      </c>
      <c r="B51" s="177">
        <f>NPV('AMX Global Tab (C)'!$B$13,'Scope Summary 10yr'!E51:Q51)</f>
        <v>8340173.8874335298</v>
      </c>
      <c r="C51" s="382"/>
      <c r="D51" s="178">
        <f t="shared" si="9"/>
        <v>14854637.440695306</v>
      </c>
      <c r="E51" s="162">
        <f t="shared" ref="E51:F51" si="10">SUM(E47:E50)</f>
        <v>0</v>
      </c>
      <c r="F51" s="162">
        <f t="shared" si="10"/>
        <v>0</v>
      </c>
      <c r="G51" s="162">
        <f>SUM(G47:G50)</f>
        <v>484033.03543790587</v>
      </c>
      <c r="H51" s="162">
        <f t="shared" ref="H51:Q51" si="11">SUM(H47:H50)</f>
        <v>1316857.0601085287</v>
      </c>
      <c r="I51" s="162">
        <f t="shared" si="11"/>
        <v>1356362.7719117845</v>
      </c>
      <c r="J51" s="162">
        <f t="shared" si="11"/>
        <v>1757816.6555937668</v>
      </c>
      <c r="K51" s="162">
        <f t="shared" si="11"/>
        <v>1810551.1552615797</v>
      </c>
      <c r="L51" s="162">
        <f t="shared" si="11"/>
        <v>1864867.6899194273</v>
      </c>
      <c r="M51" s="162">
        <f t="shared" si="11"/>
        <v>1797869.3832902927</v>
      </c>
      <c r="N51" s="162">
        <f t="shared" si="11"/>
        <v>1428467.427699985</v>
      </c>
      <c r="O51" s="162">
        <f t="shared" si="11"/>
        <v>982824.50466596615</v>
      </c>
      <c r="P51" s="162">
        <f t="shared" si="11"/>
        <v>1012309.2398059453</v>
      </c>
      <c r="Q51" s="162">
        <f t="shared" si="11"/>
        <v>1042678.5170001236</v>
      </c>
    </row>
    <row r="52" spans="1:17">
      <c r="B52" s="171">
        <f>NPV('AMX Global Tab (C)'!$B$13,'Scope Summary 10yr'!E52:Q52)</f>
        <v>0</v>
      </c>
      <c r="C52" s="295"/>
      <c r="D52" s="172"/>
    </row>
    <row r="53" spans="1:17">
      <c r="A53" s="109" t="s">
        <v>336</v>
      </c>
      <c r="B53" s="183">
        <f>NPV('AMX Global Tab (C)'!$B$13,'Scope Summary 10yr'!E53:Q53)</f>
        <v>0</v>
      </c>
      <c r="C53" s="299"/>
      <c r="D53" s="174"/>
    </row>
    <row r="54" spans="1:17">
      <c r="A54" s="141" t="s">
        <v>456</v>
      </c>
      <c r="B54" s="175">
        <f>NPV('AMX Global Tab (C)'!$B$13,'Scope Summary 10yr'!E54:Q54)</f>
        <v>868208.4100982711</v>
      </c>
      <c r="C54" s="296"/>
      <c r="D54" s="176">
        <f t="shared" si="9"/>
        <v>1212750</v>
      </c>
      <c r="E54" s="144">
        <f>'3. Gas Battery (C)'!AH10</f>
        <v>0</v>
      </c>
      <c r="F54" s="144">
        <f>'3. Gas Battery (C)'!AI10</f>
        <v>0</v>
      </c>
      <c r="G54" s="144">
        <f>'3. Gas Battery (C)'!AJ10</f>
        <v>185955.00000000003</v>
      </c>
      <c r="H54" s="144">
        <f>'3. Gas Battery (C)'!AK10</f>
        <v>349595.4</v>
      </c>
      <c r="I54" s="144">
        <f>'3. Gas Battery (C)'!AL10</f>
        <v>576541.35000000009</v>
      </c>
      <c r="J54" s="144">
        <f>'3. Gas Battery (C)'!AM10</f>
        <v>100658.25000000001</v>
      </c>
      <c r="K54" s="141">
        <f>'3. Gas Battery (C)'!AN10</f>
        <v>0</v>
      </c>
      <c r="L54" s="141">
        <f>'3. Gas Battery (C)'!AO10</f>
        <v>0</v>
      </c>
      <c r="M54" s="141">
        <f>'3. Gas Battery (C)'!AP10</f>
        <v>0</v>
      </c>
    </row>
    <row r="55" spans="1:17">
      <c r="A55" s="141" t="s">
        <v>457</v>
      </c>
      <c r="B55" s="175">
        <f>NPV('AMX Global Tab (C)'!$B$13,'Scope Summary 10yr'!E55:Q55)</f>
        <v>1771853.8981597365</v>
      </c>
      <c r="C55" s="296"/>
      <c r="D55" s="176">
        <f t="shared" si="9"/>
        <v>2475000</v>
      </c>
      <c r="E55" s="144">
        <f>'3. Gas Battery (C)'!AH14</f>
        <v>0</v>
      </c>
      <c r="F55" s="144">
        <f>'3. Gas Battery (C)'!AI14</f>
        <v>0</v>
      </c>
      <c r="G55" s="144">
        <f>'3. Gas Battery (C)'!AJ14</f>
        <v>379500</v>
      </c>
      <c r="H55" s="144">
        <f>'3. Gas Battery (C)'!AK14</f>
        <v>713460</v>
      </c>
      <c r="I55" s="144">
        <f>'3. Gas Battery (C)'!AL14</f>
        <v>1176615</v>
      </c>
      <c r="J55" s="144">
        <f>'3. Gas Battery (C)'!AM14</f>
        <v>205425</v>
      </c>
      <c r="K55" s="141">
        <f>'3. Gas Battery (C)'!AN14</f>
        <v>0</v>
      </c>
      <c r="L55" s="141">
        <f>'3. Gas Battery (C)'!AO14</f>
        <v>0</v>
      </c>
      <c r="M55" s="141">
        <f>'3. Gas Battery (C)'!AP14</f>
        <v>0</v>
      </c>
    </row>
    <row r="56" spans="1:17" s="142" customFormat="1">
      <c r="A56" s="142" t="s">
        <v>362</v>
      </c>
      <c r="B56" s="177">
        <f>NPV('AMX Global Tab (C)'!$B$13,'Scope Summary 10yr'!E56:Q56)</f>
        <v>2640062.3082580073</v>
      </c>
      <c r="C56" s="382"/>
      <c r="D56" s="178">
        <f t="shared" si="9"/>
        <v>3687750</v>
      </c>
      <c r="E56" s="110">
        <f t="shared" ref="E56:F56" si="12">SUM(E54,E55)</f>
        <v>0</v>
      </c>
      <c r="F56" s="110">
        <f t="shared" si="12"/>
        <v>0</v>
      </c>
      <c r="G56" s="110">
        <f>SUM(G54,G55)</f>
        <v>565455</v>
      </c>
      <c r="H56" s="110">
        <f>SUM(H54,H55)</f>
        <v>1063055.3999999999</v>
      </c>
      <c r="I56" s="110">
        <f t="shared" ref="I56:M56" si="13">SUM(I54,I55)</f>
        <v>1753156.35</v>
      </c>
      <c r="J56" s="110">
        <f t="shared" si="13"/>
        <v>306083.25</v>
      </c>
      <c r="K56" s="110">
        <f t="shared" si="13"/>
        <v>0</v>
      </c>
      <c r="L56" s="110">
        <f t="shared" si="13"/>
        <v>0</v>
      </c>
      <c r="M56" s="110">
        <f t="shared" si="13"/>
        <v>0</v>
      </c>
    </row>
    <row r="57" spans="1:17">
      <c r="B57" s="171">
        <f>NPV('AMX Global Tab (C)'!$B$13,'Scope Summary 10yr'!E57:Q57)</f>
        <v>0</v>
      </c>
      <c r="C57" s="295"/>
      <c r="D57" s="172"/>
    </row>
    <row r="58" spans="1:17">
      <c r="A58" s="109" t="s">
        <v>337</v>
      </c>
      <c r="B58" s="183">
        <f>NPV('AMX Global Tab (C)'!$B$13,'Scope Summary 10yr'!E58:Q58)</f>
        <v>0</v>
      </c>
      <c r="C58" s="299"/>
      <c r="D58" s="174"/>
      <c r="E58" s="109"/>
    </row>
    <row r="59" spans="1:17">
      <c r="A59" s="141" t="s">
        <v>458</v>
      </c>
      <c r="B59" s="175">
        <f>NPV('AMX Global Tab (C)'!$B$13,'Scope Summary 10yr'!E59:Q59)</f>
        <v>2907425.3063669265</v>
      </c>
      <c r="C59" s="296"/>
      <c r="D59" s="176">
        <f t="shared" si="9"/>
        <v>5048954.7418015245</v>
      </c>
      <c r="E59" s="144">
        <f>'4. Asset Ownership (C)'!AH32</f>
        <v>0</v>
      </c>
      <c r="F59" s="144">
        <f>'4. Asset Ownership (C)'!AI32</f>
        <v>375000</v>
      </c>
      <c r="G59" s="144">
        <f>'4. Asset Ownership (C)'!AJ32</f>
        <v>375000</v>
      </c>
      <c r="H59" s="144">
        <f>'4. Asset Ownership (C)'!AK32</f>
        <v>375000</v>
      </c>
      <c r="I59" s="144">
        <f>'4. Asset Ownership (C)'!AL32</f>
        <v>386250</v>
      </c>
      <c r="J59" s="144">
        <f>'4. Asset Ownership (C)'!AM32</f>
        <v>397837.5</v>
      </c>
      <c r="K59" s="144">
        <f>'4. Asset Ownership (C)'!AN32</f>
        <v>409772.625</v>
      </c>
      <c r="L59" s="144">
        <f>'4. Asset Ownership (C)'!AO32</f>
        <v>422065.80375000002</v>
      </c>
      <c r="M59" s="144">
        <f>'4. Asset Ownership (C)'!AP32</f>
        <v>434727.77786250005</v>
      </c>
      <c r="N59" s="144">
        <f>M59*(1+'AMX Global Tab (C)'!$B$10)</f>
        <v>447769.61119837506</v>
      </c>
      <c r="O59" s="144">
        <f>N59*(1+'AMX Global Tab (C)'!$B$10)</f>
        <v>461202.69953432633</v>
      </c>
      <c r="P59" s="144">
        <f>O59*(1+'AMX Global Tab (C)'!$B$10)</f>
        <v>475038.78052035614</v>
      </c>
      <c r="Q59" s="144">
        <f>P59*(1+'AMX Global Tab (C)'!$B$10)</f>
        <v>489289.94393596682</v>
      </c>
    </row>
    <row r="60" spans="1:17">
      <c r="A60" s="141" t="s">
        <v>459</v>
      </c>
      <c r="B60" s="175">
        <f>NPV('AMX Global Tab (C)'!$B$13,'Scope Summary 10yr'!E60:Q60)</f>
        <v>8273099.9770686198</v>
      </c>
      <c r="C60" s="296"/>
      <c r="D60" s="176">
        <f t="shared" si="9"/>
        <v>14111221.126391275</v>
      </c>
      <c r="E60" s="144">
        <f>'4. Asset Ownership (C)'!AH35</f>
        <v>461000</v>
      </c>
      <c r="F60" s="144">
        <f>'4. Asset Ownership (C)'!AI35</f>
        <v>988588</v>
      </c>
      <c r="G60" s="144">
        <f>'4. Asset Ownership (C)'!AJ35</f>
        <v>988588</v>
      </c>
      <c r="H60" s="144">
        <f>'4. Asset Ownership (C)'!AK35</f>
        <v>1018245.64</v>
      </c>
      <c r="I60" s="144">
        <f>'4. Asset Ownership (C)'!AL35</f>
        <v>1048793.0092</v>
      </c>
      <c r="J60" s="144">
        <f>'4. Asset Ownership (C)'!AM35</f>
        <v>1080256.799476</v>
      </c>
      <c r="K60" s="144">
        <f>'4. Asset Ownership (C)'!AN35</f>
        <v>1112664.5034602801</v>
      </c>
      <c r="L60" s="144">
        <f>'4. Asset Ownership (C)'!AO35</f>
        <v>1146044.4385640884</v>
      </c>
      <c r="M60" s="144">
        <f>'4. Asset Ownership (C)'!AP35</f>
        <v>1180425.7717210113</v>
      </c>
      <c r="N60" s="144">
        <f>M60*(1+'AMX Global Tab (C)'!$B$10)</f>
        <v>1215838.5448726416</v>
      </c>
      <c r="O60" s="144">
        <f>N60*(1+'AMX Global Tab (C)'!$B$10)</f>
        <v>1252313.7012188209</v>
      </c>
      <c r="P60" s="144">
        <f>O60*(1+'AMX Global Tab (C)'!$B$10)</f>
        <v>1289883.1122553856</v>
      </c>
      <c r="Q60" s="144">
        <f>P60*(1+'AMX Global Tab (C)'!$B$10)</f>
        <v>1328579.6056230471</v>
      </c>
    </row>
    <row r="61" spans="1:17">
      <c r="A61" s="30" t="s">
        <v>460</v>
      </c>
      <c r="B61" s="175">
        <f>NPV('AMX Global Tab (C)'!$B$13,'Scope Summary 10yr'!E61:Q61)</f>
        <v>142092870.0434632</v>
      </c>
      <c r="C61" s="296"/>
      <c r="D61" s="176">
        <f t="shared" si="9"/>
        <v>234187602.74397552</v>
      </c>
      <c r="E61" s="25">
        <f>'4. Asset Ownership (C)'!AH36</f>
        <v>16378400.917199999</v>
      </c>
      <c r="F61" s="25">
        <f>'4. Asset Ownership (C)'!AI36</f>
        <v>16693203.32</v>
      </c>
      <c r="G61" s="25">
        <f>'4. Asset Ownership (C)'!AJ36</f>
        <v>17168949.690000001</v>
      </c>
      <c r="H61" s="25">
        <f>'4. Asset Ownership (C)'!AK36</f>
        <v>17383561.561124999</v>
      </c>
      <c r="I61" s="25">
        <f>'4. Asset Ownership (C)'!AL36</f>
        <v>17600856.080639061</v>
      </c>
      <c r="J61" s="25">
        <f>'4. Asset Ownership (C)'!AM36</f>
        <v>17820866.781647049</v>
      </c>
      <c r="K61" s="25">
        <f>'4. Asset Ownership (C)'!AN36</f>
        <v>18043627.616417635</v>
      </c>
      <c r="L61" s="25">
        <f>'4. Asset Ownership (C)'!AO36</f>
        <v>18269172.961622857</v>
      </c>
      <c r="M61" s="25">
        <f>'4. Asset Ownership (C)'!AP36</f>
        <v>18497537.623643141</v>
      </c>
      <c r="N61" s="25">
        <f>'4. Asset Ownership (C)'!AQ36</f>
        <v>18728756.843938679</v>
      </c>
      <c r="O61" s="25">
        <f>'4. Asset Ownership (C)'!AR36</f>
        <v>18962866.30448791</v>
      </c>
      <c r="P61" s="25">
        <f>'4. Asset Ownership (C)'!AS36</f>
        <v>19199902.133294009</v>
      </c>
      <c r="Q61" s="25">
        <f>'4. Asset Ownership (C)'!AT36</f>
        <v>19439900.909960184</v>
      </c>
    </row>
    <row r="62" spans="1:17" s="142" customFormat="1">
      <c r="A62" s="142" t="s">
        <v>363</v>
      </c>
      <c r="B62" s="177">
        <f>NPV('AMX Global Tab (C)'!$B$13,'Scope Summary 10yr'!E62:Q62)</f>
        <v>153273395.32689872</v>
      </c>
      <c r="C62" s="382"/>
      <c r="D62" s="178">
        <f t="shared" si="9"/>
        <v>253347778.61216834</v>
      </c>
      <c r="E62" s="110">
        <f>SUM(E59:E61)</f>
        <v>16839400.917199999</v>
      </c>
      <c r="F62" s="110">
        <f>SUM(F59:F61)</f>
        <v>18056791.32</v>
      </c>
      <c r="G62" s="110">
        <f t="shared" ref="G62:M62" si="14">SUM(G59:G61)</f>
        <v>18532537.690000001</v>
      </c>
      <c r="H62" s="110">
        <f t="shared" si="14"/>
        <v>18776807.201125</v>
      </c>
      <c r="I62" s="110">
        <f t="shared" si="14"/>
        <v>19035899.08983906</v>
      </c>
      <c r="J62" s="110">
        <f t="shared" si="14"/>
        <v>19298961.08112305</v>
      </c>
      <c r="K62" s="110">
        <f t="shared" si="14"/>
        <v>19566064.744877916</v>
      </c>
      <c r="L62" s="110">
        <f t="shared" si="14"/>
        <v>19837283.203936946</v>
      </c>
      <c r="M62" s="110">
        <f t="shared" si="14"/>
        <v>20112691.173226655</v>
      </c>
      <c r="N62" s="110">
        <f t="shared" ref="N62:Q62" si="15">SUM(N59:N61)</f>
        <v>20392365.000009693</v>
      </c>
      <c r="O62" s="110">
        <f t="shared" si="15"/>
        <v>20676382.705241058</v>
      </c>
      <c r="P62" s="110">
        <f t="shared" si="15"/>
        <v>20964824.026069749</v>
      </c>
      <c r="Q62" s="110">
        <f t="shared" si="15"/>
        <v>21257770.4595192</v>
      </c>
    </row>
    <row r="63" spans="1:17">
      <c r="B63" s="171">
        <f>NPV('AMX Global Tab (C)'!$B$13,'Scope Summary 10yr'!E63:Q63)</f>
        <v>0</v>
      </c>
      <c r="C63" s="295"/>
      <c r="D63" s="172"/>
    </row>
    <row r="64" spans="1:17" ht="15" thickBot="1">
      <c r="B64" s="184">
        <f>NPV('AMX Global Tab (C)'!$B$13,'Scope Summary 10yr'!E64:Q64)</f>
        <v>0</v>
      </c>
      <c r="C64" s="300"/>
      <c r="D64" s="185"/>
      <c r="E64" s="164"/>
      <c r="F64" s="164"/>
      <c r="G64" s="164"/>
      <c r="H64" s="164"/>
      <c r="I64" s="164"/>
      <c r="J64" s="164"/>
      <c r="K64" s="164"/>
      <c r="L64" s="164"/>
      <c r="M64" s="164"/>
    </row>
    <row r="65" spans="1:27" ht="15" thickBot="1">
      <c r="A65" s="113" t="s">
        <v>461</v>
      </c>
      <c r="B65" s="186">
        <f>NPV('AMX Global Tab (C)'!$B$13,'Scope Summary 10yr'!E65:Q65)</f>
        <v>164253631.52259028</v>
      </c>
      <c r="C65" s="383"/>
      <c r="D65" s="187">
        <f t="shared" si="9"/>
        <v>271890166.05286366</v>
      </c>
      <c r="E65" s="163">
        <f t="shared" ref="E65" si="16">E44+E51+E56+E62</f>
        <v>16839400.917199999</v>
      </c>
      <c r="F65" s="163">
        <f>F44+F51+F56+F62</f>
        <v>18056791.32</v>
      </c>
      <c r="G65" s="163">
        <f t="shared" ref="G65:M65" si="17">G44+G51+G56+G62</f>
        <v>19582025.725437906</v>
      </c>
      <c r="H65" s="163">
        <f t="shared" si="17"/>
        <v>21156719.661233529</v>
      </c>
      <c r="I65" s="163">
        <f t="shared" si="17"/>
        <v>22145418.211750843</v>
      </c>
      <c r="J65" s="163">
        <f t="shared" si="17"/>
        <v>21362860.986716818</v>
      </c>
      <c r="K65" s="163">
        <f t="shared" si="17"/>
        <v>21376615.900139496</v>
      </c>
      <c r="L65" s="163">
        <f t="shared" si="17"/>
        <v>21702150.893856373</v>
      </c>
      <c r="M65" s="163">
        <f t="shared" si="17"/>
        <v>21910560.556516945</v>
      </c>
      <c r="N65" s="163">
        <f t="shared" ref="N65:Q65" si="18">N44+N51+N56+N62</f>
        <v>21820832.427709676</v>
      </c>
      <c r="O65" s="163">
        <f t="shared" si="18"/>
        <v>21659207.209907025</v>
      </c>
      <c r="P65" s="163">
        <f t="shared" si="18"/>
        <v>21977133.265875693</v>
      </c>
      <c r="Q65" s="163">
        <f t="shared" si="18"/>
        <v>22300448.976519324</v>
      </c>
    </row>
    <row r="66" spans="1:27">
      <c r="A66" s="141" t="s">
        <v>783</v>
      </c>
      <c r="B66" s="188">
        <f>NPV('AMX Global Tab (C)'!$B$13,'Scope Summary 10yr'!E66:Q66)</f>
        <v>22160761.479127083</v>
      </c>
      <c r="C66" s="373"/>
      <c r="D66" s="176">
        <f t="shared" si="9"/>
        <v>37702563.308888108</v>
      </c>
      <c r="E66" s="64">
        <f t="shared" ref="E66" si="19">E44+E51+E56+E59+E60</f>
        <v>461000</v>
      </c>
      <c r="F66" s="64">
        <f>F44+F51+F56+F59+F60</f>
        <v>1363588</v>
      </c>
      <c r="G66" s="64">
        <f>G44+G51+G56+G59+G60</f>
        <v>2413076.0354379062</v>
      </c>
      <c r="H66" s="64">
        <f t="shared" ref="H66:M66" si="20">H44+H51+H56+H59+H60</f>
        <v>3773158.100108529</v>
      </c>
      <c r="I66" s="64">
        <f t="shared" si="20"/>
        <v>4544562.1311117848</v>
      </c>
      <c r="J66" s="64">
        <f t="shared" si="20"/>
        <v>3541994.2050697668</v>
      </c>
      <c r="K66" s="64">
        <f t="shared" si="20"/>
        <v>3332988.28372186</v>
      </c>
      <c r="L66" s="64">
        <f t="shared" si="20"/>
        <v>3432977.9322335161</v>
      </c>
      <c r="M66" s="64">
        <f t="shared" si="20"/>
        <v>3413022.9328738041</v>
      </c>
      <c r="N66" s="323">
        <f t="shared" ref="N66:Q66" si="21">N44+N51+N56+N59+N60</f>
        <v>3092075.5837710015</v>
      </c>
      <c r="O66" s="323">
        <f t="shared" si="21"/>
        <v>2696340.9054191131</v>
      </c>
      <c r="P66" s="323">
        <f t="shared" si="21"/>
        <v>2777231.1325816871</v>
      </c>
      <c r="Q66" s="323">
        <f t="shared" si="21"/>
        <v>2860548.0665591378</v>
      </c>
    </row>
    <row r="67" spans="1:27" ht="15" thickBot="1">
      <c r="B67" s="184"/>
      <c r="C67" s="300"/>
      <c r="D67" s="185"/>
    </row>
    <row r="68" spans="1:27">
      <c r="A68" s="142" t="s">
        <v>489</v>
      </c>
    </row>
    <row r="69" spans="1:27">
      <c r="A69" s="142" t="s">
        <v>11</v>
      </c>
      <c r="B69" s="64">
        <f>B8+B17</f>
        <v>273243335.57880557</v>
      </c>
      <c r="C69" s="323"/>
      <c r="D69" s="64">
        <f>D8+D17</f>
        <v>481390080.40398866</v>
      </c>
      <c r="E69" s="323">
        <f>E8+E17</f>
        <v>153281.25</v>
      </c>
      <c r="F69" s="323">
        <f t="shared" ref="F69:Q69" si="22">F8+F17</f>
        <v>19793828.009456668</v>
      </c>
      <c r="G69" s="323">
        <f t="shared" si="22"/>
        <v>28890806.802130006</v>
      </c>
      <c r="H69" s="323">
        <f t="shared" si="22"/>
        <v>51191873.000405885</v>
      </c>
      <c r="I69" s="323">
        <f t="shared" si="22"/>
        <v>37283040.332827657</v>
      </c>
      <c r="J69" s="323">
        <f t="shared" si="22"/>
        <v>38720331.913244985</v>
      </c>
      <c r="K69" s="323">
        <f t="shared" si="22"/>
        <v>39881941.870642342</v>
      </c>
      <c r="L69" s="323">
        <f t="shared" si="22"/>
        <v>41078400.126761608</v>
      </c>
      <c r="M69" s="323">
        <f t="shared" si="22"/>
        <v>42310752.130564466</v>
      </c>
      <c r="N69" s="323">
        <f t="shared" si="22"/>
        <v>43580074.694481403</v>
      </c>
      <c r="O69" s="323">
        <f t="shared" si="22"/>
        <v>44887476.935315847</v>
      </c>
      <c r="P69" s="323">
        <f t="shared" si="22"/>
        <v>46171636.442144051</v>
      </c>
      <c r="Q69" s="323">
        <f t="shared" si="22"/>
        <v>47446636.896013767</v>
      </c>
    </row>
    <row r="70" spans="1:27">
      <c r="A70" s="142" t="s">
        <v>1</v>
      </c>
      <c r="B70" s="64">
        <f>B44+B51</f>
        <v>8340173.8874335298</v>
      </c>
      <c r="C70" s="323"/>
      <c r="D70" s="64">
        <f>D44+D51</f>
        <v>14854637.440695306</v>
      </c>
      <c r="E70" s="323">
        <f>E44+E51</f>
        <v>0</v>
      </c>
      <c r="F70" s="323">
        <f t="shared" ref="F70:Q70" si="23">F44+F51</f>
        <v>0</v>
      </c>
      <c r="G70" s="323">
        <f t="shared" si="23"/>
        <v>484033.03543790587</v>
      </c>
      <c r="H70" s="323">
        <f t="shared" si="23"/>
        <v>1316857.0601085287</v>
      </c>
      <c r="I70" s="323">
        <f t="shared" si="23"/>
        <v>1356362.7719117845</v>
      </c>
      <c r="J70" s="323">
        <f t="shared" si="23"/>
        <v>1757816.6555937668</v>
      </c>
      <c r="K70" s="323">
        <f t="shared" si="23"/>
        <v>1810551.1552615797</v>
      </c>
      <c r="L70" s="323">
        <f t="shared" si="23"/>
        <v>1864867.6899194273</v>
      </c>
      <c r="M70" s="323">
        <f t="shared" si="23"/>
        <v>1797869.3832902927</v>
      </c>
      <c r="N70" s="323">
        <f t="shared" si="23"/>
        <v>1428467.427699985</v>
      </c>
      <c r="O70" s="323">
        <f t="shared" si="23"/>
        <v>982824.50466596615</v>
      </c>
      <c r="P70" s="323">
        <f t="shared" si="23"/>
        <v>1012309.2398059453</v>
      </c>
      <c r="Q70" s="323">
        <f t="shared" si="23"/>
        <v>1042678.5170001236</v>
      </c>
    </row>
    <row r="71" spans="1:27">
      <c r="A71" s="191" t="s">
        <v>268</v>
      </c>
      <c r="B71" s="64">
        <f>SUM(B69:B70)</f>
        <v>281583509.46623909</v>
      </c>
      <c r="C71" s="323"/>
      <c r="D71" s="64">
        <f>SUM(D69:D70)</f>
        <v>496244717.84468395</v>
      </c>
    </row>
    <row r="73" spans="1:27">
      <c r="A73" s="191" t="s">
        <v>495</v>
      </c>
      <c r="B73" s="64">
        <f>(B60+B59)-('Scope Summary'!B60+'Scope Summary'!B59)</f>
        <v>2762725.743719941</v>
      </c>
      <c r="C73" s="323"/>
      <c r="D73" s="64">
        <f>(D60+D59)-('Scope Summary'!D60+'Scope Summary'!D59)</f>
        <v>7420915.9991589207</v>
      </c>
      <c r="E73" s="323">
        <f>(E60+E59)-('Scope Summary'!E60+'Scope Summary'!E59)</f>
        <v>0</v>
      </c>
      <c r="F73" s="323">
        <f>(F60+F59)-('Scope Summary'!F60+'Scope Summary'!F59)</f>
        <v>0</v>
      </c>
      <c r="G73" s="323">
        <f>(G60+G59)-('Scope Summary'!G60+'Scope Summary'!G59)</f>
        <v>0</v>
      </c>
      <c r="H73" s="323">
        <f>(H60+H59)-('Scope Summary'!H60+'Scope Summary'!H59)</f>
        <v>0</v>
      </c>
      <c r="I73" s="323">
        <f>(I60+I59)-('Scope Summary'!I60+'Scope Summary'!I59)</f>
        <v>0</v>
      </c>
      <c r="J73" s="323">
        <f>(J60+J59)-('Scope Summary'!J60+'Scope Summary'!J59)</f>
        <v>0</v>
      </c>
      <c r="K73" s="323">
        <f>(K60+K59)-('Scope Summary'!K60+'Scope Summary'!K59)</f>
        <v>0</v>
      </c>
      <c r="L73" s="323">
        <f>(L60+L59)-('Scope Summary'!L60+'Scope Summary'!L59)</f>
        <v>0</v>
      </c>
      <c r="M73" s="323">
        <f>(M60+M59)-('Scope Summary'!M60+'Scope Summary'!M59)</f>
        <v>0</v>
      </c>
      <c r="N73" s="323">
        <f>(N60+N59)-('Scope Summary'!N60+'Scope Summary'!N59)</f>
        <v>447769.611198375</v>
      </c>
      <c r="O73" s="323">
        <f>(O60+O59)-('Scope Summary'!O60+'Scope Summary'!O59)</f>
        <v>461202.69953432633</v>
      </c>
      <c r="P73" s="323">
        <f>(P60+P59)-('Scope Summary'!P60+'Scope Summary'!P59)</f>
        <v>475038.78052035626</v>
      </c>
      <c r="Q73" s="323">
        <f>(Q60+Q59)-('Scope Summary'!Q60+'Scope Summary'!Q59)</f>
        <v>489289.94393596682</v>
      </c>
    </row>
    <row r="74" spans="1:27">
      <c r="A74" s="191" t="s">
        <v>781</v>
      </c>
      <c r="B74" s="64">
        <f>B70+B73</f>
        <v>11102899.631153472</v>
      </c>
      <c r="C74" s="323"/>
      <c r="D74" s="64">
        <f>D70+D73</f>
        <v>22275553.439854227</v>
      </c>
      <c r="E74" s="323">
        <f>E70+E73</f>
        <v>0</v>
      </c>
      <c r="F74" s="323">
        <f t="shared" ref="F74:M74" si="24">F70+F73</f>
        <v>0</v>
      </c>
      <c r="G74" s="323">
        <f t="shared" si="24"/>
        <v>484033.03543790587</v>
      </c>
      <c r="H74" s="323">
        <f t="shared" si="24"/>
        <v>1316857.0601085287</v>
      </c>
      <c r="I74" s="323">
        <f t="shared" si="24"/>
        <v>1356362.7719117845</v>
      </c>
      <c r="J74" s="323">
        <f t="shared" si="24"/>
        <v>1757816.6555937668</v>
      </c>
      <c r="K74" s="323">
        <f t="shared" si="24"/>
        <v>1810551.1552615797</v>
      </c>
      <c r="L74" s="323">
        <f t="shared" si="24"/>
        <v>1864867.6899194273</v>
      </c>
      <c r="M74" s="323">
        <f t="shared" si="24"/>
        <v>1797869.3832902927</v>
      </c>
      <c r="N74" s="323">
        <f t="shared" ref="N74" si="25">N70+N73</f>
        <v>1876237.03889836</v>
      </c>
      <c r="O74" s="323">
        <f t="shared" ref="O74" si="26">O70+O73</f>
        <v>1444027.2042002925</v>
      </c>
      <c r="P74" s="323">
        <f t="shared" ref="P74" si="27">P70+P73</f>
        <v>1487348.0203263015</v>
      </c>
      <c r="Q74" s="323">
        <f t="shared" ref="Q74" si="28">Q70+Q73</f>
        <v>1531968.4609360904</v>
      </c>
    </row>
    <row r="75" spans="1:27">
      <c r="A75" s="191" t="s">
        <v>782</v>
      </c>
      <c r="B75" s="323">
        <f>B69+B74</f>
        <v>284346235.20995903</v>
      </c>
      <c r="C75" s="323"/>
      <c r="D75" s="323">
        <f t="shared" ref="D75" si="29">D69+D74</f>
        <v>503665633.84384286</v>
      </c>
    </row>
    <row r="76" spans="1:27" ht="15" thickBot="1"/>
    <row r="77" spans="1:27" s="320" customFormat="1" ht="29">
      <c r="A77" s="71" t="s">
        <v>784</v>
      </c>
      <c r="B77" s="189" t="s">
        <v>785</v>
      </c>
      <c r="C77" s="371" t="s">
        <v>773</v>
      </c>
      <c r="D77" s="190" t="s">
        <v>778</v>
      </c>
    </row>
    <row r="78" spans="1:27" s="320" customFormat="1">
      <c r="A78" s="321" t="s">
        <v>11</v>
      </c>
      <c r="B78" s="175">
        <f>NPV('AMX Global Tab (C)'!$B$13,'Scope Summary 10yr'!F78:Q78)</f>
        <v>294348385.83683664</v>
      </c>
      <c r="C78" s="175">
        <f>NPV('AMX Global Tab (C)'!$B$13,'Scope Summary 10yr'!F78:AA78)</f>
        <v>294348385.83683664</v>
      </c>
      <c r="D78" s="373">
        <f>SUM(F78:AA78)</f>
        <v>481236799.1539886</v>
      </c>
      <c r="E78" s="323">
        <f>E69</f>
        <v>153281.25</v>
      </c>
      <c r="F78" s="323">
        <f t="shared" ref="F78:Y78" si="30">F69</f>
        <v>19793828.009456668</v>
      </c>
      <c r="G78" s="323">
        <f t="shared" si="30"/>
        <v>28890806.802130006</v>
      </c>
      <c r="H78" s="323">
        <f t="shared" si="30"/>
        <v>51191873.000405885</v>
      </c>
      <c r="I78" s="323">
        <f t="shared" si="30"/>
        <v>37283040.332827657</v>
      </c>
      <c r="J78" s="323">
        <f t="shared" si="30"/>
        <v>38720331.913244985</v>
      </c>
      <c r="K78" s="323">
        <f t="shared" si="30"/>
        <v>39881941.870642342</v>
      </c>
      <c r="L78" s="323">
        <f t="shared" si="30"/>
        <v>41078400.126761608</v>
      </c>
      <c r="M78" s="323">
        <f t="shared" si="30"/>
        <v>42310752.130564466</v>
      </c>
      <c r="N78" s="323">
        <f t="shared" si="30"/>
        <v>43580074.694481403</v>
      </c>
      <c r="O78" s="323">
        <f t="shared" si="30"/>
        <v>44887476.935315847</v>
      </c>
      <c r="P78" s="323">
        <f t="shared" si="30"/>
        <v>46171636.442144051</v>
      </c>
      <c r="Q78" s="323">
        <f t="shared" si="30"/>
        <v>47446636.896013767</v>
      </c>
      <c r="R78" s="323">
        <f t="shared" si="30"/>
        <v>0</v>
      </c>
      <c r="S78" s="323">
        <f t="shared" si="30"/>
        <v>0</v>
      </c>
      <c r="T78" s="323">
        <f t="shared" si="30"/>
        <v>0</v>
      </c>
      <c r="U78" s="323">
        <f t="shared" si="30"/>
        <v>0</v>
      </c>
      <c r="V78" s="323">
        <f t="shared" si="30"/>
        <v>0</v>
      </c>
      <c r="W78" s="323">
        <f t="shared" si="30"/>
        <v>0</v>
      </c>
      <c r="X78" s="323">
        <f t="shared" si="30"/>
        <v>0</v>
      </c>
      <c r="Y78" s="323">
        <f t="shared" si="30"/>
        <v>0</v>
      </c>
      <c r="Z78" s="323">
        <f>AA17+AA26</f>
        <v>0</v>
      </c>
      <c r="AA78" s="323">
        <f>AB17+AB26</f>
        <v>0</v>
      </c>
    </row>
    <row r="79" spans="1:27" s="320" customFormat="1">
      <c r="A79" s="321" t="s">
        <v>1</v>
      </c>
      <c r="B79" s="175">
        <f>NPV('AMX Global Tab (C)'!$B$13,'Scope Summary 10yr'!F79:Q79)</f>
        <v>9842685.711183276</v>
      </c>
      <c r="C79" s="175">
        <f>NPV('AMX Global Tab (C)'!$B$13,'Scope Summary 10yr'!F79:AA79)</f>
        <v>9842685.711183276</v>
      </c>
      <c r="D79" s="373">
        <f t="shared" ref="D79:D80" si="31">SUM(F79:AA79)</f>
        <v>16727938.47588433</v>
      </c>
      <c r="E79" s="323">
        <f>E74</f>
        <v>0</v>
      </c>
      <c r="F79" s="323">
        <f t="shared" ref="F79:Y79" si="32">F74</f>
        <v>0</v>
      </c>
      <c r="G79" s="323">
        <f t="shared" si="32"/>
        <v>484033.03543790587</v>
      </c>
      <c r="H79" s="323">
        <f t="shared" si="32"/>
        <v>1316857.0601085287</v>
      </c>
      <c r="I79" s="323">
        <f t="shared" si="32"/>
        <v>1356362.7719117845</v>
      </c>
      <c r="J79" s="323">
        <f t="shared" si="32"/>
        <v>1757816.6555937668</v>
      </c>
      <c r="K79" s="323">
        <f t="shared" si="32"/>
        <v>1810551.1552615797</v>
      </c>
      <c r="L79" s="323">
        <f t="shared" si="32"/>
        <v>1864867.6899194273</v>
      </c>
      <c r="M79" s="323">
        <f t="shared" si="32"/>
        <v>1797869.3832902927</v>
      </c>
      <c r="N79" s="323">
        <f t="shared" si="32"/>
        <v>1876237.03889836</v>
      </c>
      <c r="O79" s="323">
        <f t="shared" si="32"/>
        <v>1444027.2042002925</v>
      </c>
      <c r="P79" s="323">
        <f t="shared" si="32"/>
        <v>1487348.0203263015</v>
      </c>
      <c r="Q79" s="323">
        <f t="shared" si="32"/>
        <v>1531968.4609360904</v>
      </c>
      <c r="R79" s="323">
        <f t="shared" si="32"/>
        <v>0</v>
      </c>
      <c r="S79" s="323">
        <f t="shared" si="32"/>
        <v>0</v>
      </c>
      <c r="T79" s="323">
        <f t="shared" si="32"/>
        <v>0</v>
      </c>
      <c r="U79" s="323">
        <f t="shared" si="32"/>
        <v>0</v>
      </c>
      <c r="V79" s="323">
        <f t="shared" si="32"/>
        <v>0</v>
      </c>
      <c r="W79" s="323">
        <f t="shared" si="32"/>
        <v>0</v>
      </c>
      <c r="X79" s="323">
        <f t="shared" si="32"/>
        <v>0</v>
      </c>
      <c r="Y79" s="323">
        <f t="shared" si="32"/>
        <v>0</v>
      </c>
      <c r="Z79" s="323">
        <f>AA53+AA60</f>
        <v>0</v>
      </c>
      <c r="AA79" s="323">
        <f>AB53+AB60</f>
        <v>0</v>
      </c>
    </row>
    <row r="80" spans="1:27" s="320" customFormat="1">
      <c r="A80" s="191" t="s">
        <v>268</v>
      </c>
      <c r="B80" s="177">
        <f>NPV('AMX Global Tab (C)'!$B$13,'Scope Summary 10yr'!F80:Q80)</f>
        <v>304191071.54801989</v>
      </c>
      <c r="C80" s="177">
        <f>NPV('AMX Global Tab (C)'!$B$13,'Scope Summary 10yr'!F80:AA80)</f>
        <v>304191071.54801989</v>
      </c>
      <c r="D80" s="374">
        <f t="shared" si="31"/>
        <v>497964737.62987298</v>
      </c>
      <c r="E80" s="110">
        <f>SUM(E78:E79)</f>
        <v>153281.25</v>
      </c>
      <c r="F80" s="110">
        <f t="shared" ref="F80:AA80" si="33">SUM(F78:F79)</f>
        <v>19793828.009456668</v>
      </c>
      <c r="G80" s="110">
        <f t="shared" si="33"/>
        <v>29374839.837567911</v>
      </c>
      <c r="H80" s="110">
        <f t="shared" si="33"/>
        <v>52508730.060514413</v>
      </c>
      <c r="I80" s="110">
        <f t="shared" si="33"/>
        <v>38639403.104739442</v>
      </c>
      <c r="J80" s="110">
        <f t="shared" si="33"/>
        <v>40478148.568838753</v>
      </c>
      <c r="K80" s="110">
        <f t="shared" si="33"/>
        <v>41692493.025903918</v>
      </c>
      <c r="L80" s="110">
        <f t="shared" si="33"/>
        <v>42943267.816681035</v>
      </c>
      <c r="M80" s="110">
        <f t="shared" si="33"/>
        <v>44108621.513854757</v>
      </c>
      <c r="N80" s="110">
        <f t="shared" si="33"/>
        <v>45456311.733379766</v>
      </c>
      <c r="O80" s="110">
        <f t="shared" si="33"/>
        <v>46331504.139516138</v>
      </c>
      <c r="P80" s="110">
        <f t="shared" si="33"/>
        <v>47658984.462470353</v>
      </c>
      <c r="Q80" s="110">
        <f t="shared" si="33"/>
        <v>48978605.356949858</v>
      </c>
      <c r="R80" s="110">
        <f t="shared" si="33"/>
        <v>0</v>
      </c>
      <c r="S80" s="110">
        <f t="shared" si="33"/>
        <v>0</v>
      </c>
      <c r="T80" s="110">
        <f t="shared" si="33"/>
        <v>0</v>
      </c>
      <c r="U80" s="110">
        <f t="shared" si="33"/>
        <v>0</v>
      </c>
      <c r="V80" s="110">
        <f t="shared" si="33"/>
        <v>0</v>
      </c>
      <c r="W80" s="110">
        <f t="shared" si="33"/>
        <v>0</v>
      </c>
      <c r="X80" s="110">
        <f t="shared" si="33"/>
        <v>0</v>
      </c>
      <c r="Y80" s="110">
        <f t="shared" si="33"/>
        <v>0</v>
      </c>
      <c r="Z80" s="110">
        <f t="shared" si="33"/>
        <v>0</v>
      </c>
      <c r="AA80" s="110">
        <f t="shared" si="33"/>
        <v>0</v>
      </c>
    </row>
    <row r="81" spans="1:28" s="320" customFormat="1" ht="15" thickBot="1">
      <c r="B81" s="171"/>
      <c r="C81" s="295"/>
      <c r="D81" s="172"/>
    </row>
    <row r="82" spans="1:28" s="320" customFormat="1" ht="29">
      <c r="B82" s="189" t="s">
        <v>785</v>
      </c>
      <c r="C82" s="371" t="s">
        <v>773</v>
      </c>
      <c r="D82" s="190" t="s">
        <v>778</v>
      </c>
    </row>
    <row r="83" spans="1:28" s="320" customFormat="1">
      <c r="B83" s="171"/>
      <c r="C83" s="295"/>
      <c r="D83" s="172"/>
      <c r="E83" s="321">
        <v>2015</v>
      </c>
      <c r="F83" s="321">
        <v>2016</v>
      </c>
      <c r="G83" s="321">
        <v>2017</v>
      </c>
      <c r="H83" s="321">
        <v>2018</v>
      </c>
      <c r="I83" s="321">
        <v>2019</v>
      </c>
      <c r="J83" s="321">
        <v>2020</v>
      </c>
      <c r="K83" s="321">
        <v>2021</v>
      </c>
      <c r="L83" s="321">
        <v>2022</v>
      </c>
      <c r="M83" s="321">
        <v>2023</v>
      </c>
      <c r="N83" s="321">
        <v>2024</v>
      </c>
      <c r="O83" s="321">
        <v>2025</v>
      </c>
      <c r="P83" s="321">
        <v>2026</v>
      </c>
      <c r="Q83" s="321">
        <v>2027</v>
      </c>
      <c r="R83" s="321">
        <v>2028</v>
      </c>
      <c r="S83" s="321">
        <v>2029</v>
      </c>
      <c r="T83" s="321">
        <v>2030</v>
      </c>
      <c r="U83" s="321">
        <v>2031</v>
      </c>
      <c r="V83" s="321">
        <v>2032</v>
      </c>
      <c r="W83" s="321">
        <v>2033</v>
      </c>
      <c r="X83" s="321">
        <v>2034</v>
      </c>
      <c r="Y83" s="321">
        <v>2035</v>
      </c>
      <c r="Z83" s="321">
        <v>2036</v>
      </c>
      <c r="AA83" s="321">
        <v>2037</v>
      </c>
    </row>
    <row r="84" spans="1:28" s="320" customFormat="1">
      <c r="A84" s="320" t="s">
        <v>775</v>
      </c>
      <c r="B84" s="177" t="e">
        <f>NPV('AMX Global Tab (C)'!$B$13,'Scope Summary 10yr'!F84:Q84)</f>
        <v>#VALUE!</v>
      </c>
      <c r="C84" s="177" t="e">
        <f>NPV('AMX Global Tab (C)'!$B$13,'Scope Summary 10yr'!F84:AA84)</f>
        <v>#VALUE!</v>
      </c>
      <c r="D84" s="374" t="e">
        <f>SUM(F84:AA84)</f>
        <v>#VALUE!</v>
      </c>
      <c r="E84" s="322" t="e">
        <f>'MM Repl Benefit 10yr'!G42</f>
        <v>#VALUE!</v>
      </c>
      <c r="F84" s="322" t="e">
        <f>'MM Repl Benefit 10yr'!H42</f>
        <v>#VALUE!</v>
      </c>
      <c r="G84" s="322" t="e">
        <f>'MM Repl Benefit 10yr'!I42</f>
        <v>#VALUE!</v>
      </c>
      <c r="H84" s="322" t="e">
        <f>'MM Repl Benefit 10yr'!J42</f>
        <v>#VALUE!</v>
      </c>
      <c r="I84" s="322" t="e">
        <f>'MM Repl Benefit 10yr'!K42</f>
        <v>#VALUE!</v>
      </c>
      <c r="J84" s="322" t="e">
        <f>'MM Repl Benefit 10yr'!L42</f>
        <v>#VALUE!</v>
      </c>
      <c r="K84" s="322" t="e">
        <f>'MM Repl Benefit 10yr'!M42</f>
        <v>#VALUE!</v>
      </c>
      <c r="L84" s="322" t="e">
        <f>'MM Repl Benefit 10yr'!N42</f>
        <v>#VALUE!</v>
      </c>
      <c r="M84" s="322" t="e">
        <f>'MM Repl Benefit 10yr'!O42</f>
        <v>#VALUE!</v>
      </c>
      <c r="N84" s="322" t="e">
        <f>'MM Repl Benefit 10yr'!P42</f>
        <v>#VALUE!</v>
      </c>
      <c r="O84" s="322" t="e">
        <f>'MM Repl Benefit 10yr'!Q42</f>
        <v>#VALUE!</v>
      </c>
      <c r="P84" s="322" t="e">
        <f>'MM Repl Benefit 10yr'!R42</f>
        <v>#VALUE!</v>
      </c>
      <c r="Q84" s="322" t="e">
        <f>'MM Repl Benefit 10yr'!S42</f>
        <v>#VALUE!</v>
      </c>
      <c r="R84" s="322" t="e">
        <f>'MM Repl Benefit 10yr'!T42</f>
        <v>#VALUE!</v>
      </c>
      <c r="S84" s="322" t="e">
        <f>'MM Repl Benefit 10yr'!U42</f>
        <v>#VALUE!</v>
      </c>
      <c r="T84" s="322" t="e">
        <f>'MM Repl Benefit 10yr'!V42</f>
        <v>#VALUE!</v>
      </c>
      <c r="U84" s="322" t="e">
        <f>'MM Repl Benefit 10yr'!W42</f>
        <v>#VALUE!</v>
      </c>
      <c r="V84" s="322" t="e">
        <f>'MM Repl Benefit 10yr'!X42</f>
        <v>#VALUE!</v>
      </c>
      <c r="W84" s="322" t="e">
        <f>'MM Repl Benefit 10yr'!Y42</f>
        <v>#VALUE!</v>
      </c>
      <c r="X84" s="322" t="e">
        <f>'MM Repl Benefit 10yr'!Z42</f>
        <v>#VALUE!</v>
      </c>
      <c r="Y84" s="322" t="e">
        <f>'MM Repl Benefit 10yr'!AA42</f>
        <v>#VALUE!</v>
      </c>
      <c r="Z84" s="322">
        <f>'MM Repl Benefit 10yr'!AB42</f>
        <v>0</v>
      </c>
      <c r="AA84" s="322">
        <f>'MM Repl Benefit 10yr'!AC42</f>
        <v>0</v>
      </c>
      <c r="AB84" s="323"/>
    </row>
    <row r="85" spans="1:28" s="320" customFormat="1">
      <c r="A85" s="320" t="s">
        <v>776</v>
      </c>
      <c r="B85" s="177">
        <f>NPV('AMX Global Tab (C)'!$B$13,'Scope Summary 10yr'!F85:Q85)</f>
        <v>34566368.132274792</v>
      </c>
      <c r="C85" s="177">
        <f>NPV('AMX Global Tab (C)'!$B$13,'Scope Summary 10yr'!F85:AA85)</f>
        <v>123784112.42950681</v>
      </c>
      <c r="D85" s="374">
        <f t="shared" ref="D85:D87" si="34">SUM(F85:AA85)</f>
        <v>410546931.2224654</v>
      </c>
      <c r="E85" s="322">
        <f>'CVR Benefit 10 yr'!D31+'CVR Benefit 10 yr'!D24</f>
        <v>409451.924827134</v>
      </c>
      <c r="F85" s="322">
        <f>'CVR Benefit 10 yr'!E31+'CVR Benefit 10 yr'!E24</f>
        <v>472515.83063646668</v>
      </c>
      <c r="G85" s="322">
        <f>'CVR Benefit 10 yr'!F31+'CVR Benefit 10 yr'!F24</f>
        <v>1121646.366565322</v>
      </c>
      <c r="H85" s="322">
        <f>'CVR Benefit 10 yr'!G31+'CVR Benefit 10 yr'!G24</f>
        <v>1399019.7516408325</v>
      </c>
      <c r="I85" s="322">
        <f>'CVR Benefit 10 yr'!H31+'CVR Benefit 10 yr'!H24</f>
        <v>1828140.1106610503</v>
      </c>
      <c r="J85" s="322">
        <f>'CVR Benefit 10 yr'!I31+'CVR Benefit 10 yr'!I24</f>
        <v>2276902.2817167002</v>
      </c>
      <c r="K85" s="322">
        <f>'CVR Benefit 10 yr'!J31+'CVR Benefit 10 yr'!J24</f>
        <v>2806027.1148741655</v>
      </c>
      <c r="L85" s="322">
        <f>'CVR Benefit 10 yr'!K31+'CVR Benefit 10 yr'!K24</f>
        <v>3934011.8670056188</v>
      </c>
      <c r="M85" s="322">
        <f>'CVR Benefit 10 yr'!L31+'CVR Benefit 10 yr'!L24</f>
        <v>5878222.5728561478</v>
      </c>
      <c r="N85" s="322">
        <f>'CVR Benefit 10 yr'!M31+'CVR Benefit 10 yr'!M24</f>
        <v>7978111.590860148</v>
      </c>
      <c r="O85" s="322">
        <f>'CVR Benefit 10 yr'!N31+'CVR Benefit 10 yr'!N24</f>
        <v>10484562.255188704</v>
      </c>
      <c r="P85" s="322">
        <f>'CVR Benefit 10 yr'!O31+'CVR Benefit 10 yr'!O24</f>
        <v>13801104.420821454</v>
      </c>
      <c r="Q85" s="322">
        <f>'CVR Benefit 10 yr'!P31+'CVR Benefit 10 yr'!P24</f>
        <v>16472492.825186238</v>
      </c>
      <c r="R85" s="322">
        <f>'CVR Benefit 10 yr'!Q31+'CVR Benefit 10 yr'!Q24</f>
        <v>19415056.352134921</v>
      </c>
      <c r="S85" s="322">
        <f>'CVR Benefit 10 yr'!R31+'CVR Benefit 10 yr'!R24</f>
        <v>22781264.070865523</v>
      </c>
      <c r="T85" s="322">
        <f>'CVR Benefit 10 yr'!S31+'CVR Benefit 10 yr'!S24</f>
        <v>26367658.119062878</v>
      </c>
      <c r="U85" s="322">
        <f>'CVR Benefit 10 yr'!T31+'CVR Benefit 10 yr'!T24</f>
        <v>29533596.330060918</v>
      </c>
      <c r="V85" s="322">
        <f>'CVR Benefit 10 yr'!U31+'CVR Benefit 10 yr'!U24</f>
        <v>33700436.066026434</v>
      </c>
      <c r="W85" s="322">
        <f>'CVR Benefit 10 yr'!V31+'CVR Benefit 10 yr'!V24</f>
        <v>37569443.417745523</v>
      </c>
      <c r="X85" s="322">
        <f>'CVR Benefit 10 yr'!W31+'CVR Benefit 10 yr'!W24</f>
        <v>41213833.378694415</v>
      </c>
      <c r="Y85" s="322">
        <f>'CVR Benefit 10 yr'!X31+'CVR Benefit 10 yr'!X24</f>
        <v>43837628.833287276</v>
      </c>
      <c r="Z85" s="322">
        <f>'CVR Benefit 10 yr'!Y31+'CVR Benefit 10 yr'!Y24</f>
        <v>43837628.833287276</v>
      </c>
      <c r="AA85" s="322">
        <f>'CVR Benefit 10 yr'!Z31+'CVR Benefit 10 yr'!Z24</f>
        <v>43837628.833287276</v>
      </c>
      <c r="AB85" s="323"/>
    </row>
    <row r="86" spans="1:28" s="320" customFormat="1">
      <c r="A86" s="320" t="s">
        <v>777</v>
      </c>
      <c r="B86" s="177">
        <f>NPV('AMX Global Tab (C)'!$B$13,'Scope Summary 10yr'!F86:Q86)</f>
        <v>200454.6816322903</v>
      </c>
      <c r="C86" s="177">
        <f>NPV('AMX Global Tab (C)'!$B$13,'Scope Summary 10yr'!F86:AA86)</f>
        <v>492944.87231495394</v>
      </c>
      <c r="D86" s="374">
        <f t="shared" si="34"/>
        <v>1477584.3021546213</v>
      </c>
      <c r="E86" s="322">
        <f>'DA Benefit 10yr'!E4</f>
        <v>0</v>
      </c>
      <c r="F86" s="322">
        <f>'DA Benefit 10yr'!F4</f>
        <v>0</v>
      </c>
      <c r="G86" s="322">
        <f>'DA Benefit 10yr'!G4</f>
        <v>0</v>
      </c>
      <c r="H86" s="322">
        <f>'DA Benefit 10yr'!H4</f>
        <v>0</v>
      </c>
      <c r="I86" s="322">
        <f>'DA Benefit 10yr'!I4</f>
        <v>16390.904999999999</v>
      </c>
      <c r="J86" s="322">
        <f>'DA Benefit 10yr'!J4</f>
        <v>22285.074438</v>
      </c>
      <c r="K86" s="322">
        <f>'DA Benefit 10yr'!K4</f>
        <v>28518.142227780001</v>
      </c>
      <c r="L86" s="322">
        <f>'DA Benefit 10yr'!L4</f>
        <v>35105.1375179526</v>
      </c>
      <c r="M86" s="322">
        <f>'DA Benefit 10yr'!M4</f>
        <v>42061.686197530558</v>
      </c>
      <c r="N86" s="322">
        <f>'DA Benefit 10yr'!N4</f>
        <v>49404.033174117038</v>
      </c>
      <c r="O86" s="322">
        <f>'DA Benefit 10yr'!O4</f>
        <v>57149.065451720926</v>
      </c>
      <c r="P86" s="322">
        <f>'DA Benefit 10yr'!P4</f>
        <v>65314.336036124339</v>
      </c>
      <c r="Q86" s="322">
        <f>'DA Benefit 10yr'!Q4</f>
        <v>73918.088696685401</v>
      </c>
      <c r="R86" s="322">
        <f>'DA Benefit 10yr'!R4</f>
        <v>82979.283614447631</v>
      </c>
      <c r="S86" s="322">
        <f>'DA Benefit 10yr'!S4</f>
        <v>92517.623947448577</v>
      </c>
      <c r="T86" s="322">
        <f>'DA Benefit 10yr'!T4</f>
        <v>102553.58334517658</v>
      </c>
      <c r="U86" s="322">
        <f>'DA Benefit 10yr'!U4</f>
        <v>105630.19084553188</v>
      </c>
      <c r="V86" s="322">
        <f>'DA Benefit 10yr'!V4</f>
        <v>108799.09657089785</v>
      </c>
      <c r="W86" s="322">
        <f>'DA Benefit 10yr'!W4</f>
        <v>112063.06946802477</v>
      </c>
      <c r="X86" s="322">
        <f>'DA Benefit 10yr'!X4</f>
        <v>115424.96155206554</v>
      </c>
      <c r="Y86" s="322">
        <f>'DA Benefit 10yr'!Y4</f>
        <v>118887.7103986275</v>
      </c>
      <c r="Z86" s="322">
        <f>'DA Benefit 10yr'!Z4</f>
        <v>122454.34171058632</v>
      </c>
      <c r="AA86" s="322">
        <f>'DA Benefit 10yr'!AA4</f>
        <v>126127.97196190392</v>
      </c>
      <c r="AB86" s="323"/>
    </row>
    <row r="87" spans="1:28" s="320" customFormat="1">
      <c r="A87" s="320" t="s">
        <v>774</v>
      </c>
      <c r="B87" s="177" t="e">
        <f>NPV('AMX Global Tab (C)'!$B$13,'Scope Summary 10yr'!F87:Q87)</f>
        <v>#VALUE!</v>
      </c>
      <c r="C87" s="177" t="e">
        <f>NPV('AMX Global Tab (C)'!$B$13,'Scope Summary 10yr'!F87:AA87)</f>
        <v>#VALUE!</v>
      </c>
      <c r="D87" s="374" t="e">
        <f t="shared" si="34"/>
        <v>#VALUE!</v>
      </c>
      <c r="E87" s="110" t="e">
        <f>SUM(E84:E86)</f>
        <v>#VALUE!</v>
      </c>
      <c r="F87" s="110" t="e">
        <f t="shared" ref="F87:AA87" si="35">SUM(F84:F86)</f>
        <v>#VALUE!</v>
      </c>
      <c r="G87" s="110" t="e">
        <f t="shared" si="35"/>
        <v>#VALUE!</v>
      </c>
      <c r="H87" s="110" t="e">
        <f t="shared" si="35"/>
        <v>#VALUE!</v>
      </c>
      <c r="I87" s="110" t="e">
        <f t="shared" si="35"/>
        <v>#VALUE!</v>
      </c>
      <c r="J87" s="110" t="e">
        <f t="shared" si="35"/>
        <v>#VALUE!</v>
      </c>
      <c r="K87" s="110" t="e">
        <f t="shared" si="35"/>
        <v>#VALUE!</v>
      </c>
      <c r="L87" s="110" t="e">
        <f t="shared" si="35"/>
        <v>#VALUE!</v>
      </c>
      <c r="M87" s="110" t="e">
        <f t="shared" si="35"/>
        <v>#VALUE!</v>
      </c>
      <c r="N87" s="110" t="e">
        <f t="shared" si="35"/>
        <v>#VALUE!</v>
      </c>
      <c r="O87" s="110" t="e">
        <f t="shared" si="35"/>
        <v>#VALUE!</v>
      </c>
      <c r="P87" s="110" t="e">
        <f t="shared" si="35"/>
        <v>#VALUE!</v>
      </c>
      <c r="Q87" s="110" t="e">
        <f t="shared" si="35"/>
        <v>#VALUE!</v>
      </c>
      <c r="R87" s="110" t="e">
        <f t="shared" si="35"/>
        <v>#VALUE!</v>
      </c>
      <c r="S87" s="110" t="e">
        <f t="shared" si="35"/>
        <v>#VALUE!</v>
      </c>
      <c r="T87" s="110" t="e">
        <f t="shared" si="35"/>
        <v>#VALUE!</v>
      </c>
      <c r="U87" s="110" t="e">
        <f t="shared" si="35"/>
        <v>#VALUE!</v>
      </c>
      <c r="V87" s="110" t="e">
        <f t="shared" si="35"/>
        <v>#VALUE!</v>
      </c>
      <c r="W87" s="110" t="e">
        <f t="shared" si="35"/>
        <v>#VALUE!</v>
      </c>
      <c r="X87" s="110" t="e">
        <f t="shared" si="35"/>
        <v>#VALUE!</v>
      </c>
      <c r="Y87" s="110" t="e">
        <f t="shared" si="35"/>
        <v>#VALUE!</v>
      </c>
      <c r="Z87" s="110">
        <f t="shared" si="35"/>
        <v>43960083.174997866</v>
      </c>
      <c r="AA87" s="110">
        <f t="shared" si="35"/>
        <v>43963756.805249177</v>
      </c>
      <c r="AB87" s="323"/>
    </row>
    <row r="88" spans="1:28" s="320" customFormat="1">
      <c r="B88" s="171"/>
      <c r="C88" s="295"/>
      <c r="D88" s="172"/>
    </row>
    <row r="89" spans="1:28" s="320" customFormat="1" ht="15" thickBot="1">
      <c r="A89" s="320" t="s">
        <v>780</v>
      </c>
      <c r="B89" s="375" t="e">
        <f>B87-B80</f>
        <v>#VALUE!</v>
      </c>
      <c r="C89" s="376" t="e">
        <f>C87-C80</f>
        <v>#VALUE!</v>
      </c>
      <c r="D89" s="377" t="e">
        <f>D87-D80</f>
        <v>#VALUE!</v>
      </c>
      <c r="E89" s="323" t="e">
        <f>E87-F44</f>
        <v>#VALUE!</v>
      </c>
      <c r="F89" s="323" t="e">
        <f>F87-F80</f>
        <v>#VALUE!</v>
      </c>
      <c r="G89" s="323" t="e">
        <f t="shared" ref="G89:AA89" si="36">G87-G80</f>
        <v>#VALUE!</v>
      </c>
      <c r="H89" s="323" t="e">
        <f t="shared" si="36"/>
        <v>#VALUE!</v>
      </c>
      <c r="I89" s="323" t="e">
        <f t="shared" si="36"/>
        <v>#VALUE!</v>
      </c>
      <c r="J89" s="323" t="e">
        <f t="shared" si="36"/>
        <v>#VALUE!</v>
      </c>
      <c r="K89" s="323" t="e">
        <f t="shared" si="36"/>
        <v>#VALUE!</v>
      </c>
      <c r="L89" s="323" t="e">
        <f t="shared" si="36"/>
        <v>#VALUE!</v>
      </c>
      <c r="M89" s="323" t="e">
        <f t="shared" si="36"/>
        <v>#VALUE!</v>
      </c>
      <c r="N89" s="323" t="e">
        <f t="shared" si="36"/>
        <v>#VALUE!</v>
      </c>
      <c r="O89" s="323" t="e">
        <f t="shared" si="36"/>
        <v>#VALUE!</v>
      </c>
      <c r="P89" s="323" t="e">
        <f t="shared" si="36"/>
        <v>#VALUE!</v>
      </c>
      <c r="Q89" s="323" t="e">
        <f t="shared" si="36"/>
        <v>#VALUE!</v>
      </c>
      <c r="R89" s="323" t="e">
        <f t="shared" si="36"/>
        <v>#VALUE!</v>
      </c>
      <c r="S89" s="323" t="e">
        <f t="shared" si="36"/>
        <v>#VALUE!</v>
      </c>
      <c r="T89" s="323" t="e">
        <f t="shared" si="36"/>
        <v>#VALUE!</v>
      </c>
      <c r="U89" s="323" t="e">
        <f t="shared" si="36"/>
        <v>#VALUE!</v>
      </c>
      <c r="V89" s="323" t="e">
        <f t="shared" si="36"/>
        <v>#VALUE!</v>
      </c>
      <c r="W89" s="323" t="e">
        <f t="shared" si="36"/>
        <v>#VALUE!</v>
      </c>
      <c r="X89" s="323" t="e">
        <f t="shared" si="36"/>
        <v>#VALUE!</v>
      </c>
      <c r="Y89" s="323" t="e">
        <f t="shared" si="36"/>
        <v>#VALUE!</v>
      </c>
      <c r="Z89" s="323">
        <f t="shared" si="36"/>
        <v>43960083.174997866</v>
      </c>
      <c r="AA89" s="323">
        <f t="shared" si="36"/>
        <v>43963756.805249177</v>
      </c>
    </row>
    <row r="93" spans="1:28">
      <c r="B93" s="145"/>
      <c r="C93" s="145"/>
      <c r="D93" s="145"/>
    </row>
    <row r="94" spans="1:28">
      <c r="B94" s="145"/>
      <c r="C94" s="145"/>
      <c r="D94" s="145"/>
    </row>
    <row r="95" spans="1:28">
      <c r="B95" s="145"/>
      <c r="C95" s="145"/>
      <c r="D95" s="145"/>
    </row>
    <row r="99" spans="2:4">
      <c r="B99" s="145"/>
      <c r="C99" s="145"/>
      <c r="D99" s="145"/>
    </row>
    <row r="100" spans="2:4">
      <c r="B100" s="145"/>
      <c r="C100" s="145"/>
      <c r="D100" s="145"/>
    </row>
    <row r="101" spans="2:4">
      <c r="B101" s="145"/>
      <c r="C101" s="145"/>
      <c r="D101" s="145"/>
    </row>
    <row r="102" spans="2:4">
      <c r="B102" s="145"/>
      <c r="C102" s="145"/>
      <c r="D102" s="145"/>
    </row>
    <row r="103" spans="2:4">
      <c r="B103" s="145"/>
      <c r="C103" s="145"/>
      <c r="D103" s="145"/>
    </row>
    <row r="104" spans="2:4">
      <c r="B104" s="145"/>
      <c r="C104" s="145"/>
      <c r="D104" s="145"/>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FFFF00"/>
    <pageSetUpPr fitToPage="1"/>
  </sheetPr>
  <dimension ref="A1:BP66"/>
  <sheetViews>
    <sheetView zoomScale="80" zoomScaleNormal="80" workbookViewId="0">
      <pane xSplit="1" ySplit="4" topLeftCell="E5" activePane="bottomRight" state="frozen"/>
      <selection activeCell="A41" sqref="A41"/>
      <selection pane="topRight" activeCell="A41" sqref="A41"/>
      <selection pane="bottomLeft" activeCell="A41" sqref="A41"/>
      <selection pane="bottomRight" activeCell="G33" sqref="G33"/>
    </sheetView>
  </sheetViews>
  <sheetFormatPr defaultColWidth="9.1796875" defaultRowHeight="14.5"/>
  <cols>
    <col min="1" max="1" width="55.453125" style="141" customWidth="1"/>
    <col min="2" max="2" width="12.7265625" style="141" hidden="1" customWidth="1"/>
    <col min="3" max="3" width="17.81640625" style="141" hidden="1" customWidth="1"/>
    <col min="4" max="4" width="13.1796875" style="141" hidden="1" customWidth="1"/>
    <col min="5" max="5" width="42.1796875" style="141" customWidth="1"/>
    <col min="6" max="6" width="23.81640625" style="141" hidden="1" customWidth="1"/>
    <col min="7" max="7" width="69.1796875" style="141" customWidth="1"/>
    <col min="8" max="8" width="9.54296875" style="141" customWidth="1"/>
    <col min="9" max="9" width="11.81640625" style="141" customWidth="1"/>
    <col min="10" max="10" width="5.81640625" style="141" customWidth="1"/>
    <col min="11" max="11" width="8.81640625" style="141" customWidth="1"/>
    <col min="12" max="12" width="9.7265625" style="141" bestFit="1" customWidth="1"/>
    <col min="13" max="13" width="14.81640625" style="141" customWidth="1"/>
    <col min="14" max="14" width="13.81640625" style="141" customWidth="1"/>
    <col min="15" max="15" width="13.1796875" style="141" customWidth="1"/>
    <col min="16" max="16" width="9.54296875" style="141" customWidth="1"/>
    <col min="17" max="17" width="2.1796875" style="32" customWidth="1"/>
    <col min="18" max="18" width="15.54296875" style="32" customWidth="1"/>
    <col min="19" max="19" width="12.1796875" style="32" customWidth="1"/>
    <col min="20" max="20" width="12.453125" style="141" customWidth="1"/>
    <col min="21" max="21" width="14.453125" style="141" customWidth="1"/>
    <col min="22" max="22" width="14.81640625" style="141" customWidth="1"/>
    <col min="23" max="23" width="12.54296875" style="141" customWidth="1"/>
    <col min="24" max="24" width="11.81640625" style="141" customWidth="1"/>
    <col min="25" max="25" width="11.1796875" style="141" customWidth="1"/>
    <col min="26" max="26" width="11.81640625" style="141" customWidth="1"/>
    <col min="27" max="27" width="15.1796875" style="141" customWidth="1"/>
    <col min="28" max="32" width="11.54296875" style="141" customWidth="1"/>
    <col min="33" max="33" width="11.1796875" style="85" customWidth="1"/>
    <col min="34" max="34" width="10.54296875" style="85" customWidth="1"/>
    <col min="35" max="39" width="8.54296875" style="85" customWidth="1"/>
    <col min="40" max="41" width="9.1796875" style="141" customWidth="1"/>
    <col min="42" max="42" width="15.54296875" style="141" customWidth="1"/>
    <col min="43" max="43" width="14.81640625" style="141" customWidth="1"/>
    <col min="44" max="44" width="13.1796875" style="141" customWidth="1"/>
    <col min="45" max="45" width="14.1796875" style="141" customWidth="1"/>
    <col min="46" max="55" width="14.26953125" style="141" customWidth="1"/>
    <col min="56" max="60" width="13.54296875" style="85" hidden="1" customWidth="1"/>
    <col min="61" max="62" width="13.1796875" style="85" hidden="1" customWidth="1"/>
    <col min="63" max="63" width="9.1796875" style="141" customWidth="1"/>
    <col min="64" max="64" width="14.54296875" style="141" bestFit="1" customWidth="1"/>
    <col min="65" max="67" width="9.1796875" style="141"/>
    <col min="68" max="68" width="14.26953125" style="141" customWidth="1"/>
    <col min="69" max="16384" width="9.1796875" style="141"/>
  </cols>
  <sheetData>
    <row r="1" spans="1:68"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row>
    <row r="2" spans="1:68" ht="14.5" customHeight="1" thickBot="1">
      <c r="T2" s="141" t="s">
        <v>49</v>
      </c>
      <c r="AO2" s="17"/>
      <c r="AP2" s="141" t="s">
        <v>38</v>
      </c>
    </row>
    <row r="3" spans="1:68" s="78" customFormat="1" ht="54.75" customHeight="1">
      <c r="B3" s="78" t="s">
        <v>4</v>
      </c>
      <c r="C3" s="78" t="s">
        <v>66</v>
      </c>
      <c r="D3" s="78" t="s">
        <v>29</v>
      </c>
      <c r="E3" s="78" t="s">
        <v>39</v>
      </c>
      <c r="F3" s="78" t="s">
        <v>44</v>
      </c>
      <c r="G3" s="78" t="s">
        <v>43</v>
      </c>
      <c r="H3" s="78" t="s">
        <v>10</v>
      </c>
      <c r="I3" s="79" t="s">
        <v>6</v>
      </c>
      <c r="J3" s="79" t="s">
        <v>9</v>
      </c>
      <c r="K3" s="79" t="s">
        <v>7</v>
      </c>
      <c r="L3" s="79" t="s">
        <v>8</v>
      </c>
      <c r="M3" s="79" t="s">
        <v>45</v>
      </c>
      <c r="N3" s="78" t="s">
        <v>306</v>
      </c>
      <c r="O3" s="78" t="s">
        <v>13</v>
      </c>
      <c r="P3" s="78" t="s">
        <v>34</v>
      </c>
      <c r="Q3" s="81"/>
      <c r="R3" s="105" t="s">
        <v>307</v>
      </c>
      <c r="S3" s="105" t="s">
        <v>315</v>
      </c>
      <c r="T3" s="78">
        <v>2015</v>
      </c>
      <c r="U3" s="78">
        <v>2016</v>
      </c>
      <c r="V3" s="78">
        <v>2017</v>
      </c>
      <c r="W3" s="78">
        <v>2018</v>
      </c>
      <c r="X3" s="78">
        <v>2019</v>
      </c>
      <c r="Y3" s="78">
        <v>2020</v>
      </c>
      <c r="Z3" s="78">
        <v>2021</v>
      </c>
      <c r="AA3" s="78">
        <v>2022</v>
      </c>
      <c r="AB3" s="78">
        <v>2023</v>
      </c>
      <c r="AC3" s="78">
        <v>2024</v>
      </c>
      <c r="AD3" s="78">
        <v>2025</v>
      </c>
      <c r="AE3" s="78">
        <v>2026</v>
      </c>
      <c r="AF3" s="78">
        <v>2027</v>
      </c>
      <c r="AG3" s="86">
        <v>2028</v>
      </c>
      <c r="AH3" s="86">
        <v>2029</v>
      </c>
      <c r="AI3" s="86">
        <v>2030</v>
      </c>
      <c r="AJ3" s="86">
        <v>2031</v>
      </c>
      <c r="AK3" s="86">
        <v>2032</v>
      </c>
      <c r="AL3" s="86">
        <v>2033</v>
      </c>
      <c r="AM3" s="86">
        <v>2034</v>
      </c>
      <c r="AO3" s="80"/>
      <c r="AP3" s="92" t="s">
        <v>316</v>
      </c>
      <c r="AQ3" s="93" t="s">
        <v>317</v>
      </c>
      <c r="AR3" s="78">
        <v>2016</v>
      </c>
      <c r="AS3" s="78">
        <v>2017</v>
      </c>
      <c r="AT3" s="78">
        <v>2018</v>
      </c>
      <c r="AU3" s="78">
        <v>2019</v>
      </c>
      <c r="AV3" s="78">
        <v>2020</v>
      </c>
      <c r="AW3" s="78">
        <v>2021</v>
      </c>
      <c r="AX3" s="78">
        <v>2022</v>
      </c>
      <c r="AY3" s="78">
        <v>2023</v>
      </c>
      <c r="AZ3" s="78">
        <v>2024</v>
      </c>
      <c r="BA3" s="78">
        <v>2025</v>
      </c>
      <c r="BB3" s="78">
        <v>2026</v>
      </c>
      <c r="BC3" s="78">
        <v>2027</v>
      </c>
      <c r="BD3" s="86">
        <v>2028</v>
      </c>
      <c r="BE3" s="86">
        <v>2029</v>
      </c>
      <c r="BF3" s="86">
        <v>2030</v>
      </c>
      <c r="BG3" s="86">
        <v>2031</v>
      </c>
      <c r="BH3" s="86">
        <v>2032</v>
      </c>
      <c r="BI3" s="86">
        <v>2033</v>
      </c>
      <c r="BJ3" s="86">
        <v>2034</v>
      </c>
    </row>
    <row r="4" spans="1:68" s="142" customFormat="1">
      <c r="A4" s="71" t="s">
        <v>293</v>
      </c>
      <c r="C4" s="141"/>
      <c r="I4" s="12"/>
      <c r="J4" s="12"/>
      <c r="K4" s="12"/>
      <c r="L4" s="12"/>
      <c r="M4" s="12"/>
      <c r="N4" s="15"/>
      <c r="Q4" s="148"/>
      <c r="R4" s="148"/>
      <c r="S4" s="148"/>
      <c r="AG4" s="87"/>
      <c r="AH4" s="87"/>
      <c r="AI4" s="87"/>
      <c r="AJ4" s="87"/>
      <c r="AK4" s="87"/>
      <c r="AL4" s="87"/>
      <c r="AM4" s="87"/>
      <c r="AO4" s="18"/>
      <c r="AP4" s="146"/>
      <c r="AQ4" s="95"/>
      <c r="BD4" s="87"/>
      <c r="BE4" s="87"/>
      <c r="BF4" s="87"/>
      <c r="BG4" s="87"/>
      <c r="BH4" s="87"/>
      <c r="BI4" s="87"/>
      <c r="BJ4" s="87"/>
      <c r="BM4" s="142" t="s">
        <v>26</v>
      </c>
      <c r="BN4" s="142" t="s">
        <v>24</v>
      </c>
      <c r="BO4" s="142" t="s">
        <v>23</v>
      </c>
      <c r="BP4" s="142" t="s">
        <v>27</v>
      </c>
    </row>
    <row r="5" spans="1:68" s="142" customFormat="1">
      <c r="A5" s="151" t="s">
        <v>445</v>
      </c>
      <c r="C5" s="141"/>
      <c r="I5" s="12"/>
      <c r="J5" s="12"/>
      <c r="K5" s="12"/>
      <c r="L5" s="12"/>
      <c r="M5" s="12"/>
      <c r="N5" s="15"/>
      <c r="Q5" s="148"/>
      <c r="R5" s="148"/>
      <c r="S5" s="148"/>
      <c r="T5" s="152">
        <v>0</v>
      </c>
      <c r="U5" s="152">
        <v>0</v>
      </c>
      <c r="V5" s="192">
        <v>0</v>
      </c>
      <c r="W5" s="192">
        <v>0.1</v>
      </c>
      <c r="X5" s="192">
        <v>0.1</v>
      </c>
      <c r="Y5" s="192">
        <v>0.1</v>
      </c>
      <c r="Z5" s="192">
        <v>0.1</v>
      </c>
      <c r="AA5" s="192">
        <v>0.1</v>
      </c>
      <c r="AB5" s="192">
        <v>0.1</v>
      </c>
      <c r="AC5" s="192">
        <v>0.1</v>
      </c>
      <c r="AD5" s="192">
        <v>0.1</v>
      </c>
      <c r="AE5" s="192">
        <v>0.1</v>
      </c>
      <c r="AF5" s="192">
        <v>0.1</v>
      </c>
      <c r="AG5" s="87"/>
      <c r="AH5" s="87"/>
      <c r="AI5" s="87"/>
      <c r="AJ5" s="87"/>
      <c r="AK5" s="87"/>
      <c r="AL5" s="87"/>
      <c r="AM5" s="87"/>
      <c r="AO5" s="18"/>
      <c r="AP5" s="146"/>
      <c r="AQ5" s="95"/>
      <c r="BD5" s="87"/>
      <c r="BE5" s="87"/>
      <c r="BF5" s="87"/>
      <c r="BG5" s="87"/>
      <c r="BH5" s="87"/>
      <c r="BI5" s="87"/>
      <c r="BJ5" s="87"/>
    </row>
    <row r="6" spans="1:68">
      <c r="A6" s="142" t="s">
        <v>46</v>
      </c>
      <c r="N6" s="15"/>
      <c r="Q6" s="148"/>
      <c r="R6" s="148"/>
      <c r="S6" s="148"/>
      <c r="T6" s="143">
        <v>0</v>
      </c>
      <c r="U6" s="143">
        <v>0</v>
      </c>
      <c r="V6" s="192">
        <v>0</v>
      </c>
      <c r="W6" s="192">
        <v>0.1</v>
      </c>
      <c r="X6" s="192">
        <v>0.1</v>
      </c>
      <c r="Y6" s="192">
        <v>0.1</v>
      </c>
      <c r="Z6" s="192">
        <v>0.1</v>
      </c>
      <c r="AA6" s="192">
        <v>0.1</v>
      </c>
      <c r="AB6" s="192">
        <v>0.1</v>
      </c>
      <c r="AC6" s="192">
        <v>0.1</v>
      </c>
      <c r="AD6" s="192">
        <v>0.1</v>
      </c>
      <c r="AE6" s="192">
        <v>0.1</v>
      </c>
      <c r="AF6" s="192">
        <v>0.1</v>
      </c>
      <c r="AG6" s="88"/>
      <c r="AH6" s="88"/>
      <c r="AI6" s="88"/>
      <c r="AJ6" s="88"/>
      <c r="AK6" s="88"/>
      <c r="AL6" s="88"/>
      <c r="AM6" s="88"/>
      <c r="AO6" s="18"/>
      <c r="AP6" s="96"/>
      <c r="AQ6" s="97"/>
    </row>
    <row r="7" spans="1:68">
      <c r="A7" s="69" t="s">
        <v>414</v>
      </c>
      <c r="E7" s="141" t="s">
        <v>304</v>
      </c>
      <c r="F7" s="21">
        <v>42475</v>
      </c>
      <c r="G7" s="141" t="s">
        <v>416</v>
      </c>
      <c r="H7" s="141" t="s">
        <v>11</v>
      </c>
      <c r="I7" s="467">
        <v>97</v>
      </c>
      <c r="J7" s="19">
        <v>0.1</v>
      </c>
      <c r="K7" s="143">
        <v>0.03</v>
      </c>
      <c r="L7" s="77">
        <v>9.5000000000000001E-2</v>
      </c>
      <c r="N7" s="28">
        <v>1.2500000000000001E-2</v>
      </c>
      <c r="O7" s="141" t="s">
        <v>27</v>
      </c>
      <c r="P7" s="141" t="s">
        <v>36</v>
      </c>
      <c r="Q7" s="148"/>
      <c r="R7" s="106">
        <v>1200</v>
      </c>
      <c r="S7" s="463">
        <f>$R7*(POWER(1+$N7,10))</f>
        <v>1358.7249955971085</v>
      </c>
      <c r="T7" s="464"/>
      <c r="U7" s="464"/>
      <c r="V7" s="452">
        <f>$S7*V$6</f>
        <v>0</v>
      </c>
      <c r="W7" s="452">
        <f t="shared" ref="W7:AL13" si="0">$S7*W$6</f>
        <v>135.87249955971086</v>
      </c>
      <c r="X7" s="452">
        <f t="shared" si="0"/>
        <v>135.87249955971086</v>
      </c>
      <c r="Y7" s="452">
        <f t="shared" si="0"/>
        <v>135.87249955971086</v>
      </c>
      <c r="Z7" s="452">
        <f t="shared" si="0"/>
        <v>135.87249955971086</v>
      </c>
      <c r="AA7" s="452">
        <f t="shared" si="0"/>
        <v>135.87249955971086</v>
      </c>
      <c r="AB7" s="452">
        <f t="shared" si="0"/>
        <v>135.87249955971086</v>
      </c>
      <c r="AC7" s="452">
        <f t="shared" si="0"/>
        <v>135.87249955971086</v>
      </c>
      <c r="AD7" s="452">
        <f t="shared" si="0"/>
        <v>135.87249955971086</v>
      </c>
      <c r="AE7" s="452">
        <f t="shared" si="0"/>
        <v>135.87249955971086</v>
      </c>
      <c r="AF7" s="452">
        <f t="shared" si="0"/>
        <v>135.87249955971086</v>
      </c>
      <c r="AG7" s="452">
        <f t="shared" si="0"/>
        <v>0</v>
      </c>
      <c r="AH7" s="452">
        <f t="shared" si="0"/>
        <v>0</v>
      </c>
      <c r="AI7" s="452">
        <f t="shared" si="0"/>
        <v>0</v>
      </c>
      <c r="AJ7" s="452">
        <f t="shared" si="0"/>
        <v>0</v>
      </c>
      <c r="AK7" s="452">
        <f t="shared" si="0"/>
        <v>0</v>
      </c>
      <c r="AL7" s="452">
        <f t="shared" si="0"/>
        <v>0</v>
      </c>
      <c r="AM7" s="452">
        <f t="shared" ref="AG7:AM13" si="1">$S7*AM$6</f>
        <v>0</v>
      </c>
      <c r="AO7" s="18"/>
      <c r="AP7" s="98">
        <f>NPV('AMX Global Tab (C)'!$B$13,AR7:BC7)</f>
        <v>110610.37251279908</v>
      </c>
      <c r="AQ7" s="149">
        <f>SUM(AR7:BC7)</f>
        <v>193070.60532497027</v>
      </c>
      <c r="AR7" s="144">
        <f>U7*$I7*'AMX Global Tab (C)'!K$31*(1+$J7)*(1+$K7)*(1+$L7)</f>
        <v>0</v>
      </c>
      <c r="AS7" s="144">
        <f>V7*$I7*'AMX Global Tab (C)'!L$31*(1+$J7)*(1+$K7)*(1+$L7)</f>
        <v>0</v>
      </c>
      <c r="AT7" s="144">
        <f>W7*$I7*'AMX Global Tab (C)'!M$31*(1+$J7)*(1+$K7)*(1+$L7)</f>
        <v>16841.646713061975</v>
      </c>
      <c r="AU7" s="144">
        <f>X7*$I7*'AMX Global Tab (C)'!N$31*(1+$J7)*(1+$K7)*(1+$L7)</f>
        <v>17346.896114453833</v>
      </c>
      <c r="AV7" s="144">
        <f>Y7*$I7*'AMX Global Tab (C)'!O$31*(1+$J7)*(1+$K7)*(1+$L7)</f>
        <v>17867.302997887447</v>
      </c>
      <c r="AW7" s="144">
        <f>Z7*$I7*'AMX Global Tab (C)'!P$31*(1+$J7)*(1+$K7)*(1+$L7)</f>
        <v>18403.322087824075</v>
      </c>
      <c r="AX7" s="144">
        <f>AA7*$I7*'AMX Global Tab (C)'!Q$31*(1+$J7)*(1+$K7)*(1+$L7)</f>
        <v>18955.421750458798</v>
      </c>
      <c r="AY7" s="144">
        <f>AB7*$I7*'AMX Global Tab (C)'!R$31*(1+$J7)*(1+$K7)*(1+$L7)</f>
        <v>19524.084402972567</v>
      </c>
      <c r="AZ7" s="144">
        <f>AC7*$I7*'AMX Global Tab (C)'!S$31*(1+$J7)*(1+$K7)*(1+$L7)</f>
        <v>20109.806935061737</v>
      </c>
      <c r="BA7" s="144">
        <f>AD7*$I7*'AMX Global Tab (C)'!T$31*(1+$J7)*(1+$K7)*(1+$L7)</f>
        <v>20713.101143113592</v>
      </c>
      <c r="BB7" s="144">
        <f>AE7*$I7*'AMX Global Tab (C)'!U$31*(1+$J7)*(1+$K7)*(1+$L7)</f>
        <v>21334.494177406999</v>
      </c>
      <c r="BC7" s="144">
        <f>AF7*$I7*'AMX Global Tab (C)'!V$31*(1+$J7)*(1+$K7)*(1+$L7)</f>
        <v>21974.52900272921</v>
      </c>
      <c r="BD7" s="91">
        <f>AG7*$I7*'AMX Global Tab (C)'!W$31*(1+$J7)*(1+$K7)*(1+$L7)</f>
        <v>0</v>
      </c>
      <c r="BE7" s="91">
        <f>AH7*$I7*'AMX Global Tab (C)'!X$31*(1+$J7)*(1+$K7)*(1+$L7)</f>
        <v>0</v>
      </c>
      <c r="BF7" s="91">
        <f>AI7*$I7*'AMX Global Tab (C)'!Y$31*(1+$J7)*(1+$K7)*(1+$L7)</f>
        <v>0</v>
      </c>
      <c r="BG7" s="91">
        <f>AJ7*$I7*'AMX Global Tab (C)'!Z$31*(1+$J7)*(1+$K7)*(1+$L7)</f>
        <v>0</v>
      </c>
      <c r="BH7" s="91">
        <f>AK7*$I7*'AMX Global Tab (C)'!AA$31*(1+$J7)*(1+$K7)*(1+$L7)</f>
        <v>0</v>
      </c>
      <c r="BI7" s="91">
        <f>AL7*$I7*'AMX Global Tab (C)'!AB$31*(1+$J7)*(1+$K7)*(1+$L7)</f>
        <v>0</v>
      </c>
      <c r="BJ7" s="91">
        <f>AM7*$I7*'AMX Global Tab (C)'!AC$31*(1+$J7)*(1+$K7)*(1+$L7)</f>
        <v>0</v>
      </c>
      <c r="BM7" s="141">
        <f>IF($O7="Initiation",SUM($AR7:$BA7),0)</f>
        <v>0</v>
      </c>
      <c r="BN7" s="141">
        <f>IF($O7="Planning",SUM($AR7:$BC7),0)</f>
        <v>0</v>
      </c>
      <c r="BO7" s="141">
        <f>IF($O7="Design",SUM($AR7:$BC7),0)</f>
        <v>0</v>
      </c>
      <c r="BP7" s="141">
        <f>IF($O7="Execution",SUM($AS7:$AY7),0)</f>
        <v>108938.6740666587</v>
      </c>
    </row>
    <row r="8" spans="1:68">
      <c r="A8" s="69" t="s">
        <v>415</v>
      </c>
      <c r="E8" s="141" t="s">
        <v>304</v>
      </c>
      <c r="F8" s="21">
        <v>42475</v>
      </c>
      <c r="G8" s="141" t="s">
        <v>417</v>
      </c>
      <c r="H8" s="141" t="s">
        <v>11</v>
      </c>
      <c r="I8" s="467">
        <v>87</v>
      </c>
      <c r="J8" s="19">
        <f>'AMX Global Tab (C)'!$B$9</f>
        <v>0.1</v>
      </c>
      <c r="K8" s="143">
        <v>0.03</v>
      </c>
      <c r="L8" s="77">
        <v>9.5000000000000001E-2</v>
      </c>
      <c r="N8" s="28">
        <v>1.2500000000000001E-2</v>
      </c>
      <c r="O8" s="141" t="s">
        <v>27</v>
      </c>
      <c r="P8" s="141" t="s">
        <v>36</v>
      </c>
      <c r="Q8" s="148"/>
      <c r="R8" s="106">
        <v>1000000</v>
      </c>
      <c r="S8" s="463">
        <f t="shared" ref="S8:S13" si="2">$R8*(POWER(1+$N8,10))</f>
        <v>1132270.8296642571</v>
      </c>
      <c r="T8" s="452">
        <f>$R8*T$6</f>
        <v>0</v>
      </c>
      <c r="U8" s="452">
        <f t="shared" ref="U8:U13" si="3">$R8*U$6</f>
        <v>0</v>
      </c>
      <c r="V8" s="452">
        <f t="shared" ref="V8:AF14" si="4">$S8*V$6</f>
        <v>0</v>
      </c>
      <c r="W8" s="452">
        <f t="shared" si="0"/>
        <v>113227.08296642572</v>
      </c>
      <c r="X8" s="452">
        <f t="shared" si="0"/>
        <v>113227.08296642572</v>
      </c>
      <c r="Y8" s="452">
        <f t="shared" si="0"/>
        <v>113227.08296642572</v>
      </c>
      <c r="Z8" s="452">
        <f t="shared" si="0"/>
        <v>113227.08296642572</v>
      </c>
      <c r="AA8" s="452">
        <f t="shared" si="0"/>
        <v>113227.08296642572</v>
      </c>
      <c r="AB8" s="452">
        <f t="shared" si="0"/>
        <v>113227.08296642572</v>
      </c>
      <c r="AC8" s="452">
        <f t="shared" si="0"/>
        <v>113227.08296642572</v>
      </c>
      <c r="AD8" s="452">
        <f t="shared" si="0"/>
        <v>113227.08296642572</v>
      </c>
      <c r="AE8" s="452">
        <f t="shared" si="0"/>
        <v>113227.08296642572</v>
      </c>
      <c r="AF8" s="452">
        <f t="shared" si="0"/>
        <v>113227.08296642572</v>
      </c>
      <c r="AG8" s="452">
        <f t="shared" si="1"/>
        <v>0</v>
      </c>
      <c r="AH8" s="452">
        <f t="shared" si="1"/>
        <v>0</v>
      </c>
      <c r="AI8" s="452">
        <f t="shared" si="1"/>
        <v>0</v>
      </c>
      <c r="AJ8" s="452">
        <f t="shared" si="1"/>
        <v>0</v>
      </c>
      <c r="AK8" s="452">
        <f t="shared" si="1"/>
        <v>0</v>
      </c>
      <c r="AL8" s="452">
        <f t="shared" si="1"/>
        <v>0</v>
      </c>
      <c r="AM8" s="452">
        <f t="shared" si="1"/>
        <v>0</v>
      </c>
      <c r="AO8" s="18"/>
      <c r="AP8" s="98">
        <f>NPV('AMX Global Tab (C)'!$B$13,AR8:BC8)</f>
        <v>82672701.104927152</v>
      </c>
      <c r="AQ8" s="149">
        <f t="shared" ref="AQ8:AQ53" si="5">SUM(AR8:BC8)</f>
        <v>144305349.34082827</v>
      </c>
      <c r="AR8" s="144">
        <f>U8*$I8*'AMX Global Tab (C)'!K$31*(1+$J8)*(1+$K8)*(1+$L8)</f>
        <v>0</v>
      </c>
      <c r="AS8" s="144">
        <f>V8*$I8*'AMX Global Tab (C)'!L$31*(1+$J8)*(1+$K8)*(1+$L8)</f>
        <v>0</v>
      </c>
      <c r="AT8" s="144">
        <f>W8*$I8*'AMX Global Tab (C)'!M$31*(1+$J8)*(1+$K8)*(1+$L8)</f>
        <v>12587828.728834983</v>
      </c>
      <c r="AU8" s="144">
        <f>X8*$I8*'AMX Global Tab (C)'!N$31*(1+$J8)*(1+$K8)*(1+$L8)</f>
        <v>12965463.590700028</v>
      </c>
      <c r="AV8" s="144">
        <f>Y8*$I8*'AMX Global Tab (C)'!O$31*(1+$J8)*(1+$K8)*(1+$L8)</f>
        <v>13354427.498421036</v>
      </c>
      <c r="AW8" s="144">
        <f>Z8*$I8*'AMX Global Tab (C)'!P$31*(1+$J8)*(1+$K8)*(1+$L8)</f>
        <v>13755060.323373666</v>
      </c>
      <c r="AX8" s="144">
        <f>AA8*$I8*'AMX Global Tab (C)'!Q$31*(1+$J8)*(1+$K8)*(1+$L8)</f>
        <v>14167712.133074874</v>
      </c>
      <c r="AY8" s="144">
        <f>AB8*$I8*'AMX Global Tab (C)'!R$31*(1+$J8)*(1+$K8)*(1+$L8)</f>
        <v>14592743.49706712</v>
      </c>
      <c r="AZ8" s="144">
        <f>AC8*$I8*'AMX Global Tab (C)'!S$31*(1+$J8)*(1+$K8)*(1+$L8)</f>
        <v>15030525.801979138</v>
      </c>
      <c r="BA8" s="144">
        <f>AD8*$I8*'AMX Global Tab (C)'!T$31*(1+$J8)*(1+$K8)*(1+$L8)</f>
        <v>15481441.576038511</v>
      </c>
      <c r="BB8" s="144">
        <f>AE8*$I8*'AMX Global Tab (C)'!U$31*(1+$J8)*(1+$K8)*(1+$L8)</f>
        <v>15945884.823319666</v>
      </c>
      <c r="BC8" s="144">
        <f>AF8*$I8*'AMX Global Tab (C)'!V$31*(1+$J8)*(1+$K8)*(1+$L8)</f>
        <v>16424261.368019257</v>
      </c>
      <c r="BD8" s="91">
        <f>AG8*$I8*'AMX Global Tab (C)'!W$31*(1+$J8)*(1+$K8)*(1+$L8)</f>
        <v>0</v>
      </c>
      <c r="BE8" s="91">
        <f>AH8*$I8*'AMX Global Tab (C)'!X$31*(1+$J8)*(1+$K8)*(1+$L8)</f>
        <v>0</v>
      </c>
      <c r="BF8" s="91">
        <f>AI8*$I8*'AMX Global Tab (C)'!Y$31*(1+$J8)*(1+$K8)*(1+$L8)</f>
        <v>0</v>
      </c>
      <c r="BG8" s="91">
        <f>AJ8*$I8*'AMX Global Tab (C)'!Z$31*(1+$J8)*(1+$K8)*(1+$L8)</f>
        <v>0</v>
      </c>
      <c r="BH8" s="91">
        <f>AK8*$I8*'AMX Global Tab (C)'!AA$31*(1+$J8)*(1+$K8)*(1+$L8)</f>
        <v>0</v>
      </c>
      <c r="BI8" s="91">
        <f>AL8*$I8*'AMX Global Tab (C)'!AB$31*(1+$J8)*(1+$K8)*(1+$L8)</f>
        <v>0</v>
      </c>
      <c r="BJ8" s="91">
        <f>AM8*$I8*'AMX Global Tab (C)'!AC$31*(1+$J8)*(1+$K8)*(1+$L8)</f>
        <v>0</v>
      </c>
      <c r="BM8" s="141">
        <f t="shared" ref="BM8:BM53" si="6">IF($O8="Initiation",SUM($AR8:$BA8),0)</f>
        <v>0</v>
      </c>
      <c r="BN8" s="141">
        <f t="shared" ref="BN8:BN53" si="7">IF($O8="Planning",SUM($AR8:$BC8),0)</f>
        <v>0</v>
      </c>
      <c r="BO8" s="141">
        <f t="shared" ref="BO8:BO53" si="8">IF($O8="Design",SUM($AR8:$BC8),0)</f>
        <v>0</v>
      </c>
      <c r="BP8" s="141">
        <f t="shared" ref="BP8:BP52" si="9">IF($O8="Execution",SUM($AS8:$AY8),0)</f>
        <v>81423235.771471709</v>
      </c>
    </row>
    <row r="9" spans="1:68">
      <c r="A9" s="73" t="s">
        <v>323</v>
      </c>
      <c r="E9" s="141" t="s">
        <v>304</v>
      </c>
      <c r="F9" s="21">
        <v>42475</v>
      </c>
      <c r="G9" s="141" t="s">
        <v>321</v>
      </c>
      <c r="H9" s="141" t="s">
        <v>11</v>
      </c>
      <c r="I9" s="467">
        <v>119</v>
      </c>
      <c r="J9" s="19">
        <v>0.1</v>
      </c>
      <c r="K9" s="143">
        <v>0.03</v>
      </c>
      <c r="L9" s="77">
        <v>9.5000000000000001E-2</v>
      </c>
      <c r="N9" s="28">
        <v>1.2500000000000001E-2</v>
      </c>
      <c r="O9" s="141" t="s">
        <v>27</v>
      </c>
      <c r="P9" s="141" t="s">
        <v>36</v>
      </c>
      <c r="Q9" s="148"/>
      <c r="R9" s="106">
        <v>660</v>
      </c>
      <c r="S9" s="463">
        <f t="shared" si="2"/>
        <v>747.29874757840969</v>
      </c>
      <c r="T9" s="452"/>
      <c r="U9" s="452"/>
      <c r="V9" s="452">
        <f t="shared" si="4"/>
        <v>0</v>
      </c>
      <c r="W9" s="452">
        <f t="shared" si="0"/>
        <v>74.729874757840975</v>
      </c>
      <c r="X9" s="452">
        <f t="shared" si="0"/>
        <v>74.729874757840975</v>
      </c>
      <c r="Y9" s="452">
        <f t="shared" si="0"/>
        <v>74.729874757840975</v>
      </c>
      <c r="Z9" s="452">
        <f t="shared" si="0"/>
        <v>74.729874757840975</v>
      </c>
      <c r="AA9" s="452">
        <f t="shared" si="0"/>
        <v>74.729874757840975</v>
      </c>
      <c r="AB9" s="452">
        <f t="shared" si="0"/>
        <v>74.729874757840975</v>
      </c>
      <c r="AC9" s="452">
        <f t="shared" si="0"/>
        <v>74.729874757840975</v>
      </c>
      <c r="AD9" s="452">
        <f t="shared" si="0"/>
        <v>74.729874757840975</v>
      </c>
      <c r="AE9" s="452">
        <f t="shared" si="0"/>
        <v>74.729874757840975</v>
      </c>
      <c r="AF9" s="452">
        <f t="shared" si="0"/>
        <v>74.729874757840975</v>
      </c>
      <c r="AG9" s="452">
        <f t="shared" si="1"/>
        <v>0</v>
      </c>
      <c r="AH9" s="452">
        <f t="shared" si="1"/>
        <v>0</v>
      </c>
      <c r="AI9" s="452">
        <f t="shared" si="1"/>
        <v>0</v>
      </c>
      <c r="AJ9" s="452">
        <f t="shared" si="1"/>
        <v>0</v>
      </c>
      <c r="AK9" s="452">
        <f t="shared" si="1"/>
        <v>0</v>
      </c>
      <c r="AL9" s="452">
        <f t="shared" si="1"/>
        <v>0</v>
      </c>
      <c r="AM9" s="452">
        <f t="shared" si="1"/>
        <v>0</v>
      </c>
      <c r="AO9" s="18"/>
      <c r="AP9" s="98">
        <f>NPV('AMX Global Tab (C)'!$B$13,AR9:BC9)</f>
        <v>80439.97942166595</v>
      </c>
      <c r="AQ9" s="149">
        <f t="shared" si="5"/>
        <v>130272.89812906497</v>
      </c>
      <c r="AR9" s="144"/>
      <c r="AS9" s="144">
        <f>V9*$I9*'AMX Global Tab (C)'!L$31*(1+$J9)*(1+$K9)*(1+$L9)</f>
        <v>0</v>
      </c>
      <c r="AT9" s="144">
        <f>W9*$I9*'AMX Global Tab (C)'!M$31*(1+$J9)*(1+$K9)*(1+$L9)</f>
        <v>11363.770900720681</v>
      </c>
      <c r="AU9" s="144">
        <f>X9*$I9*'AMX Global Tab (C)'!N$31*(1+$J9)*(1+$K9)*(1+$L9)</f>
        <v>11704.684027742302</v>
      </c>
      <c r="AV9" s="144">
        <f>Y9*$I9*'AMX Global Tab (C)'!O$31*(1+$J9)*(1+$K9)*(1+$L9)</f>
        <v>12055.824548574572</v>
      </c>
      <c r="AW9" s="144">
        <f>Z9*$I9*'AMX Global Tab (C)'!P$31*(1+$J9)*(1+$K9)*(1+$L9)</f>
        <v>12417.499285031812</v>
      </c>
      <c r="AX9" s="144">
        <f>AA9*$I9*'AMX Global Tab (C)'!Q$31*(1+$J9)*(1+$K9)*(1+$L9)</f>
        <v>12790.024263582764</v>
      </c>
      <c r="AY9" s="144">
        <f>AB9*$I9*'AMX Global Tab (C)'!R$31*(1+$J9)*(1+$K9)*(1+$L9)</f>
        <v>13173.72499149025</v>
      </c>
      <c r="AZ9" s="144">
        <f>AC9*$I9*'AMX Global Tab (C)'!S$31*(1+$J9)*(1+$K9)*(1+$L9)</f>
        <v>13568.936741234957</v>
      </c>
      <c r="BA9" s="144">
        <f>AD9*$I9*'AMX Global Tab (C)'!T$31*(1+$J9)*(1+$K9)*(1+$L9)</f>
        <v>13976.004843472005</v>
      </c>
      <c r="BB9" s="144">
        <f>AE9*$I9*'AMX Global Tab (C)'!U$31*(1+$J9)*(1+$K9)*(1+$L9)</f>
        <v>14395.284988776166</v>
      </c>
      <c r="BC9" s="144">
        <f>AF9*$I9*'AMX Global Tab (C)'!V$31*(1+$J9)*(1+$K9)*(1+$L9)</f>
        <v>14827.14353843945</v>
      </c>
      <c r="BD9" s="91"/>
      <c r="BE9" s="91"/>
      <c r="BF9" s="91"/>
      <c r="BG9" s="91"/>
      <c r="BH9" s="91"/>
      <c r="BI9" s="91"/>
      <c r="BJ9" s="91"/>
      <c r="BM9" s="141">
        <f t="shared" si="6"/>
        <v>0</v>
      </c>
      <c r="BN9" s="141">
        <f t="shared" si="7"/>
        <v>0</v>
      </c>
      <c r="BO9" s="141">
        <f t="shared" si="8"/>
        <v>0</v>
      </c>
      <c r="BP9" s="141">
        <f t="shared" si="9"/>
        <v>73505.52801714238</v>
      </c>
    </row>
    <row r="10" spans="1:68">
      <c r="A10" s="73" t="s">
        <v>309</v>
      </c>
      <c r="E10" s="141" t="s">
        <v>304</v>
      </c>
      <c r="F10" s="21">
        <v>42475</v>
      </c>
      <c r="G10" s="141" t="s">
        <v>314</v>
      </c>
      <c r="H10" s="141" t="s">
        <v>11</v>
      </c>
      <c r="I10" s="467">
        <v>119</v>
      </c>
      <c r="J10" s="19">
        <v>0.1</v>
      </c>
      <c r="K10" s="143">
        <v>0.03</v>
      </c>
      <c r="L10" s="77">
        <v>9.5000000000000001E-2</v>
      </c>
      <c r="N10" s="28">
        <v>1.2500000000000001E-2</v>
      </c>
      <c r="O10" s="141" t="s">
        <v>27</v>
      </c>
      <c r="P10" s="141" t="s">
        <v>36</v>
      </c>
      <c r="Q10" s="148"/>
      <c r="R10" s="106">
        <v>21300</v>
      </c>
      <c r="S10" s="463">
        <f t="shared" si="2"/>
        <v>24117.368671848679</v>
      </c>
      <c r="T10" s="452"/>
      <c r="U10" s="452"/>
      <c r="V10" s="452">
        <f t="shared" si="4"/>
        <v>0</v>
      </c>
      <c r="W10" s="452">
        <f t="shared" si="0"/>
        <v>2411.7368671848681</v>
      </c>
      <c r="X10" s="452">
        <f t="shared" si="0"/>
        <v>2411.7368671848681</v>
      </c>
      <c r="Y10" s="452">
        <f t="shared" si="0"/>
        <v>2411.7368671848681</v>
      </c>
      <c r="Z10" s="452">
        <f t="shared" si="0"/>
        <v>2411.7368671848681</v>
      </c>
      <c r="AA10" s="452">
        <f t="shared" si="0"/>
        <v>2411.7368671848681</v>
      </c>
      <c r="AB10" s="452">
        <f t="shared" si="0"/>
        <v>2411.7368671848681</v>
      </c>
      <c r="AC10" s="452">
        <f t="shared" si="0"/>
        <v>2411.7368671848681</v>
      </c>
      <c r="AD10" s="452">
        <f t="shared" si="0"/>
        <v>2411.7368671848681</v>
      </c>
      <c r="AE10" s="452">
        <f t="shared" si="0"/>
        <v>2411.7368671848681</v>
      </c>
      <c r="AF10" s="452">
        <f t="shared" si="0"/>
        <v>2411.7368671848681</v>
      </c>
      <c r="AG10" s="452">
        <f t="shared" si="1"/>
        <v>0</v>
      </c>
      <c r="AH10" s="452">
        <f t="shared" si="1"/>
        <v>0</v>
      </c>
      <c r="AI10" s="452">
        <f t="shared" si="1"/>
        <v>0</v>
      </c>
      <c r="AJ10" s="452">
        <f t="shared" si="1"/>
        <v>0</v>
      </c>
      <c r="AK10" s="452">
        <f t="shared" si="1"/>
        <v>0</v>
      </c>
      <c r="AL10" s="452">
        <f t="shared" si="1"/>
        <v>0</v>
      </c>
      <c r="AM10" s="452">
        <f t="shared" si="1"/>
        <v>0</v>
      </c>
      <c r="AO10" s="18"/>
      <c r="AP10" s="98">
        <f>NPV('AMX Global Tab (C)'!$B$13,AR10:BC10)</f>
        <v>2408626.3849501018</v>
      </c>
      <c r="AQ10" s="149">
        <f t="shared" si="5"/>
        <v>4204261.7123470977</v>
      </c>
      <c r="AR10" s="144">
        <f>U10*$I10*'AMX Global Tab (C)'!K$31*(1+$J10)*(1+$K10)*(1+$L10)</f>
        <v>0</v>
      </c>
      <c r="AS10" s="144">
        <f>V10*$I10*'AMX Global Tab (C)'!L$31*(1+$J10)*(1+$K10)*(1+$L10)</f>
        <v>0</v>
      </c>
      <c r="AT10" s="144">
        <f>W10*$I10*'AMX Global Tab (C)'!M$31*(1+$J10)*(1+$K10)*(1+$L10)</f>
        <v>366739.87906871299</v>
      </c>
      <c r="AU10" s="144">
        <f>X10*$I10*'AMX Global Tab (C)'!N$31*(1+$J10)*(1+$K10)*(1+$L10)</f>
        <v>377742.07544077438</v>
      </c>
      <c r="AV10" s="144">
        <f>Y10*$I10*'AMX Global Tab (C)'!O$31*(1+$J10)*(1+$K10)*(1+$L10)</f>
        <v>389074.33770399768</v>
      </c>
      <c r="AW10" s="144">
        <f>Z10*$I10*'AMX Global Tab (C)'!P$31*(1+$J10)*(1+$K10)*(1+$L10)</f>
        <v>400746.56783511769</v>
      </c>
      <c r="AX10" s="144">
        <f>AA10*$I10*'AMX Global Tab (C)'!Q$31*(1+$J10)*(1+$K10)*(1+$L10)</f>
        <v>412768.96487017116</v>
      </c>
      <c r="AY10" s="144">
        <f>AB10*$I10*'AMX Global Tab (C)'!R$31*(1+$J10)*(1+$K10)*(1+$L10)</f>
        <v>425152.03381627629</v>
      </c>
      <c r="AZ10" s="144">
        <f>AC10*$I10*'AMX Global Tab (C)'!S$31*(1+$J10)*(1+$K10)*(1+$L10)</f>
        <v>437906.59483076457</v>
      </c>
      <c r="BA10" s="144">
        <f>AD10*$I10*'AMX Global Tab (C)'!T$31*(1+$J10)*(1+$K10)*(1+$L10)</f>
        <v>451043.79267568758</v>
      </c>
      <c r="BB10" s="144">
        <f>AE10*$I10*'AMX Global Tab (C)'!U$31*(1+$J10)*(1+$K10)*(1+$L10)</f>
        <v>464575.10645595827</v>
      </c>
      <c r="BC10" s="144">
        <f>AF10*$I10*'AMX Global Tab (C)'!V$31*(1+$J10)*(1+$K10)*(1+$L10)</f>
        <v>478512.35964963696</v>
      </c>
      <c r="BD10" s="91">
        <f>AG10*$I10*'AMX Global Tab (C)'!W$31*(1+$J10)*(1+$K10)*(1+$L10)</f>
        <v>0</v>
      </c>
      <c r="BE10" s="91">
        <f>AH10*$I10*'AMX Global Tab (C)'!X$31*(1+$J10)*(1+$K10)*(1+$L10)</f>
        <v>0</v>
      </c>
      <c r="BF10" s="91">
        <f>AI10*$I10*'AMX Global Tab (C)'!Y$31*(1+$J10)*(1+$K10)*(1+$L10)</f>
        <v>0</v>
      </c>
      <c r="BG10" s="91">
        <f>AJ10*$I10*'AMX Global Tab (C)'!Z$31*(1+$J10)*(1+$K10)*(1+$L10)</f>
        <v>0</v>
      </c>
      <c r="BH10" s="91">
        <f>AK10*$I10*'AMX Global Tab (C)'!AA$31*(1+$J10)*(1+$K10)*(1+$L10)</f>
        <v>0</v>
      </c>
      <c r="BI10" s="91">
        <f>AL10*$I10*'AMX Global Tab (C)'!AB$31*(1+$J10)*(1+$K10)*(1+$L10)</f>
        <v>0</v>
      </c>
      <c r="BJ10" s="91">
        <f>AM10*$I10*'AMX Global Tab (C)'!AC$31*(1+$J10)*(1+$K10)*(1+$L10)</f>
        <v>0</v>
      </c>
      <c r="BM10" s="141">
        <f t="shared" si="6"/>
        <v>0</v>
      </c>
      <c r="BN10" s="141">
        <f t="shared" si="7"/>
        <v>0</v>
      </c>
      <c r="BO10" s="141">
        <f t="shared" si="8"/>
        <v>0</v>
      </c>
      <c r="BP10" s="141">
        <f t="shared" si="9"/>
        <v>2372223.8587350501</v>
      </c>
    </row>
    <row r="11" spans="1:68">
      <c r="A11" s="73" t="s">
        <v>308</v>
      </c>
      <c r="E11" s="141" t="s">
        <v>304</v>
      </c>
      <c r="F11" s="21">
        <v>42475</v>
      </c>
      <c r="G11" s="141" t="s">
        <v>412</v>
      </c>
      <c r="H11" s="141" t="s">
        <v>11</v>
      </c>
      <c r="I11" s="467">
        <v>210</v>
      </c>
      <c r="J11" s="19">
        <f>'AMX Global Tab (C)'!$B$9</f>
        <v>0.1</v>
      </c>
      <c r="K11" s="143">
        <v>0.03</v>
      </c>
      <c r="L11" s="77">
        <v>9.5000000000000001E-2</v>
      </c>
      <c r="N11" s="28">
        <v>1.2500000000000001E-2</v>
      </c>
      <c r="O11" s="141" t="s">
        <v>27</v>
      </c>
      <c r="P11" s="141" t="s">
        <v>36</v>
      </c>
      <c r="Q11" s="148"/>
      <c r="R11" s="106">
        <v>57000</v>
      </c>
      <c r="S11" s="463">
        <f t="shared" si="2"/>
        <v>64539.437290862661</v>
      </c>
      <c r="T11" s="452">
        <f t="shared" ref="T11:U13" si="10">$R11*T$6</f>
        <v>0</v>
      </c>
      <c r="U11" s="452">
        <f t="shared" si="10"/>
        <v>0</v>
      </c>
      <c r="V11" s="452">
        <f t="shared" si="4"/>
        <v>0</v>
      </c>
      <c r="W11" s="452">
        <f t="shared" si="0"/>
        <v>6453.9437290862661</v>
      </c>
      <c r="X11" s="452">
        <f t="shared" si="0"/>
        <v>6453.9437290862661</v>
      </c>
      <c r="Y11" s="452">
        <f t="shared" si="0"/>
        <v>6453.9437290862661</v>
      </c>
      <c r="Z11" s="452">
        <f t="shared" si="0"/>
        <v>6453.9437290862661</v>
      </c>
      <c r="AA11" s="452">
        <f t="shared" si="0"/>
        <v>6453.9437290862661</v>
      </c>
      <c r="AB11" s="452">
        <f t="shared" si="0"/>
        <v>6453.9437290862661</v>
      </c>
      <c r="AC11" s="452">
        <f t="shared" si="0"/>
        <v>6453.9437290862661</v>
      </c>
      <c r="AD11" s="452">
        <f t="shared" si="0"/>
        <v>6453.9437290862661</v>
      </c>
      <c r="AE11" s="452">
        <f t="shared" si="0"/>
        <v>6453.9437290862661</v>
      </c>
      <c r="AF11" s="452">
        <f t="shared" si="0"/>
        <v>6453.9437290862661</v>
      </c>
      <c r="AG11" s="452">
        <f t="shared" si="1"/>
        <v>0</v>
      </c>
      <c r="AH11" s="452">
        <f t="shared" si="1"/>
        <v>0</v>
      </c>
      <c r="AI11" s="452">
        <f t="shared" si="1"/>
        <v>0</v>
      </c>
      <c r="AJ11" s="452">
        <f t="shared" si="1"/>
        <v>0</v>
      </c>
      <c r="AK11" s="452">
        <f t="shared" si="1"/>
        <v>0</v>
      </c>
      <c r="AL11" s="452">
        <f t="shared" si="1"/>
        <v>0</v>
      </c>
      <c r="AM11" s="452">
        <f t="shared" si="1"/>
        <v>0</v>
      </c>
      <c r="AO11" s="18"/>
      <c r="AP11" s="98">
        <f>NPV('AMX Global Tab (C)'!$B$13,AR11:BC11)</f>
        <v>11374623.358919287</v>
      </c>
      <c r="AQ11" s="149">
        <f t="shared" si="5"/>
        <v>19854425.650686376</v>
      </c>
      <c r="AR11" s="144">
        <f>U11*$I11*'AMX Global Tab (C)'!K$31*(1+$J11)*(1+$K11)*(1+$L11)</f>
        <v>0</v>
      </c>
      <c r="AS11" s="144">
        <f>V11*$I11*'AMX Global Tab (C)'!L$31*(1+$J11)*(1+$K11)*(1+$L11)</f>
        <v>0</v>
      </c>
      <c r="AT11" s="144">
        <f>W11*$I11*'AMX Global Tab (C)'!M$31*(1+$J11)*(1+$K11)*(1+$L11)</f>
        <v>1731911.6078638476</v>
      </c>
      <c r="AU11" s="144">
        <f>X11*$I11*'AMX Global Tab (C)'!N$31*(1+$J11)*(1+$K11)*(1+$L11)</f>
        <v>1783868.956099763</v>
      </c>
      <c r="AV11" s="144">
        <f>Y11*$I11*'AMX Global Tab (C)'!O$31*(1+$J11)*(1+$K11)*(1+$L11)</f>
        <v>1837385.0247827556</v>
      </c>
      <c r="AW11" s="144">
        <f>Z11*$I11*'AMX Global Tab (C)'!P$31*(1+$J11)*(1+$K11)*(1+$L11)</f>
        <v>1892506.5755262387</v>
      </c>
      <c r="AX11" s="144">
        <f>AA11*$I11*'AMX Global Tab (C)'!Q$31*(1+$J11)*(1+$K11)*(1+$L11)</f>
        <v>1949281.7727920259</v>
      </c>
      <c r="AY11" s="144">
        <f>AB11*$I11*'AMX Global Tab (C)'!R$31*(1+$J11)*(1+$K11)*(1+$L11)</f>
        <v>2007760.2259757866</v>
      </c>
      <c r="AZ11" s="144">
        <f>AC11*$I11*'AMX Global Tab (C)'!S$31*(1+$J11)*(1+$K11)*(1+$L11)</f>
        <v>2067993.0327550604</v>
      </c>
      <c r="BA11" s="144">
        <f>AD11*$I11*'AMX Global Tab (C)'!T$31*(1+$J11)*(1+$K11)*(1+$L11)</f>
        <v>2130032.8237377121</v>
      </c>
      <c r="BB11" s="144">
        <f>AE11*$I11*'AMX Global Tab (C)'!U$31*(1+$J11)*(1+$K11)*(1+$L11)</f>
        <v>2193933.8084498439</v>
      </c>
      <c r="BC11" s="144">
        <f>AF11*$I11*'AMX Global Tab (C)'!V$31*(1+$J11)*(1+$K11)*(1+$L11)</f>
        <v>2259751.8227033392</v>
      </c>
      <c r="BD11" s="91">
        <f>AG11*$I11*'AMX Global Tab (C)'!W$31*(1+$J11)*(1+$K11)*(1+$L11)</f>
        <v>0</v>
      </c>
      <c r="BE11" s="91">
        <f>AH11*$I11*'AMX Global Tab (C)'!X$31*(1+$J11)*(1+$K11)*(1+$L11)</f>
        <v>0</v>
      </c>
      <c r="BF11" s="91">
        <f>AI11*$I11*'AMX Global Tab (C)'!Y$31*(1+$J11)*(1+$K11)*(1+$L11)</f>
        <v>0</v>
      </c>
      <c r="BG11" s="91">
        <f>AJ11*$I11*'AMX Global Tab (C)'!Z$31*(1+$J11)*(1+$K11)*(1+$L11)</f>
        <v>0</v>
      </c>
      <c r="BH11" s="91">
        <f>AK11*$I11*'AMX Global Tab (C)'!AA$31*(1+$J11)*(1+$K11)*(1+$L11)</f>
        <v>0</v>
      </c>
      <c r="BI11" s="91">
        <f>AL11*$I11*'AMX Global Tab (C)'!AB$31*(1+$J11)*(1+$K11)*(1+$L11)</f>
        <v>0</v>
      </c>
      <c r="BJ11" s="91">
        <f>AM11*$I11*'AMX Global Tab (C)'!AC$31*(1+$J11)*(1+$K11)*(1+$L11)</f>
        <v>0</v>
      </c>
      <c r="BM11" s="141">
        <f t="shared" si="6"/>
        <v>0</v>
      </c>
      <c r="BN11" s="141">
        <f t="shared" si="7"/>
        <v>0</v>
      </c>
      <c r="BO11" s="141">
        <f t="shared" si="8"/>
        <v>0</v>
      </c>
      <c r="BP11" s="141">
        <f t="shared" si="9"/>
        <v>11202714.163040418</v>
      </c>
    </row>
    <row r="12" spans="1:68">
      <c r="A12" s="73" t="s">
        <v>311</v>
      </c>
      <c r="E12" s="141" t="s">
        <v>304</v>
      </c>
      <c r="F12" s="21">
        <v>42475</v>
      </c>
      <c r="G12" s="141" t="s">
        <v>313</v>
      </c>
      <c r="H12" s="141" t="s">
        <v>11</v>
      </c>
      <c r="I12" s="467">
        <v>215</v>
      </c>
      <c r="J12" s="19">
        <f>'AMX Global Tab (C)'!$B$9</f>
        <v>0.1</v>
      </c>
      <c r="K12" s="143">
        <v>0.03</v>
      </c>
      <c r="L12" s="77">
        <v>9.5000000000000001E-2</v>
      </c>
      <c r="N12" s="28">
        <v>1.2500000000000001E-2</v>
      </c>
      <c r="O12" s="141" t="s">
        <v>27</v>
      </c>
      <c r="P12" s="141" t="s">
        <v>36</v>
      </c>
      <c r="Q12" s="148"/>
      <c r="R12" s="106">
        <v>41200</v>
      </c>
      <c r="S12" s="463">
        <f t="shared" si="2"/>
        <v>46649.558182167399</v>
      </c>
      <c r="T12" s="452"/>
      <c r="U12" s="452"/>
      <c r="V12" s="452">
        <f t="shared" si="4"/>
        <v>0</v>
      </c>
      <c r="W12" s="452">
        <f t="shared" si="0"/>
        <v>4664.9558182167402</v>
      </c>
      <c r="X12" s="452">
        <f t="shared" si="0"/>
        <v>4664.9558182167402</v>
      </c>
      <c r="Y12" s="452">
        <f t="shared" si="0"/>
        <v>4664.9558182167402</v>
      </c>
      <c r="Z12" s="452">
        <f t="shared" si="0"/>
        <v>4664.9558182167402</v>
      </c>
      <c r="AA12" s="452">
        <f t="shared" si="0"/>
        <v>4664.9558182167402</v>
      </c>
      <c r="AB12" s="452">
        <f t="shared" si="0"/>
        <v>4664.9558182167402</v>
      </c>
      <c r="AC12" s="452">
        <f t="shared" si="0"/>
        <v>4664.9558182167402</v>
      </c>
      <c r="AD12" s="452">
        <f t="shared" si="0"/>
        <v>4664.9558182167402</v>
      </c>
      <c r="AE12" s="452">
        <f t="shared" si="0"/>
        <v>4664.9558182167402</v>
      </c>
      <c r="AF12" s="452">
        <f t="shared" si="0"/>
        <v>4664.9558182167402</v>
      </c>
      <c r="AG12" s="452">
        <f t="shared" si="1"/>
        <v>0</v>
      </c>
      <c r="AH12" s="452">
        <f t="shared" si="1"/>
        <v>0</v>
      </c>
      <c r="AI12" s="452">
        <f t="shared" si="1"/>
        <v>0</v>
      </c>
      <c r="AJ12" s="452">
        <f t="shared" si="1"/>
        <v>0</v>
      </c>
      <c r="AK12" s="452">
        <f t="shared" si="1"/>
        <v>0</v>
      </c>
      <c r="AL12" s="452">
        <f t="shared" si="1"/>
        <v>0</v>
      </c>
      <c r="AM12" s="452">
        <f t="shared" si="1"/>
        <v>0</v>
      </c>
      <c r="AO12" s="18"/>
      <c r="AP12" s="98">
        <f>NPV('AMX Global Tab (C)'!$B$13,AR12:BC12)</f>
        <v>8417411.3377867211</v>
      </c>
      <c r="AQ12" s="149">
        <f t="shared" si="5"/>
        <v>14692606.717943184</v>
      </c>
      <c r="AR12" s="144">
        <f>U12*$I12*'AMX Global Tab (C)'!K$31*(1+$J12)*(1+$K12)*(1+$L12)</f>
        <v>0</v>
      </c>
      <c r="AS12" s="144">
        <f>V12*$I12*'AMX Global Tab (C)'!L$31*(1+$J12)*(1+$K12)*(1+$L12)</f>
        <v>0</v>
      </c>
      <c r="AT12" s="144">
        <f>W12*$I12*'AMX Global Tab (C)'!M$31*(1+$J12)*(1+$K12)*(1+$L12)</f>
        <v>1281643.527356555</v>
      </c>
      <c r="AU12" s="144">
        <f>X12*$I12*'AMX Global Tab (C)'!N$31*(1+$J12)*(1+$K12)*(1+$L12)</f>
        <v>1320092.8331772517</v>
      </c>
      <c r="AV12" s="144">
        <f>Y12*$I12*'AMX Global Tab (C)'!O$31*(1+$J12)*(1+$K12)*(1+$L12)</f>
        <v>1359695.6181725694</v>
      </c>
      <c r="AW12" s="144">
        <f>Z12*$I12*'AMX Global Tab (C)'!P$31*(1+$J12)*(1+$K12)*(1+$L12)</f>
        <v>1400486.4867177466</v>
      </c>
      <c r="AX12" s="144">
        <f>AA12*$I12*'AMX Global Tab (C)'!Q$31*(1+$J12)*(1+$K12)*(1+$L12)</f>
        <v>1442501.0813192788</v>
      </c>
      <c r="AY12" s="144">
        <f>AB12*$I12*'AMX Global Tab (C)'!R$31*(1+$J12)*(1+$K12)*(1+$L12)</f>
        <v>1485776.1137588576</v>
      </c>
      <c r="AZ12" s="144">
        <f>AC12*$I12*'AMX Global Tab (C)'!S$31*(1+$J12)*(1+$K12)*(1+$L12)</f>
        <v>1530349.3971716228</v>
      </c>
      <c r="BA12" s="144">
        <f>AD12*$I12*'AMX Global Tab (C)'!T$31*(1+$J12)*(1+$K12)*(1+$L12)</f>
        <v>1576259.879086772</v>
      </c>
      <c r="BB12" s="144">
        <f>AE12*$I12*'AMX Global Tab (C)'!U$31*(1+$J12)*(1+$K12)*(1+$L12)</f>
        <v>1623547.6754593751</v>
      </c>
      <c r="BC12" s="144">
        <f>AF12*$I12*'AMX Global Tab (C)'!V$31*(1+$J12)*(1+$K12)*(1+$L12)</f>
        <v>1672254.1057231564</v>
      </c>
      <c r="BD12" s="91">
        <f>AG12*$I12*'AMX Global Tab (C)'!W$31*(1+$J12)*(1+$K12)*(1+$L12)</f>
        <v>0</v>
      </c>
      <c r="BE12" s="91">
        <f>AH12*$I12*'AMX Global Tab (C)'!X$31*(1+$J12)*(1+$K12)*(1+$L12)</f>
        <v>0</v>
      </c>
      <c r="BF12" s="91">
        <f>AI12*$I12*'AMX Global Tab (C)'!Y$31*(1+$J12)*(1+$K12)*(1+$L12)</f>
        <v>0</v>
      </c>
      <c r="BG12" s="91">
        <f>AJ12*$I12*'AMX Global Tab (C)'!Z$31*(1+$J12)*(1+$K12)*(1+$L12)</f>
        <v>0</v>
      </c>
      <c r="BH12" s="91">
        <f>AK12*$I12*'AMX Global Tab (C)'!AA$31*(1+$J12)*(1+$K12)*(1+$L12)</f>
        <v>0</v>
      </c>
      <c r="BI12" s="91">
        <f>AL12*$I12*'AMX Global Tab (C)'!AB$31*(1+$J12)*(1+$K12)*(1+$L12)</f>
        <v>0</v>
      </c>
      <c r="BJ12" s="91">
        <f>AM12*$I12*'AMX Global Tab (C)'!AC$31*(1+$J12)*(1+$K12)*(1+$L12)</f>
        <v>0</v>
      </c>
      <c r="BM12" s="141">
        <f t="shared" si="6"/>
        <v>0</v>
      </c>
      <c r="BN12" s="141">
        <f t="shared" si="7"/>
        <v>0</v>
      </c>
      <c r="BO12" s="141">
        <f t="shared" si="8"/>
        <v>0</v>
      </c>
      <c r="BP12" s="141">
        <f t="shared" si="9"/>
        <v>8290195.6605022587</v>
      </c>
    </row>
    <row r="13" spans="1:68">
      <c r="A13" s="73" t="s">
        <v>310</v>
      </c>
      <c r="E13" s="141" t="s">
        <v>304</v>
      </c>
      <c r="F13" s="21">
        <v>42475</v>
      </c>
      <c r="G13" s="141" t="s">
        <v>312</v>
      </c>
      <c r="H13" s="141" t="s">
        <v>11</v>
      </c>
      <c r="I13" s="467">
        <v>250</v>
      </c>
      <c r="J13" s="19">
        <f>'AMX Global Tab (C)'!$B$9</f>
        <v>0.1</v>
      </c>
      <c r="K13" s="143">
        <v>0.03</v>
      </c>
      <c r="L13" s="77">
        <v>9.5000000000000001E-2</v>
      </c>
      <c r="N13" s="28">
        <v>1.2500000000000001E-2</v>
      </c>
      <c r="O13" s="141" t="s">
        <v>27</v>
      </c>
      <c r="P13" s="141" t="s">
        <v>36</v>
      </c>
      <c r="Q13" s="148"/>
      <c r="R13" s="106">
        <v>6800</v>
      </c>
      <c r="S13" s="463">
        <f t="shared" si="2"/>
        <v>7699.4416417169487</v>
      </c>
      <c r="T13" s="452">
        <f t="shared" si="10"/>
        <v>0</v>
      </c>
      <c r="U13" s="452">
        <f t="shared" si="3"/>
        <v>0</v>
      </c>
      <c r="V13" s="452">
        <f t="shared" si="4"/>
        <v>0</v>
      </c>
      <c r="W13" s="452">
        <f t="shared" si="0"/>
        <v>769.94416417169487</v>
      </c>
      <c r="X13" s="452">
        <f t="shared" si="0"/>
        <v>769.94416417169487</v>
      </c>
      <c r="Y13" s="452">
        <f t="shared" si="0"/>
        <v>769.94416417169487</v>
      </c>
      <c r="Z13" s="452">
        <f t="shared" si="0"/>
        <v>769.94416417169487</v>
      </c>
      <c r="AA13" s="452">
        <f t="shared" si="0"/>
        <v>769.94416417169487</v>
      </c>
      <c r="AB13" s="452">
        <f t="shared" si="0"/>
        <v>769.94416417169487</v>
      </c>
      <c r="AC13" s="452">
        <f t="shared" si="0"/>
        <v>769.94416417169487</v>
      </c>
      <c r="AD13" s="452">
        <f t="shared" si="0"/>
        <v>769.94416417169487</v>
      </c>
      <c r="AE13" s="452">
        <f t="shared" si="0"/>
        <v>769.94416417169487</v>
      </c>
      <c r="AF13" s="452">
        <f t="shared" si="0"/>
        <v>769.94416417169487</v>
      </c>
      <c r="AG13" s="452">
        <f t="shared" si="1"/>
        <v>0</v>
      </c>
      <c r="AH13" s="452">
        <f t="shared" si="1"/>
        <v>0</v>
      </c>
      <c r="AI13" s="452">
        <f t="shared" si="1"/>
        <v>0</v>
      </c>
      <c r="AJ13" s="452">
        <f t="shared" si="1"/>
        <v>0</v>
      </c>
      <c r="AK13" s="452">
        <f t="shared" si="1"/>
        <v>0</v>
      </c>
      <c r="AL13" s="452">
        <f t="shared" si="1"/>
        <v>0</v>
      </c>
      <c r="AM13" s="452">
        <f t="shared" si="1"/>
        <v>0</v>
      </c>
      <c r="AO13" s="18"/>
      <c r="AP13" s="98">
        <f>NPV('AMX Global Tab (C)'!$B$13,AR13:BC13)</f>
        <v>1615443.5848089214</v>
      </c>
      <c r="AQ13" s="149">
        <f t="shared" si="5"/>
        <v>2819759.6997633115</v>
      </c>
      <c r="AR13" s="144">
        <f>U13*$I13*'AMX Global Tab (C)'!K$31*(1+$J13)*(1+$K13)*(1+$L13)</f>
        <v>0</v>
      </c>
      <c r="AS13" s="144">
        <f>V13*$I13*'AMX Global Tab (C)'!L$31*(1+$J13)*(1+$K13)*(1+$L13)</f>
        <v>0</v>
      </c>
      <c r="AT13" s="144">
        <f>W13*$I13*'AMX Global Tab (C)'!M$31*(1+$J13)*(1+$K13)*(1+$L13)</f>
        <v>245969.06711516631</v>
      </c>
      <c r="AU13" s="144">
        <f>X13*$I13*'AMX Global Tab (C)'!N$31*(1+$J13)*(1+$K13)*(1+$L13)</f>
        <v>253348.13912862129</v>
      </c>
      <c r="AV13" s="144">
        <f>Y13*$I13*'AMX Global Tab (C)'!O$31*(1+$J13)*(1+$K13)*(1+$L13)</f>
        <v>260948.58330247999</v>
      </c>
      <c r="AW13" s="144">
        <f>Z13*$I13*'AMX Global Tab (C)'!P$31*(1+$J13)*(1+$K13)*(1+$L13)</f>
        <v>268777.04080155439</v>
      </c>
      <c r="AX13" s="144">
        <f>AA13*$I13*'AMX Global Tab (C)'!Q$31*(1+$J13)*(1+$K13)*(1+$L13)</f>
        <v>276840.35202560097</v>
      </c>
      <c r="AY13" s="144">
        <f>AB13*$I13*'AMX Global Tab (C)'!R$31*(1+$J13)*(1+$K13)*(1+$L13)</f>
        <v>285145.56258636905</v>
      </c>
      <c r="AZ13" s="144">
        <f>AC13*$I13*'AMX Global Tab (C)'!S$31*(1+$J13)*(1+$K13)*(1+$L13)</f>
        <v>293699.92946396011</v>
      </c>
      <c r="BA13" s="144">
        <f>AD13*$I13*'AMX Global Tab (C)'!T$31*(1+$J13)*(1+$K13)*(1+$L13)</f>
        <v>302510.92734787893</v>
      </c>
      <c r="BB13" s="144">
        <f>AE13*$I13*'AMX Global Tab (C)'!U$31*(1+$J13)*(1+$K13)*(1+$L13)</f>
        <v>311586.25516831531</v>
      </c>
      <c r="BC13" s="144">
        <f>AF13*$I13*'AMX Global Tab (C)'!V$31*(1+$J13)*(1+$K13)*(1+$L13)</f>
        <v>320933.84282336483</v>
      </c>
      <c r="BD13" s="91">
        <f>AG13*$I13*'AMX Global Tab (C)'!W$31*(1+$J13)*(1+$K13)*(1+$L13)</f>
        <v>0</v>
      </c>
      <c r="BE13" s="91">
        <f>AH13*$I13*'AMX Global Tab (C)'!X$31*(1+$J13)*(1+$K13)*(1+$L13)</f>
        <v>0</v>
      </c>
      <c r="BF13" s="91">
        <f>AI13*$I13*'AMX Global Tab (C)'!Y$31*(1+$J13)*(1+$K13)*(1+$L13)</f>
        <v>0</v>
      </c>
      <c r="BG13" s="91">
        <f>AJ13*$I13*'AMX Global Tab (C)'!Z$31*(1+$J13)*(1+$K13)*(1+$L13)</f>
        <v>0</v>
      </c>
      <c r="BH13" s="91">
        <f>AK13*$I13*'AMX Global Tab (C)'!AA$31*(1+$J13)*(1+$K13)*(1+$L13)</f>
        <v>0</v>
      </c>
      <c r="BI13" s="91">
        <f>AL13*$I13*'AMX Global Tab (C)'!AB$31*(1+$J13)*(1+$K13)*(1+$L13)</f>
        <v>0</v>
      </c>
      <c r="BJ13" s="91">
        <f>AM13*$I13*'AMX Global Tab (C)'!AC$31*(1+$J13)*(1+$K13)*(1+$L13)</f>
        <v>0</v>
      </c>
      <c r="BM13" s="141">
        <f t="shared" si="6"/>
        <v>0</v>
      </c>
      <c r="BN13" s="141">
        <f t="shared" si="7"/>
        <v>0</v>
      </c>
      <c r="BO13" s="141">
        <f t="shared" si="8"/>
        <v>0</v>
      </c>
      <c r="BP13" s="141">
        <f t="shared" si="9"/>
        <v>1591028.7449597921</v>
      </c>
    </row>
    <row r="14" spans="1:68">
      <c r="A14" s="73" t="s">
        <v>419</v>
      </c>
      <c r="E14" s="141" t="s">
        <v>418</v>
      </c>
      <c r="F14" s="21"/>
      <c r="G14" s="141" t="s">
        <v>420</v>
      </c>
      <c r="H14" s="141" t="s">
        <v>11</v>
      </c>
      <c r="I14" s="467">
        <v>22</v>
      </c>
      <c r="J14" s="19">
        <f>'AMX Global Tab (C)'!$B$9</f>
        <v>0.1</v>
      </c>
      <c r="K14" s="143">
        <v>0.03</v>
      </c>
      <c r="L14" s="77">
        <v>9.5000000000000001E-2</v>
      </c>
      <c r="N14" s="28"/>
      <c r="Q14" s="148"/>
      <c r="R14" s="106">
        <f>R7+R8</f>
        <v>1001200</v>
      </c>
      <c r="S14" s="463">
        <f>S7+S8</f>
        <v>1133629.5546598542</v>
      </c>
      <c r="T14" s="452"/>
      <c r="U14" s="452"/>
      <c r="V14" s="452">
        <f t="shared" si="4"/>
        <v>0</v>
      </c>
      <c r="W14" s="452">
        <f t="shared" si="4"/>
        <v>113362.95546598542</v>
      </c>
      <c r="X14" s="452">
        <f t="shared" si="4"/>
        <v>113362.95546598542</v>
      </c>
      <c r="Y14" s="452">
        <f t="shared" si="4"/>
        <v>113362.95546598542</v>
      </c>
      <c r="Z14" s="452">
        <f t="shared" si="4"/>
        <v>113362.95546598542</v>
      </c>
      <c r="AA14" s="452">
        <f t="shared" si="4"/>
        <v>113362.95546598542</v>
      </c>
      <c r="AB14" s="452">
        <f t="shared" si="4"/>
        <v>113362.95546598542</v>
      </c>
      <c r="AC14" s="452">
        <f t="shared" si="4"/>
        <v>113362.95546598542</v>
      </c>
      <c r="AD14" s="452">
        <f t="shared" si="4"/>
        <v>113362.95546598542</v>
      </c>
      <c r="AE14" s="452">
        <f t="shared" si="4"/>
        <v>113362.95546598542</v>
      </c>
      <c r="AF14" s="452">
        <f t="shared" si="4"/>
        <v>113362.95546598542</v>
      </c>
      <c r="AG14" s="452"/>
      <c r="AH14" s="452"/>
      <c r="AI14" s="452"/>
      <c r="AJ14" s="452"/>
      <c r="AK14" s="452"/>
      <c r="AL14" s="452"/>
      <c r="AM14" s="452"/>
      <c r="AO14" s="18"/>
      <c r="AP14" s="98">
        <f>NPV('AMX Global Tab (C)'!$B$13,AR14:BC14)</f>
        <v>20930827.397903074</v>
      </c>
      <c r="AQ14" s="149">
        <f t="shared" si="5"/>
        <v>36534797.08874505</v>
      </c>
      <c r="AR14" s="144">
        <f>U14*$I14*'AMX Global Tab (C)'!K$31*(1+$J14)*(1+$K14)*(1+$L14)</f>
        <v>0</v>
      </c>
      <c r="AS14" s="144">
        <f>V14*$I14*'AMX Global Tab (C)'!L$31*(1+$J14)*(1+$K14)*(1+$L14)</f>
        <v>0</v>
      </c>
      <c r="AT14" s="144">
        <f>W14*$I14*'AMX Global Tab (C)'!M$31*(1+$J14)*(1+$K14)*(1+$L14)</f>
        <v>3186948.8587679407</v>
      </c>
      <c r="AU14" s="144">
        <f>X14*$I14*'AMX Global Tab (C)'!N$31*(1+$J14)*(1+$K14)*(1+$L14)</f>
        <v>3282557.3245309782</v>
      </c>
      <c r="AV14" s="144">
        <f>Y14*$I14*'AMX Global Tab (C)'!O$31*(1+$J14)*(1+$K14)*(1+$L14)</f>
        <v>3381034.044266908</v>
      </c>
      <c r="AW14" s="144">
        <f>Z14*$I14*'AMX Global Tab (C)'!P$31*(1+$J14)*(1+$K14)*(1+$L14)</f>
        <v>3482465.0655949158</v>
      </c>
      <c r="AX14" s="144">
        <f>AA14*$I14*'AMX Global Tab (C)'!Q$31*(1+$J14)*(1+$K14)*(1+$L14)</f>
        <v>3586939.0175627628</v>
      </c>
      <c r="AY14" s="144">
        <f>AB14*$I14*'AMX Global Tab (C)'!R$31*(1+$J14)*(1+$K14)*(1+$L14)</f>
        <v>3694547.1880896459</v>
      </c>
      <c r="AZ14" s="144">
        <f>AC14*$I14*'AMX Global Tab (C)'!S$31*(1+$J14)*(1+$K14)*(1+$L14)</f>
        <v>3805383.6037323363</v>
      </c>
      <c r="BA14" s="144">
        <f>AD14*$I14*'AMX Global Tab (C)'!T$31*(1+$J14)*(1+$K14)*(1+$L14)</f>
        <v>3919545.1118443063</v>
      </c>
      <c r="BB14" s="144">
        <f>AE14*$I14*'AMX Global Tab (C)'!U$31*(1+$J14)*(1+$K14)*(1+$L14)</f>
        <v>4037131.4651996358</v>
      </c>
      <c r="BC14" s="144">
        <f>AF14*$I14*'AMX Global Tab (C)'!V$31*(1+$J14)*(1+$K14)*(1+$L14)</f>
        <v>4158245.4091556245</v>
      </c>
      <c r="BD14" s="91"/>
      <c r="BE14" s="91"/>
      <c r="BF14" s="91"/>
      <c r="BG14" s="91"/>
      <c r="BH14" s="91"/>
      <c r="BI14" s="91"/>
      <c r="BJ14" s="91"/>
      <c r="BM14" s="141">
        <f t="shared" si="6"/>
        <v>0</v>
      </c>
      <c r="BN14" s="141">
        <f t="shared" si="7"/>
        <v>0</v>
      </c>
      <c r="BO14" s="141">
        <f t="shared" si="8"/>
        <v>0</v>
      </c>
      <c r="BP14" s="141">
        <f t="shared" si="9"/>
        <v>0</v>
      </c>
    </row>
    <row r="15" spans="1:68">
      <c r="A15" s="74"/>
      <c r="K15" s="143"/>
      <c r="N15" s="15"/>
      <c r="Q15" s="148"/>
      <c r="R15" s="148"/>
      <c r="S15" s="148"/>
      <c r="AO15" s="18"/>
      <c r="AP15" s="98"/>
      <c r="AQ15" s="149"/>
      <c r="BM15" s="141">
        <f t="shared" si="6"/>
        <v>0</v>
      </c>
      <c r="BN15" s="141">
        <f t="shared" si="7"/>
        <v>0</v>
      </c>
      <c r="BO15" s="141">
        <f t="shared" si="8"/>
        <v>0</v>
      </c>
      <c r="BP15" s="141">
        <f t="shared" si="9"/>
        <v>0</v>
      </c>
    </row>
    <row r="16" spans="1:68">
      <c r="A16" s="142" t="s">
        <v>47</v>
      </c>
      <c r="K16" s="143"/>
      <c r="N16" s="15"/>
      <c r="Q16" s="148"/>
      <c r="R16" s="148"/>
      <c r="S16" s="148"/>
      <c r="AO16" s="18"/>
      <c r="AP16" s="98"/>
      <c r="AQ16" s="149"/>
      <c r="BM16" s="141">
        <f t="shared" si="6"/>
        <v>0</v>
      </c>
      <c r="BN16" s="141">
        <f t="shared" si="7"/>
        <v>0</v>
      </c>
      <c r="BO16" s="141">
        <f t="shared" si="8"/>
        <v>0</v>
      </c>
      <c r="BP16" s="141">
        <f t="shared" si="9"/>
        <v>0</v>
      </c>
    </row>
    <row r="17" spans="1:68">
      <c r="A17" s="73" t="s">
        <v>53</v>
      </c>
      <c r="E17" s="141" t="s">
        <v>304</v>
      </c>
      <c r="F17" s="21">
        <v>42473</v>
      </c>
      <c r="H17" s="141" t="s">
        <v>11</v>
      </c>
      <c r="I17" s="468">
        <v>63</v>
      </c>
      <c r="J17" s="19">
        <f>'AMX Global Tab (C)'!$B$9</f>
        <v>0.1</v>
      </c>
      <c r="K17" s="143">
        <v>0.03</v>
      </c>
      <c r="L17" s="77">
        <v>9.5000000000000001E-2</v>
      </c>
      <c r="N17" s="28">
        <v>1.4999999999999999E-2</v>
      </c>
      <c r="O17" s="141" t="s">
        <v>27</v>
      </c>
      <c r="P17" s="141" t="s">
        <v>36</v>
      </c>
      <c r="Q17" s="148"/>
      <c r="R17" s="106">
        <v>796291</v>
      </c>
      <c r="S17" s="463">
        <f t="shared" ref="S17:S19" si="11">$R17*(POWER(1+$N17,10))</f>
        <v>924128.21410010057</v>
      </c>
      <c r="T17" s="465">
        <f t="shared" ref="T17:AI19" si="12">$S17*T$5</f>
        <v>0</v>
      </c>
      <c r="U17" s="465">
        <f t="shared" si="12"/>
        <v>0</v>
      </c>
      <c r="V17" s="465">
        <f>$S17*V$5</f>
        <v>0</v>
      </c>
      <c r="W17" s="465">
        <f t="shared" si="12"/>
        <v>92412.821410010059</v>
      </c>
      <c r="X17" s="465">
        <f t="shared" si="12"/>
        <v>92412.821410010059</v>
      </c>
      <c r="Y17" s="465">
        <f t="shared" si="12"/>
        <v>92412.821410010059</v>
      </c>
      <c r="Z17" s="465">
        <f t="shared" si="12"/>
        <v>92412.821410010059</v>
      </c>
      <c r="AA17" s="465">
        <f t="shared" si="12"/>
        <v>92412.821410010059</v>
      </c>
      <c r="AB17" s="465">
        <f t="shared" si="12"/>
        <v>92412.821410010059</v>
      </c>
      <c r="AC17" s="465">
        <f t="shared" si="12"/>
        <v>92412.821410010059</v>
      </c>
      <c r="AD17" s="465">
        <f t="shared" si="12"/>
        <v>92412.821410010059</v>
      </c>
      <c r="AE17" s="465">
        <f t="shared" si="12"/>
        <v>92412.821410010059</v>
      </c>
      <c r="AF17" s="465">
        <f t="shared" si="12"/>
        <v>92412.821410010059</v>
      </c>
      <c r="AG17" s="452">
        <f t="shared" si="12"/>
        <v>0</v>
      </c>
      <c r="AH17" s="452">
        <f t="shared" si="12"/>
        <v>0</v>
      </c>
      <c r="AI17" s="452">
        <f t="shared" si="12"/>
        <v>0</v>
      </c>
      <c r="AJ17" s="452">
        <f t="shared" ref="AJ17:AM19" si="13">$S17*AJ$5</f>
        <v>0</v>
      </c>
      <c r="AK17" s="452">
        <f t="shared" si="13"/>
        <v>0</v>
      </c>
      <c r="AL17" s="452">
        <f t="shared" si="13"/>
        <v>0</v>
      </c>
      <c r="AM17" s="452">
        <f t="shared" si="13"/>
        <v>0</v>
      </c>
      <c r="AO17" s="18"/>
      <c r="AP17" s="98">
        <f>NPV('AMX Global Tab (C)'!$B$13,AR17:BC17)</f>
        <v>48861335.697890773</v>
      </c>
      <c r="AQ17" s="149">
        <f t="shared" si="5"/>
        <v>85287549.855116412</v>
      </c>
      <c r="AR17" s="144">
        <f>U17*$I17*'AMX Global Tab (C)'!K$31*(1+$J17)*(1+$K17)*(1+$L17)</f>
        <v>0</v>
      </c>
      <c r="AS17" s="144">
        <f>V17*$I17*'AMX Global Tab (C)'!L$31*(1+$J17)*(1+$K17)*(1+$L17)</f>
        <v>0</v>
      </c>
      <c r="AT17" s="144">
        <f>W17*$I17*'AMX Global Tab (C)'!M$31*(1+$J17)*(1+$K17)*(1+$L17)</f>
        <v>7439676.1809746092</v>
      </c>
      <c r="AU17" s="144">
        <f>X17*$I17*'AMX Global Tab (C)'!N$31*(1+$J17)*(1+$K17)*(1+$L17)</f>
        <v>7662866.4664038466</v>
      </c>
      <c r="AV17" s="144">
        <f>Y17*$I17*'AMX Global Tab (C)'!O$31*(1+$J17)*(1+$K17)*(1+$L17)</f>
        <v>7892752.4603959639</v>
      </c>
      <c r="AW17" s="144">
        <f>Z17*$I17*'AMX Global Tab (C)'!P$31*(1+$J17)*(1+$K17)*(1+$L17)</f>
        <v>8129535.0342078423</v>
      </c>
      <c r="AX17" s="144">
        <f>AA17*$I17*'AMX Global Tab (C)'!Q$31*(1+$J17)*(1+$K17)*(1+$L17)</f>
        <v>8373421.0852340776</v>
      </c>
      <c r="AY17" s="144">
        <f>AB17*$I17*'AMX Global Tab (C)'!R$31*(1+$J17)*(1+$K17)*(1+$L17)</f>
        <v>8624623.7177910991</v>
      </c>
      <c r="AZ17" s="144">
        <f>AC17*$I17*'AMX Global Tab (C)'!S$31*(1+$J17)*(1+$K17)*(1+$L17)</f>
        <v>8883362.4293248337</v>
      </c>
      <c r="BA17" s="144">
        <f>AD17*$I17*'AMX Global Tab (C)'!T$31*(1+$J17)*(1+$K17)*(1+$L17)</f>
        <v>9149863.3022045791</v>
      </c>
      <c r="BB17" s="144">
        <f>AE17*$I17*'AMX Global Tab (C)'!U$31*(1+$J17)*(1+$K17)*(1+$L17)</f>
        <v>9424359.2012707163</v>
      </c>
      <c r="BC17" s="144">
        <f>AF17*$I17*'AMX Global Tab (C)'!V$31*(1+$J17)*(1+$K17)*(1+$L17)</f>
        <v>9707089.9773088396</v>
      </c>
      <c r="BD17" s="91">
        <f>AG17*$I17*'AMX Global Tab (C)'!W$31*(1+$J17)*(1+$K17)*(1+$L17)</f>
        <v>0</v>
      </c>
      <c r="BE17" s="91">
        <f>AH17*$I17*'AMX Global Tab (C)'!X$31*(1+$J17)*(1+$K17)*(1+$L17)</f>
        <v>0</v>
      </c>
      <c r="BF17" s="91">
        <f>AI17*$I17*'AMX Global Tab (C)'!Y$31*(1+$J17)*(1+$K17)*(1+$L17)</f>
        <v>0</v>
      </c>
      <c r="BG17" s="91">
        <f>AJ17*$I17*'AMX Global Tab (C)'!Z$31*(1+$J17)*(1+$K17)*(1+$L17)</f>
        <v>0</v>
      </c>
      <c r="BH17" s="91">
        <f>AK17*$I17*'AMX Global Tab (C)'!AA$31*(1+$J17)*(1+$K17)*(1+$L17)</f>
        <v>0</v>
      </c>
      <c r="BI17" s="91">
        <f>AL17*$I17*'AMX Global Tab (C)'!AB$31*(1+$J17)*(1+$K17)*(1+$L17)</f>
        <v>0</v>
      </c>
      <c r="BJ17" s="91">
        <f>AM17*$I17*'AMX Global Tab (C)'!AC$31*(1+$J17)*(1+$K17)*(1+$L17)</f>
        <v>0</v>
      </c>
      <c r="BM17" s="141">
        <f t="shared" si="6"/>
        <v>0</v>
      </c>
      <c r="BN17" s="141">
        <f t="shared" si="7"/>
        <v>0</v>
      </c>
      <c r="BO17" s="141">
        <f t="shared" si="8"/>
        <v>0</v>
      </c>
      <c r="BP17" s="141">
        <f t="shared" si="9"/>
        <v>48122874.945007443</v>
      </c>
    </row>
    <row r="18" spans="1:68">
      <c r="A18" s="73" t="s">
        <v>51</v>
      </c>
      <c r="E18" s="141" t="s">
        <v>304</v>
      </c>
      <c r="F18" s="21">
        <v>42473</v>
      </c>
      <c r="H18" s="141" t="s">
        <v>11</v>
      </c>
      <c r="I18" s="468">
        <v>183</v>
      </c>
      <c r="J18" s="19">
        <f>'AMX Global Tab (C)'!$B$9</f>
        <v>0.1</v>
      </c>
      <c r="K18" s="143">
        <v>0.03</v>
      </c>
      <c r="L18" s="77">
        <v>9.5000000000000001E-2</v>
      </c>
      <c r="N18" s="28">
        <v>1.4999999999999999E-2</v>
      </c>
      <c r="O18" s="141" t="s">
        <v>27</v>
      </c>
      <c r="P18" s="141" t="s">
        <v>36</v>
      </c>
      <c r="Q18" s="148"/>
      <c r="R18" s="106">
        <v>22697</v>
      </c>
      <c r="S18" s="463">
        <f t="shared" si="11"/>
        <v>26340.795105595796</v>
      </c>
      <c r="T18" s="452">
        <f t="shared" si="12"/>
        <v>0</v>
      </c>
      <c r="U18" s="452">
        <f t="shared" si="12"/>
        <v>0</v>
      </c>
      <c r="V18" s="452">
        <f>$S18*V$5</f>
        <v>0</v>
      </c>
      <c r="W18" s="452">
        <f t="shared" si="12"/>
        <v>2634.0795105595798</v>
      </c>
      <c r="X18" s="452">
        <f t="shared" si="12"/>
        <v>2634.0795105595798</v>
      </c>
      <c r="Y18" s="452">
        <f t="shared" si="12"/>
        <v>2634.0795105595798</v>
      </c>
      <c r="Z18" s="452">
        <f t="shared" si="12"/>
        <v>2634.0795105595798</v>
      </c>
      <c r="AA18" s="452">
        <f t="shared" si="12"/>
        <v>2634.0795105595798</v>
      </c>
      <c r="AB18" s="452">
        <f t="shared" si="12"/>
        <v>2634.0795105595798</v>
      </c>
      <c r="AC18" s="452">
        <f t="shared" si="12"/>
        <v>2634.0795105595798</v>
      </c>
      <c r="AD18" s="452">
        <f t="shared" si="12"/>
        <v>2634.0795105595798</v>
      </c>
      <c r="AE18" s="452">
        <f t="shared" si="12"/>
        <v>2634.0795105595798</v>
      </c>
      <c r="AF18" s="452">
        <f t="shared" si="12"/>
        <v>2634.0795105595798</v>
      </c>
      <c r="AG18" s="452">
        <f t="shared" si="12"/>
        <v>0</v>
      </c>
      <c r="AH18" s="452">
        <f t="shared" si="12"/>
        <v>0</v>
      </c>
      <c r="AI18" s="452">
        <f t="shared" si="12"/>
        <v>0</v>
      </c>
      <c r="AJ18" s="452">
        <f t="shared" si="13"/>
        <v>0</v>
      </c>
      <c r="AK18" s="452">
        <f t="shared" si="13"/>
        <v>0</v>
      </c>
      <c r="AL18" s="452">
        <f t="shared" si="13"/>
        <v>0</v>
      </c>
      <c r="AM18" s="452">
        <f t="shared" si="13"/>
        <v>0</v>
      </c>
      <c r="AO18" s="18"/>
      <c r="AP18" s="98">
        <f>NPV('AMX Global Tab (C)'!$B$13,AR18:BC18)</f>
        <v>4045502.9820359787</v>
      </c>
      <c r="AQ18" s="149">
        <f t="shared" si="5"/>
        <v>7061432.7738140356</v>
      </c>
      <c r="AR18" s="144">
        <f>U18*$I18*'AMX Global Tab (C)'!K$31*(1+$J18)*(1+$K18)*(1+$L18)</f>
        <v>0</v>
      </c>
      <c r="AS18" s="144">
        <f>V18*$I18*'AMX Global Tab (C)'!L$31*(1+$J18)*(1+$K18)*(1+$L18)</f>
        <v>0</v>
      </c>
      <c r="AT18" s="144">
        <f>W18*$I18*'AMX Global Tab (C)'!M$31*(1+$J18)*(1+$K18)*(1+$L18)</f>
        <v>615972.35821807559</v>
      </c>
      <c r="AU18" s="144">
        <f>X18*$I18*'AMX Global Tab (C)'!N$31*(1+$J18)*(1+$K18)*(1+$L18)</f>
        <v>634451.52896461799</v>
      </c>
      <c r="AV18" s="144">
        <f>Y18*$I18*'AMX Global Tab (C)'!O$31*(1+$J18)*(1+$K18)*(1+$L18)</f>
        <v>653485.07483355654</v>
      </c>
      <c r="AW18" s="144">
        <f>Z18*$I18*'AMX Global Tab (C)'!P$31*(1+$J18)*(1+$K18)*(1+$L18)</f>
        <v>673089.62707856321</v>
      </c>
      <c r="AX18" s="144">
        <f>AA18*$I18*'AMX Global Tab (C)'!Q$31*(1+$J18)*(1+$K18)*(1+$L18)</f>
        <v>693282.31589092</v>
      </c>
      <c r="AY18" s="144">
        <f>AB18*$I18*'AMX Global Tab (C)'!R$31*(1+$J18)*(1+$K18)*(1+$L18)</f>
        <v>714080.78536764765</v>
      </c>
      <c r="AZ18" s="144">
        <f>AC18*$I18*'AMX Global Tab (C)'!S$31*(1+$J18)*(1+$K18)*(1+$L18)</f>
        <v>735503.20892867725</v>
      </c>
      <c r="BA18" s="144">
        <f>AD18*$I18*'AMX Global Tab (C)'!T$31*(1+$J18)*(1+$K18)*(1+$L18)</f>
        <v>757568.30519653764</v>
      </c>
      <c r="BB18" s="144">
        <f>AE18*$I18*'AMX Global Tab (C)'!U$31*(1+$J18)*(1+$K18)*(1+$L18)</f>
        <v>780295.35435243358</v>
      </c>
      <c r="BC18" s="144">
        <f>AF18*$I18*'AMX Global Tab (C)'!V$31*(1+$J18)*(1+$K18)*(1+$L18)</f>
        <v>803704.21498300671</v>
      </c>
      <c r="BD18" s="91">
        <f>AG18*$I18*'AMX Global Tab (C)'!W$31*(1+$J18)*(1+$K18)*(1+$L18)</f>
        <v>0</v>
      </c>
      <c r="BE18" s="91">
        <f>AH18*$I18*'AMX Global Tab (C)'!X$31*(1+$J18)*(1+$K18)*(1+$L18)</f>
        <v>0</v>
      </c>
      <c r="BF18" s="91">
        <f>AI18*$I18*'AMX Global Tab (C)'!Y$31*(1+$J18)*(1+$K18)*(1+$L18)</f>
        <v>0</v>
      </c>
      <c r="BG18" s="91">
        <f>AJ18*$I18*'AMX Global Tab (C)'!Z$31*(1+$J18)*(1+$K18)*(1+$L18)</f>
        <v>0</v>
      </c>
      <c r="BH18" s="91">
        <f>AK18*$I18*'AMX Global Tab (C)'!AA$31*(1+$J18)*(1+$K18)*(1+$L18)</f>
        <v>0</v>
      </c>
      <c r="BI18" s="91">
        <f>AL18*$I18*'AMX Global Tab (C)'!AB$31*(1+$J18)*(1+$K18)*(1+$L18)</f>
        <v>0</v>
      </c>
      <c r="BJ18" s="91">
        <f>AM18*$I18*'AMX Global Tab (C)'!AC$31*(1+$J18)*(1+$K18)*(1+$L18)</f>
        <v>0</v>
      </c>
      <c r="BM18" s="141">
        <f t="shared" si="6"/>
        <v>0</v>
      </c>
      <c r="BN18" s="141">
        <f t="shared" si="7"/>
        <v>0</v>
      </c>
      <c r="BO18" s="141">
        <f t="shared" si="8"/>
        <v>0</v>
      </c>
      <c r="BP18" s="141">
        <f t="shared" si="9"/>
        <v>3984361.6903533805</v>
      </c>
    </row>
    <row r="19" spans="1:68" s="74" customFormat="1">
      <c r="A19" s="73" t="s">
        <v>322</v>
      </c>
      <c r="E19" s="141" t="s">
        <v>319</v>
      </c>
      <c r="F19" s="75">
        <v>42474</v>
      </c>
      <c r="H19" s="74" t="s">
        <v>11</v>
      </c>
      <c r="I19" s="468">
        <v>277.43</v>
      </c>
      <c r="J19" s="76">
        <f>'AMX Global Tab (C)'!$B$9</f>
        <v>0.1</v>
      </c>
      <c r="K19" s="143">
        <v>0.03</v>
      </c>
      <c r="L19" s="77">
        <v>9.5000000000000001E-2</v>
      </c>
      <c r="N19" s="28">
        <v>1.4999999999999999E-2</v>
      </c>
      <c r="O19" s="74" t="s">
        <v>27</v>
      </c>
      <c r="P19" s="74" t="s">
        <v>36</v>
      </c>
      <c r="Q19" s="148"/>
      <c r="R19" s="106">
        <v>2900</v>
      </c>
      <c r="S19" s="463">
        <f t="shared" si="11"/>
        <v>3365.5683925729309</v>
      </c>
      <c r="T19" s="452">
        <f t="shared" si="12"/>
        <v>0</v>
      </c>
      <c r="U19" s="452">
        <f t="shared" si="12"/>
        <v>0</v>
      </c>
      <c r="V19" s="452">
        <f>$S19*V$5</f>
        <v>0</v>
      </c>
      <c r="W19" s="452">
        <f t="shared" si="12"/>
        <v>336.55683925729312</v>
      </c>
      <c r="X19" s="452">
        <f t="shared" si="12"/>
        <v>336.55683925729312</v>
      </c>
      <c r="Y19" s="452">
        <f t="shared" si="12"/>
        <v>336.55683925729312</v>
      </c>
      <c r="Z19" s="452">
        <f t="shared" si="12"/>
        <v>336.55683925729312</v>
      </c>
      <c r="AA19" s="452">
        <f t="shared" si="12"/>
        <v>336.55683925729312</v>
      </c>
      <c r="AB19" s="452">
        <f t="shared" si="12"/>
        <v>336.55683925729312</v>
      </c>
      <c r="AC19" s="452">
        <f t="shared" si="12"/>
        <v>336.55683925729312</v>
      </c>
      <c r="AD19" s="452">
        <f t="shared" si="12"/>
        <v>336.55683925729312</v>
      </c>
      <c r="AE19" s="452">
        <f t="shared" si="12"/>
        <v>336.55683925729312</v>
      </c>
      <c r="AF19" s="452">
        <f t="shared" si="12"/>
        <v>336.55683925729312</v>
      </c>
      <c r="AG19" s="452">
        <f t="shared" si="12"/>
        <v>0</v>
      </c>
      <c r="AH19" s="452">
        <f t="shared" si="12"/>
        <v>0</v>
      </c>
      <c r="AI19" s="452">
        <f t="shared" si="12"/>
        <v>0</v>
      </c>
      <c r="AJ19" s="452">
        <f t="shared" si="13"/>
        <v>0</v>
      </c>
      <c r="AK19" s="452">
        <f t="shared" si="13"/>
        <v>0</v>
      </c>
      <c r="AL19" s="452">
        <f t="shared" si="13"/>
        <v>0</v>
      </c>
      <c r="AM19" s="452">
        <f t="shared" si="13"/>
        <v>0</v>
      </c>
      <c r="AO19" s="18"/>
      <c r="AP19" s="98">
        <f>NPV('AMX Global Tab (C)'!$B$13,AR19:BC19)</f>
        <v>783617.99041063909</v>
      </c>
      <c r="AQ19" s="149">
        <f t="shared" si="5"/>
        <v>1367806.6198955451</v>
      </c>
      <c r="AR19" s="144">
        <f>U19*$I19*'AMX Global Tab (C)'!K$31*(1+$J19)*(1+$K19)*(1+$L19)</f>
        <v>0</v>
      </c>
      <c r="AS19" s="144">
        <f>V19*$I19*'AMX Global Tab (C)'!L$31*(1+$J19)*(1+$K19)*(1+$L19)</f>
        <v>0</v>
      </c>
      <c r="AT19" s="144">
        <f>W19*$I19*'AMX Global Tab (C)'!M$31*(1+$J19)*(1+$K19)*(1+$L19)</f>
        <v>119314.46439137936</v>
      </c>
      <c r="AU19" s="144">
        <f>X19*$I19*'AMX Global Tab (C)'!N$31*(1+$J19)*(1+$K19)*(1+$L19)</f>
        <v>122893.89832312072</v>
      </c>
      <c r="AV19" s="144">
        <f>Y19*$I19*'AMX Global Tab (C)'!O$31*(1+$J19)*(1+$K19)*(1+$L19)</f>
        <v>126580.71527281437</v>
      </c>
      <c r="AW19" s="144">
        <f>Z19*$I19*'AMX Global Tab (C)'!P$31*(1+$J19)*(1+$K19)*(1+$L19)</f>
        <v>130378.13673099883</v>
      </c>
      <c r="AX19" s="144">
        <f>AA19*$I19*'AMX Global Tab (C)'!Q$31*(1+$J19)*(1+$K19)*(1+$L19)</f>
        <v>134289.48083292876</v>
      </c>
      <c r="AY19" s="144">
        <f>AB19*$I19*'AMX Global Tab (C)'!R$31*(1+$J19)*(1+$K19)*(1+$L19)</f>
        <v>138318.16525791664</v>
      </c>
      <c r="AZ19" s="144">
        <f>AC19*$I19*'AMX Global Tab (C)'!S$31*(1+$J19)*(1+$K19)*(1+$L19)</f>
        <v>142467.71021565414</v>
      </c>
      <c r="BA19" s="144">
        <f>AD19*$I19*'AMX Global Tab (C)'!T$31*(1+$J19)*(1+$K19)*(1+$L19)</f>
        <v>146741.74152212375</v>
      </c>
      <c r="BB19" s="144">
        <f>AE19*$I19*'AMX Global Tab (C)'!U$31*(1+$J19)*(1+$K19)*(1+$L19)</f>
        <v>151143.9937677875</v>
      </c>
      <c r="BC19" s="144">
        <f>AF19*$I19*'AMX Global Tab (C)'!V$31*(1+$J19)*(1+$K19)*(1+$L19)</f>
        <v>155678.31358082109</v>
      </c>
      <c r="BD19" s="91">
        <f>AG19*$I19*'AMX Global Tab (C)'!W$31*(1+$J19)*(1+$K19)*(1+$L19)</f>
        <v>0</v>
      </c>
      <c r="BE19" s="91">
        <f>AH19*$I19*'AMX Global Tab (C)'!X$31*(1+$J19)*(1+$K19)*(1+$L19)</f>
        <v>0</v>
      </c>
      <c r="BF19" s="91">
        <f>AI19*$I19*'AMX Global Tab (C)'!Y$31*(1+$J19)*(1+$K19)*(1+$L19)</f>
        <v>0</v>
      </c>
      <c r="BG19" s="91">
        <f>AJ19*$I19*'AMX Global Tab (C)'!Z$31*(1+$J19)*(1+$K19)*(1+$L19)</f>
        <v>0</v>
      </c>
      <c r="BH19" s="91">
        <f>AK19*$I19*'AMX Global Tab (C)'!AA$31*(1+$J19)*(1+$K19)*(1+$L19)</f>
        <v>0</v>
      </c>
      <c r="BI19" s="91">
        <f>AL19*$I19*'AMX Global Tab (C)'!AB$31*(1+$J19)*(1+$K19)*(1+$L19)</f>
        <v>0</v>
      </c>
      <c r="BJ19" s="91">
        <f>AM19*$I19*'AMX Global Tab (C)'!AC$31*(1+$J19)*(1+$K19)*(1+$L19)</f>
        <v>0</v>
      </c>
      <c r="BM19" s="141">
        <f t="shared" si="6"/>
        <v>0</v>
      </c>
      <c r="BN19" s="141">
        <f t="shared" si="7"/>
        <v>0</v>
      </c>
      <c r="BO19" s="141">
        <f t="shared" si="8"/>
        <v>0</v>
      </c>
      <c r="BP19" s="141">
        <f t="shared" si="9"/>
        <v>771774.86080915865</v>
      </c>
    </row>
    <row r="20" spans="1:68">
      <c r="A20" s="74"/>
      <c r="N20" s="143"/>
      <c r="S20" s="106"/>
      <c r="AO20" s="18"/>
      <c r="AP20" s="98"/>
      <c r="AQ20" s="149"/>
      <c r="AR20" s="144"/>
      <c r="AS20" s="144"/>
      <c r="AT20" s="144"/>
      <c r="AU20" s="144"/>
      <c r="AV20" s="144"/>
      <c r="AW20" s="144"/>
      <c r="AX20" s="144"/>
      <c r="AY20" s="144"/>
      <c r="AZ20" s="144"/>
      <c r="BA20" s="144"/>
      <c r="BB20" s="144"/>
      <c r="BC20" s="144"/>
      <c r="BD20" s="91"/>
      <c r="BE20" s="91"/>
      <c r="BF20" s="91"/>
      <c r="BG20" s="91"/>
      <c r="BH20" s="91"/>
      <c r="BI20" s="91"/>
      <c r="BJ20" s="91"/>
      <c r="BM20" s="141">
        <f t="shared" si="6"/>
        <v>0</v>
      </c>
      <c r="BN20" s="141">
        <f t="shared" si="7"/>
        <v>0</v>
      </c>
      <c r="BO20" s="141">
        <f t="shared" si="8"/>
        <v>0</v>
      </c>
      <c r="BP20" s="141">
        <f t="shared" si="9"/>
        <v>0</v>
      </c>
    </row>
    <row r="21" spans="1:68">
      <c r="A21" s="71" t="s">
        <v>48</v>
      </c>
      <c r="F21" s="21"/>
      <c r="I21" s="20"/>
      <c r="J21" s="19"/>
      <c r="N21" s="143"/>
      <c r="Q21" s="148"/>
      <c r="R21" s="106"/>
      <c r="S21" s="106"/>
      <c r="T21" s="145"/>
      <c r="U21" s="145"/>
      <c r="V21" s="145"/>
      <c r="W21" s="145"/>
      <c r="X21" s="145"/>
      <c r="Y21" s="145"/>
      <c r="Z21" s="145"/>
      <c r="AA21" s="145"/>
      <c r="AB21" s="145"/>
      <c r="AC21" s="145"/>
      <c r="AD21" s="145"/>
      <c r="AE21" s="145"/>
      <c r="AF21" s="145"/>
      <c r="AG21" s="89"/>
      <c r="AH21" s="89"/>
      <c r="AI21" s="89"/>
      <c r="AJ21" s="89"/>
      <c r="AK21" s="89"/>
      <c r="AL21" s="89"/>
      <c r="AM21" s="89"/>
      <c r="AO21" s="18"/>
      <c r="AP21" s="98"/>
      <c r="AQ21" s="149"/>
      <c r="AR21" s="144"/>
      <c r="AS21" s="144"/>
      <c r="AT21" s="144"/>
      <c r="AU21" s="144"/>
      <c r="AV21" s="144"/>
      <c r="AW21" s="144"/>
      <c r="AX21" s="144"/>
      <c r="AY21" s="144"/>
      <c r="AZ21" s="144"/>
      <c r="BA21" s="144"/>
      <c r="BB21" s="144"/>
      <c r="BC21" s="144"/>
      <c r="BD21" s="91"/>
      <c r="BE21" s="91"/>
      <c r="BF21" s="91"/>
      <c r="BG21" s="91"/>
      <c r="BH21" s="91"/>
      <c r="BI21" s="91"/>
      <c r="BJ21" s="91"/>
      <c r="BM21" s="141">
        <f t="shared" si="6"/>
        <v>0</v>
      </c>
      <c r="BN21" s="141">
        <f t="shared" si="7"/>
        <v>0</v>
      </c>
      <c r="BO21" s="141">
        <f t="shared" si="8"/>
        <v>0</v>
      </c>
      <c r="BP21" s="141">
        <f t="shared" si="9"/>
        <v>0</v>
      </c>
    </row>
    <row r="22" spans="1:68">
      <c r="A22" s="70" t="s">
        <v>292</v>
      </c>
      <c r="F22" s="21"/>
      <c r="I22" s="20"/>
      <c r="J22" s="19"/>
      <c r="N22" s="143"/>
      <c r="Q22" s="148"/>
      <c r="R22" s="106"/>
      <c r="S22" s="106"/>
      <c r="T22" s="145"/>
      <c r="U22" s="145"/>
      <c r="V22" s="145"/>
      <c r="W22" s="145"/>
      <c r="X22" s="145"/>
      <c r="Y22" s="145"/>
      <c r="Z22" s="145"/>
      <c r="AA22" s="145"/>
      <c r="AB22" s="145"/>
      <c r="AC22" s="145"/>
      <c r="AD22" s="145"/>
      <c r="AE22" s="145"/>
      <c r="AF22" s="145"/>
      <c r="AG22" s="89"/>
      <c r="AH22" s="89"/>
      <c r="AI22" s="89"/>
      <c r="AJ22" s="89"/>
      <c r="AK22" s="89"/>
      <c r="AL22" s="89"/>
      <c r="AM22" s="89"/>
      <c r="AO22" s="18"/>
      <c r="AP22" s="98"/>
      <c r="AQ22" s="149"/>
      <c r="AR22" s="144"/>
      <c r="AS22" s="144"/>
      <c r="AT22" s="144"/>
      <c r="AU22" s="144"/>
      <c r="AV22" s="144"/>
      <c r="AW22" s="144"/>
      <c r="AX22" s="144"/>
      <c r="AY22" s="144"/>
      <c r="AZ22" s="144"/>
      <c r="BA22" s="144"/>
      <c r="BB22" s="144"/>
      <c r="BC22" s="144"/>
      <c r="BD22" s="91"/>
      <c r="BE22" s="91"/>
      <c r="BF22" s="91"/>
      <c r="BG22" s="91"/>
      <c r="BH22" s="91"/>
      <c r="BI22" s="91"/>
      <c r="BJ22" s="91"/>
      <c r="BM22" s="141">
        <f t="shared" si="6"/>
        <v>0</v>
      </c>
      <c r="BN22" s="141">
        <f t="shared" si="7"/>
        <v>0</v>
      </c>
      <c r="BO22" s="141">
        <f t="shared" si="8"/>
        <v>0</v>
      </c>
      <c r="BP22" s="141">
        <f t="shared" si="9"/>
        <v>0</v>
      </c>
    </row>
    <row r="23" spans="1:68">
      <c r="A23" s="73" t="s">
        <v>52</v>
      </c>
      <c r="E23" s="141" t="s">
        <v>303</v>
      </c>
      <c r="F23" s="21">
        <v>42517</v>
      </c>
      <c r="G23" s="141" t="s">
        <v>411</v>
      </c>
      <c r="H23" s="141" t="s">
        <v>11</v>
      </c>
      <c r="I23" s="468">
        <v>24.16</v>
      </c>
      <c r="J23" s="19">
        <f>'AMX Global Tab (C)'!$B$9</f>
        <v>0.1</v>
      </c>
      <c r="K23" s="143">
        <v>0.03</v>
      </c>
      <c r="L23" s="143">
        <v>0</v>
      </c>
      <c r="N23" s="15"/>
      <c r="O23" s="141" t="s">
        <v>27</v>
      </c>
      <c r="P23" s="141" t="s">
        <v>36</v>
      </c>
      <c r="Q23" s="148"/>
      <c r="R23" s="106">
        <f>R17</f>
        <v>796291</v>
      </c>
      <c r="S23" s="463">
        <f>S17</f>
        <v>924128.21410010057</v>
      </c>
      <c r="T23" s="452">
        <f t="shared" ref="T23:U25" si="14">$R23*T$6</f>
        <v>0</v>
      </c>
      <c r="U23" s="452">
        <f t="shared" si="14"/>
        <v>0</v>
      </c>
      <c r="V23" s="452">
        <f>V17</f>
        <v>0</v>
      </c>
      <c r="W23" s="452">
        <f t="shared" ref="W23:AM25" si="15">W17</f>
        <v>92412.821410010059</v>
      </c>
      <c r="X23" s="452">
        <f t="shared" si="15"/>
        <v>92412.821410010059</v>
      </c>
      <c r="Y23" s="452">
        <f t="shared" si="15"/>
        <v>92412.821410010059</v>
      </c>
      <c r="Z23" s="452">
        <f t="shared" si="15"/>
        <v>92412.821410010059</v>
      </c>
      <c r="AA23" s="452">
        <f t="shared" si="15"/>
        <v>92412.821410010059</v>
      </c>
      <c r="AB23" s="452">
        <f t="shared" si="15"/>
        <v>92412.821410010059</v>
      </c>
      <c r="AC23" s="452">
        <f t="shared" si="15"/>
        <v>92412.821410010059</v>
      </c>
      <c r="AD23" s="452">
        <f t="shared" si="15"/>
        <v>92412.821410010059</v>
      </c>
      <c r="AE23" s="452">
        <f t="shared" si="15"/>
        <v>92412.821410010059</v>
      </c>
      <c r="AF23" s="452">
        <f t="shared" si="15"/>
        <v>92412.821410010059</v>
      </c>
      <c r="AG23" s="452">
        <f t="shared" si="15"/>
        <v>0</v>
      </c>
      <c r="AH23" s="452">
        <f t="shared" si="15"/>
        <v>0</v>
      </c>
      <c r="AI23" s="452">
        <f t="shared" si="15"/>
        <v>0</v>
      </c>
      <c r="AJ23" s="452">
        <f t="shared" si="15"/>
        <v>0</v>
      </c>
      <c r="AK23" s="452">
        <f t="shared" si="15"/>
        <v>0</v>
      </c>
      <c r="AL23" s="452">
        <f t="shared" si="15"/>
        <v>0</v>
      </c>
      <c r="AM23" s="452">
        <f t="shared" si="15"/>
        <v>0</v>
      </c>
      <c r="AO23" s="18"/>
      <c r="AP23" s="98">
        <f>NPV('AMX Global Tab (C)'!$B$13,AR23:BC23)</f>
        <v>17112268.905719228</v>
      </c>
      <c r="AQ23" s="149">
        <f t="shared" si="5"/>
        <v>29869496.332530435</v>
      </c>
      <c r="AR23" s="144">
        <f>U23*$I23*'AMX Global Tab (C)'!K$31*(1+$J23)*(1+$K23)*(1+$L23)</f>
        <v>0</v>
      </c>
      <c r="AS23" s="144">
        <f>V23*$I23*'AMX Global Tab (C)'!L$31*(1+$J23)*(1+$K23)*(1+$L23)</f>
        <v>0</v>
      </c>
      <c r="AT23" s="144">
        <f>W23*$I23*'AMX Global Tab (C)'!M$31*(1+$J23)*(1+$K23)*(1+$L23)</f>
        <v>2605531.2971275863</v>
      </c>
      <c r="AU23" s="144">
        <f>X23*$I23*'AMX Global Tab (C)'!N$31*(1+$J23)*(1+$K23)*(1+$L23)</f>
        <v>2683697.2360414141</v>
      </c>
      <c r="AV23" s="144">
        <f>Y23*$I23*'AMX Global Tab (C)'!O$31*(1+$J23)*(1+$K23)*(1+$L23)</f>
        <v>2764208.153122656</v>
      </c>
      <c r="AW23" s="144">
        <f>Z23*$I23*'AMX Global Tab (C)'!P$31*(1+$J23)*(1+$K23)*(1+$L23)</f>
        <v>2847134.3977163364</v>
      </c>
      <c r="AX23" s="144">
        <f>AA23*$I23*'AMX Global Tab (C)'!Q$31*(1+$J23)*(1+$K23)*(1+$L23)</f>
        <v>2932548.4296478266</v>
      </c>
      <c r="AY23" s="144">
        <f>AB23*$I23*'AMX Global Tab (C)'!R$31*(1+$J23)*(1+$K23)*(1+$L23)</f>
        <v>3020524.8825372616</v>
      </c>
      <c r="AZ23" s="144">
        <f>AC23*$I23*'AMX Global Tab (C)'!S$31*(1+$J23)*(1+$K23)*(1+$L23)</f>
        <v>3111140.6290133791</v>
      </c>
      <c r="BA23" s="144">
        <f>AD23*$I23*'AMX Global Tab (C)'!T$31*(1+$J23)*(1+$K23)*(1+$L23)</f>
        <v>3204474.847883781</v>
      </c>
      <c r="BB23" s="144">
        <f>AE23*$I23*'AMX Global Tab (C)'!U$31*(1+$J23)*(1+$K23)*(1+$L23)</f>
        <v>3300609.0933202943</v>
      </c>
      <c r="BC23" s="144">
        <f>AF23*$I23*'AMX Global Tab (C)'!V$31*(1+$J23)*(1+$K23)*(1+$L23)</f>
        <v>3399627.366119903</v>
      </c>
      <c r="BD23" s="91">
        <f>AG23*$I23*'AMX Global Tab (C)'!W$31*(1+$J23)*(1+$K23)*(1+$L23)</f>
        <v>0</v>
      </c>
      <c r="BE23" s="91">
        <f>AH23*$I23*'AMX Global Tab (C)'!X$31*(1+$J23)*(1+$K23)*(1+$L23)</f>
        <v>0</v>
      </c>
      <c r="BF23" s="91">
        <f>AI23*$I23*'AMX Global Tab (C)'!Y$31*(1+$J23)*(1+$K23)*(1+$L23)</f>
        <v>0</v>
      </c>
      <c r="BG23" s="91">
        <f>AJ23*$I23*'AMX Global Tab (C)'!Z$31*(1+$J23)*(1+$K23)*(1+$L23)</f>
        <v>0</v>
      </c>
      <c r="BH23" s="91">
        <f>AK23*$I23*'AMX Global Tab (C)'!AA$31*(1+$J23)*(1+$K23)*(1+$L23)</f>
        <v>0</v>
      </c>
      <c r="BI23" s="91">
        <f>AL23*$I23*'AMX Global Tab (C)'!AB$31*(1+$J23)*(1+$K23)*(1+$L23)</f>
        <v>0</v>
      </c>
      <c r="BJ23" s="91">
        <f>AM23*$I23*'AMX Global Tab (C)'!AC$31*(1+$J23)*(1+$K23)*(1+$L23)</f>
        <v>0</v>
      </c>
      <c r="BM23" s="141">
        <f t="shared" si="6"/>
        <v>0</v>
      </c>
      <c r="BN23" s="141">
        <f t="shared" si="7"/>
        <v>0</v>
      </c>
      <c r="BO23" s="141">
        <f t="shared" si="8"/>
        <v>0</v>
      </c>
      <c r="BP23" s="141">
        <f t="shared" si="9"/>
        <v>16853644.39619308</v>
      </c>
    </row>
    <row r="24" spans="1:68">
      <c r="A24" s="73" t="s">
        <v>54</v>
      </c>
      <c r="E24" s="141" t="s">
        <v>303</v>
      </c>
      <c r="F24" s="21">
        <v>42517</v>
      </c>
      <c r="G24" s="141" t="s">
        <v>411</v>
      </c>
      <c r="H24" s="141" t="s">
        <v>11</v>
      </c>
      <c r="I24" s="468">
        <v>24.16</v>
      </c>
      <c r="J24" s="19">
        <f>'AMX Global Tab (C)'!$B$9</f>
        <v>0.1</v>
      </c>
      <c r="K24" s="143">
        <v>0.03</v>
      </c>
      <c r="L24" s="143">
        <v>0</v>
      </c>
      <c r="N24" s="143"/>
      <c r="O24" s="141" t="s">
        <v>27</v>
      </c>
      <c r="P24" s="141" t="s">
        <v>36</v>
      </c>
      <c r="Q24" s="148"/>
      <c r="R24" s="106">
        <f>R18</f>
        <v>22697</v>
      </c>
      <c r="S24" s="463">
        <f t="shared" ref="S24:S25" si="16">S18</f>
        <v>26340.795105595796</v>
      </c>
      <c r="T24" s="452">
        <f t="shared" si="14"/>
        <v>0</v>
      </c>
      <c r="U24" s="452">
        <f t="shared" si="14"/>
        <v>0</v>
      </c>
      <c r="V24" s="452">
        <f>V18</f>
        <v>0</v>
      </c>
      <c r="W24" s="452">
        <f t="shared" si="15"/>
        <v>2634.0795105595798</v>
      </c>
      <c r="X24" s="452">
        <f t="shared" si="15"/>
        <v>2634.0795105595798</v>
      </c>
      <c r="Y24" s="452">
        <f t="shared" si="15"/>
        <v>2634.0795105595798</v>
      </c>
      <c r="Z24" s="452">
        <f t="shared" si="15"/>
        <v>2634.0795105595798</v>
      </c>
      <c r="AA24" s="452">
        <f t="shared" si="15"/>
        <v>2634.0795105595798</v>
      </c>
      <c r="AB24" s="452">
        <f t="shared" si="15"/>
        <v>2634.0795105595798</v>
      </c>
      <c r="AC24" s="452">
        <f t="shared" si="15"/>
        <v>2634.0795105595798</v>
      </c>
      <c r="AD24" s="452">
        <f t="shared" si="15"/>
        <v>2634.0795105595798</v>
      </c>
      <c r="AE24" s="452">
        <f t="shared" si="15"/>
        <v>2634.0795105595798</v>
      </c>
      <c r="AF24" s="452">
        <f t="shared" si="15"/>
        <v>2634.0795105595798</v>
      </c>
      <c r="AG24" s="452">
        <f t="shared" si="15"/>
        <v>0</v>
      </c>
      <c r="AH24" s="452">
        <f t="shared" si="15"/>
        <v>0</v>
      </c>
      <c r="AI24" s="452">
        <f t="shared" si="15"/>
        <v>0</v>
      </c>
      <c r="AJ24" s="452">
        <f t="shared" si="15"/>
        <v>0</v>
      </c>
      <c r="AK24" s="452">
        <f t="shared" si="15"/>
        <v>0</v>
      </c>
      <c r="AL24" s="452">
        <f t="shared" si="15"/>
        <v>0</v>
      </c>
      <c r="AM24" s="452">
        <f t="shared" si="15"/>
        <v>0</v>
      </c>
      <c r="AO24" s="18"/>
      <c r="AP24" s="98">
        <f>NPV('AMX Global Tab (C)'!$B$13,AR24:BC24)</f>
        <v>487757.82641409902</v>
      </c>
      <c r="AQ24" s="149">
        <f t="shared" si="5"/>
        <v>851382.16840256064</v>
      </c>
      <c r="AR24" s="144">
        <f>U24*$I24*'AMX Global Tab (C)'!K$31*(1+$J24)*(1+$K24)*(1+$L24)</f>
        <v>0</v>
      </c>
      <c r="AS24" s="144">
        <f>V24*$I24*'AMX Global Tab (C)'!L$31*(1+$J24)*(1+$K24)*(1+$L24)</f>
        <v>0</v>
      </c>
      <c r="AT24" s="144">
        <f>W24*$I24*'AMX Global Tab (C)'!M$31*(1+$J24)*(1+$K24)*(1+$L24)</f>
        <v>74266.497864354649</v>
      </c>
      <c r="AU24" s="144">
        <f>X24*$I24*'AMX Global Tab (C)'!N$31*(1+$J24)*(1+$K24)*(1+$L24)</f>
        <v>76494.492800285298</v>
      </c>
      <c r="AV24" s="144">
        <f>Y24*$I24*'AMX Global Tab (C)'!O$31*(1+$J24)*(1+$K24)*(1+$L24)</f>
        <v>78789.327584293846</v>
      </c>
      <c r="AW24" s="144">
        <f>Z24*$I24*'AMX Global Tab (C)'!P$31*(1+$J24)*(1+$K24)*(1+$L24)</f>
        <v>81153.007411822677</v>
      </c>
      <c r="AX24" s="144">
        <f>AA24*$I24*'AMX Global Tab (C)'!Q$31*(1+$J24)*(1+$K24)*(1+$L24)</f>
        <v>83587.597634177349</v>
      </c>
      <c r="AY24" s="144">
        <f>AB24*$I24*'AMX Global Tab (C)'!R$31*(1+$J24)*(1+$K24)*(1+$L24)</f>
        <v>86095.225563202694</v>
      </c>
      <c r="AZ24" s="144">
        <f>AC24*$I24*'AMX Global Tab (C)'!S$31*(1+$J24)*(1+$K24)*(1+$L24)</f>
        <v>88678.082330098769</v>
      </c>
      <c r="BA24" s="144">
        <f>AD24*$I24*'AMX Global Tab (C)'!T$31*(1+$J24)*(1+$K24)*(1+$L24)</f>
        <v>91338.42480000174</v>
      </c>
      <c r="BB24" s="144">
        <f>AE24*$I24*'AMX Global Tab (C)'!U$31*(1+$J24)*(1+$K24)*(1+$L24)</f>
        <v>94078.577544001775</v>
      </c>
      <c r="BC24" s="144">
        <f>AF24*$I24*'AMX Global Tab (C)'!V$31*(1+$J24)*(1+$K24)*(1+$L24)</f>
        <v>96900.934870321842</v>
      </c>
      <c r="BD24" s="91">
        <f>AG24*$I24*'AMX Global Tab (C)'!W$31*(1+$J24)*(1+$K24)*(1+$L24)</f>
        <v>0</v>
      </c>
      <c r="BE24" s="91">
        <f>AH24*$I24*'AMX Global Tab (C)'!X$31*(1+$J24)*(1+$K24)*(1+$L24)</f>
        <v>0</v>
      </c>
      <c r="BF24" s="91">
        <f>AI24*$I24*'AMX Global Tab (C)'!Y$31*(1+$J24)*(1+$K24)*(1+$L24)</f>
        <v>0</v>
      </c>
      <c r="BG24" s="91">
        <f>AJ24*$I24*'AMX Global Tab (C)'!Z$31*(1+$J24)*(1+$K24)*(1+$L24)</f>
        <v>0</v>
      </c>
      <c r="BH24" s="91">
        <f>AK24*$I24*'AMX Global Tab (C)'!AA$31*(1+$J24)*(1+$K24)*(1+$L24)</f>
        <v>0</v>
      </c>
      <c r="BI24" s="91">
        <f>AL24*$I24*'AMX Global Tab (C)'!AB$31*(1+$J24)*(1+$K24)*(1+$L24)</f>
        <v>0</v>
      </c>
      <c r="BJ24" s="91">
        <f>AM24*$I24*'AMX Global Tab (C)'!AC$31*(1+$J24)*(1+$K24)*(1+$L24)</f>
        <v>0</v>
      </c>
      <c r="BM24" s="141">
        <f t="shared" si="6"/>
        <v>0</v>
      </c>
      <c r="BN24" s="141">
        <f t="shared" si="7"/>
        <v>0</v>
      </c>
      <c r="BO24" s="141">
        <f t="shared" si="8"/>
        <v>0</v>
      </c>
      <c r="BP24" s="141">
        <f t="shared" si="9"/>
        <v>480386.1488581365</v>
      </c>
    </row>
    <row r="25" spans="1:68" s="74" customFormat="1">
      <c r="A25" s="73" t="s">
        <v>55</v>
      </c>
      <c r="E25" s="141" t="s">
        <v>320</v>
      </c>
      <c r="F25" s="21">
        <v>42517</v>
      </c>
      <c r="G25" s="141" t="s">
        <v>411</v>
      </c>
      <c r="H25" s="74" t="s">
        <v>11</v>
      </c>
      <c r="I25" s="468">
        <v>60</v>
      </c>
      <c r="J25" s="76">
        <f>'AMX Global Tab (C)'!$B$9</f>
        <v>0.1</v>
      </c>
      <c r="K25" s="143">
        <v>0.03</v>
      </c>
      <c r="L25" s="143">
        <v>0</v>
      </c>
      <c r="N25" s="143"/>
      <c r="O25" s="74" t="s">
        <v>27</v>
      </c>
      <c r="P25" s="74" t="s">
        <v>36</v>
      </c>
      <c r="Q25" s="148"/>
      <c r="R25" s="106">
        <f>R19</f>
        <v>2900</v>
      </c>
      <c r="S25" s="463">
        <f t="shared" si="16"/>
        <v>3365.5683925729309</v>
      </c>
      <c r="T25" s="452">
        <f t="shared" si="14"/>
        <v>0</v>
      </c>
      <c r="U25" s="452">
        <f t="shared" si="14"/>
        <v>0</v>
      </c>
      <c r="V25" s="452">
        <f>V19</f>
        <v>0</v>
      </c>
      <c r="W25" s="452">
        <f t="shared" si="15"/>
        <v>336.55683925729312</v>
      </c>
      <c r="X25" s="452">
        <f t="shared" si="15"/>
        <v>336.55683925729312</v>
      </c>
      <c r="Y25" s="452">
        <f t="shared" si="15"/>
        <v>336.55683925729312</v>
      </c>
      <c r="Z25" s="452">
        <f t="shared" si="15"/>
        <v>336.55683925729312</v>
      </c>
      <c r="AA25" s="452">
        <f t="shared" si="15"/>
        <v>336.55683925729312</v>
      </c>
      <c r="AB25" s="452">
        <f t="shared" si="15"/>
        <v>336.55683925729312</v>
      </c>
      <c r="AC25" s="452">
        <f t="shared" si="15"/>
        <v>336.55683925729312</v>
      </c>
      <c r="AD25" s="452">
        <f t="shared" si="15"/>
        <v>336.55683925729312</v>
      </c>
      <c r="AE25" s="452">
        <f t="shared" si="15"/>
        <v>336.55683925729312</v>
      </c>
      <c r="AF25" s="452">
        <f t="shared" si="15"/>
        <v>336.55683925729312</v>
      </c>
      <c r="AG25" s="452">
        <f t="shared" si="15"/>
        <v>0</v>
      </c>
      <c r="AH25" s="452">
        <f t="shared" si="15"/>
        <v>0</v>
      </c>
      <c r="AI25" s="452">
        <f t="shared" si="15"/>
        <v>0</v>
      </c>
      <c r="AJ25" s="452">
        <f t="shared" si="15"/>
        <v>0</v>
      </c>
      <c r="AK25" s="452">
        <f t="shared" si="15"/>
        <v>0</v>
      </c>
      <c r="AL25" s="452">
        <f t="shared" si="15"/>
        <v>0</v>
      </c>
      <c r="AM25" s="452">
        <f t="shared" si="15"/>
        <v>0</v>
      </c>
      <c r="AO25" s="18"/>
      <c r="AP25" s="98">
        <f>NPV('AMX Global Tab (C)'!$B$13,AR25:BC25)</f>
        <v>154770.47210934397</v>
      </c>
      <c r="AQ25" s="149">
        <f t="shared" si="5"/>
        <v>270152.13906023832</v>
      </c>
      <c r="AR25" s="144">
        <f>U25*$I25*'AMX Global Tab (C)'!K$31*(1+$J25)*(1+$K25)*(1+$L25)</f>
        <v>0</v>
      </c>
      <c r="AS25" s="144">
        <f>V25*$I25*'AMX Global Tab (C)'!L$31*(1+$J25)*(1+$K25)*(1+$L25)</f>
        <v>0</v>
      </c>
      <c r="AT25" s="144">
        <f>W25*$I25*'AMX Global Tab (C)'!M$31*(1+$J25)*(1+$K25)*(1+$L25)</f>
        <v>23565.507950692114</v>
      </c>
      <c r="AU25" s="144">
        <f>X25*$I25*'AMX Global Tab (C)'!N$31*(1+$J25)*(1+$K25)*(1+$L25)</f>
        <v>24272.473189212873</v>
      </c>
      <c r="AV25" s="144">
        <f>Y25*$I25*'AMX Global Tab (C)'!O$31*(1+$J25)*(1+$K25)*(1+$L25)</f>
        <v>25000.64738488926</v>
      </c>
      <c r="AW25" s="144">
        <f>Z25*$I25*'AMX Global Tab (C)'!P$31*(1+$J25)*(1+$K25)*(1+$L25)</f>
        <v>25750.666806435944</v>
      </c>
      <c r="AX25" s="144">
        <f>AA25*$I25*'AMX Global Tab (C)'!Q$31*(1+$J25)*(1+$K25)*(1+$L25)</f>
        <v>26523.18681062902</v>
      </c>
      <c r="AY25" s="144">
        <f>AB25*$I25*'AMX Global Tab (C)'!R$31*(1+$J25)*(1+$K25)*(1+$L25)</f>
        <v>27318.88241494789</v>
      </c>
      <c r="AZ25" s="144">
        <f>AC25*$I25*'AMX Global Tab (C)'!S$31*(1+$J25)*(1+$K25)*(1+$L25)</f>
        <v>28138.448887396327</v>
      </c>
      <c r="BA25" s="144">
        <f>AD25*$I25*'AMX Global Tab (C)'!T$31*(1+$J25)*(1+$K25)*(1+$L25)</f>
        <v>28982.602354018221</v>
      </c>
      <c r="BB25" s="144">
        <f>AE25*$I25*'AMX Global Tab (C)'!U$31*(1+$J25)*(1+$K25)*(1+$L25)</f>
        <v>29852.080424638767</v>
      </c>
      <c r="BC25" s="144">
        <f>AF25*$I25*'AMX Global Tab (C)'!V$31*(1+$J25)*(1+$K25)*(1+$L25)</f>
        <v>30747.642837377934</v>
      </c>
      <c r="BD25" s="91">
        <f>AG25*$I25*'AMX Global Tab (C)'!W$31*(1+$J25)*(1+$K25)*(1+$L25)</f>
        <v>0</v>
      </c>
      <c r="BE25" s="91">
        <f>AH25*$I25*'AMX Global Tab (C)'!X$31*(1+$J25)*(1+$K25)*(1+$L25)</f>
        <v>0</v>
      </c>
      <c r="BF25" s="91">
        <f>AI25*$I25*'AMX Global Tab (C)'!Y$31*(1+$J25)*(1+$K25)*(1+$L25)</f>
        <v>0</v>
      </c>
      <c r="BG25" s="91">
        <f>AJ25*$I25*'AMX Global Tab (C)'!Z$31*(1+$J25)*(1+$K25)*(1+$L25)</f>
        <v>0</v>
      </c>
      <c r="BH25" s="91">
        <f>AK25*$I25*'AMX Global Tab (C)'!AA$31*(1+$J25)*(1+$K25)*(1+$L25)</f>
        <v>0</v>
      </c>
      <c r="BI25" s="91">
        <f>AL25*$I25*'AMX Global Tab (C)'!AB$31*(1+$J25)*(1+$K25)*(1+$L25)</f>
        <v>0</v>
      </c>
      <c r="BJ25" s="91">
        <f>AM25*$I25*'AMX Global Tab (C)'!AC$31*(1+$J25)*(1+$K25)*(1+$L25)</f>
        <v>0</v>
      </c>
      <c r="BM25" s="141">
        <f t="shared" si="6"/>
        <v>0</v>
      </c>
      <c r="BN25" s="141">
        <f t="shared" si="7"/>
        <v>0</v>
      </c>
      <c r="BO25" s="141">
        <f t="shared" si="8"/>
        <v>0</v>
      </c>
      <c r="BP25" s="141">
        <f t="shared" si="9"/>
        <v>152431.36455680709</v>
      </c>
    </row>
    <row r="26" spans="1:68">
      <c r="A26" s="74"/>
      <c r="I26" s="451"/>
      <c r="N26" s="143"/>
      <c r="Q26" s="148"/>
      <c r="R26" s="148"/>
      <c r="S26" s="148"/>
      <c r="AO26" s="18"/>
      <c r="AP26" s="98"/>
      <c r="AQ26" s="149"/>
      <c r="AR26" s="144"/>
      <c r="AS26" s="144"/>
      <c r="AT26" s="144"/>
      <c r="AU26" s="144"/>
      <c r="AV26" s="144"/>
      <c r="AW26" s="144"/>
      <c r="AX26" s="144"/>
      <c r="AY26" s="144"/>
      <c r="AZ26" s="144"/>
      <c r="BA26" s="144"/>
      <c r="BB26" s="144"/>
      <c r="BC26" s="144"/>
      <c r="BD26" s="91"/>
      <c r="BE26" s="91"/>
      <c r="BF26" s="91"/>
      <c r="BG26" s="91"/>
      <c r="BH26" s="91"/>
      <c r="BI26" s="91"/>
      <c r="BJ26" s="91"/>
      <c r="BM26" s="141">
        <f t="shared" si="6"/>
        <v>0</v>
      </c>
      <c r="BN26" s="141">
        <f t="shared" si="7"/>
        <v>0</v>
      </c>
      <c r="BO26" s="141">
        <f t="shared" si="8"/>
        <v>0</v>
      </c>
      <c r="BP26" s="141">
        <f t="shared" si="9"/>
        <v>0</v>
      </c>
    </row>
    <row r="27" spans="1:68">
      <c r="A27" s="142" t="s">
        <v>76</v>
      </c>
      <c r="Q27" s="148"/>
      <c r="R27" s="148"/>
      <c r="S27" s="148"/>
      <c r="AO27" s="18"/>
      <c r="AP27" s="98"/>
      <c r="AQ27" s="149"/>
      <c r="AR27" s="144"/>
      <c r="AS27" s="144"/>
      <c r="AT27" s="144"/>
      <c r="AU27" s="144"/>
      <c r="AV27" s="144"/>
      <c r="AW27" s="144"/>
      <c r="AX27" s="144"/>
      <c r="AY27" s="144"/>
      <c r="AZ27" s="144"/>
      <c r="BA27" s="144"/>
      <c r="BB27" s="144"/>
      <c r="BC27" s="144"/>
      <c r="BD27" s="91"/>
      <c r="BE27" s="91"/>
      <c r="BF27" s="91"/>
      <c r="BG27" s="91"/>
      <c r="BH27" s="91"/>
      <c r="BI27" s="91"/>
      <c r="BJ27" s="91"/>
      <c r="BM27" s="141">
        <f t="shared" si="6"/>
        <v>0</v>
      </c>
      <c r="BN27" s="141">
        <f t="shared" si="7"/>
        <v>0</v>
      </c>
      <c r="BO27" s="141">
        <f t="shared" si="8"/>
        <v>0</v>
      </c>
      <c r="BP27" s="141">
        <f t="shared" si="9"/>
        <v>0</v>
      </c>
    </row>
    <row r="28" spans="1:68">
      <c r="A28" s="73" t="s">
        <v>73</v>
      </c>
      <c r="E28" s="141" t="s">
        <v>75</v>
      </c>
      <c r="F28" s="21">
        <v>42464</v>
      </c>
      <c r="G28" s="141" t="s">
        <v>407</v>
      </c>
      <c r="H28" s="141" t="s">
        <v>11</v>
      </c>
      <c r="I28" s="468">
        <v>26.34</v>
      </c>
      <c r="J28" s="143">
        <v>0.1</v>
      </c>
      <c r="K28" s="143">
        <v>0.12</v>
      </c>
      <c r="L28" s="143">
        <v>0</v>
      </c>
      <c r="N28" s="29"/>
      <c r="O28" s="141" t="s">
        <v>27</v>
      </c>
      <c r="P28" s="141" t="s">
        <v>36</v>
      </c>
      <c r="Q28" s="148"/>
      <c r="R28" s="459">
        <f>SUM(R7:R11)</f>
        <v>1080160</v>
      </c>
      <c r="S28" s="459">
        <f>SUM(S7:S11)</f>
        <v>1223033.6593701439</v>
      </c>
      <c r="T28" s="452">
        <f>'AMX Global Tab (C)'!J38*T$6</f>
        <v>0</v>
      </c>
      <c r="U28" s="452">
        <f>'AMX Global Tab (C)'!K38*U$6</f>
        <v>0</v>
      </c>
      <c r="V28" s="452">
        <f>SUM(V7:V11)</f>
        <v>0</v>
      </c>
      <c r="W28" s="452">
        <f t="shared" ref="W28:AM28" si="17">SUM(W7:W11)</f>
        <v>122303.36593701442</v>
      </c>
      <c r="X28" s="452">
        <f t="shared" si="17"/>
        <v>122303.36593701442</v>
      </c>
      <c r="Y28" s="452">
        <f t="shared" si="17"/>
        <v>122303.36593701442</v>
      </c>
      <c r="Z28" s="452">
        <f t="shared" si="17"/>
        <v>122303.36593701442</v>
      </c>
      <c r="AA28" s="452">
        <f t="shared" si="17"/>
        <v>122303.36593701442</v>
      </c>
      <c r="AB28" s="452">
        <f t="shared" si="17"/>
        <v>122303.36593701442</v>
      </c>
      <c r="AC28" s="452">
        <f t="shared" si="17"/>
        <v>122303.36593701442</v>
      </c>
      <c r="AD28" s="452">
        <f t="shared" si="17"/>
        <v>122303.36593701442</v>
      </c>
      <c r="AE28" s="452">
        <f t="shared" si="17"/>
        <v>122303.36593701442</v>
      </c>
      <c r="AF28" s="452">
        <f t="shared" si="17"/>
        <v>122303.36593701442</v>
      </c>
      <c r="AG28" s="452">
        <f t="shared" si="17"/>
        <v>0</v>
      </c>
      <c r="AH28" s="452">
        <f t="shared" si="17"/>
        <v>0</v>
      </c>
      <c r="AI28" s="452">
        <f t="shared" si="17"/>
        <v>0</v>
      </c>
      <c r="AJ28" s="452">
        <f t="shared" si="17"/>
        <v>0</v>
      </c>
      <c r="AK28" s="452">
        <f t="shared" si="17"/>
        <v>0</v>
      </c>
      <c r="AL28" s="452">
        <f t="shared" si="17"/>
        <v>0</v>
      </c>
      <c r="AM28" s="452">
        <f t="shared" si="17"/>
        <v>0</v>
      </c>
      <c r="AO28" s="18"/>
      <c r="AP28" s="98">
        <f>NPV('AMX Global Tab (C)'!$B$13,AR28:BC28)</f>
        <v>26848091.217682052</v>
      </c>
      <c r="AQ28" s="149">
        <f t="shared" si="5"/>
        <v>46863391.791019261</v>
      </c>
      <c r="AR28" s="144">
        <f>U28*$I28*'AMX Global Tab (C)'!K$31*(1+$J28)*(1+$K28)*(1+$L28)</f>
        <v>0</v>
      </c>
      <c r="AS28" s="144">
        <f>V28*$I28*'AMX Global Tab (C)'!L$31*(1+$J28)*(1+$K28)*(1+$L28)</f>
        <v>0</v>
      </c>
      <c r="AT28" s="144">
        <f>W28*$I28*'AMX Global Tab (C)'!M$31*(1+$J28)*(1+$K28)*(1+$L28)</f>
        <v>4087917.4071666873</v>
      </c>
      <c r="AU28" s="144">
        <f>X28*$I28*'AMX Global Tab (C)'!N$31*(1+$J28)*(1+$K28)*(1+$L28)</f>
        <v>4210554.9293816881</v>
      </c>
      <c r="AV28" s="144">
        <f>Y28*$I28*'AMX Global Tab (C)'!O$31*(1+$J28)*(1+$K28)*(1+$L28)</f>
        <v>4336871.5772631392</v>
      </c>
      <c r="AW28" s="144">
        <f>Z28*$I28*'AMX Global Tab (C)'!P$31*(1+$J28)*(1+$K28)*(1+$L28)</f>
        <v>4466977.7245810339</v>
      </c>
      <c r="AX28" s="144">
        <f>AA28*$I28*'AMX Global Tab (C)'!Q$31*(1+$J28)*(1+$K28)*(1+$L28)</f>
        <v>4600987.0563184647</v>
      </c>
      <c r="AY28" s="144">
        <f>AB28*$I28*'AMX Global Tab (C)'!R$31*(1+$J28)*(1+$K28)*(1+$L28)</f>
        <v>4739016.6680080183</v>
      </c>
      <c r="AZ28" s="144">
        <f>AC28*$I28*'AMX Global Tab (C)'!S$31*(1+$J28)*(1+$K28)*(1+$L28)</f>
        <v>4881187.1680482598</v>
      </c>
      <c r="BA28" s="144">
        <f>AD28*$I28*'AMX Global Tab (C)'!T$31*(1+$J28)*(1+$K28)*(1+$L28)</f>
        <v>5027622.7830897067</v>
      </c>
      <c r="BB28" s="144">
        <f>AE28*$I28*'AMX Global Tab (C)'!U$31*(1+$J28)*(1+$K28)*(1+$L28)</f>
        <v>5178451.4665823979</v>
      </c>
      <c r="BC28" s="144">
        <f>AF28*$I28*'AMX Global Tab (C)'!V$31*(1+$J28)*(1+$K28)*(1+$L28)</f>
        <v>5333805.010579871</v>
      </c>
      <c r="BD28" s="91">
        <f>AG28*$I28*'AMX Global Tab (C)'!W$31*(1+$J28)*(1+$K28)*(1+$L28)</f>
        <v>0</v>
      </c>
      <c r="BE28" s="91">
        <f>AH28*$I28*'AMX Global Tab (C)'!X$31*(1+$J28)*(1+$K28)*(1+$L28)</f>
        <v>0</v>
      </c>
      <c r="BF28" s="91">
        <f>AI28*$I28*'AMX Global Tab (C)'!Y$31*(1+$J28)*(1+$K28)*(1+$L28)</f>
        <v>0</v>
      </c>
      <c r="BG28" s="91">
        <f>AJ28*$I28*'AMX Global Tab (C)'!Z$31*(1+$J28)*(1+$K28)*(1+$L28)</f>
        <v>0</v>
      </c>
      <c r="BH28" s="91">
        <f>AK28*$I28*'AMX Global Tab (C)'!AA$31*(1+$J28)*(1+$K28)*(1+$L28)</f>
        <v>0</v>
      </c>
      <c r="BI28" s="91">
        <f>AL28*$I28*'AMX Global Tab (C)'!AB$31*(1+$J28)*(1+$K28)*(1+$L28)</f>
        <v>0</v>
      </c>
      <c r="BJ28" s="91">
        <f>AM28*$I28*'AMX Global Tab (C)'!AC$31*(1+$J28)*(1+$K28)*(1+$L28)</f>
        <v>0</v>
      </c>
      <c r="BM28" s="141">
        <f t="shared" si="6"/>
        <v>0</v>
      </c>
      <c r="BN28" s="141">
        <f t="shared" si="7"/>
        <v>0</v>
      </c>
      <c r="BO28" s="141">
        <f t="shared" si="8"/>
        <v>0</v>
      </c>
      <c r="BP28" s="141">
        <f t="shared" si="9"/>
        <v>26442325.362719033</v>
      </c>
    </row>
    <row r="29" spans="1:68">
      <c r="A29" s="73" t="s">
        <v>74</v>
      </c>
      <c r="E29" s="141" t="s">
        <v>75</v>
      </c>
      <c r="F29" s="21">
        <v>42464</v>
      </c>
      <c r="G29" s="141" t="s">
        <v>406</v>
      </c>
      <c r="H29" s="141" t="s">
        <v>11</v>
      </c>
      <c r="I29" s="468">
        <v>59.88</v>
      </c>
      <c r="J29" s="143">
        <v>0.1</v>
      </c>
      <c r="K29" s="143">
        <v>0.12</v>
      </c>
      <c r="L29" s="143">
        <v>0</v>
      </c>
      <c r="N29" s="29"/>
      <c r="O29" s="141" t="s">
        <v>27</v>
      </c>
      <c r="P29" s="141" t="s">
        <v>36</v>
      </c>
      <c r="Q29" s="148"/>
      <c r="R29" s="459">
        <f>SUM(R12:R13)</f>
        <v>48000</v>
      </c>
      <c r="S29" s="459">
        <f>SUM(S12:S13)</f>
        <v>54348.999823884347</v>
      </c>
      <c r="T29" s="452">
        <f>'AMX Global Tab (C)'!J39*T$6</f>
        <v>0</v>
      </c>
      <c r="U29" s="452">
        <f>'AMX Global Tab (C)'!K39*U$6</f>
        <v>0</v>
      </c>
      <c r="V29" s="452">
        <f>SUM(V12:V13)</f>
        <v>0</v>
      </c>
      <c r="W29" s="452">
        <f t="shared" ref="W29:AM29" si="18">SUM(W12:W13)</f>
        <v>5434.8999823884351</v>
      </c>
      <c r="X29" s="452">
        <f t="shared" si="18"/>
        <v>5434.8999823884351</v>
      </c>
      <c r="Y29" s="452">
        <f t="shared" si="18"/>
        <v>5434.8999823884351</v>
      </c>
      <c r="Z29" s="452">
        <f t="shared" si="18"/>
        <v>5434.8999823884351</v>
      </c>
      <c r="AA29" s="452">
        <f t="shared" si="18"/>
        <v>5434.8999823884351</v>
      </c>
      <c r="AB29" s="452">
        <f t="shared" si="18"/>
        <v>5434.8999823884351</v>
      </c>
      <c r="AC29" s="452">
        <f t="shared" si="18"/>
        <v>5434.8999823884351</v>
      </c>
      <c r="AD29" s="452">
        <f t="shared" si="18"/>
        <v>5434.8999823884351</v>
      </c>
      <c r="AE29" s="452">
        <f t="shared" si="18"/>
        <v>5434.8999823884351</v>
      </c>
      <c r="AF29" s="452">
        <f t="shared" si="18"/>
        <v>5434.8999823884351</v>
      </c>
      <c r="AG29" s="452">
        <f t="shared" si="18"/>
        <v>0</v>
      </c>
      <c r="AH29" s="452">
        <f t="shared" si="18"/>
        <v>0</v>
      </c>
      <c r="AI29" s="452">
        <f t="shared" si="18"/>
        <v>0</v>
      </c>
      <c r="AJ29" s="452">
        <f t="shared" si="18"/>
        <v>0</v>
      </c>
      <c r="AK29" s="452">
        <f t="shared" si="18"/>
        <v>0</v>
      </c>
      <c r="AL29" s="452">
        <f t="shared" si="18"/>
        <v>0</v>
      </c>
      <c r="AM29" s="452">
        <f t="shared" si="18"/>
        <v>0</v>
      </c>
      <c r="AO29" s="18"/>
      <c r="AP29" s="98">
        <f>NPV('AMX Global Tab (C)'!$B$13,AR29:BC29)</f>
        <v>2712267.8899756372</v>
      </c>
      <c r="AQ29" s="149">
        <f t="shared" si="5"/>
        <v>4734268.5086833229</v>
      </c>
      <c r="AR29" s="144">
        <f>U29*$I29*'AMX Global Tab (C)'!K$31*(1+$J29)*(1+$K29)*(1+$L29)</f>
        <v>0</v>
      </c>
      <c r="AS29" s="144">
        <f>V29*$I29*'AMX Global Tab (C)'!L$31*(1+$J29)*(1+$K29)*(1+$L29)</f>
        <v>0</v>
      </c>
      <c r="AT29" s="144">
        <f>W29*$I29*'AMX Global Tab (C)'!M$31*(1+$J29)*(1+$K29)*(1+$L29)</f>
        <v>412972.64041729958</v>
      </c>
      <c r="AU29" s="144">
        <f>X29*$I29*'AMX Global Tab (C)'!N$31*(1+$J29)*(1+$K29)*(1+$L29)</f>
        <v>425361.81962981849</v>
      </c>
      <c r="AV29" s="144">
        <f>Y29*$I29*'AMX Global Tab (C)'!O$31*(1+$J29)*(1+$K29)*(1+$L29)</f>
        <v>438122.67421871307</v>
      </c>
      <c r="AW29" s="144">
        <f>Z29*$I29*'AMX Global Tab (C)'!P$31*(1+$J29)*(1+$K29)*(1+$L29)</f>
        <v>451266.35444527457</v>
      </c>
      <c r="AX29" s="144">
        <f>AA29*$I29*'AMX Global Tab (C)'!Q$31*(1+$J29)*(1+$K29)*(1+$L29)</f>
        <v>464804.34507863276</v>
      </c>
      <c r="AY29" s="144">
        <f>AB29*$I29*'AMX Global Tab (C)'!R$31*(1+$J29)*(1+$K29)*(1+$L29)</f>
        <v>478748.47543099173</v>
      </c>
      <c r="AZ29" s="144">
        <f>AC29*$I29*'AMX Global Tab (C)'!S$31*(1+$J29)*(1+$K29)*(1+$L29)</f>
        <v>493110.92969392153</v>
      </c>
      <c r="BA29" s="144">
        <f>AD29*$I29*'AMX Global Tab (C)'!T$31*(1+$J29)*(1+$K29)*(1+$L29)</f>
        <v>507904.25758473924</v>
      </c>
      <c r="BB29" s="144">
        <f>AE29*$I29*'AMX Global Tab (C)'!U$31*(1+$J29)*(1+$K29)*(1+$L29)</f>
        <v>523141.38531228137</v>
      </c>
      <c r="BC29" s="144">
        <f>AF29*$I29*'AMX Global Tab (C)'!V$31*(1+$J29)*(1+$K29)*(1+$L29)</f>
        <v>538835.62687164987</v>
      </c>
      <c r="BD29" s="91">
        <f>AG29*$I29*'AMX Global Tab (C)'!W$31*(1+$J29)*(1+$K29)*(1+$L29)</f>
        <v>0</v>
      </c>
      <c r="BE29" s="91">
        <f>AH29*$I29*'AMX Global Tab (C)'!X$31*(1+$J29)*(1+$K29)*(1+$L29)</f>
        <v>0</v>
      </c>
      <c r="BF29" s="91">
        <f>AI29*$I29*'AMX Global Tab (C)'!Y$31*(1+$J29)*(1+$K29)*(1+$L29)</f>
        <v>0</v>
      </c>
      <c r="BG29" s="91">
        <f>AJ29*$I29*'AMX Global Tab (C)'!Z$31*(1+$J29)*(1+$K29)*(1+$L29)</f>
        <v>0</v>
      </c>
      <c r="BH29" s="91">
        <f>AK29*$I29*'AMX Global Tab (C)'!AA$31*(1+$J29)*(1+$K29)*(1+$L29)</f>
        <v>0</v>
      </c>
      <c r="BI29" s="91">
        <f>AL29*$I29*'AMX Global Tab (C)'!AB$31*(1+$J29)*(1+$K29)*(1+$L29)</f>
        <v>0</v>
      </c>
      <c r="BJ29" s="91">
        <f>AM29*$I29*'AMX Global Tab (C)'!AC$31*(1+$J29)*(1+$K29)*(1+$L29)</f>
        <v>0</v>
      </c>
      <c r="BM29" s="141">
        <f t="shared" si="6"/>
        <v>0</v>
      </c>
      <c r="BN29" s="141">
        <f t="shared" si="7"/>
        <v>0</v>
      </c>
      <c r="BO29" s="141">
        <f t="shared" si="8"/>
        <v>0</v>
      </c>
      <c r="BP29" s="141">
        <f t="shared" si="9"/>
        <v>2671276.3092207303</v>
      </c>
    </row>
    <row r="30" spans="1:68">
      <c r="A30" s="74"/>
      <c r="Q30" s="148"/>
      <c r="R30" s="148"/>
      <c r="S30" s="148"/>
      <c r="AO30" s="18"/>
      <c r="AP30" s="98"/>
      <c r="AQ30" s="149"/>
      <c r="AR30" s="144"/>
      <c r="BM30" s="141">
        <f t="shared" si="6"/>
        <v>0</v>
      </c>
      <c r="BN30" s="141">
        <f t="shared" si="7"/>
        <v>0</v>
      </c>
      <c r="BO30" s="141">
        <f t="shared" si="8"/>
        <v>0</v>
      </c>
      <c r="BP30" s="141">
        <f t="shared" si="9"/>
        <v>0</v>
      </c>
    </row>
    <row r="31" spans="1:68">
      <c r="A31" s="142" t="s">
        <v>302</v>
      </c>
      <c r="Q31" s="148"/>
      <c r="R31" s="148"/>
      <c r="S31" s="148"/>
      <c r="AO31" s="18"/>
      <c r="AP31" s="98"/>
      <c r="AQ31" s="149"/>
      <c r="AR31" s="144"/>
      <c r="BM31" s="141">
        <f t="shared" si="6"/>
        <v>0</v>
      </c>
      <c r="BN31" s="141">
        <f t="shared" si="7"/>
        <v>0</v>
      </c>
      <c r="BO31" s="141">
        <f t="shared" si="8"/>
        <v>0</v>
      </c>
      <c r="BP31" s="141">
        <f t="shared" si="9"/>
        <v>0</v>
      </c>
    </row>
    <row r="32" spans="1:68">
      <c r="A32" s="35" t="s">
        <v>281</v>
      </c>
      <c r="E32" s="141" t="s">
        <v>291</v>
      </c>
      <c r="F32" s="21">
        <v>42478</v>
      </c>
      <c r="G32" s="141" t="s">
        <v>408</v>
      </c>
      <c r="H32" s="141" t="s">
        <v>11</v>
      </c>
      <c r="I32" s="144">
        <v>1</v>
      </c>
      <c r="J32" s="143">
        <v>0</v>
      </c>
      <c r="K32" s="143">
        <v>0</v>
      </c>
      <c r="L32" s="143">
        <v>0</v>
      </c>
      <c r="O32" s="141" t="s">
        <v>26</v>
      </c>
      <c r="P32" s="141" t="s">
        <v>36</v>
      </c>
      <c r="Q32" s="148"/>
      <c r="R32" s="148"/>
      <c r="S32" s="148"/>
      <c r="U32" s="144">
        <v>63831</v>
      </c>
      <c r="V32" s="144">
        <v>0</v>
      </c>
      <c r="W32" s="144">
        <v>0</v>
      </c>
      <c r="X32" s="144">
        <v>0</v>
      </c>
      <c r="Y32" s="144">
        <v>0</v>
      </c>
      <c r="Z32" s="144">
        <v>0</v>
      </c>
      <c r="AA32" s="144">
        <v>0</v>
      </c>
      <c r="AB32" s="144">
        <v>0</v>
      </c>
      <c r="AC32" s="144">
        <v>0</v>
      </c>
      <c r="AD32" s="144">
        <v>0</v>
      </c>
      <c r="AE32" s="144">
        <v>0</v>
      </c>
      <c r="AF32" s="144">
        <v>0</v>
      </c>
      <c r="AG32" s="91">
        <v>0</v>
      </c>
      <c r="AH32" s="91">
        <v>0</v>
      </c>
      <c r="AO32" s="18"/>
      <c r="AP32" s="98">
        <f>NPV('AMX Global Tab (C)'!$B$13,AR32:BC32)</f>
        <v>59223.41807385414</v>
      </c>
      <c r="AQ32" s="149">
        <f>SUM(AR32:BC32)</f>
        <v>63831</v>
      </c>
      <c r="AR32" s="144">
        <f>U32*$I32*'AMX Global Tab (C)'!K$31*(1+$J32)*(1+$K32)*(1+$L32)</f>
        <v>63831</v>
      </c>
      <c r="AS32" s="144">
        <f>V32*$I32*'AMX Global Tab (C)'!L$31*(1+$J32)*(1+$K32)*(1+$L32)</f>
        <v>0</v>
      </c>
      <c r="AT32" s="144">
        <f>W32*$I32*'AMX Global Tab (C)'!M$31*(1+$J32)*(1+$K32)*(1+$L32)</f>
        <v>0</v>
      </c>
      <c r="AU32" s="144">
        <f>X32*$I32*'AMX Global Tab (C)'!N$31*(1+$J32)*(1+$K32)*(1+$L32)</f>
        <v>0</v>
      </c>
      <c r="AV32" s="144">
        <f>Y32*$I32*'AMX Global Tab (C)'!O$31*(1+$J32)*(1+$K32)*(1+$L32)</f>
        <v>0</v>
      </c>
      <c r="AW32" s="144">
        <f>Z32*$I32*'AMX Global Tab (C)'!P$31*(1+$J32)*(1+$K32)*(1+$L32)</f>
        <v>0</v>
      </c>
      <c r="AX32" s="144">
        <f>AA32*$I32*'AMX Global Tab (C)'!Q$31*(1+$J32)*(1+$K32)*(1+$L32)</f>
        <v>0</v>
      </c>
      <c r="AY32" s="144">
        <f>AB32*$I32*'AMX Global Tab (C)'!R$31*(1+$J32)*(1+$K32)*(1+$L32)</f>
        <v>0</v>
      </c>
      <c r="AZ32" s="144">
        <f>AC32*$I32*'AMX Global Tab (C)'!S$31*(1+$J32)*(1+$K32)*(1+$L32)</f>
        <v>0</v>
      </c>
      <c r="BA32" s="144">
        <f>AD32*$I32*'AMX Global Tab (C)'!T$31*(1+$J32)*(1+$K32)*(1+$L32)</f>
        <v>0</v>
      </c>
      <c r="BB32" s="144">
        <f>AE32*$I32*'AMX Global Tab (C)'!U$31*(1+$J32)*(1+$K32)*(1+$L32)</f>
        <v>0</v>
      </c>
      <c r="BC32" s="144">
        <f>AF32*$I32*'AMX Global Tab (C)'!V$31*(1+$J32)*(1+$K32)*(1+$L32)</f>
        <v>0</v>
      </c>
      <c r="BD32" s="91">
        <f>AG32*$I32*'AMX Global Tab (C)'!W$31*(1+$J32)*(1+$K32)*(1+$L32)</f>
        <v>0</v>
      </c>
      <c r="BE32" s="91">
        <f>AH32*$I32*'AMX Global Tab (C)'!X$31*(1+$J32)*(1+$K32)*(1+$L32)</f>
        <v>0</v>
      </c>
      <c r="BF32" s="91">
        <f>AI32*$I32*'AMX Global Tab (C)'!Y$31*(1+$J32)*(1+$K32)*(1+$L32)</f>
        <v>0</v>
      </c>
      <c r="BG32" s="91">
        <f>AJ32*$I32*'AMX Global Tab (C)'!Z$31*(1+$J32)*(1+$K32)*(1+$L32)</f>
        <v>0</v>
      </c>
      <c r="BH32" s="91">
        <f>AK32*$I32*'AMX Global Tab (C)'!AA$31*(1+$J32)*(1+$K32)*(1+$L32)</f>
        <v>0</v>
      </c>
      <c r="BI32" s="91">
        <f>AL32*$I32*'AMX Global Tab (C)'!AB$31*(1+$J32)*(1+$K32)*(1+$L32)</f>
        <v>0</v>
      </c>
      <c r="BJ32" s="91">
        <f>AM32*$I32*'AMX Global Tab (C)'!AC$31*(1+$J32)*(1+$K32)*(1+$L32)</f>
        <v>0</v>
      </c>
      <c r="BM32" s="141">
        <f t="shared" si="6"/>
        <v>63831</v>
      </c>
      <c r="BN32" s="141">
        <f t="shared" si="7"/>
        <v>0</v>
      </c>
      <c r="BO32" s="141">
        <f t="shared" si="8"/>
        <v>0</v>
      </c>
      <c r="BP32" s="141">
        <f t="shared" si="9"/>
        <v>0</v>
      </c>
    </row>
    <row r="33" spans="1:68">
      <c r="A33" s="35" t="s">
        <v>282</v>
      </c>
      <c r="E33" s="141" t="s">
        <v>291</v>
      </c>
      <c r="F33" s="21">
        <v>42478</v>
      </c>
      <c r="G33" s="141" t="s">
        <v>324</v>
      </c>
      <c r="H33" s="141" t="s">
        <v>11</v>
      </c>
      <c r="I33" s="144">
        <v>1</v>
      </c>
      <c r="J33" s="143">
        <v>0</v>
      </c>
      <c r="K33" s="143">
        <v>0</v>
      </c>
      <c r="L33" s="143">
        <v>0</v>
      </c>
      <c r="O33" s="141" t="s">
        <v>24</v>
      </c>
      <c r="P33" s="141" t="s">
        <v>36</v>
      </c>
      <c r="Q33" s="148"/>
      <c r="R33" s="148"/>
      <c r="S33" s="148"/>
      <c r="U33" s="144">
        <v>3936199</v>
      </c>
      <c r="V33" s="144">
        <v>0</v>
      </c>
      <c r="W33" s="144">
        <v>0</v>
      </c>
      <c r="X33" s="144">
        <v>0</v>
      </c>
      <c r="Y33" s="144">
        <v>0</v>
      </c>
      <c r="Z33" s="144">
        <v>0</v>
      </c>
      <c r="AA33" s="144">
        <v>0</v>
      </c>
      <c r="AB33" s="144">
        <v>0</v>
      </c>
      <c r="AC33" s="144">
        <v>0</v>
      </c>
      <c r="AD33" s="144">
        <v>0</v>
      </c>
      <c r="AE33" s="144">
        <v>0</v>
      </c>
      <c r="AF33" s="144">
        <v>0</v>
      </c>
      <c r="AG33" s="91">
        <v>0</v>
      </c>
      <c r="AH33" s="91">
        <v>0</v>
      </c>
      <c r="AO33" s="18"/>
      <c r="AP33" s="98">
        <f>NPV('AMX Global Tab (C)'!$B$13,AR33:BC33)</f>
        <v>3652068.1016886248</v>
      </c>
      <c r="AQ33" s="149">
        <f t="shared" si="5"/>
        <v>3936199</v>
      </c>
      <c r="AR33" s="144">
        <f>U33*$I33*'AMX Global Tab (C)'!K$31*(1+$J33)*(1+$K33)*(1+$L33)</f>
        <v>3936199</v>
      </c>
      <c r="AS33" s="144">
        <f>V33*$I33*'AMX Global Tab (C)'!L$31*(1+$J33)*(1+$K33)*(1+$L33)</f>
        <v>0</v>
      </c>
      <c r="AT33" s="144">
        <f>W33*$I33*'AMX Global Tab (C)'!M$31*(1+$J33)*(1+$K33)*(1+$L33)</f>
        <v>0</v>
      </c>
      <c r="AU33" s="144">
        <f>X33*$I33*'AMX Global Tab (C)'!N$31*(1+$J33)*(1+$K33)*(1+$L33)</f>
        <v>0</v>
      </c>
      <c r="AV33" s="144">
        <f>Y33*$I33*'AMX Global Tab (C)'!O$31*(1+$J33)*(1+$K33)*(1+$L33)</f>
        <v>0</v>
      </c>
      <c r="AW33" s="144">
        <f>Z33*$I33*'AMX Global Tab (C)'!P$31*(1+$J33)*(1+$K33)*(1+$L33)</f>
        <v>0</v>
      </c>
      <c r="AX33" s="144">
        <f>AA33*$I33*'AMX Global Tab (C)'!Q$31*(1+$J33)*(1+$K33)*(1+$L33)</f>
        <v>0</v>
      </c>
      <c r="AY33" s="144">
        <f>AB33*$I33*'AMX Global Tab (C)'!R$31*(1+$J33)*(1+$K33)*(1+$L33)</f>
        <v>0</v>
      </c>
      <c r="AZ33" s="144">
        <f>AC33*$I33*'AMX Global Tab (C)'!S$31*(1+$J33)*(1+$K33)*(1+$L33)</f>
        <v>0</v>
      </c>
      <c r="BA33" s="144">
        <f>AD33*$I33*'AMX Global Tab (C)'!T$31*(1+$J33)*(1+$K33)*(1+$L33)</f>
        <v>0</v>
      </c>
      <c r="BB33" s="144">
        <f>AE33*$I33*'AMX Global Tab (C)'!U$31*(1+$J33)*(1+$K33)*(1+$L33)</f>
        <v>0</v>
      </c>
      <c r="BC33" s="144">
        <f>AF33*$I33*'AMX Global Tab (C)'!V$31*(1+$J33)*(1+$K33)*(1+$L33)</f>
        <v>0</v>
      </c>
      <c r="BD33" s="91">
        <f>AG33*$I33*'AMX Global Tab (C)'!W$31*(1+$J33)*(1+$K33)*(1+$L33)</f>
        <v>0</v>
      </c>
      <c r="BE33" s="91">
        <f>AH33*$I33*'AMX Global Tab (C)'!X$31*(1+$J33)*(1+$K33)*(1+$L33)</f>
        <v>0</v>
      </c>
      <c r="BF33" s="91">
        <f>AI33*$I33*'AMX Global Tab (C)'!Y$31*(1+$J33)*(1+$K33)*(1+$L33)</f>
        <v>0</v>
      </c>
      <c r="BG33" s="91">
        <f>AJ33*$I33*'AMX Global Tab (C)'!Z$31*(1+$J33)*(1+$K33)*(1+$L33)</f>
        <v>0</v>
      </c>
      <c r="BH33" s="91">
        <f>AK33*$I33*'AMX Global Tab (C)'!AA$31*(1+$J33)*(1+$K33)*(1+$L33)</f>
        <v>0</v>
      </c>
      <c r="BI33" s="91">
        <f>AL33*$I33*'AMX Global Tab (C)'!AB$31*(1+$J33)*(1+$K33)*(1+$L33)</f>
        <v>0</v>
      </c>
      <c r="BJ33" s="91">
        <f>AM33*$I33*'AMX Global Tab (C)'!AC$31*(1+$J33)*(1+$K33)*(1+$L33)</f>
        <v>0</v>
      </c>
      <c r="BM33" s="141">
        <f t="shared" si="6"/>
        <v>0</v>
      </c>
      <c r="BN33" s="141">
        <f t="shared" si="7"/>
        <v>3936199</v>
      </c>
      <c r="BO33" s="141">
        <f t="shared" si="8"/>
        <v>0</v>
      </c>
      <c r="BP33" s="141">
        <f t="shared" si="9"/>
        <v>0</v>
      </c>
    </row>
    <row r="34" spans="1:68">
      <c r="A34" s="35" t="s">
        <v>283</v>
      </c>
      <c r="E34" s="141" t="s">
        <v>492</v>
      </c>
      <c r="F34" s="21">
        <v>42478</v>
      </c>
      <c r="G34" s="141" t="s">
        <v>493</v>
      </c>
      <c r="H34" s="141" t="s">
        <v>11</v>
      </c>
      <c r="I34" s="144">
        <v>1</v>
      </c>
      <c r="J34" s="143">
        <v>0</v>
      </c>
      <c r="K34" s="143">
        <v>0</v>
      </c>
      <c r="L34" s="143">
        <v>0</v>
      </c>
      <c r="O34" s="141" t="s">
        <v>23</v>
      </c>
      <c r="P34" s="141" t="s">
        <v>36</v>
      </c>
      <c r="Q34" s="148"/>
      <c r="R34" s="148"/>
      <c r="S34" s="148"/>
      <c r="U34" s="144">
        <v>704634.66666666663</v>
      </c>
      <c r="V34" s="144">
        <f>2110000+2030504</f>
        <v>4140504</v>
      </c>
      <c r="W34" s="144"/>
      <c r="X34" s="144">
        <v>0</v>
      </c>
      <c r="Y34" s="144">
        <v>0</v>
      </c>
      <c r="Z34" s="144">
        <v>0</v>
      </c>
      <c r="AA34" s="144">
        <v>0</v>
      </c>
      <c r="AB34" s="144">
        <v>0</v>
      </c>
      <c r="AC34" s="144">
        <v>0</v>
      </c>
      <c r="AD34" s="144">
        <v>0</v>
      </c>
      <c r="AE34" s="144">
        <v>0</v>
      </c>
      <c r="AF34" s="144">
        <v>0</v>
      </c>
      <c r="AG34" s="91">
        <v>0</v>
      </c>
      <c r="AH34" s="91">
        <v>0</v>
      </c>
      <c r="AO34" s="18"/>
      <c r="AP34" s="98">
        <f>NPV('AMX Global Tab (C)'!$B$13,AR34:BC34)</f>
        <v>4218092.59617816</v>
      </c>
      <c r="AQ34" s="149">
        <f t="shared" si="5"/>
        <v>4845138.666666667</v>
      </c>
      <c r="AR34" s="144">
        <f>U34*$I34*'AMX Global Tab (C)'!K$31*(1+$J34)*(1+$K34)*(1+$L34)</f>
        <v>704634.66666666663</v>
      </c>
      <c r="AS34" s="144">
        <f>V34*$I34*'AMX Global Tab (C)'!L$31*(1+$J34)*(1+$K34)*(1+$L34)</f>
        <v>4140504</v>
      </c>
      <c r="AT34" s="144">
        <f>W34*$I34*'AMX Global Tab (C)'!M$31*(1+$J34)*(1+$K34)*(1+$L34)</f>
        <v>0</v>
      </c>
      <c r="AU34" s="144">
        <f>X34*$I34*'AMX Global Tab (C)'!N$31*(1+$J34)*(1+$K34)*(1+$L34)</f>
        <v>0</v>
      </c>
      <c r="AV34" s="144">
        <f>Y34*$I34*'AMX Global Tab (C)'!O$31*(1+$J34)*(1+$K34)*(1+$L34)</f>
        <v>0</v>
      </c>
      <c r="AW34" s="144">
        <f>Z34*$I34*'AMX Global Tab (C)'!P$31*(1+$J34)*(1+$K34)*(1+$L34)</f>
        <v>0</v>
      </c>
      <c r="AX34" s="144">
        <f>AA34*$I34*'AMX Global Tab (C)'!Q$31*(1+$J34)*(1+$K34)*(1+$L34)</f>
        <v>0</v>
      </c>
      <c r="AY34" s="144">
        <f>AB34*$I34*'AMX Global Tab (C)'!R$31*(1+$J34)*(1+$K34)*(1+$L34)</f>
        <v>0</v>
      </c>
      <c r="AZ34" s="144">
        <f>AC34*$I34*'AMX Global Tab (C)'!S$31*(1+$J34)*(1+$K34)*(1+$L34)</f>
        <v>0</v>
      </c>
      <c r="BA34" s="144">
        <f>AD34*$I34*'AMX Global Tab (C)'!T$31*(1+$J34)*(1+$K34)*(1+$L34)</f>
        <v>0</v>
      </c>
      <c r="BB34" s="144">
        <f>AE34*$I34*'AMX Global Tab (C)'!U$31*(1+$J34)*(1+$K34)*(1+$L34)</f>
        <v>0</v>
      </c>
      <c r="BC34" s="144">
        <f>AF34*$I34*'AMX Global Tab (C)'!V$31*(1+$J34)*(1+$K34)*(1+$L34)</f>
        <v>0</v>
      </c>
      <c r="BD34" s="91">
        <f>AG34*$I34*'AMX Global Tab (C)'!W$31*(1+$J34)*(1+$K34)*(1+$L34)</f>
        <v>0</v>
      </c>
      <c r="BE34" s="91">
        <f>AH34*$I34*'AMX Global Tab (C)'!X$31*(1+$J34)*(1+$K34)*(1+$L34)</f>
        <v>0</v>
      </c>
      <c r="BF34" s="91">
        <f>AI34*$I34*'AMX Global Tab (C)'!Y$31*(1+$J34)*(1+$K34)*(1+$L34)</f>
        <v>0</v>
      </c>
      <c r="BG34" s="91">
        <f>AJ34*$I34*'AMX Global Tab (C)'!Z$31*(1+$J34)*(1+$K34)*(1+$L34)</f>
        <v>0</v>
      </c>
      <c r="BH34" s="91">
        <f>AK34*$I34*'AMX Global Tab (C)'!AA$31*(1+$J34)*(1+$K34)*(1+$L34)</f>
        <v>0</v>
      </c>
      <c r="BI34" s="91">
        <f>AL34*$I34*'AMX Global Tab (C)'!AB$31*(1+$J34)*(1+$K34)*(1+$L34)</f>
        <v>0</v>
      </c>
      <c r="BJ34" s="91">
        <f>AM34*$I34*'AMX Global Tab (C)'!AC$31*(1+$J34)*(1+$K34)*(1+$L34)</f>
        <v>0</v>
      </c>
      <c r="BM34" s="141">
        <f t="shared" si="6"/>
        <v>0</v>
      </c>
      <c r="BN34" s="141">
        <f t="shared" si="7"/>
        <v>0</v>
      </c>
      <c r="BO34" s="141">
        <f t="shared" si="8"/>
        <v>4845138.666666667</v>
      </c>
      <c r="BP34" s="141">
        <f t="shared" si="9"/>
        <v>0</v>
      </c>
    </row>
    <row r="35" spans="1:68">
      <c r="A35" s="35" t="s">
        <v>284</v>
      </c>
      <c r="E35" s="141" t="s">
        <v>492</v>
      </c>
      <c r="F35" s="21">
        <v>42478</v>
      </c>
      <c r="G35" s="141" t="s">
        <v>493</v>
      </c>
      <c r="H35" s="141" t="s">
        <v>11</v>
      </c>
      <c r="I35" s="144">
        <v>1</v>
      </c>
      <c r="J35" s="143">
        <v>0</v>
      </c>
      <c r="K35" s="143">
        <v>0</v>
      </c>
      <c r="L35" s="143">
        <v>0</v>
      </c>
      <c r="O35" s="141" t="s">
        <v>27</v>
      </c>
      <c r="P35" s="141" t="s">
        <v>36</v>
      </c>
      <c r="Q35" s="148"/>
      <c r="R35" s="148"/>
      <c r="S35" s="148"/>
      <c r="U35" s="144">
        <v>0</v>
      </c>
      <c r="V35" s="144">
        <v>8587025</v>
      </c>
      <c r="W35" s="144">
        <f>713174/6+1960327</f>
        <v>2079189.3333333333</v>
      </c>
      <c r="X35" s="144">
        <f t="shared" ref="X35:AD35" si="19">713174/6</f>
        <v>118862.33333333333</v>
      </c>
      <c r="Y35" s="144">
        <f t="shared" si="19"/>
        <v>118862.33333333333</v>
      </c>
      <c r="Z35" s="144">
        <f t="shared" si="19"/>
        <v>118862.33333333333</v>
      </c>
      <c r="AA35" s="144">
        <f t="shared" si="19"/>
        <v>118862.33333333333</v>
      </c>
      <c r="AB35" s="144">
        <f t="shared" si="19"/>
        <v>118862.33333333333</v>
      </c>
      <c r="AC35" s="144">
        <f t="shared" si="19"/>
        <v>118862.33333333333</v>
      </c>
      <c r="AD35" s="144">
        <f t="shared" si="19"/>
        <v>118862.33333333333</v>
      </c>
      <c r="AE35" s="144">
        <v>0</v>
      </c>
      <c r="AF35" s="144">
        <v>0</v>
      </c>
      <c r="AG35" s="91">
        <v>0</v>
      </c>
      <c r="AH35" s="91">
        <v>0</v>
      </c>
      <c r="AO35" s="18"/>
      <c r="AP35" s="98">
        <f>NPV('AMX Global Tab (C)'!$B$13,AR35:BC35)</f>
        <v>9675803.9567817431</v>
      </c>
      <c r="AQ35" s="149">
        <f t="shared" si="5"/>
        <v>11694834.5355791</v>
      </c>
      <c r="AR35" s="144">
        <f>U35*$I35*'AMX Global Tab (C)'!K$31*(1+$J35)*(1+$K35)*(1+$L35)</f>
        <v>0</v>
      </c>
      <c r="AS35" s="144">
        <f>V35*$I35*'AMX Global Tab (C)'!L$31*(1+$J35)*(1+$K35)*(1+$L35)</f>
        <v>8587025</v>
      </c>
      <c r="AT35" s="144">
        <f>W35*$I35*'AMX Global Tab (C)'!M$31*(1+$J35)*(1+$K35)*(1+$L35)</f>
        <v>2141565.0133333332</v>
      </c>
      <c r="AU35" s="144">
        <f>X35*$I35*'AMX Global Tab (C)'!N$31*(1+$J35)*(1+$K35)*(1+$L35)</f>
        <v>126101.04943333332</v>
      </c>
      <c r="AV35" s="144">
        <f>Y35*$I35*'AMX Global Tab (C)'!O$31*(1+$J35)*(1+$K35)*(1+$L35)</f>
        <v>129884.08091633333</v>
      </c>
      <c r="AW35" s="144">
        <f>Z35*$I35*'AMX Global Tab (C)'!P$31*(1+$J35)*(1+$K35)*(1+$L35)</f>
        <v>133780.60334382334</v>
      </c>
      <c r="AX35" s="144">
        <f>AA35*$I35*'AMX Global Tab (C)'!Q$31*(1+$J35)*(1+$K35)*(1+$L35)</f>
        <v>137794.02144413802</v>
      </c>
      <c r="AY35" s="144">
        <f>AB35*$I35*'AMX Global Tab (C)'!R$31*(1+$J35)*(1+$K35)*(1+$L35)</f>
        <v>141927.8420874622</v>
      </c>
      <c r="AZ35" s="144">
        <f>AC35*$I35*'AMX Global Tab (C)'!S$31*(1+$J35)*(1+$K35)*(1+$L35)</f>
        <v>146185.67735008604</v>
      </c>
      <c r="BA35" s="144">
        <f>AD35*$I35*'AMX Global Tab (C)'!T$31*(1+$J35)*(1+$K35)*(1+$L35)</f>
        <v>150571.24767058864</v>
      </c>
      <c r="BB35" s="144">
        <f>AE35*$I35*'AMX Global Tab (C)'!U$31*(1+$J35)*(1+$K35)*(1+$L35)</f>
        <v>0</v>
      </c>
      <c r="BC35" s="144">
        <f>AF35*$I35*'AMX Global Tab (C)'!V$31*(1+$J35)*(1+$K35)*(1+$L35)</f>
        <v>0</v>
      </c>
      <c r="BD35" s="91">
        <f>AG35*$I35*'AMX Global Tab (C)'!W$31*(1+$J35)*(1+$K35)*(1+$L35)</f>
        <v>0</v>
      </c>
      <c r="BE35" s="91">
        <f>AH35*$I35*'AMX Global Tab (C)'!X$31*(1+$J35)*(1+$K35)*(1+$L35)</f>
        <v>0</v>
      </c>
      <c r="BF35" s="91">
        <f>AI35*$I35*'AMX Global Tab (C)'!Y$31*(1+$J35)*(1+$K35)*(1+$L35)</f>
        <v>0</v>
      </c>
      <c r="BG35" s="91">
        <f>AJ35*$I35*'AMX Global Tab (C)'!Z$31*(1+$J35)*(1+$K35)*(1+$L35)</f>
        <v>0</v>
      </c>
      <c r="BH35" s="91">
        <f>AK35*$I35*'AMX Global Tab (C)'!AA$31*(1+$J35)*(1+$K35)*(1+$L35)</f>
        <v>0</v>
      </c>
      <c r="BI35" s="91">
        <f>AL35*$I35*'AMX Global Tab (C)'!AB$31*(1+$J35)*(1+$K35)*(1+$L35)</f>
        <v>0</v>
      </c>
      <c r="BJ35" s="91">
        <f>AM35*$I35*'AMX Global Tab (C)'!AC$31*(1+$J35)*(1+$K35)*(1+$L35)</f>
        <v>0</v>
      </c>
      <c r="BM35" s="141">
        <f t="shared" si="6"/>
        <v>0</v>
      </c>
      <c r="BN35" s="141">
        <f t="shared" si="7"/>
        <v>0</v>
      </c>
      <c r="BO35" s="141">
        <f t="shared" si="8"/>
        <v>0</v>
      </c>
      <c r="BP35" s="141">
        <f t="shared" si="9"/>
        <v>11398077.610558426</v>
      </c>
    </row>
    <row r="36" spans="1:68">
      <c r="A36" s="35" t="s">
        <v>285</v>
      </c>
      <c r="E36" s="141" t="s">
        <v>291</v>
      </c>
      <c r="F36" s="21">
        <v>42478</v>
      </c>
      <c r="G36" s="141" t="s">
        <v>324</v>
      </c>
      <c r="H36" s="141" t="s">
        <v>11</v>
      </c>
      <c r="I36" s="144">
        <v>1</v>
      </c>
      <c r="J36" s="143">
        <v>0</v>
      </c>
      <c r="K36" s="143">
        <v>0</v>
      </c>
      <c r="L36" s="143">
        <v>0</v>
      </c>
      <c r="O36" s="141" t="s">
        <v>28</v>
      </c>
      <c r="P36" s="141" t="s">
        <v>36</v>
      </c>
      <c r="Q36" s="148"/>
      <c r="R36" s="148"/>
      <c r="S36" s="148"/>
      <c r="U36" s="144">
        <v>0</v>
      </c>
      <c r="V36" s="144">
        <v>0</v>
      </c>
      <c r="W36" s="144">
        <v>0</v>
      </c>
      <c r="X36" s="144">
        <v>0</v>
      </c>
      <c r="Y36" s="144">
        <v>0</v>
      </c>
      <c r="Z36" s="144">
        <v>0</v>
      </c>
      <c r="AA36" s="144">
        <v>0</v>
      </c>
      <c r="AB36" s="144">
        <v>0</v>
      </c>
      <c r="AE36" s="144">
        <v>77412.923076923078</v>
      </c>
      <c r="AF36" s="144">
        <v>6451.0769230769229</v>
      </c>
      <c r="AG36" s="91">
        <v>0</v>
      </c>
      <c r="AH36" s="91">
        <v>0</v>
      </c>
      <c r="AO36" s="18"/>
      <c r="AP36" s="98"/>
      <c r="AQ36" s="149">
        <f>SUM(AR36:BC36)</f>
        <v>109676.01405393731</v>
      </c>
      <c r="AR36" s="144">
        <f>U36*$I36*'AMX Global Tab (C)'!K$31*(1+$J36)*(1+$K36)*(1+$L36)</f>
        <v>0</v>
      </c>
      <c r="AS36" s="144">
        <f>V36*$I36*'AMX Global Tab (C)'!L$31*(1+$J36)*(1+$K36)*(1+$L36)</f>
        <v>0</v>
      </c>
      <c r="AT36" s="144">
        <f>W36*$I36*'AMX Global Tab (C)'!M$31*(1+$J36)*(1+$K36)*(1+$L36)</f>
        <v>0</v>
      </c>
      <c r="AU36" s="144">
        <f>X36*$I36*'AMX Global Tab (C)'!N$31*(1+$J36)*(1+$K36)*(1+$L36)</f>
        <v>0</v>
      </c>
      <c r="AV36" s="144">
        <f>Y36*$I36*'AMX Global Tab (C)'!O$31*(1+$J36)*(1+$K36)*(1+$L36)</f>
        <v>0</v>
      </c>
      <c r="AW36" s="144">
        <f>Z36*$I36*'AMX Global Tab (C)'!P$31*(1+$J36)*(1+$K36)*(1+$L36)</f>
        <v>0</v>
      </c>
      <c r="AX36" s="144">
        <f>AA36*$I36*'AMX Global Tab (C)'!Q$31*(1+$J36)*(1+$K36)*(1+$L36)</f>
        <v>0</v>
      </c>
      <c r="AY36" s="144">
        <f>AB36*$I36*'AMX Global Tab (C)'!R$31*(1+$J36)*(1+$K36)*(1+$L36)</f>
        <v>0</v>
      </c>
      <c r="AZ36" s="144">
        <f>AC36*$I36*'AMX Global Tab (C)'!S$31*(1+$J36)*(1+$K36)*(1+$L36)</f>
        <v>0</v>
      </c>
      <c r="BA36" s="144">
        <f>AD36*$I36*'AMX Global Tab (C)'!T$31*(1+$J36)*(1+$K36)*(1+$L36)</f>
        <v>0</v>
      </c>
      <c r="BB36" s="144">
        <f>AE36*$I36*'AMX Global Tab (C)'!U$31*(1+$J36)*(1+$K36)*(1+$L36)</f>
        <v>101006.30611260535</v>
      </c>
      <c r="BC36" s="144">
        <f>AF36*$I36*'AMX Global Tab (C)'!V$31*(1+$J36)*(1+$K36)*(1+$L36)</f>
        <v>8669.7079413319589</v>
      </c>
      <c r="BD36" s="91">
        <f>AE36*$I36*'AMX Global Tab (C)'!W$31*(1+$J36)*(1+$K36)*(1+$L36)</f>
        <v>107157.59015486302</v>
      </c>
      <c r="BE36" s="91">
        <f>AF36*$I36*'AMX Global Tab (C)'!X$31*(1+$J36)*(1+$K36)*(1+$L36)</f>
        <v>9197.6931549590754</v>
      </c>
      <c r="BF36" s="91">
        <f>AI36*$I36*'AMX Global Tab (C)'!Y$31*(1+$J36)*(1+$K36)*(1+$L36)</f>
        <v>0</v>
      </c>
      <c r="BG36" s="91">
        <f>AJ36*$I36*'AMX Global Tab (C)'!Z$31*(1+$J36)*(1+$K36)*(1+$L36)</f>
        <v>0</v>
      </c>
      <c r="BH36" s="91">
        <f>AK36*$I36*'AMX Global Tab (C)'!AA$31*(1+$J36)*(1+$K36)*(1+$L36)</f>
        <v>0</v>
      </c>
      <c r="BI36" s="91">
        <f>AL36*$I36*'AMX Global Tab (C)'!AB$31*(1+$J36)*(1+$K36)*(1+$L36)</f>
        <v>0</v>
      </c>
      <c r="BJ36" s="91">
        <f>AM36*$I36*'AMX Global Tab (C)'!AC$31*(1+$J36)*(1+$K36)*(1+$L36)</f>
        <v>0</v>
      </c>
      <c r="BM36" s="141">
        <f t="shared" si="6"/>
        <v>0</v>
      </c>
      <c r="BN36" s="141">
        <f t="shared" si="7"/>
        <v>0</v>
      </c>
      <c r="BO36" s="141">
        <f t="shared" si="8"/>
        <v>0</v>
      </c>
      <c r="BP36" s="141">
        <f t="shared" si="9"/>
        <v>0</v>
      </c>
    </row>
    <row r="37" spans="1:68">
      <c r="A37" s="102" t="s">
        <v>286</v>
      </c>
      <c r="E37" s="141" t="s">
        <v>291</v>
      </c>
      <c r="F37" s="21">
        <v>42478</v>
      </c>
      <c r="H37" s="141" t="s">
        <v>11</v>
      </c>
      <c r="I37" s="144">
        <v>1</v>
      </c>
      <c r="J37" s="143">
        <v>0</v>
      </c>
      <c r="K37" s="143">
        <v>0</v>
      </c>
      <c r="L37" s="143">
        <v>0</v>
      </c>
      <c r="O37" s="141" t="s">
        <v>27</v>
      </c>
      <c r="P37" s="141" t="s">
        <v>36</v>
      </c>
      <c r="Q37" s="148"/>
      <c r="R37" s="148"/>
      <c r="S37" s="148"/>
      <c r="U37" s="144">
        <v>0</v>
      </c>
      <c r="V37" s="144">
        <v>0</v>
      </c>
      <c r="W37" s="25">
        <f>435344.390977444*1.3</f>
        <v>565947.70827067725</v>
      </c>
      <c r="X37" s="25">
        <f>435344.390977444*1.3</f>
        <v>565947.70827067725</v>
      </c>
      <c r="Y37" s="25">
        <f t="shared" ref="Y37:AF37" si="20">435344.390977444*1.3</f>
        <v>565947.70827067725</v>
      </c>
      <c r="Z37" s="25">
        <f t="shared" si="20"/>
        <v>565947.70827067725</v>
      </c>
      <c r="AA37" s="25">
        <f t="shared" si="20"/>
        <v>565947.70827067725</v>
      </c>
      <c r="AB37" s="25">
        <f t="shared" si="20"/>
        <v>565947.70827067725</v>
      </c>
      <c r="AC37" s="25">
        <f t="shared" si="20"/>
        <v>565947.70827067725</v>
      </c>
      <c r="AD37" s="25">
        <f t="shared" si="20"/>
        <v>565947.70827067725</v>
      </c>
      <c r="AE37" s="25">
        <f t="shared" si="20"/>
        <v>565947.70827067725</v>
      </c>
      <c r="AF37" s="25">
        <f t="shared" si="20"/>
        <v>565947.70827067725</v>
      </c>
      <c r="AG37" s="91">
        <v>0</v>
      </c>
      <c r="AH37" s="91">
        <v>0</v>
      </c>
      <c r="AO37" s="18"/>
      <c r="AP37" s="98">
        <f>NPV('AMX Global Tab (C)'!$B$13,AR37:BC37)</f>
        <v>3828466.3333790721</v>
      </c>
      <c r="AQ37" s="149">
        <f t="shared" si="5"/>
        <v>6682594.9109450448</v>
      </c>
      <c r="AR37" s="144">
        <f>U37*$I37*'AMX Global Tab (C)'!K$31*(1+$J37)*(1+$K37)*(1+$L37)</f>
        <v>0</v>
      </c>
      <c r="AS37" s="144">
        <f>V37*$I37*'AMX Global Tab (C)'!L$31*(1+$J37)*(1+$K37)*(1+$L37)</f>
        <v>0</v>
      </c>
      <c r="AT37" s="144">
        <f>W37*$I37*'AMX Global Tab (C)'!M$31*(1+$J37)*(1+$K37)*(1+$L37)</f>
        <v>582926.13951879763</v>
      </c>
      <c r="AU37" s="144">
        <f>X37*$I37*'AMX Global Tab (C)'!N$31*(1+$J37)*(1+$K37)*(1+$L37)</f>
        <v>600413.92370436143</v>
      </c>
      <c r="AV37" s="144">
        <f>Y37*$I37*'AMX Global Tab (C)'!O$31*(1+$J37)*(1+$K37)*(1+$L37)</f>
        <v>618426.34141549235</v>
      </c>
      <c r="AW37" s="144">
        <f>Z37*$I37*'AMX Global Tab (C)'!P$31*(1+$J37)*(1+$K37)*(1+$L37)</f>
        <v>636979.13165795722</v>
      </c>
      <c r="AX37" s="144">
        <f>AA37*$I37*'AMX Global Tab (C)'!Q$31*(1+$J37)*(1+$K37)*(1+$L37)</f>
        <v>656088.5056076959</v>
      </c>
      <c r="AY37" s="144">
        <f>AB37*$I37*'AMX Global Tab (C)'!R$31*(1+$J37)*(1+$K37)*(1+$L37)</f>
        <v>675771.16077592678</v>
      </c>
      <c r="AZ37" s="144">
        <f>AC37*$I37*'AMX Global Tab (C)'!S$31*(1+$J37)*(1+$K37)*(1+$L37)</f>
        <v>696044.2955992046</v>
      </c>
      <c r="BA37" s="144">
        <f>AD37*$I37*'AMX Global Tab (C)'!T$31*(1+$J37)*(1+$K37)*(1+$L37)</f>
        <v>716925.62446718081</v>
      </c>
      <c r="BB37" s="144">
        <f>AE37*$I37*'AMX Global Tab (C)'!U$31*(1+$J37)*(1+$K37)*(1+$L37)</f>
        <v>738433.39320119622</v>
      </c>
      <c r="BC37" s="144">
        <f>AF37*$I37*'AMX Global Tab (C)'!V$31*(1+$J37)*(1+$K37)*(1+$L37)</f>
        <v>760586.39499723213</v>
      </c>
      <c r="BD37" s="91">
        <f>AG37*$I37*'AMX Global Tab (C)'!W$31*(1+$J37)*(1+$K37)*(1+$L37)</f>
        <v>0</v>
      </c>
      <c r="BE37" s="91">
        <f>AH37*$I37*'AMX Global Tab (C)'!X$31*(1+$J37)*(1+$K37)*(1+$L37)</f>
        <v>0</v>
      </c>
      <c r="BF37" s="91">
        <f>AI37*$I37*'AMX Global Tab (C)'!Y$31*(1+$J37)*(1+$K37)*(1+$L37)</f>
        <v>0</v>
      </c>
      <c r="BG37" s="91">
        <f>AJ37*$I37*'AMX Global Tab (C)'!Z$31*(1+$J37)*(1+$K37)*(1+$L37)</f>
        <v>0</v>
      </c>
      <c r="BH37" s="91">
        <f>AK37*$I37*'AMX Global Tab (C)'!AA$31*(1+$J37)*(1+$K37)*(1+$L37)</f>
        <v>0</v>
      </c>
      <c r="BI37" s="91">
        <f>AL37*$I37*'AMX Global Tab (C)'!AB$31*(1+$J37)*(1+$K37)*(1+$L37)</f>
        <v>0</v>
      </c>
      <c r="BJ37" s="91">
        <f>AM37*$I37*'AMX Global Tab (C)'!AC$31*(1+$J37)*(1+$K37)*(1+$L37)</f>
        <v>0</v>
      </c>
      <c r="BM37" s="141">
        <f t="shared" si="6"/>
        <v>0</v>
      </c>
      <c r="BN37" s="141">
        <f t="shared" si="7"/>
        <v>0</v>
      </c>
      <c r="BO37" s="141">
        <f t="shared" si="8"/>
        <v>0</v>
      </c>
      <c r="BP37" s="141">
        <f t="shared" si="9"/>
        <v>3770605.2026802311</v>
      </c>
    </row>
    <row r="38" spans="1:68">
      <c r="A38" s="102" t="s">
        <v>446</v>
      </c>
      <c r="E38" s="141" t="s">
        <v>447</v>
      </c>
      <c r="F38" s="21"/>
      <c r="G38" s="141" t="s">
        <v>448</v>
      </c>
      <c r="H38" s="141" t="s">
        <v>11</v>
      </c>
      <c r="I38" s="144">
        <v>1</v>
      </c>
      <c r="J38" s="143">
        <v>0</v>
      </c>
      <c r="K38" s="143">
        <v>0</v>
      </c>
      <c r="L38" s="143">
        <v>0</v>
      </c>
      <c r="O38" s="141" t="s">
        <v>27</v>
      </c>
      <c r="P38" s="141" t="s">
        <v>37</v>
      </c>
      <c r="Q38" s="148"/>
      <c r="R38" s="148"/>
      <c r="S38" s="148"/>
      <c r="U38" s="144">
        <v>500000</v>
      </c>
      <c r="V38" s="144">
        <v>500000</v>
      </c>
      <c r="W38" s="144">
        <v>0</v>
      </c>
      <c r="X38" s="144">
        <v>0</v>
      </c>
      <c r="Y38" s="144">
        <v>0</v>
      </c>
      <c r="Z38" s="144">
        <v>0</v>
      </c>
      <c r="AA38" s="144">
        <v>0</v>
      </c>
      <c r="AB38" s="144">
        <v>0</v>
      </c>
      <c r="AC38" s="144">
        <v>0</v>
      </c>
      <c r="AD38" s="144">
        <v>0</v>
      </c>
      <c r="AE38" s="144">
        <v>0</v>
      </c>
      <c r="AF38" s="144">
        <v>0</v>
      </c>
      <c r="AG38" s="91"/>
      <c r="AH38" s="91"/>
      <c r="AO38" s="18"/>
      <c r="AP38" s="98">
        <f>NPV('AMX Global Tab (C)'!$B$13,AR38:BC38)</f>
        <v>894329.15258916758</v>
      </c>
      <c r="AQ38" s="149">
        <f t="shared" si="5"/>
        <v>1000000</v>
      </c>
      <c r="AR38" s="144">
        <f>U38*$I38*'AMX Global Tab (C)'!K$31*(1+$J38)*(1+$K38)*(1+$L38)</f>
        <v>500000</v>
      </c>
      <c r="AS38" s="144">
        <f>V38*$I38*'AMX Global Tab (C)'!L$31*(1+$J38)*(1+$K38)*(1+$L38)</f>
        <v>500000</v>
      </c>
      <c r="AT38" s="144">
        <f>W38*$I38*'AMX Global Tab (C)'!M$31*(1+$J38)*(1+$K38)*(1+$L38)</f>
        <v>0</v>
      </c>
      <c r="AU38" s="144">
        <f>X38*$I38*'AMX Global Tab (C)'!N$31*(1+$J38)*(1+$K38)*(1+$L38)</f>
        <v>0</v>
      </c>
      <c r="AV38" s="144">
        <f>Y38*$I38*'AMX Global Tab (C)'!O$31*(1+$J38)*(1+$K38)*(1+$L38)</f>
        <v>0</v>
      </c>
      <c r="AW38" s="144">
        <f>Z38*$I38*'AMX Global Tab (C)'!P$31*(1+$J38)*(1+$K38)*(1+$L38)</f>
        <v>0</v>
      </c>
      <c r="AX38" s="144">
        <f>AA38*$I38*'AMX Global Tab (C)'!Q$31*(1+$J38)*(1+$K38)*(1+$L38)</f>
        <v>0</v>
      </c>
      <c r="AY38" s="144">
        <f>AB38*$I38*'AMX Global Tab (C)'!R$31*(1+$J38)*(1+$K38)*(1+$L38)</f>
        <v>0</v>
      </c>
      <c r="AZ38" s="144">
        <f>AC38*$I38*'AMX Global Tab (C)'!S$31*(1+$J38)*(1+$K38)*(1+$L38)</f>
        <v>0</v>
      </c>
      <c r="BA38" s="144">
        <f>AD38*$I38*'AMX Global Tab (C)'!T$31*(1+$J38)*(1+$K38)*(1+$L38)</f>
        <v>0</v>
      </c>
      <c r="BB38" s="144">
        <f>AE38*$I38*'AMX Global Tab (C)'!U$31*(1+$J38)*(1+$K38)*(1+$L38)</f>
        <v>0</v>
      </c>
      <c r="BC38" s="144">
        <f>AF38*$I38*'AMX Global Tab (C)'!V$31*(1+$J38)*(1+$K38)*(1+$L38)</f>
        <v>0</v>
      </c>
      <c r="BD38" s="91"/>
      <c r="BE38" s="91"/>
      <c r="BF38" s="91"/>
      <c r="BG38" s="91"/>
      <c r="BH38" s="91"/>
      <c r="BI38" s="91"/>
      <c r="BJ38" s="91"/>
      <c r="BP38" s="141">
        <f t="shared" si="9"/>
        <v>500000</v>
      </c>
    </row>
    <row r="39" spans="1:68">
      <c r="A39" s="103" t="s">
        <v>287</v>
      </c>
      <c r="E39" s="141" t="s">
        <v>291</v>
      </c>
      <c r="F39" s="21">
        <v>42478</v>
      </c>
      <c r="G39" s="141" t="s">
        <v>404</v>
      </c>
      <c r="H39" s="141" t="s">
        <v>11</v>
      </c>
      <c r="I39" s="144">
        <v>1</v>
      </c>
      <c r="J39" s="143">
        <v>0</v>
      </c>
      <c r="K39" s="143">
        <v>0</v>
      </c>
      <c r="L39" s="143">
        <v>0</v>
      </c>
      <c r="O39" s="141" t="s">
        <v>289</v>
      </c>
      <c r="P39" s="141" t="s">
        <v>36</v>
      </c>
      <c r="Q39" s="148"/>
      <c r="R39" s="148"/>
      <c r="S39" s="148"/>
      <c r="U39" s="144">
        <v>470466.46666666662</v>
      </c>
      <c r="V39" s="144">
        <f>0.1*SUM(V32:V38)</f>
        <v>1322752.9000000001</v>
      </c>
      <c r="W39" s="144">
        <f t="shared" ref="W39:AF39" si="21">0.1*SUM(W32:W38)</f>
        <v>264513.70416040107</v>
      </c>
      <c r="X39" s="144">
        <f t="shared" si="21"/>
        <v>68481.004160401062</v>
      </c>
      <c r="Y39" s="144">
        <f t="shared" si="21"/>
        <v>68481.004160401062</v>
      </c>
      <c r="Z39" s="144">
        <f t="shared" si="21"/>
        <v>68481.004160401062</v>
      </c>
      <c r="AA39" s="144">
        <f t="shared" si="21"/>
        <v>68481.004160401062</v>
      </c>
      <c r="AB39" s="144">
        <f t="shared" si="21"/>
        <v>68481.004160401062</v>
      </c>
      <c r="AC39" s="144">
        <f t="shared" si="21"/>
        <v>68481.004160401062</v>
      </c>
      <c r="AD39" s="144">
        <f t="shared" si="21"/>
        <v>68481.004160401062</v>
      </c>
      <c r="AE39" s="144">
        <f t="shared" si="21"/>
        <v>64336.063134760043</v>
      </c>
      <c r="AF39" s="144">
        <f t="shared" si="21"/>
        <v>57239.878519375416</v>
      </c>
      <c r="AG39" s="91">
        <f t="shared" ref="AG39:AH39" si="22">0.1*SUM(AG32:AG38)</f>
        <v>0</v>
      </c>
      <c r="AH39" s="91">
        <f t="shared" si="22"/>
        <v>0</v>
      </c>
      <c r="AO39" s="18"/>
      <c r="AP39" s="98">
        <f>NPV('AMX Global Tab (C)'!$B$13,AR39:BC39)</f>
        <v>2191190.627098891</v>
      </c>
      <c r="AQ39" s="149">
        <f t="shared" si="5"/>
        <v>2783227.4127244749</v>
      </c>
      <c r="AR39" s="144">
        <f>U39*$I39*'AMX Global Tab (C)'!K$31*(1+$J39)*(1+$K39)*(1+$L39)</f>
        <v>470466.46666666662</v>
      </c>
      <c r="AS39" s="144">
        <f>V39*$I39*'AMX Global Tab (C)'!L$31*(1+$J39)*(1+$K39)*(1+$L39)</f>
        <v>1322752.9000000001</v>
      </c>
      <c r="AT39" s="144">
        <f>W39*$I39*'AMX Global Tab (C)'!M$31*(1+$J39)*(1+$K39)*(1+$L39)</f>
        <v>272449.11528521311</v>
      </c>
      <c r="AU39" s="144">
        <f>X39*$I39*'AMX Global Tab (C)'!N$31*(1+$J39)*(1+$K39)*(1+$L39)</f>
        <v>72651.497313769491</v>
      </c>
      <c r="AV39" s="144">
        <f>Y39*$I39*'AMX Global Tab (C)'!O$31*(1+$J39)*(1+$K39)*(1+$L39)</f>
        <v>74831.042233182568</v>
      </c>
      <c r="AW39" s="144">
        <f>Z39*$I39*'AMX Global Tab (C)'!P$31*(1+$J39)*(1+$K39)*(1+$L39)</f>
        <v>77075.973500178065</v>
      </c>
      <c r="AX39" s="144">
        <f>AA39*$I39*'AMX Global Tab (C)'!Q$31*(1+$J39)*(1+$K39)*(1+$L39)</f>
        <v>79388.252705183389</v>
      </c>
      <c r="AY39" s="144">
        <f>AB39*$I39*'AMX Global Tab (C)'!R$31*(1+$J39)*(1+$K39)*(1+$L39)</f>
        <v>81769.900286338903</v>
      </c>
      <c r="AZ39" s="144">
        <f>AC39*$I39*'AMX Global Tab (C)'!S$31*(1+$J39)*(1+$K39)*(1+$L39)</f>
        <v>84222.997294929068</v>
      </c>
      <c r="BA39" s="144">
        <f>AD39*$I39*'AMX Global Tab (C)'!T$31*(1+$J39)*(1+$K39)*(1+$L39)</f>
        <v>86749.687213776953</v>
      </c>
      <c r="BB39" s="144">
        <f>AE39*$I39*'AMX Global Tab (C)'!U$31*(1+$J39)*(1+$K39)*(1+$L39)</f>
        <v>83943.969931380168</v>
      </c>
      <c r="BC39" s="144">
        <f>AF39*$I39*'AMX Global Tab (C)'!V$31*(1+$J39)*(1+$K39)*(1+$L39)</f>
        <v>76925.6102938564</v>
      </c>
      <c r="BD39" s="91">
        <f>AG39*$I39*'AMX Global Tab (C)'!W$31*(1+$J39)*(1+$K39)*(1+$L39)</f>
        <v>0</v>
      </c>
      <c r="BE39" s="91">
        <f>AH39*$I39*'AMX Global Tab (C)'!X$31*(1+$J39)*(1+$K39)*(1+$L39)</f>
        <v>0</v>
      </c>
      <c r="BF39" s="91">
        <f>AI39*$I39*'AMX Global Tab (C)'!Y$31*(1+$J39)*(1+$K39)*(1+$L39)</f>
        <v>0</v>
      </c>
      <c r="BG39" s="91">
        <f>AJ39*$I39*'AMX Global Tab (C)'!Z$31*(1+$J39)*(1+$K39)*(1+$L39)</f>
        <v>0</v>
      </c>
      <c r="BH39" s="91">
        <f>AK39*$I39*'AMX Global Tab (C)'!AA$31*(1+$J39)*(1+$K39)*(1+$L39)</f>
        <v>0</v>
      </c>
      <c r="BI39" s="91">
        <f>AL39*$I39*'AMX Global Tab (C)'!AB$31*(1+$J39)*(1+$K39)*(1+$L39)</f>
        <v>0</v>
      </c>
      <c r="BJ39" s="91">
        <f>AM39*$I39*'AMX Global Tab (C)'!AC$31*(1+$J39)*(1+$K39)*(1+$L39)</f>
        <v>0</v>
      </c>
      <c r="BM39" s="141">
        <f t="shared" si="6"/>
        <v>0</v>
      </c>
      <c r="BN39" s="141">
        <f t="shared" si="7"/>
        <v>0</v>
      </c>
      <c r="BO39" s="141">
        <f t="shared" si="8"/>
        <v>0</v>
      </c>
      <c r="BP39" s="141">
        <f t="shared" si="9"/>
        <v>0</v>
      </c>
    </row>
    <row r="40" spans="1:68">
      <c r="A40" s="103" t="s">
        <v>288</v>
      </c>
      <c r="E40" s="141" t="s">
        <v>291</v>
      </c>
      <c r="F40" s="21">
        <v>42478</v>
      </c>
      <c r="G40" s="141" t="s">
        <v>405</v>
      </c>
      <c r="H40" s="141" t="s">
        <v>11</v>
      </c>
      <c r="I40" s="144">
        <v>1</v>
      </c>
      <c r="J40" s="143">
        <v>0</v>
      </c>
      <c r="K40" s="143">
        <v>0</v>
      </c>
      <c r="L40" s="143">
        <v>0</v>
      </c>
      <c r="O40" s="141" t="s">
        <v>290</v>
      </c>
      <c r="P40" s="141" t="s">
        <v>36</v>
      </c>
      <c r="Q40" s="148"/>
      <c r="R40" s="148"/>
      <c r="S40" s="148"/>
      <c r="U40" s="144">
        <v>235233.23333333331</v>
      </c>
      <c r="V40" s="144">
        <f>0.05*SUM(V32:V39)</f>
        <v>727514.09500000009</v>
      </c>
      <c r="W40" s="144">
        <f t="shared" ref="W40:AF40" si="23">0.05*SUM(W32:W39)</f>
        <v>145482.53728822057</v>
      </c>
      <c r="X40" s="144">
        <f t="shared" si="23"/>
        <v>37664.552288220584</v>
      </c>
      <c r="Y40" s="144">
        <f t="shared" si="23"/>
        <v>37664.552288220584</v>
      </c>
      <c r="Z40" s="144">
        <f t="shared" si="23"/>
        <v>37664.552288220584</v>
      </c>
      <c r="AA40" s="144">
        <f t="shared" si="23"/>
        <v>37664.552288220584</v>
      </c>
      <c r="AB40" s="144">
        <f t="shared" si="23"/>
        <v>37664.552288220584</v>
      </c>
      <c r="AC40" s="144">
        <f t="shared" si="23"/>
        <v>37664.552288220584</v>
      </c>
      <c r="AD40" s="144">
        <f t="shared" si="23"/>
        <v>37664.552288220584</v>
      </c>
      <c r="AE40" s="144">
        <f t="shared" si="23"/>
        <v>35384.834724118024</v>
      </c>
      <c r="AF40" s="144">
        <f t="shared" si="23"/>
        <v>31481.933185656482</v>
      </c>
      <c r="AG40" s="91">
        <f t="shared" ref="AG40:AH40" si="24">0.05*SUM(AG32:AG39)</f>
        <v>0</v>
      </c>
      <c r="AH40" s="91">
        <f t="shared" si="24"/>
        <v>0</v>
      </c>
      <c r="AO40" s="18"/>
      <c r="AP40" s="98">
        <f>NPV('AMX Global Tab (C)'!$B$13,AR40:BC40)</f>
        <v>1183329.5309933368</v>
      </c>
      <c r="AQ40" s="149">
        <f t="shared" si="5"/>
        <v>1507251.7536651278</v>
      </c>
      <c r="AR40" s="144">
        <f>U40*$I40*'AMX Global Tab (C)'!K$31*(1+$J40)*(1+$K40)*(1+$L40)</f>
        <v>235233.23333333331</v>
      </c>
      <c r="AS40" s="144">
        <f>V40*$I40*'AMX Global Tab (C)'!L$31*(1+$J40)*(1+$K40)*(1+$L40)</f>
        <v>727514.09500000009</v>
      </c>
      <c r="AT40" s="144">
        <f>W40*$I40*'AMX Global Tab (C)'!M$31*(1+$J40)*(1+$K40)*(1+$L40)</f>
        <v>149847.01340686719</v>
      </c>
      <c r="AU40" s="144">
        <f>X40*$I40*'AMX Global Tab (C)'!N$31*(1+$J40)*(1+$K40)*(1+$L40)</f>
        <v>39958.323522573213</v>
      </c>
      <c r="AV40" s="144">
        <f>Y40*$I40*'AMX Global Tab (C)'!O$31*(1+$J40)*(1+$K40)*(1+$L40)</f>
        <v>41157.073228250418</v>
      </c>
      <c r="AW40" s="144">
        <f>Z40*$I40*'AMX Global Tab (C)'!P$31*(1+$J40)*(1+$K40)*(1+$L40)</f>
        <v>42391.785425097929</v>
      </c>
      <c r="AX40" s="144">
        <f>AA40*$I40*'AMX Global Tab (C)'!Q$31*(1+$J40)*(1+$K40)*(1+$L40)</f>
        <v>43663.538987850865</v>
      </c>
      <c r="AY40" s="144">
        <f>AB40*$I40*'AMX Global Tab (C)'!R$31*(1+$J40)*(1+$K40)*(1+$L40)</f>
        <v>44973.445157486392</v>
      </c>
      <c r="AZ40" s="144">
        <f>AC40*$I40*'AMX Global Tab (C)'!S$31*(1+$J40)*(1+$K40)*(1+$L40)</f>
        <v>46322.648512210988</v>
      </c>
      <c r="BA40" s="144">
        <f>AD40*$I40*'AMX Global Tab (C)'!T$31*(1+$J40)*(1+$K40)*(1+$L40)</f>
        <v>47712.327967577323</v>
      </c>
      <c r="BB40" s="144">
        <f>AE40*$I40*'AMX Global Tab (C)'!U$31*(1+$J40)*(1+$K40)*(1+$L40)</f>
        <v>46169.183462259098</v>
      </c>
      <c r="BC40" s="144">
        <f>AF40*$I40*'AMX Global Tab (C)'!V$31*(1+$J40)*(1+$K40)*(1+$L40)</f>
        <v>42309.085661621029</v>
      </c>
      <c r="BD40" s="91">
        <f>AG40*$I40*'AMX Global Tab (C)'!W$31*(1+$J40)*(1+$K40)*(1+$L40)</f>
        <v>0</v>
      </c>
      <c r="BE40" s="91">
        <f>AH40*$I40*'AMX Global Tab (C)'!X$31*(1+$J40)*(1+$K40)*(1+$L40)</f>
        <v>0</v>
      </c>
      <c r="BF40" s="91">
        <f>AI40*$I40*'AMX Global Tab (C)'!Y$31*(1+$J40)*(1+$K40)*(1+$L40)</f>
        <v>0</v>
      </c>
      <c r="BG40" s="91">
        <f>AJ40*$I40*'AMX Global Tab (C)'!Z$31*(1+$J40)*(1+$K40)*(1+$L40)</f>
        <v>0</v>
      </c>
      <c r="BH40" s="91">
        <f>AK40*$I40*'AMX Global Tab (C)'!AA$31*(1+$J40)*(1+$K40)*(1+$L40)</f>
        <v>0</v>
      </c>
      <c r="BI40" s="91">
        <f>AL40*$I40*'AMX Global Tab (C)'!AB$31*(1+$J40)*(1+$K40)*(1+$L40)</f>
        <v>0</v>
      </c>
      <c r="BJ40" s="91">
        <f>AM40*$I40*'AMX Global Tab (C)'!AC$31*(1+$J40)*(1+$K40)*(1+$L40)</f>
        <v>0</v>
      </c>
      <c r="BM40" s="141">
        <f t="shared" si="6"/>
        <v>0</v>
      </c>
      <c r="BN40" s="141">
        <f t="shared" si="7"/>
        <v>0</v>
      </c>
      <c r="BO40" s="141">
        <f t="shared" si="8"/>
        <v>0</v>
      </c>
      <c r="BP40" s="141">
        <f t="shared" si="9"/>
        <v>0</v>
      </c>
    </row>
    <row r="41" spans="1:68">
      <c r="A41" s="74"/>
      <c r="Q41" s="148"/>
      <c r="R41" s="148"/>
      <c r="S41" s="148"/>
      <c r="AO41" s="18"/>
      <c r="AP41" s="98"/>
      <c r="AQ41" s="149"/>
      <c r="BM41" s="141">
        <f t="shared" si="6"/>
        <v>0</v>
      </c>
      <c r="BN41" s="141">
        <f t="shared" si="7"/>
        <v>0</v>
      </c>
      <c r="BO41" s="141">
        <f t="shared" si="8"/>
        <v>0</v>
      </c>
      <c r="BP41" s="141">
        <f t="shared" si="9"/>
        <v>0</v>
      </c>
    </row>
    <row r="42" spans="1:68">
      <c r="A42" s="104" t="s">
        <v>294</v>
      </c>
      <c r="Q42" s="148"/>
      <c r="R42" s="148"/>
      <c r="S42" s="148"/>
      <c r="AO42" s="18"/>
      <c r="AP42" s="98"/>
      <c r="AQ42" s="149"/>
      <c r="BM42" s="141">
        <f t="shared" si="6"/>
        <v>0</v>
      </c>
      <c r="BN42" s="141">
        <f t="shared" si="7"/>
        <v>0</v>
      </c>
      <c r="BO42" s="141">
        <f t="shared" si="8"/>
        <v>0</v>
      </c>
      <c r="BP42" s="141">
        <f t="shared" si="9"/>
        <v>0</v>
      </c>
    </row>
    <row r="43" spans="1:68">
      <c r="A43" s="102" t="s">
        <v>467</v>
      </c>
      <c r="E43" s="141" t="s">
        <v>296</v>
      </c>
      <c r="F43" s="21">
        <v>42473</v>
      </c>
      <c r="H43" s="141" t="s">
        <v>1</v>
      </c>
      <c r="I43" s="20">
        <v>0.5</v>
      </c>
      <c r="J43" s="143">
        <v>0</v>
      </c>
      <c r="O43" s="141" t="s">
        <v>27</v>
      </c>
      <c r="P43" s="141" t="s">
        <v>36</v>
      </c>
      <c r="Q43" s="148"/>
      <c r="R43" s="107">
        <f>SUM(R7:R13)</f>
        <v>1128160</v>
      </c>
      <c r="S43" s="107">
        <f>SUM(R7:R13)</f>
        <v>1128160</v>
      </c>
      <c r="V43" s="150">
        <f>SUM(V7:V13)</f>
        <v>0</v>
      </c>
      <c r="W43" s="150">
        <f t="shared" ref="W43:AE43" si="25">SUM(W7:W13)</f>
        <v>127738.26591940285</v>
      </c>
      <c r="X43" s="150">
        <f t="shared" si="25"/>
        <v>127738.26591940285</v>
      </c>
      <c r="Y43" s="150">
        <f t="shared" si="25"/>
        <v>127738.26591940285</v>
      </c>
      <c r="Z43" s="150">
        <f t="shared" si="25"/>
        <v>127738.26591940285</v>
      </c>
      <c r="AA43" s="150">
        <f t="shared" si="25"/>
        <v>127738.26591940285</v>
      </c>
      <c r="AB43" s="150">
        <f t="shared" si="25"/>
        <v>127738.26591940285</v>
      </c>
      <c r="AC43" s="150">
        <f t="shared" si="25"/>
        <v>127738.26591940285</v>
      </c>
      <c r="AD43" s="150">
        <f t="shared" si="25"/>
        <v>127738.26591940285</v>
      </c>
      <c r="AE43" s="150">
        <f t="shared" si="25"/>
        <v>127738.26591940285</v>
      </c>
      <c r="AF43" s="150">
        <f>SUM(AF7:AF13)</f>
        <v>127738.26591940285</v>
      </c>
      <c r="AG43" s="90">
        <f t="shared" ref="AG43:AM43" si="26">SUM(AG7:AG13)</f>
        <v>0</v>
      </c>
      <c r="AH43" s="90">
        <f t="shared" si="26"/>
        <v>0</v>
      </c>
      <c r="AI43" s="90">
        <f t="shared" si="26"/>
        <v>0</v>
      </c>
      <c r="AJ43" s="90">
        <f t="shared" si="26"/>
        <v>0</v>
      </c>
      <c r="AK43" s="90">
        <f t="shared" si="26"/>
        <v>0</v>
      </c>
      <c r="AL43" s="90">
        <f t="shared" si="26"/>
        <v>0</v>
      </c>
      <c r="AM43" s="90">
        <f t="shared" si="26"/>
        <v>0</v>
      </c>
      <c r="AO43" s="18"/>
      <c r="AP43" s="98">
        <f>NPV('AMX Global Tab (C)'!$B$13,AR43:BC43)</f>
        <v>432055.5092015338</v>
      </c>
      <c r="AQ43" s="149">
        <f t="shared" si="5"/>
        <v>754153.67293764337</v>
      </c>
      <c r="AR43" s="144">
        <f>((U43*$I43*'AMX Global Tab (C)'!K$31)*(1+$J43))*(1+$K43+$L43+$N43)</f>
        <v>0</v>
      </c>
      <c r="AS43" s="144">
        <f>((V43*$I43*'AMX Global Tab (C)'!L$31)*(1+$J43))*(1+$K43+$L43+$N43)</f>
        <v>0</v>
      </c>
      <c r="AT43" s="144">
        <f>((W43*$I43*'AMX Global Tab (C)'!M$31)*(1+$J43))*(1+$K43+$L43+$N43)</f>
        <v>65785.206948492472</v>
      </c>
      <c r="AU43" s="144">
        <f>((X43*$I43*'AMX Global Tab (C)'!N$31)*(1+$J43))*(1+$K43+$L43+$N43)</f>
        <v>67758.763156947243</v>
      </c>
      <c r="AV43" s="144">
        <f>((Y43*$I43*'AMX Global Tab (C)'!O$31)*(1+$J43))*(1+$K43+$L43+$N43)</f>
        <v>69791.526051655659</v>
      </c>
      <c r="AW43" s="144">
        <f>((Z43*$I43*'AMX Global Tab (C)'!P$31)*(1+$J43))*(1+$K43+$L43+$N43)</f>
        <v>71885.271833205334</v>
      </c>
      <c r="AX43" s="144">
        <f>((AA43*$I43*'AMX Global Tab (C)'!Q$31)*(1+$J43))*(1+$K43+$L43+$N43)</f>
        <v>74041.829988201498</v>
      </c>
      <c r="AY43" s="144">
        <f>((AB43*$I43*'AMX Global Tab (C)'!R$31)*(1+$J43))*(1+$K43+$L43+$N43)</f>
        <v>76263.084887847537</v>
      </c>
      <c r="AZ43" s="144">
        <f>((AC43*$I43*'AMX Global Tab (C)'!S$31)*(1+$J43))*(1+$K43+$L43+$N43)</f>
        <v>78550.977434482978</v>
      </c>
      <c r="BA43" s="144">
        <f>((AD43*$I43*'AMX Global Tab (C)'!T$31)*(1+$J43))*(1+$K43+$L43+$N43)</f>
        <v>80907.506757517462</v>
      </c>
      <c r="BB43" s="144">
        <f>((AE43*$I43*'AMX Global Tab (C)'!U$31)*(1+$J43))*(1+$K43+$L43+$N43)</f>
        <v>83334.731960242992</v>
      </c>
      <c r="BC43" s="144">
        <f>((AF43*$I43*'AMX Global Tab (C)'!V$31)*(1+$J43))*(1+$K43+$L43+$N43)</f>
        <v>85834.773919050276</v>
      </c>
      <c r="BD43" s="91">
        <f>((AG43*$I43*'AMX Global Tab (C)'!W$31)*(1+$J43))*(1+$K43+$L43+$N43)</f>
        <v>0</v>
      </c>
      <c r="BE43" s="91">
        <f>((AH43*$I43*'AMX Global Tab (C)'!X$31)*(1+$J43))*(1+$K43+$L43+$N43)</f>
        <v>0</v>
      </c>
      <c r="BF43" s="91">
        <f>((AI43*$I43*'AMX Global Tab (C)'!Y$31)*(1+$J43))*(1+$K43+$L43+$N43)</f>
        <v>0</v>
      </c>
      <c r="BG43" s="91">
        <f>((AJ43*$I43*'AMX Global Tab (C)'!Z$31)*(1+$J43))*(1+$K43+$L43+$N43)</f>
        <v>0</v>
      </c>
      <c r="BH43" s="91">
        <f>((AK43*$I43*'AMX Global Tab (C)'!AA$31)*(1+$J43))*(1+$K43+$L43+$N43)</f>
        <v>0</v>
      </c>
      <c r="BI43" s="91">
        <f>((AL43*$I43*'AMX Global Tab (C)'!AB$31)*(1+$J43))*(1+$K43+$L43+$N43)</f>
        <v>0</v>
      </c>
      <c r="BJ43" s="91">
        <f>((AM43*$I43*'AMX Global Tab (C)'!AC$31)*(1+$J43))*(1+$K43+$L43+$N43)</f>
        <v>0</v>
      </c>
      <c r="BM43" s="141">
        <f t="shared" si="6"/>
        <v>0</v>
      </c>
      <c r="BN43" s="141">
        <f t="shared" si="7"/>
        <v>0</v>
      </c>
      <c r="BO43" s="141">
        <f t="shared" si="8"/>
        <v>0</v>
      </c>
      <c r="BP43" s="141">
        <f t="shared" si="9"/>
        <v>425525.6828663497</v>
      </c>
    </row>
    <row r="44" spans="1:68">
      <c r="A44" s="102" t="s">
        <v>466</v>
      </c>
      <c r="E44" s="141" t="s">
        <v>463</v>
      </c>
      <c r="F44" s="21"/>
      <c r="H44" s="141" t="s">
        <v>1</v>
      </c>
      <c r="I44" s="20">
        <v>0.5</v>
      </c>
      <c r="J44" s="143">
        <v>0</v>
      </c>
      <c r="O44" s="141" t="s">
        <v>27</v>
      </c>
      <c r="P44" s="141" t="s">
        <v>36</v>
      </c>
      <c r="Q44" s="148"/>
      <c r="R44" s="107"/>
      <c r="S44" s="107"/>
      <c r="V44" s="150">
        <f>SUM(V17:V18)</f>
        <v>0</v>
      </c>
      <c r="W44" s="150">
        <f>SUM(W17:W18)</f>
        <v>95046.900920569635</v>
      </c>
      <c r="X44" s="150">
        <f t="shared" ref="X44:AF44" si="27">SUM(X17:X18)</f>
        <v>95046.900920569635</v>
      </c>
      <c r="Y44" s="150">
        <f t="shared" si="27"/>
        <v>95046.900920569635</v>
      </c>
      <c r="Z44" s="150">
        <f t="shared" si="27"/>
        <v>95046.900920569635</v>
      </c>
      <c r="AA44" s="150">
        <f t="shared" si="27"/>
        <v>95046.900920569635</v>
      </c>
      <c r="AB44" s="150">
        <f t="shared" si="27"/>
        <v>95046.900920569635</v>
      </c>
      <c r="AC44" s="150">
        <f t="shared" si="27"/>
        <v>95046.900920569635</v>
      </c>
      <c r="AD44" s="150">
        <f t="shared" si="27"/>
        <v>95046.900920569635</v>
      </c>
      <c r="AE44" s="150">
        <f t="shared" si="27"/>
        <v>95046.900920569635</v>
      </c>
      <c r="AF44" s="150">
        <f t="shared" si="27"/>
        <v>95046.900920569635</v>
      </c>
      <c r="AG44" s="90"/>
      <c r="AH44" s="90"/>
      <c r="AI44" s="90"/>
      <c r="AJ44" s="90"/>
      <c r="AK44" s="90"/>
      <c r="AL44" s="90"/>
      <c r="AM44" s="90"/>
      <c r="AO44" s="18"/>
      <c r="AP44" s="98">
        <f>NPV('AMX Global Tab (C)'!$B$13,AR44:BC44)</f>
        <v>321481.87451656006</v>
      </c>
      <c r="AQ44" s="149">
        <f t="shared" si="5"/>
        <v>561147.19355760422</v>
      </c>
      <c r="AR44" s="144">
        <f>((U44*$I44*'AMX Global Tab (C)'!K$31)*(1+$J44))*(1+$K44+$L44+$N44)</f>
        <v>0</v>
      </c>
      <c r="AS44" s="144">
        <f>((V44*$I44*'AMX Global Tab (C)'!L$31)*(1+$J44))*(1+$K44+$L44+$N44)</f>
        <v>0</v>
      </c>
      <c r="AT44" s="144">
        <f>((W44*$I44*'AMX Global Tab (C)'!M$31)*(1+$J44))*(1+$K44+$L44+$N44)</f>
        <v>48949.153974093366</v>
      </c>
      <c r="AU44" s="144">
        <f>((X44*$I44*'AMX Global Tab (C)'!N$31)*(1+$J44))*(1+$K44+$L44+$N44)</f>
        <v>50417.628593316163</v>
      </c>
      <c r="AV44" s="144">
        <f>((Y44*$I44*'AMX Global Tab (C)'!O$31)*(1+$J44))*(1+$K44+$L44+$N44)</f>
        <v>51930.15745111565</v>
      </c>
      <c r="AW44" s="144">
        <f>((Z44*$I44*'AMX Global Tab (C)'!P$31)*(1+$J44))*(1+$K44+$L44+$N44)</f>
        <v>53488.062174649123</v>
      </c>
      <c r="AX44" s="144">
        <f>((AA44*$I44*'AMX Global Tab (C)'!Q$31)*(1+$J44))*(1+$K44+$L44+$N44)</f>
        <v>55092.704039888595</v>
      </c>
      <c r="AY44" s="144">
        <f>((AB44*$I44*'AMX Global Tab (C)'!R$31)*(1+$J44))*(1+$K44+$L44+$N44)</f>
        <v>56745.485161085257</v>
      </c>
      <c r="AZ44" s="144">
        <f>((AC44*$I44*'AMX Global Tab (C)'!S$31)*(1+$J44))*(1+$K44+$L44+$N44)</f>
        <v>58447.849715917815</v>
      </c>
      <c r="BA44" s="144">
        <f>((AD44*$I44*'AMX Global Tab (C)'!T$31)*(1+$J44))*(1+$K44+$L44+$N44)</f>
        <v>60201.285207395355</v>
      </c>
      <c r="BB44" s="144">
        <f>((AE44*$I44*'AMX Global Tab (C)'!U$31)*(1+$J44))*(1+$K44+$L44+$N44)</f>
        <v>62007.323763617213</v>
      </c>
      <c r="BC44" s="144">
        <f>((AF44*$I44*'AMX Global Tab (C)'!V$31)*(1+$J44))*(1+$K44+$L44+$N44)</f>
        <v>63867.543476525731</v>
      </c>
      <c r="BD44" s="91"/>
      <c r="BE44" s="91"/>
      <c r="BF44" s="91"/>
      <c r="BG44" s="91"/>
      <c r="BH44" s="91"/>
      <c r="BI44" s="91"/>
      <c r="BJ44" s="91"/>
    </row>
    <row r="45" spans="1:68">
      <c r="A45" s="102" t="s">
        <v>468</v>
      </c>
      <c r="E45" s="141" t="s">
        <v>303</v>
      </c>
      <c r="F45" s="21"/>
      <c r="H45" s="141" t="s">
        <v>1</v>
      </c>
      <c r="I45" s="468">
        <v>6500</v>
      </c>
      <c r="J45" s="143">
        <v>0.1</v>
      </c>
      <c r="O45" s="141" t="s">
        <v>27</v>
      </c>
      <c r="P45" s="141" t="s">
        <v>36</v>
      </c>
      <c r="Q45" s="148"/>
      <c r="R45" s="459">
        <v>177</v>
      </c>
      <c r="S45" s="459"/>
      <c r="T45" s="451"/>
      <c r="U45" s="451"/>
      <c r="V45" s="460">
        <v>0</v>
      </c>
      <c r="W45" s="460">
        <f>$R$45*0.1</f>
        <v>17.7</v>
      </c>
      <c r="X45" s="460">
        <f t="shared" ref="X45:AF45" si="28">$R$45*0.1</f>
        <v>17.7</v>
      </c>
      <c r="Y45" s="460">
        <f t="shared" si="28"/>
        <v>17.7</v>
      </c>
      <c r="Z45" s="460">
        <f t="shared" si="28"/>
        <v>17.7</v>
      </c>
      <c r="AA45" s="460">
        <f t="shared" si="28"/>
        <v>17.7</v>
      </c>
      <c r="AB45" s="460">
        <f t="shared" si="28"/>
        <v>17.7</v>
      </c>
      <c r="AC45" s="460">
        <f t="shared" si="28"/>
        <v>17.7</v>
      </c>
      <c r="AD45" s="460">
        <f t="shared" si="28"/>
        <v>17.7</v>
      </c>
      <c r="AE45" s="460">
        <f t="shared" si="28"/>
        <v>17.7</v>
      </c>
      <c r="AF45" s="460">
        <f t="shared" si="28"/>
        <v>17.7</v>
      </c>
      <c r="AG45" s="460"/>
      <c r="AH45" s="460"/>
      <c r="AI45" s="460"/>
      <c r="AJ45" s="460"/>
      <c r="AK45" s="460"/>
      <c r="AL45" s="460"/>
      <c r="AM45" s="460"/>
      <c r="AO45" s="18"/>
      <c r="AP45" s="98">
        <f>NPV('AMX Global Tab (C)'!$B$13,AR45:BC45)</f>
        <v>856106.5797072897</v>
      </c>
      <c r="AQ45" s="149">
        <f t="shared" si="5"/>
        <v>1494335.5836510737</v>
      </c>
      <c r="AR45" s="144">
        <f>((U45*$I45*'AMX Global Tab (C)'!K$31)*(1+$J45))*(1+$K45+$L45+$N45)</f>
        <v>0</v>
      </c>
      <c r="AS45" s="144">
        <f>((V45*$I45*'AMX Global Tab (C)'!L$31)*(1+$J45))*(1+$K45+$L45+$N45)</f>
        <v>0</v>
      </c>
      <c r="AT45" s="144">
        <f>((W45*$I45*'AMX Global Tab (C)'!M$31)*(1+$J45))*(1+$K45+$L45+$N45)</f>
        <v>130351.65000000001</v>
      </c>
      <c r="AU45" s="144">
        <f>((X45*$I45*'AMX Global Tab (C)'!N$31)*(1+$J45))*(1+$K45+$L45+$N45)</f>
        <v>134262.19950000002</v>
      </c>
      <c r="AV45" s="144">
        <f>((Y45*$I45*'AMX Global Tab (C)'!O$31)*(1+$J45))*(1+$K45+$L45+$N45)</f>
        <v>138290.065485</v>
      </c>
      <c r="AW45" s="144">
        <f>((Z45*$I45*'AMX Global Tab (C)'!P$31)*(1+$J45))*(1+$K45+$L45+$N45)</f>
        <v>142438.76744955004</v>
      </c>
      <c r="AX45" s="144">
        <f>((AA45*$I45*'AMX Global Tab (C)'!Q$31)*(1+$J45))*(1+$K45+$L45+$N45)</f>
        <v>146711.93047303651</v>
      </c>
      <c r="AY45" s="144">
        <f>((AB45*$I45*'AMX Global Tab (C)'!R$31)*(1+$J45))*(1+$K45+$L45+$N45)</f>
        <v>151113.28838722763</v>
      </c>
      <c r="AZ45" s="144">
        <f>((AC45*$I45*'AMX Global Tab (C)'!S$31)*(1+$J45))*(1+$K45+$L45+$N45)</f>
        <v>155646.68703884448</v>
      </c>
      <c r="BA45" s="144">
        <f>((AD45*$I45*'AMX Global Tab (C)'!T$31)*(1+$J45))*(1+$K45+$L45+$N45)</f>
        <v>160316.08765000978</v>
      </c>
      <c r="BB45" s="144">
        <f>((AE45*$I45*'AMX Global Tab (C)'!U$31)*(1+$J45))*(1+$K45+$L45+$N45)</f>
        <v>165125.57027951008</v>
      </c>
      <c r="BC45" s="144">
        <f>((AF45*$I45*'AMX Global Tab (C)'!V$31)*(1+$J45))*(1+$K45+$L45+$N45)</f>
        <v>170079.33738789542</v>
      </c>
      <c r="BD45" s="91"/>
      <c r="BE45" s="91"/>
      <c r="BF45" s="91"/>
      <c r="BG45" s="91"/>
      <c r="BH45" s="91"/>
      <c r="BI45" s="91"/>
      <c r="BJ45" s="91"/>
    </row>
    <row r="46" spans="1:68">
      <c r="A46" s="102" t="s">
        <v>469</v>
      </c>
      <c r="E46" s="141" t="s">
        <v>303</v>
      </c>
      <c r="F46" s="21"/>
      <c r="H46" s="141" t="s">
        <v>1</v>
      </c>
      <c r="I46" s="468">
        <v>250</v>
      </c>
      <c r="J46" s="143">
        <v>0.1</v>
      </c>
      <c r="O46" s="141" t="s">
        <v>27</v>
      </c>
      <c r="P46" s="141" t="s">
        <v>36</v>
      </c>
      <c r="Q46" s="148"/>
      <c r="R46" s="459">
        <v>8770</v>
      </c>
      <c r="S46" s="459"/>
      <c r="T46" s="451"/>
      <c r="U46" s="451"/>
      <c r="V46" s="460">
        <v>0</v>
      </c>
      <c r="W46" s="460">
        <f>$R$46*0.1</f>
        <v>877</v>
      </c>
      <c r="X46" s="460">
        <f t="shared" ref="X46:AF46" si="29">$R$46*0.1</f>
        <v>877</v>
      </c>
      <c r="Y46" s="460">
        <f t="shared" si="29"/>
        <v>877</v>
      </c>
      <c r="Z46" s="460">
        <f t="shared" si="29"/>
        <v>877</v>
      </c>
      <c r="AA46" s="460">
        <f t="shared" si="29"/>
        <v>877</v>
      </c>
      <c r="AB46" s="460">
        <f t="shared" si="29"/>
        <v>877</v>
      </c>
      <c r="AC46" s="460">
        <f t="shared" si="29"/>
        <v>877</v>
      </c>
      <c r="AD46" s="460">
        <f t="shared" si="29"/>
        <v>877</v>
      </c>
      <c r="AE46" s="460">
        <f t="shared" si="29"/>
        <v>877</v>
      </c>
      <c r="AF46" s="460">
        <f t="shared" si="29"/>
        <v>877</v>
      </c>
      <c r="AG46" s="460"/>
      <c r="AH46" s="460"/>
      <c r="AI46" s="460"/>
      <c r="AJ46" s="460"/>
      <c r="AK46" s="460"/>
      <c r="AL46" s="460"/>
      <c r="AM46" s="460"/>
      <c r="AO46" s="18"/>
      <c r="AP46" s="98">
        <f>NPV('AMX Global Tab (C)'!$B$13,AR46:BC46)</f>
        <v>1631476.4676299286</v>
      </c>
      <c r="AQ46" s="149">
        <f t="shared" si="5"/>
        <v>2847745.1257322719</v>
      </c>
      <c r="AR46" s="144">
        <f>((U46*$I46*'AMX Global Tab (C)'!K$31)*(1+$J46))*(1+$K46+$L46+$N46)</f>
        <v>0</v>
      </c>
      <c r="AS46" s="144">
        <f>((V46*$I46*'AMX Global Tab (C)'!L$31)*(1+$J46))*(1+$K46+$L46+$N46)</f>
        <v>0</v>
      </c>
      <c r="AT46" s="144">
        <f>((W46*$I46*'AMX Global Tab (C)'!M$31)*(1+$J46))*(1+$K46+$L46+$N46)</f>
        <v>248410.25000000003</v>
      </c>
      <c r="AU46" s="144">
        <f>((X46*$I46*'AMX Global Tab (C)'!N$31)*(1+$J46))*(1+$K46+$L46+$N46)</f>
        <v>255862.5575</v>
      </c>
      <c r="AV46" s="144">
        <f>((Y46*$I46*'AMX Global Tab (C)'!O$31)*(1+$J46))*(1+$K46+$L46+$N46)</f>
        <v>263538.43422500003</v>
      </c>
      <c r="AW46" s="144">
        <f>((Z46*$I46*'AMX Global Tab (C)'!P$31)*(1+$J46))*(1+$K46+$L46+$N46)</f>
        <v>271444.58725175005</v>
      </c>
      <c r="AX46" s="144">
        <f>((AA46*$I46*'AMX Global Tab (C)'!Q$31)*(1+$J46))*(1+$K46+$L46+$N46)</f>
        <v>279587.92486930254</v>
      </c>
      <c r="AY46" s="144">
        <f>((AB46*$I46*'AMX Global Tab (C)'!R$31)*(1+$J46))*(1+$K46+$L46+$N46)</f>
        <v>287975.56261538161</v>
      </c>
      <c r="AZ46" s="144">
        <f>((AC46*$I46*'AMX Global Tab (C)'!S$31)*(1+$J46))*(1+$K46+$L46+$N46)</f>
        <v>296614.82949384308</v>
      </c>
      <c r="BA46" s="144">
        <f>((AD46*$I46*'AMX Global Tab (C)'!T$31)*(1+$J46))*(1+$K46+$L46+$N46)</f>
        <v>305513.27437865839</v>
      </c>
      <c r="BB46" s="144">
        <f>((AE46*$I46*'AMX Global Tab (C)'!U$31)*(1+$J46))*(1+$K46+$L46+$N46)</f>
        <v>314678.67261001817</v>
      </c>
      <c r="BC46" s="144">
        <f>((AF46*$I46*'AMX Global Tab (C)'!V$31)*(1+$J46))*(1+$K46+$L46+$N46)</f>
        <v>324119.0327883187</v>
      </c>
      <c r="BD46" s="91"/>
      <c r="BE46" s="91"/>
      <c r="BF46" s="91"/>
      <c r="BG46" s="91"/>
      <c r="BH46" s="91"/>
      <c r="BI46" s="91"/>
      <c r="BJ46" s="91"/>
    </row>
    <row r="47" spans="1:68">
      <c r="A47" s="102" t="s">
        <v>470</v>
      </c>
      <c r="E47" s="141" t="s">
        <v>464</v>
      </c>
      <c r="F47" s="21"/>
      <c r="G47" s="141" t="s">
        <v>472</v>
      </c>
      <c r="H47" s="141" t="s">
        <v>1</v>
      </c>
      <c r="I47" s="20">
        <v>20</v>
      </c>
      <c r="J47" s="143">
        <v>0</v>
      </c>
      <c r="O47" s="141" t="s">
        <v>27</v>
      </c>
      <c r="P47" s="141" t="s">
        <v>36</v>
      </c>
      <c r="Q47" s="148"/>
      <c r="R47" s="107">
        <f>R46+R45</f>
        <v>8947</v>
      </c>
      <c r="S47" s="107"/>
      <c r="V47" s="150"/>
      <c r="W47" s="150">
        <f>W46+W45</f>
        <v>894.7</v>
      </c>
      <c r="X47" s="150">
        <f t="shared" ref="X47:AF47" si="30">X46+X45</f>
        <v>894.7</v>
      </c>
      <c r="Y47" s="150">
        <f t="shared" si="30"/>
        <v>894.7</v>
      </c>
      <c r="Z47" s="150">
        <f t="shared" si="30"/>
        <v>894.7</v>
      </c>
      <c r="AA47" s="150">
        <f t="shared" si="30"/>
        <v>894.7</v>
      </c>
      <c r="AB47" s="150">
        <f t="shared" si="30"/>
        <v>894.7</v>
      </c>
      <c r="AC47" s="150">
        <f t="shared" si="30"/>
        <v>894.7</v>
      </c>
      <c r="AD47" s="150">
        <f t="shared" si="30"/>
        <v>894.7</v>
      </c>
      <c r="AE47" s="150">
        <f t="shared" si="30"/>
        <v>894.7</v>
      </c>
      <c r="AF47" s="150">
        <f t="shared" si="30"/>
        <v>894.7</v>
      </c>
      <c r="AG47" s="90"/>
      <c r="AH47" s="90"/>
      <c r="AI47" s="90"/>
      <c r="AJ47" s="90"/>
      <c r="AK47" s="90"/>
      <c r="AL47" s="90"/>
      <c r="AM47" s="90"/>
      <c r="AO47" s="18"/>
      <c r="AP47" s="98">
        <f>NPV('AMX Global Tab (C)'!$B$13,AR47:BC47)</f>
        <v>121047.53772891029</v>
      </c>
      <c r="AQ47" s="149">
        <f t="shared" si="5"/>
        <v>211288.696091441</v>
      </c>
      <c r="AR47" s="144">
        <f>((U47*$I47*'AMX Global Tab (C)'!K$31)*(1+$J47))*(1+$K47+$L47+$N47)</f>
        <v>0</v>
      </c>
      <c r="AS47" s="144">
        <f>((V47*$I47*'AMX Global Tab (C)'!L$31)*(1+$J47))*(1+$K47+$L47+$N47)</f>
        <v>0</v>
      </c>
      <c r="AT47" s="144">
        <f>((W47*$I47*'AMX Global Tab (C)'!M$31)*(1+$J47))*(1+$K47+$L47+$N47)</f>
        <v>18430.82</v>
      </c>
      <c r="AU47" s="144">
        <f>((X47*$I47*'AMX Global Tab (C)'!N$31)*(1+$J47))*(1+$K47+$L47+$N47)</f>
        <v>18983.744599999998</v>
      </c>
      <c r="AV47" s="144">
        <f>((Y47*$I47*'AMX Global Tab (C)'!O$31)*(1+$J47))*(1+$K47+$L47+$N47)</f>
        <v>19553.256937999999</v>
      </c>
      <c r="AW47" s="144">
        <f>((Z47*$I47*'AMX Global Tab (C)'!P$31)*(1+$J47))*(1+$K47+$L47+$N47)</f>
        <v>20139.854646140004</v>
      </c>
      <c r="AX47" s="144">
        <f>((AA47*$I47*'AMX Global Tab (C)'!Q$31)*(1+$J47))*(1+$K47+$L47+$N47)</f>
        <v>20744.050285524201</v>
      </c>
      <c r="AY47" s="144">
        <f>((AB47*$I47*'AMX Global Tab (C)'!R$31)*(1+$J47))*(1+$K47+$L47+$N47)</f>
        <v>21366.37179408993</v>
      </c>
      <c r="AZ47" s="144">
        <f>((AC47*$I47*'AMX Global Tab (C)'!S$31)*(1+$J47))*(1+$K47+$L47+$N47)</f>
        <v>22007.362947912628</v>
      </c>
      <c r="BA47" s="144">
        <f>((AD47*$I47*'AMX Global Tab (C)'!T$31)*(1+$J47))*(1+$K47+$L47+$N47)</f>
        <v>22667.583836350008</v>
      </c>
      <c r="BB47" s="144">
        <f>((AE47*$I47*'AMX Global Tab (C)'!U$31)*(1+$J47))*(1+$K47+$L47+$N47)</f>
        <v>23347.611351440508</v>
      </c>
      <c r="BC47" s="144">
        <f>((AF47*$I47*'AMX Global Tab (C)'!V$31)*(1+$J47))*(1+$K47+$L47+$N47)</f>
        <v>24048.039691983722</v>
      </c>
      <c r="BD47" s="91"/>
      <c r="BE47" s="91"/>
      <c r="BF47" s="91"/>
      <c r="BG47" s="91"/>
      <c r="BH47" s="91"/>
      <c r="BI47" s="91"/>
      <c r="BJ47" s="91"/>
    </row>
    <row r="48" spans="1:68">
      <c r="A48" s="102" t="s">
        <v>305</v>
      </c>
      <c r="E48" s="141" t="s">
        <v>297</v>
      </c>
      <c r="F48" s="21">
        <v>42473</v>
      </c>
      <c r="H48" s="141" t="s">
        <v>11</v>
      </c>
      <c r="I48" s="466">
        <f>218000</f>
        <v>218000</v>
      </c>
      <c r="J48" s="143">
        <v>0.1</v>
      </c>
      <c r="O48" s="141" t="s">
        <v>27</v>
      </c>
      <c r="P48" s="141" t="s">
        <v>36</v>
      </c>
      <c r="Q48" s="148"/>
      <c r="R48" s="462"/>
      <c r="S48" s="462"/>
      <c r="T48" s="451"/>
      <c r="U48" s="451"/>
      <c r="V48" s="451">
        <v>0.25</v>
      </c>
      <c r="W48" s="451">
        <v>1</v>
      </c>
      <c r="X48" s="451">
        <v>1</v>
      </c>
      <c r="Y48" s="451">
        <v>1</v>
      </c>
      <c r="Z48" s="451">
        <v>1</v>
      </c>
      <c r="AA48" s="451">
        <v>1</v>
      </c>
      <c r="AB48" s="451">
        <v>1</v>
      </c>
      <c r="AC48" s="451">
        <v>1</v>
      </c>
      <c r="AD48" s="451">
        <v>1</v>
      </c>
      <c r="AE48" s="451">
        <v>1</v>
      </c>
      <c r="AF48" s="451">
        <v>1</v>
      </c>
      <c r="AG48" s="451">
        <v>0</v>
      </c>
      <c r="AH48" s="451">
        <v>0</v>
      </c>
      <c r="AI48" s="451">
        <v>0</v>
      </c>
      <c r="AJ48" s="451">
        <v>0</v>
      </c>
      <c r="AK48" s="451">
        <v>0</v>
      </c>
      <c r="AL48" s="451">
        <v>0</v>
      </c>
      <c r="AM48" s="451">
        <v>0</v>
      </c>
      <c r="AO48" s="18"/>
      <c r="AP48" s="98">
        <f>NPV('AMX Global Tab (C)'!$B$13,AR48:BC48)</f>
        <v>1673782.5063549916</v>
      </c>
      <c r="AQ48" s="149">
        <f t="shared" si="5"/>
        <v>2891459.4066574024</v>
      </c>
      <c r="AR48" s="144">
        <f>((U48*$I48*'AMX Global Tab (C)'!K$31)*(1+$J48))*(1+$K48+$L48+$N48)</f>
        <v>0</v>
      </c>
      <c r="AS48" s="144">
        <f>((V48*$I48*'AMX Global Tab (C)'!L$31)*(1+$J48))*(1+$K48+$L48+$N48)</f>
        <v>59950.000000000007</v>
      </c>
      <c r="AT48" s="144">
        <f>((W48*$I48*'AMX Global Tab (C)'!M$31)*(1+$J48))*(1+$K48+$L48+$N48)</f>
        <v>246994.00000000003</v>
      </c>
      <c r="AU48" s="144">
        <f>((X48*$I48*'AMX Global Tab (C)'!N$31)*(1+$J48))*(1+$K48+$L48+$N48)</f>
        <v>254403.82</v>
      </c>
      <c r="AV48" s="144">
        <f>((Y48*$I48*'AMX Global Tab (C)'!O$31)*(1+$J48))*(1+$K48+$L48+$N48)</f>
        <v>262035.93460000004</v>
      </c>
      <c r="AW48" s="144">
        <f>((Z48*$I48*'AMX Global Tab (C)'!P$31)*(1+$J48))*(1+$K48+$L48+$N48)</f>
        <v>269897.01263800007</v>
      </c>
      <c r="AX48" s="144">
        <f>((AA48*$I48*'AMX Global Tab (C)'!Q$31)*(1+$J48))*(1+$K48+$L48+$N48)</f>
        <v>277993.92301714001</v>
      </c>
      <c r="AY48" s="144">
        <f>((AB48*$I48*'AMX Global Tab (C)'!R$31)*(1+$J48))*(1+$K48+$L48+$N48)</f>
        <v>286333.74070765427</v>
      </c>
      <c r="AZ48" s="144">
        <f>((AC48*$I48*'AMX Global Tab (C)'!S$31)*(1+$J48))*(1+$K48+$L48+$N48)</f>
        <v>294923.75292888394</v>
      </c>
      <c r="BA48" s="144">
        <f>((AD48*$I48*'AMX Global Tab (C)'!T$31)*(1+$J48))*(1+$K48+$L48+$N48)</f>
        <v>303771.46551675047</v>
      </c>
      <c r="BB48" s="144">
        <f>((AE48*$I48*'AMX Global Tab (C)'!U$31)*(1+$J48))*(1+$K48+$L48+$N48)</f>
        <v>312884.60948225291</v>
      </c>
      <c r="BC48" s="144">
        <f>((AF48*$I48*'AMX Global Tab (C)'!V$31)*(1+$J48))*(1+$K48+$L48+$N48)</f>
        <v>322271.14776672056</v>
      </c>
      <c r="BD48" s="91"/>
      <c r="BE48" s="91"/>
      <c r="BF48" s="91"/>
      <c r="BG48" s="91"/>
      <c r="BH48" s="91"/>
      <c r="BI48" s="91"/>
      <c r="BJ48" s="91"/>
      <c r="BM48" s="141">
        <f t="shared" si="6"/>
        <v>0</v>
      </c>
      <c r="BN48" s="141">
        <f t="shared" si="7"/>
        <v>0</v>
      </c>
      <c r="BO48" s="141">
        <f t="shared" si="8"/>
        <v>0</v>
      </c>
      <c r="BP48" s="141">
        <f t="shared" si="9"/>
        <v>1657608.4309627945</v>
      </c>
    </row>
    <row r="49" spans="1:68">
      <c r="A49" s="102" t="s">
        <v>295</v>
      </c>
      <c r="E49" s="141" t="s">
        <v>298</v>
      </c>
      <c r="F49" s="21">
        <v>42473</v>
      </c>
      <c r="H49" s="141" t="s">
        <v>11</v>
      </c>
      <c r="I49" s="144">
        <v>200000</v>
      </c>
      <c r="J49" s="143">
        <v>0.1</v>
      </c>
      <c r="O49" s="141" t="s">
        <v>27</v>
      </c>
      <c r="P49" s="141" t="s">
        <v>36</v>
      </c>
      <c r="Q49" s="148"/>
      <c r="R49" s="148"/>
      <c r="S49" s="148"/>
      <c r="V49" s="141">
        <v>0.25</v>
      </c>
      <c r="W49" s="141">
        <v>1</v>
      </c>
      <c r="X49" s="141">
        <v>1</v>
      </c>
      <c r="Y49" s="141">
        <v>1</v>
      </c>
      <c r="Z49" s="141">
        <v>1</v>
      </c>
      <c r="AA49" s="141">
        <v>1</v>
      </c>
      <c r="AB49" s="141">
        <v>1</v>
      </c>
      <c r="AC49" s="141">
        <v>1</v>
      </c>
      <c r="AD49" s="141">
        <v>1</v>
      </c>
      <c r="AE49" s="141">
        <v>1</v>
      </c>
      <c r="AF49" s="141">
        <v>1</v>
      </c>
      <c r="AG49" s="85">
        <v>0</v>
      </c>
      <c r="AH49" s="85">
        <v>0</v>
      </c>
      <c r="AI49" s="85">
        <v>0</v>
      </c>
      <c r="AJ49" s="85">
        <v>0</v>
      </c>
      <c r="AK49" s="85">
        <v>0</v>
      </c>
      <c r="AL49" s="85">
        <v>0</v>
      </c>
      <c r="AM49" s="85">
        <v>0</v>
      </c>
      <c r="AO49" s="18"/>
      <c r="AP49" s="98">
        <f>NPV('AMX Global Tab (C)'!$B$13,AR49:BC49)</f>
        <v>1535580.2810596249</v>
      </c>
      <c r="AQ49" s="149">
        <f t="shared" si="5"/>
        <v>2652715.051979268</v>
      </c>
      <c r="AR49" s="144">
        <f>((U49*$I49*'AMX Global Tab (C)'!K$31)*(1+$J49))*(1+$K49+$L49+$N49)</f>
        <v>0</v>
      </c>
      <c r="AS49" s="144">
        <f>((V49*$I49*'AMX Global Tab (C)'!L$31)*(1+$J49))*(1+$K49+$L49+$N49)</f>
        <v>55000.000000000007</v>
      </c>
      <c r="AT49" s="144">
        <f>((W49*$I49*'AMX Global Tab (C)'!M$31)*(1+$J49))*(1+$K49+$L49+$N49)</f>
        <v>226600.00000000003</v>
      </c>
      <c r="AU49" s="144">
        <f>((X49*$I49*'AMX Global Tab (C)'!N$31)*(1+$J49))*(1+$K49+$L49+$N49)</f>
        <v>233398.00000000003</v>
      </c>
      <c r="AV49" s="144">
        <f>((Y49*$I49*'AMX Global Tab (C)'!O$31)*(1+$J49))*(1+$K49+$L49+$N49)</f>
        <v>240399.94</v>
      </c>
      <c r="AW49" s="144">
        <f>((Z49*$I49*'AMX Global Tab (C)'!P$31)*(1+$J49))*(1+$K49+$L49+$N49)</f>
        <v>247611.93820000003</v>
      </c>
      <c r="AX49" s="144">
        <f>((AA49*$I49*'AMX Global Tab (C)'!Q$31)*(1+$J49))*(1+$K49+$L49+$N49)</f>
        <v>255040.29634600005</v>
      </c>
      <c r="AY49" s="144">
        <f>((AB49*$I49*'AMX Global Tab (C)'!R$31)*(1+$J49))*(1+$K49+$L49+$N49)</f>
        <v>262691.50523638004</v>
      </c>
      <c r="AZ49" s="144">
        <f>((AC49*$I49*'AMX Global Tab (C)'!S$31)*(1+$J49))*(1+$K49+$L49+$N49)</f>
        <v>270572.25039347145</v>
      </c>
      <c r="BA49" s="144">
        <f>((AD49*$I49*'AMX Global Tab (C)'!T$31)*(1+$J49))*(1+$K49+$L49+$N49)</f>
        <v>278689.41790527565</v>
      </c>
      <c r="BB49" s="144">
        <f>((AE49*$I49*'AMX Global Tab (C)'!U$31)*(1+$J49))*(1+$K49+$L49+$N49)</f>
        <v>287050.1004424339</v>
      </c>
      <c r="BC49" s="144">
        <f>((AF49*$I49*'AMX Global Tab (C)'!V$31)*(1+$J49))*(1+$K49+$L49+$N49)</f>
        <v>295661.60345570691</v>
      </c>
      <c r="BD49" s="91"/>
      <c r="BE49" s="91"/>
      <c r="BF49" s="91"/>
      <c r="BG49" s="91"/>
      <c r="BH49" s="91"/>
      <c r="BI49" s="91"/>
      <c r="BJ49" s="91"/>
      <c r="BM49" s="141">
        <f t="shared" si="6"/>
        <v>0</v>
      </c>
      <c r="BN49" s="141">
        <f t="shared" si="7"/>
        <v>0</v>
      </c>
      <c r="BO49" s="141">
        <f t="shared" si="8"/>
        <v>0</v>
      </c>
      <c r="BP49" s="141">
        <f t="shared" si="9"/>
        <v>1520741.6797823801</v>
      </c>
    </row>
    <row r="50" spans="1:68">
      <c r="A50" s="102" t="s">
        <v>300</v>
      </c>
      <c r="E50" s="141" t="s">
        <v>299</v>
      </c>
      <c r="F50" s="21">
        <v>42473</v>
      </c>
      <c r="H50" s="141" t="s">
        <v>11</v>
      </c>
      <c r="I50" s="466">
        <v>900</v>
      </c>
      <c r="J50" s="143">
        <v>0.1</v>
      </c>
      <c r="O50" s="141" t="s">
        <v>27</v>
      </c>
      <c r="P50" s="141" t="s">
        <v>36</v>
      </c>
      <c r="Q50" s="148"/>
      <c r="R50" s="462"/>
      <c r="S50" s="462"/>
      <c r="T50" s="451"/>
      <c r="U50" s="451"/>
      <c r="V50" s="451">
        <v>10</v>
      </c>
      <c r="W50" s="451">
        <v>50</v>
      </c>
      <c r="X50" s="451">
        <v>2</v>
      </c>
      <c r="Y50" s="451">
        <v>2</v>
      </c>
      <c r="Z50" s="451">
        <v>2</v>
      </c>
      <c r="AA50" s="451">
        <v>2</v>
      </c>
      <c r="AB50" s="451">
        <v>2</v>
      </c>
      <c r="AC50" s="451">
        <v>2</v>
      </c>
      <c r="AD50" s="451">
        <v>2</v>
      </c>
      <c r="AE50" s="451">
        <v>2</v>
      </c>
      <c r="AF50" s="451">
        <v>2</v>
      </c>
      <c r="AG50" s="451">
        <v>2</v>
      </c>
      <c r="AH50" s="451">
        <v>2</v>
      </c>
      <c r="AI50" s="451">
        <v>2</v>
      </c>
      <c r="AJ50" s="451">
        <v>2</v>
      </c>
      <c r="AK50" s="451">
        <v>2</v>
      </c>
      <c r="AL50" s="451">
        <v>2</v>
      </c>
      <c r="AM50" s="451">
        <v>2</v>
      </c>
      <c r="AO50" s="18"/>
      <c r="AP50" s="98">
        <f>NPV('AMX Global Tab (C)'!$B$13,AR50:BC50)</f>
        <v>61009.455896899104</v>
      </c>
      <c r="AQ50" s="149">
        <f t="shared" si="5"/>
        <v>82225.035467813417</v>
      </c>
      <c r="AR50" s="144">
        <f>((U50*$I50*'AMX Global Tab (C)'!K$31)*(1+$J50))*(1+$K50+$L50+$N50)</f>
        <v>0</v>
      </c>
      <c r="AS50" s="144">
        <f>((V50*$I50*'AMX Global Tab (C)'!L$31)*(1+$J50))*(1+$K50+$L50+$N50)</f>
        <v>9900</v>
      </c>
      <c r="AT50" s="144">
        <f>((W50*$I50*'AMX Global Tab (C)'!M$31)*(1+$J50))*(1+$K50+$L50+$N50)</f>
        <v>50985.000000000007</v>
      </c>
      <c r="AU50" s="144">
        <f>((X50*$I50*'AMX Global Tab (C)'!N$31)*(1+$J50))*(1+$K50+$L50+$N50)</f>
        <v>2100.5819999999999</v>
      </c>
      <c r="AV50" s="144">
        <f>((Y50*$I50*'AMX Global Tab (C)'!O$31)*(1+$J50))*(1+$K50+$L50+$N50)</f>
        <v>2163.5994600000004</v>
      </c>
      <c r="AW50" s="144">
        <f>((Z50*$I50*'AMX Global Tab (C)'!P$31)*(1+$J50))*(1+$K50+$L50+$N50)</f>
        <v>2228.5074438000006</v>
      </c>
      <c r="AX50" s="144">
        <f>((AA50*$I50*'AMX Global Tab (C)'!Q$31)*(1+$J50))*(1+$K50+$L50+$N50)</f>
        <v>2295.3626671140005</v>
      </c>
      <c r="AY50" s="144">
        <f>((AB50*$I50*'AMX Global Tab (C)'!R$31)*(1+$J50))*(1+$K50+$L50+$N50)</f>
        <v>2364.2235471274203</v>
      </c>
      <c r="AZ50" s="144">
        <f>((AC50*$I50*'AMX Global Tab (C)'!S$31)*(1+$J50))*(1+$K50+$L50+$N50)</f>
        <v>2435.1502535412433</v>
      </c>
      <c r="BA50" s="144">
        <f>((AD50*$I50*'AMX Global Tab (C)'!T$31)*(1+$J50))*(1+$K50+$L50+$N50)</f>
        <v>2508.2047611474809</v>
      </c>
      <c r="BB50" s="144">
        <f>((AE50*$I50*'AMX Global Tab (C)'!U$31)*(1+$J50))*(1+$K50+$L50+$N50)</f>
        <v>2583.4509039819054</v>
      </c>
      <c r="BC50" s="144">
        <f>((AF50*$I50*'AMX Global Tab (C)'!V$31)*(1+$J50))*(1+$K50+$L50+$N50)</f>
        <v>2660.9544311013624</v>
      </c>
      <c r="BD50" s="91">
        <f>((AG50*$I50*'AMX Global Tab (C)'!W$31)*(1+$J50))*(1+$K50+$L50+$N50)</f>
        <v>2740.7830640344032</v>
      </c>
      <c r="BE50" s="91">
        <f>((AH50*$I50*'AMX Global Tab (C)'!X$31)*(1+$J50))*(1+$K50+$L50+$N50)</f>
        <v>2823.006555955435</v>
      </c>
      <c r="BF50" s="91">
        <f>((AI50*$I50*'AMX Global Tab (C)'!Y$31)*(1+$J50))*(1+$K50+$L50+$N50)</f>
        <v>2907.6967526340986</v>
      </c>
      <c r="BG50" s="91">
        <f>((AJ50*$I50*'AMX Global Tab (C)'!Z$31)*(1+$J50))*(1+$K50+$L50+$N50)</f>
        <v>2994.9276552131219</v>
      </c>
      <c r="BH50" s="91">
        <f>((AK50*$I50*'AMX Global Tab (C)'!AA$31)*(1+$J50))*(1+$K50+$L50+$N50)</f>
        <v>3084.7754848695154</v>
      </c>
      <c r="BI50" s="91">
        <f>((AL50*$I50*'AMX Global Tab (C)'!AB$31)*(1+$J50))*(1+$K50+$L50+$N50)</f>
        <v>3177.3187494156014</v>
      </c>
      <c r="BJ50" s="91">
        <f>((AM50*$I50*'AMX Global Tab (C)'!AC$31)*(1+$J50))*(1+$K50+$L50+$N50)</f>
        <v>3272.6383118980693</v>
      </c>
      <c r="BM50" s="141">
        <f t="shared" si="6"/>
        <v>0</v>
      </c>
      <c r="BN50" s="141">
        <f t="shared" si="7"/>
        <v>0</v>
      </c>
      <c r="BO50" s="141">
        <f t="shared" si="8"/>
        <v>0</v>
      </c>
      <c r="BP50" s="141">
        <f t="shared" si="9"/>
        <v>72037.27511804142</v>
      </c>
    </row>
    <row r="51" spans="1:68">
      <c r="A51" s="102" t="s">
        <v>465</v>
      </c>
      <c r="E51" s="141" t="s">
        <v>464</v>
      </c>
      <c r="F51" s="21"/>
      <c r="G51" s="141" t="s">
        <v>471</v>
      </c>
      <c r="H51" s="141" t="s">
        <v>1</v>
      </c>
      <c r="I51" s="144">
        <v>10</v>
      </c>
      <c r="J51" s="143">
        <v>0.1</v>
      </c>
      <c r="K51" s="76">
        <f>'AMX Global Tab (C)'!$B$9</f>
        <v>0.1</v>
      </c>
      <c r="L51" s="143">
        <v>0.03</v>
      </c>
      <c r="M51" s="77">
        <v>9.5000000000000001E-2</v>
      </c>
      <c r="O51" s="141" t="s">
        <v>27</v>
      </c>
      <c r="P51" s="141" t="s">
        <v>36</v>
      </c>
      <c r="Q51" s="148"/>
      <c r="R51" s="148">
        <v>24000</v>
      </c>
      <c r="S51" s="148">
        <v>0</v>
      </c>
      <c r="W51" s="141">
        <f>$R$51*0.1</f>
        <v>2400</v>
      </c>
      <c r="X51" s="141">
        <f t="shared" ref="X51:AF51" si="31">$R$51*0.1</f>
        <v>2400</v>
      </c>
      <c r="Y51" s="141">
        <f t="shared" si="31"/>
        <v>2400</v>
      </c>
      <c r="Z51" s="141">
        <f t="shared" si="31"/>
        <v>2400</v>
      </c>
      <c r="AA51" s="141">
        <f t="shared" si="31"/>
        <v>2400</v>
      </c>
      <c r="AB51" s="141">
        <f t="shared" si="31"/>
        <v>2400</v>
      </c>
      <c r="AC51" s="141">
        <f t="shared" si="31"/>
        <v>2400</v>
      </c>
      <c r="AD51" s="141">
        <f t="shared" si="31"/>
        <v>2400</v>
      </c>
      <c r="AE51" s="141">
        <f t="shared" si="31"/>
        <v>2400</v>
      </c>
      <c r="AF51" s="141">
        <f t="shared" si="31"/>
        <v>2400</v>
      </c>
      <c r="AO51" s="18"/>
      <c r="AP51" s="98">
        <f>NPV('AMX Global Tab (C)'!$B$13,AR51:BC51)</f>
        <v>154064.37543796151</v>
      </c>
      <c r="AQ51" s="149">
        <f t="shared" si="5"/>
        <v>215464.0269280099</v>
      </c>
      <c r="AR51" s="144"/>
      <c r="AS51" s="144">
        <f>((V51*$I51*'AMX Global Tab (C)'!L$31)*(1+$J51))*(1+$K51+$L51+$M51)</f>
        <v>0</v>
      </c>
      <c r="AT51" s="144">
        <f>((W51*$I51*'AMX Global Tab (C)'!M$31)*(1+$J51))*(1+$K51+$L51+$M51)</f>
        <v>33310.200000000004</v>
      </c>
      <c r="AU51" s="144">
        <f>((X51*$I51*'AMX Global Tab (C)'!N$31)*(1+$J51))*(1+$K51+$L51+$M51)</f>
        <v>34309.506000000008</v>
      </c>
      <c r="AV51" s="144">
        <f>((Y51*$I51*'AMX Global Tab (C)'!O$31)*(1+$J51))*(1+$K51+$L51+$M51)</f>
        <v>35338.791180000007</v>
      </c>
      <c r="AW51" s="144">
        <f>((Z51*$I51*'AMX Global Tab (C)'!P$31)*(1+$J51))*(1+$K51+$L51+$M51)</f>
        <v>36398.954915400012</v>
      </c>
      <c r="AX51" s="144">
        <f>((AA51*$I51*'AMX Global Tab (C)'!Q$31)*(1+$J51))*(1+$K51+$L51+$M51)</f>
        <v>37490.923562862008</v>
      </c>
      <c r="AY51" s="144">
        <f>((AB51*$I51*'AMX Global Tab (C)'!R$31)*(1+$J51))*(1+$K51+$L51+$M51)</f>
        <v>38615.651269747868</v>
      </c>
      <c r="AZ51" s="144"/>
      <c r="BA51" s="144"/>
      <c r="BB51" s="144"/>
      <c r="BC51" s="144"/>
      <c r="BD51" s="91"/>
      <c r="BE51" s="91"/>
      <c r="BF51" s="91"/>
      <c r="BG51" s="91"/>
      <c r="BH51" s="91"/>
      <c r="BI51" s="91"/>
      <c r="BJ51" s="91"/>
    </row>
    <row r="52" spans="1:68">
      <c r="A52" s="102" t="s">
        <v>444</v>
      </c>
      <c r="E52" s="141" t="s">
        <v>441</v>
      </c>
      <c r="G52" s="141" t="s">
        <v>442</v>
      </c>
      <c r="H52" s="141" t="s">
        <v>11</v>
      </c>
      <c r="I52" s="144">
        <v>1</v>
      </c>
      <c r="J52" s="143">
        <v>0.1</v>
      </c>
      <c r="K52" s="143">
        <v>0.12</v>
      </c>
      <c r="L52" s="143">
        <v>9.5000000000000001E-2</v>
      </c>
      <c r="O52" s="141" t="s">
        <v>27</v>
      </c>
      <c r="P52" s="141" t="s">
        <v>37</v>
      </c>
      <c r="Q52" s="148"/>
      <c r="R52" s="148"/>
      <c r="S52" s="148"/>
      <c r="U52" s="322">
        <f>'2. AMI Meter + Module (R)'!U52</f>
        <v>0</v>
      </c>
      <c r="V52" s="322">
        <f>'2. AMI Meter + Module (R)'!V52</f>
        <v>95481</v>
      </c>
      <c r="W52" s="322">
        <f>'2. AMI Meter + Module (R)'!W52</f>
        <v>98345.43</v>
      </c>
      <c r="X52" s="322">
        <f>'2. AMI Meter + Module (R)'!X52</f>
        <v>101295.79289999999</v>
      </c>
      <c r="Y52" s="322">
        <f>'2. AMI Meter + Module (R)'!Y52</f>
        <v>423135.03711949999</v>
      </c>
      <c r="Z52" s="322">
        <f>'2. AMI Meter + Module (R)'!Z52</f>
        <v>435829.08823308494</v>
      </c>
      <c r="AA52" s="322">
        <f>'2. AMI Meter + Module (R)'!AA52</f>
        <v>448903.96088007756</v>
      </c>
      <c r="AB52" s="322">
        <f>'2. AMI Meter + Module (R)'!AB52</f>
        <v>462371.07970647991</v>
      </c>
      <c r="AC52" s="322">
        <f>'2. AMI Meter + Module (R)'!AC52</f>
        <v>476242.21209767432</v>
      </c>
      <c r="AD52" s="322">
        <f>'2. AMI Meter + Module (R)'!AD52</f>
        <v>490529.47846060456</v>
      </c>
      <c r="AE52" s="322">
        <f>'2. AMI Meter + Module (R)'!AE52</f>
        <v>505245.3628144227</v>
      </c>
      <c r="AF52" s="322">
        <f>'2. AMI Meter + Module (R)'!AF52</f>
        <v>520402.72369885532</v>
      </c>
      <c r="AG52" s="322">
        <f>'2. AMI Meter + Module (R)'!AG52</f>
        <v>536014.8054098211</v>
      </c>
      <c r="AH52" s="322">
        <f>'2. AMI Meter + Module (R)'!AH52</f>
        <v>552095.24957211572</v>
      </c>
      <c r="AI52" s="322">
        <f>'2. AMI Meter + Module (R)'!AI52</f>
        <v>568658.10705927911</v>
      </c>
      <c r="AJ52" s="322">
        <f>'2. AMI Meter + Module (R)'!AJ52</f>
        <v>585717.85027105757</v>
      </c>
      <c r="AK52" s="322">
        <f>'2. AMI Meter + Module (R)'!AK52</f>
        <v>603289.3857791893</v>
      </c>
      <c r="AL52" s="322">
        <f>'2. AMI Meter + Module (R)'!AL52</f>
        <v>0</v>
      </c>
      <c r="AM52" s="322">
        <f>'2. AMI Meter + Module (R)'!AM52</f>
        <v>0</v>
      </c>
      <c r="AO52" s="18"/>
      <c r="AP52" s="98">
        <f>NPV('AMX Global Tab (C)'!$B$13,AR52:BC52)</f>
        <v>2232302.4521798878</v>
      </c>
      <c r="AQ52" s="149">
        <f t="shared" si="5"/>
        <v>4057781.1659106994</v>
      </c>
      <c r="AR52" s="144">
        <f>U52</f>
        <v>0</v>
      </c>
      <c r="AS52" s="322">
        <f t="shared" ref="AS52:BC53" si="32">V52</f>
        <v>95481</v>
      </c>
      <c r="AT52" s="322">
        <f t="shared" si="32"/>
        <v>98345.43</v>
      </c>
      <c r="AU52" s="322">
        <f t="shared" si="32"/>
        <v>101295.79289999999</v>
      </c>
      <c r="AV52" s="322">
        <f t="shared" si="32"/>
        <v>423135.03711949999</v>
      </c>
      <c r="AW52" s="322">
        <f t="shared" si="32"/>
        <v>435829.08823308494</v>
      </c>
      <c r="AX52" s="322">
        <f t="shared" si="32"/>
        <v>448903.96088007756</v>
      </c>
      <c r="AY52" s="322">
        <f t="shared" si="32"/>
        <v>462371.07970647991</v>
      </c>
      <c r="AZ52" s="322">
        <f t="shared" si="32"/>
        <v>476242.21209767432</v>
      </c>
      <c r="BA52" s="322">
        <f t="shared" si="32"/>
        <v>490529.47846060456</v>
      </c>
      <c r="BB52" s="322">
        <f t="shared" si="32"/>
        <v>505245.3628144227</v>
      </c>
      <c r="BC52" s="322">
        <f t="shared" si="32"/>
        <v>520402.72369885532</v>
      </c>
      <c r="BM52" s="141">
        <f t="shared" si="6"/>
        <v>0</v>
      </c>
      <c r="BN52" s="141">
        <f t="shared" si="7"/>
        <v>0</v>
      </c>
      <c r="BO52" s="141">
        <f t="shared" si="8"/>
        <v>0</v>
      </c>
      <c r="BP52" s="141">
        <f t="shared" si="9"/>
        <v>2065361.3888391424</v>
      </c>
    </row>
    <row r="53" spans="1:68">
      <c r="A53" s="102" t="s">
        <v>443</v>
      </c>
      <c r="E53" s="141" t="s">
        <v>441</v>
      </c>
      <c r="G53" s="141" t="s">
        <v>442</v>
      </c>
      <c r="H53" s="141" t="s">
        <v>1</v>
      </c>
      <c r="I53" s="144">
        <v>1</v>
      </c>
      <c r="J53" s="143">
        <v>0</v>
      </c>
      <c r="K53" s="143">
        <v>0.12</v>
      </c>
      <c r="L53" s="143">
        <v>9.5000000000000001E-2</v>
      </c>
      <c r="O53" s="141" t="s">
        <v>27</v>
      </c>
      <c r="P53" s="141" t="s">
        <v>37</v>
      </c>
      <c r="Q53" s="148"/>
      <c r="R53" s="148"/>
      <c r="S53" s="148"/>
      <c r="U53" s="322">
        <f>'2. AMI Meter + Module (R)'!U53</f>
        <v>0</v>
      </c>
      <c r="V53" s="322">
        <f>'2. AMI Meter + Module (R)'!V53</f>
        <v>445701.48876000004</v>
      </c>
      <c r="W53" s="322">
        <f>'2. AMI Meter + Module (R)'!W53</f>
        <v>459072.53342280007</v>
      </c>
      <c r="X53" s="322">
        <f>'2. AMI Meter + Module (R)'!X53</f>
        <v>472844.70942548406</v>
      </c>
      <c r="Y53" s="322">
        <f>'2. AMI Meter + Module (R)'!Y53</f>
        <v>847793.05123287719</v>
      </c>
      <c r="Z53" s="322">
        <f>'2. AMI Meter + Module (R)'!Z53</f>
        <v>873226.84276986343</v>
      </c>
      <c r="AA53" s="322">
        <f>'2. AMI Meter + Module (R)'!AA53</f>
        <v>899423.64805295935</v>
      </c>
      <c r="AB53" s="322">
        <f>'2. AMI Meter + Module (R)'!AB53</f>
        <v>926406.3574945482</v>
      </c>
      <c r="AC53" s="322">
        <f>'2. AMI Meter + Module (R)'!AC53</f>
        <v>954198.54821938463</v>
      </c>
      <c r="AD53" s="322">
        <f>'2. AMI Meter + Module (R)'!AD53</f>
        <v>982824.50466596615</v>
      </c>
      <c r="AE53" s="322">
        <f>'2. AMI Meter + Module (R)'!AE53</f>
        <v>1012309.2398059453</v>
      </c>
      <c r="AF53" s="322">
        <f>'2. AMI Meter + Module (R)'!AF53</f>
        <v>1042678.5170001236</v>
      </c>
      <c r="AG53" s="322">
        <f>'2. AMI Meter + Module (R)'!AG53</f>
        <v>1073958.8725101275</v>
      </c>
      <c r="AH53" s="322">
        <f>'2. AMI Meter + Module (R)'!AH53</f>
        <v>1106177.6386854313</v>
      </c>
      <c r="AI53" s="322">
        <f>'2. AMI Meter + Module (R)'!AI53</f>
        <v>1139362.9678459943</v>
      </c>
      <c r="AJ53" s="322">
        <f>'2. AMI Meter + Module (R)'!AJ53</f>
        <v>1173543.8568813743</v>
      </c>
      <c r="AK53" s="322">
        <f>'2. AMI Meter + Module (R)'!AK53</f>
        <v>1208750.1725878154</v>
      </c>
      <c r="AL53" s="322">
        <f>'2. AMI Meter + Module (R)'!AL53</f>
        <v>541833.37040082458</v>
      </c>
      <c r="AM53" s="322">
        <f>'2. AMI Meter + Module (R)'!AM53</f>
        <v>558088.37151284935</v>
      </c>
      <c r="AO53" s="18"/>
      <c r="AP53" s="98">
        <f>NPV('AMX Global Tab (C)'!$B$13,AR53:BC53)</f>
        <v>5100917.4463501936</v>
      </c>
      <c r="AQ53" s="149">
        <f t="shared" si="5"/>
        <v>8916479.4408499524</v>
      </c>
      <c r="AR53" s="322">
        <f>U53</f>
        <v>0</v>
      </c>
      <c r="AS53" s="322">
        <f t="shared" si="32"/>
        <v>445701.48876000004</v>
      </c>
      <c r="AT53" s="322">
        <f t="shared" si="32"/>
        <v>459072.53342280007</v>
      </c>
      <c r="AU53" s="322">
        <f t="shared" si="32"/>
        <v>472844.70942548406</v>
      </c>
      <c r="AV53" s="322">
        <f t="shared" si="32"/>
        <v>847793.05123287719</v>
      </c>
      <c r="AW53" s="322">
        <f t="shared" si="32"/>
        <v>873226.84276986343</v>
      </c>
      <c r="AX53" s="322">
        <f t="shared" si="32"/>
        <v>899423.64805295935</v>
      </c>
      <c r="AY53" s="322">
        <f t="shared" si="32"/>
        <v>926406.3574945482</v>
      </c>
      <c r="AZ53" s="322">
        <f t="shared" si="32"/>
        <v>954198.54821938463</v>
      </c>
      <c r="BA53" s="322">
        <f t="shared" si="32"/>
        <v>982824.50466596615</v>
      </c>
      <c r="BB53" s="322">
        <f t="shared" si="32"/>
        <v>1012309.2398059453</v>
      </c>
      <c r="BC53" s="322">
        <f t="shared" si="32"/>
        <v>1042678.5170001236</v>
      </c>
      <c r="BM53" s="141">
        <f t="shared" si="6"/>
        <v>0</v>
      </c>
      <c r="BN53" s="141">
        <f t="shared" si="7"/>
        <v>0</v>
      </c>
      <c r="BO53" s="141">
        <f t="shared" si="8"/>
        <v>0</v>
      </c>
      <c r="BP53" s="141">
        <f t="shared" ref="BP53" si="33">IF($O53="Execution",SUM($AT53:$AY53),0)</f>
        <v>4478767.1423985325</v>
      </c>
    </row>
    <row r="54" spans="1:68">
      <c r="A54" s="74"/>
      <c r="Q54" s="148"/>
      <c r="R54" s="148"/>
      <c r="S54" s="148"/>
      <c r="V54" s="82"/>
      <c r="W54" s="83"/>
      <c r="Y54" s="84"/>
      <c r="Z54" s="145"/>
      <c r="AO54" s="18"/>
      <c r="AP54" s="96"/>
      <c r="AQ54" s="97"/>
    </row>
    <row r="55" spans="1:68" ht="15" thickBot="1">
      <c r="A55" s="74" t="s">
        <v>301</v>
      </c>
      <c r="Q55" s="148"/>
      <c r="R55" s="148"/>
      <c r="S55" s="148"/>
      <c r="V55" s="82"/>
      <c r="W55" s="83"/>
      <c r="Y55" s="84"/>
      <c r="Z55" s="145"/>
      <c r="AO55" s="18"/>
      <c r="AP55" s="100">
        <f>SUM(AP7:AP53)</f>
        <v>268438624.70631409</v>
      </c>
      <c r="AQ55" s="101">
        <f>SUM(AQ7:AQ53)</f>
        <v>456347571.59568667</v>
      </c>
      <c r="AR55" s="144">
        <f>SUM(AR6:AR53)</f>
        <v>5910364.3666666672</v>
      </c>
      <c r="AS55" s="144">
        <f t="shared" ref="AS55:BC55" si="34">SUM(AS6:AS53)</f>
        <v>15943828.483760001</v>
      </c>
      <c r="AT55" s="144">
        <f t="shared" si="34"/>
        <v>39582484.966621265</v>
      </c>
      <c r="AU55" s="144">
        <f t="shared" si="34"/>
        <v>38317479.441603415</v>
      </c>
      <c r="AV55" s="144">
        <f t="shared" si="34"/>
        <v>40146567.195808642</v>
      </c>
      <c r="AW55" s="144">
        <f t="shared" si="34"/>
        <v>41350964.211682893</v>
      </c>
      <c r="AX55" s="144">
        <f t="shared" si="34"/>
        <v>42591493.138033375</v>
      </c>
      <c r="AY55" s="144">
        <f t="shared" si="34"/>
        <v>43869237.932174399</v>
      </c>
      <c r="AZ55" s="144">
        <f t="shared" si="34"/>
        <v>45145540.949331813</v>
      </c>
      <c r="BA55" s="144">
        <f t="shared" si="34"/>
        <v>46499907.177811742</v>
      </c>
      <c r="BB55" s="144">
        <f t="shared" si="34"/>
        <v>47832439.591914825</v>
      </c>
      <c r="BC55" s="144">
        <f t="shared" si="34"/>
        <v>49157264.140277684</v>
      </c>
      <c r="BD55" s="91">
        <f t="shared" ref="BD55:BJ55" si="35">SUM(BD6:BD50)</f>
        <v>109898.37321889742</v>
      </c>
      <c r="BE55" s="91">
        <f t="shared" si="35"/>
        <v>12020.69971091451</v>
      </c>
      <c r="BF55" s="91">
        <f t="shared" si="35"/>
        <v>2907.6967526340986</v>
      </c>
      <c r="BG55" s="91">
        <f t="shared" si="35"/>
        <v>2994.9276552131219</v>
      </c>
      <c r="BH55" s="91">
        <f t="shared" si="35"/>
        <v>3084.7754848695154</v>
      </c>
      <c r="BI55" s="91">
        <f t="shared" si="35"/>
        <v>3177.3187494156014</v>
      </c>
      <c r="BJ55" s="91">
        <f t="shared" si="35"/>
        <v>3272.6383118980693</v>
      </c>
      <c r="BP55" s="91">
        <f>SUM(BP7:BP52)</f>
        <v>225950874.74931818</v>
      </c>
    </row>
    <row r="56" spans="1:68">
      <c r="A56" s="74"/>
      <c r="Q56" s="148"/>
      <c r="R56" s="148"/>
      <c r="S56" s="148"/>
      <c r="V56" s="82"/>
      <c r="W56" s="83"/>
      <c r="Y56" s="84"/>
      <c r="Z56" s="145"/>
    </row>
    <row r="57" spans="1:68">
      <c r="A57" s="141" t="s">
        <v>11</v>
      </c>
      <c r="Q57" s="148"/>
      <c r="R57" s="148"/>
      <c r="S57" s="148"/>
      <c r="V57" s="82"/>
      <c r="W57" s="83"/>
      <c r="Y57" s="84"/>
      <c r="Z57" s="145"/>
      <c r="AO57" s="141" t="s">
        <v>11</v>
      </c>
      <c r="AP57" s="144">
        <f>SUMIF($H$7:$H$53,"=CAPEX",AP7:AP53)</f>
        <v>259821474.91574171</v>
      </c>
      <c r="AQ57" s="144">
        <f>SUMIF($H$7:$H$53,"=CAPEX",AQ7:AQ53)</f>
        <v>441346957.85593873</v>
      </c>
      <c r="AR57" s="144">
        <f t="shared" ref="AR57:BC57" si="36">SUMIF($H$7:$H$53,"=CAPEX",AR7:AR53)</f>
        <v>5910364.3666666672</v>
      </c>
      <c r="AS57" s="144">
        <f t="shared" si="36"/>
        <v>15498126.995000001</v>
      </c>
      <c r="AT57" s="144">
        <f t="shared" si="36"/>
        <v>38578175.152275883</v>
      </c>
      <c r="AU57" s="144">
        <f t="shared" si="36"/>
        <v>37283040.332827665</v>
      </c>
      <c r="AV57" s="144">
        <f t="shared" si="36"/>
        <v>38720331.913244992</v>
      </c>
      <c r="AW57" s="144">
        <f t="shared" si="36"/>
        <v>39881941.870642342</v>
      </c>
      <c r="AX57" s="144">
        <f t="shared" si="36"/>
        <v>41078400.1267616</v>
      </c>
      <c r="AY57" s="144">
        <f t="shared" si="36"/>
        <v>42310752.130564474</v>
      </c>
      <c r="AZ57" s="144">
        <f t="shared" si="36"/>
        <v>43580074.694481425</v>
      </c>
      <c r="BA57" s="144">
        <f t="shared" si="36"/>
        <v>44887476.935315847</v>
      </c>
      <c r="BB57" s="144">
        <f t="shared" si="36"/>
        <v>46171636.442144051</v>
      </c>
      <c r="BC57" s="144">
        <f t="shared" si="36"/>
        <v>47446636.896013774</v>
      </c>
    </row>
    <row r="58" spans="1:68">
      <c r="A58" s="141" t="s">
        <v>1</v>
      </c>
      <c r="Q58" s="148"/>
      <c r="R58" s="148"/>
      <c r="S58" s="148"/>
      <c r="AO58" s="141" t="s">
        <v>1</v>
      </c>
      <c r="AP58" s="144">
        <f>SUMIF($H$7:$H$53,"=O&amp;M",AP7:AP53)</f>
        <v>8617149.7905723769</v>
      </c>
      <c r="AQ58" s="144">
        <f>SUMIF($H$7:$H$53,"=O&amp;M",AQ7:AQ53)</f>
        <v>15000613.739747997</v>
      </c>
      <c r="AR58" s="144">
        <f t="shared" ref="AR58:BC58" si="37">SUMIF($H$7:$H$53,"=O&amp;M",AR7:AR53)</f>
        <v>0</v>
      </c>
      <c r="AS58" s="144">
        <f t="shared" si="37"/>
        <v>445701.48876000004</v>
      </c>
      <c r="AT58" s="144">
        <f t="shared" si="37"/>
        <v>1004309.8143453859</v>
      </c>
      <c r="AU58" s="144">
        <f t="shared" si="37"/>
        <v>1034439.1087757475</v>
      </c>
      <c r="AV58" s="144">
        <f t="shared" si="37"/>
        <v>1426235.2825636487</v>
      </c>
      <c r="AW58" s="144">
        <f t="shared" si="37"/>
        <v>1469022.3410405579</v>
      </c>
      <c r="AX58" s="144">
        <f t="shared" si="37"/>
        <v>1513093.0112717748</v>
      </c>
      <c r="AY58" s="144">
        <f t="shared" si="37"/>
        <v>1558485.801609928</v>
      </c>
      <c r="AZ58" s="144">
        <f t="shared" si="37"/>
        <v>1565466.2548503857</v>
      </c>
      <c r="BA58" s="144">
        <f t="shared" si="37"/>
        <v>1612430.2424958972</v>
      </c>
      <c r="BB58" s="144">
        <f t="shared" si="37"/>
        <v>1660803.1497707744</v>
      </c>
      <c r="BC58" s="144">
        <f t="shared" si="37"/>
        <v>1710627.2442638974</v>
      </c>
    </row>
    <row r="63" spans="1:68">
      <c r="AQ63" s="64">
        <f>AQ55-AQ14</f>
        <v>419812774.50694162</v>
      </c>
      <c r="AS63" s="141">
        <v>433546000</v>
      </c>
    </row>
    <row r="64" spans="1:68">
      <c r="AS64" s="141">
        <v>418467500</v>
      </c>
    </row>
    <row r="65" spans="45:45">
      <c r="AS65" s="141">
        <f>AS63-AS64</f>
        <v>15078500</v>
      </c>
    </row>
    <row r="66" spans="45:45">
      <c r="AS66" s="141">
        <f>644319000+AS65</f>
        <v>659397500</v>
      </c>
    </row>
  </sheetData>
  <mergeCells count="1">
    <mergeCell ref="A1:BP1"/>
  </mergeCells>
  <dataValidations count="3">
    <dataValidation type="list" allowBlank="1" showInputMessage="1" showErrorMessage="1" sqref="O17:O19 O7:O14" xr:uid="{00000000-0002-0000-1100-000000000000}">
      <formula1>$J$3:$J$8</formula1>
    </dataValidation>
    <dataValidation type="list" allowBlank="1" showInputMessage="1" showErrorMessage="1" sqref="P17:P19 P21:P53" xr:uid="{00000000-0002-0000-1100-000001000000}">
      <formula1>$L$3:$L$5</formula1>
    </dataValidation>
    <dataValidation type="list" allowBlank="1" showInputMessage="1" showErrorMessage="1" sqref="P6" xr:uid="{00000000-0002-0000-1100-000002000000}">
      <formula1>$L$4:$L$6</formula1>
    </dataValidation>
  </dataValidations>
  <printOptions headings="1" gridLines="1"/>
  <pageMargins left="0.25" right="0.25" top="0.75" bottom="0.75" header="0.3" footer="0.3"/>
  <pageSetup paperSize="17" scale="26" fitToHeight="0" orientation="landscape" r:id="rId1"/>
  <headerFooter>
    <oddHeader>&amp;CScope #2: Meter &amp; Module Deployment</oddHeader>
    <oddFooter>&amp;Ras of 4/18/2016</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3000000}">
          <x14:formula1>
            <xm:f>'AMX Global Tab (C)'!$I$7:$I$12</xm:f>
          </x14:formula1>
          <xm:sqref>O21:O38</xm:sqref>
        </x14:dataValidation>
        <x14:dataValidation type="list" allowBlank="1" showInputMessage="1" showErrorMessage="1" xr:uid="{00000000-0002-0000-1100-000004000000}">
          <x14:formula1>
            <xm:f>'AMX Global Tab (C)'!$K$7:$K$9</xm:f>
          </x14:formula1>
          <xm:sqref>P7:P14</xm:sqref>
        </x14:dataValidation>
        <x14:dataValidation type="list" allowBlank="1" showInputMessage="1" showErrorMessage="1" xr:uid="{00000000-0002-0000-1100-000005000000}">
          <x14:formula1>
            <xm:f>'AMX Global Tab (C)'!$K$8:$K$10</xm:f>
          </x14:formula1>
          <xm:sqref>P15:P16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FFFF00"/>
  </sheetPr>
  <dimension ref="A1:AA56"/>
  <sheetViews>
    <sheetView workbookViewId="0">
      <selection activeCell="A41" sqref="A41"/>
    </sheetView>
  </sheetViews>
  <sheetFormatPr defaultColWidth="9.1796875" defaultRowHeight="14.5"/>
  <cols>
    <col min="1" max="1" width="48.1796875" style="286" customWidth="1"/>
    <col min="2" max="2" width="12.1796875" style="286" customWidth="1"/>
    <col min="3" max="20" width="10.26953125" style="286" customWidth="1"/>
    <col min="21" max="21" width="9.81640625" style="286" customWidth="1"/>
    <col min="22" max="26" width="12" style="286" bestFit="1" customWidth="1"/>
    <col min="27" max="27" width="11.1796875" style="286" bestFit="1" customWidth="1"/>
    <col min="28" max="16384" width="9.1796875" style="286"/>
  </cols>
  <sheetData>
    <row r="1" spans="1:26" s="230" customFormat="1" ht="21">
      <c r="A1" s="244" t="s">
        <v>524</v>
      </c>
    </row>
    <row r="2" spans="1:26">
      <c r="B2" s="286">
        <v>1</v>
      </c>
      <c r="C2" s="286">
        <v>2</v>
      </c>
      <c r="D2" s="286">
        <v>3</v>
      </c>
      <c r="E2" s="286">
        <v>4</v>
      </c>
      <c r="F2" s="286">
        <v>5</v>
      </c>
      <c r="G2" s="286">
        <v>6</v>
      </c>
      <c r="H2" s="286">
        <v>7</v>
      </c>
      <c r="I2" s="286">
        <v>8</v>
      </c>
      <c r="J2" s="286">
        <v>9</v>
      </c>
      <c r="K2" s="286">
        <v>10</v>
      </c>
      <c r="L2" s="286">
        <v>11</v>
      </c>
      <c r="M2" s="286">
        <v>12</v>
      </c>
      <c r="N2" s="286">
        <v>13</v>
      </c>
      <c r="O2" s="286">
        <v>14</v>
      </c>
      <c r="P2" s="286">
        <v>15</v>
      </c>
      <c r="Q2" s="286">
        <v>16</v>
      </c>
      <c r="R2" s="286">
        <v>17</v>
      </c>
      <c r="S2" s="286">
        <v>18</v>
      </c>
      <c r="T2" s="286">
        <v>19</v>
      </c>
      <c r="U2" s="286">
        <v>20</v>
      </c>
      <c r="V2" s="286">
        <v>21</v>
      </c>
      <c r="W2" s="286">
        <v>22</v>
      </c>
      <c r="X2" s="286">
        <v>23</v>
      </c>
      <c r="Y2" s="286">
        <v>24</v>
      </c>
      <c r="Z2" s="286">
        <v>25</v>
      </c>
    </row>
    <row r="3" spans="1:26" s="232" customFormat="1">
      <c r="B3" s="232">
        <v>2013</v>
      </c>
      <c r="C3" s="232">
        <v>2014</v>
      </c>
      <c r="D3" s="232">
        <v>2015</v>
      </c>
      <c r="E3" s="232">
        <v>2016</v>
      </c>
      <c r="F3" s="232">
        <v>2017</v>
      </c>
      <c r="G3" s="232">
        <v>2018</v>
      </c>
      <c r="H3" s="232">
        <v>2019</v>
      </c>
      <c r="I3" s="232">
        <v>2020</v>
      </c>
      <c r="J3" s="232">
        <v>2021</v>
      </c>
      <c r="K3" s="232">
        <v>2022</v>
      </c>
      <c r="L3" s="232">
        <v>2023</v>
      </c>
      <c r="M3" s="232">
        <v>2024</v>
      </c>
      <c r="N3" s="232">
        <v>2025</v>
      </c>
      <c r="O3" s="232">
        <v>2026</v>
      </c>
      <c r="P3" s="232">
        <v>2027</v>
      </c>
      <c r="Q3" s="232">
        <v>2028</v>
      </c>
      <c r="R3" s="232">
        <v>2029</v>
      </c>
      <c r="S3" s="232">
        <v>2030</v>
      </c>
      <c r="T3" s="232">
        <v>2031</v>
      </c>
      <c r="U3" s="232">
        <v>2032</v>
      </c>
      <c r="V3" s="253">
        <v>2033</v>
      </c>
      <c r="W3" s="232">
        <v>2034</v>
      </c>
      <c r="X3" s="232">
        <v>2035</v>
      </c>
      <c r="Y3" s="232">
        <v>2036</v>
      </c>
      <c r="Z3" s="232">
        <v>2037</v>
      </c>
    </row>
    <row r="4" spans="1:26" s="237" customFormat="1">
      <c r="A4" s="237" t="s">
        <v>526</v>
      </c>
    </row>
    <row r="5" spans="1:26">
      <c r="A5" s="286" t="s">
        <v>571</v>
      </c>
      <c r="B5" s="286">
        <v>3</v>
      </c>
      <c r="C5" s="286">
        <v>2</v>
      </c>
      <c r="D5" s="286">
        <v>3</v>
      </c>
      <c r="E5" s="286">
        <v>1</v>
      </c>
      <c r="F5" s="286">
        <v>3</v>
      </c>
      <c r="G5" s="286">
        <v>3</v>
      </c>
      <c r="H5" s="286">
        <v>3</v>
      </c>
      <c r="I5" s="286">
        <v>3</v>
      </c>
      <c r="J5" s="286">
        <f>('AMX Global Tab (C)'!$B$52-(SUM($B$5:$H$5)))/12</f>
        <v>12.166666666666666</v>
      </c>
      <c r="K5" s="286">
        <f>('AMX Global Tab (C)'!$B$52-(SUM($B$5:$H$5)))/12</f>
        <v>12.166666666666666</v>
      </c>
      <c r="L5" s="286">
        <f>('AMX Global Tab (C)'!$B$52-(SUM($B$5:$H$5)))/12</f>
        <v>12.166666666666666</v>
      </c>
      <c r="M5" s="286">
        <f>('AMX Global Tab (C)'!$B$52-(SUM($B$5:$H$5)))/12</f>
        <v>12.166666666666666</v>
      </c>
      <c r="N5" s="286">
        <f>('AMX Global Tab (C)'!$B$52-(SUM($B$5:$H$5)))/12</f>
        <v>12.166666666666666</v>
      </c>
      <c r="O5" s="286">
        <f>('AMX Global Tab (C)'!$B$52-(SUM($B$5:$H$5)))/12</f>
        <v>12.166666666666666</v>
      </c>
      <c r="P5" s="286">
        <f>('AMX Global Tab (C)'!$B$52-(SUM($B$5:$H$5)))/12</f>
        <v>12.166666666666666</v>
      </c>
      <c r="Q5" s="286">
        <f>('AMX Global Tab (C)'!$B$52-(SUM($B$5:$H$5)))/12</f>
        <v>12.166666666666666</v>
      </c>
      <c r="R5" s="286">
        <f>('AMX Global Tab (C)'!$B$52-(SUM($B$5:$H$5)))/12</f>
        <v>12.166666666666666</v>
      </c>
      <c r="S5" s="286">
        <f>('AMX Global Tab (C)'!$B$52-(SUM($B$5:$H$5)))/12</f>
        <v>12.166666666666666</v>
      </c>
      <c r="T5" s="286">
        <f>('AMX Global Tab (C)'!$B$52-(SUM($B$5:$H$5)))/12</f>
        <v>12.166666666666666</v>
      </c>
      <c r="U5" s="286">
        <f>('AMX Global Tab (C)'!$B$52-(SUM($B$5:$H$5)))/12</f>
        <v>12.166666666666666</v>
      </c>
      <c r="V5" s="286">
        <v>11</v>
      </c>
      <c r="W5" s="286">
        <v>0</v>
      </c>
      <c r="X5" s="286">
        <v>0</v>
      </c>
      <c r="Y5" s="286">
        <v>0</v>
      </c>
      <c r="Z5" s="286">
        <v>0</v>
      </c>
    </row>
    <row r="6" spans="1:26">
      <c r="A6" s="286" t="s">
        <v>572</v>
      </c>
      <c r="C6" s="286">
        <f>B6+B5</f>
        <v>3</v>
      </c>
      <c r="D6" s="286">
        <f>C6+C5</f>
        <v>5</v>
      </c>
      <c r="E6" s="286">
        <f t="shared" ref="E6:J6" si="0">D6+D5</f>
        <v>8</v>
      </c>
      <c r="F6" s="286">
        <f t="shared" si="0"/>
        <v>9</v>
      </c>
      <c r="G6" s="286">
        <f t="shared" si="0"/>
        <v>12</v>
      </c>
      <c r="H6" s="286">
        <f t="shared" si="0"/>
        <v>15</v>
      </c>
      <c r="I6" s="286">
        <f t="shared" si="0"/>
        <v>18</v>
      </c>
      <c r="J6" s="286">
        <f t="shared" si="0"/>
        <v>21</v>
      </c>
      <c r="K6" s="286">
        <f>FLOOR(J6+J5,1)</f>
        <v>33</v>
      </c>
      <c r="L6" s="286">
        <f t="shared" ref="L6:Z6" si="1">FLOOR(K6+K5,1)</f>
        <v>45</v>
      </c>
      <c r="M6" s="286">
        <f t="shared" si="1"/>
        <v>57</v>
      </c>
      <c r="N6" s="286">
        <f t="shared" si="1"/>
        <v>69</v>
      </c>
      <c r="O6" s="286">
        <f t="shared" si="1"/>
        <v>81</v>
      </c>
      <c r="P6" s="286">
        <f t="shared" si="1"/>
        <v>93</v>
      </c>
      <c r="Q6" s="286">
        <f t="shared" si="1"/>
        <v>105</v>
      </c>
      <c r="R6" s="286">
        <f t="shared" si="1"/>
        <v>117</v>
      </c>
      <c r="S6" s="286">
        <f t="shared" si="1"/>
        <v>129</v>
      </c>
      <c r="T6" s="286">
        <f t="shared" si="1"/>
        <v>141</v>
      </c>
      <c r="U6" s="286">
        <f t="shared" si="1"/>
        <v>153</v>
      </c>
      <c r="V6" s="286">
        <f t="shared" si="1"/>
        <v>165</v>
      </c>
      <c r="W6" s="286">
        <f t="shared" si="1"/>
        <v>176</v>
      </c>
      <c r="X6" s="286">
        <f t="shared" si="1"/>
        <v>176</v>
      </c>
      <c r="Y6" s="286">
        <f t="shared" si="1"/>
        <v>176</v>
      </c>
      <c r="Z6" s="286">
        <f t="shared" si="1"/>
        <v>176</v>
      </c>
    </row>
    <row r="7" spans="1:26">
      <c r="A7" s="267" t="s">
        <v>573</v>
      </c>
      <c r="B7" s="285">
        <f>-'AMX Global Tab (C)'!$B$55</f>
        <v>-30000</v>
      </c>
      <c r="C7" s="285">
        <f>B7</f>
        <v>-30000</v>
      </c>
      <c r="D7" s="285">
        <f>C7</f>
        <v>-30000</v>
      </c>
      <c r="E7" s="285">
        <f>D7*(1+'AMX Global Tab (C)'!$B$10)</f>
        <v>-30900</v>
      </c>
      <c r="F7" s="285">
        <f>E7*(1+'AMX Global Tab (C)'!$B$10)</f>
        <v>-31827</v>
      </c>
      <c r="G7" s="285">
        <f>F7*(1+'AMX Global Tab (C)'!$B$10)</f>
        <v>-32781.81</v>
      </c>
      <c r="H7" s="285">
        <f>G7*(1+'AMX Global Tab (C)'!$B$10)</f>
        <v>-33765.264299999995</v>
      </c>
      <c r="I7" s="285">
        <f>H7*(1+'AMX Global Tab (C)'!$B$10)</f>
        <v>-34778.222228999999</v>
      </c>
      <c r="J7" s="285">
        <f>I7*(1+'AMX Global Tab (C)'!$B$10)</f>
        <v>-35821.568895869998</v>
      </c>
      <c r="K7" s="285">
        <f>J7*(1+'AMX Global Tab (C)'!$B$10)</f>
        <v>-36896.215962746101</v>
      </c>
      <c r="L7" s="285">
        <f>K7*(1+'AMX Global Tab (C)'!$B$10)</f>
        <v>-38003.102441628485</v>
      </c>
      <c r="M7" s="285">
        <f>L7*(1+'AMX Global Tab (C)'!$B$10)</f>
        <v>-39143.195514877341</v>
      </c>
      <c r="N7" s="285">
        <f>M7*(1+'AMX Global Tab (C)'!$B$10)</f>
        <v>-40317.491380323663</v>
      </c>
      <c r="O7" s="285">
        <f>N7*(1+'AMX Global Tab (C)'!$B$10)</f>
        <v>-41527.016121733373</v>
      </c>
      <c r="P7" s="285">
        <f>O7*(1+'AMX Global Tab (C)'!$B$10)</f>
        <v>-42772.826605385373</v>
      </c>
      <c r="Q7" s="285">
        <f>P7*(1+'AMX Global Tab (C)'!$B$10)</f>
        <v>-44056.011403546938</v>
      </c>
      <c r="R7" s="285">
        <f>Q7*(1+'AMX Global Tab (C)'!$B$10)</f>
        <v>-45377.691745653348</v>
      </c>
      <c r="S7" s="285">
        <f>R7*(1+'AMX Global Tab (C)'!$B$10)</f>
        <v>-46739.022498022947</v>
      </c>
      <c r="T7" s="285">
        <f>S7*(1+'AMX Global Tab (C)'!$B$10)</f>
        <v>-48141.193172963634</v>
      </c>
      <c r="U7" s="285">
        <f>T7*(1+'AMX Global Tab (C)'!$B$10)</f>
        <v>-49585.428968152548</v>
      </c>
      <c r="V7" s="285">
        <f>U7*(1+'AMX Global Tab (C)'!$B$10)</f>
        <v>-51072.991837197129</v>
      </c>
      <c r="W7" s="285">
        <f>V7*(1+'AMX Global Tab (C)'!$B$10)</f>
        <v>-52605.181592313042</v>
      </c>
      <c r="X7" s="285">
        <f>W7*(1+'AMX Global Tab (C)'!$B$10)</f>
        <v>-54183.337040082435</v>
      </c>
      <c r="Y7" s="285">
        <f>X7*(1+'AMX Global Tab (C)'!$B$10)</f>
        <v>-55808.837151284912</v>
      </c>
      <c r="Z7" s="285">
        <f>Y7*(1+'AMX Global Tab (C)'!$B$10)</f>
        <v>-57483.102265823458</v>
      </c>
    </row>
    <row r="8" spans="1:26">
      <c r="A8" s="267" t="s">
        <v>574</v>
      </c>
      <c r="B8" s="285">
        <f>-'AMX Global Tab (C)'!$B$56</f>
        <v>0</v>
      </c>
      <c r="C8" s="285">
        <f>B8*(1+'AMX Global Tab (C)'!$B$10)</f>
        <v>0</v>
      </c>
      <c r="D8" s="285">
        <f>C8*(1+'AMX Global Tab (C)'!$B$10)</f>
        <v>0</v>
      </c>
      <c r="E8" s="285">
        <f>D8*(1+'AMX Global Tab (C)'!$B$10)</f>
        <v>0</v>
      </c>
      <c r="F8" s="285">
        <f>E8*(1+'AMX Global Tab (C)'!$B$10)</f>
        <v>0</v>
      </c>
      <c r="G8" s="285">
        <f>F8*(1+'AMX Global Tab (C)'!$B$10)</f>
        <v>0</v>
      </c>
      <c r="H8" s="285">
        <f>G8*(1+'AMX Global Tab (C)'!$B$10)</f>
        <v>0</v>
      </c>
      <c r="I8" s="285">
        <f>H8*(1+'AMX Global Tab (C)'!$B$10)</f>
        <v>0</v>
      </c>
      <c r="J8" s="285">
        <f>I8*(1+'AMX Global Tab (C)'!$B$10)</f>
        <v>0</v>
      </c>
      <c r="K8" s="285">
        <f>J8*(1+'AMX Global Tab (C)'!$B$10)</f>
        <v>0</v>
      </c>
      <c r="L8" s="285">
        <f>K8*(1+'AMX Global Tab (C)'!$B$10)</f>
        <v>0</v>
      </c>
      <c r="M8" s="285">
        <f>L8*(1+'AMX Global Tab (C)'!$B$10)</f>
        <v>0</v>
      </c>
      <c r="N8" s="285">
        <f>M8*(1+'AMX Global Tab (C)'!$B$10)</f>
        <v>0</v>
      </c>
      <c r="O8" s="285">
        <f>N8*(1+'AMX Global Tab (C)'!$B$10)</f>
        <v>0</v>
      </c>
      <c r="P8" s="285">
        <f>O8*(1+'AMX Global Tab (C)'!$B$10)</f>
        <v>0</v>
      </c>
      <c r="Q8" s="285">
        <f>P8*(1+'AMX Global Tab (C)'!$B$10)</f>
        <v>0</v>
      </c>
      <c r="R8" s="285">
        <f>Q8*(1+'AMX Global Tab (C)'!$B$10)</f>
        <v>0</v>
      </c>
      <c r="S8" s="285">
        <f>R8*(1+'AMX Global Tab (C)'!$B$10)</f>
        <v>0</v>
      </c>
      <c r="T8" s="285">
        <f>S8*(1+'AMX Global Tab (C)'!$B$10)</f>
        <v>0</v>
      </c>
      <c r="U8" s="285">
        <f>T8*(1+'AMX Global Tab (C)'!$B$10)</f>
        <v>0</v>
      </c>
      <c r="V8" s="285">
        <f>U8*(1+'AMX Global Tab (C)'!$B$10)</f>
        <v>0</v>
      </c>
      <c r="W8" s="285">
        <f>V8*(1+'AMX Global Tab (C)'!$B$10)</f>
        <v>0</v>
      </c>
      <c r="X8" s="285">
        <f>W8*(1+'AMX Global Tab (C)'!$B$10)</f>
        <v>0</v>
      </c>
      <c r="Y8" s="285">
        <f>X8*(1+'AMX Global Tab (C)'!$B$10)</f>
        <v>0</v>
      </c>
      <c r="Z8" s="285">
        <f>Y8*(1+'AMX Global Tab (C)'!$B$10)</f>
        <v>0</v>
      </c>
    </row>
    <row r="9" spans="1:26">
      <c r="A9" s="267" t="s">
        <v>575</v>
      </c>
      <c r="B9" s="285">
        <f>-'AMX Global Tab (C)'!$B$58</f>
        <v>-16000</v>
      </c>
      <c r="C9" s="285">
        <f>B9*(1+'AMX Global Tab (C)'!$B$10)</f>
        <v>-16480</v>
      </c>
      <c r="D9" s="285">
        <f>C9*(1+'AMX Global Tab (C)'!$B$10)</f>
        <v>-16974.400000000001</v>
      </c>
      <c r="E9" s="285">
        <f>D9*(1+'AMX Global Tab (C)'!$B$10)</f>
        <v>-17483.632000000001</v>
      </c>
      <c r="F9" s="285">
        <f>E9*(1+'AMX Global Tab (C)'!$B$10)</f>
        <v>-18008.140960000001</v>
      </c>
      <c r="G9" s="285">
        <f>F9*(1+'AMX Global Tab (C)'!$B$10)</f>
        <v>-18548.385188800003</v>
      </c>
      <c r="H9" s="285">
        <f>G9*(1+'AMX Global Tab (C)'!$B$10)</f>
        <v>-19104.836744464003</v>
      </c>
      <c r="I9" s="285">
        <f>H9*(1+'AMX Global Tab (C)'!$B$10)</f>
        <v>-19677.981846797924</v>
      </c>
      <c r="J9" s="285">
        <f>I9*(1+'AMX Global Tab (C)'!$B$10)</f>
        <v>-20268.321302201861</v>
      </c>
      <c r="K9" s="285">
        <f>J9*(1+'AMX Global Tab (C)'!$B$10)</f>
        <v>-20876.370941267916</v>
      </c>
      <c r="L9" s="285">
        <f>K9*(1+'AMX Global Tab (C)'!$B$10)</f>
        <v>-21502.662069505954</v>
      </c>
      <c r="M9" s="285">
        <f>L9*(1+'AMX Global Tab (C)'!$B$10)</f>
        <v>-22147.741931591132</v>
      </c>
      <c r="N9" s="285">
        <f>M9*(1+'AMX Global Tab (C)'!$B$10)</f>
        <v>-22812.174189538866</v>
      </c>
      <c r="O9" s="285">
        <f>N9*(1+'AMX Global Tab (C)'!$B$10)</f>
        <v>-23496.539415225034</v>
      </c>
      <c r="P9" s="285">
        <f>O9*(1+'AMX Global Tab (C)'!$B$10)</f>
        <v>-24201.435597681786</v>
      </c>
      <c r="Q9" s="285">
        <f>P9*(1+'AMX Global Tab (C)'!$B$10)</f>
        <v>-24927.478665612241</v>
      </c>
      <c r="R9" s="285">
        <f>Q9*(1+'AMX Global Tab (C)'!$B$10)</f>
        <v>-25675.303025580608</v>
      </c>
      <c r="S9" s="285">
        <f>R9*(1+'AMX Global Tab (C)'!$B$10)</f>
        <v>-26445.562116348028</v>
      </c>
      <c r="T9" s="285">
        <f>S9*(1+'AMX Global Tab (C)'!$B$10)</f>
        <v>-27238.928979838471</v>
      </c>
      <c r="U9" s="285">
        <f>T9*(1+'AMX Global Tab (C)'!$B$10)</f>
        <v>-28056.096849233625</v>
      </c>
      <c r="V9" s="285">
        <f>U9*(1+'AMX Global Tab (C)'!$B$10)</f>
        <v>-28897.779754710635</v>
      </c>
      <c r="W9" s="285">
        <f>V9*(1+'AMX Global Tab (C)'!$B$10)</f>
        <v>-29764.713147351955</v>
      </c>
      <c r="X9" s="285">
        <f>W9*(1+'AMX Global Tab (C)'!$B$10)</f>
        <v>-30657.654541772514</v>
      </c>
      <c r="Y9" s="285">
        <f>X9*(1+'AMX Global Tab (C)'!$B$10)</f>
        <v>-31577.384178025692</v>
      </c>
      <c r="Z9" s="285">
        <f>Y9*(1+'AMX Global Tab (C)'!$B$10)</f>
        <v>-32524.705703366464</v>
      </c>
    </row>
    <row r="10" spans="1:26">
      <c r="A10" s="267" t="s">
        <v>576</v>
      </c>
      <c r="B10" s="285">
        <f>-'AMX Global Tab (C)'!$B$59</f>
        <v>-150000</v>
      </c>
      <c r="C10" s="285">
        <f>B10*(1+'AMX Global Tab (C)'!$B$10)</f>
        <v>-154500</v>
      </c>
      <c r="D10" s="285">
        <f>C10*(1+'AMX Global Tab (C)'!$B$10)</f>
        <v>-159135</v>
      </c>
      <c r="E10" s="285">
        <f>D10*(1+'AMX Global Tab (C)'!$B$10)</f>
        <v>-163909.05000000002</v>
      </c>
      <c r="F10" s="285">
        <f>E10*(1+'AMX Global Tab (C)'!$B$10)</f>
        <v>-168826.32150000002</v>
      </c>
      <c r="G10" s="285">
        <f>F10*(1+'AMX Global Tab (C)'!$B$10)</f>
        <v>-173891.11114500003</v>
      </c>
      <c r="H10" s="285">
        <f>G10*(1+'AMX Global Tab (C)'!$B$10)</f>
        <v>-179107.84447935002</v>
      </c>
      <c r="I10" s="285">
        <f>H10*(1+'AMX Global Tab (C)'!$B$10)</f>
        <v>-184481.07981373052</v>
      </c>
      <c r="J10" s="285">
        <f>I10*(1+'AMX Global Tab (C)'!$B$10)</f>
        <v>-190015.51220814243</v>
      </c>
      <c r="K10" s="285">
        <f>J10*(1+'AMX Global Tab (C)'!$B$10)</f>
        <v>-195715.97757438672</v>
      </c>
      <c r="L10" s="285">
        <f>K10*(1+'AMX Global Tab (C)'!$B$10)</f>
        <v>-201587.45690161834</v>
      </c>
      <c r="M10" s="285">
        <f>L10*(1+'AMX Global Tab (C)'!$B$10)</f>
        <v>-207635.0806086669</v>
      </c>
      <c r="N10" s="285">
        <f>M10*(1+'AMX Global Tab (C)'!$B$10)</f>
        <v>-213864.13302692692</v>
      </c>
      <c r="O10" s="285">
        <f>N10*(1+'AMX Global Tab (C)'!$B$10)</f>
        <v>-220280.05701773474</v>
      </c>
      <c r="P10" s="285">
        <f>O10*(1+'AMX Global Tab (C)'!$B$10)</f>
        <v>-226888.45872826679</v>
      </c>
      <c r="Q10" s="285">
        <f>P10*(1+'AMX Global Tab (C)'!$B$10)</f>
        <v>-233695.11249011481</v>
      </c>
      <c r="R10" s="285">
        <f>Q10*(1+'AMX Global Tab (C)'!$B$10)</f>
        <v>-240705.96586481825</v>
      </c>
      <c r="S10" s="285">
        <f>R10*(1+'AMX Global Tab (C)'!$B$10)</f>
        <v>-247927.1448407628</v>
      </c>
      <c r="T10" s="285">
        <f>S10*(1+'AMX Global Tab (C)'!$B$10)</f>
        <v>-255364.9591859857</v>
      </c>
      <c r="U10" s="285">
        <f>T10*(1+'AMX Global Tab (C)'!$B$10)</f>
        <v>-263025.9079615653</v>
      </c>
      <c r="V10" s="285">
        <f>U10*(1+'AMX Global Tab (C)'!$B$10)</f>
        <v>-270916.68520041229</v>
      </c>
      <c r="W10" s="285">
        <f>V10*(1+'AMX Global Tab (C)'!$B$10)</f>
        <v>-279044.18575642467</v>
      </c>
      <c r="X10" s="285">
        <f>W10*(1+'AMX Global Tab (C)'!$B$10)</f>
        <v>-287415.51132911741</v>
      </c>
      <c r="Y10" s="285">
        <f>X10*(1+'AMX Global Tab (C)'!$B$10)</f>
        <v>-296037.97666899092</v>
      </c>
      <c r="Z10" s="285">
        <f>Y10*(1+'AMX Global Tab (C)'!$B$10)</f>
        <v>-304919.11596906063</v>
      </c>
    </row>
    <row r="11" spans="1:26">
      <c r="A11" s="267" t="s">
        <v>577</v>
      </c>
      <c r="B11" s="285">
        <f>1.5*B10</f>
        <v>-225000</v>
      </c>
      <c r="C11" s="285">
        <f>B11*(1+'AMX Global Tab (C)'!$B$10)</f>
        <v>-231750</v>
      </c>
      <c r="D11" s="285">
        <f>C11*(1+'AMX Global Tab (C)'!$B$10)</f>
        <v>-238702.5</v>
      </c>
      <c r="E11" s="285">
        <f>D11*(1+'AMX Global Tab (C)'!$B$10)</f>
        <v>-245863.57500000001</v>
      </c>
      <c r="F11" s="285">
        <f>E11*(1+'AMX Global Tab (C)'!$B$10)</f>
        <v>-253239.48225000003</v>
      </c>
      <c r="G11" s="285">
        <f>F11*(1+'AMX Global Tab (C)'!$B$10)</f>
        <v>-260836.66671750005</v>
      </c>
      <c r="H11" s="285">
        <f>G11*(1+'AMX Global Tab (C)'!$B$10)</f>
        <v>-268661.76671902504</v>
      </c>
      <c r="I11" s="285">
        <f>H11*(1+'AMX Global Tab (C)'!$B$10)</f>
        <v>-276721.61972059577</v>
      </c>
      <c r="J11" s="285">
        <f>I11*(1+'AMX Global Tab (C)'!$B$10)</f>
        <v>-285023.26831221365</v>
      </c>
      <c r="K11" s="285">
        <f>J11*(1+'AMX Global Tab (C)'!$B$10)</f>
        <v>-293573.96636158007</v>
      </c>
      <c r="L11" s="285">
        <f>K11*(1+'AMX Global Tab (C)'!$B$10)</f>
        <v>-302381.18535242748</v>
      </c>
      <c r="M11" s="285">
        <f>L11*(1+'AMX Global Tab (C)'!$B$10)</f>
        <v>-311452.62091300031</v>
      </c>
      <c r="N11" s="285">
        <f>M11*(1+'AMX Global Tab (C)'!$B$10)</f>
        <v>-320796.19954039034</v>
      </c>
      <c r="O11" s="285">
        <f>N11*(1+'AMX Global Tab (C)'!$B$10)</f>
        <v>-330420.08552660205</v>
      </c>
      <c r="P11" s="285">
        <f>O11*(1+'AMX Global Tab (C)'!$B$10)</f>
        <v>-340332.68809240015</v>
      </c>
      <c r="Q11" s="285">
        <f>P11*(1+'AMX Global Tab (C)'!$B$10)</f>
        <v>-350542.66873517213</v>
      </c>
      <c r="R11" s="285">
        <f>Q11*(1+'AMX Global Tab (C)'!$B$10)</f>
        <v>-361058.94879722729</v>
      </c>
      <c r="S11" s="285">
        <f>R11*(1+'AMX Global Tab (C)'!$B$10)</f>
        <v>-371890.71726114413</v>
      </c>
      <c r="T11" s="285">
        <f>S11*(1+'AMX Global Tab (C)'!$B$10)</f>
        <v>-383047.43877897848</v>
      </c>
      <c r="U11" s="285">
        <f>T11*(1+'AMX Global Tab (C)'!$B$10)</f>
        <v>-394538.86194234784</v>
      </c>
      <c r="V11" s="285">
        <f>U11*(1+'AMX Global Tab (C)'!$B$10)</f>
        <v>-406375.02780061826</v>
      </c>
      <c r="W11" s="285">
        <f>V11*(1+'AMX Global Tab (C)'!$B$10)</f>
        <v>-418566.27863463684</v>
      </c>
      <c r="X11" s="285">
        <f>W11*(1+'AMX Global Tab (C)'!$B$10)</f>
        <v>-431123.26699367596</v>
      </c>
      <c r="Y11" s="285">
        <f>X11*(1+'AMX Global Tab (C)'!$B$10)</f>
        <v>-444056.96500348626</v>
      </c>
      <c r="Z11" s="285">
        <f>Y11*(1+'AMX Global Tab (C)'!$B$10)</f>
        <v>-457378.67395359086</v>
      </c>
    </row>
    <row r="13" spans="1:26" s="237" customFormat="1">
      <c r="A13" s="237" t="s">
        <v>578</v>
      </c>
    </row>
    <row r="14" spans="1:26">
      <c r="A14" s="267" t="s">
        <v>579</v>
      </c>
      <c r="B14" s="215">
        <v>42.51</v>
      </c>
      <c r="C14" s="215">
        <v>44.34</v>
      </c>
      <c r="D14" s="215">
        <v>46.32</v>
      </c>
      <c r="E14" s="257">
        <f>'AMX Global Tab (C)'!K59</f>
        <v>24.58</v>
      </c>
      <c r="F14" s="257">
        <f>'AMX Global Tab (C)'!L59</f>
        <v>26.16</v>
      </c>
      <c r="G14" s="257">
        <f>'AMX Global Tab (C)'!M59</f>
        <v>27.14</v>
      </c>
      <c r="H14" s="257">
        <f>'AMX Global Tab (C)'!N59</f>
        <v>27.94</v>
      </c>
      <c r="I14" s="257">
        <f>'AMX Global Tab (C)'!O59</f>
        <v>28.97</v>
      </c>
      <c r="J14" s="257">
        <f>'AMX Global Tab (C)'!P59</f>
        <v>31.49</v>
      </c>
      <c r="K14" s="257">
        <f>'AMX Global Tab (C)'!Q59</f>
        <v>33.08</v>
      </c>
      <c r="L14" s="257">
        <f>'AMX Global Tab (C)'!R59</f>
        <v>34.92</v>
      </c>
      <c r="M14" s="257">
        <f>'AMX Global Tab (C)'!S59</f>
        <v>37.229999999999997</v>
      </c>
      <c r="N14" s="257">
        <f>'AMX Global Tab (C)'!T59</f>
        <v>41.49</v>
      </c>
      <c r="O14" s="257">
        <f>'AMX Global Tab (C)'!U59</f>
        <v>49.12</v>
      </c>
      <c r="P14" s="257">
        <f>'AMX Global Tab (C)'!V59</f>
        <v>51.38</v>
      </c>
      <c r="Q14" s="257">
        <f>'AMX Global Tab (C)'!W59</f>
        <v>54.29</v>
      </c>
      <c r="R14" s="257">
        <f>'AMX Global Tab (C)'!X59</f>
        <v>58.24</v>
      </c>
      <c r="S14" s="257">
        <f>'AMX Global Tab (C)'!Y59</f>
        <v>62.2</v>
      </c>
      <c r="T14" s="257">
        <f>'AMX Global Tab (C)'!Z59</f>
        <v>64.09</v>
      </c>
      <c r="U14" s="257">
        <f>'AMX Global Tab (C)'!AA59</f>
        <v>68.650000000000006</v>
      </c>
      <c r="V14" s="257">
        <f>'AMX Global Tab (C)'!AB59</f>
        <v>71.7</v>
      </c>
      <c r="W14" s="257">
        <f>'AMX Global Tab (C)'!AC59</f>
        <v>74.03</v>
      </c>
      <c r="X14" s="257">
        <f>'AMX Global Tab (C)'!AD59</f>
        <v>76.95</v>
      </c>
      <c r="Y14" s="257">
        <f>X14</f>
        <v>76.95</v>
      </c>
      <c r="Z14" s="257">
        <f>Y14</f>
        <v>76.95</v>
      </c>
    </row>
    <row r="15" spans="1:26">
      <c r="A15" s="267" t="s">
        <v>580</v>
      </c>
      <c r="B15" s="234">
        <f>'AMX Global Tab (C)'!B84</f>
        <v>190</v>
      </c>
      <c r="C15" s="234">
        <f>B15</f>
        <v>190</v>
      </c>
      <c r="D15" s="234">
        <f t="shared" ref="D15:Z15" si="2">C15</f>
        <v>190</v>
      </c>
      <c r="E15" s="234">
        <f t="shared" si="2"/>
        <v>190</v>
      </c>
      <c r="F15" s="234">
        <f t="shared" si="2"/>
        <v>190</v>
      </c>
      <c r="G15" s="234">
        <f t="shared" si="2"/>
        <v>190</v>
      </c>
      <c r="H15" s="234">
        <f t="shared" si="2"/>
        <v>190</v>
      </c>
      <c r="I15" s="234">
        <f t="shared" si="2"/>
        <v>190</v>
      </c>
      <c r="J15" s="234">
        <f t="shared" si="2"/>
        <v>190</v>
      </c>
      <c r="K15" s="234">
        <f t="shared" si="2"/>
        <v>190</v>
      </c>
      <c r="L15" s="234">
        <f t="shared" si="2"/>
        <v>190</v>
      </c>
      <c r="M15" s="234">
        <f t="shared" si="2"/>
        <v>190</v>
      </c>
      <c r="N15" s="234">
        <f t="shared" si="2"/>
        <v>190</v>
      </c>
      <c r="O15" s="234">
        <f t="shared" si="2"/>
        <v>190</v>
      </c>
      <c r="P15" s="234">
        <f t="shared" si="2"/>
        <v>190</v>
      </c>
      <c r="Q15" s="234">
        <f t="shared" si="2"/>
        <v>190</v>
      </c>
      <c r="R15" s="234">
        <f t="shared" si="2"/>
        <v>190</v>
      </c>
      <c r="S15" s="234">
        <f t="shared" si="2"/>
        <v>190</v>
      </c>
      <c r="T15" s="234">
        <f t="shared" si="2"/>
        <v>190</v>
      </c>
      <c r="U15" s="234">
        <f t="shared" si="2"/>
        <v>190</v>
      </c>
      <c r="V15" s="234">
        <f t="shared" si="2"/>
        <v>190</v>
      </c>
      <c r="W15" s="234">
        <f t="shared" si="2"/>
        <v>190</v>
      </c>
      <c r="X15" s="234">
        <f t="shared" si="2"/>
        <v>190</v>
      </c>
      <c r="Y15" s="234">
        <f t="shared" si="2"/>
        <v>190</v>
      </c>
      <c r="Z15" s="234">
        <f t="shared" si="2"/>
        <v>190</v>
      </c>
    </row>
    <row r="16" spans="1:26">
      <c r="A16" s="267" t="s">
        <v>581</v>
      </c>
      <c r="B16" s="215">
        <v>23209.4</v>
      </c>
      <c r="C16" s="215">
        <v>23445.705000000002</v>
      </c>
      <c r="D16" s="268">
        <f>'AMX Global Tab (C)'!J62</f>
        <v>24139.505000000001</v>
      </c>
      <c r="E16" s="268">
        <f>'AMX Global Tab (C)'!K62</f>
        <v>24911.194</v>
      </c>
      <c r="F16" s="268">
        <f>'AMX Global Tab (C)'!L62</f>
        <v>25508.178</v>
      </c>
      <c r="G16" s="268">
        <f>'AMX Global Tab (C)'!M62</f>
        <v>26067.611000000001</v>
      </c>
      <c r="H16" s="268">
        <f>'AMX Global Tab (C)'!N62</f>
        <v>26552.986000000001</v>
      </c>
      <c r="I16" s="268">
        <f>'AMX Global Tab (C)'!O62</f>
        <v>27143.775000000001</v>
      </c>
      <c r="J16" s="268">
        <f>'AMX Global Tab (C)'!P62</f>
        <v>27520.782999999999</v>
      </c>
      <c r="K16" s="268">
        <f>'AMX Global Tab (C)'!Q62</f>
        <v>28001.882000000001</v>
      </c>
      <c r="L16" s="268">
        <f>'AMX Global Tab (C)'!R62</f>
        <v>28439.093000000001</v>
      </c>
      <c r="M16" s="268">
        <f>'AMX Global Tab (C)'!S62</f>
        <v>28952.712</v>
      </c>
      <c r="N16" s="268">
        <f>'AMX Global Tab (C)'!T62</f>
        <v>29377.773000000001</v>
      </c>
      <c r="O16" s="268">
        <f>'AMX Global Tab (C)'!U62</f>
        <v>29921.876</v>
      </c>
      <c r="P16" s="268">
        <f>'AMX Global Tab (C)'!V62</f>
        <v>30474.74</v>
      </c>
      <c r="Q16" s="268">
        <f>'AMX Global Tab (C)'!W62</f>
        <v>31121.074000000001</v>
      </c>
      <c r="R16" s="268">
        <f>'AMX Global Tab (C)'!X62</f>
        <v>31555.307000000001</v>
      </c>
      <c r="S16" s="268">
        <f>'AMX Global Tab (C)'!Y62</f>
        <v>32106.892</v>
      </c>
      <c r="T16" s="268">
        <f>'AMX Global Tab (C)'!Z62</f>
        <v>32703.541000000001</v>
      </c>
      <c r="U16" s="268">
        <f>'AMX Global Tab (C)'!AA62</f>
        <v>33313.675000000003</v>
      </c>
      <c r="V16" s="268">
        <f>'AMX Global Tab (C)'!AB62</f>
        <v>33938.718000000001</v>
      </c>
      <c r="W16" s="268">
        <f>'AMX Global Tab (C)'!AC62</f>
        <v>32349</v>
      </c>
      <c r="X16" s="268">
        <f>'AMX Global Tab (C)'!AD62</f>
        <v>33053</v>
      </c>
      <c r="Y16" s="268">
        <f>'AMX Global Tab (C)'!AE62</f>
        <v>33773.599999999999</v>
      </c>
      <c r="Z16" s="268">
        <f>'AMX Global Tab (C)'!AF62</f>
        <v>34509.300000000003</v>
      </c>
    </row>
    <row r="17" spans="1:27">
      <c r="A17" s="267" t="s">
        <v>582</v>
      </c>
      <c r="B17" s="269">
        <v>4897.9595433727145</v>
      </c>
      <c r="C17" s="269">
        <v>4930.2792379677339</v>
      </c>
      <c r="D17" s="269">
        <v>4969.9512155501016</v>
      </c>
      <c r="E17" s="269">
        <v>4984.5849666350196</v>
      </c>
      <c r="F17" s="269">
        <v>5008.5741228723091</v>
      </c>
      <c r="G17" s="269">
        <v>5028.9256462017811</v>
      </c>
      <c r="H17" s="269">
        <v>5032.4265223547927</v>
      </c>
      <c r="I17" s="269">
        <v>5049.7500422790454</v>
      </c>
      <c r="J17" s="270">
        <v>5030.8813866493847</v>
      </c>
      <c r="K17" s="270">
        <v>5033.5694686671141</v>
      </c>
      <c r="L17" s="270">
        <v>5084.3527446423595</v>
      </c>
      <c r="M17" s="270">
        <v>5154.6938217762563</v>
      </c>
      <c r="N17" s="270">
        <v>5231.5236578422355</v>
      </c>
      <c r="O17" s="270">
        <v>5309.0081072519661</v>
      </c>
      <c r="P17" s="270">
        <v>5388.7802601494368</v>
      </c>
      <c r="Q17" s="270">
        <v>5470.5157286448057</v>
      </c>
      <c r="R17" s="270">
        <v>5559.1609263326063</v>
      </c>
      <c r="S17" s="270">
        <v>5652.139312242075</v>
      </c>
      <c r="T17" s="270">
        <v>5497.0754007998594</v>
      </c>
      <c r="U17" s="270">
        <v>5497.0754007998594</v>
      </c>
      <c r="V17" s="270">
        <v>5497.0754007998594</v>
      </c>
      <c r="W17" s="270">
        <v>5497.0754007998594</v>
      </c>
      <c r="X17" s="270">
        <v>5497.0754007998594</v>
      </c>
      <c r="Y17" s="270">
        <v>5497.0754007998594</v>
      </c>
      <c r="Z17" s="270">
        <v>5497.0754007998594</v>
      </c>
    </row>
    <row r="19" spans="1:27" s="237" customFormat="1">
      <c r="A19" s="237" t="s">
        <v>583</v>
      </c>
    </row>
    <row r="20" spans="1:27">
      <c r="A20" s="267" t="s">
        <v>584</v>
      </c>
      <c r="B20" s="285">
        <f>'AMX Global Tab (C)'!$B$70*'AMX Global Tab (C)'!$B$76*B6*B15*1000</f>
        <v>0</v>
      </c>
      <c r="C20" s="285">
        <f>'AMX Global Tab (C)'!$B$70*'AMX Global Tab (C)'!$B$76*'CVR Benefit 10 yr'!C6*C15*1000</f>
        <v>99770.146771152431</v>
      </c>
      <c r="D20" s="285">
        <f>'AMX Global Tab (C)'!$B$70*'AMX Global Tab (C)'!$B$76*'CVR Benefit 10 yr'!D6*D15*1000</f>
        <v>166283.57795192074</v>
      </c>
      <c r="E20" s="285">
        <f>'AMX Global Tab (C)'!$B$70*'AMX Global Tab (C)'!$B$76*'CVR Benefit 10 yr'!E6*E15*1000</f>
        <v>266053.72472307319</v>
      </c>
      <c r="F20" s="285">
        <f>'AMX Global Tab (C)'!$B$70*'AMX Global Tab (C)'!$B$76*'CVR Benefit 10 yr'!F6*F15*1000</f>
        <v>299310.44031345734</v>
      </c>
      <c r="G20" s="285">
        <f>'AMX Global Tab (C)'!$B$70*'AMX Global Tab (C)'!$B$76*'CVR Benefit 10 yr'!G6*G15*1000</f>
        <v>399080.58708460972</v>
      </c>
      <c r="H20" s="285">
        <f>'AMX Global Tab (C)'!$B$70*'AMX Global Tab (C)'!$B$76*'CVR Benefit 10 yr'!H6*H15*1000</f>
        <v>498850.73385576217</v>
      </c>
      <c r="I20" s="285">
        <f>'AMX Global Tab (C)'!$B$70*'AMX Global Tab (C)'!$B$76*'CVR Benefit 10 yr'!I6*I15*1000</f>
        <v>598620.88062691467</v>
      </c>
      <c r="J20" s="285">
        <f>'AMX Global Tab (C)'!$B$70*'AMX Global Tab (C)'!$B$76*'CVR Benefit 10 yr'!J6*J15*1000</f>
        <v>698391.02739806706</v>
      </c>
      <c r="K20" s="285">
        <f>'AMX Global Tab (C)'!$B$70*'AMX Global Tab (C)'!$B$76*'CVR Benefit 10 yr'!K6*K15*1000</f>
        <v>1097471.6144826766</v>
      </c>
      <c r="L20" s="285">
        <f>'AMX Global Tab (C)'!$B$70*'AMX Global Tab (C)'!$B$76*'CVR Benefit 10 yr'!L6*L15*1000</f>
        <v>1496552.2015672864</v>
      </c>
      <c r="M20" s="285">
        <f>'AMX Global Tab (C)'!$B$70*'AMX Global Tab (C)'!$B$76*'CVR Benefit 10 yr'!M6*M15*1000</f>
        <v>1895632.7886518962</v>
      </c>
      <c r="N20" s="285">
        <f>'AMX Global Tab (C)'!$B$70*'AMX Global Tab (C)'!$B$76*'CVR Benefit 10 yr'!N6*N15*1000</f>
        <v>2294713.3757365057</v>
      </c>
      <c r="O20" s="285">
        <f>'AMX Global Tab (C)'!$B$70*'AMX Global Tab (C)'!$B$76*'CVR Benefit 10 yr'!O6*O15*1000</f>
        <v>2693793.9628211157</v>
      </c>
      <c r="P20" s="285">
        <f>'AMX Global Tab (C)'!$B$70*'AMX Global Tab (C)'!$B$76*'CVR Benefit 10 yr'!P6*P15*1000</f>
        <v>3092874.5499057248</v>
      </c>
      <c r="Q20" s="285">
        <f>'AMX Global Tab (C)'!$B$70*'AMX Global Tab (C)'!$B$76*'CVR Benefit 10 yr'!Q6*Q15*1000</f>
        <v>3491955.1369903353</v>
      </c>
      <c r="R20" s="285">
        <f>'AMX Global Tab (C)'!$B$70*'AMX Global Tab (C)'!$B$76*'CVR Benefit 10 yr'!R6*R15*1000</f>
        <v>3891035.7240749449</v>
      </c>
      <c r="S20" s="285">
        <f>'AMX Global Tab (C)'!$B$70*'AMX Global Tab (C)'!$B$76*'CVR Benefit 10 yr'!S6*S15*1000</f>
        <v>4290116.3111595549</v>
      </c>
      <c r="T20" s="285">
        <f>'AMX Global Tab (C)'!$B$70*'AMX Global Tab (C)'!$B$76*'CVR Benefit 10 yr'!T6*T15*1000</f>
        <v>4689196.898244164</v>
      </c>
      <c r="U20" s="285">
        <f>'AMX Global Tab (C)'!$B$70*'AMX Global Tab (C)'!$B$76*'CVR Benefit 10 yr'!U6*U15*1000</f>
        <v>5088277.485328774</v>
      </c>
      <c r="V20" s="285">
        <f>'AMX Global Tab (C)'!$B$70*'AMX Global Tab (C)'!$B$76*'CVR Benefit 10 yr'!V6*V15*1000</f>
        <v>5487358.072413384</v>
      </c>
      <c r="W20" s="285">
        <f>'AMX Global Tab (C)'!$B$70*'AMX Global Tab (C)'!$B$76*'CVR Benefit 10 yr'!W6*W15*1000</f>
        <v>5853181.9439076101</v>
      </c>
      <c r="X20" s="285">
        <f>'AMX Global Tab (C)'!$B$70*'AMX Global Tab (C)'!$B$76*'CVR Benefit 10 yr'!X6*X15*1000</f>
        <v>5853181.9439076101</v>
      </c>
      <c r="Y20" s="285">
        <f>'AMX Global Tab (C)'!$B$70*'AMX Global Tab (C)'!$B$76*'CVR Benefit 10 yr'!Y6*Y15*1000</f>
        <v>5853181.9439076101</v>
      </c>
      <c r="Z20" s="285">
        <f>'AMX Global Tab (C)'!$B$70*'AMX Global Tab (C)'!$B$76*'CVR Benefit 10 yr'!Z6*Z15*1000</f>
        <v>5853181.9439076101</v>
      </c>
      <c r="AA20" s="238">
        <f>SUM(B20:Z20)</f>
        <v>65948067.015731767</v>
      </c>
    </row>
    <row r="21" spans="1:27">
      <c r="A21" s="267" t="s">
        <v>585</v>
      </c>
      <c r="B21" s="285">
        <f>'AMX Global Tab (C)'!$B$69*'AMX Global Tab (C)'!$B$74*B6*B14</f>
        <v>0</v>
      </c>
      <c r="C21" s="285">
        <f>'AMX Global Tab (C)'!$B$69*'AMX Global Tab (C)'!$B$74*C6*C14</f>
        <v>139664.30700060824</v>
      </c>
      <c r="D21" s="285">
        <f>'AMX Global Tab (C)'!$B$69*'AMX Global Tab (C)'!$B$74*D6*D14</f>
        <v>243168.34687521323</v>
      </c>
      <c r="E21" s="285">
        <f>'AMX Global Tab (C)'!$B$69*'AMX Global Tab (C)'!$B$74*E6*E14</f>
        <v>206462.10591339349</v>
      </c>
      <c r="F21" s="285">
        <f>'AMX Global Tab (C)'!$B$69*'AMX Global Tab (C)'!$B$74*F6*F14</f>
        <v>247200.15366278158</v>
      </c>
      <c r="G21" s="285">
        <f>'AMX Global Tab (C)'!$B$69*'AMX Global Tab (C)'!$B$74*G6*G14</f>
        <v>341947.6131706367</v>
      </c>
      <c r="H21" s="285">
        <f>'AMX Global Tab (C)'!$B$69*'AMX Global Tab (C)'!$B$74*H6*H14</f>
        <v>440033.91267444676</v>
      </c>
      <c r="I21" s="285">
        <f>'AMX Global Tab (C)'!$B$69*'AMX Global Tab (C)'!$B$74*I6*I14</f>
        <v>547506.76235556439</v>
      </c>
      <c r="J21" s="285">
        <f>'AMX Global Tab (C)'!$B$69*'AMX Global Tab (C)'!$B$74*J6*J14</f>
        <v>694321.22670600074</v>
      </c>
      <c r="K21" s="285">
        <f>'AMX Global Tab (C)'!$B$69*'AMX Global Tab (C)'!$B$74*K6*K14</f>
        <v>1146167.0733284014</v>
      </c>
      <c r="L21" s="285">
        <f>'AMX Global Tab (C)'!$B$69*'AMX Global Tab (C)'!$B$74*L6*L14</f>
        <v>1649890.9338502164</v>
      </c>
      <c r="M21" s="285">
        <f>'AMX Global Tab (C)'!$B$69*'AMX Global Tab (C)'!$B$74*M6*M14</f>
        <v>2228108.7244704608</v>
      </c>
      <c r="N21" s="285">
        <f>'AMX Global Tab (C)'!$B$69*'AMX Global Tab (C)'!$B$74*N6*N14</f>
        <v>3005806.4556037532</v>
      </c>
      <c r="O21" s="285">
        <f>'AMX Global Tab (C)'!$B$69*'AMX Global Tab (C)'!$B$74*O6*O14</f>
        <v>4177455.8077692073</v>
      </c>
      <c r="P21" s="285">
        <f>'AMX Global Tab (C)'!$B$69*'AMX Global Tab (C)'!$B$74*P6*P14</f>
        <v>5017016.5742992507</v>
      </c>
      <c r="Q21" s="285">
        <f>'AMX Global Tab (C)'!$B$69*'AMX Global Tab (C)'!$B$74*Q6*Q14</f>
        <v>5985185.6776546175</v>
      </c>
      <c r="R21" s="285">
        <f>'AMX Global Tab (C)'!$B$69*'AMX Global Tab (C)'!$B$74*R6*R14</f>
        <v>7154441.1445399532</v>
      </c>
      <c r="S21" s="285">
        <f>'AMX Global Tab (C)'!$B$69*'AMX Global Tab (C)'!$B$74*S6*S14</f>
        <v>8424586.27658608</v>
      </c>
      <c r="T21" s="285">
        <f>'AMX Global Tab (C)'!$B$69*'AMX Global Tab (C)'!$B$74*T6*T14</f>
        <v>9488069.8122788034</v>
      </c>
      <c r="U21" s="285">
        <f>'AMX Global Tab (C)'!$B$69*'AMX Global Tab (C)'!$B$74*U6*U14</f>
        <v>11028094.011167783</v>
      </c>
      <c r="V21" s="285">
        <f>'AMX Global Tab (C)'!$B$69*'AMX Global Tab (C)'!$B$74*V6*V14</f>
        <v>12421429.739668438</v>
      </c>
      <c r="W21" s="285">
        <f>'AMX Global Tab (C)'!$B$69*'AMX Global Tab (C)'!$B$74*W6*W14</f>
        <v>13680088.422168734</v>
      </c>
      <c r="X21" s="285">
        <f>'AMX Global Tab (C)'!$B$69*'AMX Global Tab (C)'!$B$74*X6*X14</f>
        <v>14219678.563904958</v>
      </c>
      <c r="Y21" s="285">
        <f>'AMX Global Tab (C)'!$B$69*'AMX Global Tab (C)'!$B$74*Y6*Y14</f>
        <v>14219678.563904958</v>
      </c>
      <c r="Z21" s="285">
        <f>'AMX Global Tab (C)'!$B$69*'AMX Global Tab (C)'!$B$74*Z6*Z14</f>
        <v>14219678.563904958</v>
      </c>
      <c r="AA21" s="238">
        <f>SUM(B21:U21)</f>
        <v>62165126.919907168</v>
      </c>
    </row>
    <row r="22" spans="1:27" s="317" customFormat="1">
      <c r="A22" s="317" t="s">
        <v>586</v>
      </c>
      <c r="B22" s="318">
        <f t="shared" ref="B22:Z22" si="3">B5*B7</f>
        <v>-90000</v>
      </c>
      <c r="C22" s="318">
        <f t="shared" si="3"/>
        <v>-60000</v>
      </c>
      <c r="D22" s="318">
        <f t="shared" si="3"/>
        <v>-90000</v>
      </c>
      <c r="E22" s="318">
        <f t="shared" si="3"/>
        <v>-30900</v>
      </c>
      <c r="F22" s="318">
        <f t="shared" si="3"/>
        <v>-95481</v>
      </c>
      <c r="G22" s="318">
        <f t="shared" si="3"/>
        <v>-98345.43</v>
      </c>
      <c r="H22" s="318">
        <f t="shared" si="3"/>
        <v>-101295.79289999999</v>
      </c>
      <c r="I22" s="318">
        <f t="shared" si="3"/>
        <v>-104334.66668699999</v>
      </c>
      <c r="J22" s="318">
        <f t="shared" si="3"/>
        <v>-435829.08823308494</v>
      </c>
      <c r="K22" s="318">
        <f t="shared" si="3"/>
        <v>-448903.96088007756</v>
      </c>
      <c r="L22" s="318">
        <f t="shared" si="3"/>
        <v>-462371.07970647991</v>
      </c>
      <c r="M22" s="318">
        <f t="shared" si="3"/>
        <v>-476242.21209767432</v>
      </c>
      <c r="N22" s="318">
        <f t="shared" si="3"/>
        <v>-490529.47846060456</v>
      </c>
      <c r="O22" s="318">
        <f t="shared" si="3"/>
        <v>-505245.3628144227</v>
      </c>
      <c r="P22" s="318">
        <f t="shared" si="3"/>
        <v>-520402.72369885532</v>
      </c>
      <c r="Q22" s="318">
        <f t="shared" si="3"/>
        <v>-536014.8054098211</v>
      </c>
      <c r="R22" s="318">
        <f t="shared" si="3"/>
        <v>-552095.24957211572</v>
      </c>
      <c r="S22" s="318">
        <f t="shared" si="3"/>
        <v>-568658.10705927911</v>
      </c>
      <c r="T22" s="318">
        <f t="shared" si="3"/>
        <v>-585717.85027105757</v>
      </c>
      <c r="U22" s="318">
        <f t="shared" si="3"/>
        <v>-603289.3857791893</v>
      </c>
      <c r="V22" s="318">
        <f t="shared" si="3"/>
        <v>-561802.91020916845</v>
      </c>
      <c r="W22" s="318">
        <f t="shared" si="3"/>
        <v>0</v>
      </c>
      <c r="X22" s="318">
        <f t="shared" si="3"/>
        <v>0</v>
      </c>
      <c r="Y22" s="318">
        <f t="shared" si="3"/>
        <v>0</v>
      </c>
      <c r="Z22" s="318">
        <f t="shared" si="3"/>
        <v>0</v>
      </c>
      <c r="AA22" s="319">
        <f>SUM(B22:U22)</f>
        <v>-6855656.1935696611</v>
      </c>
    </row>
    <row r="23" spans="1:27" s="317" customFormat="1">
      <c r="A23" s="317" t="s">
        <v>587</v>
      </c>
      <c r="B23" s="318">
        <f>B10+(B9*B5)</f>
        <v>-198000</v>
      </c>
      <c r="C23" s="318">
        <f t="shared" ref="C23:Z23" si="4">C10+(C9*C5)</f>
        <v>-187460</v>
      </c>
      <c r="D23" s="318">
        <f t="shared" si="4"/>
        <v>-210058.2</v>
      </c>
      <c r="E23" s="318">
        <f t="shared" si="4"/>
        <v>-181392.68200000003</v>
      </c>
      <c r="F23" s="318">
        <f t="shared" si="4"/>
        <v>-222850.74438000002</v>
      </c>
      <c r="G23" s="318">
        <f t="shared" si="4"/>
        <v>-229536.26671140004</v>
      </c>
      <c r="H23" s="318">
        <f t="shared" si="4"/>
        <v>-236422.35471274203</v>
      </c>
      <c r="I23" s="318">
        <f t="shared" si="4"/>
        <v>-243515.02535412431</v>
      </c>
      <c r="J23" s="318">
        <f t="shared" si="4"/>
        <v>-436613.42138493172</v>
      </c>
      <c r="K23" s="318">
        <f t="shared" si="4"/>
        <v>-449711.82402647968</v>
      </c>
      <c r="L23" s="318">
        <f t="shared" si="4"/>
        <v>-463203.1787472741</v>
      </c>
      <c r="M23" s="318">
        <f t="shared" si="4"/>
        <v>-477099.27410969231</v>
      </c>
      <c r="N23" s="318">
        <f t="shared" si="4"/>
        <v>-491412.25233298307</v>
      </c>
      <c r="O23" s="318">
        <f t="shared" si="4"/>
        <v>-506154.61990297266</v>
      </c>
      <c r="P23" s="318">
        <f t="shared" si="4"/>
        <v>-521339.25850006181</v>
      </c>
      <c r="Q23" s="318">
        <f t="shared" si="4"/>
        <v>-536979.43625506375</v>
      </c>
      <c r="R23" s="318">
        <f t="shared" si="4"/>
        <v>-553088.81934271567</v>
      </c>
      <c r="S23" s="318">
        <f t="shared" si="4"/>
        <v>-569681.48392299714</v>
      </c>
      <c r="T23" s="318">
        <f t="shared" si="4"/>
        <v>-586771.92844068713</v>
      </c>
      <c r="U23" s="318">
        <f t="shared" si="4"/>
        <v>-604375.08629390772</v>
      </c>
      <c r="V23" s="318">
        <f t="shared" si="4"/>
        <v>-588792.26250222931</v>
      </c>
      <c r="W23" s="318">
        <f t="shared" si="4"/>
        <v>-279044.18575642467</v>
      </c>
      <c r="X23" s="318">
        <f t="shared" si="4"/>
        <v>-287415.51132911741</v>
      </c>
      <c r="Y23" s="318">
        <f t="shared" si="4"/>
        <v>-296037.97666899092</v>
      </c>
      <c r="Z23" s="318">
        <f t="shared" si="4"/>
        <v>-304919.11596906063</v>
      </c>
      <c r="AA23" s="319">
        <f>SUM(B23:U23)</f>
        <v>-7905665.8564180341</v>
      </c>
    </row>
    <row r="24" spans="1:27">
      <c r="A24" s="267" t="s">
        <v>690</v>
      </c>
      <c r="B24" s="285">
        <f>SUM(B20:B21)</f>
        <v>0</v>
      </c>
      <c r="C24" s="285">
        <f t="shared" ref="C24:Z24" si="5">SUM(C20:C21)</f>
        <v>239434.45377176069</v>
      </c>
      <c r="D24" s="285">
        <f t="shared" si="5"/>
        <v>409451.924827134</v>
      </c>
      <c r="E24" s="285">
        <f t="shared" si="5"/>
        <v>472515.83063646668</v>
      </c>
      <c r="F24" s="285">
        <f t="shared" si="5"/>
        <v>546510.59397623898</v>
      </c>
      <c r="G24" s="285">
        <f t="shared" si="5"/>
        <v>741028.20025524637</v>
      </c>
      <c r="H24" s="285">
        <f t="shared" si="5"/>
        <v>938884.64653020888</v>
      </c>
      <c r="I24" s="285">
        <f t="shared" si="5"/>
        <v>1146127.6429824792</v>
      </c>
      <c r="J24" s="285">
        <f t="shared" si="5"/>
        <v>1392712.2541040678</v>
      </c>
      <c r="K24" s="285">
        <f t="shared" si="5"/>
        <v>2243638.687811078</v>
      </c>
      <c r="L24" s="285">
        <f t="shared" si="5"/>
        <v>3146443.1354175028</v>
      </c>
      <c r="M24" s="285">
        <f t="shared" si="5"/>
        <v>4123741.513122357</v>
      </c>
      <c r="N24" s="285">
        <f t="shared" si="5"/>
        <v>5300519.8313402589</v>
      </c>
      <c r="O24" s="285">
        <f t="shared" si="5"/>
        <v>6871249.770590323</v>
      </c>
      <c r="P24" s="285">
        <f t="shared" si="5"/>
        <v>8109891.1242049756</v>
      </c>
      <c r="Q24" s="285">
        <f t="shared" si="5"/>
        <v>9477140.8146449532</v>
      </c>
      <c r="R24" s="285">
        <f t="shared" si="5"/>
        <v>11045476.868614897</v>
      </c>
      <c r="S24" s="285">
        <f t="shared" si="5"/>
        <v>12714702.587745635</v>
      </c>
      <c r="T24" s="285">
        <f t="shared" si="5"/>
        <v>14177266.710522968</v>
      </c>
      <c r="U24" s="285">
        <f t="shared" si="5"/>
        <v>16116371.496496558</v>
      </c>
      <c r="V24" s="285">
        <f t="shared" si="5"/>
        <v>17908787.812081821</v>
      </c>
      <c r="W24" s="285">
        <f t="shared" si="5"/>
        <v>19533270.366076343</v>
      </c>
      <c r="X24" s="285">
        <f t="shared" si="5"/>
        <v>20072860.507812567</v>
      </c>
      <c r="Y24" s="285">
        <f t="shared" si="5"/>
        <v>20072860.507812567</v>
      </c>
      <c r="Z24" s="285">
        <f t="shared" si="5"/>
        <v>20072860.507812567</v>
      </c>
      <c r="AA24" s="238">
        <f>SUM(B24:U24)</f>
        <v>99213108.087595105</v>
      </c>
    </row>
    <row r="25" spans="1:27">
      <c r="A25" s="230" t="s">
        <v>692</v>
      </c>
      <c r="B25" s="241">
        <f>NPV('AMX Global Tab (C)'!B13,B24:U24)</f>
        <v>31055692.90474559</v>
      </c>
      <c r="C25" s="285"/>
      <c r="D25" s="285"/>
      <c r="E25" s="285"/>
      <c r="F25" s="259">
        <f>F20-E20</f>
        <v>33256.715590384149</v>
      </c>
      <c r="G25" s="259">
        <f t="shared" ref="G25:O26" si="6">G20-F20</f>
        <v>99770.146771152387</v>
      </c>
      <c r="H25" s="259">
        <f t="shared" si="6"/>
        <v>99770.146771152446</v>
      </c>
      <c r="I25" s="259">
        <f t="shared" si="6"/>
        <v>99770.146771152504</v>
      </c>
      <c r="J25" s="259">
        <f t="shared" si="6"/>
        <v>99770.146771152387</v>
      </c>
      <c r="K25" s="259">
        <f t="shared" si="6"/>
        <v>399080.58708460955</v>
      </c>
      <c r="L25" s="259">
        <f t="shared" si="6"/>
        <v>399080.58708460978</v>
      </c>
      <c r="M25" s="259">
        <f t="shared" si="6"/>
        <v>399080.58708460978</v>
      </c>
      <c r="N25" s="259">
        <f t="shared" si="6"/>
        <v>399080.58708460955</v>
      </c>
      <c r="O25" s="259">
        <f t="shared" si="6"/>
        <v>399080.58708461002</v>
      </c>
      <c r="P25" s="259">
        <f>P20-O20</f>
        <v>399080.58708460908</v>
      </c>
      <c r="Q25" s="285"/>
      <c r="R25" s="285"/>
      <c r="S25" s="285"/>
      <c r="T25" s="285"/>
      <c r="U25" s="285"/>
      <c r="V25" s="285"/>
      <c r="W25" s="285"/>
      <c r="X25" s="285"/>
      <c r="Y25" s="285"/>
      <c r="Z25" s="285"/>
      <c r="AA25" s="238">
        <f>SUM(B25:U25)</f>
        <v>33882513.72992824</v>
      </c>
    </row>
    <row r="26" spans="1:27">
      <c r="A26" s="267"/>
      <c r="B26" s="285"/>
      <c r="C26" s="285"/>
      <c r="D26" s="285"/>
      <c r="E26" s="285"/>
      <c r="F26" s="259">
        <f>F21-E21</f>
        <v>40738.04774938809</v>
      </c>
      <c r="G26" s="259">
        <f t="shared" si="6"/>
        <v>94747.459507855121</v>
      </c>
      <c r="H26" s="259">
        <f t="shared" si="6"/>
        <v>98086.299503810063</v>
      </c>
      <c r="I26" s="259">
        <f t="shared" si="6"/>
        <v>107472.84968111763</v>
      </c>
      <c r="J26" s="259">
        <f t="shared" si="6"/>
        <v>146814.46435043635</v>
      </c>
      <c r="K26" s="259">
        <f t="shared" si="6"/>
        <v>451845.84662240068</v>
      </c>
      <c r="L26" s="259">
        <f t="shared" si="6"/>
        <v>503723.86052181502</v>
      </c>
      <c r="M26" s="259">
        <f t="shared" si="6"/>
        <v>578217.79062024434</v>
      </c>
      <c r="N26" s="259">
        <f t="shared" si="6"/>
        <v>777697.73113329243</v>
      </c>
      <c r="O26" s="259">
        <f t="shared" si="6"/>
        <v>1171649.3521654541</v>
      </c>
      <c r="P26" s="259">
        <f>P21-O21</f>
        <v>839560.76653004345</v>
      </c>
      <c r="Q26" s="285"/>
      <c r="R26" s="285"/>
      <c r="S26" s="285"/>
      <c r="T26" s="285"/>
      <c r="U26" s="285"/>
      <c r="V26" s="285"/>
      <c r="W26" s="285"/>
      <c r="X26" s="285"/>
      <c r="Y26" s="285"/>
      <c r="Z26" s="285"/>
    </row>
    <row r="27" spans="1:27">
      <c r="A27" s="267" t="s">
        <v>588</v>
      </c>
      <c r="B27" s="285">
        <f>'AMX Global Tab (C)'!$B$70*'AMX Global Tab (C)'!$B$76*B21*B17*1000</f>
        <v>0</v>
      </c>
      <c r="C27" s="285">
        <v>0</v>
      </c>
      <c r="D27" s="285">
        <v>0</v>
      </c>
      <c r="E27" s="285">
        <f>'AMX Global Tab (C)'!$B$70*'AMX Global Tab (C)'!$B$77*B6*E15*1000</f>
        <v>0</v>
      </c>
      <c r="F27" s="285">
        <f>'AMX Global Tab (C)'!$B$70*'AMX Global Tab (C)'!$B$77*E6*F15*1000</f>
        <v>314987.74814444565</v>
      </c>
      <c r="G27" s="285">
        <f>'AMX Global Tab (C)'!$B$70*'AMX Global Tab (C)'!$B$77*F6*G15*1000</f>
        <v>354361.21666250139</v>
      </c>
      <c r="H27" s="285">
        <f>'AMX Global Tab (C)'!$B$70*'AMX Global Tab (C)'!$B$77*G6*H15*1000</f>
        <v>472481.62221666856</v>
      </c>
      <c r="I27" s="285">
        <f>'AMX Global Tab (C)'!$B$70*'AMX Global Tab (C)'!$B$77*H6*I15*1000</f>
        <v>590602.02777083567</v>
      </c>
      <c r="J27" s="285">
        <f>'AMX Global Tab (C)'!$B$70*'AMX Global Tab (C)'!$B$77*I6*J15*1000</f>
        <v>708722.43332500278</v>
      </c>
      <c r="K27" s="285">
        <f>'AMX Global Tab (C)'!$B$70*'AMX Global Tab (C)'!$B$77*J6*K15*1000</f>
        <v>826842.83887917001</v>
      </c>
      <c r="L27" s="285">
        <f>'AMX Global Tab (C)'!$B$70*'AMX Global Tab (C)'!$B$77*K6*L15*1000</f>
        <v>1299324.4610958386</v>
      </c>
      <c r="M27" s="285">
        <f>'AMX Global Tab (C)'!$B$70*'AMX Global Tab (C)'!$B$77*L6*M15*1000</f>
        <v>1771806.0833125068</v>
      </c>
      <c r="N27" s="285">
        <f>'AMX Global Tab (C)'!$B$70*'AMX Global Tab (C)'!$B$77*M6*N15*1000</f>
        <v>2244287.7055291757</v>
      </c>
      <c r="O27" s="285">
        <f>'AMX Global Tab (C)'!$B$70*'AMX Global Tab (C)'!$B$77*N6*O15*1000</f>
        <v>2716769.3277458437</v>
      </c>
      <c r="P27" s="285">
        <f>'AMX Global Tab (C)'!$B$70*'AMX Global Tab (C)'!$B$77*O6*P15*1000</f>
        <v>3189250.9499625131</v>
      </c>
      <c r="Q27" s="285">
        <f>'AMX Global Tab (C)'!$B$70*'AMX Global Tab (C)'!$B$77*P6*Q15*1000</f>
        <v>3661732.5721791815</v>
      </c>
      <c r="R27" s="285">
        <f>'AMX Global Tab (C)'!$B$70*'AMX Global Tab (C)'!$B$77*Q6*R15*1000</f>
        <v>4134214.1943958495</v>
      </c>
      <c r="S27" s="285">
        <f>'AMX Global Tab (C)'!$B$70*'AMX Global Tab (C)'!$B$77*R6*S15*1000</f>
        <v>4606695.8166125175</v>
      </c>
      <c r="T27" s="285">
        <f>'AMX Global Tab (C)'!$B$70*'AMX Global Tab (C)'!$B$77*S6*T15*1000</f>
        <v>5079177.4388291873</v>
      </c>
      <c r="U27" s="285">
        <f>'AMX Global Tab (C)'!$B$70*'AMX Global Tab (C)'!$B$77*T6*U15*1000</f>
        <v>5551659.0610458553</v>
      </c>
      <c r="V27" s="285">
        <f>'AMX Global Tab (C)'!$B$70*'AMX Global Tab (C)'!$B$77*U6*V15*1000</f>
        <v>6024140.6832625233</v>
      </c>
      <c r="W27" s="285">
        <f>'AMX Global Tab (C)'!$B$70*'AMX Global Tab (C)'!$B$77*V6*W15*1000</f>
        <v>6496622.3054791922</v>
      </c>
      <c r="X27" s="285">
        <f>'AMX Global Tab (C)'!$B$70*'AMX Global Tab (C)'!$B$77*W6*X15*1000</f>
        <v>6929730.4591778051</v>
      </c>
      <c r="Y27" s="285">
        <f>'AMX Global Tab (C)'!$B$70*'AMX Global Tab (C)'!$B$77*X6*Y15*1000</f>
        <v>6929730.4591778051</v>
      </c>
      <c r="Z27" s="285">
        <f>'AMX Global Tab (C)'!$B$70*'AMX Global Tab (C)'!$B$77*Y6*Z15*1000</f>
        <v>6929730.4591778051</v>
      </c>
      <c r="AA27" s="238">
        <f t="shared" ref="AA27:AA32" si="7">SUM(B27:U27)</f>
        <v>37522915.497707099</v>
      </c>
    </row>
    <row r="28" spans="1:27">
      <c r="A28" s="267" t="s">
        <v>589</v>
      </c>
      <c r="B28" s="285">
        <v>0</v>
      </c>
      <c r="C28" s="285">
        <v>0</v>
      </c>
      <c r="D28" s="285">
        <v>0</v>
      </c>
      <c r="E28" s="285">
        <f>'AMX Global Tab (C)'!$B$69*'AMX Global Tab (C)'!$B$75*B6*E14</f>
        <v>0</v>
      </c>
      <c r="F28" s="285">
        <f>'AMX Global Tab (C)'!$B$69*'AMX Global Tab (C)'!$B$75*E6*F14</f>
        <v>260148.02444463756</v>
      </c>
      <c r="G28" s="285">
        <f>'AMX Global Tab (C)'!$B$69*'AMX Global Tab (C)'!$B$75*F6*G14</f>
        <v>303630.3347230847</v>
      </c>
      <c r="H28" s="285">
        <f>'AMX Global Tab (C)'!$B$69*'AMX Global Tab (C)'!$B$75*G6*H14</f>
        <v>416773.84191417281</v>
      </c>
      <c r="I28" s="285">
        <f>'AMX Global Tab (C)'!$B$69*'AMX Global Tab (C)'!$B$75*H6*I14</f>
        <v>540172.6109633852</v>
      </c>
      <c r="J28" s="285">
        <f>'AMX Global Tab (C)'!$B$69*'AMX Global Tab (C)'!$B$75*I6*J14</f>
        <v>704592.4274450948</v>
      </c>
      <c r="K28" s="285">
        <f>'AMX Global Tab (C)'!$B$69*'AMX Global Tab (C)'!$B$75*J6*K14</f>
        <v>863530.34031537082</v>
      </c>
      <c r="L28" s="285">
        <f>'AMX Global Tab (C)'!$B$69*'AMX Global Tab (C)'!$B$75*K6*L14</f>
        <v>1432454.9763428064</v>
      </c>
      <c r="M28" s="285">
        <f>'AMX Global Tab (C)'!$B$69*'AMX Global Tab (C)'!$B$75*L6*M14</f>
        <v>2082563.9944252842</v>
      </c>
      <c r="N28" s="285">
        <f>'AMX Global Tab (C)'!$B$69*'AMX Global Tab (C)'!$B$75*M6*N14</f>
        <v>2939754.7183192698</v>
      </c>
      <c r="O28" s="285">
        <f>'AMX Global Tab (C)'!$B$69*'AMX Global Tab (C)'!$B$75*N6*O14</f>
        <v>4213085.3224852877</v>
      </c>
      <c r="P28" s="285">
        <f>'AMX Global Tab (C)'!$B$69*'AMX Global Tab (C)'!$B$75*O6*P14</f>
        <v>5173350.7510187486</v>
      </c>
      <c r="Q28" s="285">
        <f>'AMX Global Tab (C)'!$B$69*'AMX Global Tab (C)'!$B$75*P6*Q14</f>
        <v>6276182.9653107878</v>
      </c>
      <c r="R28" s="285">
        <f>'AMX Global Tab (C)'!$B$69*'AMX Global Tab (C)'!$B$75*Q6*R14</f>
        <v>7601573.0078547765</v>
      </c>
      <c r="S28" s="285">
        <f>'AMX Global Tab (C)'!$B$69*'AMX Global Tab (C)'!$B$75*R6*S14</f>
        <v>9046259.7147047278</v>
      </c>
      <c r="T28" s="285">
        <f>'AMX Global Tab (C)'!$B$69*'AMX Global Tab (C)'!$B$75*S6*T14</f>
        <v>10277152.180708762</v>
      </c>
      <c r="U28" s="285">
        <f>'AMX Global Tab (C)'!$B$69*'AMX Global Tab (C)'!$B$75*T6*U14</f>
        <v>12032405.508484021</v>
      </c>
      <c r="V28" s="285">
        <f>'AMX Global Tab (C)'!$B$69*'AMX Global Tab (C)'!$B$75*U6*V14</f>
        <v>13636514.922401179</v>
      </c>
      <c r="W28" s="285">
        <f>'AMX Global Tab (C)'!$B$69*'AMX Global Tab (C)'!$B$75*V6*W14</f>
        <v>15183940.707138883</v>
      </c>
      <c r="X28" s="285">
        <f>'AMX Global Tab (C)'!$B$69*'AMX Global Tab (C)'!$B$75*W6*X14</f>
        <v>16835037.866296902</v>
      </c>
      <c r="Y28" s="285">
        <f>'AMX Global Tab (C)'!$B$69*'AMX Global Tab (C)'!$B$75*X6*Y14</f>
        <v>16835037.866296902</v>
      </c>
      <c r="Z28" s="285">
        <f>'AMX Global Tab (C)'!$B$69*'AMX Global Tab (C)'!$B$75*Y6*Z14</f>
        <v>16835037.866296902</v>
      </c>
      <c r="AA28" s="238">
        <f t="shared" si="7"/>
        <v>64163630.719460219</v>
      </c>
    </row>
    <row r="29" spans="1:27" s="317" customFormat="1">
      <c r="A29" s="317" t="s">
        <v>590</v>
      </c>
      <c r="B29" s="318">
        <v>0</v>
      </c>
      <c r="C29" s="318">
        <v>0</v>
      </c>
      <c r="D29" s="318">
        <v>0</v>
      </c>
      <c r="E29" s="318">
        <f>B5*E8</f>
        <v>0</v>
      </c>
      <c r="F29" s="318">
        <f t="shared" ref="F29:Z29" si="8">E5*F8</f>
        <v>0</v>
      </c>
      <c r="G29" s="318">
        <f t="shared" si="8"/>
        <v>0</v>
      </c>
      <c r="H29" s="318">
        <f t="shared" si="8"/>
        <v>0</v>
      </c>
      <c r="I29" s="318">
        <f t="shared" si="8"/>
        <v>0</v>
      </c>
      <c r="J29" s="318">
        <f t="shared" si="8"/>
        <v>0</v>
      </c>
      <c r="K29" s="318">
        <f t="shared" si="8"/>
        <v>0</v>
      </c>
      <c r="L29" s="318">
        <f t="shared" si="8"/>
        <v>0</v>
      </c>
      <c r="M29" s="318">
        <f t="shared" si="8"/>
        <v>0</v>
      </c>
      <c r="N29" s="318">
        <f t="shared" si="8"/>
        <v>0</v>
      </c>
      <c r="O29" s="318">
        <f t="shared" si="8"/>
        <v>0</v>
      </c>
      <c r="P29" s="318">
        <f t="shared" si="8"/>
        <v>0</v>
      </c>
      <c r="Q29" s="318">
        <f t="shared" si="8"/>
        <v>0</v>
      </c>
      <c r="R29" s="318">
        <f t="shared" si="8"/>
        <v>0</v>
      </c>
      <c r="S29" s="318">
        <f t="shared" si="8"/>
        <v>0</v>
      </c>
      <c r="T29" s="318">
        <f t="shared" si="8"/>
        <v>0</v>
      </c>
      <c r="U29" s="318">
        <f t="shared" si="8"/>
        <v>0</v>
      </c>
      <c r="V29" s="318">
        <f t="shared" si="8"/>
        <v>0</v>
      </c>
      <c r="W29" s="318">
        <f t="shared" si="8"/>
        <v>0</v>
      </c>
      <c r="X29" s="318">
        <f t="shared" si="8"/>
        <v>0</v>
      </c>
      <c r="Y29" s="318">
        <f t="shared" si="8"/>
        <v>0</v>
      </c>
      <c r="Z29" s="318">
        <f t="shared" si="8"/>
        <v>0</v>
      </c>
      <c r="AA29" s="319">
        <f t="shared" si="7"/>
        <v>0</v>
      </c>
    </row>
    <row r="30" spans="1:27" s="317" customFormat="1">
      <c r="A30" s="317" t="s">
        <v>587</v>
      </c>
      <c r="B30" s="318">
        <v>0</v>
      </c>
      <c r="C30" s="318">
        <v>0</v>
      </c>
      <c r="D30" s="318">
        <v>0</v>
      </c>
      <c r="E30" s="318">
        <f>E23</f>
        <v>-181392.68200000003</v>
      </c>
      <c r="F30" s="318">
        <f>F23</f>
        <v>-222850.74438000002</v>
      </c>
      <c r="G30" s="318">
        <f t="shared" ref="G30:Z30" si="9">G23</f>
        <v>-229536.26671140004</v>
      </c>
      <c r="H30" s="318">
        <f t="shared" si="9"/>
        <v>-236422.35471274203</v>
      </c>
      <c r="I30" s="318">
        <f t="shared" si="9"/>
        <v>-243515.02535412431</v>
      </c>
      <c r="J30" s="318">
        <f t="shared" si="9"/>
        <v>-436613.42138493172</v>
      </c>
      <c r="K30" s="318">
        <f t="shared" si="9"/>
        <v>-449711.82402647968</v>
      </c>
      <c r="L30" s="318">
        <f t="shared" si="9"/>
        <v>-463203.1787472741</v>
      </c>
      <c r="M30" s="318">
        <f t="shared" si="9"/>
        <v>-477099.27410969231</v>
      </c>
      <c r="N30" s="318">
        <f t="shared" si="9"/>
        <v>-491412.25233298307</v>
      </c>
      <c r="O30" s="318">
        <f t="shared" si="9"/>
        <v>-506154.61990297266</v>
      </c>
      <c r="P30" s="318">
        <f t="shared" si="9"/>
        <v>-521339.25850006181</v>
      </c>
      <c r="Q30" s="318">
        <f t="shared" si="9"/>
        <v>-536979.43625506375</v>
      </c>
      <c r="R30" s="318">
        <f t="shared" si="9"/>
        <v>-553088.81934271567</v>
      </c>
      <c r="S30" s="318">
        <f t="shared" si="9"/>
        <v>-569681.48392299714</v>
      </c>
      <c r="T30" s="318">
        <f t="shared" si="9"/>
        <v>-586771.92844068713</v>
      </c>
      <c r="U30" s="318">
        <f t="shared" si="9"/>
        <v>-604375.08629390772</v>
      </c>
      <c r="V30" s="318">
        <f t="shared" si="9"/>
        <v>-588792.26250222931</v>
      </c>
      <c r="W30" s="318">
        <f t="shared" si="9"/>
        <v>-279044.18575642467</v>
      </c>
      <c r="X30" s="318">
        <f t="shared" si="9"/>
        <v>-287415.51132911741</v>
      </c>
      <c r="Y30" s="318">
        <f t="shared" si="9"/>
        <v>-296037.97666899092</v>
      </c>
      <c r="Z30" s="318">
        <f t="shared" si="9"/>
        <v>-304919.11596906063</v>
      </c>
      <c r="AA30" s="319">
        <f t="shared" si="7"/>
        <v>-7310147.6564180339</v>
      </c>
    </row>
    <row r="31" spans="1:27">
      <c r="A31" s="267" t="s">
        <v>691</v>
      </c>
      <c r="B31" s="285">
        <f>SUM(B27:B28)</f>
        <v>0</v>
      </c>
      <c r="C31" s="285">
        <f t="shared" ref="C31:Z31" si="10">SUM(C27:C28)</f>
        <v>0</v>
      </c>
      <c r="D31" s="285">
        <f t="shared" si="10"/>
        <v>0</v>
      </c>
      <c r="E31" s="285">
        <f t="shared" si="10"/>
        <v>0</v>
      </c>
      <c r="F31" s="285">
        <f t="shared" si="10"/>
        <v>575135.77258908318</v>
      </c>
      <c r="G31" s="285">
        <f t="shared" si="10"/>
        <v>657991.55138558615</v>
      </c>
      <c r="H31" s="285">
        <f t="shared" si="10"/>
        <v>889255.46413084143</v>
      </c>
      <c r="I31" s="285">
        <f t="shared" si="10"/>
        <v>1130774.638734221</v>
      </c>
      <c r="J31" s="285">
        <f t="shared" si="10"/>
        <v>1413314.8607700975</v>
      </c>
      <c r="K31" s="285">
        <f t="shared" si="10"/>
        <v>1690373.1791945407</v>
      </c>
      <c r="L31" s="285">
        <f t="shared" si="10"/>
        <v>2731779.4374386449</v>
      </c>
      <c r="M31" s="285">
        <f t="shared" si="10"/>
        <v>3854370.077737791</v>
      </c>
      <c r="N31" s="285">
        <f t="shared" si="10"/>
        <v>5184042.4238484455</v>
      </c>
      <c r="O31" s="285">
        <f t="shared" si="10"/>
        <v>6929854.6502311314</v>
      </c>
      <c r="P31" s="285">
        <f t="shared" si="10"/>
        <v>8362601.7009812612</v>
      </c>
      <c r="Q31" s="285">
        <f t="shared" si="10"/>
        <v>9937915.5374899693</v>
      </c>
      <c r="R31" s="285">
        <f t="shared" si="10"/>
        <v>11735787.202250626</v>
      </c>
      <c r="S31" s="285">
        <f t="shared" si="10"/>
        <v>13652955.531317245</v>
      </c>
      <c r="T31" s="285">
        <f t="shared" si="10"/>
        <v>15356329.61953795</v>
      </c>
      <c r="U31" s="285">
        <f t="shared" si="10"/>
        <v>17584064.569529876</v>
      </c>
      <c r="V31" s="285">
        <f t="shared" si="10"/>
        <v>19660655.605663702</v>
      </c>
      <c r="W31" s="285">
        <f t="shared" si="10"/>
        <v>21680563.012618076</v>
      </c>
      <c r="X31" s="285">
        <f t="shared" si="10"/>
        <v>23764768.325474709</v>
      </c>
      <c r="Y31" s="285">
        <f t="shared" si="10"/>
        <v>23764768.325474709</v>
      </c>
      <c r="Z31" s="285">
        <f t="shared" si="10"/>
        <v>23764768.325474709</v>
      </c>
      <c r="AA31" s="238">
        <f t="shared" si="7"/>
        <v>101686546.21716732</v>
      </c>
    </row>
    <row r="32" spans="1:27">
      <c r="A32" s="230" t="s">
        <v>693</v>
      </c>
      <c r="B32" s="241">
        <f>NPV('AMX Global Tab (C)'!B13,B31:U31)</f>
        <v>30805111.819203436</v>
      </c>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38">
        <f t="shared" si="7"/>
        <v>30805111.819203436</v>
      </c>
    </row>
    <row r="33" spans="1:27">
      <c r="A33" s="267"/>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7">
      <c r="A34" s="267" t="s">
        <v>591</v>
      </c>
      <c r="B34" s="285">
        <f t="shared" ref="B34:Z36" si="11">B27-B20</f>
        <v>0</v>
      </c>
      <c r="C34" s="285">
        <f>C27-C20</f>
        <v>-99770.146771152431</v>
      </c>
      <c r="D34" s="285">
        <f t="shared" si="11"/>
        <v>-166283.57795192074</v>
      </c>
      <c r="E34" s="285">
        <f t="shared" si="11"/>
        <v>-266053.72472307319</v>
      </c>
      <c r="F34" s="285">
        <f t="shared" si="11"/>
        <v>15677.307830988313</v>
      </c>
      <c r="G34" s="285">
        <f t="shared" si="11"/>
        <v>-44719.370422108332</v>
      </c>
      <c r="H34" s="285">
        <f t="shared" si="11"/>
        <v>-26369.111639093608</v>
      </c>
      <c r="I34" s="285">
        <f t="shared" si="11"/>
        <v>-8018.852856079</v>
      </c>
      <c r="J34" s="285">
        <f t="shared" si="11"/>
        <v>10331.405926935724</v>
      </c>
      <c r="K34" s="285">
        <f t="shared" si="11"/>
        <v>-270628.7756035066</v>
      </c>
      <c r="L34" s="285">
        <f t="shared" si="11"/>
        <v>-197227.74047144782</v>
      </c>
      <c r="M34" s="285">
        <f t="shared" si="11"/>
        <v>-123826.70533938939</v>
      </c>
      <c r="N34" s="285">
        <f t="shared" si="11"/>
        <v>-50425.670207330026</v>
      </c>
      <c r="O34" s="285">
        <f t="shared" si="11"/>
        <v>22975.364924727939</v>
      </c>
      <c r="P34" s="285">
        <f t="shared" si="11"/>
        <v>96376.400056788232</v>
      </c>
      <c r="Q34" s="285">
        <f t="shared" si="11"/>
        <v>169777.4351888462</v>
      </c>
      <c r="R34" s="285">
        <f t="shared" si="11"/>
        <v>243178.47032090463</v>
      </c>
      <c r="S34" s="285">
        <f t="shared" si="11"/>
        <v>316579.50545296259</v>
      </c>
      <c r="T34" s="285">
        <f t="shared" si="11"/>
        <v>389980.54058502335</v>
      </c>
      <c r="U34" s="285">
        <f t="shared" si="11"/>
        <v>463381.57571708132</v>
      </c>
      <c r="V34" s="285">
        <f t="shared" si="11"/>
        <v>536782.61084913928</v>
      </c>
      <c r="W34" s="285">
        <f t="shared" si="11"/>
        <v>643440.36157158203</v>
      </c>
      <c r="X34" s="285">
        <f t="shared" si="11"/>
        <v>1076548.515270195</v>
      </c>
      <c r="Y34" s="285">
        <f t="shared" si="11"/>
        <v>1076548.515270195</v>
      </c>
      <c r="Z34" s="285">
        <f t="shared" si="11"/>
        <v>1076548.515270195</v>
      </c>
      <c r="AA34" s="238">
        <f>SUM(B34:U34)</f>
        <v>474934.33001915715</v>
      </c>
    </row>
    <row r="35" spans="1:27">
      <c r="A35" s="267" t="s">
        <v>592</v>
      </c>
      <c r="B35" s="285">
        <f>B28-B21</f>
        <v>0</v>
      </c>
      <c r="C35" s="285">
        <f>C28-C21</f>
        <v>-139664.30700060824</v>
      </c>
      <c r="D35" s="285">
        <f t="shared" si="11"/>
        <v>-243168.34687521323</v>
      </c>
      <c r="E35" s="285">
        <f t="shared" si="11"/>
        <v>-206462.10591339349</v>
      </c>
      <c r="F35" s="285">
        <f t="shared" si="11"/>
        <v>12947.870781855978</v>
      </c>
      <c r="G35" s="285">
        <f t="shared" si="11"/>
        <v>-38317.278447552002</v>
      </c>
      <c r="H35" s="285">
        <f t="shared" si="11"/>
        <v>-23260.070760273957</v>
      </c>
      <c r="I35" s="285">
        <f t="shared" si="11"/>
        <v>-7334.151392179192</v>
      </c>
      <c r="J35" s="285">
        <f t="shared" si="11"/>
        <v>10271.200739094056</v>
      </c>
      <c r="K35" s="285">
        <f t="shared" si="11"/>
        <v>-282636.73301303061</v>
      </c>
      <c r="L35" s="285">
        <f t="shared" si="11"/>
        <v>-217435.95750741009</v>
      </c>
      <c r="M35" s="285">
        <f t="shared" si="11"/>
        <v>-145544.73004517658</v>
      </c>
      <c r="N35" s="285">
        <f t="shared" si="11"/>
        <v>-66051.737284483388</v>
      </c>
      <c r="O35" s="285">
        <f t="shared" si="11"/>
        <v>35629.51471608039</v>
      </c>
      <c r="P35" s="285">
        <f t="shared" si="11"/>
        <v>156334.17671949789</v>
      </c>
      <c r="Q35" s="285">
        <f t="shared" si="11"/>
        <v>290997.28765617032</v>
      </c>
      <c r="R35" s="285">
        <f t="shared" si="11"/>
        <v>447131.86331482325</v>
      </c>
      <c r="S35" s="285">
        <f t="shared" si="11"/>
        <v>621673.43811864778</v>
      </c>
      <c r="T35" s="285">
        <f t="shared" si="11"/>
        <v>789082.36842995882</v>
      </c>
      <c r="U35" s="285">
        <f t="shared" si="11"/>
        <v>1004311.4973162375</v>
      </c>
      <c r="V35" s="285">
        <f t="shared" si="11"/>
        <v>1215085.1827327404</v>
      </c>
      <c r="W35" s="285">
        <f t="shared" si="11"/>
        <v>1503852.2849701494</v>
      </c>
      <c r="X35" s="285">
        <f t="shared" si="11"/>
        <v>2615359.3023919445</v>
      </c>
      <c r="Y35" s="285">
        <f t="shared" si="11"/>
        <v>2615359.3023919445</v>
      </c>
      <c r="Z35" s="285">
        <f t="shared" si="11"/>
        <v>2615359.3023919445</v>
      </c>
      <c r="AA35" s="238">
        <f>SUM(B35:U35)</f>
        <v>1998503.7995530453</v>
      </c>
    </row>
    <row r="36" spans="1:27">
      <c r="A36" s="267" t="s">
        <v>593</v>
      </c>
      <c r="B36" s="285">
        <f>B29-B22</f>
        <v>90000</v>
      </c>
      <c r="C36" s="285">
        <f t="shared" ref="C36:U36" si="12">C29-C22</f>
        <v>60000</v>
      </c>
      <c r="D36" s="285">
        <f t="shared" si="12"/>
        <v>90000</v>
      </c>
      <c r="E36" s="285">
        <f t="shared" si="12"/>
        <v>30900</v>
      </c>
      <c r="F36" s="285">
        <f t="shared" si="12"/>
        <v>95481</v>
      </c>
      <c r="G36" s="285">
        <f t="shared" si="12"/>
        <v>98345.43</v>
      </c>
      <c r="H36" s="285">
        <f t="shared" si="12"/>
        <v>101295.79289999999</v>
      </c>
      <c r="I36" s="285">
        <f t="shared" si="12"/>
        <v>104334.66668699999</v>
      </c>
      <c r="J36" s="285">
        <f t="shared" si="12"/>
        <v>435829.08823308494</v>
      </c>
      <c r="K36" s="285">
        <f t="shared" si="12"/>
        <v>448903.96088007756</v>
      </c>
      <c r="L36" s="285">
        <f t="shared" si="12"/>
        <v>462371.07970647991</v>
      </c>
      <c r="M36" s="285">
        <f t="shared" si="12"/>
        <v>476242.21209767432</v>
      </c>
      <c r="N36" s="285">
        <f t="shared" si="12"/>
        <v>490529.47846060456</v>
      </c>
      <c r="O36" s="285">
        <f t="shared" si="12"/>
        <v>505245.3628144227</v>
      </c>
      <c r="P36" s="285">
        <f t="shared" si="12"/>
        <v>520402.72369885532</v>
      </c>
      <c r="Q36" s="285">
        <f t="shared" si="12"/>
        <v>536014.8054098211</v>
      </c>
      <c r="R36" s="285">
        <f t="shared" si="12"/>
        <v>552095.24957211572</v>
      </c>
      <c r="S36" s="285">
        <f t="shared" si="12"/>
        <v>568658.10705927911</v>
      </c>
      <c r="T36" s="285">
        <f t="shared" si="12"/>
        <v>585717.85027105757</v>
      </c>
      <c r="U36" s="285">
        <f t="shared" si="12"/>
        <v>603289.3857791893</v>
      </c>
      <c r="V36" s="285">
        <f t="shared" si="11"/>
        <v>561802.91020916845</v>
      </c>
      <c r="W36" s="285">
        <f t="shared" si="11"/>
        <v>0</v>
      </c>
      <c r="X36" s="285">
        <f t="shared" si="11"/>
        <v>0</v>
      </c>
      <c r="Y36" s="285">
        <f t="shared" si="11"/>
        <v>0</v>
      </c>
      <c r="Z36" s="285">
        <f t="shared" si="11"/>
        <v>0</v>
      </c>
      <c r="AA36" s="238">
        <f>SUM(B36:U36)</f>
        <v>6855656.1935696611</v>
      </c>
    </row>
    <row r="37" spans="1:27" ht="15" thickBot="1">
      <c r="A37" s="267" t="s">
        <v>594</v>
      </c>
      <c r="B37" s="285">
        <f t="shared" ref="B37:Z37" si="13">B31-B24</f>
        <v>0</v>
      </c>
      <c r="C37" s="285">
        <f t="shared" si="13"/>
        <v>-239434.45377176069</v>
      </c>
      <c r="D37" s="285">
        <f t="shared" si="13"/>
        <v>-409451.924827134</v>
      </c>
      <c r="E37" s="285">
        <f>E31-E24</f>
        <v>-472515.83063646668</v>
      </c>
      <c r="F37" s="285">
        <f t="shared" si="13"/>
        <v>28625.178612844204</v>
      </c>
      <c r="G37" s="285">
        <f t="shared" si="13"/>
        <v>-83036.648869660217</v>
      </c>
      <c r="H37" s="285">
        <f t="shared" si="13"/>
        <v>-49629.182399367448</v>
      </c>
      <c r="I37" s="285">
        <f t="shared" si="13"/>
        <v>-15353.004248258192</v>
      </c>
      <c r="J37" s="285">
        <f t="shared" si="13"/>
        <v>20602.606666029664</v>
      </c>
      <c r="K37" s="285">
        <f t="shared" si="13"/>
        <v>-553265.50861653732</v>
      </c>
      <c r="L37" s="285">
        <f t="shared" si="13"/>
        <v>-414663.6979788579</v>
      </c>
      <c r="M37" s="285">
        <f t="shared" si="13"/>
        <v>-269371.43538456596</v>
      </c>
      <c r="N37" s="285">
        <f t="shared" si="13"/>
        <v>-116477.40749181341</v>
      </c>
      <c r="O37" s="285">
        <f t="shared" si="13"/>
        <v>58604.879640808329</v>
      </c>
      <c r="P37" s="285">
        <f t="shared" si="13"/>
        <v>252710.57677628566</v>
      </c>
      <c r="Q37" s="285">
        <f t="shared" si="13"/>
        <v>460774.72284501605</v>
      </c>
      <c r="R37" s="285">
        <f t="shared" si="13"/>
        <v>690310.33363572881</v>
      </c>
      <c r="S37" s="285">
        <f t="shared" si="13"/>
        <v>938252.94357161038</v>
      </c>
      <c r="T37" s="285">
        <f t="shared" si="13"/>
        <v>1179062.9090149812</v>
      </c>
      <c r="U37" s="285">
        <f t="shared" si="13"/>
        <v>1467693.0730333179</v>
      </c>
      <c r="V37" s="285">
        <f t="shared" si="13"/>
        <v>1751867.7935818806</v>
      </c>
      <c r="W37" s="285">
        <f t="shared" si="13"/>
        <v>2147292.6465417333</v>
      </c>
      <c r="X37" s="285">
        <f t="shared" si="13"/>
        <v>3691907.8176621422</v>
      </c>
      <c r="Y37" s="285">
        <f t="shared" si="13"/>
        <v>3691907.8176621422</v>
      </c>
      <c r="Z37" s="285">
        <f t="shared" si="13"/>
        <v>3691907.8176621422</v>
      </c>
      <c r="AA37" s="238">
        <f>SUM(B37:U37)</f>
        <v>2473438.1295722006</v>
      </c>
    </row>
    <row r="38" spans="1:27" ht="15" thickBot="1">
      <c r="A38" s="239" t="s">
        <v>595</v>
      </c>
      <c r="B38" s="240">
        <f>B32-B25</f>
        <v>-250581.08554215357</v>
      </c>
      <c r="AA38" s="238">
        <f>SUM(B38:U38)</f>
        <v>-250581.08554215357</v>
      </c>
    </row>
    <row r="39" spans="1:27" ht="15" thickBot="1">
      <c r="A39" s="242" t="s">
        <v>596</v>
      </c>
      <c r="B39" s="243">
        <f>(B32/B25-1)</f>
        <v>-8.0687649221268254E-3</v>
      </c>
    </row>
    <row r="42" spans="1:27" ht="15" thickBot="1"/>
    <row r="43" spans="1:27">
      <c r="A43" s="247" t="s">
        <v>597</v>
      </c>
      <c r="B43" s="248">
        <f>AA34</f>
        <v>474934.33001915715</v>
      </c>
    </row>
    <row r="44" spans="1:27">
      <c r="A44" s="249" t="s">
        <v>598</v>
      </c>
      <c r="B44" s="250">
        <f>AA35</f>
        <v>1998503.7995530453</v>
      </c>
    </row>
    <row r="45" spans="1:27">
      <c r="A45" s="249" t="s">
        <v>599</v>
      </c>
      <c r="B45" s="250">
        <f>AA36</f>
        <v>6855656.1935696611</v>
      </c>
    </row>
    <row r="46" spans="1:27">
      <c r="A46" s="249" t="s">
        <v>600</v>
      </c>
      <c r="B46" s="250">
        <f>AA37</f>
        <v>2473438.1295722006</v>
      </c>
    </row>
    <row r="47" spans="1:27">
      <c r="A47" s="249" t="s">
        <v>601</v>
      </c>
      <c r="B47" s="250">
        <f>B38</f>
        <v>-250581.08554215357</v>
      </c>
    </row>
    <row r="48" spans="1:27" ht="15" thickBot="1">
      <c r="A48" s="251" t="str">
        <f t="shared" ref="A48" si="14">A39</f>
        <v>% Incremental Savings</v>
      </c>
      <c r="B48" s="252">
        <f>B39</f>
        <v>-8.0687649221268254E-3</v>
      </c>
    </row>
    <row r="55" spans="3:26">
      <c r="C55" s="285">
        <v>23445705</v>
      </c>
      <c r="D55" s="285">
        <v>24139505</v>
      </c>
      <c r="E55" s="285">
        <v>24911194</v>
      </c>
      <c r="F55" s="285">
        <v>25508178</v>
      </c>
      <c r="G55" s="285">
        <v>26067611</v>
      </c>
      <c r="H55" s="285">
        <v>26552986</v>
      </c>
      <c r="I55" s="285">
        <v>27143775</v>
      </c>
      <c r="J55" s="285">
        <v>27520783</v>
      </c>
      <c r="K55" s="285">
        <v>28001882</v>
      </c>
      <c r="L55" s="285">
        <v>28439093</v>
      </c>
      <c r="M55" s="285">
        <v>28952712</v>
      </c>
      <c r="N55" s="285">
        <v>29377773</v>
      </c>
      <c r="O55" s="285">
        <v>29921876</v>
      </c>
      <c r="P55" s="285">
        <v>30474740</v>
      </c>
      <c r="Q55" s="285">
        <v>31121074</v>
      </c>
      <c r="R55" s="285">
        <v>31555307</v>
      </c>
      <c r="S55" s="285">
        <v>32106892</v>
      </c>
      <c r="T55" s="285">
        <v>32703541</v>
      </c>
      <c r="U55" s="285">
        <v>33313675</v>
      </c>
      <c r="V55" s="285">
        <v>33938718</v>
      </c>
      <c r="W55" s="285">
        <v>32349000</v>
      </c>
      <c r="X55" s="285">
        <v>33053000</v>
      </c>
      <c r="Y55" s="285">
        <v>33773600</v>
      </c>
      <c r="Z55" s="285">
        <v>34509300</v>
      </c>
    </row>
    <row r="56" spans="3:26">
      <c r="C56" s="286">
        <f>C55/1000</f>
        <v>23445.705000000002</v>
      </c>
      <c r="D56" s="286">
        <f t="shared" ref="D56:Z56" si="15">D55/1000</f>
        <v>24139.505000000001</v>
      </c>
      <c r="E56" s="286">
        <f t="shared" si="15"/>
        <v>24911.194</v>
      </c>
      <c r="F56" s="286">
        <f t="shared" si="15"/>
        <v>25508.178</v>
      </c>
      <c r="G56" s="286">
        <f t="shared" si="15"/>
        <v>26067.611000000001</v>
      </c>
      <c r="H56" s="286">
        <f t="shared" si="15"/>
        <v>26552.986000000001</v>
      </c>
      <c r="I56" s="286">
        <f t="shared" si="15"/>
        <v>27143.775000000001</v>
      </c>
      <c r="J56" s="286">
        <f t="shared" si="15"/>
        <v>27520.782999999999</v>
      </c>
      <c r="K56" s="286">
        <f t="shared" si="15"/>
        <v>28001.882000000001</v>
      </c>
      <c r="L56" s="286">
        <f t="shared" si="15"/>
        <v>28439.093000000001</v>
      </c>
      <c r="M56" s="286">
        <f t="shared" si="15"/>
        <v>28952.712</v>
      </c>
      <c r="N56" s="286">
        <f t="shared" si="15"/>
        <v>29377.773000000001</v>
      </c>
      <c r="O56" s="286">
        <f t="shared" si="15"/>
        <v>29921.876</v>
      </c>
      <c r="P56" s="286">
        <f t="shared" si="15"/>
        <v>30474.74</v>
      </c>
      <c r="Q56" s="286">
        <f t="shared" si="15"/>
        <v>31121.074000000001</v>
      </c>
      <c r="R56" s="286">
        <f t="shared" si="15"/>
        <v>31555.307000000001</v>
      </c>
      <c r="S56" s="286">
        <f t="shared" si="15"/>
        <v>32106.892</v>
      </c>
      <c r="T56" s="286">
        <f t="shared" si="15"/>
        <v>32703.541000000001</v>
      </c>
      <c r="U56" s="286">
        <f t="shared" si="15"/>
        <v>33313.675000000003</v>
      </c>
      <c r="V56" s="286">
        <f t="shared" si="15"/>
        <v>33938.718000000001</v>
      </c>
      <c r="W56" s="286">
        <f t="shared" si="15"/>
        <v>32349</v>
      </c>
      <c r="X56" s="286">
        <f t="shared" si="15"/>
        <v>33053</v>
      </c>
      <c r="Y56" s="286">
        <f t="shared" si="15"/>
        <v>33773.599999999999</v>
      </c>
      <c r="Z56" s="286">
        <f t="shared" si="15"/>
        <v>34509.300000000003</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6"/>
  <sheetViews>
    <sheetView tabSelected="1" zoomScale="80" zoomScaleNormal="80" workbookViewId="0">
      <selection activeCell="G25" sqref="G25"/>
    </sheetView>
  </sheetViews>
  <sheetFormatPr defaultColWidth="9.08984375" defaultRowHeight="12.5"/>
  <cols>
    <col min="1" max="16384" width="9.08984375" style="485"/>
  </cols>
  <sheetData>
    <row r="2" spans="2:14" ht="13" thickBot="1"/>
    <row r="3" spans="2:14" ht="26.5" thickBot="1">
      <c r="B3" s="487" t="s">
        <v>811</v>
      </c>
      <c r="C3" s="488"/>
      <c r="D3" s="488"/>
      <c r="E3" s="488"/>
      <c r="F3" s="488"/>
      <c r="G3" s="488"/>
      <c r="H3" s="488"/>
      <c r="I3" s="488"/>
      <c r="J3" s="488"/>
      <c r="K3" s="488"/>
      <c r="L3" s="488"/>
      <c r="M3" s="488"/>
      <c r="N3" s="489"/>
    </row>
    <row r="4" spans="2:14">
      <c r="C4" s="486"/>
    </row>
    <row r="5" spans="2:14" ht="13" thickBot="1"/>
    <row r="6" spans="2:14" ht="26.5" thickBot="1">
      <c r="B6" s="490" t="s">
        <v>811</v>
      </c>
      <c r="C6" s="491"/>
      <c r="D6" s="491"/>
      <c r="E6" s="491"/>
      <c r="F6" s="491"/>
      <c r="G6" s="491"/>
      <c r="H6" s="491"/>
      <c r="I6" s="491"/>
      <c r="J6" s="491"/>
      <c r="K6" s="491"/>
      <c r="L6" s="491"/>
      <c r="M6" s="491"/>
      <c r="N6" s="492"/>
    </row>
  </sheetData>
  <mergeCells count="2">
    <mergeCell ref="B3:N3"/>
    <mergeCell ref="B6:N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AA43"/>
  <sheetViews>
    <sheetView topLeftCell="B4" workbookViewId="0">
      <selection activeCell="A41" sqref="A41"/>
    </sheetView>
  </sheetViews>
  <sheetFormatPr defaultColWidth="9.1796875" defaultRowHeight="14.5"/>
  <cols>
    <col min="1" max="1" width="28" style="320" bestFit="1" customWidth="1"/>
    <col min="2" max="2" width="9.1796875" style="320"/>
    <col min="3" max="3" width="45.26953125" style="320" bestFit="1" customWidth="1"/>
    <col min="4" max="4" width="15.54296875" style="320" bestFit="1" customWidth="1"/>
    <col min="5" max="6" width="9.1796875" style="320"/>
    <col min="7" max="7" width="16.7265625" style="320" bestFit="1" customWidth="1"/>
    <col min="8" max="12" width="14.54296875" style="320" bestFit="1" customWidth="1"/>
    <col min="13" max="14" width="15.26953125" style="320" bestFit="1" customWidth="1"/>
    <col min="15" max="15" width="14.54296875" style="320" bestFit="1" customWidth="1"/>
    <col min="16" max="27" width="14.26953125" style="320" bestFit="1" customWidth="1"/>
    <col min="28" max="16384" width="9.1796875" style="320"/>
  </cols>
  <sheetData>
    <row r="1" spans="1:27">
      <c r="G1" s="1">
        <v>1</v>
      </c>
      <c r="H1" s="1">
        <v>2</v>
      </c>
      <c r="I1" s="1">
        <v>3</v>
      </c>
      <c r="J1" s="1">
        <v>4</v>
      </c>
      <c r="K1" s="1">
        <v>5</v>
      </c>
      <c r="L1" s="1">
        <v>6</v>
      </c>
      <c r="M1" s="1">
        <v>7</v>
      </c>
      <c r="N1" s="1">
        <v>8</v>
      </c>
      <c r="O1" s="1">
        <v>9</v>
      </c>
      <c r="P1" s="1">
        <v>10</v>
      </c>
      <c r="Q1" s="1">
        <v>11</v>
      </c>
      <c r="R1" s="1">
        <v>12</v>
      </c>
      <c r="S1" s="1">
        <v>13</v>
      </c>
      <c r="T1" s="1">
        <v>14</v>
      </c>
      <c r="U1" s="1">
        <v>15</v>
      </c>
      <c r="V1" s="1">
        <v>16</v>
      </c>
      <c r="W1" s="1">
        <v>17</v>
      </c>
      <c r="X1" s="1">
        <v>18</v>
      </c>
      <c r="Y1" s="1">
        <v>19</v>
      </c>
      <c r="Z1" s="1">
        <v>20</v>
      </c>
      <c r="AA1" s="1">
        <v>21</v>
      </c>
    </row>
    <row r="2" spans="1:27">
      <c r="D2" s="320" t="s">
        <v>301</v>
      </c>
      <c r="E2" s="320">
        <v>2015</v>
      </c>
      <c r="F2" s="320">
        <v>2016</v>
      </c>
      <c r="G2" s="320">
        <v>2017</v>
      </c>
      <c r="H2" s="320">
        <v>2018</v>
      </c>
      <c r="I2" s="320">
        <v>2019</v>
      </c>
      <c r="J2" s="320">
        <v>2020</v>
      </c>
      <c r="K2" s="320">
        <v>2021</v>
      </c>
      <c r="L2" s="320">
        <v>2022</v>
      </c>
      <c r="M2" s="320">
        <v>2023</v>
      </c>
      <c r="N2" s="320">
        <v>2024</v>
      </c>
      <c r="O2" s="320">
        <v>2025</v>
      </c>
      <c r="P2" s="320">
        <v>2026</v>
      </c>
      <c r="Q2" s="320">
        <v>2027</v>
      </c>
      <c r="R2" s="320">
        <v>2028</v>
      </c>
      <c r="S2" s="320">
        <v>2029</v>
      </c>
      <c r="T2" s="320">
        <v>2030</v>
      </c>
      <c r="U2" s="320">
        <v>2031</v>
      </c>
      <c r="V2" s="320">
        <v>2032</v>
      </c>
      <c r="W2" s="320">
        <v>2033</v>
      </c>
      <c r="X2" s="320">
        <v>2034</v>
      </c>
      <c r="Y2" s="320">
        <v>2035</v>
      </c>
      <c r="Z2" s="320">
        <v>2036</v>
      </c>
      <c r="AA2" s="320">
        <v>2037</v>
      </c>
    </row>
    <row r="4" spans="1:27" ht="21">
      <c r="A4" s="291" t="s">
        <v>651</v>
      </c>
    </row>
    <row r="6" spans="1:27">
      <c r="A6" s="320" t="s">
        <v>721</v>
      </c>
    </row>
    <row r="7" spans="1:27">
      <c r="B7" s="320" t="s">
        <v>11</v>
      </c>
      <c r="C7" s="320" t="s">
        <v>728</v>
      </c>
      <c r="G7" s="323">
        <f>('AMX Global Tab (C)'!L94-'AMX Global Tab (C)'!K94)*('AMX Global Tab (C)'!$E$103*(1+Inflation)^G1)</f>
        <v>2414330.5317500001</v>
      </c>
      <c r="H7" s="323">
        <f>('AMX Global Tab (C)'!M94-'AMX Global Tab (C)'!L94)*('AMX Global Tab (C)'!$E$103*(1+Inflation)^H1)</f>
        <v>2517844.9532987811</v>
      </c>
      <c r="I7" s="323">
        <f>('AMX Global Tab (C)'!N94-'AMX Global Tab (C)'!M94)*('AMX Global Tab (C)'!$E$103*(1+Inflation)^I1)</f>
        <v>2625797.5556714498</v>
      </c>
      <c r="J7" s="323">
        <f>('AMX Global Tab (C)'!O94-'AMX Global Tab (C)'!N94)*('AMX Global Tab (C)'!$E$103*(1+Inflation)^J1)</f>
        <v>2738378.6258708597</v>
      </c>
      <c r="K7" s="323">
        <f>('AMX Global Tab (C)'!P94-'AMX Global Tab (C)'!O94)*('AMX Global Tab (C)'!$E$103*(1+Inflation)^K1)</f>
        <v>2855786.6094550616</v>
      </c>
      <c r="L7" s="323">
        <f>('AMX Global Tab (C)'!Q94-'AMX Global Tab (C)'!P94)*('AMX Global Tab (C)'!$E$103*(1+Inflation)^L1)</f>
        <v>2978228.4603354544</v>
      </c>
      <c r="M7" s="323">
        <f>('AMX Global Tab (C)'!R94-'AMX Global Tab (C)'!Q94)*('AMX Global Tab (C)'!$E$103*(1+Inflation)^M1)</f>
        <v>3105920.0055723581</v>
      </c>
      <c r="N7" s="323">
        <f>('AMX Global Tab (C)'!S94-'AMX Global Tab (C)'!R94)*('AMX Global Tab (C)'!$E$103*(1+Inflation)^N1)</f>
        <v>3239086.3258112883</v>
      </c>
      <c r="O7" s="323">
        <f>('AMX Global Tab (C)'!T94-'AMX Global Tab (C)'!S94)*('AMX Global Tab (C)'!$E$103*(1+Inflation)^O1)</f>
        <v>3377962.1520304396</v>
      </c>
      <c r="P7" s="323">
        <f>('AMX Global Tab (C)'!U94-'AMX Global Tab (C)'!T94)*('AMX Global Tab (C)'!$E$103*(1+Inflation)^P1)</f>
        <v>3522792.2792987316</v>
      </c>
      <c r="Q7" s="323">
        <f>('AMX Global Tab (C)'!V94-'AMX Global Tab (C)'!U94)*('AMX Global Tab (C)'!$E$103*(1+Inflation)^Q1)</f>
        <v>3673831.9982736851</v>
      </c>
      <c r="R7" s="323">
        <f>('AMX Global Tab (C)'!W94-'AMX Global Tab (C)'!V94)*('AMX Global Tab (C)'!$E$103*(1+Inflation)^R1)</f>
        <v>3831347.5451996583</v>
      </c>
      <c r="S7" s="323">
        <f>('AMX Global Tab (C)'!X94-'AMX Global Tab (C)'!W94)*('AMX Global Tab (C)'!$E$103*(1+Inflation)^S1)</f>
        <v>3995616.5712000853</v>
      </c>
      <c r="T7" s="323">
        <f>('AMX Global Tab (C)'!Y94-'AMX Global Tab (C)'!X94)*('AMX Global Tab (C)'!$E$103*(1+Inflation)^T1)</f>
        <v>4166928.631690274</v>
      </c>
      <c r="U7" s="323">
        <f>('AMX Global Tab (C)'!Z94-'AMX Global Tab (C)'!Y94)*('AMX Global Tab (C)'!$E$103*(1+Inflation)^U1)</f>
        <v>4345585.6967739863</v>
      </c>
      <c r="V7" s="323">
        <f>('AMX Global Tab (C)'!AA94-'AMX Global Tab (C)'!Z94)*('AMX Global Tab (C)'!$E$103*(1+Inflation)^V1)</f>
        <v>4531902.6835231744</v>
      </c>
      <c r="W7" s="323">
        <f>('AMX Global Tab (C)'!AB94-'AMX Global Tab (C)'!AA94)*('AMX Global Tab (C)'!$E$103*(1+Inflation)^W1)</f>
        <v>4726208.0110792341</v>
      </c>
      <c r="X7" s="323">
        <f>('AMX Global Tab (C)'!AC94-'AMX Global Tab (C)'!AB94)*('AMX Global Tab (C)'!$E$103*(1+Inflation)^X1)</f>
        <v>4928844.1795542445</v>
      </c>
      <c r="Y7" s="323">
        <f>('AMX Global Tab (C)'!AD94-'AMX Global Tab (C)'!AC94)*('AMX Global Tab (C)'!$E$103*(1+Inflation)^Y1)</f>
        <v>5140168.3737526797</v>
      </c>
      <c r="Z7" s="323">
        <f>('AMX Global Tab (C)'!AE94-'AMX Global Tab (C)'!AD94)*('AMX Global Tab (C)'!$E$103*(1+Inflation)^Z1)</f>
        <v>5360553.0927773239</v>
      </c>
      <c r="AA7" s="323">
        <f>('AMX Global Tab (C)'!AF94-'AMX Global Tab (C)'!AE94)*('AMX Global Tab (C)'!$E$103*(1+Inflation)^AA1)</f>
        <v>5590386.8066301532</v>
      </c>
    </row>
    <row r="8" spans="1:27">
      <c r="B8" s="320" t="s">
        <v>11</v>
      </c>
      <c r="C8" s="320" t="s">
        <v>726</v>
      </c>
      <c r="G8" s="322">
        <f>'AMX Global Tab (C)'!K111*('AMX Global Tab (C)'!$E$103)*((1+Inflation)^G1)</f>
        <v>2090702.3417283949</v>
      </c>
      <c r="H8" s="322">
        <f>'AMX Global Tab (C)'!L111*('AMX Global Tab (C)'!$E$103)*((1+Inflation)^H1)</f>
        <v>2180341.2046300001</v>
      </c>
      <c r="I8" s="322">
        <f>'AMX Global Tab (C)'!M111*('AMX Global Tab (C)'!$E$103)*((1+Inflation)^I1)</f>
        <v>2273823.3337785113</v>
      </c>
      <c r="J8" s="322">
        <f>'AMX Global Tab (C)'!N111*('AMX Global Tab (C)'!$E$103)*((1+Inflation)^J1)</f>
        <v>2371313.5092142643</v>
      </c>
      <c r="K8" s="322">
        <f>'AMX Global Tab (C)'!O111*('AMX Global Tab (C)'!$E$103)*((1+Inflation)^K1)</f>
        <v>2472983.5759218256</v>
      </c>
      <c r="L8" s="322">
        <f>'AMX Global Tab (C)'!P111*('AMX Global Tab (C)'!$E$103)*((1+Inflation)^L1)</f>
        <v>2579012.7467394737</v>
      </c>
      <c r="M8" s="322">
        <f>'AMX Global Tab (C)'!Q111*('AMX Global Tab (C)'!$E$103)*((1+Inflation)^M1)</f>
        <v>2689587.9182559284</v>
      </c>
      <c r="N8" s="322">
        <f>'AMX Global Tab (C)'!R111*('AMX Global Tab (C)'!$E$103)*((1+Inflation)^N1)</f>
        <v>2804904.0002511516</v>
      </c>
      <c r="O8" s="322">
        <f>'AMX Global Tab (C)'!S111*('AMX Global Tab (C)'!$E$103)*((1+Inflation)^O1)</f>
        <v>2925164.2592619192</v>
      </c>
      <c r="P8" s="322">
        <f>'AMX Global Tab (C)'!T111*('AMX Global Tab (C)'!$E$103)*((1+Inflation)^P1)</f>
        <v>3050580.6768777743</v>
      </c>
      <c r="Q8" s="322">
        <f>'AMX Global Tab (C)'!U111*('AMX Global Tab (C)'!$E$103)*((1+Inflation)^Q1)</f>
        <v>3181374.3233989086</v>
      </c>
      <c r="R8" s="322">
        <f>'AMX Global Tab (C)'!V111*('AMX Global Tab (C)'!$E$103)*((1+Inflation)^R1)</f>
        <v>3317775.7475146367</v>
      </c>
      <c r="S8" s="322">
        <f>'AMX Global Tab (C)'!W111*('AMX Global Tab (C)'!$E$103)*((1+Inflation)^S1)</f>
        <v>3460025.3826893265</v>
      </c>
      <c r="T8" s="322">
        <f>'AMX Global Tab (C)'!X111*('AMX Global Tab (C)'!$E$103)*((1+Inflation)^T1)</f>
        <v>3608373.9709721319</v>
      </c>
      <c r="U8" s="322">
        <f>'AMX Global Tab (C)'!Y111*('AMX Global Tab (C)'!$E$103)*((1+Inflation)^U1)</f>
        <v>3763083.0049775615</v>
      </c>
      <c r="V8" s="322">
        <f>'AMX Global Tab (C)'!Z111*('AMX Global Tab (C)'!$E$103)*((1+Inflation)^V1)</f>
        <v>3924425.1888159732</v>
      </c>
      <c r="W8" s="322">
        <f>'AMX Global Tab (C)'!AA111*('AMX Global Tab (C)'!$E$103)*((1+Inflation)^W1)</f>
        <v>4092684.9187864577</v>
      </c>
      <c r="X8" s="322">
        <f>'AMX Global Tab (C)'!AB111*('AMX Global Tab (C)'!$E$103)*((1+Inflation)^X1)</f>
        <v>4268158.7846794268</v>
      </c>
      <c r="Y8" s="322">
        <f>'AMX Global Tab (C)'!AC111*('AMX Global Tab (C)'!$E$103)*((1+Inflation)^Y1)</f>
        <v>4451156.0925725568</v>
      </c>
      <c r="Z8" s="322">
        <f>'AMX Global Tab (C)'!AD111*('AMX Global Tab (C)'!$E$103)*((1+Inflation)^Z1)</f>
        <v>4641999.4100416051</v>
      </c>
      <c r="AA8" s="322">
        <f>'AMX Global Tab (C)'!AE111*('AMX Global Tab (C)'!$E$103)*((1+Inflation)^AA1)</f>
        <v>4841025.1347471382</v>
      </c>
    </row>
    <row r="9" spans="1:27">
      <c r="B9" s="320" t="s">
        <v>11</v>
      </c>
      <c r="C9" s="320" t="s">
        <v>729</v>
      </c>
      <c r="G9" s="332">
        <f>('AMX Global Tab (C)'!$E$100*('AMX Global Tab (C)'!L108))*((1+Inflation)^G1)</f>
        <v>2059940.1486097085</v>
      </c>
      <c r="H9" s="332">
        <f>('AMX Global Tab (C)'!$E$100*('AMX Global Tab (C)'!M108))*((1+Inflation)^H1)</f>
        <v>2162182.3250833345</v>
      </c>
      <c r="I9" s="332">
        <f>('AMX Global Tab (C)'!$E$100*('AMX Global Tab (C)'!N108))*((1+Inflation)^I1)</f>
        <v>2251748.118074188</v>
      </c>
      <c r="J9" s="332">
        <f>('AMX Global Tab (C)'!$E$100*('AMX Global Tab (C)'!O108))*((1+Inflation)^J1)</f>
        <v>2327680.0482578692</v>
      </c>
      <c r="K9" s="332">
        <f>('AMX Global Tab (C)'!$E$100*('AMX Global Tab (C)'!P108))*((1+Inflation)^K1)</f>
        <v>2393558.9664869718</v>
      </c>
      <c r="L9" s="332">
        <f>('AMX Global Tab (C)'!$E$100*('AMX Global Tab (C)'!Q108))*((1+Inflation)^L1)</f>
        <v>2447050.610763215</v>
      </c>
      <c r="M9" s="332">
        <f>('AMX Global Tab (C)'!$E$100*('AMX Global Tab (C)'!R108))*((1+Inflation)^M1)</f>
        <v>2520462.1290861117</v>
      </c>
      <c r="N9" s="332">
        <f>('AMX Global Tab (C)'!$E$100*('AMX Global Tab (C)'!S108))*((1+Inflation)^N1)</f>
        <v>2596075.9929586947</v>
      </c>
      <c r="O9" s="332">
        <f>('AMX Global Tab (C)'!$E$100*('AMX Global Tab (C)'!T108))*((1+Inflation)^O1)</f>
        <v>2673958.2727474556</v>
      </c>
      <c r="P9" s="332">
        <f>('AMX Global Tab (C)'!$E$100*('AMX Global Tab (C)'!U108))*((1+Inflation)^P1)</f>
        <v>2754177.020929879</v>
      </c>
      <c r="Q9" s="332">
        <f>('AMX Global Tab (C)'!$E$100*('AMX Global Tab (C)'!V108))*((1+Inflation)^Q1)</f>
        <v>2836802.3315577758</v>
      </c>
      <c r="R9" s="332">
        <f>('AMX Global Tab (C)'!$E$100*('AMX Global Tab (C)'!W108))*((1+Inflation)^R1)</f>
        <v>2921906.4015045087</v>
      </c>
      <c r="S9" s="332">
        <f>('AMX Global Tab (C)'!$E$100*('AMX Global Tab (C)'!X108))*((1+Inflation)^S1)</f>
        <v>3009563.5935496436</v>
      </c>
      <c r="T9" s="332">
        <f>('AMX Global Tab (C)'!$E$100*('AMX Global Tab (C)'!Y108))*((1+Inflation)^T1)</f>
        <v>3099850.5013561333</v>
      </c>
      <c r="U9" s="332">
        <f>('AMX Global Tab (C)'!$E$100*('AMX Global Tab (C)'!Z108))*((1+Inflation)^U1)</f>
        <v>3192846.0163968173</v>
      </c>
      <c r="V9" s="332">
        <f>('AMX Global Tab (C)'!$E$100*('AMX Global Tab (C)'!AA108))*((1+Inflation)^V1)</f>
        <v>3288631.3968887213</v>
      </c>
      <c r="W9" s="332">
        <f>('AMX Global Tab (C)'!$E$100*('AMX Global Tab (C)'!AB108))*((1+Inflation)^W1)</f>
        <v>3387290.338795383</v>
      </c>
      <c r="X9" s="332">
        <f>('AMX Global Tab (C)'!$E$100*('AMX Global Tab (C)'!AC108))*((1+Inflation)^X1)</f>
        <v>3488909.0489592445</v>
      </c>
      <c r="Y9" s="332">
        <f>('AMX Global Tab (C)'!$E$100*('AMX Global Tab (C)'!AD108))*((1+Inflation)^Y1)</f>
        <v>3593576.3204280217</v>
      </c>
      <c r="Z9" s="332">
        <f>('AMX Global Tab (C)'!$E$100*('AMX Global Tab (C)'!AE108))*((1+Inflation)^Z1)</f>
        <v>3701383.6100408626</v>
      </c>
      <c r="AA9" s="332">
        <f>('AMX Global Tab (C)'!$E$100*('AMX Global Tab (C)'!AF108))*((1+Inflation)^AA1)</f>
        <v>3812425.1183420876</v>
      </c>
    </row>
    <row r="10" spans="1:27">
      <c r="B10" s="320" t="s">
        <v>1</v>
      </c>
      <c r="C10" s="320" t="s">
        <v>731</v>
      </c>
      <c r="G10" s="25">
        <f>'AMX Global Tab (C)'!L107*(SUM('AMX Global Tab (C)'!$B$108:$B$110))*((1+Inflation)^G1)</f>
        <v>920820</v>
      </c>
      <c r="H10" s="25">
        <f>'AMX Global Tab (C)'!M107*(SUM('AMX Global Tab (C)'!$B$108:$B$110))*((1+Inflation)^H1)</f>
        <v>1102472.0030400001</v>
      </c>
      <c r="I10" s="25">
        <f>'AMX Global Tab (C)'!N107*(SUM('AMX Global Tab (C)'!$B$108:$B$110))*((1+Inflation)^I1)</f>
        <v>3483056.3305936502</v>
      </c>
      <c r="J10" s="25">
        <f>'AMX Global Tab (C)'!O107*(SUM('AMX Global Tab (C)'!$B$108:$B$110))*((1+Inflation)^J1)</f>
        <v>626337.38027524645</v>
      </c>
      <c r="K10" s="25">
        <f>'AMX Global Tab (C)'!P107*(SUM('AMX Global Tab (C)'!$B$108:$B$110))*((1+Inflation)^K1)</f>
        <v>0</v>
      </c>
      <c r="L10" s="25">
        <f>'AMX Global Tab (C)'!Q107*(SUM('AMX Global Tab (C)'!$B$108:$B$110))*((1+Inflation)^L1)</f>
        <v>0</v>
      </c>
      <c r="M10" s="25">
        <f>'AMX Global Tab (C)'!R107*(SUM('AMX Global Tab (C)'!$B$108:$B$110))*((1+Inflation)^M1)</f>
        <v>0</v>
      </c>
      <c r="N10" s="25">
        <f>'AMX Global Tab (C)'!S107*(SUM('AMX Global Tab (C)'!$B$108:$B$110))*((1+Inflation)^N1)</f>
        <v>0</v>
      </c>
      <c r="O10" s="25">
        <f>'AMX Global Tab (C)'!T107*(SUM('AMX Global Tab (C)'!$B$108:$B$110))*((1+Inflation)^O1)</f>
        <v>0</v>
      </c>
      <c r="P10" s="25">
        <f>'AMX Global Tab (C)'!U107*(SUM('AMX Global Tab (C)'!$B$108:$B$110))*((1+Inflation)^P1)</f>
        <v>0</v>
      </c>
      <c r="Q10" s="25">
        <f>'AMX Global Tab (C)'!V107*(SUM('AMX Global Tab (C)'!$B$108:$B$110))*((1+Inflation)^Q1)</f>
        <v>0</v>
      </c>
      <c r="R10" s="25">
        <f>'AMX Global Tab (C)'!W107*(SUM('AMX Global Tab (C)'!$B$108:$B$110))*((1+Inflation)^R1)</f>
        <v>0</v>
      </c>
      <c r="S10" s="25">
        <f>'AMX Global Tab (C)'!X107*(SUM('AMX Global Tab (C)'!$B$108:$B$110))*((1+Inflation)^S1)</f>
        <v>0</v>
      </c>
      <c r="T10" s="25">
        <f>'AMX Global Tab (C)'!Y107*(SUM('AMX Global Tab (C)'!$B$108:$B$110))*((1+Inflation)^T1)</f>
        <v>0</v>
      </c>
      <c r="U10" s="25">
        <f>'AMX Global Tab (C)'!Z107*(SUM('AMX Global Tab (C)'!$B$108:$B$110))*((1+Inflation)^U1)</f>
        <v>0</v>
      </c>
      <c r="V10" s="25">
        <f>'AMX Global Tab (C)'!AA107*(SUM('AMX Global Tab (C)'!$B$108:$B$110))*((1+Inflation)^V1)</f>
        <v>0</v>
      </c>
      <c r="W10" s="25">
        <f>'AMX Global Tab (C)'!AB107*(SUM('AMX Global Tab (C)'!$B$108:$B$110))*((1+Inflation)^W1)</f>
        <v>0</v>
      </c>
      <c r="X10" s="25">
        <f>'AMX Global Tab (C)'!AC107*(SUM('AMX Global Tab (C)'!$B$108:$B$110))*((1+Inflation)^X1)</f>
        <v>0</v>
      </c>
      <c r="Y10" s="25">
        <f>'AMX Global Tab (C)'!AD107*(SUM('AMX Global Tab (C)'!$B$108:$B$110))*((1+Inflation)^Y1)</f>
        <v>0</v>
      </c>
      <c r="Z10" s="25">
        <f>'AMX Global Tab (C)'!AE107*(SUM('AMX Global Tab (C)'!$B$108:$B$110))*((1+Inflation)^Z1)</f>
        <v>0</v>
      </c>
      <c r="AA10" s="25">
        <f>'AMX Global Tab (C)'!AF107*(SUM('AMX Global Tab (C)'!$B$108:$B$110))*((1+Inflation)^AA1)</f>
        <v>0</v>
      </c>
    </row>
    <row r="11" spans="1:27">
      <c r="B11" s="320" t="s">
        <v>11</v>
      </c>
      <c r="C11" s="320" t="s">
        <v>730</v>
      </c>
      <c r="G11" s="25">
        <f>('AMX Global Tab (C)'!$E$100*('AMX Global Tab (C)'!L109))*((1+Inflation)^G1)</f>
        <v>4619528.4997526649</v>
      </c>
      <c r="H11" s="25">
        <f>('AMX Global Tab (C)'!$E$100*('AMX Global Tab (C)'!M109))*((1+Inflation)^H1)</f>
        <v>4758114.3547452446</v>
      </c>
      <c r="I11" s="25">
        <f>('AMX Global Tab (C)'!$E$100*('AMX Global Tab (C)'!N109))*((1+Inflation)^I1)</f>
        <v>4900857.7853876026</v>
      </c>
      <c r="J11" s="25">
        <f>('AMX Global Tab (C)'!$E$100*('AMX Global Tab (C)'!O109))*((1+Inflation)^J1)</f>
        <v>5047883.5189492302</v>
      </c>
      <c r="K11" s="25">
        <f>('AMX Global Tab (C)'!$E$100*('AMX Global Tab (C)'!P109))*((1+Inflation)^K1)</f>
        <v>5199320.0245177066</v>
      </c>
      <c r="L11" s="25">
        <f>('AMX Global Tab (C)'!$E$100*('AMX Global Tab (C)'!Q109))*((1+Inflation)^L1)</f>
        <v>5355299.6252532378</v>
      </c>
      <c r="M11" s="25">
        <f>('AMX Global Tab (C)'!$E$100*('AMX Global Tab (C)'!R109))*((1+Inflation)^M1)</f>
        <v>5515958.614010836</v>
      </c>
      <c r="N11" s="25">
        <f>('AMX Global Tab (C)'!$E$100*('AMX Global Tab (C)'!S109))*((1+Inflation)^N1)</f>
        <v>5681437.37243116</v>
      </c>
      <c r="O11" s="25">
        <f>('AMX Global Tab (C)'!$E$100*('AMX Global Tab (C)'!T109))*((1+Inflation)^O1)</f>
        <v>5851880.4936040947</v>
      </c>
      <c r="P11" s="25">
        <f>('AMX Global Tab (C)'!$E$100*('AMX Global Tab (C)'!U109))*((1+Inflation)^P1)</f>
        <v>6027436.9084122181</v>
      </c>
      <c r="Q11" s="25">
        <f>('AMX Global Tab (C)'!$E$100*('AMX Global Tab (C)'!V109))*((1+Inflation)^Q1)</f>
        <v>6208260.0156645849</v>
      </c>
      <c r="R11" s="25">
        <f>('AMX Global Tab (C)'!$E$100*('AMX Global Tab (C)'!W109))*((1+Inflation)^R1)</f>
        <v>6394507.8161345208</v>
      </c>
      <c r="S11" s="25">
        <f>('AMX Global Tab (C)'!$E$100*('AMX Global Tab (C)'!X109))*((1+Inflation)^S1)</f>
        <v>6586474.7774795694</v>
      </c>
      <c r="T11" s="25">
        <f>('AMX Global Tab (C)'!$E$100*('AMX Global Tab (C)'!Y109))*((1+Inflation)^T1)</f>
        <v>6784204.6994707994</v>
      </c>
      <c r="U11" s="25">
        <f>('AMX Global Tab (C)'!$E$100*('AMX Global Tab (C)'!Z109))*((1+Inflation)^U1)</f>
        <v>6987870.5894817729</v>
      </c>
      <c r="V11" s="25">
        <f>('AMX Global Tab (C)'!$E$100*('AMX Global Tab (C)'!AA109))*((1+Inflation)^V1)</f>
        <v>7197650.6486638775</v>
      </c>
      <c r="W11" s="25">
        <f>('AMX Global Tab (C)'!$E$100*('AMX Global Tab (C)'!AB109))*((1+Inflation)^W1)</f>
        <v>7413728.4278663769</v>
      </c>
      <c r="X11" s="25">
        <f>('AMX Global Tab (C)'!$E$100*('AMX Global Tab (C)'!AC109))*((1+Inflation)^X1)</f>
        <v>7636292.9882372282</v>
      </c>
      <c r="Y11" s="25">
        <f>('AMX Global Tab (C)'!$E$100*('AMX Global Tab (C)'!AD109))*((1+Inflation)^Y1)</f>
        <v>7865539.0666452525</v>
      </c>
      <c r="Z11" s="25">
        <f>('AMX Global Tab (C)'!$E$100*('AMX Global Tab (C)'!AE109))*((1+Inflation)^Z1)</f>
        <v>8101667.2460683426</v>
      </c>
      <c r="AA11" s="25">
        <f>('AMX Global Tab (C)'!$E$100*('AMX Global Tab (C)'!AF109))*((1+Inflation)^AA1)</f>
        <v>8344884.131096838</v>
      </c>
    </row>
    <row r="12" spans="1:27">
      <c r="B12" s="320" t="s">
        <v>11</v>
      </c>
      <c r="C12" s="30" t="s">
        <v>749</v>
      </c>
      <c r="G12" s="25">
        <f>('AMX Global Tab (C)'!$I$140+'AMX Global Tab (C)'!$I$141)*((1+Inflation)^'MM Repl Benefit 10yr'!G1)</f>
        <v>1056367.407132</v>
      </c>
      <c r="H12" s="25">
        <f>('AMX Global Tab (C)'!$I$140+'AMX Global Tab (C)'!$I$141)*((1+Inflation)^'MM Repl Benefit 10yr'!H1)</f>
        <v>1088058.4293459598</v>
      </c>
      <c r="I12" s="25">
        <f>('AMX Global Tab (C)'!$I$140+'AMX Global Tab (C)'!$I$141)*((1+Inflation)^'MM Repl Benefit 10yr'!I1)</f>
        <v>1120700.1822263387</v>
      </c>
      <c r="J12" s="25">
        <f>('AMX Global Tab (C)'!$I$140+'AMX Global Tab (C)'!$I$141)*((1+Inflation)^'MM Repl Benefit 10yr'!J1)</f>
        <v>1154321.1876931288</v>
      </c>
      <c r="K12" s="25">
        <f>('AMX Global Tab (C)'!$I$140+'AMX Global Tab (C)'!$I$141)*((1+Inflation)^'MM Repl Benefit 10yr'!K1)</f>
        <v>1188950.8233239225</v>
      </c>
      <c r="L12" s="25">
        <f>('AMX Global Tab (C)'!$I$140+'AMX Global Tab (C)'!$I$141)*((1+Inflation)^'MM Repl Benefit 10yr'!L1)</f>
        <v>1224619.3480236402</v>
      </c>
      <c r="M12" s="25">
        <f>('AMX Global Tab (C)'!$I$140+'AMX Global Tab (C)'!$I$141)*((1+Inflation)^'MM Repl Benefit 10yr'!M1)</f>
        <v>1261357.9284643496</v>
      </c>
      <c r="N12" s="25">
        <f>('AMX Global Tab (C)'!$I$140+'AMX Global Tab (C)'!$I$141)*((1+Inflation)^'MM Repl Benefit 10yr'!N1)</f>
        <v>1299198.6663182799</v>
      </c>
      <c r="O12" s="25">
        <f>('AMX Global Tab (C)'!$I$140+'AMX Global Tab (C)'!$I$141)*((1+Inflation)^'MM Repl Benefit 10yr'!O1)</f>
        <v>1338174.6263078284</v>
      </c>
      <c r="P12" s="25">
        <f>('AMX Global Tab (C)'!$I$140+'AMX Global Tab (C)'!$I$141)*((1+Inflation)^'MM Repl Benefit 10yr'!P1)</f>
        <v>1378319.8650970631</v>
      </c>
      <c r="Q12" s="25">
        <f>('AMX Global Tab (C)'!$I$140+'AMX Global Tab (C)'!$I$141)*((1+Inflation)^'MM Repl Benefit 10yr'!Q1)</f>
        <v>1419669.4610499751</v>
      </c>
      <c r="R12" s="25">
        <f>('AMX Global Tab (C)'!$I$140+'AMX Global Tab (C)'!$I$141)*((1+Inflation)^'MM Repl Benefit 10yr'!R1)</f>
        <v>1462259.5448814742</v>
      </c>
      <c r="S12" s="25">
        <f>('AMX Global Tab (C)'!$I$140+'AMX Global Tab (C)'!$I$141)*((1+Inflation)^'MM Repl Benefit 10yr'!S1)</f>
        <v>1506127.3312279184</v>
      </c>
      <c r="T12" s="25">
        <f>('AMX Global Tab (C)'!$I$140+'AMX Global Tab (C)'!$I$141)*((1+Inflation)^'MM Repl Benefit 10yr'!T1)</f>
        <v>1551311.1511647562</v>
      </c>
      <c r="U12" s="25">
        <f>('AMX Global Tab (C)'!$I$140+'AMX Global Tab (C)'!$I$141)*((1+Inflation)^'MM Repl Benefit 10yr'!U1)</f>
        <v>1597850.4856996988</v>
      </c>
      <c r="V12" s="25">
        <f>('AMX Global Tab (C)'!$I$140+'AMX Global Tab (C)'!$I$141)*((1+Inflation)^'MM Repl Benefit 10yr'!V1)</f>
        <v>1645786.0002706896</v>
      </c>
      <c r="W12" s="25">
        <f>('AMX Global Tab (C)'!$I$140+'AMX Global Tab (C)'!$I$141)*((1+Inflation)^'MM Repl Benefit 10yr'!W1)</f>
        <v>1695159.5802788101</v>
      </c>
      <c r="X12" s="25">
        <f>('AMX Global Tab (C)'!$I$140+'AMX Global Tab (C)'!$I$141)*((1+Inflation)^'MM Repl Benefit 10yr'!X1)</f>
        <v>1746014.3676871746</v>
      </c>
      <c r="Y12" s="25">
        <f>('AMX Global Tab (C)'!$I$140+'AMX Global Tab (C)'!$I$141)*((1+Inflation)^'MM Repl Benefit 10yr'!Y1)</f>
        <v>1798394.7987177898</v>
      </c>
      <c r="Z12" s="25">
        <f>('AMX Global Tab (C)'!$I$140+'AMX Global Tab (C)'!$I$141)*((1+Inflation)^'MM Repl Benefit 10yr'!Z1)</f>
        <v>1852346.6426793234</v>
      </c>
      <c r="AA12" s="25">
        <f>('AMX Global Tab (C)'!$I$140+'AMX Global Tab (C)'!$I$141)*((1+Inflation)^'MM Repl Benefit 10yr'!AA1)</f>
        <v>1907917.0419597027</v>
      </c>
    </row>
    <row r="13" spans="1:27" s="32" customFormat="1">
      <c r="G13" s="111"/>
      <c r="H13" s="111"/>
      <c r="I13" s="111"/>
      <c r="J13" s="111"/>
      <c r="K13" s="111"/>
      <c r="L13" s="111"/>
      <c r="M13" s="111"/>
      <c r="N13" s="111"/>
      <c r="O13" s="111"/>
      <c r="P13" s="111"/>
      <c r="Q13" s="111"/>
      <c r="R13" s="111"/>
      <c r="S13" s="111"/>
      <c r="T13" s="111"/>
      <c r="U13" s="111"/>
      <c r="V13" s="111"/>
      <c r="W13" s="111"/>
      <c r="X13" s="111"/>
      <c r="Y13" s="111"/>
      <c r="Z13" s="111"/>
      <c r="AA13" s="111"/>
    </row>
    <row r="14" spans="1:27">
      <c r="C14" s="321" t="s">
        <v>709</v>
      </c>
      <c r="D14" s="323">
        <f>SUM(G15:AA15)</f>
        <v>378080403.11355239</v>
      </c>
      <c r="G14" s="322"/>
      <c r="H14" s="322"/>
      <c r="I14" s="322"/>
      <c r="J14" s="322"/>
      <c r="K14" s="322"/>
      <c r="L14" s="322"/>
      <c r="M14" s="322"/>
      <c r="N14" s="322"/>
      <c r="O14" s="322"/>
      <c r="P14" s="322"/>
      <c r="Q14" s="322"/>
      <c r="R14" s="322"/>
      <c r="S14" s="322"/>
      <c r="T14" s="322"/>
      <c r="U14" s="322"/>
      <c r="V14" s="322"/>
      <c r="W14" s="322"/>
      <c r="X14" s="322"/>
      <c r="Y14" s="322"/>
      <c r="Z14" s="322"/>
      <c r="AA14" s="322"/>
    </row>
    <row r="15" spans="1:27">
      <c r="C15" s="321" t="s">
        <v>695</v>
      </c>
      <c r="D15" s="325">
        <f>NPV('AMX Global Tab (C)'!$B$13,G15:AA15)</f>
        <v>169503904.01621589</v>
      </c>
      <c r="G15" s="322">
        <f>SUM(G7:G12)</f>
        <v>13161688.928972768</v>
      </c>
      <c r="H15" s="322">
        <f t="shared" ref="H15:AA15" si="0">SUM(H7:H12)</f>
        <v>13809013.270143321</v>
      </c>
      <c r="I15" s="322">
        <f t="shared" si="0"/>
        <v>16655983.305731742</v>
      </c>
      <c r="J15" s="322">
        <f t="shared" si="0"/>
        <v>14265914.270260599</v>
      </c>
      <c r="K15" s="322">
        <f t="shared" si="0"/>
        <v>14110599.999705488</v>
      </c>
      <c r="L15" s="322">
        <f t="shared" si="0"/>
        <v>14584210.791115021</v>
      </c>
      <c r="M15" s="322">
        <f t="shared" si="0"/>
        <v>15093286.595389584</v>
      </c>
      <c r="N15" s="322">
        <f t="shared" si="0"/>
        <v>15620702.357770575</v>
      </c>
      <c r="O15" s="322">
        <f t="shared" si="0"/>
        <v>16167139.803951738</v>
      </c>
      <c r="P15" s="322">
        <f t="shared" si="0"/>
        <v>16733306.750615666</v>
      </c>
      <c r="Q15" s="322">
        <f t="shared" si="0"/>
        <v>17319938.129944928</v>
      </c>
      <c r="R15" s="322">
        <f t="shared" si="0"/>
        <v>17927797.055234797</v>
      </c>
      <c r="S15" s="322">
        <f t="shared" si="0"/>
        <v>18557807.656146541</v>
      </c>
      <c r="T15" s="322">
        <f t="shared" si="0"/>
        <v>19210668.954654094</v>
      </c>
      <c r="U15" s="322">
        <f t="shared" si="0"/>
        <v>19887235.793329835</v>
      </c>
      <c r="V15" s="322">
        <f t="shared" si="0"/>
        <v>20588395.918162439</v>
      </c>
      <c r="W15" s="322">
        <f t="shared" si="0"/>
        <v>21315071.276806261</v>
      </c>
      <c r="X15" s="322">
        <f t="shared" si="0"/>
        <v>22068219.369117316</v>
      </c>
      <c r="Y15" s="322">
        <f t="shared" si="0"/>
        <v>22848834.652116299</v>
      </c>
      <c r="Z15" s="322">
        <f t="shared" si="0"/>
        <v>23657950.001607455</v>
      </c>
      <c r="AA15" s="322">
        <f t="shared" si="0"/>
        <v>24496638.232775919</v>
      </c>
    </row>
    <row r="17" spans="1:27" s="290" customFormat="1"/>
    <row r="18" spans="1:27" ht="21">
      <c r="A18" s="291" t="s">
        <v>650</v>
      </c>
      <c r="C18" s="1" t="s">
        <v>445</v>
      </c>
      <c r="E18" s="292">
        <f>'AMX Global Tab (C)'!J19</f>
        <v>0</v>
      </c>
      <c r="F18" s="292">
        <f>'AMX Global Tab (C)'!K19</f>
        <v>0</v>
      </c>
      <c r="G18" s="292">
        <v>0</v>
      </c>
      <c r="H18" s="292">
        <v>0.1</v>
      </c>
      <c r="I18" s="292">
        <v>0.2</v>
      </c>
      <c r="J18" s="292">
        <v>0.3</v>
      </c>
      <c r="K18" s="292">
        <v>0.4</v>
      </c>
      <c r="L18" s="292">
        <v>0.5</v>
      </c>
      <c r="M18" s="292">
        <v>0.6</v>
      </c>
      <c r="N18" s="292">
        <v>0.7</v>
      </c>
      <c r="O18" s="292">
        <v>0.8</v>
      </c>
      <c r="P18" s="292">
        <v>0.9</v>
      </c>
      <c r="Q18" s="292">
        <v>1</v>
      </c>
      <c r="R18" s="292">
        <v>1</v>
      </c>
      <c r="S18" s="292">
        <v>1</v>
      </c>
      <c r="T18" s="292">
        <v>1</v>
      </c>
      <c r="U18" s="292">
        <v>1</v>
      </c>
      <c r="V18" s="292">
        <v>1</v>
      </c>
      <c r="W18" s="292">
        <v>1</v>
      </c>
      <c r="X18" s="292">
        <v>1</v>
      </c>
      <c r="Y18" s="292">
        <v>1</v>
      </c>
      <c r="Z18" s="292">
        <v>1</v>
      </c>
      <c r="AA18" s="292">
        <v>1</v>
      </c>
    </row>
    <row r="19" spans="1:27" ht="21">
      <c r="A19" s="291"/>
      <c r="C19" s="1" t="s">
        <v>652</v>
      </c>
      <c r="E19" s="292">
        <f>'AMX Global Tab (C)'!J20</f>
        <v>0</v>
      </c>
      <c r="F19" s="292">
        <f>'AMX Global Tab (C)'!K20</f>
        <v>0</v>
      </c>
      <c r="G19" s="292">
        <v>0</v>
      </c>
      <c r="H19" s="292">
        <v>0.1</v>
      </c>
      <c r="I19" s="292">
        <v>0.2</v>
      </c>
      <c r="J19" s="292">
        <v>0.3</v>
      </c>
      <c r="K19" s="292">
        <v>0.4</v>
      </c>
      <c r="L19" s="292">
        <v>0.5</v>
      </c>
      <c r="M19" s="292">
        <v>0.6</v>
      </c>
      <c r="N19" s="292">
        <v>0.7</v>
      </c>
      <c r="O19" s="292">
        <v>0.8</v>
      </c>
      <c r="P19" s="292">
        <v>0.9</v>
      </c>
      <c r="Q19" s="292">
        <v>1</v>
      </c>
      <c r="R19" s="292">
        <v>1</v>
      </c>
      <c r="S19" s="292">
        <v>1</v>
      </c>
      <c r="T19" s="292">
        <v>1</v>
      </c>
      <c r="U19" s="292">
        <v>1</v>
      </c>
      <c r="V19" s="292">
        <v>1</v>
      </c>
      <c r="W19" s="292">
        <v>1</v>
      </c>
      <c r="X19" s="292">
        <v>1</v>
      </c>
      <c r="Y19" s="292">
        <v>1</v>
      </c>
      <c r="Z19" s="292">
        <v>1</v>
      </c>
      <c r="AA19" s="292">
        <v>1</v>
      </c>
    </row>
    <row r="20" spans="1:27">
      <c r="C20" s="1" t="s">
        <v>753</v>
      </c>
      <c r="E20" s="357">
        <v>0</v>
      </c>
      <c r="F20" s="357">
        <f>'1. AMI Network (R)'!T1</f>
        <v>0</v>
      </c>
      <c r="G20" s="357">
        <f>'1. AMI Network (R)'!U1</f>
        <v>0</v>
      </c>
      <c r="H20" s="357">
        <f>'1. AMI Network (R)'!V1</f>
        <v>0</v>
      </c>
      <c r="I20" s="357">
        <f>'1. AMI Network (R)'!W1</f>
        <v>0</v>
      </c>
      <c r="J20" s="357">
        <f>'1. AMI Network (R)'!X1</f>
        <v>0</v>
      </c>
      <c r="K20" s="357">
        <f>'1. AMI Network (R)'!Y1</f>
        <v>0</v>
      </c>
      <c r="L20" s="357">
        <f>'1. AMI Network (R)'!Z1</f>
        <v>0</v>
      </c>
      <c r="M20" s="357">
        <f>'1. AMI Network (R)'!AA1</f>
        <v>0</v>
      </c>
      <c r="N20" s="357">
        <f>'1. AMI Network (R)'!AB1</f>
        <v>0</v>
      </c>
      <c r="O20" s="357">
        <f>'1. AMI Network (R)'!AC1</f>
        <v>0</v>
      </c>
      <c r="P20" s="357">
        <f>'1. AMI Network (R)'!AD1</f>
        <v>0</v>
      </c>
      <c r="Q20" s="357">
        <f>'1. AMI Network (R)'!AE1</f>
        <v>0</v>
      </c>
      <c r="R20" s="357">
        <f>'1. AMI Network (R)'!AF1</f>
        <v>0</v>
      </c>
      <c r="S20" s="357">
        <f>'1. AMI Network (R)'!AG1</f>
        <v>0</v>
      </c>
      <c r="T20" s="357">
        <f>'1. AMI Network (R)'!AH1</f>
        <v>0</v>
      </c>
      <c r="U20" s="357">
        <f>'1. AMI Network (R)'!AI1</f>
        <v>0</v>
      </c>
      <c r="V20" s="357">
        <f>'1. AMI Network (R)'!AJ1</f>
        <v>0</v>
      </c>
      <c r="W20" s="357">
        <f>'1. AMI Network (R)'!AK1</f>
        <v>0</v>
      </c>
      <c r="X20" s="357">
        <f>'1. AMI Network (R)'!AL1</f>
        <v>0</v>
      </c>
      <c r="Y20" s="357">
        <f>X20</f>
        <v>0</v>
      </c>
      <c r="Z20" s="357">
        <f t="shared" ref="Z20:AA20" si="1">Y20</f>
        <v>0</v>
      </c>
      <c r="AA20" s="357">
        <f t="shared" si="1"/>
        <v>0</v>
      </c>
    </row>
    <row r="21" spans="1:27">
      <c r="A21" s="320" t="s">
        <v>721</v>
      </c>
    </row>
    <row r="22" spans="1:27">
      <c r="B22" s="320" t="s">
        <v>11</v>
      </c>
      <c r="C22" s="320" t="s">
        <v>725</v>
      </c>
      <c r="G22" s="323">
        <f>('AMX Global Tab (C)'!L94-'AMX Global Tab (C)'!K94)*('AMX Global Tab (C)'!$E$103*(1+Inflation)^G1)*(1-G19)</f>
        <v>2414330.5317500001</v>
      </c>
      <c r="H22" s="323">
        <f>('AMX Global Tab (C)'!M94-'AMX Global Tab (C)'!L94)*('AMX Global Tab (C)'!$E$103*(1+Inflation)^H1)*(1-H19)</f>
        <v>2266060.4579689032</v>
      </c>
      <c r="I22" s="323">
        <f>('AMX Global Tab (C)'!N94-'AMX Global Tab (C)'!M94)*('AMX Global Tab (C)'!$E$103*(1+Inflation)^I1)*(1-I19)</f>
        <v>2100638.0445371601</v>
      </c>
      <c r="J22" s="323"/>
      <c r="K22" s="323"/>
      <c r="L22" s="323"/>
      <c r="M22" s="323"/>
      <c r="N22" s="323"/>
      <c r="O22" s="323"/>
      <c r="P22" s="323"/>
      <c r="Q22" s="323"/>
      <c r="R22" s="323"/>
      <c r="S22" s="323"/>
      <c r="T22" s="323"/>
      <c r="U22" s="323"/>
      <c r="V22" s="323"/>
      <c r="W22" s="323"/>
      <c r="X22" s="323"/>
      <c r="Y22" s="323"/>
      <c r="Z22" s="323"/>
      <c r="AA22" s="323"/>
    </row>
    <row r="23" spans="1:27">
      <c r="B23" s="320" t="s">
        <v>11</v>
      </c>
      <c r="C23" s="320" t="s">
        <v>726</v>
      </c>
      <c r="G23" s="322">
        <f>G8*(1-G19)</f>
        <v>2090702.3417283949</v>
      </c>
      <c r="H23" s="322">
        <f>H8*(1-H19)</f>
        <v>1962307.0841670001</v>
      </c>
      <c r="I23" s="322">
        <f>I8*(1-I19)</f>
        <v>1819058.6670228092</v>
      </c>
      <c r="J23" s="322"/>
      <c r="K23" s="322"/>
      <c r="L23" s="322"/>
      <c r="M23" s="322"/>
      <c r="N23" s="322"/>
      <c r="O23" s="322"/>
      <c r="P23" s="322"/>
      <c r="Q23" s="322"/>
      <c r="R23" s="322"/>
      <c r="S23" s="322"/>
      <c r="T23" s="322"/>
      <c r="U23" s="322"/>
      <c r="V23" s="322"/>
      <c r="W23" s="322"/>
      <c r="X23" s="322"/>
      <c r="Y23" s="322"/>
      <c r="Z23" s="322"/>
      <c r="AA23" s="322"/>
    </row>
    <row r="24" spans="1:27">
      <c r="B24" s="320" t="s">
        <v>11</v>
      </c>
      <c r="C24" s="320" t="s">
        <v>727</v>
      </c>
      <c r="G24" s="322">
        <f>G9*(1-G18)</f>
        <v>2059940.1486097085</v>
      </c>
      <c r="H24" s="322">
        <f>H9*(1-H18)</f>
        <v>1945964.0925750011</v>
      </c>
      <c r="I24" s="322">
        <f>I9*(1-I18)</f>
        <v>1801398.4944593506</v>
      </c>
      <c r="J24" s="322"/>
      <c r="K24" s="322"/>
      <c r="L24" s="322"/>
      <c r="M24" s="322"/>
      <c r="N24" s="322"/>
      <c r="O24" s="322"/>
      <c r="P24" s="322"/>
      <c r="Q24" s="322"/>
      <c r="R24" s="322"/>
      <c r="S24" s="322"/>
      <c r="T24" s="322"/>
      <c r="U24" s="322"/>
      <c r="V24" s="322"/>
      <c r="W24" s="322"/>
      <c r="X24" s="322"/>
      <c r="Y24" s="322"/>
      <c r="Z24" s="322"/>
      <c r="AA24" s="322"/>
    </row>
    <row r="25" spans="1:27">
      <c r="B25" s="320" t="s">
        <v>1</v>
      </c>
      <c r="C25" s="320" t="s">
        <v>736</v>
      </c>
      <c r="G25" s="322"/>
      <c r="H25" s="322"/>
      <c r="I25" s="323"/>
      <c r="J25" s="323">
        <f>('AMX Global Tab (C)'!O94-'AMX Global Tab (C)'!N94)*('AMX Global Tab (C)'!$E$106*(1+Inflation)^J1)*(1-J19)</f>
        <v>697496.48889893095</v>
      </c>
      <c r="K25" s="323">
        <f>('AMX Global Tab (C)'!P94-'AMX Global Tab (C)'!O94)*('AMX Global Tab (C)'!$E$106*(1+Inflation)^K1)*(1-K19)</f>
        <v>623487.12930897414</v>
      </c>
      <c r="L25" s="323">
        <f>('AMX Global Tab (C)'!Q94-'AMX Global Tab (C)'!P94)*('AMX Global Tab (C)'!$E$106*(1+Inflation)^L1)*(1-L19)</f>
        <v>541849.2833150815</v>
      </c>
      <c r="M25" s="323">
        <f>('AMX Global Tab (C)'!R94-'AMX Global Tab (C)'!Q94)*('AMX Global Tab (C)'!$E$106*(1+Inflation)^M1)*(1-M19)</f>
        <v>452064.85706977575</v>
      </c>
      <c r="N25" s="323">
        <f>('AMX Global Tab (C)'!S94-'AMX Global Tab (C)'!R94)*('AMX Global Tab (C)'!$E$106*(1+Inflation)^N1)*(1-N19)</f>
        <v>353585.35336248338</v>
      </c>
      <c r="O25" s="323">
        <f>('AMX Global Tab (C)'!T94-'AMX Global Tab (C)'!S94)*('AMX Global Tab (C)'!$E$106*(1+Inflation)^O1)*(1-O19)</f>
        <v>245830.21692526597</v>
      </c>
      <c r="P25" s="323">
        <f>('AMX Global Tab (C)'!U94-'AMX Global Tab (C)'!T94)*('AMX Global Tab (C)'!$E$106*(1+Inflation)^P1)*(1-P19)</f>
        <v>128185.09373796789</v>
      </c>
      <c r="Q25" s="323">
        <f>('AMX Global Tab (C)'!V94-'AMX Global Tab (C)'!U94)*('AMX Global Tab (C)'!$E$106*(1+Inflation)^Q1)*(1-Q19)</f>
        <v>0</v>
      </c>
      <c r="R25" s="322"/>
      <c r="S25" s="322"/>
      <c r="T25" s="322"/>
      <c r="U25" s="322"/>
      <c r="V25" s="322"/>
      <c r="W25" s="322"/>
      <c r="X25" s="322"/>
      <c r="Y25" s="322"/>
      <c r="Z25" s="322"/>
      <c r="AA25" s="322"/>
    </row>
    <row r="26" spans="1:27">
      <c r="B26" s="320" t="s">
        <v>1</v>
      </c>
      <c r="C26" s="320" t="s">
        <v>737</v>
      </c>
      <c r="G26" s="322"/>
      <c r="H26" s="322"/>
      <c r="I26" s="322"/>
      <c r="J26" s="322">
        <f>J8*(1-J19)*'AMX Global Tab (C)'!$E$106/'AMX Global Tab (C)'!$E$103</f>
        <v>604000.78759362653</v>
      </c>
      <c r="K26" s="322">
        <f>K8*(1-K19)*'AMX Global Tab (C)'!$E$106/'AMX Global Tab (C)'!$E$103</f>
        <v>539911.98973860277</v>
      </c>
      <c r="L26" s="322">
        <f>L8*(1-L19)*'AMX Global Tab (C)'!$E$106/'AMX Global Tab (C)'!$E$103</f>
        <v>469217.26358220441</v>
      </c>
      <c r="M26" s="322">
        <f>M8*(1-M19)*'AMX Global Tab (C)'!$E$106/'AMX Global Tab (C)'!$E$103</f>
        <v>391467.96300663316</v>
      </c>
      <c r="N26" s="322">
        <f>N8*(1-N19)*'AMX Global Tab (C)'!$E$106/'AMX Global Tab (C)'!$E$103</f>
        <v>306189.11394040694</v>
      </c>
      <c r="O26" s="322">
        <f>O8*(1-O19)*'AMX Global Tab (C)'!$E$106/'AMX Global Tab (C)'!$E$103</f>
        <v>212877.98146706782</v>
      </c>
      <c r="P26" s="322">
        <f>P8*(1-P19)*'AMX Global Tab (C)'!$E$106/'AMX Global Tab (C)'!$E$103</f>
        <v>111002.56246123419</v>
      </c>
      <c r="Q26" s="322">
        <f>Q8*(1-Q19)*'AMX Global Tab (C)'!$E$106/'AMX Global Tab (C)'!$E$103</f>
        <v>0</v>
      </c>
      <c r="R26" s="322"/>
      <c r="S26" s="322"/>
      <c r="T26" s="322"/>
      <c r="U26" s="322"/>
      <c r="V26" s="322"/>
      <c r="W26" s="322"/>
      <c r="X26" s="322"/>
      <c r="Y26" s="322"/>
      <c r="Z26" s="322"/>
      <c r="AA26" s="322"/>
    </row>
    <row r="27" spans="1:27">
      <c r="B27" s="320" t="s">
        <v>1</v>
      </c>
      <c r="C27" s="320" t="s">
        <v>738</v>
      </c>
      <c r="I27" s="322"/>
      <c r="J27" s="322">
        <f>J9*(1-J18)*'AMX Global Tab (C)'!$E$107/'AMX Global Tab (C)'!$E$100</f>
        <v>620509.97062178422</v>
      </c>
      <c r="K27" s="322">
        <f>K9*(1-K18)*'AMX Global Tab (C)'!$E$107/'AMX Global Tab (C)'!$E$100</f>
        <v>546918.76148329768</v>
      </c>
      <c r="L27" s="322">
        <f>L9*(1-L18)*'AMX Global Tab (C)'!$E$107/'AMX Global Tab (C)'!$E$100</f>
        <v>465951.15894507087</v>
      </c>
      <c r="M27" s="322">
        <f>M9*(1-M18)*'AMX Global Tab (C)'!$E$107/'AMX Global Tab (C)'!$E$100</f>
        <v>383943.75497073843</v>
      </c>
      <c r="N27" s="322">
        <f>N9*(1-N18)*'AMX Global Tab (C)'!$E$107/'AMX Global Tab (C)'!$E$100</f>
        <v>296596.55071489542</v>
      </c>
      <c r="O27" s="322">
        <f>O9*(1-O18)*'AMX Global Tab (C)'!$E$107/'AMX Global Tab (C)'!$E$100</f>
        <v>203662.96482422814</v>
      </c>
      <c r="P27" s="322">
        <f>P9*(1-P18)*'AMX Global Tab (C)'!$E$107/'AMX Global Tab (C)'!$E$100</f>
        <v>104886.42688447748</v>
      </c>
      <c r="Q27" s="322">
        <f>Q9*(1-Q18)*'AMX Global Tab (C)'!$E$107/'AMX Global Tab (C)'!$E$100</f>
        <v>0</v>
      </c>
    </row>
    <row r="28" spans="1:27">
      <c r="B28" s="320" t="s">
        <v>11</v>
      </c>
      <c r="C28" s="30" t="s">
        <v>749</v>
      </c>
      <c r="G28" s="323">
        <f>G12</f>
        <v>1056367.407132</v>
      </c>
      <c r="H28" s="323">
        <f>H12</f>
        <v>1088058.4293459598</v>
      </c>
      <c r="I28" s="323">
        <f>I12</f>
        <v>1120700.1822263387</v>
      </c>
      <c r="J28" s="323">
        <f>J12*(1-H19)</f>
        <v>1038889.068923816</v>
      </c>
      <c r="K28" s="323">
        <f>K12*(1-I19)</f>
        <v>951160.65865913802</v>
      </c>
      <c r="L28" s="323">
        <f t="shared" ref="L28:AA28" si="2">L12*(1-J19)</f>
        <v>857233.54361654806</v>
      </c>
      <c r="M28" s="323">
        <f t="shared" si="2"/>
        <v>756814.75707860978</v>
      </c>
      <c r="N28" s="323">
        <f t="shared" si="2"/>
        <v>649599.33315913996</v>
      </c>
      <c r="O28" s="323">
        <f t="shared" si="2"/>
        <v>535269.85052313132</v>
      </c>
      <c r="P28" s="323">
        <f t="shared" si="2"/>
        <v>413495.95952911902</v>
      </c>
      <c r="Q28" s="323">
        <f t="shared" si="2"/>
        <v>283933.89220999496</v>
      </c>
      <c r="R28" s="323"/>
      <c r="S28" s="323">
        <f t="shared" si="2"/>
        <v>0</v>
      </c>
      <c r="T28" s="323">
        <f t="shared" si="2"/>
        <v>0</v>
      </c>
      <c r="U28" s="323">
        <f t="shared" si="2"/>
        <v>0</v>
      </c>
      <c r="V28" s="323">
        <f t="shared" si="2"/>
        <v>0</v>
      </c>
      <c r="W28" s="323">
        <f t="shared" si="2"/>
        <v>0</v>
      </c>
      <c r="X28" s="323">
        <f t="shared" si="2"/>
        <v>0</v>
      </c>
      <c r="Y28" s="323">
        <f t="shared" si="2"/>
        <v>0</v>
      </c>
      <c r="Z28" s="323">
        <f t="shared" si="2"/>
        <v>0</v>
      </c>
      <c r="AA28" s="323">
        <f t="shared" si="2"/>
        <v>0</v>
      </c>
    </row>
    <row r="30" spans="1:27">
      <c r="A30" s="320" t="s">
        <v>720</v>
      </c>
    </row>
    <row r="31" spans="1:27">
      <c r="B31" s="320" t="s">
        <v>11</v>
      </c>
      <c r="C31" s="320" t="s">
        <v>711</v>
      </c>
      <c r="G31" s="322">
        <f>('AMX Global Tab (C)'!L94-'AMX Global Tab (C)'!K94)*(('AMX Global Tab (C)'!$E$26+'AMX Global Tab (C)'!$B$39)*(1+Inflation)^G1)*G19</f>
        <v>0</v>
      </c>
      <c r="H31" s="322">
        <f>('AMX Global Tab (C)'!M94-'AMX Global Tab (C)'!L94)*(('AMX Global Tab (C)'!$E$26+'AMX Global Tab (C)'!$B$39)*(1+Inflation)^H1)*H19</f>
        <v>225012.93570753594</v>
      </c>
      <c r="I31" s="322">
        <f>('AMX Global Tab (C)'!N94-'AMX Global Tab (C)'!M94)*(('AMX Global Tab (C)'!$E$26+'AMX Global Tab (C)'!$B$39)*(1+Inflation)^I1)*I19</f>
        <v>469320.73065199016</v>
      </c>
      <c r="J31" s="322">
        <f>('AMX Global Tab (C)'!O94-'AMX Global Tab (C)'!N94)*(('AMX Global Tab (C)'!$E$26+'AMX Global Tab (C)'!$B$39)*(1+Inflation)^J1)*J19</f>
        <v>734164.28546804038</v>
      </c>
      <c r="K31" s="322">
        <f>('AMX Global Tab (C)'!P94-'AMX Global Tab (C)'!O94)*(('AMX Global Tab (C)'!$E$26+'AMX Global Tab (C)'!$B$39)*(1+Inflation)^K1)*K19</f>
        <v>1020855.438943306</v>
      </c>
      <c r="L31" s="322">
        <f>('AMX Global Tab (C)'!Q94-'AMX Global Tab (C)'!P94)*(('AMX Global Tab (C)'!$E$26+'AMX Global Tab (C)'!$B$39)*(1+Inflation)^L1)*L19</f>
        <v>1330780.7698600036</v>
      </c>
      <c r="M31" s="322">
        <f>('AMX Global Tab (C)'!R94-'AMX Global Tab (C)'!Q94)*(('AMX Global Tab (C)'!$E$26+'AMX Global Tab (C)'!$B$39)*(1+Inflation)^M1)*M19</f>
        <v>1665405.5944413128</v>
      </c>
      <c r="N31" s="322">
        <f>('AMX Global Tab (C)'!S94-'AMX Global Tab (C)'!R94)*(('AMX Global Tab (C)'!$E$26+'AMX Global Tab (C)'!$B$39)*(1+Inflation)^N1)*N19</f>
        <v>2026278.1691868242</v>
      </c>
      <c r="O31" s="322">
        <f>('AMX Global Tab (C)'!T94-'AMX Global Tab (C)'!S94)*(('AMX Global Tab (C)'!$E$26+'AMX Global Tab (C)'!$B$39)*(1+Inflation)^O1)*O19</f>
        <v>2415034.1093608057</v>
      </c>
      <c r="P31" s="322">
        <f>('AMX Global Tab (C)'!U94-'AMX Global Tab (C)'!T94)*(('AMX Global Tab (C)'!$E$26+'AMX Global Tab (C)'!$B$39)*(1+Inflation)^P1)*P19</f>
        <v>2833401.0338995955</v>
      </c>
      <c r="Q31" s="322">
        <f>('AMX Global Tab (C)'!V94-'AMX Global Tab (C)'!U94)*(('AMX Global Tab (C)'!$E$26+'AMX Global Tab (C)'!$B$39)*(1+Inflation)^Q1)*Q19</f>
        <v>3283203.4480311745</v>
      </c>
      <c r="R31" s="322">
        <f>('AMX Global Tab (C)'!W94-'AMX Global Tab (C)'!V94)*(('AMX Global Tab (C)'!$E$26+'AMX Global Tab (C)'!$B$39)*(1+Inflation)^R1)*R19</f>
        <v>3423970.7958655013</v>
      </c>
      <c r="S31" s="322">
        <f>('AMX Global Tab (C)'!X94-'AMX Global Tab (C)'!W94)*(('AMX Global Tab (C)'!$E$26+'AMX Global Tab (C)'!$B$39)*(1+Inflation)^S1)*S19</f>
        <v>3570773.5437382269</v>
      </c>
      <c r="T31" s="322">
        <f>('AMX Global Tab (C)'!Y94-'AMX Global Tab (C)'!X94)*(('AMX Global Tab (C)'!$E$26+'AMX Global Tab (C)'!$B$39)*(1+Inflation)^T1)*T19</f>
        <v>3723870.4594259905</v>
      </c>
      <c r="U31" s="322">
        <f>('AMX Global Tab (C)'!Z94-'AMX Global Tab (C)'!Y94)*(('AMX Global Tab (C)'!$E$26+'AMX Global Tab (C)'!$B$39)*(1+Inflation)^U1)*U19</f>
        <v>3883531.4053738718</v>
      </c>
      <c r="V31" s="322">
        <f>('AMX Global Tab (C)'!AA94-'AMX Global Tab (C)'!Z94)*(('AMX Global Tab (C)'!$E$26+'AMX Global Tab (C)'!$B$39)*(1+Inflation)^V1)*V19</f>
        <v>4050037.8143792809</v>
      </c>
      <c r="W31" s="322">
        <f>('AMX Global Tab (C)'!AB94-'AMX Global Tab (C)'!AA94)*(('AMX Global Tab (C)'!$E$26+'AMX Global Tab (C)'!$B$39)*(1+Inflation)^W1)*W19</f>
        <v>4223683.185670794</v>
      </c>
      <c r="X31" s="322">
        <f>('AMX Global Tab (C)'!AC94-'AMX Global Tab (C)'!AB94)*(('AMX Global Tab (C)'!$E$26+'AMX Global Tab (C)'!$B$39)*(1+Inflation)^X1)*X19</f>
        <v>4404773.602256421</v>
      </c>
      <c r="Y31" s="322">
        <f>('AMX Global Tab (C)'!AD94-'AMX Global Tab (C)'!AC94)*(('AMX Global Tab (C)'!$E$26+'AMX Global Tab (C)'!$B$39)*(1+Inflation)^Y1)*Y19</f>
        <v>4593628.2704532053</v>
      </c>
      <c r="Z31" s="322">
        <f>('AMX Global Tab (C)'!AE94-'AMX Global Tab (C)'!AD94)*(('AMX Global Tab (C)'!$E$26+'AMX Global Tab (C)'!$B$39)*(1+Inflation)^Z1)*Z19</f>
        <v>4790580.0825488856</v>
      </c>
      <c r="AA31" s="322">
        <f>('AMX Global Tab (C)'!AF94-'AMX Global Tab (C)'!AE94)*(('AMX Global Tab (C)'!$E$26+'AMX Global Tab (C)'!$B$39)*(1+Inflation)^AA1)*AA19</f>
        <v>4995976.20358817</v>
      </c>
    </row>
    <row r="32" spans="1:27">
      <c r="B32" s="320" t="s">
        <v>11</v>
      </c>
      <c r="C32" s="320" t="s">
        <v>712</v>
      </c>
      <c r="G32" s="323"/>
      <c r="H32" s="323"/>
      <c r="I32" s="323">
        <f>('AMX Global Tab (C)'!L94*('AMX Global Tab (C)'!$E$26+'AMX Global Tab (C)'!$B$39)*'AMX Global Tab (C)'!$B$122*0.5*G19)*((1+Inflation)^I1)</f>
        <v>0</v>
      </c>
      <c r="J32" s="323">
        <f>('AMX Global Tab (C)'!M94*('AMX Global Tab (C)'!$E$26+'AMX Global Tab (C)'!$B$39)*'AMX Global Tab (C)'!$B$122*0.5*H19)*((1+Inflation)^J1)</f>
        <v>32871.223974865592</v>
      </c>
      <c r="K32" s="323">
        <f>('AMX Global Tab (C)'!N94*('AMX Global Tab (C)'!$E$26+'AMX Global Tab (C)'!$B$39)*'AMX Global Tab (C)'!$B$122*0.5*I19)*((1+Inflation)^K1)</f>
        <v>68561.155405575904</v>
      </c>
      <c r="L32" s="323">
        <f>('AMX Global Tab (C)'!O94*('AMX Global Tab (C)'!$E$26+'AMX Global Tab (C)'!$B$39)*'AMX Global Tab (C)'!$B$122*0.5*J19)*((1+Inflation)^L1)</f>
        <v>107251.07241538494</v>
      </c>
      <c r="M32" s="323">
        <f>('AMX Global Tab (C)'!P94*('AMX Global Tab (C)'!$E$26+'AMX Global Tab (C)'!$B$39)*'AMX Global Tab (C)'!$B$122*0.5*K19)*((1+Inflation)^M1)</f>
        <v>149132.61619359278</v>
      </c>
      <c r="N32" s="323">
        <f>('AMX Global Tab (C)'!Q94*('AMX Global Tab (C)'!$E$26+'AMX Global Tab (C)'!$B$39)*'AMX Global Tab (C)'!$B$122*0.5*L19)*((1+Inflation)^N1)</f>
        <v>194408.34639111627</v>
      </c>
      <c r="O32" s="323">
        <f>('AMX Global Tab (C)'!R94*('AMX Global Tab (C)'!$E$26+'AMX Global Tab (C)'!$B$39)*'AMX Global Tab (C)'!$B$122*M19)*((1+Inflation)^O1)</f>
        <v>486584.65018232493</v>
      </c>
      <c r="P32" s="323">
        <f>('AMX Global Tab (C)'!S94*('AMX Global Tab (C)'!$E$26+'AMX Global Tab (C)'!$B$39)*'AMX Global Tab (C)'!$B$122*N19)*((1+Inflation)^P1)</f>
        <v>592021.46156870737</v>
      </c>
      <c r="Q32" s="323">
        <f>('AMX Global Tab (C)'!T94*('AMX Global Tab (C)'!$E$26+'AMX Global Tab (C)'!$B$39)*'AMX Global Tab (C)'!$B$122*O19)*((1+Inflation)^Q1)</f>
        <v>705605.00769538945</v>
      </c>
      <c r="R32" s="323">
        <f>('AMX Global Tab (C)'!U94*('AMX Global Tab (C)'!$E$26+'AMX Global Tab (C)'!$B$39)*'AMX Global Tab (C)'!$B$122*P19)*((1+Inflation)^R1)</f>
        <v>827840.05020037026</v>
      </c>
      <c r="S32" s="323">
        <f>('AMX Global Tab (C)'!V94*('AMX Global Tab (C)'!$E$26+'AMX Global Tab (C)'!$B$39)*'AMX Global Tab (C)'!$B$122*Q19)*((1+Inflation)^S1)</f>
        <v>959259.65816967911</v>
      </c>
      <c r="T32" s="323">
        <f>('AMX Global Tab (C)'!W94*('AMX Global Tab (C)'!$E$26+'AMX Global Tab (C)'!$B$39)*'AMX Global Tab (C)'!$B$122*R19)*((1+Inflation)^T1)</f>
        <v>1000387.9160137043</v>
      </c>
      <c r="U32" s="323">
        <f>('AMX Global Tab (C)'!X94*('AMX Global Tab (C)'!$E$26+'AMX Global Tab (C)'!$B$39)*'AMX Global Tab (C)'!$B$122*S19)*((1+Inflation)^U1)</f>
        <v>1043279.5479127917</v>
      </c>
      <c r="V32" s="323">
        <f>('AMX Global Tab (C)'!Y94*('AMX Global Tab (C)'!$E$26+'AMX Global Tab (C)'!$B$39)*'AMX Global Tab (C)'!$B$122*T19)*((1+Inflation)^V1)</f>
        <v>1088010.1585295526</v>
      </c>
      <c r="W32" s="323">
        <f>('AMX Global Tab (C)'!Z94*('AMX Global Tab (C)'!$E$26+'AMX Global Tab (C)'!$B$39)*'AMX Global Tab (C)'!$B$122*U19)*((1+Inflation)^W1)</f>
        <v>1134658.5940765068</v>
      </c>
      <c r="X32" s="323">
        <f>('AMX Global Tab (C)'!AA94*('AMX Global Tab (C)'!$E$26+'AMX Global Tab (C)'!$B$39)*'AMX Global Tab (C)'!$B$122*V19)*((1+Inflation)^X1)</f>
        <v>1183307.0812975371</v>
      </c>
      <c r="Y32" s="323">
        <f>('AMX Global Tab (C)'!AB94*('AMX Global Tab (C)'!$E$26+'AMX Global Tab (C)'!$B$39)*'AMX Global Tab (C)'!$B$122*W19)*((1+Inflation)^Y1)</f>
        <v>1234041.3724081689</v>
      </c>
      <c r="Z32" s="323">
        <f>('AMX Global Tab (C)'!AC94*('AMX Global Tab (C)'!$E$26+'AMX Global Tab (C)'!$B$39)*'AMX Global Tab (C)'!$B$122*X19)*((1+Inflation)^Z1)</f>
        <v>1286950.896250169</v>
      </c>
      <c r="AA32" s="323">
        <f>('AMX Global Tab (C)'!AD94*('AMX Global Tab (C)'!$E$26+'AMX Global Tab (C)'!$B$39)*'AMX Global Tab (C)'!$B$122*Y19)*((1+Inflation)^AA1)</f>
        <v>1342128.9159268946</v>
      </c>
    </row>
    <row r="33" spans="2:27">
      <c r="B33" s="320" t="s">
        <v>11</v>
      </c>
      <c r="C33" s="320" t="s">
        <v>713</v>
      </c>
      <c r="G33" s="322">
        <f>('AMX Global Tab (C)'!L95-'AMX Global Tab (C)'!K95)*(('AMX Global Tab (C)'!$E$32+'AMX Global Tab (C)'!$B$43)*(1+Inflation)^G1)*G18</f>
        <v>0</v>
      </c>
      <c r="H33" s="322">
        <f>('AMX Global Tab (C)'!M95-'AMX Global Tab (C)'!L95)*(('AMX Global Tab (C)'!$E$32+'AMX Global Tab (C)'!$B$43)*(1+Inflation)^H1)*H18</f>
        <v>121973.02237589598</v>
      </c>
      <c r="I33" s="322">
        <f>('AMX Global Tab (C)'!N95-'AMX Global Tab (C)'!M95)*(('AMX Global Tab (C)'!$E$32+'AMX Global Tab (C)'!$B$43)*(1+Inflation)^I1)*I18</f>
        <v>255033.39248576015</v>
      </c>
      <c r="J33" s="322">
        <f>('AMX Global Tab (C)'!O95-'AMX Global Tab (C)'!N95)*(('AMX Global Tab (C)'!$E$32+'AMX Global Tab (C)'!$B$43)*(1+Inflation)^J1)*J18</f>
        <v>399936.99026135879</v>
      </c>
      <c r="K33" s="322">
        <f>('AMX Global Tab (C)'!P95-'AMX Global Tab (C)'!O95)*(('AMX Global Tab (C)'!$E$32+'AMX Global Tab (C)'!$B$43)*(1+Inflation)^K1)*K18</f>
        <v>557485.50195831573</v>
      </c>
      <c r="L33" s="322">
        <f>('AMX Global Tab (C)'!Q95-'AMX Global Tab (C)'!P95)*(('AMX Global Tab (C)'!$E$32+'AMX Global Tab (C)'!$B$43)*(1+Inflation)^L1)*L18</f>
        <v>728529.02252790052</v>
      </c>
      <c r="M33" s="322">
        <f>('AMX Global Tab (C)'!R95-'AMX Global Tab (C)'!Q95)*(('AMX Global Tab (C)'!$E$32+'AMX Global Tab (C)'!$B$43)*(1+Inflation)^M1)*M18</f>
        <v>913968.79992215033</v>
      </c>
      <c r="N33" s="322">
        <f>('AMX Global Tab (C)'!S95-'AMX Global Tab (C)'!R95)*(('AMX Global Tab (C)'!$E$32+'AMX Global Tab (C)'!$B$43)*(1+Inflation)^N1)*N18</f>
        <v>1114760.1288583775</v>
      </c>
      <c r="O33" s="322">
        <f>('AMX Global Tab (C)'!T95-'AMX Global Tab (C)'!S95)*(('AMX Global Tab (C)'!$E$32+'AMX Global Tab (C)'!$B$43)*(1+Inflation)^O1)*O18</f>
        <v>1331915.4019599983</v>
      </c>
      <c r="P33" s="322">
        <f>('AMX Global Tab (C)'!U95-'AMX Global Tab (C)'!T95)*(('AMX Global Tab (C)'!$E$32+'AMX Global Tab (C)'!$B$43)*(1+Inflation)^P1)*P18</f>
        <v>1566507.3266014559</v>
      </c>
      <c r="Q33" s="322">
        <f>('AMX Global Tab (C)'!V95-'AMX Global Tab (C)'!U95)*(('AMX Global Tab (C)'!$E$32+'AMX Global Tab (C)'!$B$43)*(1+Inflation)^Q1)*Q18</f>
        <v>1819672.3162172202</v>
      </c>
      <c r="R33" s="322">
        <f>('AMX Global Tab (C)'!W95-'AMX Global Tab (C)'!V95)*(('AMX Global Tab (C)'!$E$32+'AMX Global Tab (C)'!$B$43)*(1+Inflation)^R1)*R18</f>
        <v>1902376.4229892967</v>
      </c>
      <c r="S33" s="322">
        <f>('AMX Global Tab (C)'!X95-'AMX Global Tab (C)'!W95)*(('AMX Global Tab (C)'!$E$32+'AMX Global Tab (C)'!$B$43)*(1+Inflation)^S1)*S18</f>
        <v>1988839.431414156</v>
      </c>
      <c r="T33" s="322">
        <f>('AMX Global Tab (C)'!Y95-'AMX Global Tab (C)'!X95)*(('AMX Global Tab (C)'!$E$32+'AMX Global Tab (C)'!$B$43)*(1+Inflation)^T1)*T18</f>
        <v>2079232.1835719282</v>
      </c>
      <c r="U33" s="322">
        <f>('AMX Global Tab (C)'!Z95-'AMX Global Tab (C)'!Y95)*(('AMX Global Tab (C)'!$E$32+'AMX Global Tab (C)'!$B$43)*(1+Inflation)^U1)*U18</f>
        <v>2173733.2863152707</v>
      </c>
      <c r="V33" s="322">
        <f>('AMX Global Tab (C)'!AA95-'AMX Global Tab (C)'!Z95)*(('AMX Global Tab (C)'!$E$32+'AMX Global Tab (C)'!$B$43)*(1+Inflation)^V1)*V18</f>
        <v>2272529.4641782925</v>
      </c>
      <c r="W33" s="322">
        <f>('AMX Global Tab (C)'!AB95-'AMX Global Tab (C)'!AA95)*(('AMX Global Tab (C)'!$E$32+'AMX Global Tab (C)'!$B$43)*(1+Inflation)^W1)*W18</f>
        <v>2375815.9283252126</v>
      </c>
      <c r="X33" s="322">
        <f>('AMX Global Tab (C)'!AC95-'AMX Global Tab (C)'!AB95)*(('AMX Global Tab (C)'!$E$32+'AMX Global Tab (C)'!$B$43)*(1+Inflation)^X1)*X18</f>
        <v>2483796.7622675952</v>
      </c>
      <c r="Y33" s="322">
        <f>('AMX Global Tab (C)'!AD95-'AMX Global Tab (C)'!AC95)*(('AMX Global Tab (C)'!$E$32+'AMX Global Tab (C)'!$B$43)*(1+Inflation)^Y1)*Y18</f>
        <v>2596685.3251126353</v>
      </c>
      <c r="Z33" s="322">
        <f>('AMX Global Tab (C)'!AE95-'AMX Global Tab (C)'!AD95)*(('AMX Global Tab (C)'!$E$32+'AMX Global Tab (C)'!$B$43)*(1+Inflation)^Z1)*Z18</f>
        <v>2714704.6731389971</v>
      </c>
      <c r="AA33" s="322">
        <f>('AMX Global Tab (C)'!AF95-'AMX Global Tab (C)'!AE95)*(('AMX Global Tab (C)'!$E$32+'AMX Global Tab (C)'!$B$43)*(1+Inflation)^AA1)*AA18</f>
        <v>2838088.0005331901</v>
      </c>
    </row>
    <row r="34" spans="2:27">
      <c r="B34" s="320" t="s">
        <v>11</v>
      </c>
      <c r="C34" s="320" t="s">
        <v>714</v>
      </c>
      <c r="G34" s="322"/>
      <c r="H34" s="322"/>
      <c r="I34" s="322">
        <f>('AMX Global Tab (C)'!L95*('AMX Global Tab (C)'!$E$32+'AMX Global Tab (C)'!$B$43)*'AMX Global Tab (C)'!$B$123*0.5*G18)*((1+Inflation)^I1)</f>
        <v>0</v>
      </c>
      <c r="J34" s="322">
        <f>('AMX Global Tab (C)'!M95*('AMX Global Tab (C)'!$E$32+'AMX Global Tab (C)'!$B$43)*'AMX Global Tab (C)'!$B$123*0.5*H18)*((1+Inflation)^J1)</f>
        <v>13572.027036783971</v>
      </c>
      <c r="K34" s="322">
        <f>('AMX Global Tab (C)'!N95*('AMX Global Tab (C)'!$E$32+'AMX Global Tab (C)'!$B$43)*'AMX Global Tab (C)'!$B$123*0.5*I18)*((1+Inflation)^K1)</f>
        <v>28377.751331211606</v>
      </c>
      <c r="L34" s="322">
        <f>('AMX Global Tab (C)'!O95*('AMX Global Tab (C)'!$E$32+'AMX Global Tab (C)'!$B$43)*'AMX Global Tab (C)'!$B$123*0.5*J18)*((1+Inflation)^L1)</f>
        <v>44501.280193822757</v>
      </c>
      <c r="M34" s="322">
        <f>('AMX Global Tab (C)'!P95*('AMX Global Tab (C)'!$E$32+'AMX Global Tab (C)'!$B$43)*'AMX Global Tab (C)'!$B$123*0.5*K18)*((1+Inflation)^M1)</f>
        <v>62031.817838176001</v>
      </c>
      <c r="N34" s="322">
        <f>('AMX Global Tab (C)'!Q95*('AMX Global Tab (C)'!$E$32+'AMX Global Tab (C)'!$B$43)*'AMX Global Tab (C)'!$B$123*0.5*L18)*((1+Inflation)^N1)</f>
        <v>81063.954948651357</v>
      </c>
      <c r="O34" s="322">
        <f>('AMX Global Tab (C)'!R95*('AMX Global Tab (C)'!$E$32+'AMX Global Tab (C)'!$B$43)*'AMX Global Tab (C)'!$B$123*M18)*((1+Inflation)^O1)</f>
        <v>203395.94808256213</v>
      </c>
      <c r="P34" s="322">
        <f>('AMX Global Tab (C)'!S95*('AMX Global Tab (C)'!$E$32+'AMX Global Tab (C)'!$B$43)*'AMX Global Tab (C)'!$B$123*N18)*((1+Inflation)^P1)</f>
        <v>248080.34291006695</v>
      </c>
      <c r="Q34" s="322">
        <f>('AMX Global Tab (C)'!T95*('AMX Global Tab (C)'!$E$32+'AMX Global Tab (C)'!$B$43)*'AMX Global Tab (C)'!$B$123*O18)*((1+Inflation)^Q1)</f>
        <v>296406.39370894805</v>
      </c>
      <c r="R34" s="322">
        <f>('AMX Global Tab (C)'!U95*('AMX Global Tab (C)'!$E$32+'AMX Global Tab (C)'!$B$43)*'AMX Global Tab (C)'!$B$123*P18)*((1+Inflation)^R1)</f>
        <v>348612.82234089705</v>
      </c>
      <c r="S34" s="322">
        <f>('AMX Global Tab (C)'!V95*('AMX Global Tab (C)'!$E$32+'AMX Global Tab (C)'!$B$43)*'AMX Global Tab (C)'!$B$123*Q18)*((1+Inflation)^S1)</f>
        <v>404952.5279069898</v>
      </c>
      <c r="T34" s="322">
        <f>('AMX Global Tab (C)'!W95*('AMX Global Tab (C)'!$E$32+'AMX Global Tab (C)'!$B$43)*'AMX Global Tab (C)'!$B$123*R18)*((1+Inflation)^T1)</f>
        <v>423357.62030036247</v>
      </c>
      <c r="U34" s="322">
        <f>('AMX Global Tab (C)'!X95*('AMX Global Tab (C)'!$E$32+'AMX Global Tab (C)'!$B$43)*'AMX Global Tab (C)'!$B$123*S18)*((1+Inflation)^U1)</f>
        <v>442599.22414301394</v>
      </c>
      <c r="V34" s="322">
        <f>('AMX Global Tab (C)'!Y95*('AMX Global Tab (C)'!$E$32+'AMX Global Tab (C)'!$B$43)*'AMX Global Tab (C)'!$B$123*T18)*((1+Inflation)^V1)</f>
        <v>462715.35888031375</v>
      </c>
      <c r="W34" s="322">
        <f>('AMX Global Tab (C)'!Z95*('AMX Global Tab (C)'!$E$32+'AMX Global Tab (C)'!$B$43)*'AMX Global Tab (C)'!$B$123*U18)*((1+Inflation)^W1)</f>
        <v>483745.771941424</v>
      </c>
      <c r="X34" s="322">
        <f>('AMX Global Tab (C)'!AA95*('AMX Global Tab (C)'!$E$32+'AMX Global Tab (C)'!$B$43)*'AMX Global Tab (C)'!$B$123*V18)*((1+Inflation)^X1)</f>
        <v>505732.0172761617</v>
      </c>
      <c r="Y34" s="322">
        <f>('AMX Global Tab (C)'!AB95*('AMX Global Tab (C)'!$E$32+'AMX Global Tab (C)'!$B$43)*'AMX Global Tab (C)'!$B$123*W18)*((1+Inflation)^Y1)</f>
        <v>528717.53746136313</v>
      </c>
      <c r="Z34" s="322">
        <f>('AMX Global Tab (C)'!AC95*('AMX Global Tab (C)'!$E$32+'AMX Global Tab (C)'!$B$43)*'AMX Global Tab (C)'!$B$123*X18)*((1+Inflation)^Z1)</f>
        <v>552747.74953898205</v>
      </c>
      <c r="AA34" s="322">
        <f>('AMX Global Tab (C)'!AD95*('AMX Global Tab (C)'!$E$32+'AMX Global Tab (C)'!$B$43)*'AMX Global Tab (C)'!$B$123*Y18)*((1+Inflation)^AA1)</f>
        <v>577870.13475552865</v>
      </c>
    </row>
    <row r="35" spans="2:27">
      <c r="B35" s="320" t="s">
        <v>11</v>
      </c>
      <c r="C35" s="30" t="s">
        <v>752</v>
      </c>
      <c r="G35" s="322" t="e">
        <f>SUM('AMX Global Tab (C)'!$I$146:$I$148)*'MM Repl Benefit 10yr'!G20*((1+Inflation)^G1)</f>
        <v>#VALUE!</v>
      </c>
      <c r="H35" s="322" t="e">
        <f>SUM('AMX Global Tab (C)'!$I$146:$I$148)*'MM Repl Benefit 10yr'!H20*((1+Inflation)^H1)</f>
        <v>#VALUE!</v>
      </c>
      <c r="I35" s="322" t="e">
        <f>SUM('AMX Global Tab (C)'!$I$146:$I$148)*'MM Repl Benefit 10yr'!I20*((1+Inflation)^I1)</f>
        <v>#VALUE!</v>
      </c>
      <c r="J35" s="322" t="e">
        <f>SUM('AMX Global Tab (C)'!$I$146:$I$148)*'MM Repl Benefit 10yr'!J20*((1+Inflation)^J1)</f>
        <v>#VALUE!</v>
      </c>
      <c r="K35" s="322" t="e">
        <f>SUM('AMX Global Tab (C)'!$I$146:$I$148)*'MM Repl Benefit 10yr'!K20*((1+Inflation)^K1)</f>
        <v>#VALUE!</v>
      </c>
      <c r="L35" s="322" t="e">
        <f>SUM('AMX Global Tab (C)'!$I$146:$I$148)*'MM Repl Benefit 10yr'!L20*((1+Inflation)^L1)</f>
        <v>#VALUE!</v>
      </c>
      <c r="M35" s="322" t="e">
        <f>SUM('AMX Global Tab (C)'!$I$146:$I$148)*'MM Repl Benefit 10yr'!M20*((1+Inflation)^M1)</f>
        <v>#VALUE!</v>
      </c>
      <c r="N35" s="322" t="e">
        <f>SUM('AMX Global Tab (C)'!$I$146:$I$148)*'MM Repl Benefit 10yr'!N20*((1+Inflation)^N1)</f>
        <v>#VALUE!</v>
      </c>
      <c r="O35" s="322" t="e">
        <f>SUM('AMX Global Tab (C)'!$I$146:$I$148)*'MM Repl Benefit 10yr'!O20*((1+Inflation)^O1)</f>
        <v>#VALUE!</v>
      </c>
      <c r="P35" s="322" t="e">
        <f>SUM('AMX Global Tab (C)'!$I$146:$I$148)*'MM Repl Benefit 10yr'!P20*((1+Inflation)^P1)</f>
        <v>#VALUE!</v>
      </c>
      <c r="Q35" s="322" t="e">
        <f>SUM('AMX Global Tab (C)'!$I$146:$I$148)*'MM Repl Benefit 10yr'!Q20*((1+Inflation)^Q1)</f>
        <v>#VALUE!</v>
      </c>
      <c r="R35" s="322" t="e">
        <f>SUM('AMX Global Tab (C)'!$I$146:$I$148)*'MM Repl Benefit 10yr'!R20*((1+Inflation)^R1)</f>
        <v>#VALUE!</v>
      </c>
      <c r="S35" s="322" t="e">
        <f>SUM('AMX Global Tab (C)'!$I$146:$I$148)*'MM Repl Benefit 10yr'!S20*((1+Inflation)^S1)</f>
        <v>#VALUE!</v>
      </c>
      <c r="T35" s="322" t="e">
        <f>SUM('AMX Global Tab (C)'!$I$146:$I$148)*'MM Repl Benefit 10yr'!T20*((1+Inflation)^T1)</f>
        <v>#VALUE!</v>
      </c>
      <c r="U35" s="322" t="e">
        <f>SUM('AMX Global Tab (C)'!$I$146:$I$148)*'MM Repl Benefit 10yr'!U20*((1+Inflation)^U1)</f>
        <v>#VALUE!</v>
      </c>
      <c r="V35" s="322" t="e">
        <f>SUM('AMX Global Tab (C)'!$I$146:$I$148)*'MM Repl Benefit 10yr'!V20*((1+Inflation)^V1)</f>
        <v>#VALUE!</v>
      </c>
      <c r="W35" s="322" t="e">
        <f>SUM('AMX Global Tab (C)'!$I$146:$I$148)*'MM Repl Benefit 10yr'!W20*((1+Inflation)^W1)</f>
        <v>#VALUE!</v>
      </c>
      <c r="X35" s="322" t="e">
        <f>SUM('AMX Global Tab (C)'!$I$146:$I$148)*'MM Repl Benefit 10yr'!X20*((1+Inflation)^X1)</f>
        <v>#VALUE!</v>
      </c>
      <c r="Y35" s="322" t="e">
        <f>SUM('AMX Global Tab (C)'!$I$146:$I$148)*'MM Repl Benefit 10yr'!Y20*((1+Inflation)^Y1)</f>
        <v>#VALUE!</v>
      </c>
      <c r="Z35" s="322" t="e">
        <f>SUM('AMX Global Tab (C)'!$I$146:$I$148)*'MM Repl Benefit 10yr'!Z20*((1+Inflation)^Z1)</f>
        <v>#VALUE!</v>
      </c>
      <c r="AA35" s="322" t="e">
        <f>SUM('AMX Global Tab (C)'!$I$146:$I$148)*'MM Repl Benefit 10yr'!AA20*((1+Inflation)^AA1)</f>
        <v>#VALUE!</v>
      </c>
    </row>
    <row r="36" spans="2:27">
      <c r="G36" s="322"/>
      <c r="H36" s="322"/>
      <c r="I36" s="322"/>
      <c r="J36" s="322"/>
      <c r="K36" s="322"/>
      <c r="L36" s="322"/>
      <c r="M36" s="322"/>
      <c r="N36" s="322"/>
      <c r="O36" s="322"/>
      <c r="P36" s="322"/>
      <c r="Q36" s="322"/>
      <c r="R36" s="322"/>
      <c r="S36" s="322"/>
      <c r="T36" s="322"/>
      <c r="U36" s="322"/>
      <c r="V36" s="322"/>
      <c r="W36" s="322"/>
      <c r="X36" s="322"/>
      <c r="Y36" s="322"/>
      <c r="Z36" s="322"/>
      <c r="AA36" s="322"/>
    </row>
    <row r="37" spans="2:27">
      <c r="C37" s="321" t="s">
        <v>709</v>
      </c>
      <c r="D37" s="323" t="e">
        <f>SUM(G38:AA38)</f>
        <v>#VALUE!</v>
      </c>
    </row>
    <row r="38" spans="2:27">
      <c r="C38" s="321" t="s">
        <v>695</v>
      </c>
      <c r="D38" s="325" t="e">
        <f>NPV('AMX Global Tab (C)'!$B$13,G38:AA38)</f>
        <v>#VALUE!</v>
      </c>
      <c r="G38" s="323" t="e">
        <f t="shared" ref="G38:AA38" si="3">SUM(G22:G35)</f>
        <v>#VALUE!</v>
      </c>
      <c r="H38" s="323" t="e">
        <f t="shared" si="3"/>
        <v>#VALUE!</v>
      </c>
      <c r="I38" s="323" t="e">
        <f t="shared" si="3"/>
        <v>#VALUE!</v>
      </c>
      <c r="J38" s="323" t="e">
        <f t="shared" si="3"/>
        <v>#VALUE!</v>
      </c>
      <c r="K38" s="323" t="e">
        <f t="shared" si="3"/>
        <v>#VALUE!</v>
      </c>
      <c r="L38" s="323" t="e">
        <f t="shared" si="3"/>
        <v>#VALUE!</v>
      </c>
      <c r="M38" s="323" t="e">
        <f t="shared" si="3"/>
        <v>#VALUE!</v>
      </c>
      <c r="N38" s="323" t="e">
        <f t="shared" si="3"/>
        <v>#VALUE!</v>
      </c>
      <c r="O38" s="323" t="e">
        <f t="shared" si="3"/>
        <v>#VALUE!</v>
      </c>
      <c r="P38" s="323" t="e">
        <f t="shared" si="3"/>
        <v>#VALUE!</v>
      </c>
      <c r="Q38" s="323" t="e">
        <f t="shared" si="3"/>
        <v>#VALUE!</v>
      </c>
      <c r="R38" s="323" t="e">
        <f t="shared" si="3"/>
        <v>#VALUE!</v>
      </c>
      <c r="S38" s="323" t="e">
        <f t="shared" si="3"/>
        <v>#VALUE!</v>
      </c>
      <c r="T38" s="323" t="e">
        <f t="shared" si="3"/>
        <v>#VALUE!</v>
      </c>
      <c r="U38" s="323" t="e">
        <f t="shared" si="3"/>
        <v>#VALUE!</v>
      </c>
      <c r="V38" s="323" t="e">
        <f t="shared" si="3"/>
        <v>#VALUE!</v>
      </c>
      <c r="W38" s="323" t="e">
        <f t="shared" si="3"/>
        <v>#VALUE!</v>
      </c>
      <c r="X38" s="323" t="e">
        <f t="shared" si="3"/>
        <v>#VALUE!</v>
      </c>
      <c r="Y38" s="323" t="e">
        <f t="shared" si="3"/>
        <v>#VALUE!</v>
      </c>
      <c r="Z38" s="323" t="e">
        <f t="shared" si="3"/>
        <v>#VALUE!</v>
      </c>
      <c r="AA38" s="323" t="e">
        <f t="shared" si="3"/>
        <v>#VALUE!</v>
      </c>
    </row>
    <row r="40" spans="2:27" s="290" customFormat="1"/>
    <row r="41" spans="2:27">
      <c r="F41" s="1">
        <v>1</v>
      </c>
      <c r="G41" s="1">
        <v>2</v>
      </c>
      <c r="H41" s="1">
        <v>3</v>
      </c>
      <c r="I41" s="1">
        <v>4</v>
      </c>
      <c r="J41" s="1">
        <v>5</v>
      </c>
      <c r="K41" s="1">
        <v>6</v>
      </c>
      <c r="L41" s="1">
        <v>7</v>
      </c>
      <c r="M41" s="1">
        <v>8</v>
      </c>
      <c r="N41" s="1">
        <v>9</v>
      </c>
      <c r="O41" s="1">
        <v>10</v>
      </c>
      <c r="P41" s="1">
        <v>11</v>
      </c>
      <c r="Q41" s="1">
        <v>12</v>
      </c>
      <c r="R41" s="1">
        <v>13</v>
      </c>
      <c r="S41" s="1">
        <v>14</v>
      </c>
      <c r="T41" s="1">
        <v>15</v>
      </c>
      <c r="U41" s="1">
        <v>16</v>
      </c>
      <c r="V41" s="1">
        <v>17</v>
      </c>
      <c r="W41" s="1">
        <v>18</v>
      </c>
      <c r="X41" s="1">
        <v>19</v>
      </c>
      <c r="Y41" s="1">
        <v>20</v>
      </c>
      <c r="Z41" s="1">
        <v>21</v>
      </c>
      <c r="AA41" s="1">
        <v>22</v>
      </c>
    </row>
    <row r="42" spans="2:27">
      <c r="C42" s="3" t="s">
        <v>680</v>
      </c>
      <c r="G42" s="110" t="e">
        <f>G15-G38</f>
        <v>#VALUE!</v>
      </c>
      <c r="H42" s="110" t="e">
        <f t="shared" ref="H42:AA42" si="4">H15-H38</f>
        <v>#VALUE!</v>
      </c>
      <c r="I42" s="110" t="e">
        <f t="shared" si="4"/>
        <v>#VALUE!</v>
      </c>
      <c r="J42" s="110" t="e">
        <f t="shared" si="4"/>
        <v>#VALUE!</v>
      </c>
      <c r="K42" s="110" t="e">
        <f t="shared" si="4"/>
        <v>#VALUE!</v>
      </c>
      <c r="L42" s="110" t="e">
        <f t="shared" si="4"/>
        <v>#VALUE!</v>
      </c>
      <c r="M42" s="110" t="e">
        <f t="shared" si="4"/>
        <v>#VALUE!</v>
      </c>
      <c r="N42" s="110" t="e">
        <f t="shared" si="4"/>
        <v>#VALUE!</v>
      </c>
      <c r="O42" s="110" t="e">
        <f t="shared" si="4"/>
        <v>#VALUE!</v>
      </c>
      <c r="P42" s="110" t="e">
        <f t="shared" si="4"/>
        <v>#VALUE!</v>
      </c>
      <c r="Q42" s="110" t="e">
        <f t="shared" si="4"/>
        <v>#VALUE!</v>
      </c>
      <c r="R42" s="110" t="e">
        <f t="shared" si="4"/>
        <v>#VALUE!</v>
      </c>
      <c r="S42" s="110" t="e">
        <f t="shared" si="4"/>
        <v>#VALUE!</v>
      </c>
      <c r="T42" s="110" t="e">
        <f t="shared" si="4"/>
        <v>#VALUE!</v>
      </c>
      <c r="U42" s="110" t="e">
        <f t="shared" si="4"/>
        <v>#VALUE!</v>
      </c>
      <c r="V42" s="110" t="e">
        <f t="shared" si="4"/>
        <v>#VALUE!</v>
      </c>
      <c r="W42" s="110" t="e">
        <f t="shared" si="4"/>
        <v>#VALUE!</v>
      </c>
      <c r="X42" s="110" t="e">
        <f t="shared" si="4"/>
        <v>#VALUE!</v>
      </c>
      <c r="Y42" s="110" t="e">
        <f t="shared" si="4"/>
        <v>#VALUE!</v>
      </c>
      <c r="Z42" s="110" t="e">
        <f t="shared" si="4"/>
        <v>#VALUE!</v>
      </c>
      <c r="AA42" s="110" t="e">
        <f t="shared" si="4"/>
        <v>#VALUE!</v>
      </c>
    </row>
    <row r="43" spans="2:27">
      <c r="C43" s="3" t="s">
        <v>679</v>
      </c>
      <c r="G43" s="112" t="e">
        <f t="shared" ref="G43:AA43" si="5">G42/((1+Inflation)^G41)</f>
        <v>#VALUE!</v>
      </c>
      <c r="H43" s="112" t="e">
        <f t="shared" si="5"/>
        <v>#VALUE!</v>
      </c>
      <c r="I43" s="112" t="e">
        <f t="shared" si="5"/>
        <v>#VALUE!</v>
      </c>
      <c r="J43" s="112" t="e">
        <f t="shared" si="5"/>
        <v>#VALUE!</v>
      </c>
      <c r="K43" s="112" t="e">
        <f t="shared" si="5"/>
        <v>#VALUE!</v>
      </c>
      <c r="L43" s="112" t="e">
        <f t="shared" si="5"/>
        <v>#VALUE!</v>
      </c>
      <c r="M43" s="112" t="e">
        <f t="shared" si="5"/>
        <v>#VALUE!</v>
      </c>
      <c r="N43" s="112" t="e">
        <f t="shared" si="5"/>
        <v>#VALUE!</v>
      </c>
      <c r="O43" s="112" t="e">
        <f t="shared" si="5"/>
        <v>#VALUE!</v>
      </c>
      <c r="P43" s="112" t="e">
        <f t="shared" si="5"/>
        <v>#VALUE!</v>
      </c>
      <c r="Q43" s="112" t="e">
        <f t="shared" si="5"/>
        <v>#VALUE!</v>
      </c>
      <c r="R43" s="112" t="e">
        <f t="shared" si="5"/>
        <v>#VALUE!</v>
      </c>
      <c r="S43" s="112" t="e">
        <f t="shared" si="5"/>
        <v>#VALUE!</v>
      </c>
      <c r="T43" s="112" t="e">
        <f t="shared" si="5"/>
        <v>#VALUE!</v>
      </c>
      <c r="U43" s="112" t="e">
        <f t="shared" si="5"/>
        <v>#VALUE!</v>
      </c>
      <c r="V43" s="112" t="e">
        <f t="shared" si="5"/>
        <v>#VALUE!</v>
      </c>
      <c r="W43" s="112" t="e">
        <f t="shared" si="5"/>
        <v>#VALUE!</v>
      </c>
      <c r="X43" s="112" t="e">
        <f t="shared" si="5"/>
        <v>#VALUE!</v>
      </c>
      <c r="Y43" s="112" t="e">
        <f t="shared" si="5"/>
        <v>#VALUE!</v>
      </c>
      <c r="Z43" s="112" t="e">
        <f t="shared" si="5"/>
        <v>#VALUE!</v>
      </c>
      <c r="AA43" s="112" t="e">
        <f t="shared" si="5"/>
        <v>#VALUE!</v>
      </c>
    </row>
  </sheetData>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AD11"/>
  <sheetViews>
    <sheetView workbookViewId="0">
      <selection activeCell="A41" sqref="A41"/>
    </sheetView>
  </sheetViews>
  <sheetFormatPr defaultColWidth="9.1796875" defaultRowHeight="14.5"/>
  <cols>
    <col min="1" max="1" width="36.26953125" style="320" customWidth="1"/>
    <col min="2" max="2" width="14.26953125" style="320" customWidth="1"/>
    <col min="3" max="4" width="9.1796875" style="320"/>
    <col min="5" max="6" width="9.26953125" style="320" bestFit="1" customWidth="1"/>
    <col min="7" max="13" width="10.54296875" style="320" bestFit="1" customWidth="1"/>
    <col min="14" max="30" width="11.54296875" style="320" bestFit="1" customWidth="1"/>
    <col min="31" max="16384" width="9.1796875" style="320"/>
  </cols>
  <sheetData>
    <row r="1" spans="1:30">
      <c r="B1" s="320" t="s">
        <v>609</v>
      </c>
      <c r="D1" s="212">
        <v>2014</v>
      </c>
      <c r="E1" s="212">
        <v>2015</v>
      </c>
      <c r="F1" s="212">
        <v>2016</v>
      </c>
      <c r="G1" s="212">
        <v>2017</v>
      </c>
      <c r="H1" s="212">
        <v>2018</v>
      </c>
      <c r="I1" s="212">
        <v>2019</v>
      </c>
      <c r="J1" s="212">
        <v>2020</v>
      </c>
      <c r="K1" s="212">
        <v>2021</v>
      </c>
      <c r="L1" s="212">
        <v>2022</v>
      </c>
      <c r="M1" s="212">
        <v>2023</v>
      </c>
      <c r="N1" s="212">
        <v>2024</v>
      </c>
      <c r="O1" s="212">
        <v>2025</v>
      </c>
      <c r="P1" s="212">
        <v>2026</v>
      </c>
      <c r="Q1" s="212">
        <v>2027</v>
      </c>
      <c r="R1" s="264">
        <v>2028</v>
      </c>
      <c r="S1" s="264">
        <v>2029</v>
      </c>
      <c r="T1" s="264">
        <v>2030</v>
      </c>
      <c r="U1" s="264">
        <v>2031</v>
      </c>
      <c r="V1" s="264">
        <v>2032</v>
      </c>
      <c r="W1" s="264">
        <v>2033</v>
      </c>
      <c r="X1" s="264">
        <v>2034</v>
      </c>
      <c r="Y1" s="264">
        <v>2035</v>
      </c>
      <c r="Z1" s="264">
        <v>2036</v>
      </c>
      <c r="AA1" s="264">
        <v>2037</v>
      </c>
      <c r="AB1" s="264">
        <v>2038</v>
      </c>
      <c r="AC1" s="264">
        <v>2039</v>
      </c>
      <c r="AD1" s="264">
        <v>2040</v>
      </c>
    </row>
    <row r="2" spans="1:30">
      <c r="A2" s="320" t="s">
        <v>610</v>
      </c>
      <c r="E2" s="320">
        <v>0</v>
      </c>
      <c r="F2" s="320">
        <v>5</v>
      </c>
      <c r="G2" s="320">
        <f>F2+40</f>
        <v>45</v>
      </c>
      <c r="H2" s="320">
        <f t="shared" ref="H2:T2" si="0">G2+40</f>
        <v>85</v>
      </c>
      <c r="I2" s="320">
        <f t="shared" si="0"/>
        <v>125</v>
      </c>
      <c r="J2" s="320">
        <f t="shared" si="0"/>
        <v>165</v>
      </c>
      <c r="K2" s="320">
        <f t="shared" si="0"/>
        <v>205</v>
      </c>
      <c r="L2" s="320">
        <f t="shared" si="0"/>
        <v>245</v>
      </c>
      <c r="M2" s="320">
        <f t="shared" si="0"/>
        <v>285</v>
      </c>
      <c r="N2" s="320">
        <f t="shared" si="0"/>
        <v>325</v>
      </c>
      <c r="O2" s="320">
        <f t="shared" si="0"/>
        <v>365</v>
      </c>
      <c r="P2" s="320">
        <f t="shared" si="0"/>
        <v>405</v>
      </c>
      <c r="Q2" s="320">
        <f t="shared" si="0"/>
        <v>445</v>
      </c>
      <c r="R2" s="320">
        <f t="shared" si="0"/>
        <v>485</v>
      </c>
      <c r="S2" s="320">
        <f t="shared" si="0"/>
        <v>525</v>
      </c>
      <c r="T2" s="320">
        <f t="shared" si="0"/>
        <v>565</v>
      </c>
      <c r="U2" s="320">
        <f>T2</f>
        <v>565</v>
      </c>
      <c r="V2" s="320">
        <f t="shared" ref="V2:AD2" si="1">U2</f>
        <v>565</v>
      </c>
      <c r="W2" s="320">
        <f t="shared" si="1"/>
        <v>565</v>
      </c>
      <c r="X2" s="320">
        <f t="shared" si="1"/>
        <v>565</v>
      </c>
      <c r="Y2" s="320">
        <f t="shared" si="1"/>
        <v>565</v>
      </c>
      <c r="Z2" s="320">
        <f t="shared" si="1"/>
        <v>565</v>
      </c>
      <c r="AA2" s="320">
        <f t="shared" si="1"/>
        <v>565</v>
      </c>
      <c r="AB2" s="320">
        <f t="shared" si="1"/>
        <v>565</v>
      </c>
      <c r="AC2" s="320">
        <f t="shared" si="1"/>
        <v>565</v>
      </c>
      <c r="AD2" s="320">
        <f t="shared" si="1"/>
        <v>565</v>
      </c>
    </row>
    <row r="3" spans="1:30">
      <c r="A3" s="320" t="s">
        <v>611</v>
      </c>
      <c r="E3" s="322">
        <v>120</v>
      </c>
      <c r="F3" s="322">
        <v>120</v>
      </c>
      <c r="G3" s="322">
        <f t="shared" ref="G3:AD3" si="2">F3*(1+Inflation)</f>
        <v>123.60000000000001</v>
      </c>
      <c r="H3" s="322">
        <f t="shared" si="2"/>
        <v>127.30800000000001</v>
      </c>
      <c r="I3" s="322">
        <f t="shared" si="2"/>
        <v>131.12724</v>
      </c>
      <c r="J3" s="322">
        <f t="shared" si="2"/>
        <v>135.06105719999999</v>
      </c>
      <c r="K3" s="322">
        <f t="shared" si="2"/>
        <v>139.112888916</v>
      </c>
      <c r="L3" s="322">
        <f t="shared" si="2"/>
        <v>143.28627558348001</v>
      </c>
      <c r="M3" s="322">
        <f t="shared" si="2"/>
        <v>147.58486385098442</v>
      </c>
      <c r="N3" s="322">
        <f t="shared" si="2"/>
        <v>152.01240976651397</v>
      </c>
      <c r="O3" s="322">
        <f t="shared" si="2"/>
        <v>156.57278205950939</v>
      </c>
      <c r="P3" s="322">
        <f t="shared" si="2"/>
        <v>161.26996552129467</v>
      </c>
      <c r="Q3" s="322">
        <f t="shared" si="2"/>
        <v>166.1080644869335</v>
      </c>
      <c r="R3" s="322">
        <f t="shared" si="2"/>
        <v>171.0913064215415</v>
      </c>
      <c r="S3" s="322">
        <f t="shared" si="2"/>
        <v>176.22404561418776</v>
      </c>
      <c r="T3" s="322">
        <f t="shared" si="2"/>
        <v>181.5107669826134</v>
      </c>
      <c r="U3" s="322">
        <f t="shared" si="2"/>
        <v>186.95608999209182</v>
      </c>
      <c r="V3" s="322">
        <f t="shared" si="2"/>
        <v>192.56477269185459</v>
      </c>
      <c r="W3" s="322">
        <f t="shared" si="2"/>
        <v>198.34171587261022</v>
      </c>
      <c r="X3" s="322">
        <f t="shared" si="2"/>
        <v>204.29196734878855</v>
      </c>
      <c r="Y3" s="322">
        <f t="shared" si="2"/>
        <v>210.42072636925221</v>
      </c>
      <c r="Z3" s="322">
        <f t="shared" si="2"/>
        <v>216.73334816032977</v>
      </c>
      <c r="AA3" s="322">
        <f t="shared" si="2"/>
        <v>223.23534860513968</v>
      </c>
      <c r="AB3" s="322">
        <f t="shared" si="2"/>
        <v>229.93240906329387</v>
      </c>
      <c r="AC3" s="322">
        <f t="shared" si="2"/>
        <v>236.8303813351927</v>
      </c>
      <c r="AD3" s="322">
        <f t="shared" si="2"/>
        <v>243.93529277524848</v>
      </c>
    </row>
    <row r="4" spans="1:30">
      <c r="A4" s="320" t="s">
        <v>612</v>
      </c>
      <c r="E4" s="322">
        <f>E2*E3</f>
        <v>0</v>
      </c>
      <c r="F4" s="322">
        <v>0</v>
      </c>
      <c r="G4" s="322">
        <v>0</v>
      </c>
      <c r="H4" s="322">
        <v>0</v>
      </c>
      <c r="I4" s="322">
        <f t="shared" ref="I4:AD4" si="3">I2*I3</f>
        <v>16390.904999999999</v>
      </c>
      <c r="J4" s="322">
        <f t="shared" si="3"/>
        <v>22285.074438</v>
      </c>
      <c r="K4" s="322">
        <f t="shared" si="3"/>
        <v>28518.142227780001</v>
      </c>
      <c r="L4" s="322">
        <f t="shared" si="3"/>
        <v>35105.1375179526</v>
      </c>
      <c r="M4" s="322">
        <f t="shared" si="3"/>
        <v>42061.686197530558</v>
      </c>
      <c r="N4" s="322">
        <f t="shared" si="3"/>
        <v>49404.033174117038</v>
      </c>
      <c r="O4" s="322">
        <f t="shared" si="3"/>
        <v>57149.065451720926</v>
      </c>
      <c r="P4" s="322">
        <f t="shared" si="3"/>
        <v>65314.336036124339</v>
      </c>
      <c r="Q4" s="322">
        <f t="shared" si="3"/>
        <v>73918.088696685401</v>
      </c>
      <c r="R4" s="322">
        <f t="shared" si="3"/>
        <v>82979.283614447631</v>
      </c>
      <c r="S4" s="322">
        <f t="shared" si="3"/>
        <v>92517.623947448577</v>
      </c>
      <c r="T4" s="322">
        <f t="shared" si="3"/>
        <v>102553.58334517658</v>
      </c>
      <c r="U4" s="322">
        <f t="shared" si="3"/>
        <v>105630.19084553188</v>
      </c>
      <c r="V4" s="322">
        <f t="shared" si="3"/>
        <v>108799.09657089785</v>
      </c>
      <c r="W4" s="322">
        <f t="shared" si="3"/>
        <v>112063.06946802477</v>
      </c>
      <c r="X4" s="322">
        <f t="shared" si="3"/>
        <v>115424.96155206554</v>
      </c>
      <c r="Y4" s="322">
        <f t="shared" si="3"/>
        <v>118887.7103986275</v>
      </c>
      <c r="Z4" s="322">
        <f t="shared" si="3"/>
        <v>122454.34171058632</v>
      </c>
      <c r="AA4" s="322">
        <f t="shared" si="3"/>
        <v>126127.97196190392</v>
      </c>
      <c r="AB4" s="322">
        <f t="shared" si="3"/>
        <v>129911.81112076103</v>
      </c>
      <c r="AC4" s="322">
        <f t="shared" si="3"/>
        <v>133809.16545438388</v>
      </c>
      <c r="AD4" s="322">
        <f t="shared" si="3"/>
        <v>137823.44041801538</v>
      </c>
    </row>
    <row r="6" spans="1:30">
      <c r="A6" s="320" t="s">
        <v>613</v>
      </c>
      <c r="B6" s="323">
        <f>SUM(E4:Q4)</f>
        <v>390146.46873991087</v>
      </c>
    </row>
    <row r="7" spans="1:30">
      <c r="A7" s="320" t="s">
        <v>614</v>
      </c>
      <c r="B7" s="323">
        <f>SUM(R4:AA4)</f>
        <v>1087437.8334147106</v>
      </c>
    </row>
    <row r="10" spans="1:30">
      <c r="A10" s="320" t="s">
        <v>615</v>
      </c>
    </row>
    <row r="11" spans="1:30">
      <c r="A11" s="320" t="s">
        <v>616</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FFFF00"/>
    <pageSetUpPr fitToPage="1"/>
  </sheetPr>
  <dimension ref="A1:CE528"/>
  <sheetViews>
    <sheetView zoomScale="80" zoomScaleNormal="80" workbookViewId="0">
      <pane xSplit="1" ySplit="4" topLeftCell="E5" activePane="bottomRight" state="frozen"/>
      <selection activeCell="A41" sqref="A41"/>
      <selection pane="topRight" activeCell="A41" sqref="A41"/>
      <selection pane="bottomLeft" activeCell="A41" sqref="A41"/>
      <selection pane="bottomRight" activeCell="L45" sqref="L45"/>
    </sheetView>
  </sheetViews>
  <sheetFormatPr defaultColWidth="9.1796875" defaultRowHeight="14.5"/>
  <cols>
    <col min="1" max="1" width="55.453125" style="141" customWidth="1"/>
    <col min="2" max="2" width="12.7265625" style="141" hidden="1" customWidth="1"/>
    <col min="3" max="3" width="17.81640625" style="141" hidden="1" customWidth="1"/>
    <col min="4" max="4" width="13.1796875" style="141" hidden="1" customWidth="1"/>
    <col min="5" max="5" width="42.1796875" style="141" customWidth="1"/>
    <col min="6" max="6" width="23.81640625" style="141" hidden="1" customWidth="1"/>
    <col min="7" max="7" width="69.1796875" style="141" customWidth="1"/>
    <col min="8" max="8" width="9.54296875" style="141" customWidth="1"/>
    <col min="9" max="9" width="13" style="141" customWidth="1"/>
    <col min="10" max="10" width="5.81640625" style="141" customWidth="1"/>
    <col min="11" max="11" width="8.81640625" style="141" customWidth="1"/>
    <col min="12" max="12" width="9.7265625" style="141" bestFit="1" customWidth="1"/>
    <col min="13" max="13" width="14.81640625" style="141" customWidth="1"/>
    <col min="14" max="14" width="13.81640625" style="141" customWidth="1"/>
    <col min="15" max="15" width="13.1796875" style="141" customWidth="1"/>
    <col min="16" max="16" width="9.54296875" style="141" customWidth="1"/>
    <col min="17" max="17" width="2.1796875" style="32" customWidth="1"/>
    <col min="18" max="18" width="15.54296875" style="32" customWidth="1"/>
    <col min="19" max="19" width="12.1796875" style="32" customWidth="1"/>
    <col min="20" max="20" width="12.453125" style="141" customWidth="1"/>
    <col min="21" max="21" width="14.453125" style="141" customWidth="1"/>
    <col min="22" max="22" width="14.81640625" style="141" customWidth="1"/>
    <col min="23" max="23" width="12.54296875" style="141" customWidth="1"/>
    <col min="24" max="24" width="11.81640625" style="141" customWidth="1"/>
    <col min="25" max="25" width="11.1796875" style="141" customWidth="1"/>
    <col min="26" max="26" width="11.81640625" style="141" customWidth="1"/>
    <col min="27" max="27" width="15.1796875" style="141" customWidth="1"/>
    <col min="28" max="32" width="15.453125" style="141" customWidth="1"/>
    <col min="33" max="33" width="11.1796875" style="85" customWidth="1"/>
    <col min="34" max="34" width="10.54296875" style="85" customWidth="1"/>
    <col min="35" max="42" width="8.54296875" style="85" customWidth="1"/>
    <col min="43" max="44" width="9.1796875" style="141" customWidth="1"/>
    <col min="45" max="45" width="15.54296875" style="141" customWidth="1"/>
    <col min="46" max="46" width="14.81640625" style="141" customWidth="1"/>
    <col min="47" max="47" width="13.1796875" style="141" customWidth="1"/>
    <col min="48" max="48" width="14.1796875" style="141" customWidth="1"/>
    <col min="49" max="50" width="14.26953125" style="141" customWidth="1"/>
    <col min="51" max="51" width="15" style="141" customWidth="1"/>
    <col min="52" max="58" width="14.26953125" style="141" customWidth="1"/>
    <col min="59" max="63" width="13.54296875" style="85" customWidth="1"/>
    <col min="64" max="65" width="13.1796875" style="85" customWidth="1"/>
    <col min="66" max="66" width="15.1796875" style="141" customWidth="1"/>
    <col min="67" max="67" width="14.54296875" style="141" bestFit="1" customWidth="1"/>
    <col min="68" max="68" width="14.26953125" style="141" customWidth="1"/>
    <col min="69" max="70" width="9.1796875" style="141"/>
    <col min="71" max="71" width="14.26953125" style="141" customWidth="1"/>
    <col min="72" max="16384" width="9.1796875" style="141"/>
  </cols>
  <sheetData>
    <row r="1" spans="1:68"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row>
    <row r="2" spans="1:68" ht="14.5" customHeight="1" thickBot="1">
      <c r="T2" s="141" t="s">
        <v>49</v>
      </c>
      <c r="AR2" s="17"/>
      <c r="AS2" s="141" t="s">
        <v>38</v>
      </c>
    </row>
    <row r="3" spans="1:68" s="78" customFormat="1" ht="54.75" customHeight="1">
      <c r="B3" s="78" t="s">
        <v>4</v>
      </c>
      <c r="C3" s="78" t="s">
        <v>66</v>
      </c>
      <c r="D3" s="78" t="s">
        <v>29</v>
      </c>
      <c r="E3" s="78" t="s">
        <v>39</v>
      </c>
      <c r="F3" s="78" t="s">
        <v>44</v>
      </c>
      <c r="G3" s="78" t="s">
        <v>43</v>
      </c>
      <c r="H3" s="78" t="s">
        <v>10</v>
      </c>
      <c r="I3" s="79" t="s">
        <v>6</v>
      </c>
      <c r="J3" s="79" t="s">
        <v>9</v>
      </c>
      <c r="K3" s="79" t="s">
        <v>7</v>
      </c>
      <c r="L3" s="79" t="s">
        <v>8</v>
      </c>
      <c r="M3" s="79" t="s">
        <v>45</v>
      </c>
      <c r="N3" s="78" t="s">
        <v>306</v>
      </c>
      <c r="O3" s="78" t="s">
        <v>13</v>
      </c>
      <c r="P3" s="78" t="s">
        <v>34</v>
      </c>
      <c r="Q3" s="81"/>
      <c r="R3" s="105" t="s">
        <v>307</v>
      </c>
      <c r="S3" s="105" t="s">
        <v>315</v>
      </c>
      <c r="T3" s="78">
        <v>2015</v>
      </c>
      <c r="U3" s="78">
        <v>2016</v>
      </c>
      <c r="V3" s="78">
        <v>2017</v>
      </c>
      <c r="W3" s="78">
        <v>2018</v>
      </c>
      <c r="X3" s="78">
        <v>2019</v>
      </c>
      <c r="Y3" s="78">
        <v>2020</v>
      </c>
      <c r="Z3" s="78">
        <v>2021</v>
      </c>
      <c r="AA3" s="78">
        <v>2022</v>
      </c>
      <c r="AB3" s="78">
        <v>2023</v>
      </c>
      <c r="AC3" s="78">
        <v>2024</v>
      </c>
      <c r="AD3" s="78">
        <v>2025</v>
      </c>
      <c r="AE3" s="78">
        <v>2026</v>
      </c>
      <c r="AF3" s="78">
        <v>2027</v>
      </c>
      <c r="AG3" s="86">
        <v>2028</v>
      </c>
      <c r="AH3" s="86">
        <v>2029</v>
      </c>
      <c r="AI3" s="86">
        <v>2030</v>
      </c>
      <c r="AJ3" s="86">
        <v>2031</v>
      </c>
      <c r="AK3" s="86">
        <v>2032</v>
      </c>
      <c r="AL3" s="86">
        <v>2033</v>
      </c>
      <c r="AM3" s="86">
        <v>2034</v>
      </c>
      <c r="AN3" s="86">
        <v>2035</v>
      </c>
      <c r="AO3" s="86">
        <v>2036</v>
      </c>
      <c r="AP3" s="86">
        <v>2037</v>
      </c>
      <c r="AR3" s="80"/>
      <c r="AS3" s="92" t="s">
        <v>786</v>
      </c>
      <c r="AT3" s="93" t="s">
        <v>787</v>
      </c>
      <c r="AU3" s="78">
        <v>2016</v>
      </c>
      <c r="AV3" s="78">
        <v>2017</v>
      </c>
      <c r="AW3" s="78">
        <v>2018</v>
      </c>
      <c r="AX3" s="78">
        <v>2019</v>
      </c>
      <c r="AY3" s="78">
        <v>2020</v>
      </c>
      <c r="AZ3" s="78">
        <v>2021</v>
      </c>
      <c r="BA3" s="78">
        <v>2022</v>
      </c>
      <c r="BB3" s="78">
        <v>2023</v>
      </c>
      <c r="BC3" s="78">
        <v>2024</v>
      </c>
      <c r="BD3" s="78">
        <v>2025</v>
      </c>
      <c r="BE3" s="78">
        <v>2026</v>
      </c>
      <c r="BF3" s="78">
        <v>2027</v>
      </c>
      <c r="BG3" s="78">
        <v>2028</v>
      </c>
      <c r="BH3" s="78">
        <v>2029</v>
      </c>
      <c r="BI3" s="78">
        <v>2030</v>
      </c>
      <c r="BJ3" s="78">
        <v>2031</v>
      </c>
      <c r="BK3" s="78">
        <v>2032</v>
      </c>
      <c r="BL3" s="78">
        <v>2033</v>
      </c>
      <c r="BM3" s="78">
        <v>2034</v>
      </c>
      <c r="BN3" s="78">
        <v>2035</v>
      </c>
      <c r="BO3" s="78">
        <v>2036</v>
      </c>
      <c r="BP3" s="78">
        <v>2037</v>
      </c>
    </row>
    <row r="4" spans="1:68" s="142" customFormat="1">
      <c r="A4" s="71" t="s">
        <v>293</v>
      </c>
      <c r="C4" s="141"/>
      <c r="I4" s="12"/>
      <c r="J4" s="12"/>
      <c r="K4" s="12"/>
      <c r="L4" s="12"/>
      <c r="M4" s="12"/>
      <c r="N4" s="15"/>
      <c r="Q4" s="148"/>
      <c r="R4" s="148"/>
      <c r="S4" s="148"/>
      <c r="AG4" s="87"/>
      <c r="AH4" s="87"/>
      <c r="AI4" s="87"/>
      <c r="AJ4" s="87"/>
      <c r="AK4" s="87"/>
      <c r="AL4" s="87"/>
      <c r="AM4" s="87"/>
      <c r="AN4" s="87"/>
      <c r="AO4" s="87"/>
      <c r="AP4" s="87"/>
      <c r="AR4" s="18"/>
      <c r="AS4" s="146"/>
      <c r="AT4" s="95"/>
      <c r="BG4" s="87"/>
      <c r="BH4" s="87"/>
      <c r="BI4" s="87"/>
      <c r="BJ4" s="87"/>
      <c r="BK4" s="87"/>
      <c r="BL4" s="87"/>
      <c r="BM4" s="87"/>
    </row>
    <row r="5" spans="1:68" s="142" customFormat="1">
      <c r="A5" s="151" t="s">
        <v>445</v>
      </c>
      <c r="C5" s="141"/>
      <c r="I5" s="12"/>
      <c r="J5" s="12"/>
      <c r="K5" s="12"/>
      <c r="L5" s="12"/>
      <c r="M5" s="12"/>
      <c r="N5" s="15"/>
      <c r="Q5" s="148"/>
      <c r="R5" s="148"/>
      <c r="S5" s="148"/>
      <c r="T5" s="152">
        <v>0</v>
      </c>
      <c r="U5" s="152">
        <v>0</v>
      </c>
      <c r="V5" s="192">
        <v>0</v>
      </c>
      <c r="W5" s="192">
        <v>0</v>
      </c>
      <c r="X5" s="192">
        <v>0</v>
      </c>
      <c r="Y5" s="192">
        <v>0</v>
      </c>
      <c r="Z5" s="192">
        <v>0</v>
      </c>
      <c r="AA5" s="192">
        <v>0</v>
      </c>
      <c r="AB5" s="192">
        <v>0.2</v>
      </c>
      <c r="AC5" s="192">
        <v>0.2</v>
      </c>
      <c r="AD5" s="192">
        <v>0.2</v>
      </c>
      <c r="AE5" s="192">
        <v>0.2</v>
      </c>
      <c r="AF5" s="192">
        <v>0.2</v>
      </c>
      <c r="AG5" s="87"/>
      <c r="AH5" s="87"/>
      <c r="AI5" s="87"/>
      <c r="AJ5" s="87"/>
      <c r="AK5" s="87"/>
      <c r="AL5" s="87"/>
      <c r="AM5" s="87"/>
      <c r="AN5" s="87"/>
      <c r="AO5" s="87"/>
      <c r="AP5" s="87"/>
      <c r="AR5" s="18"/>
      <c r="AS5" s="146"/>
      <c r="AT5" s="95"/>
      <c r="BG5" s="87"/>
      <c r="BH5" s="87"/>
      <c r="BI5" s="87"/>
      <c r="BJ5" s="87"/>
      <c r="BK5" s="87"/>
      <c r="BL5" s="87"/>
      <c r="BM5" s="87"/>
    </row>
    <row r="6" spans="1:68">
      <c r="A6" s="142" t="s">
        <v>46</v>
      </c>
      <c r="H6" s="196"/>
      <c r="I6" s="196"/>
      <c r="N6" s="15"/>
      <c r="Q6" s="148"/>
      <c r="R6" s="148"/>
      <c r="S6" s="148"/>
      <c r="T6" s="143">
        <v>0</v>
      </c>
      <c r="U6" s="143">
        <v>0</v>
      </c>
      <c r="V6" s="192">
        <v>0</v>
      </c>
      <c r="W6" s="192">
        <v>0</v>
      </c>
      <c r="X6" s="192">
        <v>0</v>
      </c>
      <c r="Y6" s="192">
        <v>0</v>
      </c>
      <c r="Z6" s="192">
        <v>0</v>
      </c>
      <c r="AA6" s="192">
        <v>0</v>
      </c>
      <c r="AB6" s="192">
        <v>0.2</v>
      </c>
      <c r="AC6" s="192">
        <v>0.2</v>
      </c>
      <c r="AD6" s="192">
        <v>0.2</v>
      </c>
      <c r="AE6" s="192">
        <v>0.2</v>
      </c>
      <c r="AF6" s="192">
        <v>0.2</v>
      </c>
      <c r="AG6" s="88"/>
      <c r="AH6" s="88"/>
      <c r="AI6" s="88"/>
      <c r="AJ6" s="88"/>
      <c r="AK6" s="88"/>
      <c r="AL6" s="88"/>
      <c r="AM6" s="88"/>
      <c r="AN6" s="88"/>
      <c r="AO6" s="88"/>
      <c r="AP6" s="88"/>
      <c r="AR6" s="18"/>
      <c r="AS6" s="96"/>
      <c r="AT6" s="97"/>
    </row>
    <row r="7" spans="1:68">
      <c r="A7" s="69" t="s">
        <v>414</v>
      </c>
      <c r="E7" s="141" t="s">
        <v>304</v>
      </c>
      <c r="F7" s="21">
        <v>42475</v>
      </c>
      <c r="G7" s="141" t="s">
        <v>416</v>
      </c>
      <c r="H7" s="196" t="s">
        <v>11</v>
      </c>
      <c r="I7" s="455">
        <v>97</v>
      </c>
      <c r="J7" s="19">
        <v>0.1</v>
      </c>
      <c r="K7" s="143">
        <v>0.03</v>
      </c>
      <c r="L7" s="77">
        <v>9.5000000000000001E-2</v>
      </c>
      <c r="N7" s="28">
        <v>1.2500000000000001E-2</v>
      </c>
      <c r="O7" s="141" t="s">
        <v>27</v>
      </c>
      <c r="P7" s="141" t="s">
        <v>36</v>
      </c>
      <c r="Q7" s="148"/>
      <c r="R7" s="463">
        <v>1200</v>
      </c>
      <c r="S7" s="463">
        <f>$R7*(POWER(1+$N7,10))</f>
        <v>1358.7249955971085</v>
      </c>
      <c r="T7" s="464"/>
      <c r="U7" s="464"/>
      <c r="V7" s="452">
        <f>$S7*V$6</f>
        <v>0</v>
      </c>
      <c r="W7" s="452">
        <f t="shared" ref="W7:AL13" si="0">$S7*W$6</f>
        <v>0</v>
      </c>
      <c r="X7" s="452">
        <f t="shared" si="0"/>
        <v>0</v>
      </c>
      <c r="Y7" s="452">
        <f t="shared" si="0"/>
        <v>0</v>
      </c>
      <c r="Z7" s="452">
        <f t="shared" si="0"/>
        <v>0</v>
      </c>
      <c r="AA7" s="452">
        <f t="shared" si="0"/>
        <v>0</v>
      </c>
      <c r="AB7" s="452">
        <f t="shared" si="0"/>
        <v>271.74499911942172</v>
      </c>
      <c r="AC7" s="452">
        <f t="shared" si="0"/>
        <v>271.74499911942172</v>
      </c>
      <c r="AD7" s="452">
        <f t="shared" si="0"/>
        <v>271.74499911942172</v>
      </c>
      <c r="AE7" s="452">
        <f t="shared" si="0"/>
        <v>271.74499911942172</v>
      </c>
      <c r="AF7" s="452">
        <f t="shared" si="0"/>
        <v>271.74499911942172</v>
      </c>
      <c r="AG7" s="452">
        <f t="shared" si="0"/>
        <v>0</v>
      </c>
      <c r="AH7" s="452">
        <f t="shared" si="0"/>
        <v>0</v>
      </c>
      <c r="AI7" s="452">
        <f t="shared" si="0"/>
        <v>0</v>
      </c>
      <c r="AJ7" s="452">
        <f t="shared" si="0"/>
        <v>0</v>
      </c>
      <c r="AK7" s="452">
        <f t="shared" si="0"/>
        <v>0</v>
      </c>
      <c r="AL7" s="452">
        <f t="shared" si="0"/>
        <v>0</v>
      </c>
      <c r="AM7" s="452">
        <f t="shared" ref="AM7:AM13" si="1">$S7*AM$6</f>
        <v>0</v>
      </c>
      <c r="AN7" s="452"/>
      <c r="AO7" s="452"/>
      <c r="AP7" s="452"/>
      <c r="AR7" s="18"/>
      <c r="AS7" s="98">
        <f>NPV('AMX Global Tab (C)'!$B$13,AU7:BP7)</f>
        <v>98119.794955410049</v>
      </c>
      <c r="AT7" s="149">
        <f>SUM(AU7:BP7)</f>
        <v>207312.03132256819</v>
      </c>
      <c r="AU7" s="144">
        <f>U7*$I7*'AMX Global Tab (C)'!K$31*(1+$J7)*(1+$K7)*(1+$L7)</f>
        <v>0</v>
      </c>
      <c r="AV7" s="144">
        <f>V7*$I7*'AMX Global Tab (C)'!L$31*(1+$J7)*(1+$K7)*(1+$L7)</f>
        <v>0</v>
      </c>
      <c r="AW7" s="144">
        <f>W7*$I7*'AMX Global Tab (C)'!M$31*(1+$J7)*(1+$K7)*(1+$L7)</f>
        <v>0</v>
      </c>
      <c r="AX7" s="144">
        <f>X7*$I7*'AMX Global Tab (C)'!N$31*(1+$J7)*(1+$K7)*(1+$L7)</f>
        <v>0</v>
      </c>
      <c r="AY7" s="144">
        <f>Y7*$I7*'AMX Global Tab (C)'!O$31*(1+$J7)*(1+$K7)*(1+$L7)</f>
        <v>0</v>
      </c>
      <c r="AZ7" s="144">
        <f>Z7*$I7*'AMX Global Tab (C)'!P$31*(1+$J7)*(1+$K7)*(1+$L7)</f>
        <v>0</v>
      </c>
      <c r="BA7" s="144">
        <f>AA7*$I7*'AMX Global Tab (C)'!Q$31*(1+$J7)*(1+$K7)*(1+$L7)</f>
        <v>0</v>
      </c>
      <c r="BB7" s="144">
        <f>AB7*$I7*'AMX Global Tab (C)'!R$31*(1+$J7)*(1+$K7)*(1+$L7)</f>
        <v>39048.168805945133</v>
      </c>
      <c r="BC7" s="144">
        <f>AC7*$I7*'AMX Global Tab (C)'!S$31*(1+$J7)*(1+$K7)*(1+$L7)</f>
        <v>40219.613870123474</v>
      </c>
      <c r="BD7" s="144">
        <f>AD7*$I7*'AMX Global Tab (C)'!T$31*(1+$J7)*(1+$K7)*(1+$L7)</f>
        <v>41426.202286227184</v>
      </c>
      <c r="BE7" s="144">
        <f>AE7*$I7*'AMX Global Tab (C)'!U$31*(1+$J7)*(1+$K7)*(1+$L7)</f>
        <v>42668.988354813999</v>
      </c>
      <c r="BF7" s="144">
        <f>AF7*$I7*'AMX Global Tab (C)'!V$31*(1+$J7)*(1+$K7)*(1+$L7)</f>
        <v>43949.058005458421</v>
      </c>
      <c r="BG7" s="91">
        <f>AG7*$I7*'AMX Global Tab (C)'!W$31*(1+$J7)*(1+$K7)*(1+$L7)</f>
        <v>0</v>
      </c>
      <c r="BH7" s="91">
        <f>AH7*$I7*'AMX Global Tab (C)'!X$31*(1+$J7)*(1+$K7)*(1+$L7)</f>
        <v>0</v>
      </c>
      <c r="BI7" s="91">
        <f>AI7*$I7*'AMX Global Tab (C)'!Y$31*(1+$J7)*(1+$K7)*(1+$L7)</f>
        <v>0</v>
      </c>
      <c r="BJ7" s="91">
        <f>AJ7*$I7*'AMX Global Tab (C)'!Z$31*(1+$J7)*(1+$K7)*(1+$L7)</f>
        <v>0</v>
      </c>
      <c r="BK7" s="91">
        <f>AK7*$I7*'AMX Global Tab (C)'!AA$31*(1+$J7)*(1+$K7)*(1+$L7)</f>
        <v>0</v>
      </c>
      <c r="BL7" s="91">
        <f>AL7*$I7*'AMX Global Tab (C)'!AB$31*(1+$J7)*(1+$K7)*(1+$L7)</f>
        <v>0</v>
      </c>
      <c r="BM7" s="91">
        <f>AM7*$I7*'AMX Global Tab (C)'!AC$31*(1+$J7)*(1+$K7)*(1+$L7)</f>
        <v>0</v>
      </c>
    </row>
    <row r="8" spans="1:68">
      <c r="A8" s="69" t="s">
        <v>415</v>
      </c>
      <c r="E8" s="141" t="s">
        <v>304</v>
      </c>
      <c r="F8" s="21">
        <v>42475</v>
      </c>
      <c r="G8" s="141" t="s">
        <v>417</v>
      </c>
      <c r="H8" s="196" t="s">
        <v>11</v>
      </c>
      <c r="I8" s="455">
        <v>87</v>
      </c>
      <c r="J8" s="19">
        <f>'AMX Global Tab (C)'!$B$9</f>
        <v>0.1</v>
      </c>
      <c r="K8" s="143">
        <v>0.03</v>
      </c>
      <c r="L8" s="77">
        <v>9.5000000000000001E-2</v>
      </c>
      <c r="N8" s="28">
        <v>1.2500000000000001E-2</v>
      </c>
      <c r="O8" s="141" t="s">
        <v>27</v>
      </c>
      <c r="P8" s="141" t="s">
        <v>36</v>
      </c>
      <c r="Q8" s="148"/>
      <c r="R8" s="463">
        <v>1000000</v>
      </c>
      <c r="S8" s="463">
        <f t="shared" ref="S8:S13" si="2">$R8*(POWER(1+$N8,10))</f>
        <v>1132270.8296642571</v>
      </c>
      <c r="T8" s="452">
        <f>$R8*T$6</f>
        <v>0</v>
      </c>
      <c r="U8" s="452">
        <f t="shared" ref="U8:U13" si="3">$R8*U$6</f>
        <v>0</v>
      </c>
      <c r="V8" s="452">
        <f t="shared" ref="V8:AF14" si="4">$S8*V$6</f>
        <v>0</v>
      </c>
      <c r="W8" s="452">
        <f t="shared" si="0"/>
        <v>0</v>
      </c>
      <c r="X8" s="452">
        <f t="shared" si="0"/>
        <v>0</v>
      </c>
      <c r="Y8" s="452">
        <f t="shared" si="0"/>
        <v>0</v>
      </c>
      <c r="Z8" s="452">
        <f t="shared" si="0"/>
        <v>0</v>
      </c>
      <c r="AA8" s="452">
        <f t="shared" si="0"/>
        <v>0</v>
      </c>
      <c r="AB8" s="452">
        <f t="shared" si="0"/>
        <v>226454.16593285144</v>
      </c>
      <c r="AC8" s="452">
        <f t="shared" si="0"/>
        <v>226454.16593285144</v>
      </c>
      <c r="AD8" s="452">
        <f t="shared" si="0"/>
        <v>226454.16593285144</v>
      </c>
      <c r="AE8" s="452">
        <f t="shared" si="0"/>
        <v>226454.16593285144</v>
      </c>
      <c r="AF8" s="452">
        <f t="shared" si="0"/>
        <v>226454.16593285144</v>
      </c>
      <c r="AG8" s="452">
        <f t="shared" si="0"/>
        <v>0</v>
      </c>
      <c r="AH8" s="452">
        <f t="shared" si="0"/>
        <v>0</v>
      </c>
      <c r="AI8" s="452">
        <f t="shared" si="0"/>
        <v>0</v>
      </c>
      <c r="AJ8" s="452">
        <f t="shared" si="0"/>
        <v>0</v>
      </c>
      <c r="AK8" s="452">
        <f t="shared" si="0"/>
        <v>0</v>
      </c>
      <c r="AL8" s="452">
        <f t="shared" si="0"/>
        <v>0</v>
      </c>
      <c r="AM8" s="452">
        <f t="shared" si="1"/>
        <v>0</v>
      </c>
      <c r="AN8" s="452"/>
      <c r="AO8" s="452"/>
      <c r="AP8" s="452"/>
      <c r="AR8" s="18"/>
      <c r="AS8" s="98">
        <f>NPV('AMX Global Tab (C)'!$B$13,AU8:BP8)</f>
        <v>73336960.147084847</v>
      </c>
      <c r="AT8" s="149">
        <f t="shared" ref="AT8:AT57" si="5">SUM(AU8:BP8)</f>
        <v>154949714.13284737</v>
      </c>
      <c r="AU8" s="144">
        <f>U8*$I8*'AMX Global Tab (C)'!K$31*(1+$J8)*(1+$K8)*(1+$L8)</f>
        <v>0</v>
      </c>
      <c r="AV8" s="144">
        <f>V8*$I8*'AMX Global Tab (C)'!L$31*(1+$J8)*(1+$K8)*(1+$L8)</f>
        <v>0</v>
      </c>
      <c r="AW8" s="144">
        <f>W8*$I8*'AMX Global Tab (C)'!M$31*(1+$J8)*(1+$K8)*(1+$L8)</f>
        <v>0</v>
      </c>
      <c r="AX8" s="144">
        <f>X8*$I8*'AMX Global Tab (C)'!N$31*(1+$J8)*(1+$K8)*(1+$L8)</f>
        <v>0</v>
      </c>
      <c r="AY8" s="144">
        <f>Y8*$I8*'AMX Global Tab (C)'!O$31*(1+$J8)*(1+$K8)*(1+$L8)</f>
        <v>0</v>
      </c>
      <c r="AZ8" s="144">
        <f>Z8*$I8*'AMX Global Tab (C)'!P$31*(1+$J8)*(1+$K8)*(1+$L8)</f>
        <v>0</v>
      </c>
      <c r="BA8" s="144">
        <f>AA8*$I8*'AMX Global Tab (C)'!Q$31*(1+$J8)*(1+$K8)*(1+$L8)</f>
        <v>0</v>
      </c>
      <c r="BB8" s="144">
        <f>AB8*$I8*'AMX Global Tab (C)'!R$31*(1+$J8)*(1+$K8)*(1+$L8)</f>
        <v>29185486.99413424</v>
      </c>
      <c r="BC8" s="144">
        <f>AC8*$I8*'AMX Global Tab (C)'!S$31*(1+$J8)*(1+$K8)*(1+$L8)</f>
        <v>30061051.603958275</v>
      </c>
      <c r="BD8" s="144">
        <f>AD8*$I8*'AMX Global Tab (C)'!T$31*(1+$J8)*(1+$K8)*(1+$L8)</f>
        <v>30962883.152077023</v>
      </c>
      <c r="BE8" s="144">
        <f>AE8*$I8*'AMX Global Tab (C)'!U$31*(1+$J8)*(1+$K8)*(1+$L8)</f>
        <v>31891769.646639332</v>
      </c>
      <c r="BF8" s="144">
        <f>AF8*$I8*'AMX Global Tab (C)'!V$31*(1+$J8)*(1+$K8)*(1+$L8)</f>
        <v>32848522.736038513</v>
      </c>
      <c r="BG8" s="91">
        <f>AG8*$I8*'AMX Global Tab (C)'!W$31*(1+$J8)*(1+$K8)*(1+$L8)</f>
        <v>0</v>
      </c>
      <c r="BH8" s="91">
        <f>AH8*$I8*'AMX Global Tab (C)'!X$31*(1+$J8)*(1+$K8)*(1+$L8)</f>
        <v>0</v>
      </c>
      <c r="BI8" s="91">
        <f>AI8*$I8*'AMX Global Tab (C)'!Y$31*(1+$J8)*(1+$K8)*(1+$L8)</f>
        <v>0</v>
      </c>
      <c r="BJ8" s="91">
        <f>AJ8*$I8*'AMX Global Tab (C)'!Z$31*(1+$J8)*(1+$K8)*(1+$L8)</f>
        <v>0</v>
      </c>
      <c r="BK8" s="91">
        <f>AK8*$I8*'AMX Global Tab (C)'!AA$31*(1+$J8)*(1+$K8)*(1+$L8)</f>
        <v>0</v>
      </c>
      <c r="BL8" s="91">
        <f>AL8*$I8*'AMX Global Tab (C)'!AB$31*(1+$J8)*(1+$K8)*(1+$L8)</f>
        <v>0</v>
      </c>
      <c r="BM8" s="91">
        <f>AM8*$I8*'AMX Global Tab (C)'!AC$31*(1+$J8)*(1+$K8)*(1+$L8)</f>
        <v>0</v>
      </c>
    </row>
    <row r="9" spans="1:68">
      <c r="A9" s="73" t="s">
        <v>323</v>
      </c>
      <c r="E9" s="141" t="s">
        <v>304</v>
      </c>
      <c r="F9" s="21">
        <v>42475</v>
      </c>
      <c r="G9" s="141" t="s">
        <v>321</v>
      </c>
      <c r="H9" s="196" t="s">
        <v>11</v>
      </c>
      <c r="I9" s="455">
        <v>119</v>
      </c>
      <c r="J9" s="19">
        <v>0.1</v>
      </c>
      <c r="K9" s="143">
        <v>0.03</v>
      </c>
      <c r="L9" s="77">
        <v>9.5000000000000001E-2</v>
      </c>
      <c r="N9" s="28">
        <v>1.2500000000000001E-2</v>
      </c>
      <c r="O9" s="141" t="s">
        <v>27</v>
      </c>
      <c r="P9" s="141" t="s">
        <v>36</v>
      </c>
      <c r="Q9" s="148"/>
      <c r="R9" s="463">
        <v>660</v>
      </c>
      <c r="S9" s="463">
        <f t="shared" si="2"/>
        <v>747.29874757840969</v>
      </c>
      <c r="T9" s="452"/>
      <c r="U9" s="452"/>
      <c r="V9" s="452">
        <f t="shared" si="4"/>
        <v>0</v>
      </c>
      <c r="W9" s="452">
        <f t="shared" si="0"/>
        <v>0</v>
      </c>
      <c r="X9" s="452">
        <f t="shared" si="0"/>
        <v>0</v>
      </c>
      <c r="Y9" s="452">
        <f t="shared" si="0"/>
        <v>0</v>
      </c>
      <c r="Z9" s="452">
        <f t="shared" si="0"/>
        <v>0</v>
      </c>
      <c r="AA9" s="452">
        <f t="shared" si="0"/>
        <v>0</v>
      </c>
      <c r="AB9" s="452">
        <f t="shared" si="0"/>
        <v>149.45974951568195</v>
      </c>
      <c r="AC9" s="452">
        <f t="shared" si="0"/>
        <v>149.45974951568195</v>
      </c>
      <c r="AD9" s="452">
        <f t="shared" si="0"/>
        <v>149.45974951568195</v>
      </c>
      <c r="AE9" s="452">
        <f t="shared" si="0"/>
        <v>149.45974951568195</v>
      </c>
      <c r="AF9" s="452">
        <f t="shared" si="0"/>
        <v>149.45974951568195</v>
      </c>
      <c r="AG9" s="452">
        <f t="shared" si="0"/>
        <v>0</v>
      </c>
      <c r="AH9" s="452">
        <f t="shared" si="0"/>
        <v>0</v>
      </c>
      <c r="AI9" s="452">
        <f t="shared" si="0"/>
        <v>0</v>
      </c>
      <c r="AJ9" s="452">
        <f t="shared" si="0"/>
        <v>0</v>
      </c>
      <c r="AK9" s="452">
        <f t="shared" si="0"/>
        <v>0</v>
      </c>
      <c r="AL9" s="452">
        <f t="shared" si="0"/>
        <v>0</v>
      </c>
      <c r="AM9" s="452">
        <f t="shared" si="1"/>
        <v>0</v>
      </c>
      <c r="AN9" s="452"/>
      <c r="AO9" s="452"/>
      <c r="AP9" s="452"/>
      <c r="AR9" s="18"/>
      <c r="AS9" s="98">
        <f>NPV('AMX Global Tab (C)'!$B$13,AU9:BP9)</f>
        <v>71356.36656641739</v>
      </c>
      <c r="AT9" s="149">
        <f t="shared" si="5"/>
        <v>139882.19020682567</v>
      </c>
      <c r="AU9" s="144"/>
      <c r="AV9" s="144">
        <f>V9*$I9*'AMX Global Tab (C)'!L$31*(1+$J9)*(1+$K9)*(1+$L9)</f>
        <v>0</v>
      </c>
      <c r="AW9" s="144">
        <f>W9*$I9*'AMX Global Tab (C)'!M$31*(1+$J9)*(1+$K9)*(1+$L9)</f>
        <v>0</v>
      </c>
      <c r="AX9" s="144">
        <f>X9*$I9*'AMX Global Tab (C)'!N$31*(1+$J9)*(1+$K9)*(1+$L9)</f>
        <v>0</v>
      </c>
      <c r="AY9" s="144">
        <f>Y9*$I9*'AMX Global Tab (C)'!O$31*(1+$J9)*(1+$K9)*(1+$L9)</f>
        <v>0</v>
      </c>
      <c r="AZ9" s="144">
        <f>Z9*$I9*'AMX Global Tab (C)'!P$31*(1+$J9)*(1+$K9)*(1+$L9)</f>
        <v>0</v>
      </c>
      <c r="BA9" s="144">
        <f>AA9*$I9*'AMX Global Tab (C)'!Q$31*(1+$J9)*(1+$K9)*(1+$L9)</f>
        <v>0</v>
      </c>
      <c r="BB9" s="144">
        <f>AB9*$I9*'AMX Global Tab (C)'!R$31*(1+$J9)*(1+$K9)*(1+$L9)</f>
        <v>26347.449982980499</v>
      </c>
      <c r="BC9" s="144">
        <f>AC9*$I9*'AMX Global Tab (C)'!S$31*(1+$J9)*(1+$K9)*(1+$L9)</f>
        <v>27137.873482469913</v>
      </c>
      <c r="BD9" s="144">
        <f>AD9*$I9*'AMX Global Tab (C)'!T$31*(1+$J9)*(1+$K9)*(1+$L9)</f>
        <v>27952.009686944009</v>
      </c>
      <c r="BE9" s="144">
        <f>AE9*$I9*'AMX Global Tab (C)'!U$31*(1+$J9)*(1+$K9)*(1+$L9)</f>
        <v>28790.569977552332</v>
      </c>
      <c r="BF9" s="144">
        <f>AF9*$I9*'AMX Global Tab (C)'!V$31*(1+$J9)*(1+$K9)*(1+$L9)</f>
        <v>29654.2870768789</v>
      </c>
      <c r="BG9" s="91"/>
      <c r="BH9" s="91"/>
      <c r="BI9" s="91"/>
      <c r="BJ9" s="91"/>
      <c r="BK9" s="91"/>
      <c r="BL9" s="91"/>
      <c r="BM9" s="91"/>
    </row>
    <row r="10" spans="1:68">
      <c r="A10" s="73" t="s">
        <v>309</v>
      </c>
      <c r="E10" s="141" t="s">
        <v>304</v>
      </c>
      <c r="F10" s="21">
        <v>42475</v>
      </c>
      <c r="G10" s="141" t="s">
        <v>314</v>
      </c>
      <c r="H10" s="196" t="s">
        <v>11</v>
      </c>
      <c r="I10" s="455">
        <v>119</v>
      </c>
      <c r="J10" s="19">
        <v>0.1</v>
      </c>
      <c r="K10" s="143">
        <v>0.03</v>
      </c>
      <c r="L10" s="77">
        <v>9.5000000000000001E-2</v>
      </c>
      <c r="N10" s="28">
        <v>1.2500000000000001E-2</v>
      </c>
      <c r="O10" s="141" t="s">
        <v>27</v>
      </c>
      <c r="P10" s="141" t="s">
        <v>36</v>
      </c>
      <c r="Q10" s="148"/>
      <c r="R10" s="463">
        <v>21300</v>
      </c>
      <c r="S10" s="463">
        <f t="shared" si="2"/>
        <v>24117.368671848679</v>
      </c>
      <c r="T10" s="452"/>
      <c r="U10" s="452"/>
      <c r="V10" s="452">
        <f t="shared" si="4"/>
        <v>0</v>
      </c>
      <c r="W10" s="452">
        <f t="shared" si="0"/>
        <v>0</v>
      </c>
      <c r="X10" s="452">
        <f t="shared" si="0"/>
        <v>0</v>
      </c>
      <c r="Y10" s="452">
        <f t="shared" si="0"/>
        <v>0</v>
      </c>
      <c r="Z10" s="452">
        <f t="shared" si="0"/>
        <v>0</v>
      </c>
      <c r="AA10" s="452">
        <f t="shared" si="0"/>
        <v>0</v>
      </c>
      <c r="AB10" s="452">
        <f t="shared" si="0"/>
        <v>4823.4737343697361</v>
      </c>
      <c r="AC10" s="452">
        <f t="shared" si="0"/>
        <v>4823.4737343697361</v>
      </c>
      <c r="AD10" s="452">
        <f t="shared" si="0"/>
        <v>4823.4737343697361</v>
      </c>
      <c r="AE10" s="452">
        <f t="shared" si="0"/>
        <v>4823.4737343697361</v>
      </c>
      <c r="AF10" s="452">
        <f t="shared" si="0"/>
        <v>4823.4737343697361</v>
      </c>
      <c r="AG10" s="452">
        <f t="shared" si="0"/>
        <v>0</v>
      </c>
      <c r="AH10" s="452">
        <f t="shared" si="0"/>
        <v>0</v>
      </c>
      <c r="AI10" s="452">
        <f t="shared" si="0"/>
        <v>0</v>
      </c>
      <c r="AJ10" s="452">
        <f t="shared" si="0"/>
        <v>0</v>
      </c>
      <c r="AK10" s="452">
        <f t="shared" si="0"/>
        <v>0</v>
      </c>
      <c r="AL10" s="452">
        <f t="shared" si="0"/>
        <v>0</v>
      </c>
      <c r="AM10" s="452">
        <f t="shared" si="1"/>
        <v>0</v>
      </c>
      <c r="AN10" s="452"/>
      <c r="AO10" s="452"/>
      <c r="AP10" s="452"/>
      <c r="AR10" s="18"/>
      <c r="AS10" s="98">
        <f>NPV('AMX Global Tab (C)'!$B$13,AU10:BP10)</f>
        <v>2136634.4009748963</v>
      </c>
      <c r="AT10" s="149">
        <f t="shared" si="5"/>
        <v>4514379.7748566475</v>
      </c>
      <c r="AU10" s="144">
        <f>U10*$I10*'AMX Global Tab (C)'!K$31*(1+$J10)*(1+$K10)*(1+$L10)</f>
        <v>0</v>
      </c>
      <c r="AV10" s="144">
        <f>V10*$I10*'AMX Global Tab (C)'!L$31*(1+$J10)*(1+$K10)*(1+$L10)</f>
        <v>0</v>
      </c>
      <c r="AW10" s="144">
        <f>W10*$I10*'AMX Global Tab (C)'!M$31*(1+$J10)*(1+$K10)*(1+$L10)</f>
        <v>0</v>
      </c>
      <c r="AX10" s="144">
        <f>X10*$I10*'AMX Global Tab (C)'!N$31*(1+$J10)*(1+$K10)*(1+$L10)</f>
        <v>0</v>
      </c>
      <c r="AY10" s="144">
        <f>Y10*$I10*'AMX Global Tab (C)'!O$31*(1+$J10)*(1+$K10)*(1+$L10)</f>
        <v>0</v>
      </c>
      <c r="AZ10" s="144">
        <f>Z10*$I10*'AMX Global Tab (C)'!P$31*(1+$J10)*(1+$K10)*(1+$L10)</f>
        <v>0</v>
      </c>
      <c r="BA10" s="144">
        <f>AA10*$I10*'AMX Global Tab (C)'!Q$31*(1+$J10)*(1+$K10)*(1+$L10)</f>
        <v>0</v>
      </c>
      <c r="BB10" s="144">
        <f>AB10*$I10*'AMX Global Tab (C)'!R$31*(1+$J10)*(1+$K10)*(1+$L10)</f>
        <v>850304.06763255259</v>
      </c>
      <c r="BC10" s="144">
        <f>AC10*$I10*'AMX Global Tab (C)'!S$31*(1+$J10)*(1+$K10)*(1+$L10)</f>
        <v>875813.18966152915</v>
      </c>
      <c r="BD10" s="144">
        <f>AD10*$I10*'AMX Global Tab (C)'!T$31*(1+$J10)*(1+$K10)*(1+$L10)</f>
        <v>902087.58535137516</v>
      </c>
      <c r="BE10" s="144">
        <f>AE10*$I10*'AMX Global Tab (C)'!U$31*(1+$J10)*(1+$K10)*(1+$L10)</f>
        <v>929150.21291191655</v>
      </c>
      <c r="BF10" s="144">
        <f>AF10*$I10*'AMX Global Tab (C)'!V$31*(1+$J10)*(1+$K10)*(1+$L10)</f>
        <v>957024.71929927391</v>
      </c>
      <c r="BG10" s="91">
        <f>AG10*$I10*'AMX Global Tab (C)'!W$31*(1+$J10)*(1+$K10)*(1+$L10)</f>
        <v>0</v>
      </c>
      <c r="BH10" s="91">
        <f>AH10*$I10*'AMX Global Tab (C)'!X$31*(1+$J10)*(1+$K10)*(1+$L10)</f>
        <v>0</v>
      </c>
      <c r="BI10" s="91">
        <f>AI10*$I10*'AMX Global Tab (C)'!Y$31*(1+$J10)*(1+$K10)*(1+$L10)</f>
        <v>0</v>
      </c>
      <c r="BJ10" s="91">
        <f>AJ10*$I10*'AMX Global Tab (C)'!Z$31*(1+$J10)*(1+$K10)*(1+$L10)</f>
        <v>0</v>
      </c>
      <c r="BK10" s="91">
        <f>AK10*$I10*'AMX Global Tab (C)'!AA$31*(1+$J10)*(1+$K10)*(1+$L10)</f>
        <v>0</v>
      </c>
      <c r="BL10" s="91">
        <f>AL10*$I10*'AMX Global Tab (C)'!AB$31*(1+$J10)*(1+$K10)*(1+$L10)</f>
        <v>0</v>
      </c>
      <c r="BM10" s="91">
        <f>AM10*$I10*'AMX Global Tab (C)'!AC$31*(1+$J10)*(1+$K10)*(1+$L10)</f>
        <v>0</v>
      </c>
    </row>
    <row r="11" spans="1:68">
      <c r="A11" s="73" t="s">
        <v>308</v>
      </c>
      <c r="E11" s="141" t="s">
        <v>304</v>
      </c>
      <c r="F11" s="21">
        <v>42475</v>
      </c>
      <c r="G11" s="141" t="s">
        <v>412</v>
      </c>
      <c r="H11" s="196" t="s">
        <v>11</v>
      </c>
      <c r="I11" s="455">
        <v>210</v>
      </c>
      <c r="J11" s="19">
        <f>'AMX Global Tab (C)'!$B$9</f>
        <v>0.1</v>
      </c>
      <c r="K11" s="143">
        <v>0.03</v>
      </c>
      <c r="L11" s="77">
        <v>9.5000000000000001E-2</v>
      </c>
      <c r="N11" s="28">
        <v>1.2500000000000001E-2</v>
      </c>
      <c r="O11" s="141" t="s">
        <v>27</v>
      </c>
      <c r="P11" s="141" t="s">
        <v>36</v>
      </c>
      <c r="Q11" s="148"/>
      <c r="R11" s="463">
        <v>57000</v>
      </c>
      <c r="S11" s="463">
        <f t="shared" si="2"/>
        <v>64539.437290862661</v>
      </c>
      <c r="T11" s="452">
        <f t="shared" ref="T11:U13" si="6">$R11*T$6</f>
        <v>0</v>
      </c>
      <c r="U11" s="452">
        <f t="shared" si="6"/>
        <v>0</v>
      </c>
      <c r="V11" s="452">
        <f t="shared" si="4"/>
        <v>0</v>
      </c>
      <c r="W11" s="452">
        <f t="shared" si="0"/>
        <v>0</v>
      </c>
      <c r="X11" s="452">
        <f t="shared" si="0"/>
        <v>0</v>
      </c>
      <c r="Y11" s="452">
        <f t="shared" si="0"/>
        <v>0</v>
      </c>
      <c r="Z11" s="452">
        <f t="shared" si="0"/>
        <v>0</v>
      </c>
      <c r="AA11" s="452">
        <f t="shared" si="0"/>
        <v>0</v>
      </c>
      <c r="AB11" s="452">
        <f t="shared" si="0"/>
        <v>12907.887458172532</v>
      </c>
      <c r="AC11" s="452">
        <f t="shared" si="0"/>
        <v>12907.887458172532</v>
      </c>
      <c r="AD11" s="452">
        <f t="shared" si="0"/>
        <v>12907.887458172532</v>
      </c>
      <c r="AE11" s="452">
        <f t="shared" si="0"/>
        <v>12907.887458172532</v>
      </c>
      <c r="AF11" s="452">
        <f t="shared" si="0"/>
        <v>12907.887458172532</v>
      </c>
      <c r="AG11" s="452">
        <f t="shared" si="0"/>
        <v>0</v>
      </c>
      <c r="AH11" s="452">
        <f t="shared" si="0"/>
        <v>0</v>
      </c>
      <c r="AI11" s="452">
        <f t="shared" si="0"/>
        <v>0</v>
      </c>
      <c r="AJ11" s="452">
        <f t="shared" si="0"/>
        <v>0</v>
      </c>
      <c r="AK11" s="452">
        <f t="shared" si="0"/>
        <v>0</v>
      </c>
      <c r="AL11" s="452">
        <f t="shared" si="0"/>
        <v>0</v>
      </c>
      <c r="AM11" s="452">
        <f t="shared" si="1"/>
        <v>0</v>
      </c>
      <c r="AN11" s="452"/>
      <c r="AO11" s="452"/>
      <c r="AP11" s="452"/>
      <c r="AR11" s="18"/>
      <c r="AS11" s="98">
        <f>NPV('AMX Global Tab (C)'!$B$13,AU11:BP11)</f>
        <v>10090154.171960983</v>
      </c>
      <c r="AT11" s="149">
        <f t="shared" si="5"/>
        <v>21318943.427243486</v>
      </c>
      <c r="AU11" s="144">
        <f>U11*$I11*'AMX Global Tab (C)'!K$31*(1+$J11)*(1+$K11)*(1+$L11)</f>
        <v>0</v>
      </c>
      <c r="AV11" s="144">
        <f>V11*$I11*'AMX Global Tab (C)'!L$31*(1+$J11)*(1+$K11)*(1+$L11)</f>
        <v>0</v>
      </c>
      <c r="AW11" s="144">
        <f>W11*$I11*'AMX Global Tab (C)'!M$31*(1+$J11)*(1+$K11)*(1+$L11)</f>
        <v>0</v>
      </c>
      <c r="AX11" s="144">
        <f>X11*$I11*'AMX Global Tab (C)'!N$31*(1+$J11)*(1+$K11)*(1+$L11)</f>
        <v>0</v>
      </c>
      <c r="AY11" s="144">
        <f>Y11*$I11*'AMX Global Tab (C)'!O$31*(1+$J11)*(1+$K11)*(1+$L11)</f>
        <v>0</v>
      </c>
      <c r="AZ11" s="144">
        <f>Z11*$I11*'AMX Global Tab (C)'!P$31*(1+$J11)*(1+$K11)*(1+$L11)</f>
        <v>0</v>
      </c>
      <c r="BA11" s="144">
        <f>AA11*$I11*'AMX Global Tab (C)'!Q$31*(1+$J11)*(1+$K11)*(1+$L11)</f>
        <v>0</v>
      </c>
      <c r="BB11" s="144">
        <f>AB11*$I11*'AMX Global Tab (C)'!R$31*(1+$J11)*(1+$K11)*(1+$L11)</f>
        <v>4015520.4519515731</v>
      </c>
      <c r="BC11" s="144">
        <f>AC11*$I11*'AMX Global Tab (C)'!S$31*(1+$J11)*(1+$K11)*(1+$L11)</f>
        <v>4135986.0655101207</v>
      </c>
      <c r="BD11" s="144">
        <f>AD11*$I11*'AMX Global Tab (C)'!T$31*(1+$J11)*(1+$K11)*(1+$L11)</f>
        <v>4260065.6474754242</v>
      </c>
      <c r="BE11" s="144">
        <f>AE11*$I11*'AMX Global Tab (C)'!U$31*(1+$J11)*(1+$K11)*(1+$L11)</f>
        <v>4387867.6168996878</v>
      </c>
      <c r="BF11" s="144">
        <f>AF11*$I11*'AMX Global Tab (C)'!V$31*(1+$J11)*(1+$K11)*(1+$L11)</f>
        <v>4519503.6454066783</v>
      </c>
      <c r="BG11" s="91">
        <f>AG11*$I11*'AMX Global Tab (C)'!W$31*(1+$J11)*(1+$K11)*(1+$L11)</f>
        <v>0</v>
      </c>
      <c r="BH11" s="91">
        <f>AH11*$I11*'AMX Global Tab (C)'!X$31*(1+$J11)*(1+$K11)*(1+$L11)</f>
        <v>0</v>
      </c>
      <c r="BI11" s="91">
        <f>AI11*$I11*'AMX Global Tab (C)'!Y$31*(1+$J11)*(1+$K11)*(1+$L11)</f>
        <v>0</v>
      </c>
      <c r="BJ11" s="91">
        <f>AJ11*$I11*'AMX Global Tab (C)'!Z$31*(1+$J11)*(1+$K11)*(1+$L11)</f>
        <v>0</v>
      </c>
      <c r="BK11" s="91">
        <f>AK11*$I11*'AMX Global Tab (C)'!AA$31*(1+$J11)*(1+$K11)*(1+$L11)</f>
        <v>0</v>
      </c>
      <c r="BL11" s="91">
        <f>AL11*$I11*'AMX Global Tab (C)'!AB$31*(1+$J11)*(1+$K11)*(1+$L11)</f>
        <v>0</v>
      </c>
      <c r="BM11" s="91">
        <f>AM11*$I11*'AMX Global Tab (C)'!AC$31*(1+$J11)*(1+$K11)*(1+$L11)</f>
        <v>0</v>
      </c>
    </row>
    <row r="12" spans="1:68">
      <c r="A12" s="73" t="s">
        <v>311</v>
      </c>
      <c r="E12" s="141" t="s">
        <v>304</v>
      </c>
      <c r="F12" s="21">
        <v>42475</v>
      </c>
      <c r="G12" s="141" t="s">
        <v>313</v>
      </c>
      <c r="H12" s="196" t="s">
        <v>11</v>
      </c>
      <c r="I12" s="455">
        <v>215</v>
      </c>
      <c r="J12" s="19">
        <f>'AMX Global Tab (C)'!$B$9</f>
        <v>0.1</v>
      </c>
      <c r="K12" s="143">
        <v>0.03</v>
      </c>
      <c r="L12" s="77">
        <v>9.5000000000000001E-2</v>
      </c>
      <c r="N12" s="28">
        <v>1.2500000000000001E-2</v>
      </c>
      <c r="O12" s="141" t="s">
        <v>27</v>
      </c>
      <c r="P12" s="141" t="s">
        <v>36</v>
      </c>
      <c r="Q12" s="148"/>
      <c r="R12" s="463">
        <v>41200</v>
      </c>
      <c r="S12" s="463">
        <f t="shared" si="2"/>
        <v>46649.558182167399</v>
      </c>
      <c r="T12" s="452"/>
      <c r="U12" s="452"/>
      <c r="V12" s="452">
        <f t="shared" si="4"/>
        <v>0</v>
      </c>
      <c r="W12" s="452">
        <f t="shared" si="0"/>
        <v>0</v>
      </c>
      <c r="X12" s="452">
        <f t="shared" si="0"/>
        <v>0</v>
      </c>
      <c r="Y12" s="452">
        <f t="shared" si="0"/>
        <v>0</v>
      </c>
      <c r="Z12" s="452">
        <f t="shared" si="0"/>
        <v>0</v>
      </c>
      <c r="AA12" s="452">
        <f t="shared" si="0"/>
        <v>0</v>
      </c>
      <c r="AB12" s="452">
        <f t="shared" si="0"/>
        <v>9329.9116364334805</v>
      </c>
      <c r="AC12" s="452">
        <f t="shared" si="0"/>
        <v>9329.9116364334805</v>
      </c>
      <c r="AD12" s="452">
        <f t="shared" si="0"/>
        <v>9329.9116364334805</v>
      </c>
      <c r="AE12" s="452">
        <f t="shared" si="0"/>
        <v>9329.9116364334805</v>
      </c>
      <c r="AF12" s="452">
        <f t="shared" si="0"/>
        <v>9329.9116364334805</v>
      </c>
      <c r="AG12" s="452">
        <f t="shared" si="0"/>
        <v>0</v>
      </c>
      <c r="AH12" s="452">
        <f t="shared" si="0"/>
        <v>0</v>
      </c>
      <c r="AI12" s="452">
        <f t="shared" si="0"/>
        <v>0</v>
      </c>
      <c r="AJ12" s="452">
        <f t="shared" si="0"/>
        <v>0</v>
      </c>
      <c r="AK12" s="452">
        <f t="shared" si="0"/>
        <v>0</v>
      </c>
      <c r="AL12" s="452">
        <f t="shared" si="0"/>
        <v>0</v>
      </c>
      <c r="AM12" s="452">
        <f t="shared" si="1"/>
        <v>0</v>
      </c>
      <c r="AN12" s="452"/>
      <c r="AO12" s="452"/>
      <c r="AP12" s="452"/>
      <c r="AR12" s="18"/>
      <c r="AS12" s="98">
        <f>NPV('AMX Global Tab (C)'!$B$13,AU12:BP12)</f>
        <v>7466882.6779641118</v>
      </c>
      <c r="AT12" s="149">
        <f t="shared" si="5"/>
        <v>15776374.342399569</v>
      </c>
      <c r="AU12" s="144">
        <f>U12*$I12*'AMX Global Tab (C)'!K$31*(1+$J12)*(1+$K12)*(1+$L12)</f>
        <v>0</v>
      </c>
      <c r="AV12" s="144">
        <f>V12*$I12*'AMX Global Tab (C)'!L$31*(1+$J12)*(1+$K12)*(1+$L12)</f>
        <v>0</v>
      </c>
      <c r="AW12" s="144">
        <f>W12*$I12*'AMX Global Tab (C)'!M$31*(1+$J12)*(1+$K12)*(1+$L12)</f>
        <v>0</v>
      </c>
      <c r="AX12" s="144">
        <f>X12*$I12*'AMX Global Tab (C)'!N$31*(1+$J12)*(1+$K12)*(1+$L12)</f>
        <v>0</v>
      </c>
      <c r="AY12" s="144">
        <f>Y12*$I12*'AMX Global Tab (C)'!O$31*(1+$J12)*(1+$K12)*(1+$L12)</f>
        <v>0</v>
      </c>
      <c r="AZ12" s="144">
        <f>Z12*$I12*'AMX Global Tab (C)'!P$31*(1+$J12)*(1+$K12)*(1+$L12)</f>
        <v>0</v>
      </c>
      <c r="BA12" s="144">
        <f>AA12*$I12*'AMX Global Tab (C)'!Q$31*(1+$J12)*(1+$K12)*(1+$L12)</f>
        <v>0</v>
      </c>
      <c r="BB12" s="144">
        <f>AB12*$I12*'AMX Global Tab (C)'!R$31*(1+$J12)*(1+$K12)*(1+$L12)</f>
        <v>2971552.2275177152</v>
      </c>
      <c r="BC12" s="144">
        <f>AC12*$I12*'AMX Global Tab (C)'!S$31*(1+$J12)*(1+$K12)*(1+$L12)</f>
        <v>3060698.7943432457</v>
      </c>
      <c r="BD12" s="144">
        <f>AD12*$I12*'AMX Global Tab (C)'!T$31*(1+$J12)*(1+$K12)*(1+$L12)</f>
        <v>3152519.758173544</v>
      </c>
      <c r="BE12" s="144">
        <f>AE12*$I12*'AMX Global Tab (C)'!U$31*(1+$J12)*(1+$K12)*(1+$L12)</f>
        <v>3247095.3509187503</v>
      </c>
      <c r="BF12" s="144">
        <f>AF12*$I12*'AMX Global Tab (C)'!V$31*(1+$J12)*(1+$K12)*(1+$L12)</f>
        <v>3344508.2114463127</v>
      </c>
      <c r="BG12" s="91">
        <f>AG12*$I12*'AMX Global Tab (C)'!W$31*(1+$J12)*(1+$K12)*(1+$L12)</f>
        <v>0</v>
      </c>
      <c r="BH12" s="91">
        <f>AH12*$I12*'AMX Global Tab (C)'!X$31*(1+$J12)*(1+$K12)*(1+$L12)</f>
        <v>0</v>
      </c>
      <c r="BI12" s="91">
        <f>AI12*$I12*'AMX Global Tab (C)'!Y$31*(1+$J12)*(1+$K12)*(1+$L12)</f>
        <v>0</v>
      </c>
      <c r="BJ12" s="91">
        <f>AJ12*$I12*'AMX Global Tab (C)'!Z$31*(1+$J12)*(1+$K12)*(1+$L12)</f>
        <v>0</v>
      </c>
      <c r="BK12" s="91">
        <f>AK12*$I12*'AMX Global Tab (C)'!AA$31*(1+$J12)*(1+$K12)*(1+$L12)</f>
        <v>0</v>
      </c>
      <c r="BL12" s="91">
        <f>AL12*$I12*'AMX Global Tab (C)'!AB$31*(1+$J12)*(1+$K12)*(1+$L12)</f>
        <v>0</v>
      </c>
      <c r="BM12" s="91">
        <f>AM12*$I12*'AMX Global Tab (C)'!AC$31*(1+$J12)*(1+$K12)*(1+$L12)</f>
        <v>0</v>
      </c>
    </row>
    <row r="13" spans="1:68">
      <c r="A13" s="73" t="s">
        <v>310</v>
      </c>
      <c r="E13" s="141" t="s">
        <v>304</v>
      </c>
      <c r="F13" s="21">
        <v>42475</v>
      </c>
      <c r="G13" s="141" t="s">
        <v>312</v>
      </c>
      <c r="H13" s="196" t="s">
        <v>11</v>
      </c>
      <c r="I13" s="455">
        <v>250</v>
      </c>
      <c r="J13" s="19">
        <f>'AMX Global Tab (C)'!$B$9</f>
        <v>0.1</v>
      </c>
      <c r="K13" s="143">
        <v>0.03</v>
      </c>
      <c r="L13" s="77">
        <v>9.5000000000000001E-2</v>
      </c>
      <c r="N13" s="28">
        <v>1.2500000000000001E-2</v>
      </c>
      <c r="O13" s="141" t="s">
        <v>27</v>
      </c>
      <c r="P13" s="141" t="s">
        <v>36</v>
      </c>
      <c r="Q13" s="148"/>
      <c r="R13" s="463">
        <v>6800</v>
      </c>
      <c r="S13" s="463">
        <f t="shared" si="2"/>
        <v>7699.4416417169487</v>
      </c>
      <c r="T13" s="452">
        <f t="shared" si="6"/>
        <v>0</v>
      </c>
      <c r="U13" s="452">
        <f t="shared" si="3"/>
        <v>0</v>
      </c>
      <c r="V13" s="452">
        <f t="shared" si="4"/>
        <v>0</v>
      </c>
      <c r="W13" s="452">
        <f t="shared" si="0"/>
        <v>0</v>
      </c>
      <c r="X13" s="452">
        <f t="shared" si="0"/>
        <v>0</v>
      </c>
      <c r="Y13" s="452">
        <f t="shared" si="0"/>
        <v>0</v>
      </c>
      <c r="Z13" s="452">
        <f t="shared" si="0"/>
        <v>0</v>
      </c>
      <c r="AA13" s="452">
        <f t="shared" si="0"/>
        <v>0</v>
      </c>
      <c r="AB13" s="452">
        <f t="shared" si="0"/>
        <v>1539.8883283433897</v>
      </c>
      <c r="AC13" s="452">
        <f t="shared" si="0"/>
        <v>1539.8883283433897</v>
      </c>
      <c r="AD13" s="452">
        <f t="shared" si="0"/>
        <v>1539.8883283433897</v>
      </c>
      <c r="AE13" s="452">
        <f t="shared" si="0"/>
        <v>1539.8883283433897</v>
      </c>
      <c r="AF13" s="452">
        <f t="shared" si="0"/>
        <v>1539.8883283433897</v>
      </c>
      <c r="AG13" s="452">
        <f t="shared" si="0"/>
        <v>0</v>
      </c>
      <c r="AH13" s="452">
        <f t="shared" si="0"/>
        <v>0</v>
      </c>
      <c r="AI13" s="452">
        <f t="shared" si="0"/>
        <v>0</v>
      </c>
      <c r="AJ13" s="452">
        <f t="shared" si="0"/>
        <v>0</v>
      </c>
      <c r="AK13" s="452">
        <f t="shared" si="0"/>
        <v>0</v>
      </c>
      <c r="AL13" s="452">
        <f t="shared" si="0"/>
        <v>0</v>
      </c>
      <c r="AM13" s="452">
        <f t="shared" si="1"/>
        <v>0</v>
      </c>
      <c r="AN13" s="452"/>
      <c r="AO13" s="452"/>
      <c r="AP13" s="452"/>
      <c r="AR13" s="18"/>
      <c r="AS13" s="98">
        <f>NPV('AMX Global Tab (C)'!$B$13,AU13:BP13)</f>
        <v>1433021.0603453361</v>
      </c>
      <c r="AT13" s="149">
        <f t="shared" si="5"/>
        <v>3027753.0347797764</v>
      </c>
      <c r="AU13" s="144">
        <f>U13*$I13*'AMX Global Tab (C)'!K$31*(1+$J13)*(1+$K13)*(1+$L13)</f>
        <v>0</v>
      </c>
      <c r="AV13" s="144">
        <f>V13*$I13*'AMX Global Tab (C)'!L$31*(1+$J13)*(1+$K13)*(1+$L13)</f>
        <v>0</v>
      </c>
      <c r="AW13" s="144">
        <f>W13*$I13*'AMX Global Tab (C)'!M$31*(1+$J13)*(1+$K13)*(1+$L13)</f>
        <v>0</v>
      </c>
      <c r="AX13" s="144">
        <f>X13*$I13*'AMX Global Tab (C)'!N$31*(1+$J13)*(1+$K13)*(1+$L13)</f>
        <v>0</v>
      </c>
      <c r="AY13" s="144">
        <f>Y13*$I13*'AMX Global Tab (C)'!O$31*(1+$J13)*(1+$K13)*(1+$L13)</f>
        <v>0</v>
      </c>
      <c r="AZ13" s="144">
        <f>Z13*$I13*'AMX Global Tab (C)'!P$31*(1+$J13)*(1+$K13)*(1+$L13)</f>
        <v>0</v>
      </c>
      <c r="BA13" s="144">
        <f>AA13*$I13*'AMX Global Tab (C)'!Q$31*(1+$J13)*(1+$K13)*(1+$L13)</f>
        <v>0</v>
      </c>
      <c r="BB13" s="144">
        <f>AB13*$I13*'AMX Global Tab (C)'!R$31*(1+$J13)*(1+$K13)*(1+$L13)</f>
        <v>570291.1251727381</v>
      </c>
      <c r="BC13" s="144">
        <f>AC13*$I13*'AMX Global Tab (C)'!S$31*(1+$J13)*(1+$K13)*(1+$L13)</f>
        <v>587399.85892792023</v>
      </c>
      <c r="BD13" s="144">
        <f>AD13*$I13*'AMX Global Tab (C)'!T$31*(1+$J13)*(1+$K13)*(1+$L13)</f>
        <v>605021.85469575785</v>
      </c>
      <c r="BE13" s="144">
        <f>AE13*$I13*'AMX Global Tab (C)'!U$31*(1+$J13)*(1+$K13)*(1+$L13)</f>
        <v>623172.51033663063</v>
      </c>
      <c r="BF13" s="144">
        <f>AF13*$I13*'AMX Global Tab (C)'!V$31*(1+$J13)*(1+$K13)*(1+$L13)</f>
        <v>641867.68564672966</v>
      </c>
      <c r="BG13" s="91">
        <f>AG13*$I13*'AMX Global Tab (C)'!W$31*(1+$J13)*(1+$K13)*(1+$L13)</f>
        <v>0</v>
      </c>
      <c r="BH13" s="91">
        <f>AH13*$I13*'AMX Global Tab (C)'!X$31*(1+$J13)*(1+$K13)*(1+$L13)</f>
        <v>0</v>
      </c>
      <c r="BI13" s="91">
        <f>AI13*$I13*'AMX Global Tab (C)'!Y$31*(1+$J13)*(1+$K13)*(1+$L13)</f>
        <v>0</v>
      </c>
      <c r="BJ13" s="91">
        <f>AJ13*$I13*'AMX Global Tab (C)'!Z$31*(1+$J13)*(1+$K13)*(1+$L13)</f>
        <v>0</v>
      </c>
      <c r="BK13" s="91">
        <f>AK13*$I13*'AMX Global Tab (C)'!AA$31*(1+$J13)*(1+$K13)*(1+$L13)</f>
        <v>0</v>
      </c>
      <c r="BL13" s="91">
        <f>AL13*$I13*'AMX Global Tab (C)'!AB$31*(1+$J13)*(1+$K13)*(1+$L13)</f>
        <v>0</v>
      </c>
      <c r="BM13" s="91">
        <f>AM13*$I13*'AMX Global Tab (C)'!AC$31*(1+$J13)*(1+$K13)*(1+$L13)</f>
        <v>0</v>
      </c>
    </row>
    <row r="14" spans="1:68">
      <c r="A14" s="73" t="s">
        <v>419</v>
      </c>
      <c r="E14" s="141" t="s">
        <v>418</v>
      </c>
      <c r="F14" s="21"/>
      <c r="G14" s="141" t="s">
        <v>420</v>
      </c>
      <c r="H14" s="196" t="s">
        <v>11</v>
      </c>
      <c r="I14" s="455">
        <v>22</v>
      </c>
      <c r="J14" s="19">
        <f>'AMX Global Tab (C)'!$B$9</f>
        <v>0.1</v>
      </c>
      <c r="K14" s="143">
        <v>0.03</v>
      </c>
      <c r="L14" s="77">
        <v>9.5000000000000001E-2</v>
      </c>
      <c r="N14" s="28"/>
      <c r="Q14" s="148"/>
      <c r="R14" s="463">
        <f>R7+R8</f>
        <v>1001200</v>
      </c>
      <c r="S14" s="463">
        <f>S7+S8</f>
        <v>1133629.5546598542</v>
      </c>
      <c r="T14" s="452"/>
      <c r="U14" s="452"/>
      <c r="V14" s="452">
        <f t="shared" si="4"/>
        <v>0</v>
      </c>
      <c r="W14" s="452">
        <f t="shared" si="4"/>
        <v>0</v>
      </c>
      <c r="X14" s="452">
        <f t="shared" si="4"/>
        <v>0</v>
      </c>
      <c r="Y14" s="452">
        <f t="shared" si="4"/>
        <v>0</v>
      </c>
      <c r="Z14" s="452">
        <f t="shared" si="4"/>
        <v>0</v>
      </c>
      <c r="AA14" s="452">
        <f t="shared" si="4"/>
        <v>0</v>
      </c>
      <c r="AB14" s="452">
        <f t="shared" si="4"/>
        <v>226725.91093197084</v>
      </c>
      <c r="AC14" s="452">
        <f t="shared" si="4"/>
        <v>226725.91093197084</v>
      </c>
      <c r="AD14" s="452">
        <f t="shared" si="4"/>
        <v>226725.91093197084</v>
      </c>
      <c r="AE14" s="452">
        <f t="shared" si="4"/>
        <v>226725.91093197084</v>
      </c>
      <c r="AF14" s="452">
        <f t="shared" si="4"/>
        <v>226725.91093197084</v>
      </c>
      <c r="AG14" s="452"/>
      <c r="AH14" s="452"/>
      <c r="AI14" s="452"/>
      <c r="AJ14" s="452"/>
      <c r="AK14" s="452"/>
      <c r="AL14" s="452"/>
      <c r="AM14" s="452"/>
      <c r="AN14" s="452"/>
      <c r="AO14" s="452"/>
      <c r="AP14" s="452"/>
      <c r="AR14" s="18"/>
      <c r="AS14" s="98">
        <f>NPV('AMX Global Tab (C)'!$B$13,AU14:BP14)</f>
        <v>18567232.402112063</v>
      </c>
      <c r="AT14" s="149">
        <f t="shared" si="5"/>
        <v>39229705.556043103</v>
      </c>
      <c r="AU14" s="144">
        <f>U14*$I14*'AMX Global Tab (C)'!K$31*(1+$J14)*(1+$K14)*(1+$L14)</f>
        <v>0</v>
      </c>
      <c r="AV14" s="144">
        <f>V14*$I14*'AMX Global Tab (C)'!L$31*(1+$J14)*(1+$K14)*(1+$L14)</f>
        <v>0</v>
      </c>
      <c r="AW14" s="144">
        <f>W14*$I14*'AMX Global Tab (C)'!M$31*(1+$J14)*(1+$K14)*(1+$L14)</f>
        <v>0</v>
      </c>
      <c r="AX14" s="144">
        <f>X14*$I14*'AMX Global Tab (C)'!N$31*(1+$J14)*(1+$K14)*(1+$L14)</f>
        <v>0</v>
      </c>
      <c r="AY14" s="144">
        <f>Y14*$I14*'AMX Global Tab (C)'!O$31*(1+$J14)*(1+$K14)*(1+$L14)</f>
        <v>0</v>
      </c>
      <c r="AZ14" s="144">
        <f>Z14*$I14*'AMX Global Tab (C)'!P$31*(1+$J14)*(1+$K14)*(1+$L14)</f>
        <v>0</v>
      </c>
      <c r="BA14" s="144">
        <f>AA14*$I14*'AMX Global Tab (C)'!Q$31*(1+$J14)*(1+$K14)*(1+$L14)</f>
        <v>0</v>
      </c>
      <c r="BB14" s="144">
        <f>AB14*$I14*'AMX Global Tab (C)'!R$31*(1+$J14)*(1+$K14)*(1+$L14)</f>
        <v>7389094.3761792919</v>
      </c>
      <c r="BC14" s="144">
        <f>AC14*$I14*'AMX Global Tab (C)'!S$31*(1+$J14)*(1+$K14)*(1+$L14)</f>
        <v>7610767.2074646726</v>
      </c>
      <c r="BD14" s="144">
        <f>AD14*$I14*'AMX Global Tab (C)'!T$31*(1+$J14)*(1+$K14)*(1+$L14)</f>
        <v>7839090.2236886127</v>
      </c>
      <c r="BE14" s="144">
        <f>AE14*$I14*'AMX Global Tab (C)'!U$31*(1+$J14)*(1+$K14)*(1+$L14)</f>
        <v>8074262.9303992717</v>
      </c>
      <c r="BF14" s="144">
        <f>AF14*$I14*'AMX Global Tab (C)'!V$31*(1+$J14)*(1+$K14)*(1+$L14)</f>
        <v>8316490.8183112489</v>
      </c>
      <c r="BG14" s="91"/>
      <c r="BH14" s="91"/>
      <c r="BI14" s="91"/>
      <c r="BJ14" s="91"/>
      <c r="BK14" s="91"/>
      <c r="BL14" s="91"/>
      <c r="BM14" s="91"/>
    </row>
    <row r="15" spans="1:68">
      <c r="A15" s="74"/>
      <c r="H15" s="196"/>
      <c r="I15" s="449"/>
      <c r="K15" s="143"/>
      <c r="N15" s="15"/>
      <c r="Q15" s="148"/>
      <c r="R15" s="462"/>
      <c r="S15" s="462"/>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R15" s="18"/>
      <c r="AS15" s="98">
        <f>NPV('AMX Global Tab (C)'!$B$13,AU15:BP15)</f>
        <v>0</v>
      </c>
      <c r="AT15" s="149">
        <f t="shared" si="5"/>
        <v>0</v>
      </c>
    </row>
    <row r="16" spans="1:68">
      <c r="A16" s="142" t="s">
        <v>47</v>
      </c>
      <c r="H16" s="196"/>
      <c r="I16" s="449"/>
      <c r="K16" s="143"/>
      <c r="N16" s="15"/>
      <c r="Q16" s="148"/>
      <c r="R16" s="462"/>
      <c r="S16" s="462"/>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R16" s="18"/>
      <c r="AS16" s="98">
        <f>NPV('AMX Global Tab (C)'!$B$13,AU16:BP16)</f>
        <v>0</v>
      </c>
      <c r="AT16" s="149">
        <f t="shared" si="5"/>
        <v>0</v>
      </c>
    </row>
    <row r="17" spans="1:71">
      <c r="A17" s="73" t="s">
        <v>53</v>
      </c>
      <c r="E17" s="141" t="s">
        <v>304</v>
      </c>
      <c r="F17" s="21">
        <v>42473</v>
      </c>
      <c r="H17" s="196" t="s">
        <v>11</v>
      </c>
      <c r="I17" s="456">
        <v>63</v>
      </c>
      <c r="J17" s="19">
        <f>'AMX Global Tab (C)'!$B$9</f>
        <v>0.1</v>
      </c>
      <c r="K17" s="143">
        <v>0.03</v>
      </c>
      <c r="L17" s="77">
        <v>9.5000000000000001E-2</v>
      </c>
      <c r="N17" s="28">
        <v>1.4999999999999999E-2</v>
      </c>
      <c r="O17" s="141" t="s">
        <v>27</v>
      </c>
      <c r="P17" s="141" t="s">
        <v>36</v>
      </c>
      <c r="Q17" s="148"/>
      <c r="R17" s="463">
        <v>796291</v>
      </c>
      <c r="S17" s="463">
        <f t="shared" ref="S17:S19" si="7">$R17*(POWER(1+$N17,10))</f>
        <v>924128.21410010057</v>
      </c>
      <c r="T17" s="465">
        <f t="shared" ref="T17:AI19" si="8">$S17*T$5</f>
        <v>0</v>
      </c>
      <c r="U17" s="465">
        <f t="shared" si="8"/>
        <v>0</v>
      </c>
      <c r="V17" s="465">
        <f>$S17*V$5</f>
        <v>0</v>
      </c>
      <c r="W17" s="465">
        <f t="shared" si="8"/>
        <v>0</v>
      </c>
      <c r="X17" s="465">
        <f t="shared" si="8"/>
        <v>0</v>
      </c>
      <c r="Y17" s="465">
        <f t="shared" si="8"/>
        <v>0</v>
      </c>
      <c r="Z17" s="465">
        <f t="shared" si="8"/>
        <v>0</v>
      </c>
      <c r="AA17" s="465">
        <f t="shared" si="8"/>
        <v>0</v>
      </c>
      <c r="AB17" s="465">
        <f t="shared" si="8"/>
        <v>184825.64282002012</v>
      </c>
      <c r="AC17" s="465">
        <f t="shared" si="8"/>
        <v>184825.64282002012</v>
      </c>
      <c r="AD17" s="465">
        <f t="shared" si="8"/>
        <v>184825.64282002012</v>
      </c>
      <c r="AE17" s="465">
        <f t="shared" si="8"/>
        <v>184825.64282002012</v>
      </c>
      <c r="AF17" s="465">
        <f t="shared" si="8"/>
        <v>184825.64282002012</v>
      </c>
      <c r="AG17" s="452">
        <f t="shared" si="8"/>
        <v>0</v>
      </c>
      <c r="AH17" s="452">
        <f t="shared" si="8"/>
        <v>0</v>
      </c>
      <c r="AI17" s="452">
        <f t="shared" si="8"/>
        <v>0</v>
      </c>
      <c r="AJ17" s="452">
        <f t="shared" ref="AJ17:AM19" si="9">$S17*AJ$5</f>
        <v>0</v>
      </c>
      <c r="AK17" s="452">
        <f t="shared" si="9"/>
        <v>0</v>
      </c>
      <c r="AL17" s="452">
        <f t="shared" si="9"/>
        <v>0</v>
      </c>
      <c r="AM17" s="452">
        <f t="shared" si="9"/>
        <v>0</v>
      </c>
      <c r="AN17" s="452"/>
      <c r="AO17" s="452"/>
      <c r="AP17" s="452"/>
      <c r="AR17" s="18"/>
      <c r="AS17" s="98">
        <f>NPV('AMX Global Tab (C)'!$B$13,AU17:BP17)</f>
        <v>43343712.990115292</v>
      </c>
      <c r="AT17" s="149">
        <f t="shared" si="5"/>
        <v>91578597.255800128</v>
      </c>
      <c r="AU17" s="144">
        <f>U17*$I17*'AMX Global Tab (C)'!K$31*(1+$J17)*(1+$K17)*(1+$L17)</f>
        <v>0</v>
      </c>
      <c r="AV17" s="144">
        <f>V17*$I17*'AMX Global Tab (C)'!L$31*(1+$J17)*(1+$K17)*(1+$L17)</f>
        <v>0</v>
      </c>
      <c r="AW17" s="144">
        <f>W17*$I17*'AMX Global Tab (C)'!M$31*(1+$J17)*(1+$K17)*(1+$L17)</f>
        <v>0</v>
      </c>
      <c r="AX17" s="144">
        <f>X17*$I17*'AMX Global Tab (C)'!N$31*(1+$J17)*(1+$K17)*(1+$L17)</f>
        <v>0</v>
      </c>
      <c r="AY17" s="144">
        <f>Y17*$I17*'AMX Global Tab (C)'!O$31*(1+$J17)*(1+$K17)*(1+$L17)</f>
        <v>0</v>
      </c>
      <c r="AZ17" s="144">
        <f>Z17*$I17*'AMX Global Tab (C)'!P$31*(1+$J17)*(1+$K17)*(1+$L17)</f>
        <v>0</v>
      </c>
      <c r="BA17" s="144">
        <f>AA17*$I17*'AMX Global Tab (C)'!Q$31*(1+$J17)*(1+$K17)*(1+$L17)</f>
        <v>0</v>
      </c>
      <c r="BB17" s="144">
        <f>AB17*$I17*'AMX Global Tab (C)'!R$31*(1+$J17)*(1+$K17)*(1+$L17)</f>
        <v>17249247.435582198</v>
      </c>
      <c r="BC17" s="144">
        <f>AC17*$I17*'AMX Global Tab (C)'!S$31*(1+$J17)*(1+$K17)*(1+$L17)</f>
        <v>17766724.858649667</v>
      </c>
      <c r="BD17" s="144">
        <f>AD17*$I17*'AMX Global Tab (C)'!T$31*(1+$J17)*(1+$K17)*(1+$L17)</f>
        <v>18299726.604409158</v>
      </c>
      <c r="BE17" s="144">
        <f>AE17*$I17*'AMX Global Tab (C)'!U$31*(1+$J17)*(1+$K17)*(1+$L17)</f>
        <v>18848718.402541433</v>
      </c>
      <c r="BF17" s="144">
        <f>AF17*$I17*'AMX Global Tab (C)'!V$31*(1+$J17)*(1+$K17)*(1+$L17)</f>
        <v>19414179.954617679</v>
      </c>
      <c r="BG17" s="91">
        <f>AG17*$I17*'AMX Global Tab (C)'!W$31*(1+$J17)*(1+$K17)*(1+$L17)</f>
        <v>0</v>
      </c>
      <c r="BH17" s="91">
        <f>AH17*$I17*'AMX Global Tab (C)'!X$31*(1+$J17)*(1+$K17)*(1+$L17)</f>
        <v>0</v>
      </c>
      <c r="BI17" s="91">
        <f>AI17*$I17*'AMX Global Tab (C)'!Y$31*(1+$J17)*(1+$K17)*(1+$L17)</f>
        <v>0</v>
      </c>
      <c r="BJ17" s="91">
        <f>AJ17*$I17*'AMX Global Tab (C)'!Z$31*(1+$J17)*(1+$K17)*(1+$L17)</f>
        <v>0</v>
      </c>
      <c r="BK17" s="91">
        <f>AK17*$I17*'AMX Global Tab (C)'!AA$31*(1+$J17)*(1+$K17)*(1+$L17)</f>
        <v>0</v>
      </c>
      <c r="BL17" s="91">
        <f>AL17*$I17*'AMX Global Tab (C)'!AB$31*(1+$J17)*(1+$K17)*(1+$L17)</f>
        <v>0</v>
      </c>
      <c r="BM17" s="91">
        <f>AM17*$I17*'AMX Global Tab (C)'!AC$31*(1+$J17)*(1+$K17)*(1+$L17)</f>
        <v>0</v>
      </c>
    </row>
    <row r="18" spans="1:71">
      <c r="A18" s="73" t="s">
        <v>51</v>
      </c>
      <c r="E18" s="141" t="s">
        <v>304</v>
      </c>
      <c r="F18" s="21">
        <v>42473</v>
      </c>
      <c r="H18" s="196" t="s">
        <v>11</v>
      </c>
      <c r="I18" s="456">
        <v>183</v>
      </c>
      <c r="J18" s="19">
        <f>'AMX Global Tab (C)'!$B$9</f>
        <v>0.1</v>
      </c>
      <c r="K18" s="143">
        <v>0.03</v>
      </c>
      <c r="L18" s="77">
        <v>9.5000000000000001E-2</v>
      </c>
      <c r="N18" s="28">
        <v>1.4999999999999999E-2</v>
      </c>
      <c r="O18" s="141" t="s">
        <v>27</v>
      </c>
      <c r="P18" s="141" t="s">
        <v>36</v>
      </c>
      <c r="Q18" s="148"/>
      <c r="R18" s="463">
        <v>22697</v>
      </c>
      <c r="S18" s="463">
        <f t="shared" si="7"/>
        <v>26340.795105595796</v>
      </c>
      <c r="T18" s="452">
        <f t="shared" si="8"/>
        <v>0</v>
      </c>
      <c r="U18" s="452">
        <f t="shared" si="8"/>
        <v>0</v>
      </c>
      <c r="V18" s="452">
        <f>$S18*V$5</f>
        <v>0</v>
      </c>
      <c r="W18" s="452">
        <f t="shared" si="8"/>
        <v>0</v>
      </c>
      <c r="X18" s="452">
        <f t="shared" si="8"/>
        <v>0</v>
      </c>
      <c r="Y18" s="452">
        <f t="shared" si="8"/>
        <v>0</v>
      </c>
      <c r="Z18" s="452">
        <f t="shared" si="8"/>
        <v>0</v>
      </c>
      <c r="AA18" s="452">
        <f t="shared" si="8"/>
        <v>0</v>
      </c>
      <c r="AB18" s="452">
        <f t="shared" si="8"/>
        <v>5268.1590211191597</v>
      </c>
      <c r="AC18" s="452">
        <f t="shared" si="8"/>
        <v>5268.1590211191597</v>
      </c>
      <c r="AD18" s="452">
        <f t="shared" si="8"/>
        <v>5268.1590211191597</v>
      </c>
      <c r="AE18" s="452">
        <f t="shared" si="8"/>
        <v>5268.1590211191597</v>
      </c>
      <c r="AF18" s="452">
        <f t="shared" si="8"/>
        <v>5268.1590211191597</v>
      </c>
      <c r="AG18" s="452">
        <f t="shared" si="8"/>
        <v>0</v>
      </c>
      <c r="AH18" s="452">
        <f t="shared" si="8"/>
        <v>0</v>
      </c>
      <c r="AI18" s="452">
        <f t="shared" si="8"/>
        <v>0</v>
      </c>
      <c r="AJ18" s="452">
        <f t="shared" si="9"/>
        <v>0</v>
      </c>
      <c r="AK18" s="452">
        <f t="shared" si="9"/>
        <v>0</v>
      </c>
      <c r="AL18" s="452">
        <f t="shared" si="9"/>
        <v>0</v>
      </c>
      <c r="AM18" s="452">
        <f t="shared" si="9"/>
        <v>0</v>
      </c>
      <c r="AN18" s="452"/>
      <c r="AO18" s="452"/>
      <c r="AP18" s="452"/>
      <c r="AR18" s="18"/>
      <c r="AS18" s="98">
        <f>NPV('AMX Global Tab (C)'!$B$13,AU18:BP18)</f>
        <v>3588668.1698223054</v>
      </c>
      <c r="AT18" s="149">
        <f t="shared" si="5"/>
        <v>7582303.7376566064</v>
      </c>
      <c r="AU18" s="144">
        <f>U18*$I18*'AMX Global Tab (C)'!K$31*(1+$J18)*(1+$K18)*(1+$L18)</f>
        <v>0</v>
      </c>
      <c r="AV18" s="144">
        <f>V18*$I18*'AMX Global Tab (C)'!L$31*(1+$J18)*(1+$K18)*(1+$L18)</f>
        <v>0</v>
      </c>
      <c r="AW18" s="144">
        <f>W18*$I18*'AMX Global Tab (C)'!M$31*(1+$J18)*(1+$K18)*(1+$L18)</f>
        <v>0</v>
      </c>
      <c r="AX18" s="144">
        <f>X18*$I18*'AMX Global Tab (C)'!N$31*(1+$J18)*(1+$K18)*(1+$L18)</f>
        <v>0</v>
      </c>
      <c r="AY18" s="144">
        <f>Y18*$I18*'AMX Global Tab (C)'!O$31*(1+$J18)*(1+$K18)*(1+$L18)</f>
        <v>0</v>
      </c>
      <c r="AZ18" s="144">
        <f>Z18*$I18*'AMX Global Tab (C)'!P$31*(1+$J18)*(1+$K18)*(1+$L18)</f>
        <v>0</v>
      </c>
      <c r="BA18" s="144">
        <f>AA18*$I18*'AMX Global Tab (C)'!Q$31*(1+$J18)*(1+$K18)*(1+$L18)</f>
        <v>0</v>
      </c>
      <c r="BB18" s="144">
        <f>AB18*$I18*'AMX Global Tab (C)'!R$31*(1+$J18)*(1+$K18)*(1+$L18)</f>
        <v>1428161.5707352953</v>
      </c>
      <c r="BC18" s="144">
        <f>AC18*$I18*'AMX Global Tab (C)'!S$31*(1+$J18)*(1+$K18)*(1+$L18)</f>
        <v>1471006.4178573545</v>
      </c>
      <c r="BD18" s="144">
        <f>AD18*$I18*'AMX Global Tab (C)'!T$31*(1+$J18)*(1+$K18)*(1+$L18)</f>
        <v>1515136.6103930753</v>
      </c>
      <c r="BE18" s="144">
        <f>AE18*$I18*'AMX Global Tab (C)'!U$31*(1+$J18)*(1+$K18)*(1+$L18)</f>
        <v>1560590.7087048672</v>
      </c>
      <c r="BF18" s="144">
        <f>AF18*$I18*'AMX Global Tab (C)'!V$31*(1+$J18)*(1+$K18)*(1+$L18)</f>
        <v>1607408.4299660134</v>
      </c>
      <c r="BG18" s="91">
        <f>AG18*$I18*'AMX Global Tab (C)'!W$31*(1+$J18)*(1+$K18)*(1+$L18)</f>
        <v>0</v>
      </c>
      <c r="BH18" s="91">
        <f>AH18*$I18*'AMX Global Tab (C)'!X$31*(1+$J18)*(1+$K18)*(1+$L18)</f>
        <v>0</v>
      </c>
      <c r="BI18" s="91">
        <f>AI18*$I18*'AMX Global Tab (C)'!Y$31*(1+$J18)*(1+$K18)*(1+$L18)</f>
        <v>0</v>
      </c>
      <c r="BJ18" s="91">
        <f>AJ18*$I18*'AMX Global Tab (C)'!Z$31*(1+$J18)*(1+$K18)*(1+$L18)</f>
        <v>0</v>
      </c>
      <c r="BK18" s="91">
        <f>AK18*$I18*'AMX Global Tab (C)'!AA$31*(1+$J18)*(1+$K18)*(1+$L18)</f>
        <v>0</v>
      </c>
      <c r="BL18" s="91">
        <f>AL18*$I18*'AMX Global Tab (C)'!AB$31*(1+$J18)*(1+$K18)*(1+$L18)</f>
        <v>0</v>
      </c>
      <c r="BM18" s="91">
        <f>AM18*$I18*'AMX Global Tab (C)'!AC$31*(1+$J18)*(1+$K18)*(1+$L18)</f>
        <v>0</v>
      </c>
    </row>
    <row r="19" spans="1:71" s="74" customFormat="1">
      <c r="A19" s="73" t="s">
        <v>322</v>
      </c>
      <c r="E19" s="141" t="s">
        <v>319</v>
      </c>
      <c r="F19" s="75">
        <v>42474</v>
      </c>
      <c r="H19" s="196" t="s">
        <v>11</v>
      </c>
      <c r="I19" s="456">
        <v>277.43</v>
      </c>
      <c r="J19" s="76">
        <f>'AMX Global Tab (C)'!$B$9</f>
        <v>0.1</v>
      </c>
      <c r="K19" s="143">
        <v>0.03</v>
      </c>
      <c r="L19" s="77">
        <v>9.5000000000000001E-2</v>
      </c>
      <c r="N19" s="28">
        <v>1.4999999999999999E-2</v>
      </c>
      <c r="O19" s="74" t="s">
        <v>27</v>
      </c>
      <c r="P19" s="74" t="s">
        <v>36</v>
      </c>
      <c r="Q19" s="148"/>
      <c r="R19" s="463">
        <v>2900</v>
      </c>
      <c r="S19" s="463">
        <f t="shared" si="7"/>
        <v>3365.5683925729309</v>
      </c>
      <c r="T19" s="452">
        <f t="shared" si="8"/>
        <v>0</v>
      </c>
      <c r="U19" s="452">
        <f t="shared" si="8"/>
        <v>0</v>
      </c>
      <c r="V19" s="452">
        <f>$S19*V$5</f>
        <v>0</v>
      </c>
      <c r="W19" s="452">
        <f t="shared" si="8"/>
        <v>0</v>
      </c>
      <c r="X19" s="452">
        <f t="shared" si="8"/>
        <v>0</v>
      </c>
      <c r="Y19" s="452">
        <f t="shared" si="8"/>
        <v>0</v>
      </c>
      <c r="Z19" s="452">
        <f t="shared" si="8"/>
        <v>0</v>
      </c>
      <c r="AA19" s="452">
        <f t="shared" si="8"/>
        <v>0</v>
      </c>
      <c r="AB19" s="452">
        <f t="shared" si="8"/>
        <v>673.11367851458624</v>
      </c>
      <c r="AC19" s="452">
        <f t="shared" si="8"/>
        <v>673.11367851458624</v>
      </c>
      <c r="AD19" s="452">
        <f t="shared" si="8"/>
        <v>673.11367851458624</v>
      </c>
      <c r="AE19" s="452">
        <f t="shared" si="8"/>
        <v>673.11367851458624</v>
      </c>
      <c r="AF19" s="452">
        <f t="shared" si="8"/>
        <v>673.11367851458624</v>
      </c>
      <c r="AG19" s="452">
        <f t="shared" si="8"/>
        <v>0</v>
      </c>
      <c r="AH19" s="452">
        <f t="shared" si="8"/>
        <v>0</v>
      </c>
      <c r="AI19" s="452">
        <f t="shared" si="8"/>
        <v>0</v>
      </c>
      <c r="AJ19" s="452">
        <f t="shared" si="9"/>
        <v>0</v>
      </c>
      <c r="AK19" s="452">
        <f t="shared" si="9"/>
        <v>0</v>
      </c>
      <c r="AL19" s="452">
        <f t="shared" si="9"/>
        <v>0</v>
      </c>
      <c r="AM19" s="452">
        <f t="shared" si="9"/>
        <v>0</v>
      </c>
      <c r="AN19" s="452"/>
      <c r="AO19" s="452"/>
      <c r="AP19" s="452"/>
      <c r="AR19" s="18"/>
      <c r="AS19" s="98">
        <f>NPV('AMX Global Tab (C)'!$B$13,AU19:BP19)</f>
        <v>695128.62849788694</v>
      </c>
      <c r="AT19" s="149">
        <f t="shared" si="5"/>
        <v>1468699.8486886062</v>
      </c>
      <c r="AU19" s="144">
        <f>U19*$I19*'AMX Global Tab (C)'!K$31*(1+$J19)*(1+$K19)*(1+$L19)</f>
        <v>0</v>
      </c>
      <c r="AV19" s="144">
        <f>V19*$I19*'AMX Global Tab (C)'!L$31*(1+$J19)*(1+$K19)*(1+$L19)</f>
        <v>0</v>
      </c>
      <c r="AW19" s="144">
        <f>W19*$I19*'AMX Global Tab (C)'!M$31*(1+$J19)*(1+$K19)*(1+$L19)</f>
        <v>0</v>
      </c>
      <c r="AX19" s="144">
        <f>X19*$I19*'AMX Global Tab (C)'!N$31*(1+$J19)*(1+$K19)*(1+$L19)</f>
        <v>0</v>
      </c>
      <c r="AY19" s="144">
        <f>Y19*$I19*'AMX Global Tab (C)'!O$31*(1+$J19)*(1+$K19)*(1+$L19)</f>
        <v>0</v>
      </c>
      <c r="AZ19" s="144">
        <f>Z19*$I19*'AMX Global Tab (C)'!P$31*(1+$J19)*(1+$K19)*(1+$L19)</f>
        <v>0</v>
      </c>
      <c r="BA19" s="144">
        <f>AA19*$I19*'AMX Global Tab (C)'!Q$31*(1+$J19)*(1+$K19)*(1+$L19)</f>
        <v>0</v>
      </c>
      <c r="BB19" s="144">
        <f>AB19*$I19*'AMX Global Tab (C)'!R$31*(1+$J19)*(1+$K19)*(1+$L19)</f>
        <v>276636.33051583328</v>
      </c>
      <c r="BC19" s="144">
        <f>AC19*$I19*'AMX Global Tab (C)'!S$31*(1+$J19)*(1+$K19)*(1+$L19)</f>
        <v>284935.42043130827</v>
      </c>
      <c r="BD19" s="144">
        <f>AD19*$I19*'AMX Global Tab (C)'!T$31*(1+$J19)*(1+$K19)*(1+$L19)</f>
        <v>293483.48304424749</v>
      </c>
      <c r="BE19" s="144">
        <f>AE19*$I19*'AMX Global Tab (C)'!U$31*(1+$J19)*(1+$K19)*(1+$L19)</f>
        <v>302287.987535575</v>
      </c>
      <c r="BF19" s="144">
        <f>AF19*$I19*'AMX Global Tab (C)'!V$31*(1+$J19)*(1+$K19)*(1+$L19)</f>
        <v>311356.62716164219</v>
      </c>
      <c r="BG19" s="91">
        <f>AG19*$I19*'AMX Global Tab (C)'!W$31*(1+$J19)*(1+$K19)*(1+$L19)</f>
        <v>0</v>
      </c>
      <c r="BH19" s="91">
        <f>AH19*$I19*'AMX Global Tab (C)'!X$31*(1+$J19)*(1+$K19)*(1+$L19)</f>
        <v>0</v>
      </c>
      <c r="BI19" s="91">
        <f>AI19*$I19*'AMX Global Tab (C)'!Y$31*(1+$J19)*(1+$K19)*(1+$L19)</f>
        <v>0</v>
      </c>
      <c r="BJ19" s="91">
        <f>AJ19*$I19*'AMX Global Tab (C)'!Z$31*(1+$J19)*(1+$K19)*(1+$L19)</f>
        <v>0</v>
      </c>
      <c r="BK19" s="91">
        <f>AK19*$I19*'AMX Global Tab (C)'!AA$31*(1+$J19)*(1+$K19)*(1+$L19)</f>
        <v>0</v>
      </c>
      <c r="BL19" s="91">
        <f>AL19*$I19*'AMX Global Tab (C)'!AB$31*(1+$J19)*(1+$K19)*(1+$L19)</f>
        <v>0</v>
      </c>
      <c r="BM19" s="91">
        <f>AM19*$I19*'AMX Global Tab (C)'!AC$31*(1+$J19)*(1+$K19)*(1+$L19)</f>
        <v>0</v>
      </c>
      <c r="BP19" s="141"/>
      <c r="BQ19" s="141"/>
      <c r="BR19" s="141"/>
      <c r="BS19" s="141"/>
    </row>
    <row r="20" spans="1:71">
      <c r="A20" s="74"/>
      <c r="H20" s="196"/>
      <c r="I20" s="449"/>
      <c r="N20" s="143"/>
      <c r="R20" s="451"/>
      <c r="S20" s="463"/>
      <c r="T20" s="451"/>
      <c r="U20" s="451"/>
      <c r="V20" s="451"/>
      <c r="W20" s="451"/>
      <c r="X20" s="451"/>
      <c r="Y20" s="451"/>
      <c r="Z20" s="451"/>
      <c r="AA20" s="451"/>
      <c r="AB20" s="451"/>
      <c r="AC20" s="451"/>
      <c r="AD20" s="451"/>
      <c r="AE20" s="451"/>
      <c r="AF20" s="451"/>
      <c r="AG20" s="451"/>
      <c r="AH20" s="451"/>
      <c r="AI20" s="451"/>
      <c r="AJ20" s="451"/>
      <c r="AK20" s="451"/>
      <c r="AL20" s="451"/>
      <c r="AM20" s="451"/>
      <c r="AN20" s="451"/>
      <c r="AO20" s="451"/>
      <c r="AP20" s="451"/>
      <c r="AR20" s="18"/>
      <c r="AS20" s="98">
        <f>NPV('AMX Global Tab (C)'!$B$13,AU20:BP20)</f>
        <v>0</v>
      </c>
      <c r="AT20" s="149">
        <f t="shared" si="5"/>
        <v>0</v>
      </c>
      <c r="AU20" s="144"/>
      <c r="AV20" s="144"/>
      <c r="AW20" s="144"/>
      <c r="AX20" s="144"/>
      <c r="AY20" s="144"/>
      <c r="AZ20" s="144"/>
      <c r="BA20" s="144"/>
      <c r="BB20" s="144"/>
      <c r="BC20" s="144"/>
      <c r="BD20" s="144"/>
      <c r="BE20" s="144"/>
      <c r="BF20" s="144"/>
      <c r="BG20" s="91"/>
      <c r="BH20" s="91"/>
      <c r="BI20" s="91"/>
      <c r="BJ20" s="91"/>
      <c r="BK20" s="91"/>
      <c r="BL20" s="91"/>
      <c r="BM20" s="91"/>
    </row>
    <row r="21" spans="1:71">
      <c r="A21" s="71" t="s">
        <v>48</v>
      </c>
      <c r="F21" s="21"/>
      <c r="H21" s="196"/>
      <c r="I21" s="456"/>
      <c r="J21" s="19"/>
      <c r="N21" s="143"/>
      <c r="Q21" s="148"/>
      <c r="R21" s="463"/>
      <c r="S21" s="463"/>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R21" s="18"/>
      <c r="AS21" s="98">
        <f>NPV('AMX Global Tab (C)'!$B$13,AU21:BP21)</f>
        <v>0</v>
      </c>
      <c r="AT21" s="149">
        <f t="shared" si="5"/>
        <v>0</v>
      </c>
      <c r="AU21" s="144"/>
      <c r="AV21" s="144"/>
      <c r="AW21" s="144"/>
      <c r="AX21" s="144"/>
      <c r="AY21" s="144"/>
      <c r="AZ21" s="144"/>
      <c r="BA21" s="144"/>
      <c r="BB21" s="144"/>
      <c r="BC21" s="144"/>
      <c r="BD21" s="144"/>
      <c r="BE21" s="144"/>
      <c r="BF21" s="144"/>
      <c r="BG21" s="91"/>
      <c r="BH21" s="91"/>
      <c r="BI21" s="91"/>
      <c r="BJ21" s="91"/>
      <c r="BK21" s="91"/>
      <c r="BL21" s="91"/>
      <c r="BM21" s="91"/>
    </row>
    <row r="22" spans="1:71">
      <c r="A22" s="70" t="s">
        <v>292</v>
      </c>
      <c r="F22" s="21"/>
      <c r="H22" s="196"/>
      <c r="I22" s="456"/>
      <c r="J22" s="19"/>
      <c r="N22" s="143"/>
      <c r="Q22" s="148"/>
      <c r="R22" s="463"/>
      <c r="S22" s="463"/>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R22" s="18"/>
      <c r="AS22" s="98">
        <f>NPV('AMX Global Tab (C)'!$B$13,AU22:BP22)</f>
        <v>0</v>
      </c>
      <c r="AT22" s="149">
        <f t="shared" si="5"/>
        <v>0</v>
      </c>
      <c r="AU22" s="144"/>
      <c r="AV22" s="144"/>
      <c r="AW22" s="144"/>
      <c r="AX22" s="144"/>
      <c r="AY22" s="144"/>
      <c r="AZ22" s="144"/>
      <c r="BA22" s="144"/>
      <c r="BB22" s="144"/>
      <c r="BC22" s="144"/>
      <c r="BD22" s="144"/>
      <c r="BE22" s="144"/>
      <c r="BF22" s="144"/>
      <c r="BG22" s="91"/>
      <c r="BH22" s="91"/>
      <c r="BI22" s="91"/>
      <c r="BJ22" s="91"/>
      <c r="BK22" s="91"/>
      <c r="BL22" s="91"/>
      <c r="BM22" s="91"/>
    </row>
    <row r="23" spans="1:71">
      <c r="A23" s="73" t="s">
        <v>52</v>
      </c>
      <c r="E23" s="141" t="s">
        <v>303</v>
      </c>
      <c r="F23" s="21">
        <v>42517</v>
      </c>
      <c r="G23" s="141" t="s">
        <v>411</v>
      </c>
      <c r="H23" s="196" t="s">
        <v>11</v>
      </c>
      <c r="I23" s="456">
        <v>24.16</v>
      </c>
      <c r="J23" s="19">
        <f>'AMX Global Tab (C)'!$B$9</f>
        <v>0.1</v>
      </c>
      <c r="K23" s="143">
        <v>0.03</v>
      </c>
      <c r="L23" s="143">
        <v>0</v>
      </c>
      <c r="N23" s="15"/>
      <c r="O23" s="141" t="s">
        <v>27</v>
      </c>
      <c r="P23" s="141" t="s">
        <v>36</v>
      </c>
      <c r="Q23" s="148"/>
      <c r="R23" s="463">
        <f>R17</f>
        <v>796291</v>
      </c>
      <c r="S23" s="463">
        <f>S17</f>
        <v>924128.21410010057</v>
      </c>
      <c r="T23" s="452">
        <f t="shared" ref="T23:U25" si="10">$R23*T$6</f>
        <v>0</v>
      </c>
      <c r="U23" s="452">
        <f t="shared" si="10"/>
        <v>0</v>
      </c>
      <c r="V23" s="452">
        <f>V17</f>
        <v>0</v>
      </c>
      <c r="W23" s="452">
        <f t="shared" ref="W23:AM25" si="11">W17</f>
        <v>0</v>
      </c>
      <c r="X23" s="452">
        <f t="shared" si="11"/>
        <v>0</v>
      </c>
      <c r="Y23" s="452">
        <f t="shared" si="11"/>
        <v>0</v>
      </c>
      <c r="Z23" s="452">
        <f t="shared" si="11"/>
        <v>0</v>
      </c>
      <c r="AA23" s="452">
        <f t="shared" si="11"/>
        <v>0</v>
      </c>
      <c r="AB23" s="452">
        <f t="shared" si="11"/>
        <v>184825.64282002012</v>
      </c>
      <c r="AC23" s="452">
        <f t="shared" si="11"/>
        <v>184825.64282002012</v>
      </c>
      <c r="AD23" s="452">
        <f t="shared" si="11"/>
        <v>184825.64282002012</v>
      </c>
      <c r="AE23" s="452">
        <f t="shared" si="11"/>
        <v>184825.64282002012</v>
      </c>
      <c r="AF23" s="452">
        <f t="shared" si="11"/>
        <v>184825.64282002012</v>
      </c>
      <c r="AG23" s="452">
        <f t="shared" si="11"/>
        <v>0</v>
      </c>
      <c r="AH23" s="452">
        <f t="shared" si="11"/>
        <v>0</v>
      </c>
      <c r="AI23" s="452">
        <f t="shared" si="11"/>
        <v>0</v>
      </c>
      <c r="AJ23" s="452">
        <f t="shared" si="11"/>
        <v>0</v>
      </c>
      <c r="AK23" s="452">
        <f t="shared" si="11"/>
        <v>0</v>
      </c>
      <c r="AL23" s="452">
        <f t="shared" si="11"/>
        <v>0</v>
      </c>
      <c r="AM23" s="452">
        <f t="shared" si="11"/>
        <v>0</v>
      </c>
      <c r="AN23" s="452"/>
      <c r="AO23" s="452"/>
      <c r="AP23" s="452"/>
      <c r="AR23" s="18"/>
      <c r="AS23" s="98">
        <f>NPV('AMX Global Tab (C)'!$B$13,AU23:BP23)</f>
        <v>15179881.218253033</v>
      </c>
      <c r="AT23" s="149">
        <f t="shared" si="5"/>
        <v>32072753.63774924</v>
      </c>
      <c r="AU23" s="144">
        <f>U23*$I23*'AMX Global Tab (C)'!K$31*(1+$J23)*(1+$K23)*(1+$L23)</f>
        <v>0</v>
      </c>
      <c r="AV23" s="144">
        <f>V23*$I23*'AMX Global Tab (C)'!L$31*(1+$J23)*(1+$K23)*(1+$L23)</f>
        <v>0</v>
      </c>
      <c r="AW23" s="144">
        <f>W23*$I23*'AMX Global Tab (C)'!M$31*(1+$J23)*(1+$K23)*(1+$L23)</f>
        <v>0</v>
      </c>
      <c r="AX23" s="144">
        <f>X23*$I23*'AMX Global Tab (C)'!N$31*(1+$J23)*(1+$K23)*(1+$L23)</f>
        <v>0</v>
      </c>
      <c r="AY23" s="144">
        <f>Y23*$I23*'AMX Global Tab (C)'!O$31*(1+$J23)*(1+$K23)*(1+$L23)</f>
        <v>0</v>
      </c>
      <c r="AZ23" s="144">
        <f>Z23*$I23*'AMX Global Tab (C)'!P$31*(1+$J23)*(1+$K23)*(1+$L23)</f>
        <v>0</v>
      </c>
      <c r="BA23" s="144">
        <f>AA23*$I23*'AMX Global Tab (C)'!Q$31*(1+$J23)*(1+$K23)*(1+$L23)</f>
        <v>0</v>
      </c>
      <c r="BB23" s="144">
        <f>AB23*$I23*'AMX Global Tab (C)'!R$31*(1+$J23)*(1+$K23)*(1+$L23)</f>
        <v>6041049.7650745232</v>
      </c>
      <c r="BC23" s="144">
        <f>AC23*$I23*'AMX Global Tab (C)'!S$31*(1+$J23)*(1+$K23)*(1+$L23)</f>
        <v>6222281.2580267582</v>
      </c>
      <c r="BD23" s="144">
        <f>AD23*$I23*'AMX Global Tab (C)'!T$31*(1+$J23)*(1+$K23)*(1+$L23)</f>
        <v>6408949.6957675619</v>
      </c>
      <c r="BE23" s="144">
        <f>AE23*$I23*'AMX Global Tab (C)'!U$31*(1+$J23)*(1+$K23)*(1+$L23)</f>
        <v>6601218.1866405886</v>
      </c>
      <c r="BF23" s="144">
        <f>AF23*$I23*'AMX Global Tab (C)'!V$31*(1+$J23)*(1+$K23)*(1+$L23)</f>
        <v>6799254.7322398061</v>
      </c>
      <c r="BG23" s="91">
        <f>AG23*$I23*'AMX Global Tab (C)'!W$31*(1+$J23)*(1+$K23)*(1+$L23)</f>
        <v>0</v>
      </c>
      <c r="BH23" s="91">
        <f>AH23*$I23*'AMX Global Tab (C)'!X$31*(1+$J23)*(1+$K23)*(1+$L23)</f>
        <v>0</v>
      </c>
      <c r="BI23" s="91">
        <f>AI23*$I23*'AMX Global Tab (C)'!Y$31*(1+$J23)*(1+$K23)*(1+$L23)</f>
        <v>0</v>
      </c>
      <c r="BJ23" s="91">
        <f>AJ23*$I23*'AMX Global Tab (C)'!Z$31*(1+$J23)*(1+$K23)*(1+$L23)</f>
        <v>0</v>
      </c>
      <c r="BK23" s="91">
        <f>AK23*$I23*'AMX Global Tab (C)'!AA$31*(1+$J23)*(1+$K23)*(1+$L23)</f>
        <v>0</v>
      </c>
      <c r="BL23" s="91">
        <f>AL23*$I23*'AMX Global Tab (C)'!AB$31*(1+$J23)*(1+$K23)*(1+$L23)</f>
        <v>0</v>
      </c>
      <c r="BM23" s="91">
        <f>AM23*$I23*'AMX Global Tab (C)'!AC$31*(1+$J23)*(1+$K23)*(1+$L23)</f>
        <v>0</v>
      </c>
    </row>
    <row r="24" spans="1:71">
      <c r="A24" s="73" t="s">
        <v>54</v>
      </c>
      <c r="E24" s="141" t="s">
        <v>303</v>
      </c>
      <c r="F24" s="21">
        <v>42517</v>
      </c>
      <c r="G24" s="141" t="s">
        <v>411</v>
      </c>
      <c r="H24" s="196" t="s">
        <v>11</v>
      </c>
      <c r="I24" s="456">
        <v>24.16</v>
      </c>
      <c r="J24" s="19">
        <f>'AMX Global Tab (C)'!$B$9</f>
        <v>0.1</v>
      </c>
      <c r="K24" s="143">
        <v>0.03</v>
      </c>
      <c r="L24" s="143">
        <v>0</v>
      </c>
      <c r="N24" s="143"/>
      <c r="O24" s="141" t="s">
        <v>27</v>
      </c>
      <c r="P24" s="141" t="s">
        <v>36</v>
      </c>
      <c r="Q24" s="148"/>
      <c r="R24" s="463">
        <f>R18</f>
        <v>22697</v>
      </c>
      <c r="S24" s="463">
        <f t="shared" ref="S24:S25" si="12">S18</f>
        <v>26340.795105595796</v>
      </c>
      <c r="T24" s="452">
        <f t="shared" si="10"/>
        <v>0</v>
      </c>
      <c r="U24" s="452">
        <f t="shared" si="10"/>
        <v>0</v>
      </c>
      <c r="V24" s="452">
        <f>V18</f>
        <v>0</v>
      </c>
      <c r="W24" s="452">
        <f t="shared" si="11"/>
        <v>0</v>
      </c>
      <c r="X24" s="452">
        <f t="shared" si="11"/>
        <v>0</v>
      </c>
      <c r="Y24" s="452">
        <f t="shared" si="11"/>
        <v>0</v>
      </c>
      <c r="Z24" s="452">
        <f t="shared" si="11"/>
        <v>0</v>
      </c>
      <c r="AA24" s="452">
        <f t="shared" si="11"/>
        <v>0</v>
      </c>
      <c r="AB24" s="452">
        <f t="shared" si="11"/>
        <v>5268.1590211191597</v>
      </c>
      <c r="AC24" s="452">
        <f t="shared" si="11"/>
        <v>5268.1590211191597</v>
      </c>
      <c r="AD24" s="452">
        <f t="shared" si="11"/>
        <v>5268.1590211191597</v>
      </c>
      <c r="AE24" s="452">
        <f t="shared" si="11"/>
        <v>5268.1590211191597</v>
      </c>
      <c r="AF24" s="452">
        <f t="shared" si="11"/>
        <v>5268.1590211191597</v>
      </c>
      <c r="AG24" s="452">
        <f t="shared" si="11"/>
        <v>0</v>
      </c>
      <c r="AH24" s="452">
        <f t="shared" si="11"/>
        <v>0</v>
      </c>
      <c r="AI24" s="452">
        <f t="shared" si="11"/>
        <v>0</v>
      </c>
      <c r="AJ24" s="452">
        <f t="shared" si="11"/>
        <v>0</v>
      </c>
      <c r="AK24" s="452">
        <f t="shared" si="11"/>
        <v>0</v>
      </c>
      <c r="AL24" s="452">
        <f t="shared" si="11"/>
        <v>0</v>
      </c>
      <c r="AM24" s="452">
        <f t="shared" si="11"/>
        <v>0</v>
      </c>
      <c r="AN24" s="452"/>
      <c r="AO24" s="452"/>
      <c r="AP24" s="452"/>
      <c r="AR24" s="18"/>
      <c r="AS24" s="98">
        <f>NPV('AMX Global Tab (C)'!$B$13,AU24:BP24)</f>
        <v>432678.20936151373</v>
      </c>
      <c r="AT24" s="149">
        <f t="shared" si="5"/>
        <v>914182.49021525367</v>
      </c>
      <c r="AU24" s="144">
        <f>U24*$I24*'AMX Global Tab (C)'!K$31*(1+$J24)*(1+$K24)*(1+$L24)</f>
        <v>0</v>
      </c>
      <c r="AV24" s="144">
        <f>V24*$I24*'AMX Global Tab (C)'!L$31*(1+$J24)*(1+$K24)*(1+$L24)</f>
        <v>0</v>
      </c>
      <c r="AW24" s="144">
        <f>W24*$I24*'AMX Global Tab (C)'!M$31*(1+$J24)*(1+$K24)*(1+$L24)</f>
        <v>0</v>
      </c>
      <c r="AX24" s="144">
        <f>X24*$I24*'AMX Global Tab (C)'!N$31*(1+$J24)*(1+$K24)*(1+$L24)</f>
        <v>0</v>
      </c>
      <c r="AY24" s="144">
        <f>Y24*$I24*'AMX Global Tab (C)'!O$31*(1+$J24)*(1+$K24)*(1+$L24)</f>
        <v>0</v>
      </c>
      <c r="AZ24" s="144">
        <f>Z24*$I24*'AMX Global Tab (C)'!P$31*(1+$J24)*(1+$K24)*(1+$L24)</f>
        <v>0</v>
      </c>
      <c r="BA24" s="144">
        <f>AA24*$I24*'AMX Global Tab (C)'!Q$31*(1+$J24)*(1+$K24)*(1+$L24)</f>
        <v>0</v>
      </c>
      <c r="BB24" s="144">
        <f>AB24*$I24*'AMX Global Tab (C)'!R$31*(1+$J24)*(1+$K24)*(1+$L24)</f>
        <v>172190.45112640539</v>
      </c>
      <c r="BC24" s="144">
        <f>AC24*$I24*'AMX Global Tab (C)'!S$31*(1+$J24)*(1+$K24)*(1+$L24)</f>
        <v>177356.16466019754</v>
      </c>
      <c r="BD24" s="144">
        <f>AD24*$I24*'AMX Global Tab (C)'!T$31*(1+$J24)*(1+$K24)*(1+$L24)</f>
        <v>182676.84960000348</v>
      </c>
      <c r="BE24" s="144">
        <f>AE24*$I24*'AMX Global Tab (C)'!U$31*(1+$J24)*(1+$K24)*(1+$L24)</f>
        <v>188157.15508800355</v>
      </c>
      <c r="BF24" s="144">
        <f>AF24*$I24*'AMX Global Tab (C)'!V$31*(1+$J24)*(1+$K24)*(1+$L24)</f>
        <v>193801.86974064368</v>
      </c>
      <c r="BG24" s="91">
        <f>AG24*$I24*'AMX Global Tab (C)'!W$31*(1+$J24)*(1+$K24)*(1+$L24)</f>
        <v>0</v>
      </c>
      <c r="BH24" s="91">
        <f>AH24*$I24*'AMX Global Tab (C)'!X$31*(1+$J24)*(1+$K24)*(1+$L24)</f>
        <v>0</v>
      </c>
      <c r="BI24" s="91">
        <f>AI24*$I24*'AMX Global Tab (C)'!Y$31*(1+$J24)*(1+$K24)*(1+$L24)</f>
        <v>0</v>
      </c>
      <c r="BJ24" s="91">
        <f>AJ24*$I24*'AMX Global Tab (C)'!Z$31*(1+$J24)*(1+$K24)*(1+$L24)</f>
        <v>0</v>
      </c>
      <c r="BK24" s="91">
        <f>AK24*$I24*'AMX Global Tab (C)'!AA$31*(1+$J24)*(1+$K24)*(1+$L24)</f>
        <v>0</v>
      </c>
      <c r="BL24" s="91">
        <f>AL24*$I24*'AMX Global Tab (C)'!AB$31*(1+$J24)*(1+$K24)*(1+$L24)</f>
        <v>0</v>
      </c>
      <c r="BM24" s="91">
        <f>AM24*$I24*'AMX Global Tab (C)'!AC$31*(1+$J24)*(1+$K24)*(1+$L24)</f>
        <v>0</v>
      </c>
    </row>
    <row r="25" spans="1:71" s="74" customFormat="1">
      <c r="A25" s="73" t="s">
        <v>55</v>
      </c>
      <c r="E25" s="141" t="s">
        <v>320</v>
      </c>
      <c r="F25" s="21">
        <v>42517</v>
      </c>
      <c r="G25" s="141" t="s">
        <v>411</v>
      </c>
      <c r="H25" s="196" t="s">
        <v>11</v>
      </c>
      <c r="I25" s="456">
        <v>60</v>
      </c>
      <c r="J25" s="76">
        <f>'AMX Global Tab (C)'!$B$9</f>
        <v>0.1</v>
      </c>
      <c r="K25" s="143">
        <v>0.03</v>
      </c>
      <c r="L25" s="143">
        <v>0</v>
      </c>
      <c r="N25" s="143"/>
      <c r="O25" s="74" t="s">
        <v>27</v>
      </c>
      <c r="P25" s="74" t="s">
        <v>36</v>
      </c>
      <c r="Q25" s="148"/>
      <c r="R25" s="463">
        <f>R19</f>
        <v>2900</v>
      </c>
      <c r="S25" s="463">
        <f t="shared" si="12"/>
        <v>3365.5683925729309</v>
      </c>
      <c r="T25" s="452">
        <f t="shared" si="10"/>
        <v>0</v>
      </c>
      <c r="U25" s="452">
        <f t="shared" si="10"/>
        <v>0</v>
      </c>
      <c r="V25" s="452">
        <f>V19</f>
        <v>0</v>
      </c>
      <c r="W25" s="452">
        <f t="shared" si="11"/>
        <v>0</v>
      </c>
      <c r="X25" s="452">
        <f t="shared" si="11"/>
        <v>0</v>
      </c>
      <c r="Y25" s="452">
        <f t="shared" si="11"/>
        <v>0</v>
      </c>
      <c r="Z25" s="452">
        <f t="shared" si="11"/>
        <v>0</v>
      </c>
      <c r="AA25" s="452">
        <f t="shared" si="11"/>
        <v>0</v>
      </c>
      <c r="AB25" s="452">
        <f t="shared" si="11"/>
        <v>673.11367851458624</v>
      </c>
      <c r="AC25" s="452">
        <f t="shared" si="11"/>
        <v>673.11367851458624</v>
      </c>
      <c r="AD25" s="452">
        <f t="shared" si="11"/>
        <v>673.11367851458624</v>
      </c>
      <c r="AE25" s="452">
        <f t="shared" si="11"/>
        <v>673.11367851458624</v>
      </c>
      <c r="AF25" s="452">
        <f t="shared" si="11"/>
        <v>673.11367851458624</v>
      </c>
      <c r="AG25" s="452">
        <f t="shared" si="11"/>
        <v>0</v>
      </c>
      <c r="AH25" s="452">
        <f t="shared" si="11"/>
        <v>0</v>
      </c>
      <c r="AI25" s="452">
        <f t="shared" si="11"/>
        <v>0</v>
      </c>
      <c r="AJ25" s="452">
        <f t="shared" si="11"/>
        <v>0</v>
      </c>
      <c r="AK25" s="452">
        <f t="shared" si="11"/>
        <v>0</v>
      </c>
      <c r="AL25" s="452">
        <f t="shared" si="11"/>
        <v>0</v>
      </c>
      <c r="AM25" s="452">
        <f t="shared" si="11"/>
        <v>0</v>
      </c>
      <c r="AN25" s="452"/>
      <c r="AO25" s="452"/>
      <c r="AP25" s="452"/>
      <c r="AR25" s="18"/>
      <c r="AS25" s="98">
        <f>NPV('AMX Global Tab (C)'!$B$13,AU25:BP25)</f>
        <v>137293.15473341901</v>
      </c>
      <c r="AT25" s="149">
        <f t="shared" si="5"/>
        <v>290079.31383675826</v>
      </c>
      <c r="AU25" s="144">
        <f>U25*$I25*'AMX Global Tab (C)'!K$31*(1+$J25)*(1+$K25)*(1+$L25)</f>
        <v>0</v>
      </c>
      <c r="AV25" s="144">
        <f>V25*$I25*'AMX Global Tab (C)'!L$31*(1+$J25)*(1+$K25)*(1+$L25)</f>
        <v>0</v>
      </c>
      <c r="AW25" s="144">
        <f>W25*$I25*'AMX Global Tab (C)'!M$31*(1+$J25)*(1+$K25)*(1+$L25)</f>
        <v>0</v>
      </c>
      <c r="AX25" s="144">
        <f>X25*$I25*'AMX Global Tab (C)'!N$31*(1+$J25)*(1+$K25)*(1+$L25)</f>
        <v>0</v>
      </c>
      <c r="AY25" s="144">
        <f>Y25*$I25*'AMX Global Tab (C)'!O$31*(1+$J25)*(1+$K25)*(1+$L25)</f>
        <v>0</v>
      </c>
      <c r="AZ25" s="144">
        <f>Z25*$I25*'AMX Global Tab (C)'!P$31*(1+$J25)*(1+$K25)*(1+$L25)</f>
        <v>0</v>
      </c>
      <c r="BA25" s="144">
        <f>AA25*$I25*'AMX Global Tab (C)'!Q$31*(1+$J25)*(1+$K25)*(1+$L25)</f>
        <v>0</v>
      </c>
      <c r="BB25" s="144">
        <f>AB25*$I25*'AMX Global Tab (C)'!R$31*(1+$J25)*(1+$K25)*(1+$L25)</f>
        <v>54637.764829895779</v>
      </c>
      <c r="BC25" s="144">
        <f>AC25*$I25*'AMX Global Tab (C)'!S$31*(1+$J25)*(1+$K25)*(1+$L25)</f>
        <v>56276.897774792655</v>
      </c>
      <c r="BD25" s="144">
        <f>AD25*$I25*'AMX Global Tab (C)'!T$31*(1+$J25)*(1+$K25)*(1+$L25)</f>
        <v>57965.204708036443</v>
      </c>
      <c r="BE25" s="144">
        <f>AE25*$I25*'AMX Global Tab (C)'!U$31*(1+$J25)*(1+$K25)*(1+$L25)</f>
        <v>59704.160849277534</v>
      </c>
      <c r="BF25" s="144">
        <f>AF25*$I25*'AMX Global Tab (C)'!V$31*(1+$J25)*(1+$K25)*(1+$L25)</f>
        <v>61495.285674755869</v>
      </c>
      <c r="BG25" s="91">
        <f>AG25*$I25*'AMX Global Tab (C)'!W$31*(1+$J25)*(1+$K25)*(1+$L25)</f>
        <v>0</v>
      </c>
      <c r="BH25" s="91">
        <f>AH25*$I25*'AMX Global Tab (C)'!X$31*(1+$J25)*(1+$K25)*(1+$L25)</f>
        <v>0</v>
      </c>
      <c r="BI25" s="91">
        <f>AI25*$I25*'AMX Global Tab (C)'!Y$31*(1+$J25)*(1+$K25)*(1+$L25)</f>
        <v>0</v>
      </c>
      <c r="BJ25" s="91">
        <f>AJ25*$I25*'AMX Global Tab (C)'!Z$31*(1+$J25)*(1+$K25)*(1+$L25)</f>
        <v>0</v>
      </c>
      <c r="BK25" s="91">
        <f>AK25*$I25*'AMX Global Tab (C)'!AA$31*(1+$J25)*(1+$K25)*(1+$L25)</f>
        <v>0</v>
      </c>
      <c r="BL25" s="91">
        <f>AL25*$I25*'AMX Global Tab (C)'!AB$31*(1+$J25)*(1+$K25)*(1+$L25)</f>
        <v>0</v>
      </c>
      <c r="BM25" s="91">
        <f>AM25*$I25*'AMX Global Tab (C)'!AC$31*(1+$J25)*(1+$K25)*(1+$L25)</f>
        <v>0</v>
      </c>
      <c r="BP25" s="141"/>
      <c r="BQ25" s="141"/>
      <c r="BR25" s="141"/>
      <c r="BS25" s="141"/>
    </row>
    <row r="26" spans="1:71">
      <c r="A26" s="74"/>
      <c r="H26" s="196"/>
      <c r="I26" s="449"/>
      <c r="N26" s="143"/>
      <c r="Q26" s="148"/>
      <c r="R26" s="462"/>
      <c r="S26" s="462"/>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R26" s="18"/>
      <c r="AS26" s="98">
        <f>NPV('AMX Global Tab (C)'!$B$13,AU26:BP26)</f>
        <v>0</v>
      </c>
      <c r="AT26" s="149">
        <f t="shared" si="5"/>
        <v>0</v>
      </c>
      <c r="AU26" s="144"/>
      <c r="AV26" s="144"/>
      <c r="AW26" s="144"/>
      <c r="AX26" s="144"/>
      <c r="AY26" s="144"/>
      <c r="AZ26" s="144"/>
      <c r="BA26" s="144"/>
      <c r="BB26" s="144"/>
      <c r="BC26" s="144"/>
      <c r="BD26" s="144"/>
      <c r="BE26" s="144"/>
      <c r="BF26" s="144"/>
      <c r="BG26" s="91"/>
      <c r="BH26" s="91"/>
      <c r="BI26" s="91"/>
      <c r="BJ26" s="91"/>
      <c r="BK26" s="91"/>
      <c r="BL26" s="91"/>
      <c r="BM26" s="91"/>
    </row>
    <row r="27" spans="1:71">
      <c r="A27" s="142" t="s">
        <v>76</v>
      </c>
      <c r="H27" s="196"/>
      <c r="I27" s="449"/>
      <c r="Q27" s="148"/>
      <c r="R27" s="462"/>
      <c r="S27" s="462"/>
      <c r="T27" s="451"/>
      <c r="U27" s="451"/>
      <c r="V27" s="451"/>
      <c r="W27" s="451"/>
      <c r="X27" s="451"/>
      <c r="Y27" s="451"/>
      <c r="Z27" s="451"/>
      <c r="AA27" s="451"/>
      <c r="AB27" s="451"/>
      <c r="AC27" s="451"/>
      <c r="AD27" s="451"/>
      <c r="AE27" s="451"/>
      <c r="AF27" s="451"/>
      <c r="AG27" s="451"/>
      <c r="AH27" s="451"/>
      <c r="AI27" s="451"/>
      <c r="AJ27" s="451"/>
      <c r="AK27" s="451"/>
      <c r="AL27" s="451"/>
      <c r="AM27" s="451"/>
      <c r="AN27" s="451"/>
      <c r="AO27" s="451"/>
      <c r="AP27" s="451"/>
      <c r="AR27" s="18"/>
      <c r="AS27" s="98">
        <f>NPV('AMX Global Tab (C)'!$B$13,AU27:BP27)</f>
        <v>0</v>
      </c>
      <c r="AT27" s="149">
        <f t="shared" si="5"/>
        <v>0</v>
      </c>
      <c r="AU27" s="144"/>
      <c r="AV27" s="144"/>
      <c r="AW27" s="144"/>
      <c r="AX27" s="144"/>
      <c r="AY27" s="144"/>
      <c r="AZ27" s="144"/>
      <c r="BA27" s="144"/>
      <c r="BB27" s="144"/>
      <c r="BC27" s="144"/>
      <c r="BD27" s="144"/>
      <c r="BE27" s="144"/>
      <c r="BF27" s="144"/>
      <c r="BG27" s="91"/>
      <c r="BH27" s="91"/>
      <c r="BI27" s="91"/>
      <c r="BJ27" s="91"/>
      <c r="BK27" s="91"/>
      <c r="BL27" s="91"/>
      <c r="BM27" s="91"/>
    </row>
    <row r="28" spans="1:71">
      <c r="A28" s="73" t="s">
        <v>73</v>
      </c>
      <c r="E28" s="141" t="s">
        <v>75</v>
      </c>
      <c r="F28" s="21">
        <v>42464</v>
      </c>
      <c r="G28" s="141" t="s">
        <v>407</v>
      </c>
      <c r="H28" s="196" t="s">
        <v>11</v>
      </c>
      <c r="I28" s="456">
        <v>26.34</v>
      </c>
      <c r="J28" s="143">
        <v>0.1</v>
      </c>
      <c r="K28" s="143">
        <v>0.12</v>
      </c>
      <c r="L28" s="143">
        <v>0</v>
      </c>
      <c r="N28" s="29"/>
      <c r="O28" s="141" t="s">
        <v>27</v>
      </c>
      <c r="P28" s="141" t="s">
        <v>36</v>
      </c>
      <c r="Q28" s="148"/>
      <c r="R28" s="459">
        <f>SUM(R7:R11)</f>
        <v>1080160</v>
      </c>
      <c r="S28" s="459">
        <f>SUM(S7:S11)</f>
        <v>1223033.6593701439</v>
      </c>
      <c r="T28" s="452">
        <f>'AMX Global Tab (C)'!J38*T$6</f>
        <v>0</v>
      </c>
      <c r="U28" s="452">
        <f>'AMX Global Tab (C)'!K38*U$6</f>
        <v>0</v>
      </c>
      <c r="V28" s="452">
        <f>SUM(V7:V11)</f>
        <v>0</v>
      </c>
      <c r="W28" s="452">
        <f t="shared" ref="W28:AM28" si="13">SUM(W7:W11)</f>
        <v>0</v>
      </c>
      <c r="X28" s="452">
        <f t="shared" si="13"/>
        <v>0</v>
      </c>
      <c r="Y28" s="452">
        <f t="shared" si="13"/>
        <v>0</v>
      </c>
      <c r="Z28" s="452">
        <f t="shared" si="13"/>
        <v>0</v>
      </c>
      <c r="AA28" s="452">
        <f t="shared" si="13"/>
        <v>0</v>
      </c>
      <c r="AB28" s="452">
        <f t="shared" si="13"/>
        <v>244606.73187402883</v>
      </c>
      <c r="AC28" s="452">
        <f t="shared" si="13"/>
        <v>244606.73187402883</v>
      </c>
      <c r="AD28" s="452">
        <f t="shared" si="13"/>
        <v>244606.73187402883</v>
      </c>
      <c r="AE28" s="452">
        <f t="shared" si="13"/>
        <v>244606.73187402883</v>
      </c>
      <c r="AF28" s="452">
        <f t="shared" si="13"/>
        <v>244606.73187402883</v>
      </c>
      <c r="AG28" s="452">
        <f t="shared" si="13"/>
        <v>0</v>
      </c>
      <c r="AH28" s="452">
        <f t="shared" si="13"/>
        <v>0</v>
      </c>
      <c r="AI28" s="452">
        <f t="shared" si="13"/>
        <v>0</v>
      </c>
      <c r="AJ28" s="452">
        <f t="shared" si="13"/>
        <v>0</v>
      </c>
      <c r="AK28" s="452">
        <f t="shared" si="13"/>
        <v>0</v>
      </c>
      <c r="AL28" s="452">
        <f t="shared" si="13"/>
        <v>0</v>
      </c>
      <c r="AM28" s="452">
        <f t="shared" si="13"/>
        <v>0</v>
      </c>
      <c r="AN28" s="452"/>
      <c r="AO28" s="452"/>
      <c r="AP28" s="452"/>
      <c r="AR28" s="18"/>
      <c r="AS28" s="98">
        <f>NPV('AMX Global Tab (C)'!$B$13,AU28:BP28)</f>
        <v>23816294.488279406</v>
      </c>
      <c r="AT28" s="149">
        <f t="shared" si="5"/>
        <v>50320166.192616507</v>
      </c>
      <c r="AU28" s="144">
        <f>U28*$I28*'AMX Global Tab (C)'!K$31*(1+$J28)*(1+$K28)*(1+$L28)</f>
        <v>0</v>
      </c>
      <c r="AV28" s="144">
        <f>V28*$I28*'AMX Global Tab (C)'!L$31*(1+$J28)*(1+$K28)*(1+$L28)</f>
        <v>0</v>
      </c>
      <c r="AW28" s="144">
        <f>W28*$I28*'AMX Global Tab (C)'!M$31*(1+$J28)*(1+$K28)*(1+$L28)</f>
        <v>0</v>
      </c>
      <c r="AX28" s="144">
        <f>X28*$I28*'AMX Global Tab (C)'!N$31*(1+$J28)*(1+$K28)*(1+$L28)</f>
        <v>0</v>
      </c>
      <c r="AY28" s="144">
        <f>Y28*$I28*'AMX Global Tab (C)'!O$31*(1+$J28)*(1+$K28)*(1+$L28)</f>
        <v>0</v>
      </c>
      <c r="AZ28" s="144">
        <f>Z28*$I28*'AMX Global Tab (C)'!P$31*(1+$J28)*(1+$K28)*(1+$L28)</f>
        <v>0</v>
      </c>
      <c r="BA28" s="144">
        <f>AA28*$I28*'AMX Global Tab (C)'!Q$31*(1+$J28)*(1+$K28)*(1+$L28)</f>
        <v>0</v>
      </c>
      <c r="BB28" s="144">
        <f>AB28*$I28*'AMX Global Tab (C)'!R$31*(1+$J28)*(1+$K28)*(1+$L28)</f>
        <v>9478033.3360160366</v>
      </c>
      <c r="BC28" s="144">
        <f>AC28*$I28*'AMX Global Tab (C)'!S$31*(1+$J28)*(1+$K28)*(1+$L28)</f>
        <v>9762374.3360965196</v>
      </c>
      <c r="BD28" s="144">
        <f>AD28*$I28*'AMX Global Tab (C)'!T$31*(1+$J28)*(1+$K28)*(1+$L28)</f>
        <v>10055245.566179413</v>
      </c>
      <c r="BE28" s="144">
        <f>AE28*$I28*'AMX Global Tab (C)'!U$31*(1+$J28)*(1+$K28)*(1+$L28)</f>
        <v>10356902.933164796</v>
      </c>
      <c r="BF28" s="144">
        <f>AF28*$I28*'AMX Global Tab (C)'!V$31*(1+$J28)*(1+$K28)*(1+$L28)</f>
        <v>10667610.021159742</v>
      </c>
      <c r="BG28" s="91">
        <f>AG28*$I28*'AMX Global Tab (C)'!W$31*(1+$J28)*(1+$K28)*(1+$L28)</f>
        <v>0</v>
      </c>
      <c r="BH28" s="91">
        <f>AH28*$I28*'AMX Global Tab (C)'!X$31*(1+$J28)*(1+$K28)*(1+$L28)</f>
        <v>0</v>
      </c>
      <c r="BI28" s="91">
        <f>AI28*$I28*'AMX Global Tab (C)'!Y$31*(1+$J28)*(1+$K28)*(1+$L28)</f>
        <v>0</v>
      </c>
      <c r="BJ28" s="91">
        <f>AJ28*$I28*'AMX Global Tab (C)'!Z$31*(1+$J28)*(1+$K28)*(1+$L28)</f>
        <v>0</v>
      </c>
      <c r="BK28" s="91">
        <f>AK28*$I28*'AMX Global Tab (C)'!AA$31*(1+$J28)*(1+$K28)*(1+$L28)</f>
        <v>0</v>
      </c>
      <c r="BL28" s="91">
        <f>AL28*$I28*'AMX Global Tab (C)'!AB$31*(1+$J28)*(1+$K28)*(1+$L28)</f>
        <v>0</v>
      </c>
      <c r="BM28" s="91">
        <f>AM28*$I28*'AMX Global Tab (C)'!AC$31*(1+$J28)*(1+$K28)*(1+$L28)</f>
        <v>0</v>
      </c>
    </row>
    <row r="29" spans="1:71">
      <c r="A29" s="73" t="s">
        <v>74</v>
      </c>
      <c r="E29" s="141" t="s">
        <v>75</v>
      </c>
      <c r="F29" s="21">
        <v>42464</v>
      </c>
      <c r="G29" s="141" t="s">
        <v>406</v>
      </c>
      <c r="H29" s="196" t="s">
        <v>11</v>
      </c>
      <c r="I29" s="456">
        <v>59.88</v>
      </c>
      <c r="J29" s="143">
        <v>0.1</v>
      </c>
      <c r="K29" s="143">
        <v>0.12</v>
      </c>
      <c r="L29" s="143">
        <v>0</v>
      </c>
      <c r="N29" s="29"/>
      <c r="O29" s="141" t="s">
        <v>27</v>
      </c>
      <c r="P29" s="141" t="s">
        <v>36</v>
      </c>
      <c r="Q29" s="148"/>
      <c r="R29" s="459">
        <f>SUM(R12:R13)</f>
        <v>48000</v>
      </c>
      <c r="S29" s="459">
        <f>SUM(S12:S13)</f>
        <v>54348.999823884347</v>
      </c>
      <c r="T29" s="452">
        <f>'AMX Global Tab (C)'!J39*T$6</f>
        <v>0</v>
      </c>
      <c r="U29" s="452">
        <f>'AMX Global Tab (C)'!K39*U$6</f>
        <v>0</v>
      </c>
      <c r="V29" s="452">
        <f>SUM(V12:V13)</f>
        <v>0</v>
      </c>
      <c r="W29" s="452">
        <f t="shared" ref="W29:AM29" si="14">SUM(W12:W13)</f>
        <v>0</v>
      </c>
      <c r="X29" s="452">
        <f t="shared" si="14"/>
        <v>0</v>
      </c>
      <c r="Y29" s="452">
        <f t="shared" si="14"/>
        <v>0</v>
      </c>
      <c r="Z29" s="452">
        <f t="shared" si="14"/>
        <v>0</v>
      </c>
      <c r="AA29" s="452">
        <f t="shared" si="14"/>
        <v>0</v>
      </c>
      <c r="AB29" s="452">
        <f t="shared" si="14"/>
        <v>10869.79996477687</v>
      </c>
      <c r="AC29" s="452">
        <f t="shared" si="14"/>
        <v>10869.79996477687</v>
      </c>
      <c r="AD29" s="452">
        <f t="shared" si="14"/>
        <v>10869.79996477687</v>
      </c>
      <c r="AE29" s="452">
        <f t="shared" si="14"/>
        <v>10869.79996477687</v>
      </c>
      <c r="AF29" s="452">
        <f t="shared" si="14"/>
        <v>10869.79996477687</v>
      </c>
      <c r="AG29" s="452">
        <f t="shared" si="14"/>
        <v>0</v>
      </c>
      <c r="AH29" s="452">
        <f t="shared" si="14"/>
        <v>0</v>
      </c>
      <c r="AI29" s="452">
        <f t="shared" si="14"/>
        <v>0</v>
      </c>
      <c r="AJ29" s="452">
        <f t="shared" si="14"/>
        <v>0</v>
      </c>
      <c r="AK29" s="452">
        <f t="shared" si="14"/>
        <v>0</v>
      </c>
      <c r="AL29" s="452">
        <f t="shared" si="14"/>
        <v>0</v>
      </c>
      <c r="AM29" s="452">
        <f t="shared" si="14"/>
        <v>0</v>
      </c>
      <c r="AN29" s="452"/>
      <c r="AO29" s="452"/>
      <c r="AP29" s="452"/>
      <c r="AR29" s="18"/>
      <c r="AS29" s="98">
        <f>NPV('AMX Global Tab (C)'!$B$13,AU29:BP29)</f>
        <v>2405987.4601521464</v>
      </c>
      <c r="AT29" s="149">
        <f t="shared" si="5"/>
        <v>5083481.3497871673</v>
      </c>
      <c r="AU29" s="144">
        <f>U29*$I29*'AMX Global Tab (C)'!K$31*(1+$J29)*(1+$K29)*(1+$L29)</f>
        <v>0</v>
      </c>
      <c r="AV29" s="144">
        <f>V29*$I29*'AMX Global Tab (C)'!L$31*(1+$J29)*(1+$K29)*(1+$L29)</f>
        <v>0</v>
      </c>
      <c r="AW29" s="144">
        <f>W29*$I29*'AMX Global Tab (C)'!M$31*(1+$J29)*(1+$K29)*(1+$L29)</f>
        <v>0</v>
      </c>
      <c r="AX29" s="144">
        <f>X29*$I29*'AMX Global Tab (C)'!N$31*(1+$J29)*(1+$K29)*(1+$L29)</f>
        <v>0</v>
      </c>
      <c r="AY29" s="144">
        <f>Y29*$I29*'AMX Global Tab (C)'!O$31*(1+$J29)*(1+$K29)*(1+$L29)</f>
        <v>0</v>
      </c>
      <c r="AZ29" s="144">
        <f>Z29*$I29*'AMX Global Tab (C)'!P$31*(1+$J29)*(1+$K29)*(1+$L29)</f>
        <v>0</v>
      </c>
      <c r="BA29" s="144">
        <f>AA29*$I29*'AMX Global Tab (C)'!Q$31*(1+$J29)*(1+$K29)*(1+$L29)</f>
        <v>0</v>
      </c>
      <c r="BB29" s="144">
        <f>AB29*$I29*'AMX Global Tab (C)'!R$31*(1+$J29)*(1+$K29)*(1+$L29)</f>
        <v>957496.95086198347</v>
      </c>
      <c r="BC29" s="144">
        <f>AC29*$I29*'AMX Global Tab (C)'!S$31*(1+$J29)*(1+$K29)*(1+$L29)</f>
        <v>986221.85938784305</v>
      </c>
      <c r="BD29" s="144">
        <f>AD29*$I29*'AMX Global Tab (C)'!T$31*(1+$J29)*(1+$K29)*(1+$L29)</f>
        <v>1015808.5151694785</v>
      </c>
      <c r="BE29" s="144">
        <f>AE29*$I29*'AMX Global Tab (C)'!U$31*(1+$J29)*(1+$K29)*(1+$L29)</f>
        <v>1046282.7706245627</v>
      </c>
      <c r="BF29" s="144">
        <f>AF29*$I29*'AMX Global Tab (C)'!V$31*(1+$J29)*(1+$K29)*(1+$L29)</f>
        <v>1077671.2537432997</v>
      </c>
      <c r="BG29" s="91">
        <f>AG29*$I29*'AMX Global Tab (C)'!W$31*(1+$J29)*(1+$K29)*(1+$L29)</f>
        <v>0</v>
      </c>
      <c r="BH29" s="91">
        <f>AH29*$I29*'AMX Global Tab (C)'!X$31*(1+$J29)*(1+$K29)*(1+$L29)</f>
        <v>0</v>
      </c>
      <c r="BI29" s="91">
        <f>AI29*$I29*'AMX Global Tab (C)'!Y$31*(1+$J29)*(1+$K29)*(1+$L29)</f>
        <v>0</v>
      </c>
      <c r="BJ29" s="91">
        <f>AJ29*$I29*'AMX Global Tab (C)'!Z$31*(1+$J29)*(1+$K29)*(1+$L29)</f>
        <v>0</v>
      </c>
      <c r="BK29" s="91">
        <f>AK29*$I29*'AMX Global Tab (C)'!AA$31*(1+$J29)*(1+$K29)*(1+$L29)</f>
        <v>0</v>
      </c>
      <c r="BL29" s="91">
        <f>AL29*$I29*'AMX Global Tab (C)'!AB$31*(1+$J29)*(1+$K29)*(1+$L29)</f>
        <v>0</v>
      </c>
      <c r="BM29" s="91">
        <f>AM29*$I29*'AMX Global Tab (C)'!AC$31*(1+$J29)*(1+$K29)*(1+$L29)</f>
        <v>0</v>
      </c>
    </row>
    <row r="30" spans="1:71">
      <c r="A30" s="74"/>
      <c r="H30" s="196"/>
      <c r="I30" s="196"/>
      <c r="Q30" s="148"/>
      <c r="R30" s="148"/>
      <c r="S30" s="148"/>
      <c r="AR30" s="18"/>
      <c r="AS30" s="98">
        <f>NPV('AMX Global Tab (C)'!$B$13,AU30:BP30)</f>
        <v>0</v>
      </c>
      <c r="AT30" s="149">
        <f t="shared" si="5"/>
        <v>0</v>
      </c>
      <c r="AU30" s="144"/>
    </row>
    <row r="31" spans="1:71">
      <c r="A31" s="142" t="s">
        <v>302</v>
      </c>
      <c r="H31" s="196"/>
      <c r="I31" s="196"/>
      <c r="Q31" s="148"/>
      <c r="R31" s="148"/>
      <c r="S31" s="148"/>
      <c r="AR31" s="18"/>
      <c r="AS31" s="98">
        <f>NPV('AMX Global Tab (C)'!$B$13,AU31:BP31)</f>
        <v>0</v>
      </c>
      <c r="AT31" s="149">
        <f t="shared" si="5"/>
        <v>0</v>
      </c>
      <c r="AU31" s="144"/>
    </row>
    <row r="32" spans="1:71">
      <c r="A32" s="35" t="s">
        <v>281</v>
      </c>
      <c r="E32" s="141" t="s">
        <v>291</v>
      </c>
      <c r="F32" s="21">
        <v>42478</v>
      </c>
      <c r="G32" s="141" t="s">
        <v>408</v>
      </c>
      <c r="H32" s="196" t="s">
        <v>11</v>
      </c>
      <c r="I32" s="200">
        <v>1</v>
      </c>
      <c r="J32" s="143">
        <v>0</v>
      </c>
      <c r="K32" s="143">
        <v>0</v>
      </c>
      <c r="L32" s="143">
        <v>0</v>
      </c>
      <c r="O32" s="141" t="s">
        <v>26</v>
      </c>
      <c r="P32" s="141" t="s">
        <v>36</v>
      </c>
      <c r="Q32" s="148"/>
      <c r="R32" s="148"/>
      <c r="S32" s="148"/>
      <c r="U32" s="144"/>
      <c r="V32" s="144"/>
      <c r="W32" s="144"/>
      <c r="X32" s="144"/>
      <c r="Y32" s="144"/>
      <c r="Z32" s="144"/>
      <c r="AA32" s="144">
        <f>63831*'AMX Global Tab (C)'!R31</f>
        <v>76217.552139742606</v>
      </c>
      <c r="AB32" s="144">
        <v>0</v>
      </c>
      <c r="AC32" s="144">
        <v>0</v>
      </c>
      <c r="AD32" s="144">
        <v>0</v>
      </c>
      <c r="AE32" s="144">
        <v>0</v>
      </c>
      <c r="AF32" s="144">
        <v>0</v>
      </c>
      <c r="AG32" s="91">
        <v>0</v>
      </c>
      <c r="AH32" s="91">
        <v>0</v>
      </c>
      <c r="AR32" s="18"/>
      <c r="AS32" s="98">
        <f>NPV('AMX Global Tab (C)'!$B$13,AU32:BP32)</f>
        <v>52296.649441146852</v>
      </c>
      <c r="AT32" s="149">
        <f t="shared" si="5"/>
        <v>88357.032202212096</v>
      </c>
      <c r="AU32" s="144">
        <f>U32*$I32*'AMX Global Tab (C)'!K$31*(1+$J32)*(1+$K32)*(1+$L32)</f>
        <v>0</v>
      </c>
      <c r="AV32" s="144">
        <f>V32*$I32*'AMX Global Tab (C)'!L$31*(1+$J32)*(1+$K32)*(1+$L32)</f>
        <v>0</v>
      </c>
      <c r="AW32" s="144">
        <f>W32*$I32*'AMX Global Tab (C)'!M$31*(1+$J32)*(1+$K32)*(1+$L32)</f>
        <v>0</v>
      </c>
      <c r="AX32" s="144">
        <f>X32*$I32*'AMX Global Tab (C)'!N$31*(1+$J32)*(1+$K32)*(1+$L32)</f>
        <v>0</v>
      </c>
      <c r="AY32" s="144">
        <f>Y32*$I32*'AMX Global Tab (C)'!O$31*(1+$J32)*(1+$K32)*(1+$L32)</f>
        <v>0</v>
      </c>
      <c r="AZ32" s="144">
        <f>Z32*$I32*'AMX Global Tab (C)'!P$31*(1+$J32)*(1+$K32)*(1+$L32)</f>
        <v>0</v>
      </c>
      <c r="BA32" s="144">
        <f>AA32*$I32*'AMX Global Tab (C)'!Q$31*(1+$J32)*(1+$K32)*(1+$L32)</f>
        <v>88357.032202212096</v>
      </c>
      <c r="BB32" s="144">
        <f>AB32*$I32*'AMX Global Tab (C)'!R$31*(1+$J32)*(1+$K32)*(1+$L32)</f>
        <v>0</v>
      </c>
      <c r="BC32" s="144">
        <f>AC32*$I32*'AMX Global Tab (C)'!S$31*(1+$J32)*(1+$K32)*(1+$L32)</f>
        <v>0</v>
      </c>
      <c r="BD32" s="144">
        <f>AD32*$I32*'AMX Global Tab (C)'!T$31*(1+$J32)*(1+$K32)*(1+$L32)</f>
        <v>0</v>
      </c>
      <c r="BE32" s="144">
        <f>AE32*$I32*'AMX Global Tab (C)'!U$31*(1+$J32)*(1+$K32)*(1+$L32)</f>
        <v>0</v>
      </c>
      <c r="BF32" s="144">
        <f>AF32*$I32*'AMX Global Tab (C)'!V$31*(1+$J32)*(1+$K32)*(1+$L32)</f>
        <v>0</v>
      </c>
      <c r="BG32" s="91">
        <f>AG32*$I32*'AMX Global Tab (C)'!W$31*(1+$J32)*(1+$K32)*(1+$L32)</f>
        <v>0</v>
      </c>
      <c r="BH32" s="91">
        <f>AH32*$I32*'AMX Global Tab (C)'!X$31*(1+$J32)*(1+$K32)*(1+$L32)</f>
        <v>0</v>
      </c>
      <c r="BI32" s="91">
        <f>AI32*$I32*'AMX Global Tab (C)'!Y$31*(1+$J32)*(1+$K32)*(1+$L32)</f>
        <v>0</v>
      </c>
      <c r="BJ32" s="91">
        <f>AJ32*$I32*'AMX Global Tab (C)'!Z$31*(1+$J32)*(1+$K32)*(1+$L32)</f>
        <v>0</v>
      </c>
      <c r="BK32" s="91">
        <f>AK32*$I32*'AMX Global Tab (C)'!AA$31*(1+$J32)*(1+$K32)*(1+$L32)</f>
        <v>0</v>
      </c>
      <c r="BL32" s="91">
        <f>AL32*$I32*'AMX Global Tab (C)'!AB$31*(1+$J32)*(1+$K32)*(1+$L32)</f>
        <v>0</v>
      </c>
      <c r="BM32" s="91">
        <f>AM32*$I32*'AMX Global Tab (C)'!AC$31*(1+$J32)*(1+$K32)*(1+$L32)</f>
        <v>0</v>
      </c>
    </row>
    <row r="33" spans="1:65">
      <c r="A33" s="35" t="s">
        <v>282</v>
      </c>
      <c r="E33" s="141" t="s">
        <v>291</v>
      </c>
      <c r="F33" s="21">
        <v>42478</v>
      </c>
      <c r="G33" s="141" t="s">
        <v>324</v>
      </c>
      <c r="H33" s="196" t="s">
        <v>11</v>
      </c>
      <c r="I33" s="200">
        <v>1</v>
      </c>
      <c r="J33" s="143">
        <v>0</v>
      </c>
      <c r="K33" s="143">
        <v>0</v>
      </c>
      <c r="L33" s="143">
        <v>0</v>
      </c>
      <c r="O33" s="141" t="s">
        <v>24</v>
      </c>
      <c r="P33" s="141" t="s">
        <v>36</v>
      </c>
      <c r="Q33" s="148"/>
      <c r="R33" s="148"/>
      <c r="S33" s="148"/>
      <c r="U33" s="144"/>
      <c r="V33" s="144"/>
      <c r="W33" s="144"/>
      <c r="X33" s="144"/>
      <c r="Y33" s="144"/>
      <c r="Z33" s="144"/>
      <c r="AA33" s="144">
        <f>'AMX Global Tab (C)'!R31*3936199</f>
        <v>4700027.4555451535</v>
      </c>
      <c r="AB33" s="144">
        <v>0</v>
      </c>
      <c r="AC33" s="144">
        <v>0</v>
      </c>
      <c r="AD33" s="144">
        <v>0</v>
      </c>
      <c r="AE33" s="144">
        <v>0</v>
      </c>
      <c r="AF33" s="144">
        <v>0</v>
      </c>
      <c r="AG33" s="91">
        <v>0</v>
      </c>
      <c r="AH33" s="91">
        <v>0</v>
      </c>
      <c r="AR33" s="18"/>
      <c r="AS33" s="98">
        <f>NPV('AMX Global Tab (C)'!$B$13,AU33:BP33)</f>
        <v>3224922.3611347592</v>
      </c>
      <c r="AT33" s="149">
        <f t="shared" si="5"/>
        <v>5448619.9777116925</v>
      </c>
      <c r="AU33" s="144">
        <f>U33*$I33*'AMX Global Tab (C)'!K$31*(1+$J33)*(1+$K33)*(1+$L33)</f>
        <v>0</v>
      </c>
      <c r="AV33" s="144">
        <f>V33*$I33*'AMX Global Tab (C)'!L$31*(1+$J33)*(1+$K33)*(1+$L33)</f>
        <v>0</v>
      </c>
      <c r="AW33" s="144">
        <f>W33*$I33*'AMX Global Tab (C)'!M$31*(1+$J33)*(1+$K33)*(1+$L33)</f>
        <v>0</v>
      </c>
      <c r="AX33" s="144">
        <f>X33*$I33*'AMX Global Tab (C)'!N$31*(1+$J33)*(1+$K33)*(1+$L33)</f>
        <v>0</v>
      </c>
      <c r="AY33" s="144">
        <f>Y33*$I33*'AMX Global Tab (C)'!O$31*(1+$J33)*(1+$K33)*(1+$L33)</f>
        <v>0</v>
      </c>
      <c r="AZ33" s="144">
        <f>Z33*$I33*'AMX Global Tab (C)'!P$31*(1+$J33)*(1+$K33)*(1+$L33)</f>
        <v>0</v>
      </c>
      <c r="BA33" s="144">
        <f>AA33*$I33*'AMX Global Tab (C)'!Q$31*(1+$J33)*(1+$K33)*(1+$L33)</f>
        <v>5448619.9777116925</v>
      </c>
      <c r="BB33" s="144">
        <f>AB33*$I33*'AMX Global Tab (C)'!R$31*(1+$J33)*(1+$K33)*(1+$L33)</f>
        <v>0</v>
      </c>
      <c r="BC33" s="144">
        <f>AC33*$I33*'AMX Global Tab (C)'!S$31*(1+$J33)*(1+$K33)*(1+$L33)</f>
        <v>0</v>
      </c>
      <c r="BD33" s="144">
        <f>AD33*$I33*'AMX Global Tab (C)'!T$31*(1+$J33)*(1+$K33)*(1+$L33)</f>
        <v>0</v>
      </c>
      <c r="BE33" s="144">
        <f>AE33*$I33*'AMX Global Tab (C)'!U$31*(1+$J33)*(1+$K33)*(1+$L33)</f>
        <v>0</v>
      </c>
      <c r="BF33" s="144">
        <f>AF33*$I33*'AMX Global Tab (C)'!V$31*(1+$J33)*(1+$K33)*(1+$L33)</f>
        <v>0</v>
      </c>
      <c r="BG33" s="91">
        <f>AG33*$I33*'AMX Global Tab (C)'!W$31*(1+$J33)*(1+$K33)*(1+$L33)</f>
        <v>0</v>
      </c>
      <c r="BH33" s="91">
        <f>AH33*$I33*'AMX Global Tab (C)'!X$31*(1+$J33)*(1+$K33)*(1+$L33)</f>
        <v>0</v>
      </c>
      <c r="BI33" s="91">
        <f>AI33*$I33*'AMX Global Tab (C)'!Y$31*(1+$J33)*(1+$K33)*(1+$L33)</f>
        <v>0</v>
      </c>
      <c r="BJ33" s="91">
        <f>AJ33*$I33*'AMX Global Tab (C)'!Z$31*(1+$J33)*(1+$K33)*(1+$L33)</f>
        <v>0</v>
      </c>
      <c r="BK33" s="91">
        <f>AK33*$I33*'AMX Global Tab (C)'!AA$31*(1+$J33)*(1+$K33)*(1+$L33)</f>
        <v>0</v>
      </c>
      <c r="BL33" s="91">
        <f>AL33*$I33*'AMX Global Tab (C)'!AB$31*(1+$J33)*(1+$K33)*(1+$L33)</f>
        <v>0</v>
      </c>
      <c r="BM33" s="91">
        <f>AM33*$I33*'AMX Global Tab (C)'!AC$31*(1+$J33)*(1+$K33)*(1+$L33)</f>
        <v>0</v>
      </c>
    </row>
    <row r="34" spans="1:65">
      <c r="A34" s="35" t="s">
        <v>283</v>
      </c>
      <c r="E34" s="141" t="s">
        <v>492</v>
      </c>
      <c r="F34" s="21">
        <v>42478</v>
      </c>
      <c r="G34" s="141" t="s">
        <v>493</v>
      </c>
      <c r="H34" s="196" t="s">
        <v>11</v>
      </c>
      <c r="I34" s="200">
        <v>1</v>
      </c>
      <c r="J34" s="143">
        <v>0</v>
      </c>
      <c r="K34" s="143">
        <v>0</v>
      </c>
      <c r="L34" s="143">
        <v>0</v>
      </c>
      <c r="O34" s="141" t="s">
        <v>23</v>
      </c>
      <c r="P34" s="141" t="s">
        <v>36</v>
      </c>
      <c r="Q34" s="148"/>
      <c r="R34" s="148"/>
      <c r="S34" s="148"/>
      <c r="U34" s="144"/>
      <c r="V34" s="144"/>
      <c r="W34" s="144"/>
      <c r="X34" s="144"/>
      <c r="Y34" s="144"/>
      <c r="Z34" s="144"/>
      <c r="AA34" s="144">
        <f>'AMX Global Tab (C)'!R31*704634.666666667</f>
        <v>841370.64194728015</v>
      </c>
      <c r="AB34" s="144">
        <f>'AMX Global Tab (C)'!S31*(2110000+2030504)</f>
        <v>5092297.659287137</v>
      </c>
      <c r="AC34" s="144"/>
      <c r="AD34" s="144">
        <v>0</v>
      </c>
      <c r="AE34" s="144">
        <v>0</v>
      </c>
      <c r="AF34" s="144">
        <v>0</v>
      </c>
      <c r="AG34" s="91">
        <v>0</v>
      </c>
      <c r="AH34" s="91">
        <v>0</v>
      </c>
      <c r="AR34" s="18"/>
      <c r="AS34" s="98">
        <f>NPV('AMX Global Tab (C)'!$B$13,AU34:BP34)</f>
        <v>3916423.6548704421</v>
      </c>
      <c r="AT34" s="149">
        <f t="shared" si="5"/>
        <v>7055848.8867676882</v>
      </c>
      <c r="AU34" s="144">
        <f>U34*$I34*'AMX Global Tab (C)'!K$31*(1+$J34)*(1+$K34)*(1+$L34)</f>
        <v>0</v>
      </c>
      <c r="AV34" s="144">
        <f>V34*$I34*'AMX Global Tab (C)'!L$31*(1+$J34)*(1+$K34)*(1+$L34)</f>
        <v>0</v>
      </c>
      <c r="AW34" s="144">
        <f>W34*$I34*'AMX Global Tab (C)'!M$31*(1+$J34)*(1+$K34)*(1+$L34)</f>
        <v>0</v>
      </c>
      <c r="AX34" s="144">
        <f>X34*$I34*'AMX Global Tab (C)'!N$31*(1+$J34)*(1+$K34)*(1+$L34)</f>
        <v>0</v>
      </c>
      <c r="AY34" s="144">
        <f>Y34*$I34*'AMX Global Tab (C)'!O$31*(1+$J34)*(1+$K34)*(1+$L34)</f>
        <v>0</v>
      </c>
      <c r="AZ34" s="144">
        <f>Z34*$I34*'AMX Global Tab (C)'!P$31*(1+$J34)*(1+$K34)*(1+$L34)</f>
        <v>0</v>
      </c>
      <c r="BA34" s="144">
        <f>AA34*$I34*'AMX Global Tab (C)'!Q$31*(1+$J34)*(1+$K34)*(1+$L34)</f>
        <v>975379.17208663002</v>
      </c>
      <c r="BB34" s="144">
        <f>AB34*$I34*'AMX Global Tab (C)'!R$31*(1+$J34)*(1+$K34)*(1+$L34)</f>
        <v>6080469.7146810582</v>
      </c>
      <c r="BC34" s="144">
        <f>AC34*$I34*'AMX Global Tab (C)'!S$31*(1+$J34)*(1+$K34)*(1+$L34)</f>
        <v>0</v>
      </c>
      <c r="BD34" s="144">
        <f>AD34*$I34*'AMX Global Tab (C)'!T$31*(1+$J34)*(1+$K34)*(1+$L34)</f>
        <v>0</v>
      </c>
      <c r="BE34" s="144">
        <f>AE34*$I34*'AMX Global Tab (C)'!U$31*(1+$J34)*(1+$K34)*(1+$L34)</f>
        <v>0</v>
      </c>
      <c r="BF34" s="144">
        <f>AF34*$I34*'AMX Global Tab (C)'!V$31*(1+$J34)*(1+$K34)*(1+$L34)</f>
        <v>0</v>
      </c>
      <c r="BG34" s="91">
        <f>AG34*$I34*'AMX Global Tab (C)'!W$31*(1+$J34)*(1+$K34)*(1+$L34)</f>
        <v>0</v>
      </c>
      <c r="BH34" s="91">
        <f>AH34*$I34*'AMX Global Tab (C)'!X$31*(1+$J34)*(1+$K34)*(1+$L34)</f>
        <v>0</v>
      </c>
      <c r="BI34" s="91">
        <f>AI34*$I34*'AMX Global Tab (C)'!Y$31*(1+$J34)*(1+$K34)*(1+$L34)</f>
        <v>0</v>
      </c>
      <c r="BJ34" s="91">
        <f>AJ34*$I34*'AMX Global Tab (C)'!Z$31*(1+$J34)*(1+$K34)*(1+$L34)</f>
        <v>0</v>
      </c>
      <c r="BK34" s="91">
        <f>AK34*$I34*'AMX Global Tab (C)'!AA$31*(1+$J34)*(1+$K34)*(1+$L34)</f>
        <v>0</v>
      </c>
      <c r="BL34" s="91">
        <f>AL34*$I34*'AMX Global Tab (C)'!AB$31*(1+$J34)*(1+$K34)*(1+$L34)</f>
        <v>0</v>
      </c>
      <c r="BM34" s="91">
        <f>AM34*$I34*'AMX Global Tab (C)'!AC$31*(1+$J34)*(1+$K34)*(1+$L34)</f>
        <v>0</v>
      </c>
    </row>
    <row r="35" spans="1:65">
      <c r="A35" s="35" t="s">
        <v>284</v>
      </c>
      <c r="E35" s="141" t="s">
        <v>492</v>
      </c>
      <c r="F35" s="21">
        <v>42478</v>
      </c>
      <c r="G35" s="141" t="s">
        <v>493</v>
      </c>
      <c r="H35" s="196" t="s">
        <v>11</v>
      </c>
      <c r="I35" s="200">
        <v>1</v>
      </c>
      <c r="J35" s="143">
        <v>0</v>
      </c>
      <c r="K35" s="143">
        <v>0</v>
      </c>
      <c r="L35" s="143">
        <v>0</v>
      </c>
      <c r="O35" s="141" t="s">
        <v>27</v>
      </c>
      <c r="P35" s="141" t="s">
        <v>36</v>
      </c>
      <c r="Q35" s="148"/>
      <c r="R35" s="148"/>
      <c r="S35" s="148"/>
      <c r="U35" s="144"/>
      <c r="V35" s="144"/>
      <c r="W35" s="144"/>
      <c r="X35" s="144"/>
      <c r="Y35" s="144"/>
      <c r="Z35" s="144"/>
      <c r="AA35" s="144">
        <v>0</v>
      </c>
      <c r="AB35" s="144">
        <f>'AMX Global Tab (C)'!S31*8587025</f>
        <v>10560957.629249996</v>
      </c>
      <c r="AC35" s="144">
        <f>'AMX Global Tab (C)'!T31*(713174/6+1960327)</f>
        <v>2633854.8410069305</v>
      </c>
      <c r="AD35" s="144">
        <f>'AMX Global Tab (C)'!U31*(713174/6)</f>
        <v>155088.38510070631</v>
      </c>
      <c r="AE35" s="144">
        <f>'AMX Global Tab (C)'!V31*(713174/6)</f>
        <v>159741.0366537275</v>
      </c>
      <c r="AF35" s="144">
        <f>'AMX Global Tab (C)'!W31*713174/6</f>
        <v>164533.26775333934</v>
      </c>
      <c r="AG35" s="91">
        <v>0</v>
      </c>
      <c r="AH35" s="91">
        <v>0</v>
      </c>
      <c r="AR35" s="18"/>
      <c r="AS35" s="98">
        <f>NPV('AMX Global Tab (C)'!$B$13,AU35:BP35)</f>
        <v>8849774.0492906794</v>
      </c>
      <c r="AT35" s="149">
        <f t="shared" si="5"/>
        <v>16475651.045708509</v>
      </c>
      <c r="AU35" s="144">
        <f>U35*$I35*'AMX Global Tab (C)'!K$31*(1+$J35)*(1+$K35)*(1+$L35)</f>
        <v>0</v>
      </c>
      <c r="AV35" s="144">
        <f>V35*$I35*'AMX Global Tab (C)'!L$31*(1+$J35)*(1+$K35)*(1+$L35)</f>
        <v>0</v>
      </c>
      <c r="AW35" s="144">
        <f>W35*$I35*'AMX Global Tab (C)'!M$31*(1+$J35)*(1+$K35)*(1+$L35)</f>
        <v>0</v>
      </c>
      <c r="AX35" s="144">
        <f>X35*$I35*'AMX Global Tab (C)'!N$31*(1+$J35)*(1+$K35)*(1+$L35)</f>
        <v>0</v>
      </c>
      <c r="AY35" s="144">
        <f>Y35*$I35*'AMX Global Tab (C)'!O$31*(1+$J35)*(1+$K35)*(1+$L35)</f>
        <v>0</v>
      </c>
      <c r="AZ35" s="144">
        <f>Z35*$I35*'AMX Global Tab (C)'!P$31*(1+$J35)*(1+$K35)*(1+$L35)</f>
        <v>0</v>
      </c>
      <c r="BA35" s="144">
        <f>AA35*$I35*'AMX Global Tab (C)'!Q$31*(1+$J35)*(1+$K35)*(1+$L35)</f>
        <v>0</v>
      </c>
      <c r="BB35" s="144">
        <f>AB35*$I35*'AMX Global Tab (C)'!R$31*(1+$J35)*(1+$K35)*(1+$L35)</f>
        <v>12610335.710751422</v>
      </c>
      <c r="BC35" s="144">
        <f>AC35*$I35*'AMX Global Tab (C)'!S$31*(1+$J35)*(1+$K35)*(1+$L35)</f>
        <v>3239309.2342772004</v>
      </c>
      <c r="BD35" s="144">
        <f>AD35*$I35*'AMX Global Tab (C)'!T$31*(1+$J35)*(1+$K35)*(1+$L35)</f>
        <v>196461.32621629571</v>
      </c>
      <c r="BE35" s="144">
        <f>AE35*$I35*'AMX Global Tab (C)'!U$31*(1+$J35)*(1+$K35)*(1+$L35)</f>
        <v>208425.82098286814</v>
      </c>
      <c r="BF35" s="144">
        <f>AF35*$I35*'AMX Global Tab (C)'!V$31*(1+$J35)*(1+$K35)*(1+$L35)</f>
        <v>221118.95348072483</v>
      </c>
      <c r="BG35" s="91">
        <f>AG35*$I35*'AMX Global Tab (C)'!W$31*(1+$J35)*(1+$K35)*(1+$L35)</f>
        <v>0</v>
      </c>
      <c r="BH35" s="91">
        <f>AH35*$I35*'AMX Global Tab (C)'!X$31*(1+$J35)*(1+$K35)*(1+$L35)</f>
        <v>0</v>
      </c>
      <c r="BI35" s="91">
        <f>AI35*$I35*'AMX Global Tab (C)'!Y$31*(1+$J35)*(1+$K35)*(1+$L35)</f>
        <v>0</v>
      </c>
      <c r="BJ35" s="91">
        <f>AJ35*$I35*'AMX Global Tab (C)'!Z$31*(1+$J35)*(1+$K35)*(1+$L35)</f>
        <v>0</v>
      </c>
      <c r="BK35" s="91">
        <f>AK35*$I35*'AMX Global Tab (C)'!AA$31*(1+$J35)*(1+$K35)*(1+$L35)</f>
        <v>0</v>
      </c>
      <c r="BL35" s="91">
        <f>AL35*$I35*'AMX Global Tab (C)'!AB$31*(1+$J35)*(1+$K35)*(1+$L35)</f>
        <v>0</v>
      </c>
      <c r="BM35" s="91">
        <f>AM35*$I35*'AMX Global Tab (C)'!AC$31*(1+$J35)*(1+$K35)*(1+$L35)</f>
        <v>0</v>
      </c>
    </row>
    <row r="36" spans="1:65">
      <c r="A36" s="35" t="s">
        <v>285</v>
      </c>
      <c r="E36" s="141" t="s">
        <v>291</v>
      </c>
      <c r="F36" s="21">
        <v>42478</v>
      </c>
      <c r="G36" s="141" t="s">
        <v>324</v>
      </c>
      <c r="H36" s="196" t="s">
        <v>11</v>
      </c>
      <c r="I36" s="200">
        <v>1</v>
      </c>
      <c r="J36" s="143">
        <v>0</v>
      </c>
      <c r="K36" s="143">
        <v>0</v>
      </c>
      <c r="L36" s="143">
        <v>0</v>
      </c>
      <c r="O36" s="141" t="s">
        <v>28</v>
      </c>
      <c r="P36" s="141" t="s">
        <v>36</v>
      </c>
      <c r="Q36" s="148"/>
      <c r="R36" s="148"/>
      <c r="S36" s="148"/>
      <c r="U36" s="144"/>
      <c r="V36" s="144"/>
      <c r="W36" s="144"/>
      <c r="X36" s="144"/>
      <c r="Y36" s="144"/>
      <c r="Z36" s="144"/>
      <c r="AA36" s="144">
        <v>0</v>
      </c>
      <c r="AB36" s="144">
        <v>0</v>
      </c>
      <c r="AC36" s="144">
        <v>0</v>
      </c>
      <c r="AD36" s="144">
        <v>0</v>
      </c>
      <c r="AE36" s="144">
        <v>0</v>
      </c>
      <c r="AF36" s="144">
        <v>0</v>
      </c>
      <c r="AG36" s="91">
        <v>0</v>
      </c>
      <c r="AH36" s="91">
        <v>0</v>
      </c>
      <c r="AR36" s="18"/>
      <c r="AS36" s="98">
        <f>NPV('AMX Global Tab (C)'!$B$13,AU36:BP36)</f>
        <v>0</v>
      </c>
      <c r="AT36" s="149">
        <f t="shared" si="5"/>
        <v>0</v>
      </c>
      <c r="AU36" s="144">
        <f>U36*$I36*'AMX Global Tab (C)'!K$31*(1+$J36)*(1+$K36)*(1+$L36)</f>
        <v>0</v>
      </c>
      <c r="AV36" s="144">
        <f>V36*$I36*'AMX Global Tab (C)'!L$31*(1+$J36)*(1+$K36)*(1+$L36)</f>
        <v>0</v>
      </c>
      <c r="AW36" s="144">
        <f>W36*$I36*'AMX Global Tab (C)'!M$31*(1+$J36)*(1+$K36)*(1+$L36)</f>
        <v>0</v>
      </c>
      <c r="AX36" s="144">
        <f>X36*$I36*'AMX Global Tab (C)'!N$31*(1+$J36)*(1+$K36)*(1+$L36)</f>
        <v>0</v>
      </c>
      <c r="AY36" s="144">
        <f>Y36*$I36*'AMX Global Tab (C)'!O$31*(1+$J36)*(1+$K36)*(1+$L36)</f>
        <v>0</v>
      </c>
      <c r="AZ36" s="144">
        <f>Z36*$I36*'AMX Global Tab (C)'!P$31*(1+$J36)*(1+$K36)*(1+$L36)</f>
        <v>0</v>
      </c>
      <c r="BA36" s="144">
        <f>AA36*$I36*'AMX Global Tab (C)'!Q$31*(1+$J36)*(1+$K36)*(1+$L36)</f>
        <v>0</v>
      </c>
      <c r="BB36" s="144">
        <f>AB36*$I36*'AMX Global Tab (C)'!R$31*(1+$J36)*(1+$K36)*(1+$L36)</f>
        <v>0</v>
      </c>
      <c r="BC36" s="144">
        <f>AC36*$I36*'AMX Global Tab (C)'!S$31*(1+$J36)*(1+$K36)*(1+$L36)</f>
        <v>0</v>
      </c>
      <c r="BD36" s="144">
        <f>AD36*$I36*'AMX Global Tab (C)'!T$31*(1+$J36)*(1+$K36)*(1+$L36)</f>
        <v>0</v>
      </c>
      <c r="BE36" s="144">
        <f>AE36*$I36*'AMX Global Tab (C)'!U$31*(1+$J36)*(1+$K36)*(1+$L36)</f>
        <v>0</v>
      </c>
      <c r="BF36" s="144">
        <f>AF36*$I36*'AMX Global Tab (C)'!V$31*(1+$J36)*(1+$K36)*(1+$L36)</f>
        <v>0</v>
      </c>
      <c r="BG36" s="91">
        <f>AE36*$I36*'AMX Global Tab (C)'!W$31*(1+$J36)*(1+$K36)*(1+$L36)</f>
        <v>0</v>
      </c>
      <c r="BH36" s="91">
        <f>AF36*$I36*'AMX Global Tab (C)'!X$31*(1+$J36)*(1+$K36)*(1+$L36)</f>
        <v>0</v>
      </c>
      <c r="BI36" s="91">
        <f>AI36*$I36*'AMX Global Tab (C)'!Y$31*(1+$J36)*(1+$K36)*(1+$L36)</f>
        <v>0</v>
      </c>
      <c r="BJ36" s="91">
        <f>AJ36*$I36*'AMX Global Tab (C)'!Z$31*(1+$J36)*(1+$K36)*(1+$L36)</f>
        <v>0</v>
      </c>
      <c r="BK36" s="91">
        <f>AK36*$I36*'AMX Global Tab (C)'!AA$31*(1+$J36)*(1+$K36)*(1+$L36)</f>
        <v>0</v>
      </c>
      <c r="BL36" s="91">
        <f>AL36*$I36*'AMX Global Tab (C)'!AB$31*(1+$J36)*(1+$K36)*(1+$L36)</f>
        <v>0</v>
      </c>
      <c r="BM36" s="91">
        <f>AM36*$I36*'AMX Global Tab (C)'!AC$31*(1+$J36)*(1+$K36)*(1+$L36)</f>
        <v>0</v>
      </c>
    </row>
    <row r="37" spans="1:65">
      <c r="A37" s="102" t="s">
        <v>286</v>
      </c>
      <c r="E37" s="141" t="s">
        <v>291</v>
      </c>
      <c r="F37" s="21">
        <v>42478</v>
      </c>
      <c r="H37" s="196" t="s">
        <v>11</v>
      </c>
      <c r="I37" s="200">
        <v>1</v>
      </c>
      <c r="J37" s="143">
        <v>0</v>
      </c>
      <c r="K37" s="143">
        <v>0</v>
      </c>
      <c r="L37" s="143">
        <v>0</v>
      </c>
      <c r="O37" s="141" t="s">
        <v>27</v>
      </c>
      <c r="P37" s="141" t="s">
        <v>36</v>
      </c>
      <c r="Q37" s="148"/>
      <c r="R37" s="148"/>
      <c r="S37" s="148"/>
      <c r="U37" s="144"/>
      <c r="V37" s="144"/>
      <c r="W37" s="25"/>
      <c r="X37" s="25"/>
      <c r="Y37" s="25"/>
      <c r="Z37" s="25"/>
      <c r="AA37" s="144">
        <v>0</v>
      </c>
      <c r="AB37" s="144">
        <v>0</v>
      </c>
      <c r="AC37" s="25">
        <f>435344.390977444*1.3</f>
        <v>565947.70827067725</v>
      </c>
      <c r="AD37" s="25">
        <f>435344.390977444*1.3</f>
        <v>565947.70827067725</v>
      </c>
      <c r="AE37" s="25">
        <f t="shared" ref="AE37:AF37" si="15">435344.390977444*1.3</f>
        <v>565947.70827067725</v>
      </c>
      <c r="AF37" s="25">
        <f t="shared" si="15"/>
        <v>565947.70827067725</v>
      </c>
      <c r="AG37" s="91">
        <v>0</v>
      </c>
      <c r="AH37" s="91">
        <v>0</v>
      </c>
      <c r="AR37" s="18"/>
      <c r="AS37" s="98">
        <f>NPV('AMX Global Tab (C)'!$B$13,AU37:BP37)</f>
        <v>1326967.3051682031</v>
      </c>
      <c r="AT37" s="149">
        <f t="shared" si="5"/>
        <v>2911989.7082648138</v>
      </c>
      <c r="AU37" s="144">
        <f>U37*$I37*'AMX Global Tab (C)'!K$31*(1+$J37)*(1+$K37)*(1+$L37)</f>
        <v>0</v>
      </c>
      <c r="AV37" s="144">
        <f>V37*$I37*'AMX Global Tab (C)'!L$31*(1+$J37)*(1+$K37)*(1+$L37)</f>
        <v>0</v>
      </c>
      <c r="AW37" s="144">
        <f>W37*$I37*'AMX Global Tab (C)'!M$31*(1+$J37)*(1+$K37)*(1+$L37)</f>
        <v>0</v>
      </c>
      <c r="AX37" s="144">
        <f>X37*$I37*'AMX Global Tab (C)'!N$31*(1+$J37)*(1+$K37)*(1+$L37)</f>
        <v>0</v>
      </c>
      <c r="AY37" s="144">
        <f>Y37*$I37*'AMX Global Tab (C)'!O$31*(1+$J37)*(1+$K37)*(1+$L37)</f>
        <v>0</v>
      </c>
      <c r="AZ37" s="144">
        <f>Z37*$I37*'AMX Global Tab (C)'!P$31*(1+$J37)*(1+$K37)*(1+$L37)</f>
        <v>0</v>
      </c>
      <c r="BA37" s="144">
        <f>AA37*$I37*'AMX Global Tab (C)'!Q$31*(1+$J37)*(1+$K37)*(1+$L37)</f>
        <v>0</v>
      </c>
      <c r="BB37" s="144">
        <f>AB37*$I37*'AMX Global Tab (C)'!R$31*(1+$J37)*(1+$K37)*(1+$L37)</f>
        <v>0</v>
      </c>
      <c r="BC37" s="144">
        <f>AC37*$I37*'AMX Global Tab (C)'!S$31*(1+$J37)*(1+$K37)*(1+$L37)</f>
        <v>696044.2955992046</v>
      </c>
      <c r="BD37" s="144">
        <f>AD37*$I37*'AMX Global Tab (C)'!T$31*(1+$J37)*(1+$K37)*(1+$L37)</f>
        <v>716925.62446718081</v>
      </c>
      <c r="BE37" s="144">
        <f>AE37*$I37*'AMX Global Tab (C)'!U$31*(1+$J37)*(1+$K37)*(1+$L37)</f>
        <v>738433.39320119622</v>
      </c>
      <c r="BF37" s="144">
        <f>AF37*$I37*'AMX Global Tab (C)'!V$31*(1+$J37)*(1+$K37)*(1+$L37)</f>
        <v>760586.39499723213</v>
      </c>
      <c r="BG37" s="91">
        <f>AG37*$I37*'AMX Global Tab (C)'!W$31*(1+$J37)*(1+$K37)*(1+$L37)</f>
        <v>0</v>
      </c>
      <c r="BH37" s="91">
        <f>AH37*$I37*'AMX Global Tab (C)'!X$31*(1+$J37)*(1+$K37)*(1+$L37)</f>
        <v>0</v>
      </c>
      <c r="BI37" s="91">
        <f>AI37*$I37*'AMX Global Tab (C)'!Y$31*(1+$J37)*(1+$K37)*(1+$L37)</f>
        <v>0</v>
      </c>
      <c r="BJ37" s="91">
        <f>AJ37*$I37*'AMX Global Tab (C)'!Z$31*(1+$J37)*(1+$K37)*(1+$L37)</f>
        <v>0</v>
      </c>
      <c r="BK37" s="91">
        <f>AK37*$I37*'AMX Global Tab (C)'!AA$31*(1+$J37)*(1+$K37)*(1+$L37)</f>
        <v>0</v>
      </c>
      <c r="BL37" s="91">
        <f>AL37*$I37*'AMX Global Tab (C)'!AB$31*(1+$J37)*(1+$K37)*(1+$L37)</f>
        <v>0</v>
      </c>
      <c r="BM37" s="91">
        <f>AM37*$I37*'AMX Global Tab (C)'!AC$31*(1+$J37)*(1+$K37)*(1+$L37)</f>
        <v>0</v>
      </c>
    </row>
    <row r="38" spans="1:65">
      <c r="A38" s="102" t="s">
        <v>446</v>
      </c>
      <c r="E38" s="141" t="s">
        <v>447</v>
      </c>
      <c r="F38" s="21"/>
      <c r="G38" s="141" t="s">
        <v>448</v>
      </c>
      <c r="H38" s="196" t="s">
        <v>11</v>
      </c>
      <c r="I38" s="200">
        <v>1</v>
      </c>
      <c r="J38" s="143">
        <v>0</v>
      </c>
      <c r="K38" s="143">
        <v>0</v>
      </c>
      <c r="L38" s="143">
        <v>0</v>
      </c>
      <c r="O38" s="141" t="s">
        <v>27</v>
      </c>
      <c r="P38" s="141" t="s">
        <v>37</v>
      </c>
      <c r="Q38" s="148"/>
      <c r="R38" s="148"/>
      <c r="S38" s="148"/>
      <c r="U38" s="144"/>
      <c r="V38" s="144"/>
      <c r="W38" s="144"/>
      <c r="X38" s="144"/>
      <c r="Y38" s="144"/>
      <c r="Z38" s="144"/>
      <c r="AA38" s="144">
        <v>500000</v>
      </c>
      <c r="AB38" s="144">
        <v>500000</v>
      </c>
      <c r="AC38" s="144">
        <v>0</v>
      </c>
      <c r="AD38" s="144">
        <v>0</v>
      </c>
      <c r="AE38" s="144">
        <v>0</v>
      </c>
      <c r="AF38" s="144">
        <v>0</v>
      </c>
      <c r="AG38" s="91"/>
      <c r="AH38" s="91"/>
      <c r="AR38" s="18"/>
      <c r="AS38" s="98">
        <f>NPV('AMX Global Tab (C)'!$B$13,AU38:BP38)</f>
        <v>670934.45323708432</v>
      </c>
      <c r="AT38" s="149">
        <f t="shared" si="5"/>
        <v>1176663.1854145001</v>
      </c>
      <c r="AU38" s="144">
        <f>U38*$I38*'AMX Global Tab (C)'!K$31*(1+$J38)*(1+$K38)*(1+$L38)</f>
        <v>0</v>
      </c>
      <c r="AV38" s="144">
        <f>V38*$I38*'AMX Global Tab (C)'!L$31*(1+$J38)*(1+$K38)*(1+$L38)</f>
        <v>0</v>
      </c>
      <c r="AW38" s="144">
        <f>W38*$I38*'AMX Global Tab (C)'!M$31*(1+$J38)*(1+$K38)*(1+$L38)</f>
        <v>0</v>
      </c>
      <c r="AX38" s="144">
        <f>X38*$I38*'AMX Global Tab (C)'!N$31*(1+$J38)*(1+$K38)*(1+$L38)</f>
        <v>0</v>
      </c>
      <c r="AY38" s="144">
        <f>Y38*$I38*'AMX Global Tab (C)'!O$31*(1+$J38)*(1+$K38)*(1+$L38)</f>
        <v>0</v>
      </c>
      <c r="AZ38" s="144">
        <f>Z38*$I38*'AMX Global Tab (C)'!P$31*(1+$J38)*(1+$K38)*(1+$L38)</f>
        <v>0</v>
      </c>
      <c r="BA38" s="144">
        <f>AA38*$I38*'AMX Global Tab (C)'!Q$31*(1+$J38)*(1+$K38)*(1+$L38)</f>
        <v>579637.03714999999</v>
      </c>
      <c r="BB38" s="144">
        <f>AB38*$I38*'AMX Global Tab (C)'!R$31*(1+$J38)*(1+$K38)*(1+$L38)</f>
        <v>597026.14826450008</v>
      </c>
      <c r="BC38" s="144">
        <f>AC38*$I38*'AMX Global Tab (C)'!S$31*(1+$J38)*(1+$K38)*(1+$L38)</f>
        <v>0</v>
      </c>
      <c r="BD38" s="144">
        <f>AD38*$I38*'AMX Global Tab (C)'!T$31*(1+$J38)*(1+$K38)*(1+$L38)</f>
        <v>0</v>
      </c>
      <c r="BE38" s="144">
        <f>AE38*$I38*'AMX Global Tab (C)'!U$31*(1+$J38)*(1+$K38)*(1+$L38)</f>
        <v>0</v>
      </c>
      <c r="BF38" s="144">
        <f>AF38*$I38*'AMX Global Tab (C)'!V$31*(1+$J38)*(1+$K38)*(1+$L38)</f>
        <v>0</v>
      </c>
      <c r="BG38" s="91"/>
      <c r="BH38" s="91"/>
      <c r="BI38" s="91"/>
      <c r="BJ38" s="91"/>
      <c r="BK38" s="91"/>
      <c r="BL38" s="91"/>
      <c r="BM38" s="91"/>
    </row>
    <row r="39" spans="1:65">
      <c r="A39" s="103" t="s">
        <v>287</v>
      </c>
      <c r="E39" s="141" t="s">
        <v>291</v>
      </c>
      <c r="F39" s="21">
        <v>42478</v>
      </c>
      <c r="G39" s="141" t="s">
        <v>404</v>
      </c>
      <c r="H39" s="196" t="s">
        <v>11</v>
      </c>
      <c r="I39" s="200">
        <v>1</v>
      </c>
      <c r="J39" s="143">
        <v>0</v>
      </c>
      <c r="K39" s="143">
        <v>0</v>
      </c>
      <c r="L39" s="143">
        <v>0</v>
      </c>
      <c r="O39" s="141" t="s">
        <v>289</v>
      </c>
      <c r="P39" s="141" t="s">
        <v>36</v>
      </c>
      <c r="Q39" s="148"/>
      <c r="R39" s="148"/>
      <c r="S39" s="148"/>
      <c r="U39" s="144"/>
      <c r="V39" s="144"/>
      <c r="W39" s="144"/>
      <c r="X39" s="144"/>
      <c r="Y39" s="144"/>
      <c r="Z39" s="144"/>
      <c r="AA39" s="144">
        <f>0.1*SUM(AA32:AA36)</f>
        <v>561761.56496321771</v>
      </c>
      <c r="AB39" s="144">
        <f t="shared" ref="AB39:AF39" si="16">0.1*SUM(AB32:AB36)</f>
        <v>1565325.5288537135</v>
      </c>
      <c r="AC39" s="144">
        <f t="shared" si="16"/>
        <v>263385.48410069308</v>
      </c>
      <c r="AD39" s="144">
        <f t="shared" si="16"/>
        <v>15508.838510070631</v>
      </c>
      <c r="AE39" s="144">
        <f t="shared" si="16"/>
        <v>15974.10366537275</v>
      </c>
      <c r="AF39" s="144">
        <f t="shared" si="16"/>
        <v>16453.326775333935</v>
      </c>
      <c r="AG39" s="91">
        <f t="shared" ref="AG39:AH39" si="17">0.1*SUM(AG32:AG38)</f>
        <v>0</v>
      </c>
      <c r="AH39" s="91">
        <f t="shared" si="17"/>
        <v>0</v>
      </c>
      <c r="AR39" s="18"/>
      <c r="AS39" s="98">
        <f>NPV('AMX Global Tab (C)'!$B$13,AU39:BP39)</f>
        <v>1604341.6714737029</v>
      </c>
      <c r="AT39" s="149">
        <f t="shared" si="5"/>
        <v>2906847.6942390106</v>
      </c>
      <c r="AU39" s="144">
        <f>U39*$I39*'AMX Global Tab (C)'!K$31*(1+$J39)*(1+$K39)*(1+$L39)</f>
        <v>0</v>
      </c>
      <c r="AV39" s="144">
        <f>V39*$I39*'AMX Global Tab (C)'!L$31*(1+$J39)*(1+$K39)*(1+$L39)</f>
        <v>0</v>
      </c>
      <c r="AW39" s="144">
        <f>W39*$I39*'AMX Global Tab (C)'!M$31*(1+$J39)*(1+$K39)*(1+$L39)</f>
        <v>0</v>
      </c>
      <c r="AX39" s="144">
        <f>X39*$I39*'AMX Global Tab (C)'!N$31*(1+$J39)*(1+$K39)*(1+$L39)</f>
        <v>0</v>
      </c>
      <c r="AY39" s="144">
        <f>Y39*$I39*'AMX Global Tab (C)'!O$31*(1+$J39)*(1+$K39)*(1+$L39)</f>
        <v>0</v>
      </c>
      <c r="AZ39" s="144">
        <f>Z39*$I39*'AMX Global Tab (C)'!P$31*(1+$J39)*(1+$K39)*(1+$L39)</f>
        <v>0</v>
      </c>
      <c r="BA39" s="144">
        <f>AA39*$I39*'AMX Global Tab (C)'!Q$31*(1+$J39)*(1+$K39)*(1+$L39)</f>
        <v>651235.61820005358</v>
      </c>
      <c r="BB39" s="144">
        <f>AB39*$I39*'AMX Global Tab (C)'!R$31*(1+$J39)*(1+$K39)*(1+$L39)</f>
        <v>1869080.5425432483</v>
      </c>
      <c r="BC39" s="144">
        <f>AC39*$I39*'AMX Global Tab (C)'!S$31*(1+$J39)*(1+$K39)*(1+$L39)</f>
        <v>323930.92342772009</v>
      </c>
      <c r="BD39" s="144">
        <f>AD39*$I39*'AMX Global Tab (C)'!T$31*(1+$J39)*(1+$K39)*(1+$L39)</f>
        <v>19646.132621629571</v>
      </c>
      <c r="BE39" s="144">
        <f>AE39*$I39*'AMX Global Tab (C)'!U$31*(1+$J39)*(1+$K39)*(1+$L39)</f>
        <v>20842.582098286814</v>
      </c>
      <c r="BF39" s="144">
        <f>AF39*$I39*'AMX Global Tab (C)'!V$31*(1+$J39)*(1+$K39)*(1+$L39)</f>
        <v>22111.895348072485</v>
      </c>
      <c r="BG39" s="91">
        <f>AG39*$I39*'AMX Global Tab (C)'!W$31*(1+$J39)*(1+$K39)*(1+$L39)</f>
        <v>0</v>
      </c>
      <c r="BH39" s="91">
        <f>AH39*$I39*'AMX Global Tab (C)'!X$31*(1+$J39)*(1+$K39)*(1+$L39)</f>
        <v>0</v>
      </c>
      <c r="BI39" s="91">
        <f>AI39*$I39*'AMX Global Tab (C)'!Y$31*(1+$J39)*(1+$K39)*(1+$L39)</f>
        <v>0</v>
      </c>
      <c r="BJ39" s="91">
        <f>AJ39*$I39*'AMX Global Tab (C)'!Z$31*(1+$J39)*(1+$K39)*(1+$L39)</f>
        <v>0</v>
      </c>
      <c r="BK39" s="91">
        <f>AK39*$I39*'AMX Global Tab (C)'!AA$31*(1+$J39)*(1+$K39)*(1+$L39)</f>
        <v>0</v>
      </c>
      <c r="BL39" s="91">
        <f>AL39*$I39*'AMX Global Tab (C)'!AB$31*(1+$J39)*(1+$K39)*(1+$L39)</f>
        <v>0</v>
      </c>
      <c r="BM39" s="91">
        <f>AM39*$I39*'AMX Global Tab (C)'!AC$31*(1+$J39)*(1+$K39)*(1+$L39)</f>
        <v>0</v>
      </c>
    </row>
    <row r="40" spans="1:65">
      <c r="A40" s="103" t="s">
        <v>288</v>
      </c>
      <c r="E40" s="141" t="s">
        <v>291</v>
      </c>
      <c r="F40" s="21">
        <v>42478</v>
      </c>
      <c r="G40" s="141" t="s">
        <v>405</v>
      </c>
      <c r="H40" s="196" t="s">
        <v>11</v>
      </c>
      <c r="I40" s="200">
        <v>1</v>
      </c>
      <c r="J40" s="143">
        <v>0</v>
      </c>
      <c r="K40" s="143">
        <v>0</v>
      </c>
      <c r="L40" s="143">
        <v>0</v>
      </c>
      <c r="O40" s="141" t="s">
        <v>290</v>
      </c>
      <c r="P40" s="141" t="s">
        <v>36</v>
      </c>
      <c r="Q40" s="148"/>
      <c r="R40" s="148"/>
      <c r="S40" s="148"/>
      <c r="U40" s="144"/>
      <c r="V40" s="144"/>
      <c r="W40" s="144"/>
      <c r="X40" s="144"/>
      <c r="Y40" s="144"/>
      <c r="Z40" s="144"/>
      <c r="AA40" s="144">
        <f>0.05*SUM(AA32:AA36)</f>
        <v>280880.78248160885</v>
      </c>
      <c r="AB40" s="144">
        <f t="shared" ref="AB40:AF40" si="18">0.05*SUM(AB32:AB36)</f>
        <v>782662.76442685677</v>
      </c>
      <c r="AC40" s="144">
        <f t="shared" si="18"/>
        <v>131692.74205034654</v>
      </c>
      <c r="AD40" s="144">
        <f t="shared" si="18"/>
        <v>7754.4192550353155</v>
      </c>
      <c r="AE40" s="144">
        <f t="shared" si="18"/>
        <v>7987.0518326863748</v>
      </c>
      <c r="AF40" s="144">
        <f t="shared" si="18"/>
        <v>8226.6633876669675</v>
      </c>
      <c r="AG40" s="91">
        <f t="shared" ref="AG40:AH40" si="19">0.05*SUM(AG32:AG39)</f>
        <v>0</v>
      </c>
      <c r="AH40" s="91">
        <f t="shared" si="19"/>
        <v>0</v>
      </c>
      <c r="AR40" s="18"/>
      <c r="AS40" s="98">
        <f>NPV('AMX Global Tab (C)'!$B$13,AU40:BP40)</f>
        <v>802170.83573685144</v>
      </c>
      <c r="AT40" s="149">
        <f t="shared" si="5"/>
        <v>1453423.8471195053</v>
      </c>
      <c r="AU40" s="144">
        <f>U40*$I40*'AMX Global Tab (C)'!K$31*(1+$J40)*(1+$K40)*(1+$L40)</f>
        <v>0</v>
      </c>
      <c r="AV40" s="144">
        <f>V40*$I40*'AMX Global Tab (C)'!L$31*(1+$J40)*(1+$K40)*(1+$L40)</f>
        <v>0</v>
      </c>
      <c r="AW40" s="144">
        <f>W40*$I40*'AMX Global Tab (C)'!M$31*(1+$J40)*(1+$K40)*(1+$L40)</f>
        <v>0</v>
      </c>
      <c r="AX40" s="144">
        <f>X40*$I40*'AMX Global Tab (C)'!N$31*(1+$J40)*(1+$K40)*(1+$L40)</f>
        <v>0</v>
      </c>
      <c r="AY40" s="144">
        <f>Y40*$I40*'AMX Global Tab (C)'!O$31*(1+$J40)*(1+$K40)*(1+$L40)</f>
        <v>0</v>
      </c>
      <c r="AZ40" s="144">
        <f>Z40*$I40*'AMX Global Tab (C)'!P$31*(1+$J40)*(1+$K40)*(1+$L40)</f>
        <v>0</v>
      </c>
      <c r="BA40" s="144">
        <f>AA40*$I40*'AMX Global Tab (C)'!Q$31*(1+$J40)*(1+$K40)*(1+$L40)</f>
        <v>325617.80910002679</v>
      </c>
      <c r="BB40" s="144">
        <f>AB40*$I40*'AMX Global Tab (C)'!R$31*(1+$J40)*(1+$K40)*(1+$L40)</f>
        <v>934540.27127162414</v>
      </c>
      <c r="BC40" s="144">
        <f>AC40*$I40*'AMX Global Tab (C)'!S$31*(1+$J40)*(1+$K40)*(1+$L40)</f>
        <v>161965.46171386004</v>
      </c>
      <c r="BD40" s="144">
        <f>AD40*$I40*'AMX Global Tab (C)'!T$31*(1+$J40)*(1+$K40)*(1+$L40)</f>
        <v>9823.0663108147855</v>
      </c>
      <c r="BE40" s="144">
        <f>AE40*$I40*'AMX Global Tab (C)'!U$31*(1+$J40)*(1+$K40)*(1+$L40)</f>
        <v>10421.291049143407</v>
      </c>
      <c r="BF40" s="144">
        <f>AF40*$I40*'AMX Global Tab (C)'!V$31*(1+$J40)*(1+$K40)*(1+$L40)</f>
        <v>11055.947674036242</v>
      </c>
      <c r="BG40" s="91">
        <f>AG40*$I40*'AMX Global Tab (C)'!W$31*(1+$J40)*(1+$K40)*(1+$L40)</f>
        <v>0</v>
      </c>
      <c r="BH40" s="91">
        <f>AH40*$I40*'AMX Global Tab (C)'!X$31*(1+$J40)*(1+$K40)*(1+$L40)</f>
        <v>0</v>
      </c>
      <c r="BI40" s="91">
        <f>AI40*$I40*'AMX Global Tab (C)'!Y$31*(1+$J40)*(1+$K40)*(1+$L40)</f>
        <v>0</v>
      </c>
      <c r="BJ40" s="91">
        <f>AJ40*$I40*'AMX Global Tab (C)'!Z$31*(1+$J40)*(1+$K40)*(1+$L40)</f>
        <v>0</v>
      </c>
      <c r="BK40" s="91">
        <f>AK40*$I40*'AMX Global Tab (C)'!AA$31*(1+$J40)*(1+$K40)*(1+$L40)</f>
        <v>0</v>
      </c>
      <c r="BL40" s="91">
        <f>AL40*$I40*'AMX Global Tab (C)'!AB$31*(1+$J40)*(1+$K40)*(1+$L40)</f>
        <v>0</v>
      </c>
      <c r="BM40" s="91">
        <f>AM40*$I40*'AMX Global Tab (C)'!AC$31*(1+$J40)*(1+$K40)*(1+$L40)</f>
        <v>0</v>
      </c>
    </row>
    <row r="41" spans="1:65">
      <c r="A41" s="74"/>
      <c r="H41" s="196"/>
      <c r="I41" s="196"/>
      <c r="Q41" s="148"/>
      <c r="R41" s="148"/>
      <c r="S41" s="148"/>
      <c r="AR41" s="18"/>
      <c r="AS41" s="98">
        <f>NPV('AMX Global Tab (C)'!$B$13,AU41:BP41)</f>
        <v>0</v>
      </c>
      <c r="AT41" s="149">
        <f t="shared" si="5"/>
        <v>0</v>
      </c>
    </row>
    <row r="42" spans="1:65">
      <c r="A42" s="104" t="s">
        <v>294</v>
      </c>
      <c r="H42" s="196"/>
      <c r="I42" s="196"/>
      <c r="Q42" s="148"/>
      <c r="R42" s="148"/>
      <c r="S42" s="148"/>
      <c r="AR42" s="18"/>
      <c r="AS42" s="98">
        <f>NPV('AMX Global Tab (C)'!$B$13,AU42:BP42)</f>
        <v>0</v>
      </c>
      <c r="AT42" s="149">
        <f t="shared" si="5"/>
        <v>0</v>
      </c>
    </row>
    <row r="43" spans="1:65">
      <c r="A43" s="102" t="s">
        <v>467</v>
      </c>
      <c r="E43" s="141" t="s">
        <v>296</v>
      </c>
      <c r="F43" s="21">
        <v>42473</v>
      </c>
      <c r="H43" s="196" t="s">
        <v>1</v>
      </c>
      <c r="I43" s="199">
        <v>0.5</v>
      </c>
      <c r="J43" s="143">
        <v>0</v>
      </c>
      <c r="O43" s="141" t="s">
        <v>27</v>
      </c>
      <c r="P43" s="141" t="s">
        <v>36</v>
      </c>
      <c r="Q43" s="148"/>
      <c r="R43" s="107">
        <f>SUM(R7:R13)</f>
        <v>1128160</v>
      </c>
      <c r="S43" s="107">
        <f>SUM(R7:R13)</f>
        <v>1128160</v>
      </c>
      <c r="V43" s="150">
        <f>SUM(V7:V13)</f>
        <v>0</v>
      </c>
      <c r="W43" s="150">
        <f t="shared" ref="W43:AE43" si="20">SUM(W7:W13)</f>
        <v>0</v>
      </c>
      <c r="X43" s="150">
        <f t="shared" si="20"/>
        <v>0</v>
      </c>
      <c r="Y43" s="150">
        <f t="shared" si="20"/>
        <v>0</v>
      </c>
      <c r="Z43" s="150">
        <f t="shared" si="20"/>
        <v>0</v>
      </c>
      <c r="AA43" s="150">
        <f t="shared" si="20"/>
        <v>0</v>
      </c>
      <c r="AB43" s="150">
        <f t="shared" si="20"/>
        <v>255476.53183880571</v>
      </c>
      <c r="AC43" s="150">
        <f t="shared" si="20"/>
        <v>255476.53183880571</v>
      </c>
      <c r="AD43" s="150">
        <f t="shared" si="20"/>
        <v>255476.53183880571</v>
      </c>
      <c r="AE43" s="150">
        <f t="shared" si="20"/>
        <v>255476.53183880571</v>
      </c>
      <c r="AF43" s="150">
        <f>SUM(AF7:AF13)</f>
        <v>255476.53183880571</v>
      </c>
      <c r="AG43" s="90">
        <f t="shared" ref="AG43:AM43" si="21">SUM(AG7:AG13)</f>
        <v>0</v>
      </c>
      <c r="AH43" s="90">
        <f t="shared" si="21"/>
        <v>0</v>
      </c>
      <c r="AI43" s="90">
        <f t="shared" si="21"/>
        <v>0</v>
      </c>
      <c r="AJ43" s="90">
        <f t="shared" si="21"/>
        <v>0</v>
      </c>
      <c r="AK43" s="90">
        <f t="shared" si="21"/>
        <v>0</v>
      </c>
      <c r="AL43" s="90">
        <f t="shared" si="21"/>
        <v>0</v>
      </c>
      <c r="AM43" s="90">
        <f t="shared" si="21"/>
        <v>0</v>
      </c>
      <c r="AN43" s="90"/>
      <c r="AO43" s="90"/>
      <c r="AP43" s="90"/>
      <c r="AR43" s="18"/>
      <c r="AS43" s="98">
        <f>NPV('AMX Global Tab (C)'!$B$13,AU43:BP43)</f>
        <v>383266.02658628905</v>
      </c>
      <c r="AT43" s="149">
        <f t="shared" si="5"/>
        <v>809782.14991828252</v>
      </c>
      <c r="AU43" s="144">
        <f>((U43*$I43*'AMX Global Tab (C)'!K$31)*(1+$J43))*(1+$K43+$L43+$N43)</f>
        <v>0</v>
      </c>
      <c r="AV43" s="144">
        <f>((V43*$I43*'AMX Global Tab (C)'!L$31)*(1+$J43))*(1+$K43+$L43+$N43)</f>
        <v>0</v>
      </c>
      <c r="AW43" s="144">
        <f>((W43*$I43*'AMX Global Tab (C)'!M$31)*(1+$J43))*(1+$K43+$L43+$N43)</f>
        <v>0</v>
      </c>
      <c r="AX43" s="144">
        <f>((X43*$I43*'AMX Global Tab (C)'!N$31)*(1+$J43))*(1+$K43+$L43+$N43)</f>
        <v>0</v>
      </c>
      <c r="AY43" s="144">
        <f>((Y43*$I43*'AMX Global Tab (C)'!O$31)*(1+$J43))*(1+$K43+$L43+$N43)</f>
        <v>0</v>
      </c>
      <c r="AZ43" s="144">
        <f>((Z43*$I43*'AMX Global Tab (C)'!P$31)*(1+$J43))*(1+$K43+$L43+$N43)</f>
        <v>0</v>
      </c>
      <c r="BA43" s="144">
        <f>((AA43*$I43*'AMX Global Tab (C)'!Q$31)*(1+$J43))*(1+$K43+$L43+$N43)</f>
        <v>0</v>
      </c>
      <c r="BB43" s="144">
        <f>((AB43*$I43*'AMX Global Tab (C)'!R$31)*(1+$J43))*(1+$K43+$L43+$N43)</f>
        <v>152526.16977569507</v>
      </c>
      <c r="BC43" s="144">
        <f>((AC43*$I43*'AMX Global Tab (C)'!S$31)*(1+$J43))*(1+$K43+$L43+$N43)</f>
        <v>157101.95486896596</v>
      </c>
      <c r="BD43" s="144">
        <f>((AD43*$I43*'AMX Global Tab (C)'!T$31)*(1+$J43))*(1+$K43+$L43+$N43)</f>
        <v>161815.01351503492</v>
      </c>
      <c r="BE43" s="144">
        <f>((AE43*$I43*'AMX Global Tab (C)'!U$31)*(1+$J43))*(1+$K43+$L43+$N43)</f>
        <v>166669.46392048598</v>
      </c>
      <c r="BF43" s="144">
        <f>((AF43*$I43*'AMX Global Tab (C)'!V$31)*(1+$J43))*(1+$K43+$L43+$N43)</f>
        <v>171669.54783810055</v>
      </c>
      <c r="BG43" s="91">
        <f>((AG43*$I43*'AMX Global Tab (C)'!W$31)*(1+$J43))*(1+$K43+$L43+$N43)</f>
        <v>0</v>
      </c>
      <c r="BH43" s="91">
        <f>((AH43*$I43*'AMX Global Tab (C)'!X$31)*(1+$J43))*(1+$K43+$L43+$N43)</f>
        <v>0</v>
      </c>
      <c r="BI43" s="91">
        <f>((AI43*$I43*'AMX Global Tab (C)'!Y$31)*(1+$J43))*(1+$K43+$L43+$N43)</f>
        <v>0</v>
      </c>
      <c r="BJ43" s="91">
        <f>((AJ43*$I43*'AMX Global Tab (C)'!Z$31)*(1+$J43))*(1+$K43+$L43+$N43)</f>
        <v>0</v>
      </c>
      <c r="BK43" s="91">
        <f>((AK43*$I43*'AMX Global Tab (C)'!AA$31)*(1+$J43))*(1+$K43+$L43+$N43)</f>
        <v>0</v>
      </c>
      <c r="BL43" s="91">
        <f>((AL43*$I43*'AMX Global Tab (C)'!AB$31)*(1+$J43))*(1+$K43+$L43+$N43)</f>
        <v>0</v>
      </c>
      <c r="BM43" s="91">
        <f>((AM43*$I43*'AMX Global Tab (C)'!AC$31)*(1+$J43))*(1+$K43+$L43+$N43)</f>
        <v>0</v>
      </c>
    </row>
    <row r="44" spans="1:65">
      <c r="A44" s="102" t="s">
        <v>466</v>
      </c>
      <c r="E44" s="141" t="s">
        <v>463</v>
      </c>
      <c r="F44" s="21"/>
      <c r="H44" s="196" t="s">
        <v>1</v>
      </c>
      <c r="I44" s="199">
        <v>0.5</v>
      </c>
      <c r="J44" s="143">
        <v>0</v>
      </c>
      <c r="O44" s="141" t="s">
        <v>27</v>
      </c>
      <c r="P44" s="141" t="s">
        <v>36</v>
      </c>
      <c r="Q44" s="148"/>
      <c r="R44" s="107"/>
      <c r="S44" s="107"/>
      <c r="V44" s="150">
        <f>SUM(V17:V18)</f>
        <v>0</v>
      </c>
      <c r="W44" s="150">
        <f>SUM(W17:W18)</f>
        <v>0</v>
      </c>
      <c r="X44" s="150">
        <f t="shared" ref="X44:AF44" si="22">SUM(X17:X18)</f>
        <v>0</v>
      </c>
      <c r="Y44" s="150">
        <f t="shared" si="22"/>
        <v>0</v>
      </c>
      <c r="Z44" s="150">
        <f t="shared" si="22"/>
        <v>0</v>
      </c>
      <c r="AA44" s="150">
        <f t="shared" si="22"/>
        <v>0</v>
      </c>
      <c r="AB44" s="150">
        <f t="shared" si="22"/>
        <v>190093.80184113927</v>
      </c>
      <c r="AC44" s="150">
        <f t="shared" si="22"/>
        <v>190093.80184113927</v>
      </c>
      <c r="AD44" s="150">
        <f t="shared" si="22"/>
        <v>190093.80184113927</v>
      </c>
      <c r="AE44" s="150">
        <f t="shared" si="22"/>
        <v>190093.80184113927</v>
      </c>
      <c r="AF44" s="150">
        <f t="shared" si="22"/>
        <v>190093.80184113927</v>
      </c>
      <c r="AG44" s="90"/>
      <c r="AH44" s="90"/>
      <c r="AI44" s="90"/>
      <c r="AJ44" s="90"/>
      <c r="AK44" s="90"/>
      <c r="AL44" s="90"/>
      <c r="AM44" s="90"/>
      <c r="AN44" s="90"/>
      <c r="AO44" s="90"/>
      <c r="AP44" s="90"/>
      <c r="AR44" s="18"/>
      <c r="AS44" s="98">
        <f>NPV('AMX Global Tab (C)'!$B$13,AU44:BP44)</f>
        <v>285178.8208722985</v>
      </c>
      <c r="AT44" s="149">
        <f t="shared" si="5"/>
        <v>602538.97464908275</v>
      </c>
      <c r="AU44" s="144">
        <f>((U44*$I44*'AMX Global Tab (C)'!K$31)*(1+$J44))*(1+$K44+$L44+$N44)</f>
        <v>0</v>
      </c>
      <c r="AV44" s="144">
        <f>((V44*$I44*'AMX Global Tab (C)'!L$31)*(1+$J44))*(1+$K44+$L44+$N44)</f>
        <v>0</v>
      </c>
      <c r="AW44" s="144">
        <f>((W44*$I44*'AMX Global Tab (C)'!M$31)*(1+$J44))*(1+$K44+$L44+$N44)</f>
        <v>0</v>
      </c>
      <c r="AX44" s="144">
        <f>((X44*$I44*'AMX Global Tab (C)'!N$31)*(1+$J44))*(1+$K44+$L44+$N44)</f>
        <v>0</v>
      </c>
      <c r="AY44" s="144">
        <f>((Y44*$I44*'AMX Global Tab (C)'!O$31)*(1+$J44))*(1+$K44+$L44+$N44)</f>
        <v>0</v>
      </c>
      <c r="AZ44" s="144">
        <f>((Z44*$I44*'AMX Global Tab (C)'!P$31)*(1+$J44))*(1+$K44+$L44+$N44)</f>
        <v>0</v>
      </c>
      <c r="BA44" s="144">
        <f>((AA44*$I44*'AMX Global Tab (C)'!Q$31)*(1+$J44))*(1+$K44+$L44+$N44)</f>
        <v>0</v>
      </c>
      <c r="BB44" s="144">
        <f>((AB44*$I44*'AMX Global Tab (C)'!R$31)*(1+$J44))*(1+$K44+$L44+$N44)</f>
        <v>113490.97032217051</v>
      </c>
      <c r="BC44" s="144">
        <f>((AC44*$I44*'AMX Global Tab (C)'!S$31)*(1+$J44))*(1+$K44+$L44+$N44)</f>
        <v>116895.69943183563</v>
      </c>
      <c r="BD44" s="144">
        <f>((AD44*$I44*'AMX Global Tab (C)'!T$31)*(1+$J44))*(1+$K44+$L44+$N44)</f>
        <v>120402.57041479071</v>
      </c>
      <c r="BE44" s="144">
        <f>((AE44*$I44*'AMX Global Tab (C)'!U$31)*(1+$J44))*(1+$K44+$L44+$N44)</f>
        <v>124014.64752723443</v>
      </c>
      <c r="BF44" s="144">
        <f>((AF44*$I44*'AMX Global Tab (C)'!V$31)*(1+$J44))*(1+$K44+$L44+$N44)</f>
        <v>127735.08695305146</v>
      </c>
      <c r="BG44" s="91"/>
      <c r="BH44" s="91"/>
      <c r="BI44" s="91"/>
      <c r="BJ44" s="91"/>
      <c r="BK44" s="91"/>
      <c r="BL44" s="91"/>
      <c r="BM44" s="91"/>
    </row>
    <row r="45" spans="1:65">
      <c r="A45" s="102" t="s">
        <v>468</v>
      </c>
      <c r="E45" s="141" t="s">
        <v>303</v>
      </c>
      <c r="F45" s="21"/>
      <c r="H45" s="196" t="s">
        <v>1</v>
      </c>
      <c r="I45" s="456">
        <v>6500</v>
      </c>
      <c r="J45" s="143">
        <v>0.1</v>
      </c>
      <c r="O45" s="141" t="s">
        <v>27</v>
      </c>
      <c r="P45" s="141" t="s">
        <v>36</v>
      </c>
      <c r="Q45" s="148"/>
      <c r="R45" s="459">
        <v>177</v>
      </c>
      <c r="S45" s="459"/>
      <c r="T45" s="451"/>
      <c r="U45" s="451"/>
      <c r="V45" s="460">
        <v>0</v>
      </c>
      <c r="W45" s="460"/>
      <c r="X45" s="460"/>
      <c r="Y45" s="460"/>
      <c r="Z45" s="460"/>
      <c r="AA45" s="460"/>
      <c r="AB45" s="460">
        <f>$R$45*0.2</f>
        <v>35.4</v>
      </c>
      <c r="AC45" s="460">
        <f t="shared" ref="AC45:AF45" si="23">$R$45*0.1</f>
        <v>17.7</v>
      </c>
      <c r="AD45" s="460">
        <f t="shared" si="23"/>
        <v>17.7</v>
      </c>
      <c r="AE45" s="460">
        <f t="shared" si="23"/>
        <v>17.7</v>
      </c>
      <c r="AF45" s="460">
        <f t="shared" si="23"/>
        <v>17.7</v>
      </c>
      <c r="AG45" s="460"/>
      <c r="AH45" s="460"/>
      <c r="AI45" s="460"/>
      <c r="AJ45" s="460"/>
      <c r="AK45" s="460"/>
      <c r="AL45" s="460"/>
      <c r="AM45" s="460"/>
      <c r="AN45" s="460"/>
      <c r="AO45" s="460"/>
      <c r="AP45" s="460"/>
      <c r="AR45" s="18"/>
      <c r="AS45" s="98">
        <f>NPV('AMX Global Tab (C)'!$B$13,AU45:BP45)</f>
        <v>462700.30027718958</v>
      </c>
      <c r="AT45" s="149">
        <f t="shared" si="5"/>
        <v>953394.25913071504</v>
      </c>
      <c r="AU45" s="144">
        <f>((U45*$I45*'AMX Global Tab (C)'!K$31)*(1+$J45))*(1+$K45+$L45+$N45)</f>
        <v>0</v>
      </c>
      <c r="AV45" s="144">
        <f>((V45*$I45*'AMX Global Tab (C)'!L$31)*(1+$J45))*(1+$K45+$L45+$N45)</f>
        <v>0</v>
      </c>
      <c r="AW45" s="144">
        <f>((W45*$I45*'AMX Global Tab (C)'!M$31)*(1+$J45))*(1+$K45+$L45+$N45)</f>
        <v>0</v>
      </c>
      <c r="AX45" s="144">
        <f>((X45*$I45*'AMX Global Tab (C)'!N$31)*(1+$J45))*(1+$K45+$L45+$N45)</f>
        <v>0</v>
      </c>
      <c r="AY45" s="144">
        <f>((Y45*$I45*'AMX Global Tab (C)'!O$31)*(1+$J45))*(1+$K45+$L45+$N45)</f>
        <v>0</v>
      </c>
      <c r="AZ45" s="144">
        <f>((Z45*$I45*'AMX Global Tab (C)'!P$31)*(1+$J45))*(1+$K45+$L45+$N45)</f>
        <v>0</v>
      </c>
      <c r="BA45" s="144">
        <f>((AA45*$I45*'AMX Global Tab (C)'!Q$31)*(1+$J45))*(1+$K45+$L45+$N45)</f>
        <v>0</v>
      </c>
      <c r="BB45" s="144">
        <f>((AB45*$I45*'AMX Global Tab (C)'!R$31)*(1+$J45))*(1+$K45+$L45+$N45)</f>
        <v>302226.57677445526</v>
      </c>
      <c r="BC45" s="144">
        <f>((AC45*$I45*'AMX Global Tab (C)'!S$31)*(1+$J45))*(1+$K45+$L45+$N45)</f>
        <v>155646.68703884448</v>
      </c>
      <c r="BD45" s="144">
        <f>((AD45*$I45*'AMX Global Tab (C)'!T$31)*(1+$J45))*(1+$K45+$L45+$N45)</f>
        <v>160316.08765000978</v>
      </c>
      <c r="BE45" s="144">
        <f>((AE45*$I45*'AMX Global Tab (C)'!U$31)*(1+$J45))*(1+$K45+$L45+$N45)</f>
        <v>165125.57027951008</v>
      </c>
      <c r="BF45" s="144">
        <f>((AF45*$I45*'AMX Global Tab (C)'!V$31)*(1+$J45))*(1+$K45+$L45+$N45)</f>
        <v>170079.33738789542</v>
      </c>
      <c r="BG45" s="91"/>
      <c r="BH45" s="91"/>
      <c r="BI45" s="91"/>
      <c r="BJ45" s="91"/>
      <c r="BK45" s="91"/>
      <c r="BL45" s="91"/>
      <c r="BM45" s="91"/>
    </row>
    <row r="46" spans="1:65">
      <c r="A46" s="102" t="s">
        <v>469</v>
      </c>
      <c r="E46" s="141" t="s">
        <v>303</v>
      </c>
      <c r="F46" s="21"/>
      <c r="H46" s="196" t="s">
        <v>1</v>
      </c>
      <c r="I46" s="456">
        <v>250</v>
      </c>
      <c r="J46" s="143">
        <v>0.1</v>
      </c>
      <c r="O46" s="141" t="s">
        <v>27</v>
      </c>
      <c r="P46" s="141" t="s">
        <v>36</v>
      </c>
      <c r="Q46" s="148"/>
      <c r="R46" s="459">
        <v>8770</v>
      </c>
      <c r="S46" s="459"/>
      <c r="T46" s="451"/>
      <c r="U46" s="451"/>
      <c r="V46" s="460">
        <v>0</v>
      </c>
      <c r="W46" s="460"/>
      <c r="X46" s="460"/>
      <c r="Y46" s="460"/>
      <c r="Z46" s="460"/>
      <c r="AA46" s="460"/>
      <c r="AB46" s="460">
        <f>$R$46*0.2</f>
        <v>1754</v>
      </c>
      <c r="AC46" s="460">
        <f t="shared" ref="AC46:AF46" si="24">$R$46*0.1</f>
        <v>877</v>
      </c>
      <c r="AD46" s="460">
        <f t="shared" si="24"/>
        <v>877</v>
      </c>
      <c r="AE46" s="460">
        <f t="shared" si="24"/>
        <v>877</v>
      </c>
      <c r="AF46" s="460">
        <f t="shared" si="24"/>
        <v>877</v>
      </c>
      <c r="AG46" s="460"/>
      <c r="AH46" s="460"/>
      <c r="AI46" s="460"/>
      <c r="AJ46" s="460"/>
      <c r="AK46" s="460"/>
      <c r="AL46" s="460"/>
      <c r="AM46" s="460"/>
      <c r="AN46" s="460"/>
      <c r="AO46" s="460"/>
      <c r="AP46" s="460"/>
      <c r="AR46" s="18"/>
      <c r="AS46" s="98">
        <f>NPV('AMX Global Tab (C)'!$B$13,AU46:BP46)</f>
        <v>881764.80517839035</v>
      </c>
      <c r="AT46" s="149">
        <f t="shared" si="5"/>
        <v>1816876.9345016018</v>
      </c>
      <c r="AU46" s="144">
        <f>((U46*$I46*'AMX Global Tab (C)'!K$31)*(1+$J46))*(1+$K46+$L46+$N46)</f>
        <v>0</v>
      </c>
      <c r="AV46" s="144">
        <f>((V46*$I46*'AMX Global Tab (C)'!L$31)*(1+$J46))*(1+$K46+$L46+$N46)</f>
        <v>0</v>
      </c>
      <c r="AW46" s="144">
        <f>((W46*$I46*'AMX Global Tab (C)'!M$31)*(1+$J46))*(1+$K46+$L46+$N46)</f>
        <v>0</v>
      </c>
      <c r="AX46" s="144">
        <f>((X46*$I46*'AMX Global Tab (C)'!N$31)*(1+$J46))*(1+$K46+$L46+$N46)</f>
        <v>0</v>
      </c>
      <c r="AY46" s="144">
        <f>((Y46*$I46*'AMX Global Tab (C)'!O$31)*(1+$J46))*(1+$K46+$L46+$N46)</f>
        <v>0</v>
      </c>
      <c r="AZ46" s="144">
        <f>((Z46*$I46*'AMX Global Tab (C)'!P$31)*(1+$J46))*(1+$K46+$L46+$N46)</f>
        <v>0</v>
      </c>
      <c r="BA46" s="144">
        <f>((AA46*$I46*'AMX Global Tab (C)'!Q$31)*(1+$J46))*(1+$K46+$L46+$N46)</f>
        <v>0</v>
      </c>
      <c r="BB46" s="144">
        <f>((AB46*$I46*'AMX Global Tab (C)'!R$31)*(1+$J46))*(1+$K46+$L46+$N46)</f>
        <v>575951.12523076322</v>
      </c>
      <c r="BC46" s="144">
        <f>((AC46*$I46*'AMX Global Tab (C)'!S$31)*(1+$J46))*(1+$K46+$L46+$N46)</f>
        <v>296614.82949384308</v>
      </c>
      <c r="BD46" s="144">
        <f>((AD46*$I46*'AMX Global Tab (C)'!T$31)*(1+$J46))*(1+$K46+$L46+$N46)</f>
        <v>305513.27437865839</v>
      </c>
      <c r="BE46" s="144">
        <f>((AE46*$I46*'AMX Global Tab (C)'!U$31)*(1+$J46))*(1+$K46+$L46+$N46)</f>
        <v>314678.67261001817</v>
      </c>
      <c r="BF46" s="144">
        <f>((AF46*$I46*'AMX Global Tab (C)'!V$31)*(1+$J46))*(1+$K46+$L46+$N46)</f>
        <v>324119.0327883187</v>
      </c>
      <c r="BG46" s="91"/>
      <c r="BH46" s="91"/>
      <c r="BI46" s="91"/>
      <c r="BJ46" s="91"/>
      <c r="BK46" s="91"/>
      <c r="BL46" s="91"/>
      <c r="BM46" s="91"/>
    </row>
    <row r="47" spans="1:65">
      <c r="A47" s="102" t="s">
        <v>470</v>
      </c>
      <c r="E47" s="141" t="s">
        <v>464</v>
      </c>
      <c r="F47" s="21"/>
      <c r="G47" s="141" t="s">
        <v>472</v>
      </c>
      <c r="H47" s="196" t="s">
        <v>1</v>
      </c>
      <c r="I47" s="199">
        <v>20</v>
      </c>
      <c r="J47" s="143">
        <v>0</v>
      </c>
      <c r="O47" s="141" t="s">
        <v>27</v>
      </c>
      <c r="P47" s="141" t="s">
        <v>36</v>
      </c>
      <c r="Q47" s="148"/>
      <c r="R47" s="107">
        <f>R46+R45</f>
        <v>8947</v>
      </c>
      <c r="S47" s="107"/>
      <c r="V47" s="150"/>
      <c r="W47" s="150">
        <f>W46+W45</f>
        <v>0</v>
      </c>
      <c r="X47" s="150">
        <f t="shared" ref="X47:AF47" si="25">X46+X45</f>
        <v>0</v>
      </c>
      <c r="Y47" s="150">
        <f t="shared" si="25"/>
        <v>0</v>
      </c>
      <c r="Z47" s="150">
        <f t="shared" si="25"/>
        <v>0</v>
      </c>
      <c r="AA47" s="150">
        <f t="shared" si="25"/>
        <v>0</v>
      </c>
      <c r="AB47" s="150">
        <f t="shared" si="25"/>
        <v>1789.4</v>
      </c>
      <c r="AC47" s="150">
        <f t="shared" si="25"/>
        <v>894.7</v>
      </c>
      <c r="AD47" s="150">
        <f t="shared" si="25"/>
        <v>894.7</v>
      </c>
      <c r="AE47" s="150">
        <f t="shared" si="25"/>
        <v>894.7</v>
      </c>
      <c r="AF47" s="150">
        <f t="shared" si="25"/>
        <v>894.7</v>
      </c>
      <c r="AG47" s="90"/>
      <c r="AH47" s="90"/>
      <c r="AI47" s="90"/>
      <c r="AJ47" s="90"/>
      <c r="AK47" s="90"/>
      <c r="AL47" s="90"/>
      <c r="AM47" s="90"/>
      <c r="AN47" s="90"/>
      <c r="AO47" s="90"/>
      <c r="AP47" s="90"/>
      <c r="AR47" s="18"/>
      <c r="AS47" s="98">
        <f>NPV('AMX Global Tab (C)'!$B$13,AU47:BP47)</f>
        <v>65422.616041721223</v>
      </c>
      <c r="AT47" s="149">
        <f t="shared" si="5"/>
        <v>134803.34141586671</v>
      </c>
      <c r="AU47" s="144">
        <f>((U47*$I47*'AMX Global Tab (C)'!K$31)*(1+$J47))*(1+$K47+$L47+$N47)</f>
        <v>0</v>
      </c>
      <c r="AV47" s="144">
        <f>((V47*$I47*'AMX Global Tab (C)'!L$31)*(1+$J47))*(1+$K47+$L47+$N47)</f>
        <v>0</v>
      </c>
      <c r="AW47" s="144">
        <f>((W47*$I47*'AMX Global Tab (C)'!M$31)*(1+$J47))*(1+$K47+$L47+$N47)</f>
        <v>0</v>
      </c>
      <c r="AX47" s="144">
        <f>((X47*$I47*'AMX Global Tab (C)'!N$31)*(1+$J47))*(1+$K47+$L47+$N47)</f>
        <v>0</v>
      </c>
      <c r="AY47" s="144">
        <f>((Y47*$I47*'AMX Global Tab (C)'!O$31)*(1+$J47))*(1+$K47+$L47+$N47)</f>
        <v>0</v>
      </c>
      <c r="AZ47" s="144">
        <f>((Z47*$I47*'AMX Global Tab (C)'!P$31)*(1+$J47))*(1+$K47+$L47+$N47)</f>
        <v>0</v>
      </c>
      <c r="BA47" s="144">
        <f>((AA47*$I47*'AMX Global Tab (C)'!Q$31)*(1+$J47))*(1+$K47+$L47+$N47)</f>
        <v>0</v>
      </c>
      <c r="BB47" s="144">
        <f>((AB47*$I47*'AMX Global Tab (C)'!R$31)*(1+$J47))*(1+$K47+$L47+$N47)</f>
        <v>42732.743588179859</v>
      </c>
      <c r="BC47" s="144">
        <f>((AC47*$I47*'AMX Global Tab (C)'!S$31)*(1+$J47))*(1+$K47+$L47+$N47)</f>
        <v>22007.362947912628</v>
      </c>
      <c r="BD47" s="144">
        <f>((AD47*$I47*'AMX Global Tab (C)'!T$31)*(1+$J47))*(1+$K47+$L47+$N47)</f>
        <v>22667.583836350008</v>
      </c>
      <c r="BE47" s="144">
        <f>((AE47*$I47*'AMX Global Tab (C)'!U$31)*(1+$J47))*(1+$K47+$L47+$N47)</f>
        <v>23347.611351440508</v>
      </c>
      <c r="BF47" s="144">
        <f>((AF47*$I47*'AMX Global Tab (C)'!V$31)*(1+$J47))*(1+$K47+$L47+$N47)</f>
        <v>24048.039691983722</v>
      </c>
      <c r="BG47" s="91"/>
      <c r="BH47" s="91"/>
      <c r="BI47" s="91"/>
      <c r="BJ47" s="91"/>
      <c r="BK47" s="91"/>
      <c r="BL47" s="91"/>
      <c r="BM47" s="91"/>
    </row>
    <row r="48" spans="1:65">
      <c r="A48" s="102" t="s">
        <v>305</v>
      </c>
      <c r="E48" s="141" t="s">
        <v>297</v>
      </c>
      <c r="F48" s="21">
        <v>42473</v>
      </c>
      <c r="H48" s="196" t="s">
        <v>11</v>
      </c>
      <c r="I48" s="448">
        <f>218000</f>
        <v>218000</v>
      </c>
      <c r="J48" s="143">
        <v>0.1</v>
      </c>
      <c r="O48" s="141" t="s">
        <v>27</v>
      </c>
      <c r="P48" s="141" t="s">
        <v>36</v>
      </c>
      <c r="Q48" s="148"/>
      <c r="R48" s="462"/>
      <c r="S48" s="462"/>
      <c r="T48" s="451"/>
      <c r="U48" s="451"/>
      <c r="V48" s="451"/>
      <c r="W48" s="451"/>
      <c r="X48" s="451"/>
      <c r="Y48" s="451"/>
      <c r="Z48" s="451"/>
      <c r="AA48" s="451">
        <v>0.25</v>
      </c>
      <c r="AB48" s="451">
        <v>1</v>
      </c>
      <c r="AC48" s="451">
        <v>1</v>
      </c>
      <c r="AD48" s="451">
        <v>1</v>
      </c>
      <c r="AE48" s="451">
        <v>1</v>
      </c>
      <c r="AF48" s="451">
        <v>1</v>
      </c>
      <c r="AG48" s="451">
        <v>0</v>
      </c>
      <c r="AH48" s="451">
        <v>0</v>
      </c>
      <c r="AI48" s="451">
        <v>0</v>
      </c>
      <c r="AJ48" s="451">
        <v>0</v>
      </c>
      <c r="AK48" s="451">
        <v>0</v>
      </c>
      <c r="AL48" s="451">
        <v>0</v>
      </c>
      <c r="AM48" s="451">
        <v>0</v>
      </c>
      <c r="AN48" s="451"/>
      <c r="AO48" s="451"/>
      <c r="AP48" s="451"/>
      <c r="AR48" s="18"/>
      <c r="AS48" s="98">
        <f>NPV('AMX Global Tab (C)'!$B$13,AU48:BP48)</f>
        <v>760630.84431141173</v>
      </c>
      <c r="AT48" s="149">
        <f t="shared" si="5"/>
        <v>1589683.1971565471</v>
      </c>
      <c r="AU48" s="144">
        <f>((U48*$I48*'AMX Global Tab (C)'!K$31)*(1+$J48))*(1+$K48+$L48+$N48)</f>
        <v>0</v>
      </c>
      <c r="AV48" s="144">
        <f>((V48*$I48*'AMX Global Tab (C)'!L$31)*(1+$J48))*(1+$K48+$L48+$N48)</f>
        <v>0</v>
      </c>
      <c r="AW48" s="144">
        <f>((W48*$I48*'AMX Global Tab (C)'!M$31)*(1+$J48))*(1+$K48+$L48+$N48)</f>
        <v>0</v>
      </c>
      <c r="AX48" s="144">
        <f>((X48*$I48*'AMX Global Tab (C)'!N$31)*(1+$J48))*(1+$K48+$L48+$N48)</f>
        <v>0</v>
      </c>
      <c r="AY48" s="144">
        <f>((Y48*$I48*'AMX Global Tab (C)'!O$31)*(1+$J48))*(1+$K48+$L48+$N48)</f>
        <v>0</v>
      </c>
      <c r="AZ48" s="144">
        <f>((Z48*$I48*'AMX Global Tab (C)'!P$31)*(1+$J48))*(1+$K48+$L48+$N48)</f>
        <v>0</v>
      </c>
      <c r="BA48" s="144">
        <f>((AA48*$I48*'AMX Global Tab (C)'!Q$31)*(1+$J48))*(1+$K48+$L48+$N48)</f>
        <v>69498.480754285003</v>
      </c>
      <c r="BB48" s="144">
        <f>((AB48*$I48*'AMX Global Tab (C)'!R$31)*(1+$J48))*(1+$K48+$L48+$N48)</f>
        <v>286333.74070765427</v>
      </c>
      <c r="BC48" s="144">
        <f>((AC48*$I48*'AMX Global Tab (C)'!S$31)*(1+$J48))*(1+$K48+$L48+$N48)</f>
        <v>294923.75292888394</v>
      </c>
      <c r="BD48" s="144">
        <f>((AD48*$I48*'AMX Global Tab (C)'!T$31)*(1+$J48))*(1+$K48+$L48+$N48)</f>
        <v>303771.46551675047</v>
      </c>
      <c r="BE48" s="144">
        <f>((AE48*$I48*'AMX Global Tab (C)'!U$31)*(1+$J48))*(1+$K48+$L48+$N48)</f>
        <v>312884.60948225291</v>
      </c>
      <c r="BF48" s="144">
        <f>((AF48*$I48*'AMX Global Tab (C)'!V$31)*(1+$J48))*(1+$K48+$L48+$N48)</f>
        <v>322271.14776672056</v>
      </c>
      <c r="BG48" s="91"/>
      <c r="BH48" s="91"/>
      <c r="BI48" s="91"/>
      <c r="BJ48" s="91"/>
      <c r="BK48" s="91"/>
      <c r="BL48" s="91"/>
      <c r="BM48" s="91"/>
    </row>
    <row r="49" spans="1:65">
      <c r="A49" s="102" t="s">
        <v>295</v>
      </c>
      <c r="E49" s="141" t="s">
        <v>298</v>
      </c>
      <c r="F49" s="21">
        <v>42473</v>
      </c>
      <c r="H49" s="196" t="s">
        <v>11</v>
      </c>
      <c r="I49" s="200">
        <v>200000</v>
      </c>
      <c r="J49" s="143">
        <v>0.1</v>
      </c>
      <c r="O49" s="141" t="s">
        <v>27</v>
      </c>
      <c r="P49" s="141" t="s">
        <v>36</v>
      </c>
      <c r="Q49" s="148"/>
      <c r="R49" s="148"/>
      <c r="S49" s="148"/>
      <c r="AA49" s="141">
        <v>0.25</v>
      </c>
      <c r="AB49" s="141">
        <v>1</v>
      </c>
      <c r="AC49" s="141">
        <v>1</v>
      </c>
      <c r="AD49" s="141">
        <v>1</v>
      </c>
      <c r="AE49" s="141">
        <v>1</v>
      </c>
      <c r="AF49" s="141">
        <v>1</v>
      </c>
      <c r="AG49" s="85">
        <v>0</v>
      </c>
      <c r="AH49" s="85">
        <v>0</v>
      </c>
      <c r="AI49" s="85">
        <v>0</v>
      </c>
      <c r="AJ49" s="85">
        <v>0</v>
      </c>
      <c r="AK49" s="85">
        <v>0</v>
      </c>
      <c r="AL49" s="85">
        <v>0</v>
      </c>
      <c r="AM49" s="85">
        <v>0</v>
      </c>
      <c r="AR49" s="18"/>
      <c r="AS49" s="98">
        <f>NPV('AMX Global Tab (C)'!$B$13,AU49:BP49)</f>
        <v>697826.46267101995</v>
      </c>
      <c r="AT49" s="149">
        <f t="shared" si="5"/>
        <v>1458424.951519768</v>
      </c>
      <c r="AU49" s="144">
        <f>((U49*$I49*'AMX Global Tab (C)'!K$31)*(1+$J49))*(1+$K49+$L49+$N49)</f>
        <v>0</v>
      </c>
      <c r="AV49" s="144">
        <f>((V49*$I49*'AMX Global Tab (C)'!L$31)*(1+$J49))*(1+$K49+$L49+$N49)</f>
        <v>0</v>
      </c>
      <c r="AW49" s="144">
        <f>((W49*$I49*'AMX Global Tab (C)'!M$31)*(1+$J49))*(1+$K49+$L49+$N49)</f>
        <v>0</v>
      </c>
      <c r="AX49" s="144">
        <f>((X49*$I49*'AMX Global Tab (C)'!N$31)*(1+$J49))*(1+$K49+$L49+$N49)</f>
        <v>0</v>
      </c>
      <c r="AY49" s="144">
        <f>((Y49*$I49*'AMX Global Tab (C)'!O$31)*(1+$J49))*(1+$K49+$L49+$N49)</f>
        <v>0</v>
      </c>
      <c r="AZ49" s="144">
        <f>((Z49*$I49*'AMX Global Tab (C)'!P$31)*(1+$J49))*(1+$K49+$L49+$N49)</f>
        <v>0</v>
      </c>
      <c r="BA49" s="144">
        <f>((AA49*$I49*'AMX Global Tab (C)'!Q$31)*(1+$J49))*(1+$K49+$L49+$N49)</f>
        <v>63760.074086500012</v>
      </c>
      <c r="BB49" s="144">
        <f>((AB49*$I49*'AMX Global Tab (C)'!R$31)*(1+$J49))*(1+$K49+$L49+$N49)</f>
        <v>262691.50523638004</v>
      </c>
      <c r="BC49" s="144">
        <f>((AC49*$I49*'AMX Global Tab (C)'!S$31)*(1+$J49))*(1+$K49+$L49+$N49)</f>
        <v>270572.25039347145</v>
      </c>
      <c r="BD49" s="144">
        <f>((AD49*$I49*'AMX Global Tab (C)'!T$31)*(1+$J49))*(1+$K49+$L49+$N49)</f>
        <v>278689.41790527565</v>
      </c>
      <c r="BE49" s="144">
        <f>((AE49*$I49*'AMX Global Tab (C)'!U$31)*(1+$J49))*(1+$K49+$L49+$N49)</f>
        <v>287050.1004424339</v>
      </c>
      <c r="BF49" s="144">
        <f>((AF49*$I49*'AMX Global Tab (C)'!V$31)*(1+$J49))*(1+$K49+$L49+$N49)</f>
        <v>295661.60345570691</v>
      </c>
      <c r="BG49" s="91"/>
      <c r="BH49" s="91"/>
      <c r="BI49" s="91"/>
      <c r="BJ49" s="91"/>
      <c r="BK49" s="91"/>
      <c r="BL49" s="91"/>
      <c r="BM49" s="91"/>
    </row>
    <row r="50" spans="1:65">
      <c r="A50" s="102" t="s">
        <v>300</v>
      </c>
      <c r="E50" s="141" t="s">
        <v>299</v>
      </c>
      <c r="F50" s="21">
        <v>42473</v>
      </c>
      <c r="H50" s="196" t="s">
        <v>11</v>
      </c>
      <c r="I50" s="448">
        <v>900</v>
      </c>
      <c r="J50" s="143">
        <v>0.1</v>
      </c>
      <c r="O50" s="141" t="s">
        <v>27</v>
      </c>
      <c r="P50" s="141" t="s">
        <v>36</v>
      </c>
      <c r="Q50" s="148"/>
      <c r="R50" s="462"/>
      <c r="S50" s="462"/>
      <c r="T50" s="451"/>
      <c r="U50" s="451"/>
      <c r="V50" s="451"/>
      <c r="W50" s="451"/>
      <c r="X50" s="451"/>
      <c r="Y50" s="451"/>
      <c r="Z50" s="451"/>
      <c r="AA50" s="451">
        <v>15</v>
      </c>
      <c r="AB50" s="451">
        <v>75</v>
      </c>
      <c r="AC50" s="451">
        <v>4</v>
      </c>
      <c r="AD50" s="451">
        <v>4</v>
      </c>
      <c r="AE50" s="451">
        <v>4</v>
      </c>
      <c r="AF50" s="451">
        <v>4</v>
      </c>
      <c r="AG50" s="451">
        <v>2</v>
      </c>
      <c r="AH50" s="451">
        <v>2</v>
      </c>
      <c r="AI50" s="451">
        <v>2</v>
      </c>
      <c r="AJ50" s="451">
        <v>2</v>
      </c>
      <c r="AK50" s="451">
        <v>2</v>
      </c>
      <c r="AL50" s="451">
        <v>2</v>
      </c>
      <c r="AM50" s="451">
        <v>2</v>
      </c>
      <c r="AN50" s="451"/>
      <c r="AO50" s="451"/>
      <c r="AP50" s="451"/>
      <c r="AR50" s="18"/>
      <c r="AS50" s="98">
        <f>NPV('AMX Global Tab (C)'!$B$13,AU50:BP50)</f>
        <v>74509.743210405257</v>
      </c>
      <c r="AT50" s="149">
        <f t="shared" si="5"/>
        <v>147250.27029419751</v>
      </c>
      <c r="AU50" s="144">
        <f>((U50*$I50*'AMX Global Tab (C)'!K$31)*(1+$J50))*(1+$K50+$L50+$N50)</f>
        <v>0</v>
      </c>
      <c r="AV50" s="144">
        <f>((V50*$I50*'AMX Global Tab (C)'!L$31)*(1+$J50))*(1+$K50+$L50+$N50)</f>
        <v>0</v>
      </c>
      <c r="AW50" s="144">
        <f>((W50*$I50*'AMX Global Tab (C)'!M$31)*(1+$J50))*(1+$K50+$L50+$N50)</f>
        <v>0</v>
      </c>
      <c r="AX50" s="144">
        <f>((X50*$I50*'AMX Global Tab (C)'!N$31)*(1+$J50))*(1+$K50+$L50+$N50)</f>
        <v>0</v>
      </c>
      <c r="AY50" s="144">
        <f>((Y50*$I50*'AMX Global Tab (C)'!O$31)*(1+$J50))*(1+$K50+$L50+$N50)</f>
        <v>0</v>
      </c>
      <c r="AZ50" s="144">
        <f>((Z50*$I50*'AMX Global Tab (C)'!P$31)*(1+$J50))*(1+$K50+$L50+$N50)</f>
        <v>0</v>
      </c>
      <c r="BA50" s="144">
        <f>((AA50*$I50*'AMX Global Tab (C)'!Q$31)*(1+$J50))*(1+$K50+$L50+$N50)</f>
        <v>17215.220003355003</v>
      </c>
      <c r="BB50" s="144">
        <f>((AB50*$I50*'AMX Global Tab (C)'!R$31)*(1+$J50))*(1+$K50+$L50+$N50)</f>
        <v>88658.383017278262</v>
      </c>
      <c r="BC50" s="144">
        <f>((AC50*$I50*'AMX Global Tab (C)'!S$31)*(1+$J50))*(1+$K50+$L50+$N50)</f>
        <v>4870.3005070824865</v>
      </c>
      <c r="BD50" s="144">
        <f>((AD50*$I50*'AMX Global Tab (C)'!T$31)*(1+$J50))*(1+$K50+$L50+$N50)</f>
        <v>5016.4095222949618</v>
      </c>
      <c r="BE50" s="144">
        <f>((AE50*$I50*'AMX Global Tab (C)'!U$31)*(1+$J50))*(1+$K50+$L50+$N50)</f>
        <v>5166.9018079638108</v>
      </c>
      <c r="BF50" s="144">
        <f>((AF50*$I50*'AMX Global Tab (C)'!V$31)*(1+$J50))*(1+$K50+$L50+$N50)</f>
        <v>5321.9088622027248</v>
      </c>
      <c r="BG50" s="91">
        <f>((AG50*$I50*'AMX Global Tab (C)'!W$31)*(1+$J50))*(1+$K50+$L50+$N50)</f>
        <v>2740.7830640344032</v>
      </c>
      <c r="BH50" s="91">
        <f>((AH50*$I50*'AMX Global Tab (C)'!X$31)*(1+$J50))*(1+$K50+$L50+$N50)</f>
        <v>2823.006555955435</v>
      </c>
      <c r="BI50" s="91">
        <f>((AI50*$I50*'AMX Global Tab (C)'!Y$31)*(1+$J50))*(1+$K50+$L50+$N50)</f>
        <v>2907.6967526340986</v>
      </c>
      <c r="BJ50" s="91">
        <f>((AJ50*$I50*'AMX Global Tab (C)'!Z$31)*(1+$J50))*(1+$K50+$L50+$N50)</f>
        <v>2994.9276552131219</v>
      </c>
      <c r="BK50" s="91">
        <f>((AK50*$I50*'AMX Global Tab (C)'!AA$31)*(1+$J50))*(1+$K50+$L50+$N50)</f>
        <v>3084.7754848695154</v>
      </c>
      <c r="BL50" s="91">
        <f>((AL50*$I50*'AMX Global Tab (C)'!AB$31)*(1+$J50))*(1+$K50+$L50+$N50)</f>
        <v>3177.3187494156014</v>
      </c>
      <c r="BM50" s="91">
        <f>((AM50*$I50*'AMX Global Tab (C)'!AC$31)*(1+$J50))*(1+$K50+$L50+$N50)</f>
        <v>3272.6383118980693</v>
      </c>
    </row>
    <row r="51" spans="1:65">
      <c r="A51" s="102" t="s">
        <v>465</v>
      </c>
      <c r="E51" s="141" t="s">
        <v>464</v>
      </c>
      <c r="F51" s="21"/>
      <c r="G51" s="141" t="s">
        <v>471</v>
      </c>
      <c r="H51" s="196" t="s">
        <v>1</v>
      </c>
      <c r="I51" s="200">
        <v>10</v>
      </c>
      <c r="J51" s="143">
        <v>0.1</v>
      </c>
      <c r="K51" s="76">
        <f>'AMX Global Tab (C)'!$B$9</f>
        <v>0.1</v>
      </c>
      <c r="L51" s="143">
        <v>0.03</v>
      </c>
      <c r="M51" s="77">
        <v>9.5000000000000001E-2</v>
      </c>
      <c r="O51" s="141" t="s">
        <v>27</v>
      </c>
      <c r="P51" s="141" t="s">
        <v>36</v>
      </c>
      <c r="Q51" s="148"/>
      <c r="R51" s="148">
        <v>24000</v>
      </c>
      <c r="S51" s="148">
        <v>0</v>
      </c>
      <c r="AA51" s="141">
        <f>$R51*0.2</f>
        <v>4800</v>
      </c>
      <c r="AB51" s="141">
        <f t="shared" ref="AB51:AE51" si="26">$R51*0.2</f>
        <v>4800</v>
      </c>
      <c r="AC51" s="141">
        <f t="shared" si="26"/>
        <v>4800</v>
      </c>
      <c r="AD51" s="141">
        <f t="shared" si="26"/>
        <v>4800</v>
      </c>
      <c r="AE51" s="141">
        <f t="shared" si="26"/>
        <v>4800</v>
      </c>
      <c r="AR51" s="18"/>
      <c r="AS51" s="98">
        <f>NPV('AMX Global Tab (C)'!$B$13,AU51:BP51)</f>
        <v>93544.504762493554</v>
      </c>
      <c r="AT51" s="149">
        <f t="shared" si="5"/>
        <v>152213.14966521977</v>
      </c>
      <c r="AU51" s="144"/>
      <c r="AV51" s="144">
        <f>((V51*$I51*'AMX Global Tab (C)'!L$31)*(1+$J51))*(1+$K51+$L51+$M51)</f>
        <v>0</v>
      </c>
      <c r="AW51" s="144">
        <f>((W51*$I51*'AMX Global Tab (C)'!M$31)*(1+$J51))*(1+$K51+$L51+$M51)</f>
        <v>0</v>
      </c>
      <c r="AX51" s="144">
        <f>((X51*$I51*'AMX Global Tab (C)'!N$31)*(1+$J51))*(1+$K51+$L51+$M51)</f>
        <v>0</v>
      </c>
      <c r="AY51" s="144">
        <f>((Y51*$I51*'AMX Global Tab (C)'!O$31)*(1+$J51))*(1+$K51+$L51+$M51)</f>
        <v>0</v>
      </c>
      <c r="AZ51" s="144">
        <f>((Z51*$I51*'AMX Global Tab (C)'!P$31)*(1+$J51))*(1+$K51+$L51+$M51)</f>
        <v>0</v>
      </c>
      <c r="BA51" s="144">
        <f>((AA51*$I51*'AMX Global Tab (C)'!Q$31)*(1+$J51))*(1+$K51+$L51+$M51)</f>
        <v>74981.847125724016</v>
      </c>
      <c r="BB51" s="144">
        <f>((AB51*$I51*'AMX Global Tab (C)'!R$31)*(1+$J51))*(1+$K51+$L51+$M51)</f>
        <v>77231.302539495737</v>
      </c>
      <c r="BC51" s="144"/>
      <c r="BD51" s="144"/>
      <c r="BE51" s="144"/>
      <c r="BF51" s="144"/>
      <c r="BG51" s="91"/>
      <c r="BH51" s="91"/>
      <c r="BI51" s="91"/>
      <c r="BJ51" s="91"/>
      <c r="BK51" s="91"/>
      <c r="BL51" s="91"/>
      <c r="BM51" s="91"/>
    </row>
    <row r="52" spans="1:65">
      <c r="A52" s="102" t="s">
        <v>444</v>
      </c>
      <c r="E52" s="141" t="s">
        <v>441</v>
      </c>
      <c r="G52" s="141" t="s">
        <v>442</v>
      </c>
      <c r="H52" s="196" t="s">
        <v>11</v>
      </c>
      <c r="I52" s="200">
        <v>1</v>
      </c>
      <c r="J52" s="143">
        <v>0.1</v>
      </c>
      <c r="K52" s="143">
        <v>0.12</v>
      </c>
      <c r="L52" s="143">
        <v>9.5000000000000001E-2</v>
      </c>
      <c r="O52" s="141" t="s">
        <v>27</v>
      </c>
      <c r="P52" s="141" t="s">
        <v>37</v>
      </c>
      <c r="Q52" s="148"/>
      <c r="R52" s="148"/>
      <c r="S52" s="148"/>
      <c r="V52" s="147"/>
      <c r="W52" s="147"/>
      <c r="X52" s="147"/>
      <c r="Y52" s="147"/>
      <c r="Z52" s="147"/>
      <c r="AA52" s="147">
        <v>980584</v>
      </c>
      <c r="AB52" s="147">
        <v>1305106</v>
      </c>
      <c r="AC52" s="147">
        <v>1645241</v>
      </c>
      <c r="AD52" s="147">
        <v>2126382</v>
      </c>
      <c r="AE52" s="147">
        <v>2626476</v>
      </c>
      <c r="AF52" s="147">
        <v>3084680</v>
      </c>
      <c r="AG52" s="140">
        <v>2179399</v>
      </c>
      <c r="AH52" s="140">
        <v>2233884</v>
      </c>
      <c r="AI52" s="140">
        <v>2289731</v>
      </c>
      <c r="AJ52" s="140">
        <v>2346974</v>
      </c>
      <c r="AK52" s="140">
        <v>2405649</v>
      </c>
      <c r="AL52" s="140">
        <v>2465790</v>
      </c>
      <c r="AM52" s="140">
        <v>1684957</v>
      </c>
      <c r="AN52" s="140"/>
      <c r="AO52" s="140"/>
      <c r="AP52" s="140"/>
      <c r="AR52" s="18"/>
      <c r="AS52" s="98">
        <f>NPV('AMX Global Tab (C)'!$B$13,AU52:BP52)</f>
        <v>7484335.2458527898</v>
      </c>
      <c r="AT52" s="149">
        <f t="shared" si="5"/>
        <v>15876135.419760002</v>
      </c>
      <c r="AU52" s="144">
        <f t="shared" ref="AU52:BF53" si="27">U52*$I52*(1+$J52)*(1+$K52)*(1+$L52)</f>
        <v>0</v>
      </c>
      <c r="AV52" s="144">
        <f t="shared" si="27"/>
        <v>0</v>
      </c>
      <c r="AW52" s="144">
        <f t="shared" si="27"/>
        <v>0</v>
      </c>
      <c r="AX52" s="144">
        <f t="shared" si="27"/>
        <v>0</v>
      </c>
      <c r="AY52" s="144">
        <f t="shared" si="27"/>
        <v>0</v>
      </c>
      <c r="AZ52" s="144">
        <f t="shared" si="27"/>
        <v>0</v>
      </c>
      <c r="BA52" s="144">
        <f t="shared" si="27"/>
        <v>1322847.0393600003</v>
      </c>
      <c r="BB52" s="144">
        <f t="shared" si="27"/>
        <v>1760640.1982400001</v>
      </c>
      <c r="BC52" s="144">
        <f t="shared" si="27"/>
        <v>2219495.9186400003</v>
      </c>
      <c r="BD52" s="144">
        <f t="shared" si="27"/>
        <v>2868574.3732800004</v>
      </c>
      <c r="BE52" s="144">
        <f t="shared" si="27"/>
        <v>3543221.1830400005</v>
      </c>
      <c r="BF52" s="144">
        <f t="shared" si="27"/>
        <v>4161356.7072000005</v>
      </c>
    </row>
    <row r="53" spans="1:65">
      <c r="A53" s="102" t="s">
        <v>443</v>
      </c>
      <c r="E53" s="141" t="s">
        <v>441</v>
      </c>
      <c r="G53" s="141" t="s">
        <v>442</v>
      </c>
      <c r="H53" s="196" t="s">
        <v>1</v>
      </c>
      <c r="I53" s="200">
        <v>1</v>
      </c>
      <c r="J53" s="143">
        <v>0</v>
      </c>
      <c r="K53" s="143">
        <v>0.12</v>
      </c>
      <c r="L53" s="143">
        <v>9.5000000000000001E-2</v>
      </c>
      <c r="O53" s="141" t="s">
        <v>27</v>
      </c>
      <c r="P53" s="141" t="s">
        <v>37</v>
      </c>
      <c r="Q53" s="148"/>
      <c r="R53" s="148"/>
      <c r="S53" s="148"/>
      <c r="V53" s="147"/>
      <c r="W53" s="147"/>
      <c r="X53" s="147"/>
      <c r="Y53" s="147"/>
      <c r="Z53" s="147"/>
      <c r="AA53" s="147">
        <v>653149</v>
      </c>
      <c r="AB53" s="147">
        <v>960680</v>
      </c>
      <c r="AC53" s="147">
        <v>1337008</v>
      </c>
      <c r="AD53" s="147">
        <v>1797651</v>
      </c>
      <c r="AE53" s="147">
        <v>2351381</v>
      </c>
      <c r="AF53" s="147">
        <v>3000388</v>
      </c>
      <c r="AG53" s="140">
        <v>2606937</v>
      </c>
      <c r="AH53" s="140">
        <v>2867630</v>
      </c>
      <c r="AI53" s="140">
        <v>3139729</v>
      </c>
      <c r="AJ53" s="140">
        <v>3423641</v>
      </c>
      <c r="AK53" s="140">
        <v>3719786</v>
      </c>
      <c r="AL53" s="140">
        <v>4028598</v>
      </c>
      <c r="AM53" s="140">
        <v>4276789</v>
      </c>
      <c r="AN53" s="140"/>
      <c r="AO53" s="140"/>
      <c r="AP53" s="140"/>
      <c r="AR53" s="18"/>
      <c r="AS53" s="98">
        <f>NPV('AMX Global Tab (C)'!$B$13,AU53:BP53)</f>
        <v>5761060.3950639032</v>
      </c>
      <c r="AT53" s="149">
        <f t="shared" si="5"/>
        <v>12386955.184800001</v>
      </c>
      <c r="AU53" s="144">
        <f t="shared" si="27"/>
        <v>0</v>
      </c>
      <c r="AV53" s="144">
        <f t="shared" si="27"/>
        <v>0</v>
      </c>
      <c r="AW53" s="144">
        <f t="shared" si="27"/>
        <v>0</v>
      </c>
      <c r="AX53" s="144">
        <f t="shared" si="27"/>
        <v>0</v>
      </c>
      <c r="AY53" s="144">
        <f t="shared" si="27"/>
        <v>0</v>
      </c>
      <c r="AZ53" s="144">
        <f t="shared" si="27"/>
        <v>0</v>
      </c>
      <c r="BA53" s="144">
        <f t="shared" si="27"/>
        <v>801021.93360000011</v>
      </c>
      <c r="BB53" s="144">
        <f t="shared" si="27"/>
        <v>1178177.952</v>
      </c>
      <c r="BC53" s="144">
        <f t="shared" si="27"/>
        <v>1639706.6112000002</v>
      </c>
      <c r="BD53" s="144">
        <f t="shared" si="27"/>
        <v>2204639.1864</v>
      </c>
      <c r="BE53" s="144">
        <f t="shared" si="27"/>
        <v>2883733.6584000001</v>
      </c>
      <c r="BF53" s="144">
        <f t="shared" si="27"/>
        <v>3679675.8432000005</v>
      </c>
    </row>
    <row r="54" spans="1:65">
      <c r="A54" s="74"/>
      <c r="H54" s="196"/>
      <c r="I54" s="196"/>
      <c r="Q54" s="148"/>
      <c r="R54" s="148"/>
      <c r="S54" s="148"/>
      <c r="V54" s="82"/>
      <c r="W54" s="83"/>
      <c r="Y54" s="84"/>
      <c r="Z54" s="145"/>
      <c r="AA54" s="147"/>
      <c r="AB54" s="147"/>
      <c r="AC54" s="147"/>
      <c r="AD54" s="147"/>
      <c r="AE54" s="147"/>
      <c r="AF54" s="147"/>
      <c r="AR54" s="18"/>
      <c r="AS54" s="98">
        <f>NPV('AMX Global Tab (C)'!$B$13,AU54:BP54)</f>
        <v>0</v>
      </c>
      <c r="AT54" s="149">
        <f t="shared" si="5"/>
        <v>0</v>
      </c>
    </row>
    <row r="55" spans="1:65">
      <c r="H55" s="196"/>
      <c r="I55" s="196"/>
      <c r="AS55" s="98">
        <f>NPV('AMX Global Tab (C)'!$B$13,AU55:BP55)</f>
        <v>0</v>
      </c>
      <c r="AT55" s="149">
        <f t="shared" si="5"/>
        <v>0</v>
      </c>
    </row>
    <row r="56" spans="1:65">
      <c r="H56" s="196"/>
      <c r="I56" s="196"/>
      <c r="Q56" s="17"/>
      <c r="T56" s="141" t="s">
        <v>49</v>
      </c>
      <c r="AG56" s="141"/>
      <c r="AH56" s="141"/>
      <c r="AI56" s="141"/>
      <c r="AJ56" s="141"/>
      <c r="AK56" s="141"/>
      <c r="AL56" s="141"/>
      <c r="AM56" s="141"/>
      <c r="AN56" s="320"/>
      <c r="AO56" s="320"/>
      <c r="AP56" s="320"/>
      <c r="AS56" s="98">
        <f>NPV('AMX Global Tab (C)'!$B$13,AU56:BP56)</f>
        <v>0</v>
      </c>
      <c r="AT56" s="149">
        <f t="shared" si="5"/>
        <v>0</v>
      </c>
      <c r="BG56" s="141"/>
      <c r="BH56" s="141"/>
      <c r="BI56" s="141"/>
      <c r="BJ56" s="141"/>
      <c r="BK56" s="141"/>
    </row>
    <row r="57" spans="1:65">
      <c r="A57" s="71" t="s">
        <v>325</v>
      </c>
      <c r="B57" s="142" t="s">
        <v>4</v>
      </c>
      <c r="C57" s="142" t="s">
        <v>66</v>
      </c>
      <c r="D57" s="142" t="s">
        <v>29</v>
      </c>
      <c r="E57" s="142"/>
      <c r="F57" s="142"/>
      <c r="G57" s="142"/>
      <c r="H57" s="201"/>
      <c r="I57" s="202"/>
      <c r="J57" s="12"/>
      <c r="K57" s="12"/>
      <c r="L57" s="12"/>
      <c r="M57" s="12"/>
      <c r="N57" s="12"/>
      <c r="O57" s="142"/>
      <c r="P57" s="142"/>
      <c r="Q57" s="18"/>
      <c r="R57" s="71"/>
      <c r="T57" s="142"/>
      <c r="U57" s="142"/>
      <c r="V57" s="142"/>
      <c r="W57" s="142"/>
      <c r="X57" s="142"/>
      <c r="Y57" s="142"/>
      <c r="Z57" s="142"/>
      <c r="AA57" s="142"/>
      <c r="AB57" s="142"/>
      <c r="AC57" s="142"/>
      <c r="AD57" s="142"/>
      <c r="AE57" s="142"/>
      <c r="AF57" s="142"/>
      <c r="AG57" s="142"/>
      <c r="AH57" s="142"/>
      <c r="AI57" s="142"/>
      <c r="AJ57" s="142"/>
      <c r="AK57" s="142"/>
      <c r="AL57" s="142"/>
      <c r="AM57" s="142"/>
      <c r="AN57" s="321"/>
      <c r="AO57" s="321"/>
      <c r="AP57" s="321"/>
      <c r="AQ57" s="142"/>
      <c r="AR57" s="142"/>
      <c r="AS57" s="98">
        <f>NPV('AMX Global Tab (C)'!$B$13,AU57:BP57)</f>
        <v>0</v>
      </c>
      <c r="AT57" s="149">
        <f t="shared" si="5"/>
        <v>0</v>
      </c>
      <c r="AU57" s="142"/>
      <c r="AV57" s="142"/>
      <c r="AW57" s="142"/>
      <c r="AX57" s="142"/>
      <c r="AY57" s="142"/>
      <c r="AZ57" s="142"/>
      <c r="BA57" s="142"/>
      <c r="BB57" s="142"/>
      <c r="BC57" s="142"/>
      <c r="BD57" s="142"/>
      <c r="BE57" s="142"/>
      <c r="BF57" s="142"/>
      <c r="BG57" s="142" t="s">
        <v>124</v>
      </c>
      <c r="BH57" s="142" t="s">
        <v>126</v>
      </c>
      <c r="BI57" s="142" t="s">
        <v>127</v>
      </c>
      <c r="BJ57" s="142" t="s">
        <v>128</v>
      </c>
      <c r="BK57" s="142"/>
    </row>
    <row r="58" spans="1:65">
      <c r="A58" s="69" t="s">
        <v>395</v>
      </c>
      <c r="E58" s="141" t="s">
        <v>40</v>
      </c>
      <c r="F58" s="21">
        <v>42478</v>
      </c>
      <c r="H58" s="196" t="s">
        <v>11</v>
      </c>
      <c r="I58" s="448">
        <v>7065</v>
      </c>
      <c r="J58" s="15">
        <f>'AMX Global Tab (C)'!$B$9</f>
        <v>0.1</v>
      </c>
      <c r="K58" s="15">
        <v>0.03</v>
      </c>
      <c r="L58" s="15">
        <v>0</v>
      </c>
      <c r="M58" s="15"/>
      <c r="N58" s="15"/>
      <c r="O58" s="141" t="s">
        <v>27</v>
      </c>
      <c r="P58" s="141" t="s">
        <v>37</v>
      </c>
      <c r="Q58" s="17"/>
      <c r="R58" s="451"/>
      <c r="S58" s="451"/>
      <c r="T58" s="452"/>
      <c r="U58" s="452"/>
      <c r="V58" s="452"/>
      <c r="W58" s="452"/>
      <c r="X58" s="452"/>
      <c r="Y58" s="451"/>
      <c r="Z58" s="451"/>
      <c r="AA58" s="452">
        <v>352</v>
      </c>
      <c r="AB58" s="452">
        <v>529</v>
      </c>
      <c r="AC58" s="452">
        <v>529</v>
      </c>
      <c r="AD58" s="451"/>
      <c r="AE58" s="451"/>
      <c r="AF58" s="451"/>
      <c r="AG58" s="451"/>
      <c r="AH58" s="451"/>
      <c r="AI58" s="451"/>
      <c r="AJ58" s="451"/>
      <c r="AK58" s="451"/>
      <c r="AL58" s="451"/>
      <c r="AM58" s="451"/>
      <c r="AN58" s="451"/>
      <c r="AO58" s="451"/>
      <c r="AP58" s="451"/>
      <c r="AR58" s="144">
        <f>($I58*(1+$J58)*T58)*(1+($K58+$L58))*(IF(P58="Yes",'AMX Global Tab (C)'!B67+1,1))</f>
        <v>0</v>
      </c>
      <c r="AS58" s="98">
        <f>NPV('AMX Global Tab (C)'!$B$13,AU58:BP58)</f>
        <v>7144845.8936728416</v>
      </c>
      <c r="AT58" s="149">
        <f t="shared" ref="AT58:AT112" si="28">SUM(AU58:BP58)</f>
        <v>11286549.450000003</v>
      </c>
      <c r="AU58" s="144">
        <f t="shared" ref="AU58:BG61" si="29">($I58*(1+$J58)*W58)*(1+($K58+$L58))</f>
        <v>0</v>
      </c>
      <c r="AV58" s="144">
        <f t="shared" si="29"/>
        <v>0</v>
      </c>
      <c r="AW58" s="144">
        <f t="shared" si="29"/>
        <v>0</v>
      </c>
      <c r="AX58" s="144">
        <f t="shared" si="29"/>
        <v>0</v>
      </c>
      <c r="AY58" s="144">
        <f t="shared" si="29"/>
        <v>2817635.0400000005</v>
      </c>
      <c r="AZ58" s="144">
        <f t="shared" si="29"/>
        <v>4234457.205000001</v>
      </c>
      <c r="BA58" s="144">
        <f t="shared" si="29"/>
        <v>4234457.205000001</v>
      </c>
      <c r="BB58" s="144">
        <f t="shared" si="29"/>
        <v>0</v>
      </c>
      <c r="BC58" s="144">
        <f t="shared" si="29"/>
        <v>0</v>
      </c>
      <c r="BD58" s="144">
        <f t="shared" si="29"/>
        <v>0</v>
      </c>
      <c r="BE58" s="144">
        <f t="shared" si="29"/>
        <v>0</v>
      </c>
      <c r="BF58" s="144">
        <f t="shared" si="29"/>
        <v>0</v>
      </c>
      <c r="BG58" s="144">
        <f t="shared" si="29"/>
        <v>0</v>
      </c>
      <c r="BH58" s="144">
        <f t="shared" ref="BH58:BJ61" si="30">($I58*(1+$J58)*AK58)*(1+($K58+$L58))</f>
        <v>0</v>
      </c>
      <c r="BI58" s="144">
        <f t="shared" si="30"/>
        <v>0</v>
      </c>
      <c r="BJ58" s="144">
        <f t="shared" si="30"/>
        <v>0</v>
      </c>
      <c r="BK58" s="141"/>
    </row>
    <row r="59" spans="1:65">
      <c r="A59" s="69" t="s">
        <v>396</v>
      </c>
      <c r="E59" s="141" t="s">
        <v>40</v>
      </c>
      <c r="F59" s="21">
        <v>42478</v>
      </c>
      <c r="H59" s="196" t="s">
        <v>11</v>
      </c>
      <c r="I59" s="448">
        <v>850</v>
      </c>
      <c r="J59" s="15">
        <f>'AMX Global Tab (C)'!$B$9</f>
        <v>0.1</v>
      </c>
      <c r="K59" s="15">
        <v>0.03</v>
      </c>
      <c r="L59" s="15">
        <v>0</v>
      </c>
      <c r="M59" s="15"/>
      <c r="N59" s="15"/>
      <c r="O59" s="141" t="s">
        <v>27</v>
      </c>
      <c r="P59" s="141" t="s">
        <v>37</v>
      </c>
      <c r="Q59" s="17"/>
      <c r="R59" s="451"/>
      <c r="S59" s="451"/>
      <c r="T59" s="452"/>
      <c r="U59" s="452"/>
      <c r="V59" s="452"/>
      <c r="W59" s="452"/>
      <c r="X59" s="452"/>
      <c r="Y59" s="451"/>
      <c r="Z59" s="451"/>
      <c r="AA59" s="452">
        <f>AA58</f>
        <v>352</v>
      </c>
      <c r="AB59" s="452">
        <f>AB58</f>
        <v>529</v>
      </c>
      <c r="AC59" s="452">
        <f>AC58</f>
        <v>529</v>
      </c>
      <c r="AD59" s="451"/>
      <c r="AE59" s="451"/>
      <c r="AF59" s="451"/>
      <c r="AG59" s="451"/>
      <c r="AH59" s="451"/>
      <c r="AI59" s="451"/>
      <c r="AJ59" s="451"/>
      <c r="AK59" s="451"/>
      <c r="AL59" s="451"/>
      <c r="AM59" s="451"/>
      <c r="AN59" s="451"/>
      <c r="AO59" s="451"/>
      <c r="AP59" s="451"/>
      <c r="AR59" s="144">
        <f>($I59*(1+$J59)*T59)*(1+($K59+$L59))</f>
        <v>0</v>
      </c>
      <c r="AS59" s="98">
        <f>NPV('AMX Global Tab (C)'!$B$13,AU59:BP59)</f>
        <v>859606.37078866456</v>
      </c>
      <c r="AT59" s="149">
        <f t="shared" si="28"/>
        <v>1357900.5000000002</v>
      </c>
      <c r="AU59" s="144">
        <f t="shared" si="29"/>
        <v>0</v>
      </c>
      <c r="AV59" s="144">
        <f t="shared" si="29"/>
        <v>0</v>
      </c>
      <c r="AW59" s="144">
        <f t="shared" si="29"/>
        <v>0</v>
      </c>
      <c r="AX59" s="144">
        <f t="shared" si="29"/>
        <v>0</v>
      </c>
      <c r="AY59" s="144">
        <f t="shared" si="29"/>
        <v>338993.60000000009</v>
      </c>
      <c r="AZ59" s="144">
        <f t="shared" si="29"/>
        <v>509453.45000000007</v>
      </c>
      <c r="BA59" s="144">
        <f t="shared" si="29"/>
        <v>509453.45000000007</v>
      </c>
      <c r="BB59" s="144">
        <f t="shared" si="29"/>
        <v>0</v>
      </c>
      <c r="BC59" s="144">
        <f t="shared" si="29"/>
        <v>0</v>
      </c>
      <c r="BD59" s="144">
        <f t="shared" si="29"/>
        <v>0</v>
      </c>
      <c r="BE59" s="144">
        <f t="shared" si="29"/>
        <v>0</v>
      </c>
      <c r="BF59" s="144">
        <f t="shared" si="29"/>
        <v>0</v>
      </c>
      <c r="BG59" s="144">
        <f t="shared" si="29"/>
        <v>0</v>
      </c>
      <c r="BH59" s="144">
        <f t="shared" si="30"/>
        <v>0</v>
      </c>
      <c r="BI59" s="144">
        <f t="shared" si="30"/>
        <v>0</v>
      </c>
      <c r="BJ59" s="144">
        <f t="shared" si="30"/>
        <v>0</v>
      </c>
      <c r="BK59" s="141"/>
    </row>
    <row r="60" spans="1:65">
      <c r="A60" s="69" t="s">
        <v>16</v>
      </c>
      <c r="E60" s="141" t="s">
        <v>40</v>
      </c>
      <c r="F60" s="21">
        <v>42478</v>
      </c>
      <c r="H60" s="196" t="s">
        <v>11</v>
      </c>
      <c r="I60" s="448">
        <v>1635</v>
      </c>
      <c r="J60" s="15">
        <f>'AMX Global Tab (C)'!$B$9</f>
        <v>0.1</v>
      </c>
      <c r="K60" s="15">
        <v>0.03</v>
      </c>
      <c r="L60" s="15">
        <v>0</v>
      </c>
      <c r="M60" s="15"/>
      <c r="N60" s="15"/>
      <c r="O60" s="141" t="s">
        <v>27</v>
      </c>
      <c r="P60" s="141" t="s">
        <v>37</v>
      </c>
      <c r="Q60" s="17"/>
      <c r="R60" s="451"/>
      <c r="S60" s="451"/>
      <c r="T60" s="452"/>
      <c r="U60" s="452"/>
      <c r="V60" s="452"/>
      <c r="W60" s="452"/>
      <c r="X60" s="452"/>
      <c r="Y60" s="451"/>
      <c r="Z60" s="451"/>
      <c r="AA60" s="452">
        <v>1711</v>
      </c>
      <c r="AB60" s="452">
        <v>2567</v>
      </c>
      <c r="AC60" s="452">
        <v>2567</v>
      </c>
      <c r="AD60" s="451"/>
      <c r="AE60" s="451"/>
      <c r="AF60" s="451"/>
      <c r="AG60" s="451"/>
      <c r="AH60" s="451"/>
      <c r="AI60" s="451"/>
      <c r="AJ60" s="451"/>
      <c r="AK60" s="451"/>
      <c r="AL60" s="451"/>
      <c r="AM60" s="451"/>
      <c r="AN60" s="451"/>
      <c r="AO60" s="451"/>
      <c r="AP60" s="451"/>
      <c r="AR60" s="144">
        <f>($I60*(1+$J60)*T60)*(1+($K60+$L60))</f>
        <v>0</v>
      </c>
      <c r="AS60" s="98">
        <f>NPV('AMX Global Tab (C)'!$B$13,AU60:BP60)</f>
        <v>8027284.4231047258</v>
      </c>
      <c r="AT60" s="149">
        <f t="shared" si="28"/>
        <v>12680054.475000003</v>
      </c>
      <c r="AU60" s="144">
        <f t="shared" si="29"/>
        <v>0</v>
      </c>
      <c r="AV60" s="144">
        <f t="shared" si="29"/>
        <v>0</v>
      </c>
      <c r="AW60" s="144">
        <f t="shared" si="29"/>
        <v>0</v>
      </c>
      <c r="AX60" s="144">
        <f t="shared" si="29"/>
        <v>0</v>
      </c>
      <c r="AY60" s="144">
        <f t="shared" si="29"/>
        <v>3169550.5050000004</v>
      </c>
      <c r="AZ60" s="144">
        <f t="shared" si="29"/>
        <v>4755251.9850000013</v>
      </c>
      <c r="BA60" s="144">
        <f t="shared" si="29"/>
        <v>4755251.9850000013</v>
      </c>
      <c r="BB60" s="144">
        <f t="shared" si="29"/>
        <v>0</v>
      </c>
      <c r="BC60" s="144">
        <f t="shared" si="29"/>
        <v>0</v>
      </c>
      <c r="BD60" s="144">
        <f t="shared" si="29"/>
        <v>0</v>
      </c>
      <c r="BE60" s="144">
        <f t="shared" si="29"/>
        <v>0</v>
      </c>
      <c r="BF60" s="144">
        <f t="shared" si="29"/>
        <v>0</v>
      </c>
      <c r="BG60" s="144">
        <f t="shared" si="29"/>
        <v>0</v>
      </c>
      <c r="BH60" s="144">
        <f t="shared" si="30"/>
        <v>0</v>
      </c>
      <c r="BI60" s="144">
        <f t="shared" si="30"/>
        <v>0</v>
      </c>
      <c r="BJ60" s="144">
        <f t="shared" si="30"/>
        <v>0</v>
      </c>
      <c r="BK60" s="141"/>
    </row>
    <row r="61" spans="1:65">
      <c r="A61" s="69" t="s">
        <v>17</v>
      </c>
      <c r="E61" s="141" t="s">
        <v>41</v>
      </c>
      <c r="F61" s="21">
        <v>42478</v>
      </c>
      <c r="H61" s="196" t="s">
        <v>11</v>
      </c>
      <c r="I61" s="448">
        <v>34.83</v>
      </c>
      <c r="J61" s="15">
        <f>'AMX Global Tab (C)'!$B$9</f>
        <v>0.1</v>
      </c>
      <c r="K61" s="15">
        <v>0.03</v>
      </c>
      <c r="L61" s="15">
        <v>0</v>
      </c>
      <c r="M61" s="15"/>
      <c r="N61" s="15"/>
      <c r="O61" s="141" t="s">
        <v>27</v>
      </c>
      <c r="P61" s="141" t="s">
        <v>37</v>
      </c>
      <c r="Q61" s="17"/>
      <c r="R61" s="451"/>
      <c r="S61" s="451"/>
      <c r="T61" s="452"/>
      <c r="U61" s="452"/>
      <c r="V61" s="452"/>
      <c r="W61" s="452"/>
      <c r="X61" s="452"/>
      <c r="Y61" s="451"/>
      <c r="Z61" s="451"/>
      <c r="AA61" s="452">
        <f>AA60</f>
        <v>1711</v>
      </c>
      <c r="AB61" s="452">
        <f t="shared" ref="AB61:AC61" si="31">AB60</f>
        <v>2567</v>
      </c>
      <c r="AC61" s="452">
        <f t="shared" si="31"/>
        <v>2567</v>
      </c>
      <c r="AD61" s="451"/>
      <c r="AE61" s="451"/>
      <c r="AF61" s="451"/>
      <c r="AG61" s="451"/>
      <c r="AH61" s="451"/>
      <c r="AI61" s="451"/>
      <c r="AJ61" s="451"/>
      <c r="AK61" s="451"/>
      <c r="AL61" s="451"/>
      <c r="AM61" s="451"/>
      <c r="AN61" s="451"/>
      <c r="AO61" s="451"/>
      <c r="AP61" s="451"/>
      <c r="AR61" s="144">
        <f>($I61*(1+$J61)*T61)*(1+($K61+$L61))</f>
        <v>0</v>
      </c>
      <c r="AS61" s="98">
        <f>NPV('AMX Global Tab (C)'!$B$13,AU61:BP61)</f>
        <v>171003.25165549695</v>
      </c>
      <c r="AT61" s="149">
        <f t="shared" si="28"/>
        <v>270120.05955000001</v>
      </c>
      <c r="AU61" s="144">
        <f t="shared" si="29"/>
        <v>0</v>
      </c>
      <c r="AV61" s="144">
        <f t="shared" si="29"/>
        <v>0</v>
      </c>
      <c r="AW61" s="144">
        <f t="shared" si="29"/>
        <v>0</v>
      </c>
      <c r="AX61" s="144">
        <f t="shared" si="29"/>
        <v>0</v>
      </c>
      <c r="AY61" s="144">
        <f t="shared" si="29"/>
        <v>67520.149290000001</v>
      </c>
      <c r="AZ61" s="144">
        <f t="shared" si="29"/>
        <v>101299.95513</v>
      </c>
      <c r="BA61" s="144">
        <f t="shared" si="29"/>
        <v>101299.95513</v>
      </c>
      <c r="BB61" s="144">
        <f t="shared" si="29"/>
        <v>0</v>
      </c>
      <c r="BC61" s="144">
        <f t="shared" si="29"/>
        <v>0</v>
      </c>
      <c r="BD61" s="144">
        <f t="shared" si="29"/>
        <v>0</v>
      </c>
      <c r="BE61" s="144">
        <f t="shared" si="29"/>
        <v>0</v>
      </c>
      <c r="BF61" s="144">
        <f t="shared" si="29"/>
        <v>0</v>
      </c>
      <c r="BG61" s="144">
        <f t="shared" si="29"/>
        <v>0</v>
      </c>
      <c r="BH61" s="144">
        <f t="shared" si="30"/>
        <v>0</v>
      </c>
      <c r="BI61" s="144">
        <f t="shared" si="30"/>
        <v>0</v>
      </c>
      <c r="BJ61" s="144">
        <f t="shared" si="30"/>
        <v>0</v>
      </c>
      <c r="BK61" s="141"/>
    </row>
    <row r="62" spans="1:65">
      <c r="A62" s="69" t="s">
        <v>328</v>
      </c>
      <c r="E62" s="141" t="s">
        <v>41</v>
      </c>
      <c r="F62" s="21">
        <v>42478</v>
      </c>
      <c r="H62" s="196" t="s">
        <v>11</v>
      </c>
      <c r="I62" s="448">
        <v>7300</v>
      </c>
      <c r="J62" s="15">
        <f>'AMX Global Tab (C)'!$B$9</f>
        <v>0.1</v>
      </c>
      <c r="K62" s="15">
        <v>0.03</v>
      </c>
      <c r="L62" s="15">
        <v>0</v>
      </c>
      <c r="M62" s="15"/>
      <c r="N62" s="15"/>
      <c r="O62" s="141" t="s">
        <v>27</v>
      </c>
      <c r="P62" s="141" t="s">
        <v>37</v>
      </c>
      <c r="Q62" s="17"/>
      <c r="R62" s="451"/>
      <c r="S62" s="451"/>
      <c r="T62" s="452"/>
      <c r="U62" s="452"/>
      <c r="V62" s="452"/>
      <c r="W62" s="452"/>
      <c r="X62" s="452"/>
      <c r="Y62" s="451"/>
      <c r="Z62" s="451"/>
      <c r="AA62" s="452">
        <v>1</v>
      </c>
      <c r="AB62" s="452"/>
      <c r="AC62" s="452"/>
      <c r="AD62" s="451"/>
      <c r="AE62" s="451"/>
      <c r="AF62" s="451"/>
      <c r="AG62" s="451"/>
      <c r="AH62" s="451"/>
      <c r="AI62" s="451"/>
      <c r="AJ62" s="451"/>
      <c r="AK62" s="451"/>
      <c r="AL62" s="451"/>
      <c r="AM62" s="451"/>
      <c r="AN62" s="451"/>
      <c r="AO62" s="451"/>
      <c r="AP62" s="451"/>
      <c r="AR62" s="144"/>
      <c r="AS62" s="98">
        <f>NPV('AMX Global Tab (C)'!$B$13,AU62:BP62)</f>
        <v>0</v>
      </c>
      <c r="AT62" s="149">
        <f t="shared" si="28"/>
        <v>0</v>
      </c>
      <c r="AU62" s="144"/>
      <c r="AV62" s="144"/>
      <c r="AW62" s="144"/>
      <c r="AX62" s="144"/>
      <c r="AY62" s="144"/>
      <c r="AZ62" s="144"/>
      <c r="BA62" s="144"/>
      <c r="BB62" s="144"/>
      <c r="BC62" s="144"/>
      <c r="BD62" s="144"/>
      <c r="BE62" s="144"/>
      <c r="BF62" s="144"/>
      <c r="BG62" s="144"/>
      <c r="BH62" s="144"/>
      <c r="BI62" s="144"/>
      <c r="BJ62" s="144"/>
      <c r="BK62" s="141"/>
    </row>
    <row r="63" spans="1:65">
      <c r="F63" s="21"/>
      <c r="H63" s="196"/>
      <c r="I63" s="448"/>
      <c r="J63" s="15"/>
      <c r="K63" s="15"/>
      <c r="L63" s="15"/>
      <c r="M63" s="15"/>
      <c r="N63" s="15"/>
      <c r="Q63" s="17"/>
      <c r="R63" s="451"/>
      <c r="S63" s="451"/>
      <c r="T63" s="452"/>
      <c r="U63" s="452"/>
      <c r="V63" s="452"/>
      <c r="W63" s="452"/>
      <c r="X63" s="452"/>
      <c r="Y63" s="451"/>
      <c r="Z63" s="451"/>
      <c r="AA63" s="452"/>
      <c r="AB63" s="452"/>
      <c r="AC63" s="452"/>
      <c r="AD63" s="451"/>
      <c r="AE63" s="451"/>
      <c r="AF63" s="451"/>
      <c r="AG63" s="451"/>
      <c r="AH63" s="451"/>
      <c r="AI63" s="451"/>
      <c r="AJ63" s="451"/>
      <c r="AK63" s="451"/>
      <c r="AL63" s="451"/>
      <c r="AM63" s="451"/>
      <c r="AN63" s="451"/>
      <c r="AO63" s="451"/>
      <c r="AP63" s="451"/>
      <c r="AR63" s="144"/>
      <c r="AS63" s="98">
        <f>NPV('AMX Global Tab (C)'!$B$13,AU63:BP63)</f>
        <v>0</v>
      </c>
      <c r="AT63" s="149">
        <f t="shared" si="28"/>
        <v>0</v>
      </c>
      <c r="AU63" s="144"/>
      <c r="AV63" s="144"/>
      <c r="AW63" s="144"/>
      <c r="AX63" s="144"/>
      <c r="AY63" s="144"/>
      <c r="AZ63" s="144"/>
      <c r="BA63" s="144"/>
      <c r="BB63" s="144"/>
      <c r="BC63" s="144"/>
      <c r="BD63" s="144"/>
      <c r="BE63" s="144"/>
      <c r="BF63" s="144"/>
      <c r="BG63" s="144"/>
      <c r="BH63" s="144"/>
      <c r="BI63" s="144"/>
      <c r="BJ63" s="144"/>
      <c r="BK63" s="141"/>
    </row>
    <row r="64" spans="1:65">
      <c r="A64" s="71" t="s">
        <v>327</v>
      </c>
      <c r="F64" s="21"/>
      <c r="H64" s="196"/>
      <c r="I64" s="448"/>
      <c r="J64" s="15"/>
      <c r="K64" s="15"/>
      <c r="L64" s="15"/>
      <c r="M64" s="15"/>
      <c r="N64" s="15"/>
      <c r="Q64" s="17"/>
      <c r="R64" s="473"/>
      <c r="S64" s="451"/>
      <c r="T64" s="452"/>
      <c r="U64" s="452"/>
      <c r="V64" s="452"/>
      <c r="W64" s="452"/>
      <c r="X64" s="452"/>
      <c r="Y64" s="451"/>
      <c r="Z64" s="451"/>
      <c r="AA64" s="452"/>
      <c r="AB64" s="452"/>
      <c r="AC64" s="452"/>
      <c r="AD64" s="451"/>
      <c r="AE64" s="451"/>
      <c r="AF64" s="451"/>
      <c r="AG64" s="451"/>
      <c r="AH64" s="451"/>
      <c r="AI64" s="451"/>
      <c r="AJ64" s="451"/>
      <c r="AK64" s="451"/>
      <c r="AL64" s="451"/>
      <c r="AM64" s="451"/>
      <c r="AN64" s="451"/>
      <c r="AO64" s="451"/>
      <c r="AP64" s="451"/>
      <c r="AR64" s="144"/>
      <c r="AS64" s="98">
        <f>NPV('AMX Global Tab (C)'!$B$13,AU64:BP64)</f>
        <v>0</v>
      </c>
      <c r="AT64" s="149">
        <f t="shared" si="28"/>
        <v>0</v>
      </c>
      <c r="AU64" s="144"/>
      <c r="AV64" s="144"/>
      <c r="AW64" s="144"/>
      <c r="AX64" s="144"/>
      <c r="AY64" s="144"/>
      <c r="AZ64" s="144"/>
      <c r="BA64" s="144"/>
      <c r="BB64" s="144"/>
      <c r="BC64" s="144"/>
      <c r="BD64" s="144"/>
      <c r="BE64" s="144"/>
      <c r="BF64" s="144"/>
      <c r="BG64" s="144"/>
      <c r="BH64" s="144"/>
      <c r="BI64" s="144"/>
      <c r="BJ64" s="144"/>
      <c r="BK64" s="141"/>
    </row>
    <row r="65" spans="1:63">
      <c r="A65" s="69" t="s">
        <v>20</v>
      </c>
      <c r="E65" s="141" t="s">
        <v>40</v>
      </c>
      <c r="H65" s="196" t="s">
        <v>11</v>
      </c>
      <c r="I65" s="448">
        <v>4051250</v>
      </c>
      <c r="J65" s="15">
        <f>'AMX Global Tab (C)'!$B$9</f>
        <v>0.1</v>
      </c>
      <c r="K65" s="15">
        <v>0</v>
      </c>
      <c r="L65" s="15">
        <v>0</v>
      </c>
      <c r="M65" s="15"/>
      <c r="N65" s="15"/>
      <c r="O65" s="141" t="s">
        <v>26</v>
      </c>
      <c r="P65" s="141" t="s">
        <v>37</v>
      </c>
      <c r="Q65" s="17"/>
      <c r="R65" s="451"/>
      <c r="S65" s="451"/>
      <c r="T65" s="452"/>
      <c r="U65" s="452"/>
      <c r="V65" s="452"/>
      <c r="W65" s="452"/>
      <c r="X65" s="452"/>
      <c r="Y65" s="451"/>
      <c r="Z65" s="451"/>
      <c r="AA65" s="452">
        <v>1</v>
      </c>
      <c r="AB65" s="452"/>
      <c r="AC65" s="452"/>
      <c r="AD65" s="451"/>
      <c r="AE65" s="451"/>
      <c r="AF65" s="451"/>
      <c r="AG65" s="451"/>
      <c r="AH65" s="451"/>
      <c r="AI65" s="451"/>
      <c r="AJ65" s="451"/>
      <c r="AK65" s="451"/>
      <c r="AL65" s="451"/>
      <c r="AM65" s="451"/>
      <c r="AN65" s="451"/>
      <c r="AO65" s="451"/>
      <c r="AP65" s="451"/>
      <c r="AR65" s="144">
        <f>($I65*(1+$J65)*T65)*(1+($K65+$L65))</f>
        <v>0</v>
      </c>
      <c r="AS65" s="98">
        <f>NPV('AMX Global Tab (C)'!$B$13,AU65:BP65)</f>
        <v>3064014.6178068314</v>
      </c>
      <c r="AT65" s="149">
        <f t="shared" si="28"/>
        <v>4456375</v>
      </c>
      <c r="AU65" s="144">
        <f t="shared" ref="AU65:BG66" si="32">($I65*(1+$J65)*W65)*(1+($K65+$L65))</f>
        <v>0</v>
      </c>
      <c r="AV65" s="144">
        <f t="shared" si="32"/>
        <v>0</v>
      </c>
      <c r="AW65" s="144">
        <f t="shared" si="32"/>
        <v>0</v>
      </c>
      <c r="AX65" s="144">
        <f t="shared" si="32"/>
        <v>0</v>
      </c>
      <c r="AY65" s="144">
        <f t="shared" si="32"/>
        <v>4456375</v>
      </c>
      <c r="AZ65" s="144">
        <f t="shared" si="32"/>
        <v>0</v>
      </c>
      <c r="BA65" s="144">
        <f t="shared" si="32"/>
        <v>0</v>
      </c>
      <c r="BB65" s="144">
        <f t="shared" si="32"/>
        <v>0</v>
      </c>
      <c r="BC65" s="144">
        <f t="shared" si="32"/>
        <v>0</v>
      </c>
      <c r="BD65" s="144">
        <f t="shared" si="32"/>
        <v>0</v>
      </c>
      <c r="BE65" s="144">
        <f t="shared" si="32"/>
        <v>0</v>
      </c>
      <c r="BF65" s="144">
        <f t="shared" si="32"/>
        <v>0</v>
      </c>
      <c r="BG65" s="144">
        <f t="shared" si="32"/>
        <v>0</v>
      </c>
      <c r="BH65" s="144">
        <f t="shared" ref="BH65:BJ66" si="33">($I65*(1+$J65)*AK65)*(1+($K65+$L65))</f>
        <v>0</v>
      </c>
      <c r="BI65" s="144">
        <f t="shared" si="33"/>
        <v>0</v>
      </c>
      <c r="BJ65" s="144">
        <f t="shared" si="33"/>
        <v>0</v>
      </c>
      <c r="BK65" s="141"/>
    </row>
    <row r="66" spans="1:63">
      <c r="A66" s="69" t="s">
        <v>21</v>
      </c>
      <c r="E66" s="141" t="s">
        <v>40</v>
      </c>
      <c r="H66" s="196" t="s">
        <v>11</v>
      </c>
      <c r="I66" s="448">
        <v>50000</v>
      </c>
      <c r="J66" s="15">
        <f>'AMX Global Tab (C)'!$B$9</f>
        <v>0.1</v>
      </c>
      <c r="K66" s="15">
        <v>0</v>
      </c>
      <c r="L66" s="15">
        <v>0</v>
      </c>
      <c r="M66" s="15"/>
      <c r="N66" s="15"/>
      <c r="O66" s="141" t="s">
        <v>26</v>
      </c>
      <c r="P66" s="141" t="s">
        <v>37</v>
      </c>
      <c r="Q66" s="17"/>
      <c r="R66" s="451"/>
      <c r="S66" s="451"/>
      <c r="T66" s="452"/>
      <c r="U66" s="452"/>
      <c r="V66" s="452"/>
      <c r="W66" s="452"/>
      <c r="X66" s="452"/>
      <c r="Y66" s="451"/>
      <c r="Z66" s="451"/>
      <c r="AA66" s="452">
        <v>1</v>
      </c>
      <c r="AB66" s="452"/>
      <c r="AC66" s="452"/>
      <c r="AD66" s="451"/>
      <c r="AE66" s="451"/>
      <c r="AF66" s="451"/>
      <c r="AG66" s="451"/>
      <c r="AH66" s="451"/>
      <c r="AI66" s="451"/>
      <c r="AJ66" s="451"/>
      <c r="AK66" s="451"/>
      <c r="AL66" s="451"/>
      <c r="AM66" s="451"/>
      <c r="AN66" s="451"/>
      <c r="AO66" s="451"/>
      <c r="AP66" s="451"/>
      <c r="AR66" s="144">
        <f>($I66*(1+$J66)*T66)*(1+($K66+$L66))</f>
        <v>0</v>
      </c>
      <c r="AS66" s="98">
        <f>NPV('AMX Global Tab (C)'!$B$13,AU66:BP66)</f>
        <v>37815.66945765914</v>
      </c>
      <c r="AT66" s="149">
        <f t="shared" si="28"/>
        <v>55000.000000000007</v>
      </c>
      <c r="AU66" s="144">
        <f t="shared" si="32"/>
        <v>0</v>
      </c>
      <c r="AV66" s="144">
        <f t="shared" si="32"/>
        <v>0</v>
      </c>
      <c r="AW66" s="144">
        <f t="shared" si="32"/>
        <v>0</v>
      </c>
      <c r="AX66" s="144">
        <f t="shared" si="32"/>
        <v>0</v>
      </c>
      <c r="AY66" s="144">
        <f t="shared" si="32"/>
        <v>55000.000000000007</v>
      </c>
      <c r="AZ66" s="144">
        <f t="shared" si="32"/>
        <v>0</v>
      </c>
      <c r="BA66" s="144">
        <f t="shared" si="32"/>
        <v>0</v>
      </c>
      <c r="BB66" s="144">
        <f t="shared" si="32"/>
        <v>0</v>
      </c>
      <c r="BC66" s="144">
        <f t="shared" si="32"/>
        <v>0</v>
      </c>
      <c r="BD66" s="144">
        <f t="shared" si="32"/>
        <v>0</v>
      </c>
      <c r="BE66" s="144">
        <f t="shared" si="32"/>
        <v>0</v>
      </c>
      <c r="BF66" s="144">
        <f t="shared" si="32"/>
        <v>0</v>
      </c>
      <c r="BG66" s="144">
        <f t="shared" si="32"/>
        <v>0</v>
      </c>
      <c r="BH66" s="144">
        <f t="shared" si="33"/>
        <v>0</v>
      </c>
      <c r="BI66" s="144">
        <f t="shared" si="33"/>
        <v>0</v>
      </c>
      <c r="BJ66" s="144">
        <f t="shared" si="33"/>
        <v>0</v>
      </c>
      <c r="BK66" s="141"/>
    </row>
    <row r="67" spans="1:63">
      <c r="F67" s="21"/>
      <c r="H67" s="196"/>
      <c r="I67" s="448"/>
      <c r="J67" s="15"/>
      <c r="K67" s="15"/>
      <c r="L67" s="15"/>
      <c r="M67" s="15"/>
      <c r="N67" s="15"/>
      <c r="Q67" s="17"/>
      <c r="R67" s="451"/>
      <c r="S67" s="451"/>
      <c r="T67" s="452"/>
      <c r="U67" s="452"/>
      <c r="V67" s="452"/>
      <c r="W67" s="452"/>
      <c r="X67" s="452"/>
      <c r="Y67" s="451"/>
      <c r="Z67" s="451"/>
      <c r="AA67" s="452"/>
      <c r="AB67" s="452"/>
      <c r="AC67" s="452"/>
      <c r="AD67" s="451"/>
      <c r="AE67" s="451"/>
      <c r="AF67" s="451"/>
      <c r="AG67" s="451"/>
      <c r="AH67" s="451"/>
      <c r="AI67" s="451"/>
      <c r="AJ67" s="451"/>
      <c r="AK67" s="451"/>
      <c r="AL67" s="451"/>
      <c r="AM67" s="451"/>
      <c r="AN67" s="451"/>
      <c r="AO67" s="451"/>
      <c r="AP67" s="451"/>
      <c r="AR67" s="144"/>
      <c r="AS67" s="98">
        <f>NPV('AMX Global Tab (C)'!$B$13,AU67:BP67)</f>
        <v>0</v>
      </c>
      <c r="AT67" s="149">
        <f t="shared" si="28"/>
        <v>0</v>
      </c>
      <c r="AU67" s="144"/>
      <c r="AV67" s="144"/>
      <c r="AW67" s="144"/>
      <c r="AX67" s="144"/>
      <c r="AY67" s="144"/>
      <c r="AZ67" s="144"/>
      <c r="BA67" s="144"/>
      <c r="BB67" s="144"/>
      <c r="BC67" s="144"/>
      <c r="BD67" s="144"/>
      <c r="BE67" s="144"/>
      <c r="BF67" s="144"/>
      <c r="BG67" s="144"/>
      <c r="BH67" s="144"/>
      <c r="BI67" s="144"/>
      <c r="BJ67" s="144"/>
      <c r="BK67" s="141"/>
    </row>
    <row r="68" spans="1:63">
      <c r="A68" s="71" t="s">
        <v>326</v>
      </c>
      <c r="H68" s="196"/>
      <c r="I68" s="448"/>
      <c r="J68" s="15"/>
      <c r="K68" s="15"/>
      <c r="L68" s="15"/>
      <c r="M68" s="15"/>
      <c r="N68" s="15"/>
      <c r="Q68" s="17"/>
      <c r="R68" s="473"/>
      <c r="S68" s="451"/>
      <c r="T68" s="452"/>
      <c r="U68" s="452"/>
      <c r="V68" s="452"/>
      <c r="W68" s="452"/>
      <c r="X68" s="452"/>
      <c r="Y68" s="451"/>
      <c r="Z68" s="451"/>
      <c r="AA68" s="452"/>
      <c r="AB68" s="452"/>
      <c r="AC68" s="452"/>
      <c r="AD68" s="451"/>
      <c r="AE68" s="451"/>
      <c r="AF68" s="451"/>
      <c r="AG68" s="451"/>
      <c r="AH68" s="451"/>
      <c r="AI68" s="451"/>
      <c r="AJ68" s="451"/>
      <c r="AK68" s="451"/>
      <c r="AL68" s="451"/>
      <c r="AM68" s="451"/>
      <c r="AN68" s="451"/>
      <c r="AO68" s="451"/>
      <c r="AP68" s="451"/>
      <c r="AR68" s="144"/>
      <c r="AS68" s="98">
        <f>NPV('AMX Global Tab (C)'!$B$13,AU68:BP68)</f>
        <v>0</v>
      </c>
      <c r="AT68" s="149">
        <f t="shared" si="28"/>
        <v>0</v>
      </c>
      <c r="AU68" s="144"/>
      <c r="AV68" s="144"/>
      <c r="AW68" s="144"/>
      <c r="AX68" s="144"/>
      <c r="AY68" s="144"/>
      <c r="AZ68" s="144"/>
      <c r="BA68" s="144"/>
      <c r="BB68" s="144"/>
      <c r="BC68" s="144"/>
      <c r="BD68" s="144"/>
      <c r="BE68" s="144"/>
      <c r="BF68" s="144"/>
      <c r="BG68" s="144"/>
      <c r="BH68" s="144"/>
      <c r="BI68" s="144"/>
      <c r="BJ68" s="144"/>
      <c r="BK68" s="141"/>
    </row>
    <row r="69" spans="1:63">
      <c r="A69" s="69" t="s">
        <v>18</v>
      </c>
      <c r="E69" s="141" t="s">
        <v>40</v>
      </c>
      <c r="H69" s="196" t="s">
        <v>11</v>
      </c>
      <c r="I69" s="448">
        <v>600</v>
      </c>
      <c r="J69" s="15">
        <f>'AMX Global Tab (C)'!$B$9</f>
        <v>0.1</v>
      </c>
      <c r="K69" s="15">
        <v>0.03</v>
      </c>
      <c r="L69" s="15">
        <v>0</v>
      </c>
      <c r="M69" s="15"/>
      <c r="N69" s="15"/>
      <c r="O69" s="141" t="s">
        <v>27</v>
      </c>
      <c r="P69" s="141" t="s">
        <v>37</v>
      </c>
      <c r="Q69" s="17"/>
      <c r="R69" s="451"/>
      <c r="S69" s="451"/>
      <c r="T69" s="452"/>
      <c r="U69" s="452"/>
      <c r="V69" s="452"/>
      <c r="W69" s="452"/>
      <c r="X69" s="452"/>
      <c r="Y69" s="451"/>
      <c r="Z69" s="451"/>
      <c r="AA69" s="452">
        <f>AA58</f>
        <v>352</v>
      </c>
      <c r="AB69" s="452">
        <f>AB58</f>
        <v>529</v>
      </c>
      <c r="AC69" s="452">
        <f>AC58</f>
        <v>529</v>
      </c>
      <c r="AD69" s="451"/>
      <c r="AE69" s="451"/>
      <c r="AF69" s="451"/>
      <c r="AG69" s="451"/>
      <c r="AH69" s="451"/>
      <c r="AI69" s="451"/>
      <c r="AJ69" s="451"/>
      <c r="AK69" s="451"/>
      <c r="AL69" s="451"/>
      <c r="AM69" s="451"/>
      <c r="AN69" s="451"/>
      <c r="AO69" s="451"/>
      <c r="AP69" s="451"/>
      <c r="AR69" s="144">
        <f>($I69*(1+$J69)*T69)*(1+($K69+$L69))</f>
        <v>0</v>
      </c>
      <c r="AS69" s="98">
        <f>NPV('AMX Global Tab (C)'!$B$13,AU69:BP69)</f>
        <v>606780.9676155278</v>
      </c>
      <c r="AT69" s="149">
        <f t="shared" si="28"/>
        <v>958518</v>
      </c>
      <c r="AU69" s="144">
        <f t="shared" ref="AU69:BG72" si="34">($I69*(1+$J69)*W69)*(1+($K69+$L69))</f>
        <v>0</v>
      </c>
      <c r="AV69" s="144">
        <f t="shared" si="34"/>
        <v>0</v>
      </c>
      <c r="AW69" s="144">
        <f t="shared" si="34"/>
        <v>0</v>
      </c>
      <c r="AX69" s="144">
        <f t="shared" si="34"/>
        <v>0</v>
      </c>
      <c r="AY69" s="144">
        <f t="shared" si="34"/>
        <v>239289.60000000001</v>
      </c>
      <c r="AZ69" s="144">
        <f t="shared" si="34"/>
        <v>359614.2</v>
      </c>
      <c r="BA69" s="144">
        <f t="shared" si="34"/>
        <v>359614.2</v>
      </c>
      <c r="BB69" s="144">
        <f t="shared" si="34"/>
        <v>0</v>
      </c>
      <c r="BC69" s="144">
        <f t="shared" si="34"/>
        <v>0</v>
      </c>
      <c r="BD69" s="144">
        <f t="shared" si="34"/>
        <v>0</v>
      </c>
      <c r="BE69" s="144">
        <f t="shared" si="34"/>
        <v>0</v>
      </c>
      <c r="BF69" s="144">
        <f t="shared" si="34"/>
        <v>0</v>
      </c>
      <c r="BG69" s="144">
        <f t="shared" si="34"/>
        <v>0</v>
      </c>
      <c r="BH69" s="144">
        <f t="shared" ref="BH69:BJ72" si="35">($I69*(1+$J69)*AK69)*(1+($K69+$L69))</f>
        <v>0</v>
      </c>
      <c r="BI69" s="144">
        <f t="shared" si="35"/>
        <v>0</v>
      </c>
      <c r="BJ69" s="144">
        <f t="shared" si="35"/>
        <v>0</v>
      </c>
      <c r="BK69" s="141"/>
    </row>
    <row r="70" spans="1:63">
      <c r="A70" s="69" t="s">
        <v>394</v>
      </c>
      <c r="E70" s="141" t="s">
        <v>40</v>
      </c>
      <c r="F70" s="21">
        <v>42472</v>
      </c>
      <c r="G70" s="141" t="s">
        <v>409</v>
      </c>
      <c r="H70" s="196" t="s">
        <v>11</v>
      </c>
      <c r="I70" s="448">
        <v>0</v>
      </c>
      <c r="J70" s="15">
        <f>'AMX Global Tab (C)'!$B$9</f>
        <v>0.1</v>
      </c>
      <c r="K70" s="15">
        <v>0.03</v>
      </c>
      <c r="L70" s="15">
        <v>0</v>
      </c>
      <c r="M70" s="15"/>
      <c r="N70" s="15"/>
      <c r="O70" s="141" t="s">
        <v>27</v>
      </c>
      <c r="P70" s="141" t="s">
        <v>37</v>
      </c>
      <c r="Q70" s="17"/>
      <c r="R70" s="451"/>
      <c r="S70" s="451"/>
      <c r="T70" s="452"/>
      <c r="U70" s="452"/>
      <c r="V70" s="452"/>
      <c r="W70" s="452"/>
      <c r="X70" s="452"/>
      <c r="Y70" s="451"/>
      <c r="Z70" s="451"/>
      <c r="AA70" s="452">
        <f>AA69</f>
        <v>352</v>
      </c>
      <c r="AB70" s="452">
        <f>AB69</f>
        <v>529</v>
      </c>
      <c r="AC70" s="452">
        <f>AC69</f>
        <v>529</v>
      </c>
      <c r="AD70" s="451"/>
      <c r="AE70" s="451"/>
      <c r="AF70" s="451"/>
      <c r="AG70" s="451"/>
      <c r="AH70" s="451"/>
      <c r="AI70" s="451"/>
      <c r="AJ70" s="451"/>
      <c r="AK70" s="451"/>
      <c r="AL70" s="451"/>
      <c r="AM70" s="451"/>
      <c r="AN70" s="451"/>
      <c r="AO70" s="451"/>
      <c r="AP70" s="451"/>
      <c r="AR70" s="144">
        <f>($I70*(1+$J70)*T70)*(1+($K70+$L70))</f>
        <v>0</v>
      </c>
      <c r="AS70" s="98">
        <f>NPV('AMX Global Tab (C)'!$B$13,AU70:BP70)</f>
        <v>0</v>
      </c>
      <c r="AT70" s="149">
        <f t="shared" si="28"/>
        <v>0</v>
      </c>
      <c r="AU70" s="144">
        <f t="shared" si="34"/>
        <v>0</v>
      </c>
      <c r="AV70" s="144">
        <f t="shared" si="34"/>
        <v>0</v>
      </c>
      <c r="AW70" s="144">
        <f t="shared" si="34"/>
        <v>0</v>
      </c>
      <c r="AX70" s="144">
        <f t="shared" si="34"/>
        <v>0</v>
      </c>
      <c r="AY70" s="144">
        <f t="shared" si="34"/>
        <v>0</v>
      </c>
      <c r="AZ70" s="144">
        <f t="shared" si="34"/>
        <v>0</v>
      </c>
      <c r="BA70" s="144">
        <f t="shared" si="34"/>
        <v>0</v>
      </c>
      <c r="BB70" s="144">
        <f t="shared" si="34"/>
        <v>0</v>
      </c>
      <c r="BC70" s="144">
        <f t="shared" si="34"/>
        <v>0</v>
      </c>
      <c r="BD70" s="144">
        <f t="shared" si="34"/>
        <v>0</v>
      </c>
      <c r="BE70" s="144">
        <f t="shared" si="34"/>
        <v>0</v>
      </c>
      <c r="BF70" s="144">
        <f t="shared" si="34"/>
        <v>0</v>
      </c>
      <c r="BG70" s="144">
        <f t="shared" si="34"/>
        <v>0</v>
      </c>
      <c r="BH70" s="144">
        <f t="shared" si="35"/>
        <v>0</v>
      </c>
      <c r="BI70" s="144">
        <f t="shared" si="35"/>
        <v>0</v>
      </c>
      <c r="BJ70" s="144">
        <f t="shared" si="35"/>
        <v>0</v>
      </c>
      <c r="BK70" s="141"/>
    </row>
    <row r="71" spans="1:63">
      <c r="A71" s="69" t="s">
        <v>19</v>
      </c>
      <c r="E71" s="141" t="s">
        <v>40</v>
      </c>
      <c r="H71" s="196" t="s">
        <v>11</v>
      </c>
      <c r="I71" s="448">
        <v>600</v>
      </c>
      <c r="J71" s="15">
        <f>'AMX Global Tab (C)'!$B$9</f>
        <v>0.1</v>
      </c>
      <c r="K71" s="15">
        <v>0.03</v>
      </c>
      <c r="L71" s="15">
        <v>0</v>
      </c>
      <c r="M71" s="15"/>
      <c r="N71" s="15"/>
      <c r="O71" s="141" t="s">
        <v>27</v>
      </c>
      <c r="P71" s="141" t="s">
        <v>37</v>
      </c>
      <c r="Q71" s="17"/>
      <c r="R71" s="451"/>
      <c r="S71" s="451"/>
      <c r="T71" s="452"/>
      <c r="U71" s="452"/>
      <c r="V71" s="452"/>
      <c r="W71" s="452"/>
      <c r="X71" s="452"/>
      <c r="Y71" s="452">
        <f t="shared" ref="Y71:AM71" si="36">Y60</f>
        <v>0</v>
      </c>
      <c r="Z71" s="452">
        <f t="shared" si="36"/>
        <v>0</v>
      </c>
      <c r="AA71" s="452">
        <f>AA60</f>
        <v>1711</v>
      </c>
      <c r="AB71" s="452">
        <f t="shared" ref="AB71:AC71" si="37">AB60</f>
        <v>2567</v>
      </c>
      <c r="AC71" s="452">
        <f t="shared" si="37"/>
        <v>2567</v>
      </c>
      <c r="AD71" s="452">
        <f t="shared" si="36"/>
        <v>0</v>
      </c>
      <c r="AE71" s="452">
        <f t="shared" si="36"/>
        <v>0</v>
      </c>
      <c r="AF71" s="452">
        <f t="shared" si="36"/>
        <v>0</v>
      </c>
      <c r="AG71" s="452">
        <f t="shared" si="36"/>
        <v>0</v>
      </c>
      <c r="AH71" s="452">
        <f t="shared" si="36"/>
        <v>0</v>
      </c>
      <c r="AI71" s="452">
        <f t="shared" si="36"/>
        <v>0</v>
      </c>
      <c r="AJ71" s="452">
        <f t="shared" si="36"/>
        <v>0</v>
      </c>
      <c r="AK71" s="452">
        <f t="shared" si="36"/>
        <v>0</v>
      </c>
      <c r="AL71" s="452">
        <f t="shared" si="36"/>
        <v>0</v>
      </c>
      <c r="AM71" s="452">
        <f t="shared" si="36"/>
        <v>0</v>
      </c>
      <c r="AN71" s="452"/>
      <c r="AO71" s="452"/>
      <c r="AP71" s="452"/>
      <c r="AR71" s="144">
        <f>($I71*(1+$J71)*T71)*(1+($K71+$L71))</f>
        <v>0</v>
      </c>
      <c r="AS71" s="98">
        <f>NPV('AMX Global Tab (C)'!$B$13,AU71:BP71)</f>
        <v>2945792.4488457702</v>
      </c>
      <c r="AT71" s="149">
        <f t="shared" si="28"/>
        <v>4653231</v>
      </c>
      <c r="AU71" s="144">
        <f t="shared" si="34"/>
        <v>0</v>
      </c>
      <c r="AV71" s="144">
        <f t="shared" si="34"/>
        <v>0</v>
      </c>
      <c r="AW71" s="144">
        <f t="shared" si="34"/>
        <v>0</v>
      </c>
      <c r="AX71" s="144">
        <f t="shared" si="34"/>
        <v>0</v>
      </c>
      <c r="AY71" s="144">
        <f t="shared" si="34"/>
        <v>1163137.8</v>
      </c>
      <c r="AZ71" s="144">
        <f t="shared" si="34"/>
        <v>1745046.6</v>
      </c>
      <c r="BA71" s="144">
        <f t="shared" si="34"/>
        <v>1745046.6</v>
      </c>
      <c r="BB71" s="144">
        <f t="shared" si="34"/>
        <v>0</v>
      </c>
      <c r="BC71" s="144">
        <f t="shared" si="34"/>
        <v>0</v>
      </c>
      <c r="BD71" s="144">
        <f t="shared" si="34"/>
        <v>0</v>
      </c>
      <c r="BE71" s="144">
        <f t="shared" si="34"/>
        <v>0</v>
      </c>
      <c r="BF71" s="144">
        <f t="shared" si="34"/>
        <v>0</v>
      </c>
      <c r="BG71" s="144">
        <f t="shared" si="34"/>
        <v>0</v>
      </c>
      <c r="BH71" s="144">
        <f t="shared" si="35"/>
        <v>0</v>
      </c>
      <c r="BI71" s="144">
        <f t="shared" si="35"/>
        <v>0</v>
      </c>
      <c r="BJ71" s="144">
        <f t="shared" si="35"/>
        <v>0</v>
      </c>
      <c r="BK71" s="141"/>
    </row>
    <row r="72" spans="1:63">
      <c r="A72" s="69" t="s">
        <v>22</v>
      </c>
      <c r="E72" s="141" t="s">
        <v>40</v>
      </c>
      <c r="G72" s="141" t="s">
        <v>410</v>
      </c>
      <c r="H72" s="196" t="s">
        <v>11</v>
      </c>
      <c r="I72" s="448">
        <v>86268</v>
      </c>
      <c r="J72" s="15">
        <f>'AMX Global Tab (C)'!$B$9</f>
        <v>0.1</v>
      </c>
      <c r="K72" s="15">
        <v>0</v>
      </c>
      <c r="L72" s="15">
        <v>0</v>
      </c>
      <c r="M72" s="15"/>
      <c r="N72" s="15"/>
      <c r="O72" s="141" t="s">
        <v>27</v>
      </c>
      <c r="P72" s="141" t="s">
        <v>37</v>
      </c>
      <c r="Q72" s="17"/>
      <c r="R72" s="451"/>
      <c r="S72" s="451"/>
      <c r="T72" s="452"/>
      <c r="U72" s="452"/>
      <c r="V72" s="452"/>
      <c r="W72" s="452"/>
      <c r="X72" s="452"/>
      <c r="Y72" s="451"/>
      <c r="Z72" s="451"/>
      <c r="AA72" s="452">
        <v>12</v>
      </c>
      <c r="AB72" s="452">
        <v>12</v>
      </c>
      <c r="AC72" s="452">
        <v>6</v>
      </c>
      <c r="AD72" s="451"/>
      <c r="AE72" s="451"/>
      <c r="AF72" s="451"/>
      <c r="AG72" s="451"/>
      <c r="AH72" s="451"/>
      <c r="AI72" s="451"/>
      <c r="AJ72" s="451"/>
      <c r="AK72" s="451"/>
      <c r="AL72" s="451"/>
      <c r="AM72" s="451"/>
      <c r="AN72" s="451"/>
      <c r="AO72" s="451"/>
      <c r="AP72" s="451"/>
      <c r="AR72" s="144">
        <f>($I72*(1+$J72)*T72)*(1+($K72+$L72))</f>
        <v>0</v>
      </c>
      <c r="AS72" s="98">
        <f>NPV('AMX Global Tab (C)'!$B$13,AU72:BP72)</f>
        <v>1846376.3744945263</v>
      </c>
      <c r="AT72" s="149">
        <f t="shared" si="28"/>
        <v>2846844</v>
      </c>
      <c r="AU72" s="144">
        <f t="shared" si="34"/>
        <v>0</v>
      </c>
      <c r="AV72" s="144">
        <f t="shared" si="34"/>
        <v>0</v>
      </c>
      <c r="AW72" s="144">
        <f t="shared" si="34"/>
        <v>0</v>
      </c>
      <c r="AX72" s="144">
        <f t="shared" si="34"/>
        <v>0</v>
      </c>
      <c r="AY72" s="144">
        <f t="shared" si="34"/>
        <v>1138737.6000000001</v>
      </c>
      <c r="AZ72" s="144">
        <f t="shared" si="34"/>
        <v>1138737.6000000001</v>
      </c>
      <c r="BA72" s="144">
        <f t="shared" si="34"/>
        <v>569368.80000000005</v>
      </c>
      <c r="BB72" s="144">
        <f t="shared" si="34"/>
        <v>0</v>
      </c>
      <c r="BC72" s="144">
        <f t="shared" si="34"/>
        <v>0</v>
      </c>
      <c r="BD72" s="144">
        <f t="shared" si="34"/>
        <v>0</v>
      </c>
      <c r="BE72" s="144">
        <f t="shared" si="34"/>
        <v>0</v>
      </c>
      <c r="BF72" s="144">
        <f t="shared" si="34"/>
        <v>0</v>
      </c>
      <c r="BG72" s="144">
        <f t="shared" si="34"/>
        <v>0</v>
      </c>
      <c r="BH72" s="144">
        <f t="shared" si="35"/>
        <v>0</v>
      </c>
      <c r="BI72" s="144">
        <f t="shared" si="35"/>
        <v>0</v>
      </c>
      <c r="BJ72" s="144">
        <f t="shared" si="35"/>
        <v>0</v>
      </c>
      <c r="BK72" s="141"/>
    </row>
    <row r="73" spans="1:63">
      <c r="H73" s="196"/>
      <c r="I73" s="200"/>
      <c r="J73" s="15"/>
      <c r="K73" s="15"/>
      <c r="L73" s="15"/>
      <c r="M73" s="15"/>
      <c r="N73" s="15"/>
      <c r="Q73" s="17"/>
      <c r="T73" s="145"/>
      <c r="U73" s="145"/>
      <c r="V73" s="145"/>
      <c r="W73" s="145"/>
      <c r="X73" s="145"/>
      <c r="AA73" s="145"/>
      <c r="AB73" s="145"/>
      <c r="AC73" s="145"/>
      <c r="AG73" s="141"/>
      <c r="AH73" s="141"/>
      <c r="AI73" s="141"/>
      <c r="AJ73" s="141"/>
      <c r="AK73" s="141"/>
      <c r="AL73" s="141"/>
      <c r="AM73" s="141"/>
      <c r="AN73" s="320"/>
      <c r="AO73" s="320"/>
      <c r="AP73" s="320"/>
      <c r="AR73" s="144"/>
      <c r="AS73" s="98">
        <f>NPV('AMX Global Tab (C)'!$B$13,AU73:BP73)</f>
        <v>0</v>
      </c>
      <c r="AT73" s="149">
        <f t="shared" si="28"/>
        <v>0</v>
      </c>
      <c r="AU73" s="144"/>
      <c r="AV73" s="144"/>
      <c r="AW73" s="144"/>
      <c r="AX73" s="144"/>
      <c r="AY73" s="144"/>
      <c r="AZ73" s="144"/>
      <c r="BA73" s="144"/>
      <c r="BB73" s="144"/>
      <c r="BC73" s="144"/>
      <c r="BD73" s="144"/>
      <c r="BE73" s="144"/>
      <c r="BF73" s="144"/>
      <c r="BG73" s="144"/>
      <c r="BH73" s="144"/>
      <c r="BI73" s="144"/>
      <c r="BJ73" s="144"/>
      <c r="BK73" s="141"/>
    </row>
    <row r="74" spans="1:63">
      <c r="A74" s="142" t="s">
        <v>132</v>
      </c>
      <c r="H74" s="196"/>
      <c r="I74" s="200"/>
      <c r="J74" s="15"/>
      <c r="K74" s="15"/>
      <c r="L74" s="15"/>
      <c r="M74" s="15"/>
      <c r="N74" s="15"/>
      <c r="Q74" s="17"/>
      <c r="R74" s="108"/>
      <c r="T74" s="145"/>
      <c r="U74" s="145"/>
      <c r="V74" s="145"/>
      <c r="W74" s="145"/>
      <c r="X74" s="145"/>
      <c r="AA74" s="145"/>
      <c r="AB74" s="145"/>
      <c r="AC74" s="145"/>
      <c r="AG74" s="141"/>
      <c r="AH74" s="141"/>
      <c r="AI74" s="141"/>
      <c r="AJ74" s="141"/>
      <c r="AK74" s="141"/>
      <c r="AL74" s="141"/>
      <c r="AM74" s="141"/>
      <c r="AN74" s="320"/>
      <c r="AO74" s="320"/>
      <c r="AP74" s="320"/>
      <c r="AR74" s="144"/>
      <c r="AS74" s="98">
        <f>NPV('AMX Global Tab (C)'!$B$13,AU74:BP74)</f>
        <v>0</v>
      </c>
      <c r="AT74" s="149">
        <f t="shared" si="28"/>
        <v>0</v>
      </c>
      <c r="AU74" s="144"/>
      <c r="AV74" s="144"/>
      <c r="AW74" s="144"/>
      <c r="AX74" s="144"/>
      <c r="AY74" s="144"/>
      <c r="AZ74" s="144"/>
      <c r="BA74" s="144"/>
      <c r="BB74" s="144"/>
      <c r="BC74" s="144"/>
      <c r="BD74" s="144"/>
      <c r="BE74" s="144"/>
      <c r="BF74" s="144"/>
      <c r="BG74" s="144"/>
      <c r="BH74" s="144"/>
      <c r="BI74" s="144"/>
      <c r="BJ74" s="144"/>
      <c r="BK74" s="141"/>
    </row>
    <row r="75" spans="1:63">
      <c r="A75" s="35" t="s">
        <v>281</v>
      </c>
      <c r="E75" s="141" t="s">
        <v>133</v>
      </c>
      <c r="F75" s="21">
        <v>42466</v>
      </c>
      <c r="H75" s="196" t="s">
        <v>11</v>
      </c>
      <c r="I75" s="200">
        <v>1</v>
      </c>
      <c r="J75" s="15">
        <v>0</v>
      </c>
      <c r="K75" s="15">
        <v>0</v>
      </c>
      <c r="L75" s="15">
        <v>0</v>
      </c>
      <c r="M75" s="15"/>
      <c r="N75" s="15"/>
      <c r="O75" s="141" t="s">
        <v>26</v>
      </c>
      <c r="P75" s="141" t="s">
        <v>37</v>
      </c>
      <c r="Q75" s="17"/>
      <c r="T75" s="145"/>
      <c r="U75" s="145"/>
      <c r="V75" s="145"/>
      <c r="W75" s="145"/>
      <c r="X75" s="145"/>
      <c r="AA75" s="145"/>
      <c r="AB75" s="145"/>
      <c r="AC75" s="145"/>
      <c r="AG75" s="141"/>
      <c r="AH75" s="141"/>
      <c r="AI75" s="141"/>
      <c r="AJ75" s="141"/>
      <c r="AK75" s="141"/>
      <c r="AL75" s="141"/>
      <c r="AM75" s="141"/>
      <c r="AN75" s="320"/>
      <c r="AO75" s="320"/>
      <c r="AP75" s="320"/>
      <c r="AR75" s="144"/>
      <c r="AS75" s="98">
        <f>NPV('AMX Global Tab (C)'!$B$13,AU75:BP75)</f>
        <v>0</v>
      </c>
      <c r="AT75" s="149">
        <f t="shared" si="28"/>
        <v>0</v>
      </c>
      <c r="AU75" s="144"/>
      <c r="AV75" s="144"/>
      <c r="AW75" s="144"/>
      <c r="AX75" s="144"/>
      <c r="AY75" s="144"/>
      <c r="AZ75" s="144"/>
      <c r="BA75" s="144"/>
      <c r="BB75" s="144"/>
      <c r="BC75" s="144"/>
      <c r="BD75" s="144"/>
      <c r="BE75" s="144"/>
      <c r="BF75" s="144"/>
      <c r="BG75" s="144"/>
      <c r="BH75" s="144"/>
      <c r="BI75" s="144"/>
      <c r="BJ75" s="144"/>
      <c r="BK75" s="141"/>
    </row>
    <row r="76" spans="1:63">
      <c r="A76" s="35" t="s">
        <v>282</v>
      </c>
      <c r="E76" s="141" t="s">
        <v>133</v>
      </c>
      <c r="F76" s="21">
        <v>42466</v>
      </c>
      <c r="H76" s="196" t="s">
        <v>11</v>
      </c>
      <c r="I76" s="200">
        <v>1</v>
      </c>
      <c r="J76" s="15">
        <v>0</v>
      </c>
      <c r="K76" s="15">
        <v>0</v>
      </c>
      <c r="L76" s="15">
        <v>0</v>
      </c>
      <c r="M76" s="15"/>
      <c r="N76" s="15"/>
      <c r="O76" s="141" t="s">
        <v>24</v>
      </c>
      <c r="P76" s="141" t="s">
        <v>37</v>
      </c>
      <c r="Q76" s="17"/>
      <c r="T76" s="145">
        <f>'P6 Output - Network (C)'!L150</f>
        <v>0</v>
      </c>
      <c r="U76" s="145"/>
      <c r="V76" s="145"/>
      <c r="W76" s="145"/>
      <c r="X76" s="145"/>
      <c r="AA76" s="145">
        <f>'P6 Output - Network (C)'!S150</f>
        <v>0</v>
      </c>
      <c r="AB76" s="145">
        <f>'P6 Output - Network (C)'!T150</f>
        <v>0</v>
      </c>
      <c r="AC76" s="145">
        <f>'P6 Output - Network (C)'!U150</f>
        <v>0</v>
      </c>
      <c r="AG76" s="141"/>
      <c r="AH76" s="141"/>
      <c r="AI76" s="141"/>
      <c r="AJ76" s="141"/>
      <c r="AK76" s="141"/>
      <c r="AL76" s="141"/>
      <c r="AM76" s="141"/>
      <c r="AN76" s="320"/>
      <c r="AO76" s="320"/>
      <c r="AP76" s="320"/>
      <c r="AR76" s="144">
        <f>($I76*(1+$J76)*T76)*(1+($K76+$L76))</f>
        <v>0</v>
      </c>
      <c r="AS76" s="98">
        <f>NPV('AMX Global Tab (C)'!$B$13,AU76:BP76)</f>
        <v>0</v>
      </c>
      <c r="AT76" s="149">
        <f t="shared" si="28"/>
        <v>0</v>
      </c>
      <c r="AU76" s="144">
        <f t="shared" ref="AU76:BG79" si="38">($I76*(1+$J76)*W76)*(1+($K76+$L76))</f>
        <v>0</v>
      </c>
      <c r="AV76" s="144">
        <f t="shared" si="38"/>
        <v>0</v>
      </c>
      <c r="AW76" s="144">
        <f t="shared" si="38"/>
        <v>0</v>
      </c>
      <c r="AX76" s="144">
        <f t="shared" si="38"/>
        <v>0</v>
      </c>
      <c r="AY76" s="144">
        <f t="shared" si="38"/>
        <v>0</v>
      </c>
      <c r="AZ76" s="144">
        <f t="shared" si="38"/>
        <v>0</v>
      </c>
      <c r="BA76" s="144">
        <f t="shared" si="38"/>
        <v>0</v>
      </c>
      <c r="BB76" s="144">
        <f t="shared" si="38"/>
        <v>0</v>
      </c>
      <c r="BC76" s="144">
        <f t="shared" si="38"/>
        <v>0</v>
      </c>
      <c r="BD76" s="144">
        <f t="shared" si="38"/>
        <v>0</v>
      </c>
      <c r="BE76" s="144">
        <f t="shared" si="38"/>
        <v>0</v>
      </c>
      <c r="BF76" s="144">
        <f t="shared" si="38"/>
        <v>0</v>
      </c>
      <c r="BG76" s="144">
        <f t="shared" si="38"/>
        <v>0</v>
      </c>
      <c r="BH76" s="144">
        <f t="shared" ref="BH76:BJ79" si="39">($I76*(1+$J76)*AK76)*(1+($K76+$L76))</f>
        <v>0</v>
      </c>
      <c r="BI76" s="144">
        <f t="shared" si="39"/>
        <v>0</v>
      </c>
      <c r="BJ76" s="144">
        <f t="shared" si="39"/>
        <v>0</v>
      </c>
      <c r="BK76" s="141"/>
    </row>
    <row r="77" spans="1:63">
      <c r="A77" s="35" t="s">
        <v>283</v>
      </c>
      <c r="E77" s="141" t="s">
        <v>133</v>
      </c>
      <c r="F77" s="21">
        <v>42466</v>
      </c>
      <c r="H77" s="196" t="s">
        <v>11</v>
      </c>
      <c r="I77" s="200">
        <v>1</v>
      </c>
      <c r="J77" s="15">
        <v>0</v>
      </c>
      <c r="K77" s="15">
        <v>0</v>
      </c>
      <c r="L77" s="15">
        <v>0</v>
      </c>
      <c r="M77" s="15"/>
      <c r="N77" s="15"/>
      <c r="O77" s="141" t="s">
        <v>23</v>
      </c>
      <c r="P77" s="141" t="s">
        <v>37</v>
      </c>
      <c r="Q77" s="17"/>
      <c r="T77" s="145">
        <f>'P6 Output - Network (C)'!L151</f>
        <v>0</v>
      </c>
      <c r="U77" s="145"/>
      <c r="V77" s="145"/>
      <c r="W77" s="145"/>
      <c r="X77" s="145"/>
      <c r="AA77" s="145">
        <f>'P6 Output - Network (C)'!S151</f>
        <v>0</v>
      </c>
      <c r="AB77" s="145">
        <f>106508*0.8</f>
        <v>85206.400000000009</v>
      </c>
      <c r="AC77" s="145">
        <f>106508*0.2</f>
        <v>21301.600000000002</v>
      </c>
      <c r="AG77" s="141"/>
      <c r="AH77" s="141"/>
      <c r="AI77" s="141"/>
      <c r="AJ77" s="141"/>
      <c r="AK77" s="141"/>
      <c r="AL77" s="141"/>
      <c r="AM77" s="141"/>
      <c r="AN77" s="320"/>
      <c r="AO77" s="320"/>
      <c r="AP77" s="320"/>
      <c r="AR77" s="144">
        <f>($I77*(1+$J77)*T77)*(1+($K77+$L77))</f>
        <v>0</v>
      </c>
      <c r="AS77" s="98">
        <f>NPV('AMX Global Tab (C)'!$B$13,AU77:BP77)</f>
        <v>66963.419994734024</v>
      </c>
      <c r="AT77" s="149">
        <f t="shared" si="28"/>
        <v>106508.00000000001</v>
      </c>
      <c r="AU77" s="144">
        <f t="shared" si="38"/>
        <v>0</v>
      </c>
      <c r="AV77" s="144">
        <f t="shared" si="38"/>
        <v>0</v>
      </c>
      <c r="AW77" s="144">
        <f t="shared" si="38"/>
        <v>0</v>
      </c>
      <c r="AX77" s="144">
        <f t="shared" si="38"/>
        <v>0</v>
      </c>
      <c r="AY77" s="144">
        <f t="shared" si="38"/>
        <v>0</v>
      </c>
      <c r="AZ77" s="144">
        <f t="shared" si="38"/>
        <v>85206.400000000009</v>
      </c>
      <c r="BA77" s="144">
        <f t="shared" si="38"/>
        <v>21301.600000000002</v>
      </c>
      <c r="BB77" s="144">
        <f t="shared" si="38"/>
        <v>0</v>
      </c>
      <c r="BC77" s="144">
        <f t="shared" si="38"/>
        <v>0</v>
      </c>
      <c r="BD77" s="144">
        <f t="shared" si="38"/>
        <v>0</v>
      </c>
      <c r="BE77" s="144">
        <f t="shared" si="38"/>
        <v>0</v>
      </c>
      <c r="BF77" s="144">
        <f t="shared" si="38"/>
        <v>0</v>
      </c>
      <c r="BG77" s="144">
        <f t="shared" si="38"/>
        <v>0</v>
      </c>
      <c r="BH77" s="144">
        <f t="shared" si="39"/>
        <v>0</v>
      </c>
      <c r="BI77" s="144">
        <f t="shared" si="39"/>
        <v>0</v>
      </c>
      <c r="BJ77" s="144">
        <f t="shared" si="39"/>
        <v>0</v>
      </c>
      <c r="BK77" s="141"/>
    </row>
    <row r="78" spans="1:63">
      <c r="A78" s="35" t="s">
        <v>284</v>
      </c>
      <c r="E78" s="141" t="s">
        <v>133</v>
      </c>
      <c r="F78" s="21">
        <v>42466</v>
      </c>
      <c r="H78" s="196" t="s">
        <v>11</v>
      </c>
      <c r="I78" s="200">
        <v>1</v>
      </c>
      <c r="J78" s="15">
        <v>0</v>
      </c>
      <c r="K78" s="15">
        <v>0</v>
      </c>
      <c r="L78" s="15">
        <v>0</v>
      </c>
      <c r="M78" s="15"/>
      <c r="N78" s="15"/>
      <c r="O78" s="141" t="s">
        <v>27</v>
      </c>
      <c r="P78" s="141" t="s">
        <v>37</v>
      </c>
      <c r="Q78" s="17"/>
      <c r="T78" s="145">
        <f>'P6 Output - Network (C)'!L152</f>
        <v>0</v>
      </c>
      <c r="U78" s="145"/>
      <c r="V78" s="145"/>
      <c r="W78" s="145"/>
      <c r="X78" s="145"/>
      <c r="AA78" s="145">
        <f>'P6 Output - Network (C)'!S152</f>
        <v>0</v>
      </c>
      <c r="AB78" s="145">
        <f>138810*0.8</f>
        <v>111048</v>
      </c>
      <c r="AC78" s="145">
        <f>138810*0.2</f>
        <v>27762</v>
      </c>
      <c r="AG78" s="141"/>
      <c r="AH78" s="141"/>
      <c r="AI78" s="141"/>
      <c r="AJ78" s="141"/>
      <c r="AK78" s="141"/>
      <c r="AL78" s="141"/>
      <c r="AM78" s="141"/>
      <c r="AN78" s="320"/>
      <c r="AO78" s="320"/>
      <c r="AP78" s="320"/>
      <c r="AR78" s="144">
        <f>($I78*(1+$J78)*T78)*(1+($K78+$L78))</f>
        <v>0</v>
      </c>
      <c r="AS78" s="98">
        <f>NPV('AMX Global Tab (C)'!$B$13,AU78:BP78)</f>
        <v>87272.245554033783</v>
      </c>
      <c r="AT78" s="149">
        <f t="shared" si="28"/>
        <v>138810</v>
      </c>
      <c r="AU78" s="144">
        <f t="shared" si="38"/>
        <v>0</v>
      </c>
      <c r="AV78" s="144">
        <f t="shared" si="38"/>
        <v>0</v>
      </c>
      <c r="AW78" s="144">
        <f t="shared" si="38"/>
        <v>0</v>
      </c>
      <c r="AX78" s="144">
        <f t="shared" si="38"/>
        <v>0</v>
      </c>
      <c r="AY78" s="144">
        <f t="shared" si="38"/>
        <v>0</v>
      </c>
      <c r="AZ78" s="144">
        <f t="shared" si="38"/>
        <v>111048</v>
      </c>
      <c r="BA78" s="144">
        <f t="shared" si="38"/>
        <v>27762</v>
      </c>
      <c r="BB78" s="144">
        <f t="shared" si="38"/>
        <v>0</v>
      </c>
      <c r="BC78" s="144">
        <f t="shared" si="38"/>
        <v>0</v>
      </c>
      <c r="BD78" s="144">
        <f t="shared" si="38"/>
        <v>0</v>
      </c>
      <c r="BE78" s="144">
        <f t="shared" si="38"/>
        <v>0</v>
      </c>
      <c r="BF78" s="144">
        <f t="shared" si="38"/>
        <v>0</v>
      </c>
      <c r="BG78" s="144">
        <f t="shared" si="38"/>
        <v>0</v>
      </c>
      <c r="BH78" s="144">
        <f t="shared" si="39"/>
        <v>0</v>
      </c>
      <c r="BI78" s="144">
        <f t="shared" si="39"/>
        <v>0</v>
      </c>
      <c r="BJ78" s="144">
        <f t="shared" si="39"/>
        <v>0</v>
      </c>
      <c r="BK78" s="141"/>
    </row>
    <row r="79" spans="1:63">
      <c r="A79" s="35" t="s">
        <v>285</v>
      </c>
      <c r="E79" s="141" t="s">
        <v>133</v>
      </c>
      <c r="F79" s="21">
        <v>42466</v>
      </c>
      <c r="H79" s="196" t="s">
        <v>11</v>
      </c>
      <c r="I79" s="200">
        <v>1</v>
      </c>
      <c r="J79" s="15">
        <v>0</v>
      </c>
      <c r="K79" s="15">
        <v>0</v>
      </c>
      <c r="L79" s="15">
        <v>0</v>
      </c>
      <c r="M79" s="15"/>
      <c r="N79" s="15"/>
      <c r="O79" s="141" t="s">
        <v>28</v>
      </c>
      <c r="P79" s="141" t="s">
        <v>37</v>
      </c>
      <c r="Q79" s="17"/>
      <c r="T79" s="145">
        <f>'P6 Output - Network (C)'!L153</f>
        <v>0</v>
      </c>
      <c r="U79" s="145"/>
      <c r="V79" s="145"/>
      <c r="W79" s="145"/>
      <c r="X79" s="145"/>
      <c r="AA79" s="145">
        <f>'P6 Output - Network (C)'!S153</f>
        <v>0</v>
      </c>
      <c r="AB79" s="145">
        <f>'P6 Output - Network (C)'!T153</f>
        <v>0</v>
      </c>
      <c r="AC79" s="145">
        <f>'P6 Output - Network (C)'!U153</f>
        <v>0</v>
      </c>
      <c r="AG79" s="141"/>
      <c r="AH79" s="141"/>
      <c r="AI79" s="141"/>
      <c r="AJ79" s="141"/>
      <c r="AK79" s="141"/>
      <c r="AL79" s="141"/>
      <c r="AM79" s="141"/>
      <c r="AN79" s="320"/>
      <c r="AO79" s="320"/>
      <c r="AP79" s="320"/>
      <c r="AR79" s="144">
        <f>($I79*(1+$J79)*T79)*(1+($K79+$L79))</f>
        <v>0</v>
      </c>
      <c r="AS79" s="98">
        <f>NPV('AMX Global Tab (C)'!$B$13,AU79:BP79)</f>
        <v>0</v>
      </c>
      <c r="AT79" s="149">
        <f t="shared" si="28"/>
        <v>0</v>
      </c>
      <c r="AU79" s="144">
        <f t="shared" si="38"/>
        <v>0</v>
      </c>
      <c r="AV79" s="144">
        <f t="shared" si="38"/>
        <v>0</v>
      </c>
      <c r="AW79" s="144">
        <f t="shared" si="38"/>
        <v>0</v>
      </c>
      <c r="AX79" s="144">
        <f t="shared" si="38"/>
        <v>0</v>
      </c>
      <c r="AY79" s="144">
        <f t="shared" si="38"/>
        <v>0</v>
      </c>
      <c r="AZ79" s="144">
        <f t="shared" si="38"/>
        <v>0</v>
      </c>
      <c r="BA79" s="144">
        <f t="shared" si="38"/>
        <v>0</v>
      </c>
      <c r="BB79" s="144">
        <f t="shared" si="38"/>
        <v>0</v>
      </c>
      <c r="BC79" s="144">
        <f t="shared" si="38"/>
        <v>0</v>
      </c>
      <c r="BD79" s="144">
        <f t="shared" si="38"/>
        <v>0</v>
      </c>
      <c r="BE79" s="144">
        <f t="shared" si="38"/>
        <v>0</v>
      </c>
      <c r="BF79" s="144">
        <f t="shared" si="38"/>
        <v>0</v>
      </c>
      <c r="BG79" s="144">
        <f t="shared" si="38"/>
        <v>0</v>
      </c>
      <c r="BH79" s="144">
        <f t="shared" si="39"/>
        <v>0</v>
      </c>
      <c r="BI79" s="144">
        <f t="shared" si="39"/>
        <v>0</v>
      </c>
      <c r="BJ79" s="144">
        <f t="shared" si="39"/>
        <v>0</v>
      </c>
      <c r="BK79" s="141"/>
    </row>
    <row r="80" spans="1:63">
      <c r="A80" s="103" t="s">
        <v>331</v>
      </c>
      <c r="F80" s="21"/>
      <c r="H80" s="196"/>
      <c r="I80" s="200"/>
      <c r="J80" s="15"/>
      <c r="K80" s="15"/>
      <c r="L80" s="15"/>
      <c r="M80" s="15"/>
      <c r="N80" s="15"/>
      <c r="Q80" s="17"/>
      <c r="T80" s="145"/>
      <c r="U80" s="145"/>
      <c r="V80" s="145"/>
      <c r="W80" s="145"/>
      <c r="X80" s="145"/>
      <c r="AG80" s="141"/>
      <c r="AH80" s="141"/>
      <c r="AI80" s="141"/>
      <c r="AJ80" s="141"/>
      <c r="AK80" s="141"/>
      <c r="AL80" s="141"/>
      <c r="AM80" s="141"/>
      <c r="AN80" s="320"/>
      <c r="AO80" s="320"/>
      <c r="AP80" s="320"/>
      <c r="AR80" s="144"/>
      <c r="AS80" s="98">
        <f>NPV('AMX Global Tab (C)'!$B$13,AU80:BP80)</f>
        <v>0</v>
      </c>
      <c r="AT80" s="149">
        <f t="shared" si="28"/>
        <v>0</v>
      </c>
      <c r="AU80" s="144">
        <f t="shared" ref="AU80:AV80" si="40">SUM(AU62,AU69:AU72,AU77:AU79)*0.05</f>
        <v>0</v>
      </c>
      <c r="AV80" s="144">
        <f t="shared" si="40"/>
        <v>0</v>
      </c>
      <c r="AW80" s="144"/>
      <c r="AX80" s="144"/>
      <c r="AY80" s="144"/>
      <c r="AZ80" s="144"/>
      <c r="BA80" s="144"/>
      <c r="BB80" s="144"/>
      <c r="BC80" s="144"/>
      <c r="BD80" s="144"/>
      <c r="BE80" s="144"/>
      <c r="BF80" s="144"/>
      <c r="BG80" s="144"/>
      <c r="BH80" s="144"/>
      <c r="BI80" s="144"/>
      <c r="BJ80" s="144"/>
      <c r="BK80" s="141"/>
    </row>
    <row r="81" spans="1:68">
      <c r="A81" s="103" t="s">
        <v>330</v>
      </c>
      <c r="F81" s="21"/>
      <c r="H81" s="196"/>
      <c r="I81" s="200"/>
      <c r="J81" s="15"/>
      <c r="K81" s="15"/>
      <c r="L81" s="15"/>
      <c r="M81" s="15"/>
      <c r="N81" s="15"/>
      <c r="Q81" s="17"/>
      <c r="T81" s="145"/>
      <c r="U81" s="145"/>
      <c r="V81" s="145"/>
      <c r="W81" s="145"/>
      <c r="X81" s="145"/>
      <c r="AG81" s="141"/>
      <c r="AH81" s="141"/>
      <c r="AI81" s="141"/>
      <c r="AJ81" s="141"/>
      <c r="AK81" s="141"/>
      <c r="AL81" s="141"/>
      <c r="AM81" s="141"/>
      <c r="AN81" s="320"/>
      <c r="AO81" s="320"/>
      <c r="AP81" s="320"/>
      <c r="AR81" s="144"/>
      <c r="AS81" s="98">
        <f>NPV('AMX Global Tab (C)'!$B$13,AU81:BP81)</f>
        <v>0</v>
      </c>
      <c r="AT81" s="149">
        <f t="shared" si="28"/>
        <v>0</v>
      </c>
      <c r="AU81" s="144">
        <f t="shared" ref="AU81:AV81" si="41">SUM(AU62,AU69:AU72,AU77:AU80)*0.05</f>
        <v>0</v>
      </c>
      <c r="AV81" s="144">
        <f t="shared" si="41"/>
        <v>0</v>
      </c>
      <c r="AW81" s="144"/>
      <c r="AX81" s="144"/>
      <c r="AY81" s="144"/>
      <c r="AZ81" s="144"/>
      <c r="BA81" s="144"/>
      <c r="BB81" s="144"/>
      <c r="BC81" s="144"/>
      <c r="BD81" s="144"/>
      <c r="BE81" s="144"/>
      <c r="BF81" s="144"/>
      <c r="BG81" s="144"/>
      <c r="BH81" s="144"/>
      <c r="BI81" s="144"/>
      <c r="BJ81" s="144"/>
      <c r="BK81" s="141"/>
    </row>
    <row r="82" spans="1:68">
      <c r="A82" s="34"/>
      <c r="H82" s="196"/>
      <c r="I82" s="200"/>
      <c r="J82" s="15"/>
      <c r="K82" s="15"/>
      <c r="L82" s="15"/>
      <c r="M82" s="15"/>
      <c r="N82" s="15"/>
      <c r="Q82" s="17"/>
      <c r="T82" s="145"/>
      <c r="U82" s="145"/>
      <c r="V82" s="145"/>
      <c r="W82" s="145"/>
      <c r="X82" s="145"/>
      <c r="AG82" s="141"/>
      <c r="AH82" s="141"/>
      <c r="AI82" s="141"/>
      <c r="AJ82" s="141"/>
      <c r="AK82" s="141"/>
      <c r="AL82" s="141"/>
      <c r="AM82" s="141"/>
      <c r="AN82" s="320"/>
      <c r="AO82" s="320"/>
      <c r="AP82" s="320"/>
      <c r="AR82" s="144"/>
      <c r="AS82" s="98">
        <f>NPV('AMX Global Tab (C)'!$B$13,AU82:BP82)</f>
        <v>0</v>
      </c>
      <c r="AT82" s="149">
        <f t="shared" si="28"/>
        <v>0</v>
      </c>
      <c r="AU82" s="144"/>
      <c r="AV82" s="144"/>
      <c r="AW82" s="144">
        <f t="shared" ref="AW82:BG83" si="42">($I82*(1+$J82)*Y82)*(1+($K82+$L82))</f>
        <v>0</v>
      </c>
      <c r="AX82" s="144">
        <f t="shared" si="42"/>
        <v>0</v>
      </c>
      <c r="AY82" s="144">
        <f t="shared" si="42"/>
        <v>0</v>
      </c>
      <c r="AZ82" s="144">
        <f t="shared" si="42"/>
        <v>0</v>
      </c>
      <c r="BA82" s="144">
        <f t="shared" si="42"/>
        <v>0</v>
      </c>
      <c r="BB82" s="144">
        <f t="shared" si="42"/>
        <v>0</v>
      </c>
      <c r="BC82" s="144">
        <f t="shared" si="42"/>
        <v>0</v>
      </c>
      <c r="BD82" s="144">
        <f t="shared" si="42"/>
        <v>0</v>
      </c>
      <c r="BE82" s="144">
        <f t="shared" si="42"/>
        <v>0</v>
      </c>
      <c r="BF82" s="144">
        <f t="shared" si="42"/>
        <v>0</v>
      </c>
      <c r="BG82" s="144">
        <f t="shared" si="42"/>
        <v>0</v>
      </c>
      <c r="BH82" s="144">
        <f t="shared" ref="BH82:BJ83" si="43">($I82*(1+$J82)*AK82)*(1+($K82+$L82))</f>
        <v>0</v>
      </c>
      <c r="BI82" s="144">
        <f t="shared" si="43"/>
        <v>0</v>
      </c>
      <c r="BJ82" s="144">
        <f t="shared" si="43"/>
        <v>0</v>
      </c>
      <c r="BK82" s="141"/>
    </row>
    <row r="83" spans="1:68">
      <c r="A83" s="71" t="s">
        <v>1</v>
      </c>
      <c r="H83" s="196"/>
      <c r="I83" s="198"/>
      <c r="J83" s="143"/>
      <c r="L83" s="143"/>
      <c r="N83" s="143"/>
      <c r="Q83" s="17"/>
      <c r="R83" s="108"/>
      <c r="T83" s="145"/>
      <c r="U83" s="145"/>
      <c r="V83" s="145"/>
      <c r="W83" s="145"/>
      <c r="X83" s="145"/>
      <c r="AG83" s="141"/>
      <c r="AH83" s="141"/>
      <c r="AI83" s="141"/>
      <c r="AJ83" s="141"/>
      <c r="AK83" s="141"/>
      <c r="AL83" s="141"/>
      <c r="AM83" s="141"/>
      <c r="AN83" s="320"/>
      <c r="AO83" s="320"/>
      <c r="AP83" s="320"/>
      <c r="AR83" s="144">
        <f>($I83*(1+$J83)*T83)*(1+($K83+$L83))</f>
        <v>0</v>
      </c>
      <c r="AS83" s="98">
        <f>NPV('AMX Global Tab (C)'!$B$13,AU83:BP83)</f>
        <v>0</v>
      </c>
      <c r="AT83" s="149">
        <f t="shared" si="28"/>
        <v>0</v>
      </c>
      <c r="AU83" s="144">
        <f>($I83*(1+$J83)*W83)*(1+($K83+$L83))</f>
        <v>0</v>
      </c>
      <c r="AV83" s="144">
        <f>($I83*(1+$J83)*X83)*(1+($K83+$L83))</f>
        <v>0</v>
      </c>
      <c r="AW83" s="144">
        <f t="shared" si="42"/>
        <v>0</v>
      </c>
      <c r="AX83" s="144">
        <f t="shared" si="42"/>
        <v>0</v>
      </c>
      <c r="AY83" s="144">
        <f t="shared" si="42"/>
        <v>0</v>
      </c>
      <c r="AZ83" s="144">
        <f t="shared" si="42"/>
        <v>0</v>
      </c>
      <c r="BA83" s="144">
        <f t="shared" si="42"/>
        <v>0</v>
      </c>
      <c r="BB83" s="144">
        <f t="shared" si="42"/>
        <v>0</v>
      </c>
      <c r="BC83" s="144">
        <f t="shared" si="42"/>
        <v>0</v>
      </c>
      <c r="BD83" s="144">
        <f t="shared" si="42"/>
        <v>0</v>
      </c>
      <c r="BE83" s="144">
        <f t="shared" si="42"/>
        <v>0</v>
      </c>
      <c r="BF83" s="144">
        <f t="shared" si="42"/>
        <v>0</v>
      </c>
      <c r="BG83" s="144">
        <f t="shared" si="42"/>
        <v>0</v>
      </c>
      <c r="BH83" s="144">
        <f t="shared" si="43"/>
        <v>0</v>
      </c>
      <c r="BI83" s="144">
        <f t="shared" si="43"/>
        <v>0</v>
      </c>
      <c r="BJ83" s="144">
        <f t="shared" si="43"/>
        <v>0</v>
      </c>
      <c r="BK83" s="141"/>
    </row>
    <row r="84" spans="1:68">
      <c r="A84" s="141" t="s">
        <v>30</v>
      </c>
      <c r="E84" s="141" t="s">
        <v>40</v>
      </c>
      <c r="H84" s="196" t="s">
        <v>1</v>
      </c>
      <c r="I84" s="449">
        <v>810250</v>
      </c>
      <c r="J84" s="143">
        <v>0</v>
      </c>
      <c r="K84" s="143">
        <v>0</v>
      </c>
      <c r="L84" s="143">
        <v>0</v>
      </c>
      <c r="M84" s="143"/>
      <c r="N84" s="143"/>
      <c r="O84" s="141" t="s">
        <v>33</v>
      </c>
      <c r="P84" s="141" t="s">
        <v>36</v>
      </c>
      <c r="Q84" s="17"/>
      <c r="R84" s="451"/>
      <c r="S84" s="451"/>
      <c r="T84" s="451">
        <v>0</v>
      </c>
      <c r="U84" s="451">
        <v>0</v>
      </c>
      <c r="V84" s="451"/>
      <c r="W84" s="454">
        <f>$U$37*'AMX Global Tab (C)'!E83</f>
        <v>0</v>
      </c>
      <c r="X84" s="454">
        <f>$U$37*'AMX Global Tab (C)'!F83</f>
        <v>0</v>
      </c>
      <c r="Y84" s="454">
        <v>0</v>
      </c>
      <c r="Z84" s="454">
        <v>0</v>
      </c>
      <c r="AA84" s="454">
        <v>1</v>
      </c>
      <c r="AB84" s="454">
        <v>1</v>
      </c>
      <c r="AC84" s="454">
        <v>1</v>
      </c>
      <c r="AD84" s="454">
        <v>1</v>
      </c>
      <c r="AE84" s="454">
        <v>1</v>
      </c>
      <c r="AF84" s="454">
        <v>1</v>
      </c>
      <c r="AG84" s="454">
        <v>1</v>
      </c>
      <c r="AH84" s="454">
        <v>1</v>
      </c>
      <c r="AI84" s="454">
        <v>1</v>
      </c>
      <c r="AJ84" s="454">
        <v>1</v>
      </c>
      <c r="AK84" s="454">
        <v>1</v>
      </c>
      <c r="AL84" s="454">
        <v>1</v>
      </c>
      <c r="AM84" s="454">
        <v>1</v>
      </c>
      <c r="AN84" s="454">
        <v>1</v>
      </c>
      <c r="AO84" s="454">
        <v>1</v>
      </c>
      <c r="AP84" s="454">
        <v>1</v>
      </c>
      <c r="AQ84" s="16"/>
      <c r="AR84" s="144">
        <f>T84</f>
        <v>0</v>
      </c>
      <c r="AS84" s="98">
        <f>NPV('AMX Global Tab (C)'!$B$13,AU84:BP84)</f>
        <v>6296355.6718312828</v>
      </c>
      <c r="AT84" s="149">
        <f t="shared" si="28"/>
        <v>13730517.153566992</v>
      </c>
      <c r="AU84" s="144">
        <f t="shared" ref="AU84:AX85" si="44">W84</f>
        <v>0</v>
      </c>
      <c r="AV84" s="144">
        <f t="shared" si="44"/>
        <v>0</v>
      </c>
      <c r="AW84" s="144">
        <f t="shared" si="44"/>
        <v>0</v>
      </c>
      <c r="AX84" s="144">
        <f t="shared" si="44"/>
        <v>0</v>
      </c>
      <c r="AY84" s="144"/>
      <c r="AZ84" s="144"/>
      <c r="BA84" s="144"/>
      <c r="BB84" s="144">
        <f>($I84*(1+$J84)*'AMX Global Tab (C)'!R31)</f>
        <v>967480.87326262239</v>
      </c>
      <c r="BC84" s="144">
        <f>($I84*(1+$J84)*'AMX Global Tab (C)'!S31)</f>
        <v>996505.29946050106</v>
      </c>
      <c r="BD84" s="144">
        <f>($I84*(1+$J84)*'AMX Global Tab (C)'!T31)</f>
        <v>1026400.4584443162</v>
      </c>
      <c r="BE84" s="144">
        <f>($I84*(1+$J84)*'AMX Global Tab (C)'!U31)</f>
        <v>1057192.4721976456</v>
      </c>
      <c r="BF84" s="144">
        <f>($I84*(1+$J84)*'AMX Global Tab (C)'!V31)</f>
        <v>1088908.2463635751</v>
      </c>
      <c r="BG84" s="322">
        <f>($I84*(1+$J84)*'AMX Global Tab (C)'!W31)</f>
        <v>1121575.4937544824</v>
      </c>
      <c r="BH84" s="322">
        <f>($I84*(1+$J84)*'AMX Global Tab (C)'!X31)</f>
        <v>1155222.7585671167</v>
      </c>
      <c r="BI84" s="322">
        <f>($I84*(1+$J84)*'AMX Global Tab (C)'!Y31)</f>
        <v>1189879.4413241304</v>
      </c>
      <c r="BJ84" s="322">
        <f>($I84*(1+$J84)*'AMX Global Tab (C)'!Z31)</f>
        <v>1225575.8245638544</v>
      </c>
      <c r="BK84" s="322">
        <f>($I84*(1+$J84)*'AMX Global Tab (C)'!AA31)</f>
        <v>1262343.0993007701</v>
      </c>
      <c r="BL84" s="322">
        <f>($I84*(1+$J84)*'AMX Global Tab (C)'!AB31)</f>
        <v>1300213.3922797933</v>
      </c>
      <c r="BM84" s="322">
        <f>($I84*(1+$J84)*'AMX Global Tab (C)'!AC31)</f>
        <v>1339219.7940481871</v>
      </c>
      <c r="BN84" s="322">
        <f>($I84*(1+$J84)*'AMX Global Tab (C)'!AD31)</f>
        <v>0</v>
      </c>
      <c r="BO84" s="322">
        <f>($I84*(1+$J84)*'AMX Global Tab (C)'!AE31)</f>
        <v>0</v>
      </c>
      <c r="BP84" s="322">
        <f>($I84*(1+$J84)*'AMX Global Tab (C)'!AF31)</f>
        <v>0</v>
      </c>
    </row>
    <row r="85" spans="1:68">
      <c r="A85" s="141" t="s">
        <v>65</v>
      </c>
      <c r="E85" s="141" t="s">
        <v>40</v>
      </c>
      <c r="H85" s="196" t="s">
        <v>1</v>
      </c>
      <c r="I85" s="449">
        <v>7500</v>
      </c>
      <c r="J85" s="143">
        <v>0</v>
      </c>
      <c r="K85" s="143">
        <v>0</v>
      </c>
      <c r="L85" s="143">
        <v>0</v>
      </c>
      <c r="M85" s="143"/>
      <c r="N85" s="143"/>
      <c r="O85" s="141" t="s">
        <v>33</v>
      </c>
      <c r="P85" s="141" t="s">
        <v>36</v>
      </c>
      <c r="Q85" s="17"/>
      <c r="R85" s="451"/>
      <c r="S85" s="451"/>
      <c r="T85" s="451">
        <v>0</v>
      </c>
      <c r="U85" s="451">
        <v>0</v>
      </c>
      <c r="V85" s="451"/>
      <c r="W85" s="454">
        <f>$U$38*'AMX Global Tab (C)'!E83</f>
        <v>0</v>
      </c>
      <c r="X85" s="454">
        <f>$U$38*'AMX Global Tab (C)'!F83</f>
        <v>0</v>
      </c>
      <c r="Y85" s="454">
        <v>0</v>
      </c>
      <c r="Z85" s="454">
        <v>0</v>
      </c>
      <c r="AA85" s="454">
        <v>1</v>
      </c>
      <c r="AB85" s="454">
        <v>1</v>
      </c>
      <c r="AC85" s="454">
        <v>1</v>
      </c>
      <c r="AD85" s="454">
        <v>1</v>
      </c>
      <c r="AE85" s="454">
        <v>1</v>
      </c>
      <c r="AF85" s="454">
        <v>1</v>
      </c>
      <c r="AG85" s="454">
        <v>1</v>
      </c>
      <c r="AH85" s="454">
        <v>1</v>
      </c>
      <c r="AI85" s="454">
        <v>1</v>
      </c>
      <c r="AJ85" s="454">
        <v>1</v>
      </c>
      <c r="AK85" s="454">
        <v>1</v>
      </c>
      <c r="AL85" s="454">
        <v>1</v>
      </c>
      <c r="AM85" s="454">
        <v>1</v>
      </c>
      <c r="AN85" s="454">
        <v>1</v>
      </c>
      <c r="AO85" s="454">
        <v>1</v>
      </c>
      <c r="AP85" s="454">
        <v>1</v>
      </c>
      <c r="AQ85" s="16"/>
      <c r="AR85" s="144">
        <f>T85</f>
        <v>0</v>
      </c>
      <c r="AS85" s="98">
        <f>NPV('AMX Global Tab (C)'!$B$13,AU85:BP85)</f>
        <v>58281.601405411428</v>
      </c>
      <c r="AT85" s="149">
        <f t="shared" si="28"/>
        <v>127095.19117772595</v>
      </c>
      <c r="AU85" s="144">
        <f t="shared" si="44"/>
        <v>0</v>
      </c>
      <c r="AV85" s="144">
        <f t="shared" si="44"/>
        <v>0</v>
      </c>
      <c r="AW85" s="144">
        <f t="shared" si="44"/>
        <v>0</v>
      </c>
      <c r="AX85" s="144">
        <f t="shared" si="44"/>
        <v>0</v>
      </c>
      <c r="AY85" s="144"/>
      <c r="AZ85" s="144"/>
      <c r="BA85" s="144"/>
      <c r="BB85" s="144">
        <f>($I85*(1+$J85)*'AMX Global Tab (C)'!R31)</f>
        <v>8955.3922239675012</v>
      </c>
      <c r="BC85" s="144">
        <f>($I85*(1+$J85)*'AMX Global Tab (C)'!S31)</f>
        <v>9224.053990686527</v>
      </c>
      <c r="BD85" s="144">
        <f>($I85*(1+$J85)*'AMX Global Tab (C)'!T31)</f>
        <v>9500.7756104071232</v>
      </c>
      <c r="BE85" s="144">
        <f>($I85*(1+$J85)*'AMX Global Tab (C)'!U31)</f>
        <v>9785.7988787193372</v>
      </c>
      <c r="BF85" s="144">
        <f>($I85*(1+$J85)*'AMX Global Tab (C)'!V31)</f>
        <v>10079.372845080916</v>
      </c>
      <c r="BG85" s="322">
        <f>($I85*(1+$J85)*'AMX Global Tab (C)'!W31)</f>
        <v>10381.754030433345</v>
      </c>
      <c r="BH85" s="322">
        <f>($I85*(1+$J85)*'AMX Global Tab (C)'!X31)</f>
        <v>10693.206651346345</v>
      </c>
      <c r="BI85" s="322">
        <f>($I85*(1+$J85)*'AMX Global Tab (C)'!Y31)</f>
        <v>11014.002850886736</v>
      </c>
      <c r="BJ85" s="322">
        <f>($I85*(1+$J85)*'AMX Global Tab (C)'!Z31)</f>
        <v>11344.422936413339</v>
      </c>
      <c r="BK85" s="322">
        <f>($I85*(1+$J85)*'AMX Global Tab (C)'!AA31)</f>
        <v>11684.75562450574</v>
      </c>
      <c r="BL85" s="322">
        <f>($I85*(1+$J85)*'AMX Global Tab (C)'!AB31)</f>
        <v>12035.298293240912</v>
      </c>
      <c r="BM85" s="322">
        <f>($I85*(1+$J85)*'AMX Global Tab (C)'!AC31)</f>
        <v>12396.357242038141</v>
      </c>
      <c r="BN85" s="322">
        <f>($I85*(1+$J85)*'AMX Global Tab (C)'!AD31)</f>
        <v>0</v>
      </c>
      <c r="BO85" s="322">
        <f>($I85*(1+$J85)*'AMX Global Tab (C)'!AE31)</f>
        <v>0</v>
      </c>
      <c r="BP85" s="322">
        <f>($I85*(1+$J85)*'AMX Global Tab (C)'!AF31)</f>
        <v>0</v>
      </c>
    </row>
    <row r="86" spans="1:68">
      <c r="H86" s="196"/>
      <c r="I86" s="196"/>
      <c r="J86" s="143"/>
      <c r="K86" s="143"/>
      <c r="L86" s="143"/>
      <c r="M86" s="143"/>
      <c r="N86" s="143"/>
      <c r="Q86" s="17"/>
      <c r="S86" s="141"/>
      <c r="AG86" s="141"/>
      <c r="AH86" s="141"/>
      <c r="AI86" s="141"/>
      <c r="AJ86" s="141"/>
      <c r="AK86" s="141"/>
      <c r="AL86" s="141"/>
      <c r="AM86" s="141"/>
      <c r="AN86" s="320"/>
      <c r="AO86" s="320"/>
      <c r="AP86" s="320"/>
      <c r="AS86" s="98">
        <f>NPV('AMX Global Tab (C)'!$B$13,AU86:BP86)</f>
        <v>0</v>
      </c>
      <c r="AT86" s="149">
        <f t="shared" si="28"/>
        <v>0</v>
      </c>
      <c r="BG86" s="141"/>
      <c r="BH86" s="141"/>
      <c r="BI86" s="141"/>
      <c r="BJ86" s="141"/>
      <c r="BK86" s="141"/>
    </row>
    <row r="87" spans="1:68">
      <c r="H87" s="196"/>
      <c r="I87" s="196"/>
      <c r="Q87" s="17"/>
      <c r="S87" s="141"/>
      <c r="AG87" s="141"/>
      <c r="AH87" s="141"/>
      <c r="AI87" s="141"/>
      <c r="AJ87" s="141"/>
      <c r="AK87" s="141"/>
      <c r="AL87" s="141"/>
      <c r="AM87" s="141"/>
      <c r="AN87" s="320"/>
      <c r="AO87" s="320"/>
      <c r="AP87" s="320"/>
      <c r="AS87" s="98">
        <f>NPV('AMX Global Tab (C)'!$B$13,AU87:BP87)</f>
        <v>0</v>
      </c>
      <c r="AT87" s="149">
        <f t="shared" si="28"/>
        <v>0</v>
      </c>
      <c r="BG87" s="141"/>
      <c r="BH87" s="141"/>
      <c r="BI87" s="141"/>
      <c r="BJ87" s="141"/>
      <c r="BK87" s="141"/>
    </row>
    <row r="88" spans="1:68">
      <c r="H88" s="196"/>
      <c r="I88" s="196"/>
      <c r="Q88" s="17"/>
      <c r="S88" s="141"/>
      <c r="AG88" s="141"/>
      <c r="AH88" s="141"/>
      <c r="AI88" s="141"/>
      <c r="AJ88" s="141"/>
      <c r="AK88" s="141"/>
      <c r="AL88" s="141"/>
      <c r="AM88" s="141"/>
      <c r="AN88" s="320"/>
      <c r="AO88" s="320"/>
      <c r="AP88" s="320"/>
      <c r="AS88" s="98">
        <f>NPV('AMX Global Tab (C)'!$B$13,AU88:BP88)</f>
        <v>0</v>
      </c>
      <c r="AT88" s="149">
        <f t="shared" si="28"/>
        <v>0</v>
      </c>
      <c r="BG88" s="141"/>
      <c r="BH88" s="141"/>
      <c r="BI88" s="141"/>
      <c r="BJ88" s="141"/>
      <c r="BK88" s="141"/>
    </row>
    <row r="89" spans="1:68" s="142" customFormat="1">
      <c r="A89" s="142" t="s">
        <v>5</v>
      </c>
      <c r="B89" s="142" t="s">
        <v>4</v>
      </c>
      <c r="C89" s="142" t="s">
        <v>66</v>
      </c>
      <c r="D89" s="142" t="s">
        <v>29</v>
      </c>
      <c r="E89" s="142" t="s">
        <v>39</v>
      </c>
      <c r="F89" s="142" t="s">
        <v>44</v>
      </c>
      <c r="G89" s="142" t="s">
        <v>43</v>
      </c>
      <c r="H89" s="201" t="s">
        <v>10</v>
      </c>
      <c r="I89" s="202" t="s">
        <v>6</v>
      </c>
      <c r="J89" s="12" t="s">
        <v>9</v>
      </c>
      <c r="K89" s="12" t="s">
        <v>7</v>
      </c>
      <c r="L89" s="12" t="s">
        <v>8</v>
      </c>
      <c r="M89" s="12" t="s">
        <v>45</v>
      </c>
      <c r="N89" s="12" t="s">
        <v>64</v>
      </c>
      <c r="O89" s="142" t="s">
        <v>13</v>
      </c>
      <c r="P89" s="142" t="s">
        <v>34</v>
      </c>
      <c r="Q89" s="18"/>
      <c r="R89" s="18"/>
      <c r="T89" s="142">
        <v>2015</v>
      </c>
      <c r="U89" s="142">
        <v>2016</v>
      </c>
      <c r="V89" s="142">
        <v>2017</v>
      </c>
      <c r="W89" s="142">
        <v>2018</v>
      </c>
      <c r="X89" s="142">
        <v>2019</v>
      </c>
      <c r="Y89" s="142">
        <v>2020</v>
      </c>
      <c r="Z89" s="142">
        <v>2021</v>
      </c>
      <c r="AA89" s="142">
        <v>2022</v>
      </c>
      <c r="AB89" s="142">
        <v>2023</v>
      </c>
      <c r="AC89" s="142">
        <v>2024</v>
      </c>
      <c r="AD89" s="142">
        <v>2025</v>
      </c>
      <c r="AE89" s="142">
        <v>2026</v>
      </c>
      <c r="AF89" s="142">
        <v>2027</v>
      </c>
      <c r="AG89" s="18"/>
      <c r="AN89" s="321"/>
      <c r="AO89" s="321"/>
      <c r="AP89" s="321"/>
      <c r="AS89" s="98">
        <f>NPV('AMX Global Tab (C)'!$B$13,AU89:BP89)</f>
        <v>21006.557279568824</v>
      </c>
      <c r="AT89" s="149">
        <f t="shared" si="28"/>
        <v>44583</v>
      </c>
      <c r="AU89" s="142">
        <v>2016</v>
      </c>
      <c r="AV89" s="142">
        <v>2017</v>
      </c>
      <c r="AW89" s="142">
        <v>2018</v>
      </c>
      <c r="AX89" s="142">
        <v>2019</v>
      </c>
      <c r="AY89" s="142">
        <v>2020</v>
      </c>
      <c r="AZ89" s="142">
        <v>2021</v>
      </c>
      <c r="BA89" s="142">
        <v>2022</v>
      </c>
      <c r="BB89" s="142">
        <v>2023</v>
      </c>
      <c r="BC89" s="142">
        <v>2024</v>
      </c>
      <c r="BD89" s="142">
        <v>2025</v>
      </c>
      <c r="BE89" s="142">
        <v>2026</v>
      </c>
      <c r="BF89" s="142">
        <v>2027</v>
      </c>
      <c r="BG89" s="321">
        <v>2028</v>
      </c>
      <c r="BH89" s="321">
        <v>2029</v>
      </c>
      <c r="BI89" s="321">
        <v>2030</v>
      </c>
      <c r="BJ89" s="321">
        <v>2031</v>
      </c>
      <c r="BK89" s="321">
        <v>2032</v>
      </c>
      <c r="BL89" s="321">
        <v>2033</v>
      </c>
      <c r="BM89" s="321">
        <v>2034</v>
      </c>
      <c r="BN89" s="321">
        <v>2035</v>
      </c>
      <c r="BO89" s="321">
        <v>2036</v>
      </c>
      <c r="BP89" s="321">
        <v>2037</v>
      </c>
    </row>
    <row r="90" spans="1:68">
      <c r="H90" s="196"/>
      <c r="I90" s="200"/>
      <c r="J90" s="15"/>
      <c r="K90" s="15"/>
      <c r="L90" s="15"/>
      <c r="M90" s="15"/>
      <c r="N90" s="15"/>
      <c r="Q90" s="17"/>
      <c r="R90" s="17"/>
      <c r="S90" s="141"/>
      <c r="AG90" s="17"/>
      <c r="AH90" s="141"/>
      <c r="AI90" s="141"/>
      <c r="AJ90" s="141"/>
      <c r="AK90" s="141"/>
      <c r="AL90" s="141"/>
      <c r="AM90" s="141"/>
      <c r="AN90" s="320"/>
      <c r="AO90" s="320"/>
      <c r="AP90" s="320"/>
      <c r="AS90" s="98">
        <f>NPV('AMX Global Tab (C)'!$B$13,AU90:BP90)</f>
        <v>0</v>
      </c>
      <c r="AT90" s="149">
        <f t="shared" si="28"/>
        <v>0</v>
      </c>
      <c r="AU90" s="144">
        <f t="shared" ref="AU90:BF90" si="45">($I90*(1+$J90)*U90)*(1+($K90+$L90))</f>
        <v>0</v>
      </c>
      <c r="AV90" s="144">
        <f t="shared" si="45"/>
        <v>0</v>
      </c>
      <c r="AW90" s="144">
        <f t="shared" si="45"/>
        <v>0</v>
      </c>
      <c r="AX90" s="144">
        <f t="shared" si="45"/>
        <v>0</v>
      </c>
      <c r="AY90" s="144">
        <f t="shared" si="45"/>
        <v>0</v>
      </c>
      <c r="AZ90" s="144">
        <f t="shared" si="45"/>
        <v>0</v>
      </c>
      <c r="BA90" s="144">
        <f t="shared" si="45"/>
        <v>0</v>
      </c>
      <c r="BB90" s="144">
        <f t="shared" si="45"/>
        <v>0</v>
      </c>
      <c r="BC90" s="144">
        <f t="shared" si="45"/>
        <v>0</v>
      </c>
      <c r="BD90" s="144">
        <f t="shared" si="45"/>
        <v>0</v>
      </c>
      <c r="BE90" s="144">
        <f t="shared" si="45"/>
        <v>0</v>
      </c>
      <c r="BF90" s="144">
        <f t="shared" si="45"/>
        <v>0</v>
      </c>
      <c r="BG90" s="322">
        <f t="shared" ref="BG90:BP90" si="46">($I90*(1+$J90)*AG90)*(1+($K90+$L90))</f>
        <v>0</v>
      </c>
      <c r="BH90" s="322">
        <f t="shared" si="46"/>
        <v>0</v>
      </c>
      <c r="BI90" s="322">
        <f t="shared" si="46"/>
        <v>0</v>
      </c>
      <c r="BJ90" s="322">
        <f t="shared" si="46"/>
        <v>0</v>
      </c>
      <c r="BK90" s="322">
        <f t="shared" si="46"/>
        <v>0</v>
      </c>
      <c r="BL90" s="322">
        <f t="shared" si="46"/>
        <v>0</v>
      </c>
      <c r="BM90" s="322">
        <f t="shared" si="46"/>
        <v>0</v>
      </c>
      <c r="BN90" s="322">
        <f t="shared" si="46"/>
        <v>0</v>
      </c>
      <c r="BO90" s="322">
        <f t="shared" si="46"/>
        <v>0</v>
      </c>
      <c r="BP90" s="322">
        <f t="shared" si="46"/>
        <v>0</v>
      </c>
    </row>
    <row r="91" spans="1:68">
      <c r="A91" s="27" t="s">
        <v>340</v>
      </c>
      <c r="H91" s="196"/>
      <c r="I91" s="196"/>
      <c r="Q91" s="141"/>
      <c r="R91" s="141"/>
      <c r="S91" s="141"/>
      <c r="AG91" s="141"/>
      <c r="AH91" s="141"/>
      <c r="AI91" s="141"/>
      <c r="AJ91" s="141"/>
      <c r="AK91" s="141"/>
      <c r="AL91" s="141"/>
      <c r="AM91" s="141"/>
      <c r="AN91" s="320"/>
      <c r="AO91" s="320"/>
      <c r="AP91" s="320"/>
      <c r="AS91" s="98">
        <f>NPV('AMX Global Tab (C)'!$B$13,AU91:BP91)</f>
        <v>0</v>
      </c>
      <c r="AT91" s="149">
        <f t="shared" si="28"/>
        <v>0</v>
      </c>
      <c r="BG91" s="320"/>
      <c r="BH91" s="320"/>
      <c r="BI91" s="320"/>
      <c r="BJ91" s="320"/>
      <c r="BK91" s="320"/>
      <c r="BL91" s="320"/>
      <c r="BM91" s="320"/>
      <c r="BN91" s="320"/>
      <c r="BO91" s="320"/>
      <c r="BP91" s="320"/>
    </row>
    <row r="92" spans="1:68">
      <c r="A92" s="141" t="s">
        <v>477</v>
      </c>
      <c r="E92" s="141" t="s">
        <v>354</v>
      </c>
      <c r="F92" s="141" t="s">
        <v>353</v>
      </c>
      <c r="H92" s="196" t="s">
        <v>11</v>
      </c>
      <c r="I92" s="455">
        <v>35.35</v>
      </c>
      <c r="J92" s="115">
        <v>0.1</v>
      </c>
      <c r="K92" s="143">
        <v>0.12</v>
      </c>
      <c r="L92" s="77">
        <v>9.5000000000000001E-2</v>
      </c>
      <c r="M92" s="15"/>
      <c r="N92" s="15"/>
      <c r="Q92" s="17"/>
      <c r="R92" s="451"/>
      <c r="S92" s="451"/>
      <c r="T92" s="451"/>
      <c r="U92" s="451"/>
      <c r="V92" s="451">
        <v>8000</v>
      </c>
      <c r="W92" s="451">
        <v>8000</v>
      </c>
      <c r="X92" s="451">
        <v>20000</v>
      </c>
      <c r="Y92" s="451">
        <v>20000</v>
      </c>
      <c r="Z92" s="451">
        <v>20000</v>
      </c>
      <c r="AA92" s="451">
        <v>20000</v>
      </c>
      <c r="AB92" s="451">
        <v>0</v>
      </c>
      <c r="AC92" s="451">
        <v>0</v>
      </c>
      <c r="AD92" s="451">
        <v>0</v>
      </c>
      <c r="AE92" s="451">
        <v>0</v>
      </c>
      <c r="AF92" s="451">
        <v>0</v>
      </c>
      <c r="AG92" s="451"/>
      <c r="AH92" s="451"/>
      <c r="AI92" s="451"/>
      <c r="AJ92" s="451"/>
      <c r="AK92" s="451"/>
      <c r="AL92" s="451"/>
      <c r="AM92" s="451"/>
      <c r="AN92" s="451"/>
      <c r="AO92" s="451"/>
      <c r="AP92" s="451"/>
      <c r="AS92" s="98">
        <f>NPV('AMX Global Tab (C)'!$B$13,AU92:BP92)</f>
        <v>3139194.4921615664</v>
      </c>
      <c r="AT92" s="149">
        <f t="shared" si="28"/>
        <v>4535546.4000000004</v>
      </c>
      <c r="AU92" s="144">
        <f t="shared" ref="AU92:BB94" si="47">($I92*(1+$J92)*U92)*(1+($K92+$L92))</f>
        <v>0</v>
      </c>
      <c r="AV92" s="144">
        <f t="shared" si="47"/>
        <v>377962.20000000007</v>
      </c>
      <c r="AW92" s="144">
        <f t="shared" si="47"/>
        <v>377962.20000000007</v>
      </c>
      <c r="AX92" s="144">
        <f t="shared" si="47"/>
        <v>944905.50000000023</v>
      </c>
      <c r="AY92" s="144">
        <f t="shared" si="47"/>
        <v>944905.50000000023</v>
      </c>
      <c r="AZ92" s="144">
        <f t="shared" si="47"/>
        <v>944905.50000000023</v>
      </c>
      <c r="BA92" s="144">
        <f t="shared" si="47"/>
        <v>944905.50000000023</v>
      </c>
      <c r="BB92" s="144">
        <f t="shared" si="47"/>
        <v>0</v>
      </c>
      <c r="BC92" s="144">
        <f t="shared" ref="BC92" si="48">($I92*(1+$J92)*AC92)*(1+($K92+$L92))</f>
        <v>0</v>
      </c>
      <c r="BD92" s="144">
        <f t="shared" ref="BD92" si="49">($I92*(1+$J92)*AD92)*(1+($K92+$L92))</f>
        <v>0</v>
      </c>
      <c r="BE92" s="144">
        <f t="shared" ref="BE92" si="50">($I92*(1+$J92)*AE92)*(1+($K92+$L92))</f>
        <v>0</v>
      </c>
      <c r="BF92" s="144">
        <f t="shared" ref="BF92" si="51">($I92*(1+$J92)*AF92)*(1+($K92+$L92))</f>
        <v>0</v>
      </c>
      <c r="BG92" s="322">
        <f t="shared" ref="BG92:BG94" si="52">($I92*(1+$J92)*AG92)*(1+($K92+$L92))</f>
        <v>0</v>
      </c>
      <c r="BH92" s="322">
        <f t="shared" ref="BH92:BH94" si="53">($I92*(1+$J92)*AH92)*(1+($K92+$L92))</f>
        <v>0</v>
      </c>
      <c r="BI92" s="322">
        <f t="shared" ref="BI92:BI94" si="54">($I92*(1+$J92)*AI92)*(1+($K92+$L92))</f>
        <v>0</v>
      </c>
      <c r="BJ92" s="322">
        <f t="shared" ref="BJ92:BJ94" si="55">($I92*(1+$J92)*AJ92)*(1+($K92+$L92))</f>
        <v>0</v>
      </c>
      <c r="BK92" s="322">
        <f t="shared" ref="BK92:BK94" si="56">($I92*(1+$J92)*AK92)*(1+($K92+$L92))</f>
        <v>0</v>
      </c>
      <c r="BL92" s="322">
        <f t="shared" ref="BL92:BL94" si="57">($I92*(1+$J92)*AL92)*(1+($K92+$L92))</f>
        <v>0</v>
      </c>
      <c r="BM92" s="322">
        <f t="shared" ref="BM92:BM94" si="58">($I92*(1+$J92)*AM92)*(1+($K92+$L92))</f>
        <v>0</v>
      </c>
      <c r="BN92" s="322">
        <f t="shared" ref="BN92:BN94" si="59">($I92*(1+$J92)*AN92)*(1+($K92+$L92))</f>
        <v>0</v>
      </c>
      <c r="BO92" s="322">
        <f t="shared" ref="BO92:BO94" si="60">($I92*(1+$J92)*AO92)*(1+($K92+$L92))</f>
        <v>0</v>
      </c>
      <c r="BP92" s="322">
        <f t="shared" ref="BP92:BP94" si="61">($I92*(1+$J92)*AP92)*(1+($K92+$L92))</f>
        <v>0</v>
      </c>
    </row>
    <row r="93" spans="1:68">
      <c r="A93" s="141" t="s">
        <v>476</v>
      </c>
      <c r="E93" s="141" t="s">
        <v>479</v>
      </c>
      <c r="F93" s="141" t="s">
        <v>478</v>
      </c>
      <c r="H93" s="196" t="s">
        <v>11</v>
      </c>
      <c r="I93" s="455">
        <v>35.35</v>
      </c>
      <c r="J93" s="115">
        <v>0.1</v>
      </c>
      <c r="K93" s="143">
        <v>0.12</v>
      </c>
      <c r="L93" s="77">
        <v>9.5000000000000001E-2</v>
      </c>
      <c r="M93" s="15"/>
      <c r="N93" s="15"/>
      <c r="Q93" s="17"/>
      <c r="R93" s="451"/>
      <c r="S93" s="451"/>
      <c r="T93" s="451"/>
      <c r="U93" s="451"/>
      <c r="V93" s="451">
        <v>0</v>
      </c>
      <c r="W93" s="451">
        <v>12000</v>
      </c>
      <c r="X93" s="451">
        <v>12000</v>
      </c>
      <c r="Y93" s="451">
        <v>12000</v>
      </c>
      <c r="Z93" s="451">
        <v>12000</v>
      </c>
      <c r="AA93" s="451">
        <v>12000</v>
      </c>
      <c r="AB93" s="451"/>
      <c r="AC93" s="451"/>
      <c r="AD93" s="451"/>
      <c r="AE93" s="451"/>
      <c r="AF93" s="451"/>
      <c r="AG93" s="451"/>
      <c r="AH93" s="451"/>
      <c r="AI93" s="451"/>
      <c r="AJ93" s="451"/>
      <c r="AK93" s="451"/>
      <c r="AL93" s="451"/>
      <c r="AM93" s="451"/>
      <c r="AN93" s="451"/>
      <c r="AO93" s="451"/>
      <c r="AP93" s="451"/>
      <c r="AS93" s="98">
        <f>NPV('AMX Global Tab (C)'!$B$13,AU93:BP93)</f>
        <v>1959988.8469389332</v>
      </c>
      <c r="AT93" s="149">
        <f t="shared" si="28"/>
        <v>2834716.5000000009</v>
      </c>
      <c r="AU93" s="144">
        <f t="shared" si="47"/>
        <v>0</v>
      </c>
      <c r="AV93" s="144">
        <f t="shared" si="47"/>
        <v>0</v>
      </c>
      <c r="AW93" s="144">
        <f t="shared" si="47"/>
        <v>566943.30000000016</v>
      </c>
      <c r="AX93" s="144">
        <f t="shared" si="47"/>
        <v>566943.30000000016</v>
      </c>
      <c r="AY93" s="144">
        <f t="shared" si="47"/>
        <v>566943.30000000016</v>
      </c>
      <c r="AZ93" s="144">
        <f t="shared" si="47"/>
        <v>566943.30000000016</v>
      </c>
      <c r="BA93" s="144">
        <f t="shared" si="47"/>
        <v>566943.30000000016</v>
      </c>
      <c r="BB93" s="144">
        <f t="shared" si="47"/>
        <v>0</v>
      </c>
      <c r="BC93" s="144">
        <f t="shared" ref="BC93:BF94" si="62">($I93*(1+$J93)*AC93)*(1+($K93+$L93))</f>
        <v>0</v>
      </c>
      <c r="BD93" s="144">
        <f t="shared" si="62"/>
        <v>0</v>
      </c>
      <c r="BE93" s="144">
        <f t="shared" si="62"/>
        <v>0</v>
      </c>
      <c r="BF93" s="144">
        <f t="shared" si="62"/>
        <v>0</v>
      </c>
      <c r="BG93" s="322">
        <f t="shared" si="52"/>
        <v>0</v>
      </c>
      <c r="BH93" s="322">
        <f t="shared" si="53"/>
        <v>0</v>
      </c>
      <c r="BI93" s="322">
        <f t="shared" si="54"/>
        <v>0</v>
      </c>
      <c r="BJ93" s="322">
        <f t="shared" si="55"/>
        <v>0</v>
      </c>
      <c r="BK93" s="322">
        <f t="shared" si="56"/>
        <v>0</v>
      </c>
      <c r="BL93" s="322">
        <f t="shared" si="57"/>
        <v>0</v>
      </c>
      <c r="BM93" s="322">
        <f t="shared" si="58"/>
        <v>0</v>
      </c>
      <c r="BN93" s="322">
        <f t="shared" si="59"/>
        <v>0</v>
      </c>
      <c r="BO93" s="322">
        <f t="shared" si="60"/>
        <v>0</v>
      </c>
      <c r="BP93" s="322">
        <f t="shared" si="61"/>
        <v>0</v>
      </c>
    </row>
    <row r="94" spans="1:68">
      <c r="A94" s="141" t="s">
        <v>480</v>
      </c>
      <c r="E94" s="141" t="s">
        <v>354</v>
      </c>
      <c r="F94" s="141" t="s">
        <v>353</v>
      </c>
      <c r="H94" s="196" t="s">
        <v>11</v>
      </c>
      <c r="I94" s="448">
        <v>125</v>
      </c>
      <c r="J94" s="115">
        <v>0.1</v>
      </c>
      <c r="K94" s="143">
        <v>0.12</v>
      </c>
      <c r="L94" s="77">
        <v>9.5000000000000001E-2</v>
      </c>
      <c r="M94" s="15"/>
      <c r="N94" s="15"/>
      <c r="Q94" s="17"/>
      <c r="R94" s="451"/>
      <c r="S94" s="451"/>
      <c r="T94" s="451"/>
      <c r="U94" s="451"/>
      <c r="V94" s="451">
        <v>1800</v>
      </c>
      <c r="W94" s="451">
        <v>1800</v>
      </c>
      <c r="X94" s="451">
        <v>1800</v>
      </c>
      <c r="Y94" s="451">
        <v>1800</v>
      </c>
      <c r="Z94" s="451">
        <v>1800</v>
      </c>
      <c r="AA94" s="451">
        <v>1800</v>
      </c>
      <c r="AB94" s="451">
        <v>0</v>
      </c>
      <c r="AC94" s="451">
        <v>0</v>
      </c>
      <c r="AD94" s="451">
        <v>0</v>
      </c>
      <c r="AE94" s="451">
        <v>0</v>
      </c>
      <c r="AF94" s="451">
        <v>0</v>
      </c>
      <c r="AG94" s="451"/>
      <c r="AH94" s="451"/>
      <c r="AI94" s="451"/>
      <c r="AJ94" s="451"/>
      <c r="AK94" s="451"/>
      <c r="AL94" s="451"/>
      <c r="AM94" s="451"/>
      <c r="AN94" s="451"/>
      <c r="AO94" s="451"/>
      <c r="AP94" s="451"/>
      <c r="AS94" s="98">
        <f>NPV('AMX Global Tab (C)'!$B$13,AU94:BP94)</f>
        <v>1298464.1100545041</v>
      </c>
      <c r="AT94" s="149">
        <f t="shared" si="28"/>
        <v>1804275</v>
      </c>
      <c r="AU94" s="144">
        <f t="shared" si="47"/>
        <v>0</v>
      </c>
      <c r="AV94" s="144">
        <f t="shared" si="47"/>
        <v>300712.5</v>
      </c>
      <c r="AW94" s="144">
        <f t="shared" si="47"/>
        <v>300712.5</v>
      </c>
      <c r="AX94" s="144">
        <f t="shared" si="47"/>
        <v>300712.5</v>
      </c>
      <c r="AY94" s="144">
        <f t="shared" si="47"/>
        <v>300712.5</v>
      </c>
      <c r="AZ94" s="144">
        <f t="shared" si="47"/>
        <v>300712.5</v>
      </c>
      <c r="BA94" s="144">
        <f t="shared" si="47"/>
        <v>300712.5</v>
      </c>
      <c r="BB94" s="144">
        <f t="shared" si="47"/>
        <v>0</v>
      </c>
      <c r="BC94" s="144">
        <f t="shared" si="62"/>
        <v>0</v>
      </c>
      <c r="BD94" s="144">
        <f t="shared" si="62"/>
        <v>0</v>
      </c>
      <c r="BE94" s="144">
        <f t="shared" si="62"/>
        <v>0</v>
      </c>
      <c r="BF94" s="144">
        <f t="shared" si="62"/>
        <v>0</v>
      </c>
      <c r="BG94" s="322">
        <f t="shared" si="52"/>
        <v>0</v>
      </c>
      <c r="BH94" s="322">
        <f t="shared" si="53"/>
        <v>0</v>
      </c>
      <c r="BI94" s="322">
        <f t="shared" si="54"/>
        <v>0</v>
      </c>
      <c r="BJ94" s="322">
        <f t="shared" si="55"/>
        <v>0</v>
      </c>
      <c r="BK94" s="322">
        <f t="shared" si="56"/>
        <v>0</v>
      </c>
      <c r="BL94" s="322">
        <f t="shared" si="57"/>
        <v>0</v>
      </c>
      <c r="BM94" s="322">
        <f t="shared" si="58"/>
        <v>0</v>
      </c>
      <c r="BN94" s="322">
        <f t="shared" si="59"/>
        <v>0</v>
      </c>
      <c r="BO94" s="322">
        <f t="shared" si="60"/>
        <v>0</v>
      </c>
      <c r="BP94" s="322">
        <f t="shared" si="61"/>
        <v>0</v>
      </c>
    </row>
    <row r="95" spans="1:68">
      <c r="H95" s="196"/>
      <c r="I95" s="448"/>
      <c r="J95" s="115"/>
      <c r="K95" s="15"/>
      <c r="L95" s="15"/>
      <c r="M95" s="15"/>
      <c r="N95" s="15"/>
      <c r="Q95" s="17"/>
      <c r="R95" s="451"/>
      <c r="S95" s="451"/>
      <c r="T95" s="451"/>
      <c r="U95" s="451"/>
      <c r="V95" s="451"/>
      <c r="W95" s="451"/>
      <c r="X95" s="451"/>
      <c r="Y95" s="451"/>
      <c r="Z95" s="451"/>
      <c r="AA95" s="451"/>
      <c r="AB95" s="451"/>
      <c r="AC95" s="451"/>
      <c r="AD95" s="451"/>
      <c r="AE95" s="451"/>
      <c r="AF95" s="451"/>
      <c r="AG95" s="451"/>
      <c r="AH95" s="451"/>
      <c r="AI95" s="451"/>
      <c r="AJ95" s="451"/>
      <c r="AK95" s="451"/>
      <c r="AL95" s="451"/>
      <c r="AM95" s="451"/>
      <c r="AN95" s="451"/>
      <c r="AO95" s="451"/>
      <c r="AP95" s="451"/>
      <c r="AS95" s="98">
        <f>NPV('AMX Global Tab (C)'!$B$13,AU95:BP95)</f>
        <v>0</v>
      </c>
      <c r="AT95" s="149">
        <f t="shared" si="28"/>
        <v>0</v>
      </c>
      <c r="AU95" s="144"/>
      <c r="AV95" s="144"/>
      <c r="AW95" s="144"/>
      <c r="AX95" s="144"/>
      <c r="AY95" s="144"/>
      <c r="AZ95" s="144"/>
      <c r="BA95" s="144"/>
      <c r="BB95" s="144"/>
      <c r="BC95" s="144"/>
      <c r="BD95" s="144"/>
      <c r="BE95" s="144"/>
      <c r="BF95" s="144"/>
      <c r="BG95" s="322"/>
      <c r="BH95" s="322"/>
      <c r="BI95" s="322"/>
      <c r="BJ95" s="322"/>
      <c r="BK95" s="322"/>
      <c r="BL95" s="322"/>
      <c r="BM95" s="322"/>
      <c r="BN95" s="322"/>
      <c r="BO95" s="322"/>
      <c r="BP95" s="322"/>
    </row>
    <row r="96" spans="1:68">
      <c r="A96" s="27" t="s">
        <v>333</v>
      </c>
      <c r="H96" s="196"/>
      <c r="I96" s="448"/>
      <c r="J96" s="115"/>
      <c r="K96" s="15"/>
      <c r="L96" s="15"/>
      <c r="M96" s="15"/>
      <c r="N96" s="15"/>
      <c r="Q96" s="17"/>
      <c r="R96" s="451"/>
      <c r="S96" s="451"/>
      <c r="T96" s="451"/>
      <c r="U96" s="451"/>
      <c r="V96" s="451"/>
      <c r="W96" s="451"/>
      <c r="X96" s="451"/>
      <c r="Y96" s="451"/>
      <c r="Z96" s="451"/>
      <c r="AA96" s="451"/>
      <c r="AB96" s="451"/>
      <c r="AC96" s="451"/>
      <c r="AD96" s="451"/>
      <c r="AE96" s="451"/>
      <c r="AF96" s="451"/>
      <c r="AG96" s="451"/>
      <c r="AH96" s="451"/>
      <c r="AI96" s="451"/>
      <c r="AJ96" s="451"/>
      <c r="AK96" s="451"/>
      <c r="AL96" s="451"/>
      <c r="AM96" s="451"/>
      <c r="AN96" s="451"/>
      <c r="AO96" s="451"/>
      <c r="AP96" s="451"/>
      <c r="AS96" s="98">
        <f>NPV('AMX Global Tab (C)'!$B$13,AU96:BP96)</f>
        <v>0</v>
      </c>
      <c r="AT96" s="149">
        <f t="shared" si="28"/>
        <v>0</v>
      </c>
      <c r="AU96" s="144"/>
      <c r="AV96" s="144"/>
      <c r="AW96" s="144"/>
      <c r="AX96" s="144"/>
      <c r="AY96" s="144"/>
      <c r="AZ96" s="144"/>
      <c r="BA96" s="144"/>
      <c r="BB96" s="144"/>
      <c r="BC96" s="144"/>
      <c r="BD96" s="144"/>
      <c r="BE96" s="144"/>
      <c r="BF96" s="144"/>
      <c r="BG96" s="322"/>
      <c r="BH96" s="322"/>
      <c r="BI96" s="322"/>
      <c r="BJ96" s="322"/>
      <c r="BK96" s="322"/>
      <c r="BL96" s="322"/>
      <c r="BM96" s="322"/>
      <c r="BN96" s="322"/>
      <c r="BO96" s="322"/>
      <c r="BP96" s="322"/>
    </row>
    <row r="97" spans="1:68">
      <c r="A97" s="141" t="s">
        <v>345</v>
      </c>
      <c r="E97" s="141" t="s">
        <v>432</v>
      </c>
      <c r="F97" s="141" t="s">
        <v>353</v>
      </c>
      <c r="H97" s="196" t="s">
        <v>11</v>
      </c>
      <c r="I97" s="448">
        <v>53</v>
      </c>
      <c r="J97" s="115">
        <v>0.1</v>
      </c>
      <c r="K97" s="143">
        <v>0.12</v>
      </c>
      <c r="L97" s="77">
        <v>9.5000000000000001E-2</v>
      </c>
      <c r="M97" s="15"/>
      <c r="N97" s="15"/>
      <c r="Q97" s="17"/>
      <c r="R97" s="451"/>
      <c r="S97" s="451"/>
      <c r="T97" s="451"/>
      <c r="U97" s="451"/>
      <c r="V97" s="451">
        <v>40000</v>
      </c>
      <c r="W97" s="451">
        <v>60000</v>
      </c>
      <c r="X97" s="451">
        <v>60000</v>
      </c>
      <c r="Y97" s="451">
        <v>60000</v>
      </c>
      <c r="Z97" s="451">
        <v>60000</v>
      </c>
      <c r="AA97" s="451">
        <v>60000</v>
      </c>
      <c r="AB97" s="451">
        <v>0</v>
      </c>
      <c r="AC97" s="451">
        <v>0</v>
      </c>
      <c r="AD97" s="451">
        <v>0</v>
      </c>
      <c r="AE97" s="451">
        <v>0</v>
      </c>
      <c r="AF97" s="451"/>
      <c r="AG97" s="451"/>
      <c r="AH97" s="451"/>
      <c r="AI97" s="451"/>
      <c r="AJ97" s="451"/>
      <c r="AK97" s="451"/>
      <c r="AL97" s="451"/>
      <c r="AM97" s="451"/>
      <c r="AN97" s="451"/>
      <c r="AO97" s="451"/>
      <c r="AP97" s="451"/>
      <c r="AS97" s="98">
        <f>NPV('AMX Global Tab (C)'!$B$13,AU97:BP97)</f>
        <v>17132079.291983776</v>
      </c>
      <c r="AT97" s="149">
        <f t="shared" si="28"/>
        <v>24083730.000000004</v>
      </c>
      <c r="AU97" s="144">
        <f t="shared" ref="AU97:BF99" si="63">($I97*(1+$J97)*U97)*(1+($K97+$L97))</f>
        <v>0</v>
      </c>
      <c r="AV97" s="144">
        <f t="shared" si="63"/>
        <v>2833380</v>
      </c>
      <c r="AW97" s="144">
        <f t="shared" si="63"/>
        <v>4250070.0000000009</v>
      </c>
      <c r="AX97" s="144">
        <f t="shared" si="63"/>
        <v>4250070.0000000009</v>
      </c>
      <c r="AY97" s="144">
        <f t="shared" si="63"/>
        <v>4250070.0000000009</v>
      </c>
      <c r="AZ97" s="144">
        <f t="shared" si="63"/>
        <v>4250070.0000000009</v>
      </c>
      <c r="BA97" s="144">
        <f t="shared" si="63"/>
        <v>4250070.0000000009</v>
      </c>
      <c r="BB97" s="144">
        <f t="shared" si="63"/>
        <v>0</v>
      </c>
      <c r="BC97" s="144">
        <f t="shared" si="63"/>
        <v>0</v>
      </c>
      <c r="BD97" s="144">
        <f t="shared" si="63"/>
        <v>0</v>
      </c>
      <c r="BE97" s="144">
        <f t="shared" si="63"/>
        <v>0</v>
      </c>
      <c r="BF97" s="144">
        <f t="shared" si="63"/>
        <v>0</v>
      </c>
      <c r="BG97" s="322">
        <f t="shared" ref="BG97:BP99" si="64">($I97*(1+$J97)*AG97)*(1+($K97+$L97))</f>
        <v>0</v>
      </c>
      <c r="BH97" s="322">
        <f t="shared" si="64"/>
        <v>0</v>
      </c>
      <c r="BI97" s="322">
        <f t="shared" si="64"/>
        <v>0</v>
      </c>
      <c r="BJ97" s="322">
        <f t="shared" si="64"/>
        <v>0</v>
      </c>
      <c r="BK97" s="322">
        <f t="shared" si="64"/>
        <v>0</v>
      </c>
      <c r="BL97" s="322">
        <f t="shared" si="64"/>
        <v>0</v>
      </c>
      <c r="BM97" s="322">
        <f t="shared" si="64"/>
        <v>0</v>
      </c>
      <c r="BN97" s="322">
        <f t="shared" si="64"/>
        <v>0</v>
      </c>
      <c r="BO97" s="322">
        <f t="shared" si="64"/>
        <v>0</v>
      </c>
      <c r="BP97" s="322">
        <f t="shared" si="64"/>
        <v>0</v>
      </c>
    </row>
    <row r="98" spans="1:68">
      <c r="A98" s="141" t="s">
        <v>481</v>
      </c>
      <c r="E98" s="141" t="s">
        <v>354</v>
      </c>
      <c r="F98" s="141" t="s">
        <v>353</v>
      </c>
      <c r="H98" s="196" t="s">
        <v>11</v>
      </c>
      <c r="I98" s="448">
        <v>150</v>
      </c>
      <c r="J98" s="115">
        <v>0.1</v>
      </c>
      <c r="K98" s="143">
        <v>0.12</v>
      </c>
      <c r="L98" s="77">
        <v>9.5000000000000001E-2</v>
      </c>
      <c r="M98" s="15"/>
      <c r="N98" s="15"/>
      <c r="Q98" s="17"/>
      <c r="R98" s="451"/>
      <c r="S98" s="451"/>
      <c r="T98" s="451"/>
      <c r="U98" s="451"/>
      <c r="V98" s="451"/>
      <c r="W98" s="451"/>
      <c r="X98" s="451"/>
      <c r="Y98" s="451"/>
      <c r="Z98" s="451"/>
      <c r="AA98" s="451"/>
      <c r="AB98" s="451">
        <v>0</v>
      </c>
      <c r="AC98" s="451">
        <v>0</v>
      </c>
      <c r="AD98" s="451">
        <v>0</v>
      </c>
      <c r="AE98" s="451">
        <v>0</v>
      </c>
      <c r="AF98" s="451"/>
      <c r="AG98" s="451"/>
      <c r="AH98" s="451"/>
      <c r="AI98" s="451"/>
      <c r="AJ98" s="451"/>
      <c r="AK98" s="451"/>
      <c r="AL98" s="451"/>
      <c r="AM98" s="451"/>
      <c r="AN98" s="451"/>
      <c r="AO98" s="451"/>
      <c r="AP98" s="451"/>
      <c r="AS98" s="98">
        <f>NPV('AMX Global Tab (C)'!$B$13,AU98:BP98)</f>
        <v>0</v>
      </c>
      <c r="AT98" s="149">
        <f t="shared" si="28"/>
        <v>0</v>
      </c>
      <c r="AU98" s="144">
        <f t="shared" si="63"/>
        <v>0</v>
      </c>
      <c r="AV98" s="144">
        <f t="shared" si="63"/>
        <v>0</v>
      </c>
      <c r="AW98" s="144">
        <f t="shared" si="63"/>
        <v>0</v>
      </c>
      <c r="AX98" s="144">
        <f t="shared" si="63"/>
        <v>0</v>
      </c>
      <c r="AY98" s="144">
        <f t="shared" si="63"/>
        <v>0</v>
      </c>
      <c r="AZ98" s="144">
        <f t="shared" si="63"/>
        <v>0</v>
      </c>
      <c r="BA98" s="144">
        <f t="shared" si="63"/>
        <v>0</v>
      </c>
      <c r="BB98" s="144">
        <f t="shared" si="63"/>
        <v>0</v>
      </c>
      <c r="BC98" s="144">
        <f t="shared" si="63"/>
        <v>0</v>
      </c>
      <c r="BD98" s="144">
        <f t="shared" si="63"/>
        <v>0</v>
      </c>
      <c r="BE98" s="144">
        <f t="shared" si="63"/>
        <v>0</v>
      </c>
      <c r="BF98" s="144">
        <f t="shared" si="63"/>
        <v>0</v>
      </c>
      <c r="BG98" s="322">
        <f t="shared" si="64"/>
        <v>0</v>
      </c>
      <c r="BH98" s="322">
        <f t="shared" si="64"/>
        <v>0</v>
      </c>
      <c r="BI98" s="322">
        <f t="shared" si="64"/>
        <v>0</v>
      </c>
      <c r="BJ98" s="322">
        <f t="shared" si="64"/>
        <v>0</v>
      </c>
      <c r="BK98" s="322">
        <f t="shared" si="64"/>
        <v>0</v>
      </c>
      <c r="BL98" s="322">
        <f t="shared" si="64"/>
        <v>0</v>
      </c>
      <c r="BM98" s="322">
        <f t="shared" si="64"/>
        <v>0</v>
      </c>
      <c r="BN98" s="322">
        <f t="shared" si="64"/>
        <v>0</v>
      </c>
      <c r="BO98" s="322">
        <f t="shared" si="64"/>
        <v>0</v>
      </c>
      <c r="BP98" s="322">
        <f t="shared" si="64"/>
        <v>0</v>
      </c>
    </row>
    <row r="99" spans="1:68">
      <c r="A99" s="141" t="s">
        <v>346</v>
      </c>
      <c r="E99" s="141" t="s">
        <v>354</v>
      </c>
      <c r="F99" s="141" t="s">
        <v>353</v>
      </c>
      <c r="H99" s="196" t="s">
        <v>11</v>
      </c>
      <c r="I99" s="448">
        <v>187</v>
      </c>
      <c r="J99" s="115">
        <v>0.1</v>
      </c>
      <c r="K99" s="143">
        <v>0.12</v>
      </c>
      <c r="L99" s="77">
        <v>9.5000000000000001E-2</v>
      </c>
      <c r="M99" s="15"/>
      <c r="N99" s="15"/>
      <c r="Q99" s="17"/>
      <c r="R99" s="451"/>
      <c r="S99" s="451"/>
      <c r="T99" s="451"/>
      <c r="U99" s="451"/>
      <c r="V99" s="451"/>
      <c r="W99" s="451">
        <v>600</v>
      </c>
      <c r="X99" s="451">
        <v>1800</v>
      </c>
      <c r="Y99" s="451">
        <v>1800</v>
      </c>
      <c r="Z99" s="451">
        <v>1800</v>
      </c>
      <c r="AA99" s="451">
        <v>1800</v>
      </c>
      <c r="AB99" s="451">
        <v>0</v>
      </c>
      <c r="AC99" s="451">
        <v>0</v>
      </c>
      <c r="AD99" s="451">
        <v>0</v>
      </c>
      <c r="AE99" s="451">
        <v>0</v>
      </c>
      <c r="AF99" s="451"/>
      <c r="AG99" s="451"/>
      <c r="AH99" s="451"/>
      <c r="AI99" s="451"/>
      <c r="AJ99" s="451"/>
      <c r="AK99" s="451"/>
      <c r="AL99" s="451"/>
      <c r="AM99" s="451"/>
      <c r="AN99" s="451"/>
      <c r="AO99" s="451"/>
      <c r="AP99" s="451"/>
      <c r="AS99" s="98">
        <f>NPV('AMX Global Tab (C)'!$B$13,AU99:BP99)</f>
        <v>1315699.0980945758</v>
      </c>
      <c r="AT99" s="149">
        <f t="shared" si="28"/>
        <v>1949418.9000000004</v>
      </c>
      <c r="AU99" s="144">
        <f t="shared" si="63"/>
        <v>0</v>
      </c>
      <c r="AV99" s="144">
        <f t="shared" si="63"/>
        <v>0</v>
      </c>
      <c r="AW99" s="144">
        <f t="shared" si="63"/>
        <v>149955.30000000002</v>
      </c>
      <c r="AX99" s="144">
        <f t="shared" si="63"/>
        <v>449865.90000000008</v>
      </c>
      <c r="AY99" s="144">
        <f t="shared" si="63"/>
        <v>449865.90000000008</v>
      </c>
      <c r="AZ99" s="144">
        <f t="shared" si="63"/>
        <v>449865.90000000008</v>
      </c>
      <c r="BA99" s="144">
        <f t="shared" si="63"/>
        <v>449865.90000000008</v>
      </c>
      <c r="BB99" s="144">
        <f t="shared" si="63"/>
        <v>0</v>
      </c>
      <c r="BC99" s="144">
        <f t="shared" si="63"/>
        <v>0</v>
      </c>
      <c r="BD99" s="144">
        <f t="shared" si="63"/>
        <v>0</v>
      </c>
      <c r="BE99" s="144">
        <f t="shared" si="63"/>
        <v>0</v>
      </c>
      <c r="BF99" s="144">
        <f t="shared" si="63"/>
        <v>0</v>
      </c>
      <c r="BG99" s="322">
        <f t="shared" si="64"/>
        <v>0</v>
      </c>
      <c r="BH99" s="322">
        <f t="shared" si="64"/>
        <v>0</v>
      </c>
      <c r="BI99" s="322">
        <f t="shared" si="64"/>
        <v>0</v>
      </c>
      <c r="BJ99" s="322">
        <f t="shared" si="64"/>
        <v>0</v>
      </c>
      <c r="BK99" s="322">
        <f t="shared" si="64"/>
        <v>0</v>
      </c>
      <c r="BL99" s="322">
        <f t="shared" si="64"/>
        <v>0</v>
      </c>
      <c r="BM99" s="322">
        <f t="shared" si="64"/>
        <v>0</v>
      </c>
      <c r="BN99" s="322">
        <f t="shared" si="64"/>
        <v>0</v>
      </c>
      <c r="BO99" s="322">
        <f t="shared" si="64"/>
        <v>0</v>
      </c>
      <c r="BP99" s="322">
        <f t="shared" si="64"/>
        <v>0</v>
      </c>
    </row>
    <row r="100" spans="1:68">
      <c r="H100" s="196"/>
      <c r="I100" s="448"/>
      <c r="J100" s="115"/>
      <c r="K100" s="143"/>
      <c r="L100" s="143"/>
      <c r="M100" s="143"/>
      <c r="N100" s="143"/>
      <c r="Q100" s="17"/>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51"/>
      <c r="AS100" s="98">
        <f>NPV('AMX Global Tab (C)'!$B$13,AU100:BP100)</f>
        <v>0</v>
      </c>
      <c r="AT100" s="149">
        <f t="shared" si="28"/>
        <v>0</v>
      </c>
      <c r="AU100" s="144"/>
      <c r="AV100" s="144"/>
      <c r="AW100" s="144"/>
      <c r="AX100" s="144"/>
      <c r="AY100" s="144"/>
      <c r="AZ100" s="144"/>
      <c r="BA100" s="144"/>
      <c r="BB100" s="144"/>
      <c r="BC100" s="144"/>
      <c r="BD100" s="144"/>
      <c r="BE100" s="144"/>
      <c r="BF100" s="144"/>
      <c r="BG100" s="322"/>
      <c r="BH100" s="322"/>
      <c r="BI100" s="322"/>
      <c r="BJ100" s="322"/>
      <c r="BK100" s="322"/>
      <c r="BL100" s="322"/>
      <c r="BM100" s="322"/>
      <c r="BN100" s="322"/>
      <c r="BO100" s="322"/>
      <c r="BP100" s="322"/>
    </row>
    <row r="101" spans="1:68">
      <c r="A101" s="27" t="s">
        <v>341</v>
      </c>
      <c r="H101" s="196"/>
      <c r="I101" s="448"/>
      <c r="J101" s="115"/>
      <c r="K101" s="143"/>
      <c r="L101" s="143"/>
      <c r="M101" s="143"/>
      <c r="N101" s="143"/>
      <c r="Q101" s="17"/>
      <c r="R101" s="451"/>
      <c r="S101" s="451"/>
      <c r="T101" s="451"/>
      <c r="U101" s="451"/>
      <c r="V101" s="451"/>
      <c r="W101" s="451"/>
      <c r="X101" s="451"/>
      <c r="Y101" s="451"/>
      <c r="Z101" s="451"/>
      <c r="AA101" s="451"/>
      <c r="AB101" s="451"/>
      <c r="AC101" s="451"/>
      <c r="AD101" s="451"/>
      <c r="AE101" s="451"/>
      <c r="AF101" s="451"/>
      <c r="AG101" s="451"/>
      <c r="AH101" s="451"/>
      <c r="AI101" s="451"/>
      <c r="AJ101" s="451"/>
      <c r="AK101" s="451"/>
      <c r="AL101" s="451"/>
      <c r="AM101" s="451"/>
      <c r="AN101" s="451"/>
      <c r="AO101" s="451"/>
      <c r="AP101" s="451"/>
      <c r="AS101" s="98">
        <f>NPV('AMX Global Tab (C)'!$B$13,AU101:BP101)</f>
        <v>0</v>
      </c>
      <c r="AT101" s="149">
        <f t="shared" si="28"/>
        <v>0</v>
      </c>
      <c r="AU101" s="144"/>
      <c r="AV101" s="144"/>
      <c r="AW101" s="144"/>
      <c r="AX101" s="144"/>
      <c r="AY101" s="144"/>
      <c r="AZ101" s="144"/>
      <c r="BA101" s="144"/>
      <c r="BB101" s="144"/>
      <c r="BC101" s="144"/>
      <c r="BD101" s="144"/>
      <c r="BE101" s="144"/>
      <c r="BF101" s="144"/>
      <c r="BG101" s="322"/>
      <c r="BH101" s="322"/>
      <c r="BI101" s="322"/>
      <c r="BJ101" s="322"/>
      <c r="BK101" s="322"/>
      <c r="BL101" s="322"/>
      <c r="BM101" s="322"/>
      <c r="BN101" s="322"/>
      <c r="BO101" s="322"/>
      <c r="BP101" s="322"/>
    </row>
    <row r="102" spans="1:68">
      <c r="A102" s="141" t="s">
        <v>347</v>
      </c>
      <c r="E102" s="141" t="s">
        <v>354</v>
      </c>
      <c r="F102" s="141" t="s">
        <v>353</v>
      </c>
      <c r="H102" s="196" t="s">
        <v>11</v>
      </c>
      <c r="I102" s="456">
        <v>24.16</v>
      </c>
      <c r="J102" s="115">
        <v>0.1</v>
      </c>
      <c r="K102" s="143">
        <v>0.12</v>
      </c>
      <c r="L102" s="77">
        <v>9.5000000000000001E-2</v>
      </c>
      <c r="M102" s="143"/>
      <c r="N102" s="143"/>
      <c r="Q102" s="17"/>
      <c r="R102" s="451"/>
      <c r="S102" s="451"/>
      <c r="T102" s="451"/>
      <c r="U102" s="451"/>
      <c r="V102" s="451">
        <v>7000</v>
      </c>
      <c r="W102" s="451">
        <v>27000</v>
      </c>
      <c r="X102" s="451">
        <f>X97</f>
        <v>60000</v>
      </c>
      <c r="Y102" s="451">
        <f t="shared" ref="Y102:AA102" si="65">Y97</f>
        <v>60000</v>
      </c>
      <c r="Z102" s="451">
        <f t="shared" si="65"/>
        <v>60000</v>
      </c>
      <c r="AA102" s="451">
        <f t="shared" si="65"/>
        <v>60000</v>
      </c>
      <c r="AB102" s="451">
        <v>0</v>
      </c>
      <c r="AC102" s="451">
        <v>0</v>
      </c>
      <c r="AD102" s="451">
        <v>0</v>
      </c>
      <c r="AE102" s="451">
        <v>0</v>
      </c>
      <c r="AF102" s="451"/>
      <c r="AG102" s="451"/>
      <c r="AH102" s="451"/>
      <c r="AI102" s="451"/>
      <c r="AJ102" s="451"/>
      <c r="AK102" s="451"/>
      <c r="AL102" s="451"/>
      <c r="AM102" s="451"/>
      <c r="AN102" s="451"/>
      <c r="AO102" s="451"/>
      <c r="AP102" s="451"/>
      <c r="AS102" s="98">
        <f>NPV('AMX Global Tab (C)'!$B$13,AU102:BP102)</f>
        <v>6041288.8834750075</v>
      </c>
      <c r="AT102" s="149">
        <f t="shared" si="28"/>
        <v>8847416.160000002</v>
      </c>
      <c r="AU102" s="144">
        <f t="shared" ref="AU102:BF104" si="66">($I102*(1+$J102)*U102)*(1+($K102+$L102))</f>
        <v>0</v>
      </c>
      <c r="AV102" s="144">
        <f t="shared" si="66"/>
        <v>226028.88000000006</v>
      </c>
      <c r="AW102" s="144">
        <f t="shared" si="66"/>
        <v>871825.68000000017</v>
      </c>
      <c r="AX102" s="144">
        <f t="shared" si="66"/>
        <v>1937390.4000000004</v>
      </c>
      <c r="AY102" s="144">
        <f t="shared" si="66"/>
        <v>1937390.4000000004</v>
      </c>
      <c r="AZ102" s="144">
        <f t="shared" si="66"/>
        <v>1937390.4000000004</v>
      </c>
      <c r="BA102" s="144">
        <f t="shared" si="66"/>
        <v>1937390.4000000004</v>
      </c>
      <c r="BB102" s="144">
        <f t="shared" si="66"/>
        <v>0</v>
      </c>
      <c r="BC102" s="144">
        <f t="shared" si="66"/>
        <v>0</v>
      </c>
      <c r="BD102" s="144">
        <f t="shared" si="66"/>
        <v>0</v>
      </c>
      <c r="BE102" s="144">
        <f t="shared" si="66"/>
        <v>0</v>
      </c>
      <c r="BF102" s="144">
        <f t="shared" si="66"/>
        <v>0</v>
      </c>
      <c r="BG102" s="322">
        <f t="shared" ref="BG102:BP104" si="67">($I102*(1+$J102)*AG102)*(1+($K102+$L102))</f>
        <v>0</v>
      </c>
      <c r="BH102" s="322">
        <f t="shared" si="67"/>
        <v>0</v>
      </c>
      <c r="BI102" s="322">
        <f t="shared" si="67"/>
        <v>0</v>
      </c>
      <c r="BJ102" s="322">
        <f t="shared" si="67"/>
        <v>0</v>
      </c>
      <c r="BK102" s="322">
        <f t="shared" si="67"/>
        <v>0</v>
      </c>
      <c r="BL102" s="322">
        <f t="shared" si="67"/>
        <v>0</v>
      </c>
      <c r="BM102" s="322">
        <f t="shared" si="67"/>
        <v>0</v>
      </c>
      <c r="BN102" s="322">
        <f t="shared" si="67"/>
        <v>0</v>
      </c>
      <c r="BO102" s="322">
        <f t="shared" si="67"/>
        <v>0</v>
      </c>
      <c r="BP102" s="322">
        <f t="shared" si="67"/>
        <v>0</v>
      </c>
    </row>
    <row r="103" spans="1:68">
      <c r="A103" s="141" t="s">
        <v>482</v>
      </c>
      <c r="E103" s="141" t="s">
        <v>354</v>
      </c>
      <c r="F103" s="141" t="s">
        <v>353</v>
      </c>
      <c r="H103" s="196" t="s">
        <v>11</v>
      </c>
      <c r="I103" s="456">
        <v>24.16</v>
      </c>
      <c r="J103" s="115">
        <v>0.1</v>
      </c>
      <c r="K103" s="143">
        <v>0.12</v>
      </c>
      <c r="L103" s="77">
        <v>9.5000000000000001E-2</v>
      </c>
      <c r="M103" s="143"/>
      <c r="Q103" s="17"/>
      <c r="R103" s="451"/>
      <c r="S103" s="451"/>
      <c r="T103" s="451"/>
      <c r="U103" s="451"/>
      <c r="V103" s="451"/>
      <c r="W103" s="451">
        <v>0</v>
      </c>
      <c r="X103" s="451">
        <v>0</v>
      </c>
      <c r="Y103" s="451">
        <v>0</v>
      </c>
      <c r="Z103" s="451">
        <v>0</v>
      </c>
      <c r="AA103" s="451">
        <v>0</v>
      </c>
      <c r="AB103" s="451">
        <v>0</v>
      </c>
      <c r="AC103" s="451">
        <v>0</v>
      </c>
      <c r="AD103" s="451">
        <v>0</v>
      </c>
      <c r="AE103" s="451">
        <v>0</v>
      </c>
      <c r="AF103" s="451"/>
      <c r="AG103" s="451"/>
      <c r="AH103" s="451"/>
      <c r="AI103" s="451"/>
      <c r="AJ103" s="451"/>
      <c r="AK103" s="451"/>
      <c r="AL103" s="451"/>
      <c r="AM103" s="451"/>
      <c r="AN103" s="451"/>
      <c r="AO103" s="451"/>
      <c r="AP103" s="451"/>
      <c r="AS103" s="98">
        <f>NPV('AMX Global Tab (C)'!$B$13,AU103:BP103)</f>
        <v>0</v>
      </c>
      <c r="AT103" s="149">
        <f t="shared" si="28"/>
        <v>0</v>
      </c>
      <c r="AU103" s="144">
        <f t="shared" si="66"/>
        <v>0</v>
      </c>
      <c r="AV103" s="144">
        <f t="shared" si="66"/>
        <v>0</v>
      </c>
      <c r="AW103" s="144">
        <f t="shared" si="66"/>
        <v>0</v>
      </c>
      <c r="AX103" s="144">
        <f t="shared" si="66"/>
        <v>0</v>
      </c>
      <c r="AY103" s="144">
        <f t="shared" si="66"/>
        <v>0</v>
      </c>
      <c r="AZ103" s="144">
        <f t="shared" si="66"/>
        <v>0</v>
      </c>
      <c r="BA103" s="144">
        <f t="shared" si="66"/>
        <v>0</v>
      </c>
      <c r="BB103" s="144">
        <f t="shared" si="66"/>
        <v>0</v>
      </c>
      <c r="BC103" s="144">
        <f t="shared" si="66"/>
        <v>0</v>
      </c>
      <c r="BD103" s="144">
        <f t="shared" si="66"/>
        <v>0</v>
      </c>
      <c r="BE103" s="144">
        <f t="shared" si="66"/>
        <v>0</v>
      </c>
      <c r="BF103" s="144">
        <f t="shared" si="66"/>
        <v>0</v>
      </c>
      <c r="BG103" s="322">
        <f t="shared" si="67"/>
        <v>0</v>
      </c>
      <c r="BH103" s="322">
        <f t="shared" si="67"/>
        <v>0</v>
      </c>
      <c r="BI103" s="322">
        <f t="shared" si="67"/>
        <v>0</v>
      </c>
      <c r="BJ103" s="322">
        <f t="shared" si="67"/>
        <v>0</v>
      </c>
      <c r="BK103" s="322">
        <f t="shared" si="67"/>
        <v>0</v>
      </c>
      <c r="BL103" s="322">
        <f t="shared" si="67"/>
        <v>0</v>
      </c>
      <c r="BM103" s="322">
        <f t="shared" si="67"/>
        <v>0</v>
      </c>
      <c r="BN103" s="322">
        <f t="shared" si="67"/>
        <v>0</v>
      </c>
      <c r="BO103" s="322">
        <f t="shared" si="67"/>
        <v>0</v>
      </c>
      <c r="BP103" s="322">
        <f t="shared" si="67"/>
        <v>0</v>
      </c>
    </row>
    <row r="104" spans="1:68">
      <c r="A104" s="141" t="s">
        <v>348</v>
      </c>
      <c r="E104" s="141" t="s">
        <v>354</v>
      </c>
      <c r="F104" s="141" t="s">
        <v>353</v>
      </c>
      <c r="H104" s="196" t="s">
        <v>11</v>
      </c>
      <c r="I104" s="456">
        <v>60</v>
      </c>
      <c r="J104" s="115">
        <v>0.1</v>
      </c>
      <c r="K104" s="143">
        <v>0.12</v>
      </c>
      <c r="L104" s="77">
        <v>9.5000000000000001E-2</v>
      </c>
      <c r="M104" s="143"/>
      <c r="Q104" s="17"/>
      <c r="R104" s="451"/>
      <c r="S104" s="451"/>
      <c r="T104" s="451"/>
      <c r="U104" s="451"/>
      <c r="V104" s="451"/>
      <c r="W104" s="451"/>
      <c r="X104" s="451">
        <f>X99</f>
        <v>1800</v>
      </c>
      <c r="Y104" s="451">
        <f t="shared" ref="Y104:AA104" si="68">Y99</f>
        <v>1800</v>
      </c>
      <c r="Z104" s="451">
        <f t="shared" si="68"/>
        <v>1800</v>
      </c>
      <c r="AA104" s="451">
        <f t="shared" si="68"/>
        <v>1800</v>
      </c>
      <c r="AB104" s="451">
        <v>0</v>
      </c>
      <c r="AC104" s="451">
        <v>0</v>
      </c>
      <c r="AD104" s="451">
        <v>0</v>
      </c>
      <c r="AE104" s="451">
        <v>0</v>
      </c>
      <c r="AF104" s="451"/>
      <c r="AG104" s="451"/>
      <c r="AH104" s="451"/>
      <c r="AI104" s="451"/>
      <c r="AJ104" s="451"/>
      <c r="AK104" s="451"/>
      <c r="AL104" s="451"/>
      <c r="AM104" s="451"/>
      <c r="AN104" s="451"/>
      <c r="AO104" s="451"/>
      <c r="AP104" s="451"/>
      <c r="AS104" s="98">
        <f>NPV('AMX Global Tab (C)'!$B$13,AU104:BP104)</f>
        <v>383720.6341306236</v>
      </c>
      <c r="AT104" s="149">
        <f t="shared" si="28"/>
        <v>577368</v>
      </c>
      <c r="AU104" s="144">
        <f t="shared" si="66"/>
        <v>0</v>
      </c>
      <c r="AV104" s="144">
        <f t="shared" si="66"/>
        <v>0</v>
      </c>
      <c r="AW104" s="144">
        <f t="shared" si="66"/>
        <v>0</v>
      </c>
      <c r="AX104" s="144">
        <f t="shared" si="66"/>
        <v>144342</v>
      </c>
      <c r="AY104" s="144">
        <f t="shared" si="66"/>
        <v>144342</v>
      </c>
      <c r="AZ104" s="144">
        <f t="shared" si="66"/>
        <v>144342</v>
      </c>
      <c r="BA104" s="144">
        <f t="shared" si="66"/>
        <v>144342</v>
      </c>
      <c r="BB104" s="144">
        <f t="shared" si="66"/>
        <v>0</v>
      </c>
      <c r="BC104" s="144">
        <f t="shared" si="66"/>
        <v>0</v>
      </c>
      <c r="BD104" s="144">
        <f t="shared" si="66"/>
        <v>0</v>
      </c>
      <c r="BE104" s="144">
        <f t="shared" si="66"/>
        <v>0</v>
      </c>
      <c r="BF104" s="144">
        <f t="shared" si="66"/>
        <v>0</v>
      </c>
      <c r="BG104" s="322">
        <f t="shared" si="67"/>
        <v>0</v>
      </c>
      <c r="BH104" s="322">
        <f t="shared" si="67"/>
        <v>0</v>
      </c>
      <c r="BI104" s="322">
        <f t="shared" si="67"/>
        <v>0</v>
      </c>
      <c r="BJ104" s="322">
        <f t="shared" si="67"/>
        <v>0</v>
      </c>
      <c r="BK104" s="322">
        <f t="shared" si="67"/>
        <v>0</v>
      </c>
      <c r="BL104" s="322">
        <f t="shared" si="67"/>
        <v>0</v>
      </c>
      <c r="BM104" s="322">
        <f t="shared" si="67"/>
        <v>0</v>
      </c>
      <c r="BN104" s="322">
        <f t="shared" si="67"/>
        <v>0</v>
      </c>
      <c r="BO104" s="322">
        <f t="shared" si="67"/>
        <v>0</v>
      </c>
      <c r="BP104" s="322">
        <f t="shared" si="67"/>
        <v>0</v>
      </c>
    </row>
    <row r="105" spans="1:68">
      <c r="H105" s="196"/>
      <c r="I105" s="472"/>
      <c r="J105" s="116"/>
      <c r="L105" s="143"/>
      <c r="Q105" s="17"/>
      <c r="R105" s="451"/>
      <c r="S105" s="451"/>
      <c r="T105" s="451"/>
      <c r="U105" s="451"/>
      <c r="V105" s="451"/>
      <c r="W105" s="451"/>
      <c r="X105" s="451"/>
      <c r="Y105" s="451"/>
      <c r="Z105" s="451"/>
      <c r="AA105" s="451"/>
      <c r="AB105" s="451"/>
      <c r="AC105" s="451"/>
      <c r="AD105" s="451"/>
      <c r="AE105" s="451"/>
      <c r="AF105" s="451"/>
      <c r="AG105" s="451"/>
      <c r="AH105" s="451"/>
      <c r="AI105" s="451"/>
      <c r="AJ105" s="451"/>
      <c r="AK105" s="451"/>
      <c r="AL105" s="451"/>
      <c r="AM105" s="451"/>
      <c r="AN105" s="451"/>
      <c r="AO105" s="451"/>
      <c r="AP105" s="451"/>
      <c r="AS105" s="98">
        <f>NPV('AMX Global Tab (C)'!$B$13,AU105:BP105)</f>
        <v>0</v>
      </c>
      <c r="AT105" s="149">
        <f t="shared" si="28"/>
        <v>0</v>
      </c>
      <c r="AU105" s="144"/>
      <c r="AV105" s="144"/>
      <c r="AW105" s="144"/>
      <c r="AX105" s="144"/>
      <c r="AY105" s="144"/>
      <c r="AZ105" s="144"/>
      <c r="BA105" s="144"/>
      <c r="BB105" s="144"/>
      <c r="BC105" s="144"/>
      <c r="BD105" s="144"/>
      <c r="BE105" s="144"/>
      <c r="BF105" s="144"/>
      <c r="BG105" s="322"/>
      <c r="BH105" s="322"/>
      <c r="BI105" s="322"/>
      <c r="BJ105" s="322"/>
      <c r="BK105" s="322"/>
      <c r="BL105" s="322"/>
      <c r="BM105" s="322"/>
      <c r="BN105" s="322"/>
      <c r="BO105" s="322"/>
      <c r="BP105" s="322"/>
    </row>
    <row r="106" spans="1:68">
      <c r="A106" s="27" t="s">
        <v>349</v>
      </c>
      <c r="H106" s="196"/>
      <c r="I106" s="448"/>
      <c r="J106" s="115"/>
      <c r="K106" s="15"/>
      <c r="L106" s="15"/>
      <c r="M106" s="15"/>
      <c r="Q106" s="17"/>
      <c r="R106" s="451"/>
      <c r="S106" s="451"/>
      <c r="T106" s="451"/>
      <c r="U106" s="451"/>
      <c r="V106" s="451"/>
      <c r="W106" s="451"/>
      <c r="X106" s="451"/>
      <c r="Y106" s="451"/>
      <c r="Z106" s="451"/>
      <c r="AA106" s="451"/>
      <c r="AB106" s="451"/>
      <c r="AC106" s="451"/>
      <c r="AD106" s="451"/>
      <c r="AE106" s="451"/>
      <c r="AF106" s="451"/>
      <c r="AG106" s="451"/>
      <c r="AH106" s="451"/>
      <c r="AI106" s="451"/>
      <c r="AJ106" s="451"/>
      <c r="AK106" s="451"/>
      <c r="AL106" s="451"/>
      <c r="AM106" s="451"/>
      <c r="AN106" s="451"/>
      <c r="AO106" s="451"/>
      <c r="AP106" s="451"/>
      <c r="AS106" s="98">
        <f>NPV('AMX Global Tab (C)'!$B$13,AU106:BP106)</f>
        <v>0</v>
      </c>
      <c r="AT106" s="149">
        <f t="shared" si="28"/>
        <v>0</v>
      </c>
      <c r="AU106" s="144"/>
      <c r="AV106" s="144"/>
      <c r="AW106" s="144"/>
      <c r="AX106" s="144"/>
      <c r="AY106" s="144"/>
      <c r="AZ106" s="144"/>
      <c r="BA106" s="144"/>
      <c r="BB106" s="144"/>
      <c r="BC106" s="144"/>
      <c r="BD106" s="144"/>
      <c r="BE106" s="144"/>
      <c r="BF106" s="144"/>
      <c r="BG106" s="322"/>
      <c r="BH106" s="322"/>
      <c r="BI106" s="322"/>
      <c r="BJ106" s="322"/>
      <c r="BK106" s="322"/>
      <c r="BL106" s="322"/>
      <c r="BM106" s="322"/>
      <c r="BN106" s="322"/>
      <c r="BO106" s="322"/>
      <c r="BP106" s="322"/>
    </row>
    <row r="107" spans="1:68">
      <c r="A107" s="141" t="s">
        <v>56</v>
      </c>
      <c r="E107" s="141" t="s">
        <v>354</v>
      </c>
      <c r="F107" s="141" t="s">
        <v>353</v>
      </c>
      <c r="H107" s="196" t="s">
        <v>11</v>
      </c>
      <c r="I107" s="448">
        <v>1700</v>
      </c>
      <c r="J107" s="115">
        <v>0.1</v>
      </c>
      <c r="K107" s="143">
        <v>0.12</v>
      </c>
      <c r="L107" s="77">
        <v>9.5000000000000001E-2</v>
      </c>
      <c r="M107" s="15"/>
      <c r="Q107" s="17"/>
      <c r="R107" s="451"/>
      <c r="S107" s="451"/>
      <c r="T107" s="451"/>
      <c r="U107" s="451"/>
      <c r="V107" s="451"/>
      <c r="W107" s="451">
        <v>60</v>
      </c>
      <c r="X107" s="451">
        <v>60</v>
      </c>
      <c r="Y107" s="451">
        <v>60</v>
      </c>
      <c r="Z107" s="451">
        <v>60</v>
      </c>
      <c r="AA107" s="451">
        <v>60</v>
      </c>
      <c r="AB107" s="451">
        <v>30</v>
      </c>
      <c r="AC107" s="451">
        <v>0</v>
      </c>
      <c r="AD107" s="451">
        <v>0</v>
      </c>
      <c r="AE107" s="451">
        <v>0</v>
      </c>
      <c r="AF107" s="451">
        <v>0</v>
      </c>
      <c r="AG107" s="451"/>
      <c r="AH107" s="451"/>
      <c r="AI107" s="451"/>
      <c r="AJ107" s="451"/>
      <c r="AK107" s="451"/>
      <c r="AL107" s="451"/>
      <c r="AM107" s="451"/>
      <c r="AN107" s="451"/>
      <c r="AO107" s="451"/>
      <c r="AP107" s="451"/>
      <c r="AS107" s="98">
        <f>NPV('AMX Global Tab (C)'!$B$13,AU107:BP107)</f>
        <v>508715.64303489891</v>
      </c>
      <c r="AT107" s="149">
        <f t="shared" si="28"/>
        <v>749776.50000000012</v>
      </c>
      <c r="AU107" s="144">
        <f t="shared" ref="AU107:BF110" si="69">($I107*(1+$J107)*U107)*(1+($K107+$L107))</f>
        <v>0</v>
      </c>
      <c r="AV107" s="144">
        <f t="shared" si="69"/>
        <v>0</v>
      </c>
      <c r="AW107" s="144">
        <f t="shared" si="69"/>
        <v>136323.00000000003</v>
      </c>
      <c r="AX107" s="144">
        <f t="shared" si="69"/>
        <v>136323.00000000003</v>
      </c>
      <c r="AY107" s="144">
        <f t="shared" si="69"/>
        <v>136323.00000000003</v>
      </c>
      <c r="AZ107" s="144">
        <f t="shared" si="69"/>
        <v>136323.00000000003</v>
      </c>
      <c r="BA107" s="144">
        <f t="shared" si="69"/>
        <v>136323.00000000003</v>
      </c>
      <c r="BB107" s="144">
        <f t="shared" si="69"/>
        <v>68161.500000000015</v>
      </c>
      <c r="BC107" s="144">
        <f t="shared" si="69"/>
        <v>0</v>
      </c>
      <c r="BD107" s="144">
        <f t="shared" si="69"/>
        <v>0</v>
      </c>
      <c r="BE107" s="144">
        <f t="shared" si="69"/>
        <v>0</v>
      </c>
      <c r="BF107" s="144">
        <f t="shared" si="69"/>
        <v>0</v>
      </c>
      <c r="BG107" s="322">
        <f t="shared" ref="BG107:BP110" si="70">($I107*(1+$J107)*AG107)*(1+($K107+$L107))</f>
        <v>0</v>
      </c>
      <c r="BH107" s="322">
        <f t="shared" si="70"/>
        <v>0</v>
      </c>
      <c r="BI107" s="322">
        <f t="shared" si="70"/>
        <v>0</v>
      </c>
      <c r="BJ107" s="322">
        <f t="shared" si="70"/>
        <v>0</v>
      </c>
      <c r="BK107" s="322">
        <f t="shared" si="70"/>
        <v>0</v>
      </c>
      <c r="BL107" s="322">
        <f t="shared" si="70"/>
        <v>0</v>
      </c>
      <c r="BM107" s="322">
        <f t="shared" si="70"/>
        <v>0</v>
      </c>
      <c r="BN107" s="322">
        <f t="shared" si="70"/>
        <v>0</v>
      </c>
      <c r="BO107" s="322">
        <f t="shared" si="70"/>
        <v>0</v>
      </c>
      <c r="BP107" s="322">
        <f t="shared" si="70"/>
        <v>0</v>
      </c>
    </row>
    <row r="108" spans="1:68">
      <c r="A108" s="141" t="s">
        <v>58</v>
      </c>
      <c r="E108" s="141" t="s">
        <v>354</v>
      </c>
      <c r="F108" s="141" t="s">
        <v>353</v>
      </c>
      <c r="H108" s="196" t="s">
        <v>11</v>
      </c>
      <c r="I108" s="448">
        <v>1700</v>
      </c>
      <c r="J108" s="115">
        <v>0.1</v>
      </c>
      <c r="K108" s="143">
        <v>0.12</v>
      </c>
      <c r="L108" s="77">
        <v>9.5000000000000001E-2</v>
      </c>
      <c r="M108" s="15"/>
      <c r="N108" s="15"/>
      <c r="Q108" s="17"/>
      <c r="R108" s="451"/>
      <c r="S108" s="451"/>
      <c r="T108" s="451"/>
      <c r="U108" s="451"/>
      <c r="V108" s="451"/>
      <c r="W108" s="451">
        <v>10</v>
      </c>
      <c r="X108" s="451">
        <v>10</v>
      </c>
      <c r="Y108" s="451">
        <v>10</v>
      </c>
      <c r="Z108" s="451">
        <v>10</v>
      </c>
      <c r="AA108" s="451">
        <v>10</v>
      </c>
      <c r="AB108" s="451">
        <v>5</v>
      </c>
      <c r="AC108" s="451">
        <v>0</v>
      </c>
      <c r="AD108" s="451">
        <v>0</v>
      </c>
      <c r="AE108" s="451">
        <v>0</v>
      </c>
      <c r="AF108" s="451">
        <v>0</v>
      </c>
      <c r="AG108" s="451"/>
      <c r="AH108" s="451"/>
      <c r="AI108" s="451"/>
      <c r="AJ108" s="451"/>
      <c r="AK108" s="451"/>
      <c r="AL108" s="451"/>
      <c r="AM108" s="451"/>
      <c r="AN108" s="451"/>
      <c r="AO108" s="451"/>
      <c r="AP108" s="451"/>
      <c r="AS108" s="98">
        <f>NPV('AMX Global Tab (C)'!$B$13,AU108:BP108)</f>
        <v>84785.940505816499</v>
      </c>
      <c r="AT108" s="149">
        <f t="shared" si="28"/>
        <v>124962.75000000003</v>
      </c>
      <c r="AU108" s="144">
        <f t="shared" si="69"/>
        <v>0</v>
      </c>
      <c r="AV108" s="144">
        <f t="shared" si="69"/>
        <v>0</v>
      </c>
      <c r="AW108" s="144">
        <f t="shared" si="69"/>
        <v>22720.500000000007</v>
      </c>
      <c r="AX108" s="144">
        <f t="shared" si="69"/>
        <v>22720.500000000007</v>
      </c>
      <c r="AY108" s="144">
        <f t="shared" si="69"/>
        <v>22720.500000000007</v>
      </c>
      <c r="AZ108" s="144">
        <f t="shared" si="69"/>
        <v>22720.500000000007</v>
      </c>
      <c r="BA108" s="144">
        <f t="shared" si="69"/>
        <v>22720.500000000007</v>
      </c>
      <c r="BB108" s="144">
        <f t="shared" si="69"/>
        <v>11360.250000000004</v>
      </c>
      <c r="BC108" s="144">
        <f t="shared" si="69"/>
        <v>0</v>
      </c>
      <c r="BD108" s="144">
        <f t="shared" si="69"/>
        <v>0</v>
      </c>
      <c r="BE108" s="144">
        <f t="shared" si="69"/>
        <v>0</v>
      </c>
      <c r="BF108" s="144">
        <f t="shared" si="69"/>
        <v>0</v>
      </c>
      <c r="BG108" s="322">
        <f t="shared" si="70"/>
        <v>0</v>
      </c>
      <c r="BH108" s="322">
        <f t="shared" si="70"/>
        <v>0</v>
      </c>
      <c r="BI108" s="322">
        <f t="shared" si="70"/>
        <v>0</v>
      </c>
      <c r="BJ108" s="322">
        <f t="shared" si="70"/>
        <v>0</v>
      </c>
      <c r="BK108" s="322">
        <f t="shared" si="70"/>
        <v>0</v>
      </c>
      <c r="BL108" s="322">
        <f t="shared" si="70"/>
        <v>0</v>
      </c>
      <c r="BM108" s="322">
        <f t="shared" si="70"/>
        <v>0</v>
      </c>
      <c r="BN108" s="322">
        <f t="shared" si="70"/>
        <v>0</v>
      </c>
      <c r="BO108" s="322">
        <f t="shared" si="70"/>
        <v>0</v>
      </c>
      <c r="BP108" s="322">
        <f t="shared" si="70"/>
        <v>0</v>
      </c>
    </row>
    <row r="109" spans="1:68">
      <c r="A109" s="141" t="s">
        <v>57</v>
      </c>
      <c r="E109" s="141" t="s">
        <v>354</v>
      </c>
      <c r="F109" s="141" t="s">
        <v>353</v>
      </c>
      <c r="H109" s="196" t="s">
        <v>11</v>
      </c>
      <c r="I109" s="448">
        <v>15000</v>
      </c>
      <c r="J109" s="115">
        <v>0.1</v>
      </c>
      <c r="K109" s="143">
        <v>0.12</v>
      </c>
      <c r="L109" s="77">
        <v>9.5000000000000001E-2</v>
      </c>
      <c r="M109" s="15"/>
      <c r="N109" s="15"/>
      <c r="Q109" s="17"/>
      <c r="R109" s="451"/>
      <c r="S109" s="451"/>
      <c r="T109" s="451"/>
      <c r="U109" s="451"/>
      <c r="V109" s="451"/>
      <c r="W109" s="451">
        <v>2</v>
      </c>
      <c r="X109" s="451">
        <v>2</v>
      </c>
      <c r="Y109" s="451">
        <v>2</v>
      </c>
      <c r="Z109" s="451">
        <v>2</v>
      </c>
      <c r="AA109" s="451">
        <v>2</v>
      </c>
      <c r="AB109" s="451">
        <v>1</v>
      </c>
      <c r="AC109" s="451">
        <v>0</v>
      </c>
      <c r="AD109" s="451">
        <v>0</v>
      </c>
      <c r="AE109" s="451">
        <v>0</v>
      </c>
      <c r="AF109" s="451">
        <v>0</v>
      </c>
      <c r="AG109" s="451"/>
      <c r="AH109" s="451"/>
      <c r="AI109" s="451"/>
      <c r="AJ109" s="451"/>
      <c r="AK109" s="451"/>
      <c r="AL109" s="451"/>
      <c r="AM109" s="451"/>
      <c r="AN109" s="451"/>
      <c r="AO109" s="451"/>
      <c r="AP109" s="451"/>
      <c r="AS109" s="98">
        <f>NPV('AMX Global Tab (C)'!$B$13,AU109:BP109)</f>
        <v>149622.24795144083</v>
      </c>
      <c r="AT109" s="149">
        <f t="shared" si="28"/>
        <v>220522.5</v>
      </c>
      <c r="AU109" s="144">
        <f t="shared" si="69"/>
        <v>0</v>
      </c>
      <c r="AV109" s="144">
        <f t="shared" si="69"/>
        <v>0</v>
      </c>
      <c r="AW109" s="144">
        <f t="shared" si="69"/>
        <v>40095</v>
      </c>
      <c r="AX109" s="144">
        <f t="shared" si="69"/>
        <v>40095</v>
      </c>
      <c r="AY109" s="144">
        <f t="shared" si="69"/>
        <v>40095</v>
      </c>
      <c r="AZ109" s="144">
        <f t="shared" si="69"/>
        <v>40095</v>
      </c>
      <c r="BA109" s="144">
        <f t="shared" si="69"/>
        <v>40095</v>
      </c>
      <c r="BB109" s="144">
        <f t="shared" si="69"/>
        <v>20047.5</v>
      </c>
      <c r="BC109" s="144">
        <f t="shared" si="69"/>
        <v>0</v>
      </c>
      <c r="BD109" s="144">
        <f t="shared" si="69"/>
        <v>0</v>
      </c>
      <c r="BE109" s="144">
        <f t="shared" si="69"/>
        <v>0</v>
      </c>
      <c r="BF109" s="144">
        <f t="shared" si="69"/>
        <v>0</v>
      </c>
      <c r="BG109" s="322">
        <f t="shared" si="70"/>
        <v>0</v>
      </c>
      <c r="BH109" s="322">
        <f t="shared" si="70"/>
        <v>0</v>
      </c>
      <c r="BI109" s="322">
        <f t="shared" si="70"/>
        <v>0</v>
      </c>
      <c r="BJ109" s="322">
        <f t="shared" si="70"/>
        <v>0</v>
      </c>
      <c r="BK109" s="322">
        <f t="shared" si="70"/>
        <v>0</v>
      </c>
      <c r="BL109" s="322">
        <f t="shared" si="70"/>
        <v>0</v>
      </c>
      <c r="BM109" s="322">
        <f t="shared" si="70"/>
        <v>0</v>
      </c>
      <c r="BN109" s="322">
        <f t="shared" si="70"/>
        <v>0</v>
      </c>
      <c r="BO109" s="322">
        <f t="shared" si="70"/>
        <v>0</v>
      </c>
      <c r="BP109" s="322">
        <f t="shared" si="70"/>
        <v>0</v>
      </c>
    </row>
    <row r="110" spans="1:68">
      <c r="A110" s="141" t="s">
        <v>59</v>
      </c>
      <c r="E110" s="141" t="s">
        <v>354</v>
      </c>
      <c r="F110" s="141" t="s">
        <v>353</v>
      </c>
      <c r="H110" s="196" t="s">
        <v>11</v>
      </c>
      <c r="I110" s="448">
        <v>15000</v>
      </c>
      <c r="J110" s="115">
        <v>0.1</v>
      </c>
      <c r="K110" s="143">
        <v>0.12</v>
      </c>
      <c r="L110" s="77">
        <v>9.5000000000000001E-2</v>
      </c>
      <c r="M110" s="15"/>
      <c r="N110" s="15"/>
      <c r="Q110" s="17"/>
      <c r="R110" s="451"/>
      <c r="S110" s="451"/>
      <c r="T110" s="451"/>
      <c r="U110" s="451"/>
      <c r="V110" s="451"/>
      <c r="W110" s="451">
        <v>1</v>
      </c>
      <c r="X110" s="451">
        <v>1</v>
      </c>
      <c r="Y110" s="451">
        <v>1</v>
      </c>
      <c r="Z110" s="451">
        <v>1</v>
      </c>
      <c r="AA110" s="451">
        <v>1</v>
      </c>
      <c r="AB110" s="451">
        <v>1</v>
      </c>
      <c r="AC110" s="451">
        <v>0</v>
      </c>
      <c r="AD110" s="451">
        <v>0</v>
      </c>
      <c r="AE110" s="451">
        <v>0</v>
      </c>
      <c r="AF110" s="451">
        <v>0</v>
      </c>
      <c r="AG110" s="451"/>
      <c r="AH110" s="451"/>
      <c r="AI110" s="451"/>
      <c r="AJ110" s="451"/>
      <c r="AK110" s="451"/>
      <c r="AL110" s="451"/>
      <c r="AM110" s="451"/>
      <c r="AN110" s="451"/>
      <c r="AO110" s="451"/>
      <c r="AP110" s="451"/>
      <c r="AS110" s="98">
        <f>NPV('AMX Global Tab (C)'!$B$13,AU110:BP110)</f>
        <v>80315.711638182955</v>
      </c>
      <c r="AT110" s="149">
        <f t="shared" si="28"/>
        <v>120285</v>
      </c>
      <c r="AU110" s="144">
        <f t="shared" si="69"/>
        <v>0</v>
      </c>
      <c r="AV110" s="144">
        <f t="shared" si="69"/>
        <v>0</v>
      </c>
      <c r="AW110" s="144">
        <f t="shared" si="69"/>
        <v>20047.5</v>
      </c>
      <c r="AX110" s="144">
        <f t="shared" si="69"/>
        <v>20047.5</v>
      </c>
      <c r="AY110" s="144">
        <f t="shared" si="69"/>
        <v>20047.5</v>
      </c>
      <c r="AZ110" s="144">
        <f t="shared" si="69"/>
        <v>20047.5</v>
      </c>
      <c r="BA110" s="144">
        <f t="shared" si="69"/>
        <v>20047.5</v>
      </c>
      <c r="BB110" s="144">
        <f t="shared" si="69"/>
        <v>20047.5</v>
      </c>
      <c r="BC110" s="144">
        <f t="shared" si="69"/>
        <v>0</v>
      </c>
      <c r="BD110" s="144">
        <f t="shared" si="69"/>
        <v>0</v>
      </c>
      <c r="BE110" s="144">
        <f t="shared" si="69"/>
        <v>0</v>
      </c>
      <c r="BF110" s="144">
        <f t="shared" si="69"/>
        <v>0</v>
      </c>
      <c r="BG110" s="322">
        <f t="shared" si="70"/>
        <v>0</v>
      </c>
      <c r="BH110" s="322">
        <f t="shared" si="70"/>
        <v>0</v>
      </c>
      <c r="BI110" s="322">
        <f t="shared" si="70"/>
        <v>0</v>
      </c>
      <c r="BJ110" s="322">
        <f t="shared" si="70"/>
        <v>0</v>
      </c>
      <c r="BK110" s="322">
        <f t="shared" si="70"/>
        <v>0</v>
      </c>
      <c r="BL110" s="322">
        <f t="shared" si="70"/>
        <v>0</v>
      </c>
      <c r="BM110" s="322">
        <f t="shared" si="70"/>
        <v>0</v>
      </c>
      <c r="BN110" s="322">
        <f t="shared" si="70"/>
        <v>0</v>
      </c>
      <c r="BO110" s="322">
        <f t="shared" si="70"/>
        <v>0</v>
      </c>
      <c r="BP110" s="322">
        <f t="shared" si="70"/>
        <v>0</v>
      </c>
    </row>
    <row r="111" spans="1:68">
      <c r="A111" s="26"/>
      <c r="H111" s="196"/>
      <c r="I111" s="448"/>
      <c r="J111" s="115"/>
      <c r="K111" s="15"/>
      <c r="L111" s="15"/>
      <c r="M111" s="15"/>
      <c r="N111" s="15"/>
      <c r="Q111" s="17"/>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51"/>
      <c r="AM111" s="451"/>
      <c r="AN111" s="451"/>
      <c r="AO111" s="451"/>
      <c r="AP111" s="451"/>
      <c r="AS111" s="98">
        <f>NPV('AMX Global Tab (C)'!$B$13,AU111:BP111)</f>
        <v>0</v>
      </c>
      <c r="AT111" s="149">
        <f t="shared" si="28"/>
        <v>0</v>
      </c>
      <c r="AU111" s="144"/>
      <c r="AV111" s="144"/>
      <c r="AW111" s="144"/>
      <c r="AX111" s="144"/>
      <c r="AY111" s="144"/>
      <c r="AZ111" s="144"/>
      <c r="BA111" s="144"/>
      <c r="BB111" s="144"/>
      <c r="BC111" s="144"/>
      <c r="BD111" s="144"/>
      <c r="BE111" s="144"/>
      <c r="BF111" s="144"/>
      <c r="BG111" s="322"/>
      <c r="BH111" s="322"/>
      <c r="BI111" s="322"/>
      <c r="BJ111" s="322"/>
      <c r="BK111" s="322"/>
      <c r="BL111" s="322"/>
      <c r="BM111" s="322"/>
      <c r="BN111" s="322"/>
      <c r="BO111" s="322"/>
      <c r="BP111" s="322"/>
    </row>
    <row r="112" spans="1:68">
      <c r="A112" s="27" t="s">
        <v>351</v>
      </c>
      <c r="H112" s="196"/>
      <c r="I112" s="448"/>
      <c r="J112" s="115"/>
      <c r="K112" s="15"/>
      <c r="L112" s="15"/>
      <c r="M112" s="15"/>
      <c r="N112" s="15"/>
      <c r="Q112" s="17"/>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51"/>
      <c r="AM112" s="451"/>
      <c r="AN112" s="451"/>
      <c r="AO112" s="451"/>
      <c r="AP112" s="451"/>
      <c r="AS112" s="98">
        <f>NPV('AMX Global Tab (C)'!$B$13,AU112:BP112)</f>
        <v>0</v>
      </c>
      <c r="AT112" s="149">
        <f t="shared" si="28"/>
        <v>0</v>
      </c>
      <c r="AU112" s="144"/>
      <c r="AV112" s="144"/>
      <c r="AW112" s="144"/>
      <c r="AX112" s="144"/>
      <c r="AY112" s="144"/>
      <c r="AZ112" s="144"/>
      <c r="BA112" s="144"/>
      <c r="BB112" s="144"/>
      <c r="BC112" s="144"/>
      <c r="BD112" s="144"/>
      <c r="BE112" s="144"/>
      <c r="BF112" s="144"/>
      <c r="BG112" s="322"/>
      <c r="BH112" s="322"/>
      <c r="BI112" s="322"/>
      <c r="BJ112" s="322"/>
      <c r="BK112" s="322"/>
      <c r="BL112" s="322"/>
      <c r="BM112" s="322"/>
      <c r="BN112" s="322"/>
      <c r="BO112" s="322"/>
      <c r="BP112" s="322"/>
    </row>
    <row r="113" spans="1:83">
      <c r="A113" s="26" t="s">
        <v>356</v>
      </c>
      <c r="E113" s="141" t="s">
        <v>354</v>
      </c>
      <c r="F113" s="141" t="s">
        <v>353</v>
      </c>
      <c r="H113" s="196" t="s">
        <v>11</v>
      </c>
      <c r="I113" s="448">
        <v>765</v>
      </c>
      <c r="J113" s="115">
        <v>0.1</v>
      </c>
      <c r="K113" s="143">
        <v>0.12</v>
      </c>
      <c r="L113" s="77">
        <v>9.5000000000000001E-2</v>
      </c>
      <c r="M113" s="15"/>
      <c r="Q113" s="17"/>
      <c r="R113" s="451"/>
      <c r="S113" s="451"/>
      <c r="T113" s="451"/>
      <c r="U113" s="451">
        <f>SUM(U107:U108)</f>
        <v>0</v>
      </c>
      <c r="V113" s="451">
        <f t="shared" ref="V113:AB113" si="71">SUM(V107:V108)</f>
        <v>0</v>
      </c>
      <c r="W113" s="451">
        <f t="shared" si="71"/>
        <v>70</v>
      </c>
      <c r="X113" s="451">
        <f t="shared" si="71"/>
        <v>70</v>
      </c>
      <c r="Y113" s="451">
        <f t="shared" si="71"/>
        <v>70</v>
      </c>
      <c r="Z113" s="451">
        <f t="shared" si="71"/>
        <v>70</v>
      </c>
      <c r="AA113" s="451">
        <f t="shared" si="71"/>
        <v>70</v>
      </c>
      <c r="AB113" s="451">
        <f t="shared" si="71"/>
        <v>35</v>
      </c>
      <c r="AC113" s="451">
        <v>0</v>
      </c>
      <c r="AD113" s="451">
        <v>0</v>
      </c>
      <c r="AE113" s="451">
        <v>0</v>
      </c>
      <c r="AF113" s="451">
        <v>0</v>
      </c>
      <c r="AG113" s="451"/>
      <c r="AH113" s="451"/>
      <c r="AI113" s="451"/>
      <c r="AJ113" s="451"/>
      <c r="AK113" s="451"/>
      <c r="AL113" s="451"/>
      <c r="AM113" s="451"/>
      <c r="AN113" s="451"/>
      <c r="AO113" s="451"/>
      <c r="AP113" s="451"/>
      <c r="AS113" s="98">
        <f>NPV('AMX Global Tab (C)'!$B$13,AU113:BP113)</f>
        <v>267075.71259332192</v>
      </c>
      <c r="AT113" s="149">
        <f>SUM(AU113:BP113)</f>
        <v>393632.66250000009</v>
      </c>
      <c r="AU113" s="144">
        <f t="shared" ref="AU113:BF114" si="72">($I113*(1+$J113)*U113)*(1+($K113+$L113))</f>
        <v>0</v>
      </c>
      <c r="AV113" s="144">
        <f t="shared" si="72"/>
        <v>0</v>
      </c>
      <c r="AW113" s="144">
        <f t="shared" si="72"/>
        <v>71569.575000000012</v>
      </c>
      <c r="AX113" s="144">
        <f t="shared" si="72"/>
        <v>71569.575000000012</v>
      </c>
      <c r="AY113" s="144">
        <f t="shared" si="72"/>
        <v>71569.575000000012</v>
      </c>
      <c r="AZ113" s="144">
        <f t="shared" si="72"/>
        <v>71569.575000000012</v>
      </c>
      <c r="BA113" s="144">
        <f t="shared" si="72"/>
        <v>71569.575000000012</v>
      </c>
      <c r="BB113" s="144">
        <f t="shared" si="72"/>
        <v>35784.787500000006</v>
      </c>
      <c r="BC113" s="144">
        <f t="shared" si="72"/>
        <v>0</v>
      </c>
      <c r="BD113" s="144">
        <f t="shared" si="72"/>
        <v>0</v>
      </c>
      <c r="BE113" s="144">
        <f t="shared" si="72"/>
        <v>0</v>
      </c>
      <c r="BF113" s="144">
        <f t="shared" si="72"/>
        <v>0</v>
      </c>
      <c r="BG113" s="322">
        <f t="shared" ref="BG113:BP114" si="73">($I113*(1+$J113)*AG113)*(1+($K113+$L113))</f>
        <v>0</v>
      </c>
      <c r="BH113" s="322">
        <f t="shared" si="73"/>
        <v>0</v>
      </c>
      <c r="BI113" s="322">
        <f t="shared" si="73"/>
        <v>0</v>
      </c>
      <c r="BJ113" s="322">
        <f t="shared" si="73"/>
        <v>0</v>
      </c>
      <c r="BK113" s="322">
        <f t="shared" si="73"/>
        <v>0</v>
      </c>
      <c r="BL113" s="322">
        <f t="shared" si="73"/>
        <v>0</v>
      </c>
      <c r="BM113" s="322">
        <f t="shared" si="73"/>
        <v>0</v>
      </c>
      <c r="BN113" s="322">
        <f t="shared" si="73"/>
        <v>0</v>
      </c>
      <c r="BO113" s="322">
        <f t="shared" si="73"/>
        <v>0</v>
      </c>
      <c r="BP113" s="322">
        <f t="shared" si="73"/>
        <v>0</v>
      </c>
    </row>
    <row r="114" spans="1:83">
      <c r="A114" s="26" t="s">
        <v>357</v>
      </c>
      <c r="E114" s="141" t="s">
        <v>354</v>
      </c>
      <c r="F114" s="141" t="s">
        <v>353</v>
      </c>
      <c r="H114" s="196" t="s">
        <v>11</v>
      </c>
      <c r="I114" s="448">
        <v>15000</v>
      </c>
      <c r="J114" s="115">
        <v>0.1</v>
      </c>
      <c r="K114" s="143">
        <v>0.12</v>
      </c>
      <c r="L114" s="77">
        <v>9.5000000000000001E-2</v>
      </c>
      <c r="M114" s="15"/>
      <c r="N114" s="15"/>
      <c r="Q114" s="17"/>
      <c r="R114" s="451"/>
      <c r="S114" s="451"/>
      <c r="T114" s="451"/>
      <c r="U114" s="451">
        <f>SUM(U109:U110)</f>
        <v>0</v>
      </c>
      <c r="V114" s="451">
        <f t="shared" ref="V114:AB114" si="74">SUM(V109:V110)</f>
        <v>0</v>
      </c>
      <c r="W114" s="451">
        <f t="shared" si="74"/>
        <v>3</v>
      </c>
      <c r="X114" s="451">
        <f t="shared" si="74"/>
        <v>3</v>
      </c>
      <c r="Y114" s="451">
        <f t="shared" si="74"/>
        <v>3</v>
      </c>
      <c r="Z114" s="451">
        <f t="shared" si="74"/>
        <v>3</v>
      </c>
      <c r="AA114" s="451">
        <f t="shared" si="74"/>
        <v>3</v>
      </c>
      <c r="AB114" s="451">
        <f t="shared" si="74"/>
        <v>2</v>
      </c>
      <c r="AC114" s="451">
        <v>0</v>
      </c>
      <c r="AD114" s="451">
        <v>0</v>
      </c>
      <c r="AE114" s="451">
        <v>0</v>
      </c>
      <c r="AF114" s="451">
        <v>0</v>
      </c>
      <c r="AG114" s="451"/>
      <c r="AH114" s="451"/>
      <c r="AI114" s="451"/>
      <c r="AJ114" s="451"/>
      <c r="AK114" s="451"/>
      <c r="AL114" s="451"/>
      <c r="AM114" s="451"/>
      <c r="AN114" s="451"/>
      <c r="AO114" s="451"/>
      <c r="AP114" s="451"/>
      <c r="AS114" s="98">
        <f>NPV('AMX Global Tab (C)'!$B$13,AU114:BP114)</f>
        <v>229937.95958962379</v>
      </c>
      <c r="AT114" s="149">
        <f t="shared" ref="AT114:AT121" si="75">SUM(AU114:BP114)</f>
        <v>340807.50000000006</v>
      </c>
      <c r="AU114" s="144">
        <f t="shared" si="72"/>
        <v>0</v>
      </c>
      <c r="AV114" s="144">
        <f t="shared" si="72"/>
        <v>0</v>
      </c>
      <c r="AW114" s="144">
        <f t="shared" si="72"/>
        <v>60142.500000000007</v>
      </c>
      <c r="AX114" s="144">
        <f t="shared" si="72"/>
        <v>60142.500000000007</v>
      </c>
      <c r="AY114" s="144">
        <f t="shared" si="72"/>
        <v>60142.500000000007</v>
      </c>
      <c r="AZ114" s="144">
        <f t="shared" si="72"/>
        <v>60142.500000000007</v>
      </c>
      <c r="BA114" s="144">
        <f t="shared" si="72"/>
        <v>60142.500000000007</v>
      </c>
      <c r="BB114" s="144">
        <f t="shared" si="72"/>
        <v>40095</v>
      </c>
      <c r="BC114" s="144">
        <f t="shared" si="72"/>
        <v>0</v>
      </c>
      <c r="BD114" s="144">
        <f t="shared" si="72"/>
        <v>0</v>
      </c>
      <c r="BE114" s="144">
        <f t="shared" si="72"/>
        <v>0</v>
      </c>
      <c r="BF114" s="144">
        <f t="shared" si="72"/>
        <v>0</v>
      </c>
      <c r="BG114" s="322">
        <f t="shared" si="73"/>
        <v>0</v>
      </c>
      <c r="BH114" s="322">
        <f t="shared" si="73"/>
        <v>0</v>
      </c>
      <c r="BI114" s="322">
        <f t="shared" si="73"/>
        <v>0</v>
      </c>
      <c r="BJ114" s="322">
        <f t="shared" si="73"/>
        <v>0</v>
      </c>
      <c r="BK114" s="322">
        <f t="shared" si="73"/>
        <v>0</v>
      </c>
      <c r="BL114" s="322">
        <f t="shared" si="73"/>
        <v>0</v>
      </c>
      <c r="BM114" s="322">
        <f t="shared" si="73"/>
        <v>0</v>
      </c>
      <c r="BN114" s="322">
        <f t="shared" si="73"/>
        <v>0</v>
      </c>
      <c r="BO114" s="322">
        <f t="shared" si="73"/>
        <v>0</v>
      </c>
      <c r="BP114" s="322">
        <f t="shared" si="73"/>
        <v>0</v>
      </c>
    </row>
    <row r="115" spans="1:83">
      <c r="A115" s="26"/>
      <c r="H115" s="196"/>
      <c r="I115" s="449"/>
      <c r="J115" s="19"/>
      <c r="Q115" s="14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51"/>
      <c r="AM115" s="451"/>
      <c r="AN115" s="451"/>
      <c r="AO115" s="451"/>
      <c r="AP115" s="451"/>
      <c r="AS115" s="98">
        <f>NPV('AMX Global Tab (C)'!$B$13,AU115:BP115)</f>
        <v>0</v>
      </c>
      <c r="AT115" s="149">
        <f t="shared" si="75"/>
        <v>0</v>
      </c>
      <c r="AU115" s="144"/>
      <c r="AV115" s="144"/>
      <c r="AW115" s="144">
        <f t="shared" ref="AW115:AW118" si="76">($I115*(1+$J115)*W115)*(1+($K115+$L115))</f>
        <v>0</v>
      </c>
      <c r="AX115" s="144">
        <f t="shared" ref="AX115:AX118" si="77">($I115*(1+$J115)*X115)*(1+($K115+$L115))</f>
        <v>0</v>
      </c>
      <c r="AY115" s="144">
        <f t="shared" ref="AY115:AY118" si="78">($I115*(1+$J115)*Y115)*(1+($K115+$L115))</f>
        <v>0</v>
      </c>
      <c r="AZ115" s="144">
        <f t="shared" ref="AZ115:AZ118" si="79">($I115*(1+$J115)*Z115)*(1+($K115+$L115))</f>
        <v>0</v>
      </c>
      <c r="BA115" s="144">
        <f t="shared" ref="BA115:BA118" si="80">($I115*(1+$J115)*AA115)*(1+($K115+$L115))</f>
        <v>0</v>
      </c>
      <c r="BB115" s="144">
        <f t="shared" ref="BB115:BB118" si="81">($I115*(1+$J115)*AB115)*(1+($K115+$L115))</f>
        <v>0</v>
      </c>
      <c r="BC115" s="144"/>
      <c r="BD115" s="144"/>
      <c r="BE115" s="144"/>
      <c r="BF115" s="144"/>
      <c r="BG115" s="322"/>
      <c r="BH115" s="322"/>
      <c r="BI115" s="322"/>
      <c r="BJ115" s="322"/>
      <c r="BK115" s="322"/>
      <c r="BL115" s="322"/>
      <c r="BM115" s="322"/>
      <c r="BN115" s="322"/>
      <c r="BO115" s="322"/>
      <c r="BP115" s="322"/>
    </row>
    <row r="116" spans="1:83">
      <c r="A116" s="27" t="s">
        <v>352</v>
      </c>
      <c r="H116" s="196"/>
      <c r="I116" s="449"/>
      <c r="J116" s="19"/>
      <c r="Q116" s="14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51"/>
      <c r="AM116" s="451"/>
      <c r="AN116" s="451"/>
      <c r="AO116" s="451"/>
      <c r="AP116" s="451"/>
      <c r="AS116" s="98">
        <f>NPV('AMX Global Tab (C)'!$B$13,AU116:BP116)</f>
        <v>0</v>
      </c>
      <c r="AT116" s="149">
        <f t="shared" si="75"/>
        <v>0</v>
      </c>
      <c r="AU116" s="144">
        <f t="shared" ref="AU116:AV118" si="82">($I116*(1+$J116)*U116)*(1+($K116+$L116))</f>
        <v>0</v>
      </c>
      <c r="AV116" s="144">
        <f t="shared" si="82"/>
        <v>0</v>
      </c>
      <c r="AW116" s="144">
        <f t="shared" si="76"/>
        <v>0</v>
      </c>
      <c r="AX116" s="144">
        <f t="shared" si="77"/>
        <v>0</v>
      </c>
      <c r="AY116" s="144">
        <f t="shared" si="78"/>
        <v>0</v>
      </c>
      <c r="AZ116" s="144">
        <f t="shared" si="79"/>
        <v>0</v>
      </c>
      <c r="BA116" s="144">
        <f t="shared" si="80"/>
        <v>0</v>
      </c>
      <c r="BB116" s="144">
        <f t="shared" si="81"/>
        <v>0</v>
      </c>
      <c r="BC116" s="144">
        <f t="shared" ref="BC116:BF117" si="83">($I116*(1+$J116)*AC116)*(1+($K116+$L116))</f>
        <v>0</v>
      </c>
      <c r="BD116" s="144">
        <f t="shared" si="83"/>
        <v>0</v>
      </c>
      <c r="BE116" s="144">
        <f t="shared" si="83"/>
        <v>0</v>
      </c>
      <c r="BF116" s="144">
        <f t="shared" si="83"/>
        <v>0</v>
      </c>
      <c r="BG116" s="322">
        <f t="shared" ref="BG116:BP117" si="84">($I116*(1+$J116)*AG116)*(1+($K116+$L116))</f>
        <v>0</v>
      </c>
      <c r="BH116" s="322">
        <f t="shared" si="84"/>
        <v>0</v>
      </c>
      <c r="BI116" s="322">
        <f t="shared" si="84"/>
        <v>0</v>
      </c>
      <c r="BJ116" s="322">
        <f t="shared" si="84"/>
        <v>0</v>
      </c>
      <c r="BK116" s="322">
        <f t="shared" si="84"/>
        <v>0</v>
      </c>
      <c r="BL116" s="322">
        <f t="shared" si="84"/>
        <v>0</v>
      </c>
      <c r="BM116" s="322">
        <f t="shared" si="84"/>
        <v>0</v>
      </c>
      <c r="BN116" s="322">
        <f t="shared" si="84"/>
        <v>0</v>
      </c>
      <c r="BO116" s="322">
        <f t="shared" si="84"/>
        <v>0</v>
      </c>
      <c r="BP116" s="322">
        <f t="shared" si="84"/>
        <v>0</v>
      </c>
    </row>
    <row r="117" spans="1:83">
      <c r="A117" s="141" t="s">
        <v>61</v>
      </c>
      <c r="E117" s="141" t="s">
        <v>354</v>
      </c>
      <c r="F117" s="141" t="s">
        <v>353</v>
      </c>
      <c r="H117" s="196" t="s">
        <v>11</v>
      </c>
      <c r="I117" s="448">
        <v>2500000</v>
      </c>
      <c r="J117" s="115">
        <v>0.1</v>
      </c>
      <c r="K117" s="143">
        <v>0</v>
      </c>
      <c r="L117" s="143">
        <v>0</v>
      </c>
      <c r="Q117" s="14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51"/>
      <c r="AM117" s="451"/>
      <c r="AN117" s="451"/>
      <c r="AO117" s="451"/>
      <c r="AP117" s="451"/>
      <c r="AS117" s="98">
        <f>NPV('AMX Global Tab (C)'!$B$13,AU117:BP117)</f>
        <v>0</v>
      </c>
      <c r="AT117" s="149">
        <f t="shared" si="75"/>
        <v>0</v>
      </c>
      <c r="AU117" s="144">
        <f t="shared" si="82"/>
        <v>0</v>
      </c>
      <c r="AV117" s="144">
        <f t="shared" si="82"/>
        <v>0</v>
      </c>
      <c r="AW117" s="144">
        <f t="shared" si="76"/>
        <v>0</v>
      </c>
      <c r="AX117" s="144">
        <f t="shared" si="77"/>
        <v>0</v>
      </c>
      <c r="AY117" s="144">
        <f t="shared" si="78"/>
        <v>0</v>
      </c>
      <c r="AZ117" s="144">
        <f t="shared" si="79"/>
        <v>0</v>
      </c>
      <c r="BA117" s="144">
        <f t="shared" si="80"/>
        <v>0</v>
      </c>
      <c r="BB117" s="144">
        <f t="shared" si="81"/>
        <v>0</v>
      </c>
      <c r="BC117" s="144">
        <f t="shared" si="83"/>
        <v>0</v>
      </c>
      <c r="BD117" s="144">
        <f t="shared" si="83"/>
        <v>0</v>
      </c>
      <c r="BE117" s="144">
        <f t="shared" si="83"/>
        <v>0</v>
      </c>
      <c r="BF117" s="144">
        <f t="shared" si="83"/>
        <v>0</v>
      </c>
      <c r="BG117" s="322">
        <f t="shared" si="84"/>
        <v>0</v>
      </c>
      <c r="BH117" s="322">
        <f t="shared" si="84"/>
        <v>0</v>
      </c>
      <c r="BI117" s="322">
        <f t="shared" si="84"/>
        <v>0</v>
      </c>
      <c r="BJ117" s="322">
        <f t="shared" si="84"/>
        <v>0</v>
      </c>
      <c r="BK117" s="322">
        <f t="shared" si="84"/>
        <v>0</v>
      </c>
      <c r="BL117" s="322">
        <f t="shared" si="84"/>
        <v>0</v>
      </c>
      <c r="BM117" s="322">
        <f t="shared" si="84"/>
        <v>0</v>
      </c>
      <c r="BN117" s="322">
        <f t="shared" si="84"/>
        <v>0</v>
      </c>
      <c r="BO117" s="322">
        <f t="shared" si="84"/>
        <v>0</v>
      </c>
      <c r="BP117" s="322">
        <f t="shared" si="84"/>
        <v>0</v>
      </c>
    </row>
    <row r="118" spans="1:83">
      <c r="A118" s="141" t="s">
        <v>60</v>
      </c>
      <c r="E118" s="141" t="s">
        <v>354</v>
      </c>
      <c r="F118" s="141" t="s">
        <v>353</v>
      </c>
      <c r="H118" s="196" t="s">
        <v>1</v>
      </c>
      <c r="I118" s="448">
        <v>375000</v>
      </c>
      <c r="J118" s="115">
        <v>0</v>
      </c>
      <c r="K118" s="143">
        <v>0</v>
      </c>
      <c r="L118" s="143">
        <v>0</v>
      </c>
      <c r="P118" s="141" t="s">
        <v>451</v>
      </c>
      <c r="Q118" s="141"/>
      <c r="R118" s="451"/>
      <c r="S118" s="451"/>
      <c r="T118" s="451"/>
      <c r="U118" s="451"/>
      <c r="V118" s="451"/>
      <c r="W118" s="451"/>
      <c r="X118" s="451"/>
      <c r="Y118" s="451"/>
      <c r="Z118" s="451"/>
      <c r="AA118" s="451"/>
      <c r="AB118" s="451"/>
      <c r="AC118" s="451">
        <v>1</v>
      </c>
      <c r="AD118" s="451">
        <v>1</v>
      </c>
      <c r="AE118" s="451">
        <v>1</v>
      </c>
      <c r="AF118" s="451">
        <v>1</v>
      </c>
      <c r="AG118" s="451"/>
      <c r="AH118" s="451"/>
      <c r="AI118" s="451"/>
      <c r="AJ118" s="451"/>
      <c r="AK118" s="451"/>
      <c r="AL118" s="451"/>
      <c r="AM118" s="451"/>
      <c r="AN118" s="451"/>
      <c r="AO118" s="451"/>
      <c r="AP118" s="451"/>
      <c r="AS118" s="98">
        <f>NPV('AMX Global Tab (C)'!$B$13,AU118:BP118)</f>
        <v>879255.68416663958</v>
      </c>
      <c r="AT118" s="149">
        <f t="shared" si="75"/>
        <v>1929500.0662446949</v>
      </c>
      <c r="AU118" s="144">
        <f t="shared" si="82"/>
        <v>0</v>
      </c>
      <c r="AV118" s="144">
        <f t="shared" si="82"/>
        <v>0</v>
      </c>
      <c r="AW118" s="144">
        <f t="shared" si="76"/>
        <v>0</v>
      </c>
      <c r="AX118" s="144">
        <f t="shared" si="77"/>
        <v>0</v>
      </c>
      <c r="AY118" s="144">
        <f t="shared" si="78"/>
        <v>0</v>
      </c>
      <c r="AZ118" s="144">
        <f t="shared" si="79"/>
        <v>0</v>
      </c>
      <c r="BA118" s="144">
        <f t="shared" si="80"/>
        <v>0</v>
      </c>
      <c r="BB118" s="144">
        <f t="shared" si="81"/>
        <v>0</v>
      </c>
      <c r="BC118" s="144">
        <f>($I118*(1+$J118)*AC118)*(1+($K118+$L118))*'AMX Global Tab (C)'!S31</f>
        <v>461202.69953432633</v>
      </c>
      <c r="BD118" s="144">
        <f>($I118*(1+$J118)*AD118)*(1+($K118+$L118))*'AMX Global Tab (C)'!T31</f>
        <v>475038.78052035614</v>
      </c>
      <c r="BE118" s="144">
        <f>($I118*(1+$J118)*AE118)*(1+($K118+$L118))*'AMX Global Tab (C)'!U31</f>
        <v>489289.94393596682</v>
      </c>
      <c r="BF118" s="144">
        <f>($I118*(1+$J118)*AF118)*(1+($K118+$L118))*'AMX Global Tab (C)'!V31</f>
        <v>503968.64225404582</v>
      </c>
      <c r="BG118" s="322">
        <f>($I118*(1+$J118)*AG118)*(1+($K118+$L118))*'AMX Global Tab (C)'!W31</f>
        <v>0</v>
      </c>
      <c r="BH118" s="322">
        <f>($I118*(1+$J118)*AH118)*(1+($K118+$L118))*'AMX Global Tab (C)'!X31</f>
        <v>0</v>
      </c>
      <c r="BI118" s="322">
        <f>($I118*(1+$J118)*AI118)*(1+($K118+$L118))*'AMX Global Tab (C)'!Y31</f>
        <v>0</v>
      </c>
      <c r="BJ118" s="322">
        <f>($I118*(1+$J118)*AJ118)*(1+($K118+$L118))*'AMX Global Tab (C)'!Z31</f>
        <v>0</v>
      </c>
      <c r="BK118" s="322">
        <f>($I118*(1+$J118)*AK118)*(1+($K118+$L118))*'AMX Global Tab (C)'!AA31</f>
        <v>0</v>
      </c>
      <c r="BL118" s="322">
        <f>($I118*(1+$J118)*AL118)*(1+($K118+$L118))*'AMX Global Tab (C)'!AB31</f>
        <v>0</v>
      </c>
      <c r="BM118" s="322">
        <f>($I118*(1+$J118)*AM118)*(1+($K118+$L118))*'AMX Global Tab (C)'!AC31</f>
        <v>0</v>
      </c>
      <c r="BN118" s="322">
        <f>($I118*(1+$J118)*AN118)*(1+($K118+$L118))*'AMX Global Tab (C)'!AD31</f>
        <v>0</v>
      </c>
      <c r="BO118" s="322">
        <f>($I118*(1+$J118)*AO118)*(1+($K118+$L118))*'AMX Global Tab (C)'!AE31</f>
        <v>0</v>
      </c>
      <c r="BP118" s="322">
        <f>($I118*(1+$J118)*AP118)*(1+($K118+$L118))*'AMX Global Tab (C)'!AF31</f>
        <v>0</v>
      </c>
    </row>
    <row r="119" spans="1:83">
      <c r="H119" s="196"/>
      <c r="I119" s="196"/>
      <c r="J119" s="19"/>
      <c r="Q119" s="141"/>
      <c r="R119" s="141"/>
      <c r="S119" s="141"/>
      <c r="AG119" s="17"/>
      <c r="AH119" s="141"/>
      <c r="AI119" s="141"/>
      <c r="AJ119" s="141"/>
      <c r="AK119" s="141"/>
      <c r="AL119" s="141"/>
      <c r="AM119" s="141"/>
      <c r="AN119" s="320"/>
      <c r="AO119" s="320"/>
      <c r="AP119" s="320"/>
      <c r="AS119" s="98">
        <f>NPV('AMX Global Tab (C)'!$B$13,AU119:BP119)</f>
        <v>0</v>
      </c>
      <c r="AT119" s="149">
        <f t="shared" si="75"/>
        <v>0</v>
      </c>
      <c r="AU119" s="144"/>
      <c r="AV119" s="144"/>
      <c r="AW119" s="144"/>
      <c r="AX119" s="144"/>
      <c r="AY119" s="144"/>
      <c r="AZ119" s="144"/>
      <c r="BA119" s="144"/>
      <c r="BB119" s="144"/>
      <c r="BC119" s="144"/>
      <c r="BD119" s="144"/>
      <c r="BE119" s="144"/>
      <c r="BF119" s="144"/>
      <c r="BG119" s="322"/>
      <c r="BH119" s="322"/>
      <c r="BI119" s="322"/>
      <c r="BJ119" s="322"/>
      <c r="BK119" s="322"/>
      <c r="BL119" s="322"/>
      <c r="BM119" s="322"/>
      <c r="BN119" s="322"/>
      <c r="BO119" s="322"/>
      <c r="BP119" s="322"/>
    </row>
    <row r="120" spans="1:83">
      <c r="H120" s="196"/>
      <c r="I120" s="196"/>
      <c r="J120" s="19"/>
      <c r="Q120" s="141"/>
      <c r="R120" s="141"/>
      <c r="S120" s="141"/>
      <c r="AG120" s="17"/>
      <c r="AH120" s="141"/>
      <c r="AI120" s="141"/>
      <c r="AJ120" s="141"/>
      <c r="AK120" s="141"/>
      <c r="AL120" s="141"/>
      <c r="AM120" s="141"/>
      <c r="AN120" s="320"/>
      <c r="AO120" s="320"/>
      <c r="AP120" s="320"/>
      <c r="AS120" s="98">
        <f>NPV('AMX Global Tab (C)'!$B$13,AU120:BP120)</f>
        <v>0</v>
      </c>
      <c r="AT120" s="149">
        <f t="shared" si="75"/>
        <v>0</v>
      </c>
      <c r="AU120" s="144"/>
      <c r="AV120" s="144"/>
      <c r="AW120" s="144"/>
      <c r="AX120" s="144"/>
      <c r="AY120" s="144"/>
      <c r="AZ120" s="144"/>
      <c r="BA120" s="144"/>
      <c r="BB120" s="144"/>
      <c r="BC120" s="144"/>
      <c r="BD120" s="144"/>
      <c r="BE120" s="144"/>
      <c r="BF120" s="144"/>
      <c r="BG120" s="322"/>
      <c r="BH120" s="322"/>
      <c r="BI120" s="322"/>
      <c r="BJ120" s="322"/>
      <c r="BK120" s="322"/>
      <c r="BL120" s="322"/>
      <c r="BM120" s="322"/>
      <c r="BN120" s="322"/>
      <c r="BO120" s="322"/>
      <c r="BP120" s="322"/>
    </row>
    <row r="121" spans="1:83" ht="12.75" customHeight="1">
      <c r="A121" s="141" t="s">
        <v>350</v>
      </c>
      <c r="E121" s="141" t="s">
        <v>491</v>
      </c>
      <c r="F121" s="141" t="s">
        <v>490</v>
      </c>
      <c r="H121" s="196" t="s">
        <v>1</v>
      </c>
      <c r="I121" s="200">
        <v>988588</v>
      </c>
      <c r="J121" s="115">
        <v>0</v>
      </c>
      <c r="K121" s="143">
        <v>0</v>
      </c>
      <c r="L121" s="143">
        <v>0</v>
      </c>
      <c r="M121" s="143"/>
      <c r="N121" s="143"/>
      <c r="P121" s="141" t="s">
        <v>451</v>
      </c>
      <c r="Q121" s="17"/>
      <c r="R121" s="17"/>
      <c r="S121" s="141"/>
      <c r="AC121" s="141">
        <v>1</v>
      </c>
      <c r="AD121" s="141">
        <v>1</v>
      </c>
      <c r="AE121" s="141">
        <v>1</v>
      </c>
      <c r="AF121" s="141">
        <v>1</v>
      </c>
      <c r="AG121" s="17"/>
      <c r="AH121" s="141"/>
      <c r="AI121" s="141"/>
      <c r="AJ121" s="141"/>
      <c r="AK121" s="141"/>
      <c r="AL121" s="141"/>
      <c r="AM121" s="141"/>
      <c r="AN121" s="320"/>
      <c r="AO121" s="320"/>
      <c r="AP121" s="320"/>
      <c r="AS121" s="98">
        <f>NPV('AMX Global Tab (C)'!$B$13,AU121:BP121)</f>
        <v>2317924.315463813</v>
      </c>
      <c r="AT121" s="149">
        <f t="shared" si="75"/>
        <v>5086614.9639698956</v>
      </c>
      <c r="AU121" s="144">
        <f>$I$121*'AMX Global Tab (C)'!K31*U121</f>
        <v>0</v>
      </c>
      <c r="AV121" s="144">
        <f>$I$121*'AMX Global Tab (C)'!L31*V121</f>
        <v>0</v>
      </c>
      <c r="AW121" s="144">
        <f>$I$121*'AMX Global Tab (C)'!M31*W121</f>
        <v>0</v>
      </c>
      <c r="AX121" s="144">
        <f>$I$121*'AMX Global Tab (C)'!N31*X121</f>
        <v>0</v>
      </c>
      <c r="AY121" s="144">
        <f>$I$121*'AMX Global Tab (C)'!O31*Y121</f>
        <v>0</v>
      </c>
      <c r="AZ121" s="144">
        <f>$I$121*'AMX Global Tab (C)'!P31*Z121</f>
        <v>0</v>
      </c>
      <c r="BA121" s="144">
        <f>$I$121*'AMX Global Tab (C)'!Q31*AA121</f>
        <v>0</v>
      </c>
      <c r="BB121" s="144">
        <f>$I$121*'AMX Global Tab (C)'!R31*AB121</f>
        <v>0</v>
      </c>
      <c r="BC121" s="144">
        <f>$I$121*'AMX Global Tab (C)'!S31*AC121</f>
        <v>1215838.5448726416</v>
      </c>
      <c r="BD121" s="144">
        <f>$I$121*'AMX Global Tab (C)'!T31*AD121</f>
        <v>1252313.7012188209</v>
      </c>
      <c r="BE121" s="144">
        <f>$I$121*'AMX Global Tab (C)'!U31*AE121</f>
        <v>1289883.1122553856</v>
      </c>
      <c r="BF121" s="144">
        <f>$I$121*'AMX Global Tab (C)'!V31*AF121</f>
        <v>1328579.6056230471</v>
      </c>
      <c r="BG121" s="322">
        <f>$I$121*'AMX Global Tab (C)'!W31*AG121</f>
        <v>0</v>
      </c>
      <c r="BH121" s="322">
        <f>$I$121*'AMX Global Tab (C)'!X31*AH121</f>
        <v>0</v>
      </c>
      <c r="BI121" s="322">
        <f>$I$121*'AMX Global Tab (C)'!Y31*AI121</f>
        <v>0</v>
      </c>
      <c r="BJ121" s="322">
        <f>$I$121*'AMX Global Tab (C)'!Z31*AJ121</f>
        <v>0</v>
      </c>
      <c r="BK121" s="322">
        <f>$I$121*'AMX Global Tab (C)'!AA31*AK121</f>
        <v>0</v>
      </c>
      <c r="BL121" s="322">
        <f>$I$121*'AMX Global Tab (C)'!AB31*AL121</f>
        <v>0</v>
      </c>
      <c r="BM121" s="322">
        <f>$I$121*'AMX Global Tab (C)'!AC31*AM121</f>
        <v>0</v>
      </c>
      <c r="BN121" s="322">
        <f>$I$121*'AMX Global Tab (C)'!AD31*AN121</f>
        <v>0</v>
      </c>
      <c r="BO121" s="322">
        <f>$I$121*'AMX Global Tab (C)'!AE31*AO121</f>
        <v>0</v>
      </c>
      <c r="BP121" s="322">
        <f>$I$121*'AMX Global Tab (C)'!AF31*AP121</f>
        <v>0</v>
      </c>
    </row>
    <row r="122" spans="1:83">
      <c r="H122" s="196"/>
      <c r="I122" s="203"/>
      <c r="J122" s="115"/>
      <c r="K122" s="143"/>
      <c r="L122" s="143"/>
      <c r="Q122" s="141"/>
      <c r="R122" s="141"/>
      <c r="S122" s="141"/>
      <c r="T122" s="50"/>
      <c r="U122" s="50"/>
      <c r="V122" s="50"/>
      <c r="W122" s="50"/>
      <c r="X122" s="50"/>
      <c r="Y122" s="50"/>
      <c r="Z122" s="50"/>
      <c r="AA122" s="50"/>
      <c r="AB122" s="50"/>
      <c r="AC122" s="50"/>
      <c r="AD122" s="50"/>
      <c r="AE122" s="50"/>
      <c r="AF122" s="50"/>
      <c r="AG122" s="17"/>
      <c r="AH122" s="141"/>
      <c r="AI122" s="141"/>
      <c r="AJ122" s="141"/>
      <c r="AK122" s="141"/>
      <c r="AL122" s="141"/>
      <c r="AM122" s="141"/>
      <c r="AN122" s="320"/>
      <c r="AO122" s="320"/>
      <c r="AP122" s="320"/>
      <c r="AS122" s="98">
        <f>NPV('AMX Global Tab (C)'!$B$13,AU122:BP122)</f>
        <v>0</v>
      </c>
      <c r="AT122" s="149">
        <f t="shared" ref="AT122:AT131" si="85">SUM(AU122:BP122)</f>
        <v>0</v>
      </c>
      <c r="AU122" s="144"/>
      <c r="AV122" s="144"/>
      <c r="AW122" s="144"/>
      <c r="AX122" s="144"/>
      <c r="AY122" s="144"/>
      <c r="AZ122" s="144"/>
      <c r="BA122" s="144"/>
      <c r="BB122" s="144"/>
      <c r="BC122" s="144"/>
      <c r="BD122" s="144"/>
      <c r="BE122" s="144"/>
      <c r="BF122" s="144"/>
      <c r="BG122" s="322"/>
      <c r="BH122" s="322"/>
      <c r="BI122" s="322"/>
      <c r="BJ122" s="322"/>
      <c r="BK122" s="322"/>
      <c r="BL122" s="141"/>
      <c r="BM122" s="141"/>
    </row>
    <row r="123" spans="1:83" s="32" customFormat="1">
      <c r="H123" s="204"/>
      <c r="I123" s="204"/>
      <c r="J123" s="194"/>
      <c r="AS123" s="98">
        <f>NPV('AMX Global Tab (C)'!$B$13,AU123:BP123)</f>
        <v>0</v>
      </c>
      <c r="AT123" s="149">
        <f t="shared" si="85"/>
        <v>0</v>
      </c>
    </row>
    <row r="124" spans="1:83" s="384" customFormat="1">
      <c r="A124" s="384" t="s">
        <v>11</v>
      </c>
      <c r="H124" s="385"/>
      <c r="I124" s="385"/>
      <c r="AS124" s="98">
        <f>NPV('AMX Global Tab (C)'!$B$13,AU124:BP124)</f>
        <v>289708632.07914227</v>
      </c>
      <c r="AT124" s="149">
        <f t="shared" si="85"/>
        <v>570455591.88925815</v>
      </c>
      <c r="AU124" s="386">
        <f t="shared" ref="AU124:BP124" si="86">SUMIF($H$7:$H$121,"=CAPEX",AU$7:AU$121)</f>
        <v>0</v>
      </c>
      <c r="AV124" s="386">
        <f>SUMIF($H$7:$H$121,"=CAPEX",AV$7:AV$121)</f>
        <v>3738083.58</v>
      </c>
      <c r="AW124" s="386">
        <f t="shared" si="86"/>
        <v>6868367.0550000006</v>
      </c>
      <c r="AX124" s="386">
        <f t="shared" si="86"/>
        <v>8945127.6750000007</v>
      </c>
      <c r="AY124" s="386">
        <f t="shared" si="86"/>
        <v>22391366.969289999</v>
      </c>
      <c r="AZ124" s="386">
        <f t="shared" si="86"/>
        <v>21985243.070130002</v>
      </c>
      <c r="BA124" s="386">
        <f t="shared" si="86"/>
        <v>30810850.930784758</v>
      </c>
      <c r="BB124" s="386">
        <f t="shared" si="86"/>
        <v>105390371.21833238</v>
      </c>
      <c r="BC124" s="386">
        <f t="shared" si="86"/>
        <v>90337363.557590246</v>
      </c>
      <c r="BD124" s="386">
        <f t="shared" si="86"/>
        <v>90018946.77854611</v>
      </c>
      <c r="BE124" s="386">
        <f t="shared" si="86"/>
        <v>93315086.013691217</v>
      </c>
      <c r="BF124" s="386">
        <f t="shared" si="86"/>
        <v>96633783.8943194</v>
      </c>
      <c r="BG124" s="386">
        <f t="shared" si="86"/>
        <v>2740.7830640344032</v>
      </c>
      <c r="BH124" s="386">
        <f t="shared" si="86"/>
        <v>2823.006555955435</v>
      </c>
      <c r="BI124" s="386">
        <f t="shared" si="86"/>
        <v>2907.6967526340986</v>
      </c>
      <c r="BJ124" s="386">
        <f t="shared" si="86"/>
        <v>2994.9276552131219</v>
      </c>
      <c r="BK124" s="386">
        <f t="shared" si="86"/>
        <v>3084.7754848695154</v>
      </c>
      <c r="BL124" s="386">
        <f t="shared" si="86"/>
        <v>3177.3187494156014</v>
      </c>
      <c r="BM124" s="386">
        <f t="shared" si="86"/>
        <v>3272.6383118980693</v>
      </c>
      <c r="BN124" s="386">
        <f t="shared" si="86"/>
        <v>0</v>
      </c>
      <c r="BO124" s="386">
        <f t="shared" si="86"/>
        <v>0</v>
      </c>
      <c r="BP124" s="386">
        <f t="shared" si="86"/>
        <v>0</v>
      </c>
    </row>
    <row r="125" spans="1:83" s="384" customFormat="1">
      <c r="A125" s="384" t="s">
        <v>1</v>
      </c>
      <c r="H125" s="385"/>
      <c r="I125" s="385"/>
      <c r="AS125" s="98">
        <f>NPV('AMX Global Tab (C)'!$B$13,AU125:BP125)</f>
        <v>16198834.611082893</v>
      </c>
      <c r="AT125" s="149">
        <f t="shared" si="85"/>
        <v>37730291.369040079</v>
      </c>
      <c r="AU125" s="386">
        <f t="shared" ref="AU125:BP125" si="87">SUMIF($H$7:$H$121,"=O&amp;M",AU$7:AU$121)</f>
        <v>0</v>
      </c>
      <c r="AV125" s="386">
        <f t="shared" si="87"/>
        <v>0</v>
      </c>
      <c r="AW125" s="386">
        <f t="shared" si="87"/>
        <v>0</v>
      </c>
      <c r="AX125" s="386">
        <f t="shared" si="87"/>
        <v>0</v>
      </c>
      <c r="AY125" s="386">
        <f t="shared" si="87"/>
        <v>0</v>
      </c>
      <c r="AZ125" s="386">
        <f t="shared" si="87"/>
        <v>0</v>
      </c>
      <c r="BA125" s="386">
        <f t="shared" si="87"/>
        <v>876003.78072572406</v>
      </c>
      <c r="BB125" s="386">
        <f t="shared" si="87"/>
        <v>3418773.1057173498</v>
      </c>
      <c r="BC125" s="386">
        <f t="shared" si="87"/>
        <v>5070743.7428395571</v>
      </c>
      <c r="BD125" s="386">
        <f t="shared" si="87"/>
        <v>5738607.4319887441</v>
      </c>
      <c r="BE125" s="386">
        <f t="shared" si="87"/>
        <v>6523720.9513564073</v>
      </c>
      <c r="BF125" s="386">
        <f t="shared" si="87"/>
        <v>7428862.7549450984</v>
      </c>
      <c r="BG125" s="386">
        <f t="shared" si="87"/>
        <v>1131957.2477849156</v>
      </c>
      <c r="BH125" s="386">
        <f t="shared" si="87"/>
        <v>1165915.965218463</v>
      </c>
      <c r="BI125" s="386">
        <f t="shared" si="87"/>
        <v>1200893.4441750171</v>
      </c>
      <c r="BJ125" s="386">
        <f t="shared" si="87"/>
        <v>1236920.2475002678</v>
      </c>
      <c r="BK125" s="386">
        <f t="shared" si="87"/>
        <v>1274027.8549252758</v>
      </c>
      <c r="BL125" s="386">
        <f t="shared" si="87"/>
        <v>1312248.6905730341</v>
      </c>
      <c r="BM125" s="386">
        <f t="shared" si="87"/>
        <v>1351616.1512902253</v>
      </c>
      <c r="BN125" s="386">
        <f t="shared" si="87"/>
        <v>0</v>
      </c>
      <c r="BO125" s="386">
        <f t="shared" si="87"/>
        <v>0</v>
      </c>
      <c r="BP125" s="386">
        <f t="shared" si="87"/>
        <v>0</v>
      </c>
    </row>
    <row r="126" spans="1:83" s="384" customFormat="1">
      <c r="A126" s="384" t="s">
        <v>301</v>
      </c>
      <c r="H126" s="385"/>
      <c r="I126" s="385"/>
      <c r="AS126" s="396">
        <f>NPV('AMX Global Tab (C)'!$B$13,AU126:BP126)</f>
        <v>305907466.69022506</v>
      </c>
      <c r="AT126" s="397">
        <f t="shared" si="85"/>
        <v>608185883.2582984</v>
      </c>
      <c r="AU126" s="387">
        <f t="shared" ref="AU126:BP126" si="88">SUM(AU124,AU125)</f>
        <v>0</v>
      </c>
      <c r="AV126" s="387">
        <f t="shared" si="88"/>
        <v>3738083.58</v>
      </c>
      <c r="AW126" s="387">
        <f t="shared" si="88"/>
        <v>6868367.0550000006</v>
      </c>
      <c r="AX126" s="387">
        <f t="shared" si="88"/>
        <v>8945127.6750000007</v>
      </c>
      <c r="AY126" s="387">
        <f t="shared" si="88"/>
        <v>22391366.969289999</v>
      </c>
      <c r="AZ126" s="387">
        <f t="shared" si="88"/>
        <v>21985243.070130002</v>
      </c>
      <c r="BA126" s="387">
        <f t="shared" si="88"/>
        <v>31686854.711510483</v>
      </c>
      <c r="BB126" s="387">
        <f t="shared" si="88"/>
        <v>108809144.32404973</v>
      </c>
      <c r="BC126" s="387">
        <f t="shared" si="88"/>
        <v>95408107.300429806</v>
      </c>
      <c r="BD126" s="387">
        <f t="shared" si="88"/>
        <v>95757554.210534856</v>
      </c>
      <c r="BE126" s="387">
        <f t="shared" si="88"/>
        <v>99838806.965047628</v>
      </c>
      <c r="BF126" s="387">
        <f t="shared" si="88"/>
        <v>104062646.6492645</v>
      </c>
      <c r="BG126" s="387">
        <f t="shared" si="88"/>
        <v>1134698.0308489499</v>
      </c>
      <c r="BH126" s="387">
        <f t="shared" si="88"/>
        <v>1168738.9717744184</v>
      </c>
      <c r="BI126" s="387">
        <f t="shared" si="88"/>
        <v>1203801.1409276512</v>
      </c>
      <c r="BJ126" s="387">
        <f t="shared" si="88"/>
        <v>1239915.1751554809</v>
      </c>
      <c r="BK126" s="387">
        <f t="shared" si="88"/>
        <v>1277112.6304101453</v>
      </c>
      <c r="BL126" s="387">
        <f t="shared" si="88"/>
        <v>1315426.0093224498</v>
      </c>
      <c r="BM126" s="387">
        <f t="shared" si="88"/>
        <v>1354888.7896021234</v>
      </c>
      <c r="BN126" s="387">
        <f t="shared" si="88"/>
        <v>0</v>
      </c>
      <c r="BO126" s="387">
        <f t="shared" si="88"/>
        <v>0</v>
      </c>
      <c r="BP126" s="387">
        <f t="shared" si="88"/>
        <v>0</v>
      </c>
    </row>
    <row r="127" spans="1:83" s="384" customFormat="1">
      <c r="H127" s="385"/>
      <c r="I127" s="385"/>
      <c r="AS127" s="98">
        <f>NPV('AMX Global Tab (C)'!$B$13,AU127:BP127)</f>
        <v>0</v>
      </c>
      <c r="AT127" s="149">
        <f t="shared" si="85"/>
        <v>0</v>
      </c>
    </row>
    <row r="128" spans="1:83" s="384" customFormat="1">
      <c r="A128" s="118" t="s">
        <v>775</v>
      </c>
      <c r="AS128" s="98" t="e">
        <f>NPV('AMX Global Tab (C)'!$B$13,AU128:BP128)</f>
        <v>#VALUE!</v>
      </c>
      <c r="AT128" s="149" t="e">
        <f t="shared" si="85"/>
        <v>#VALUE!</v>
      </c>
      <c r="AU128" s="389">
        <f>'MM Repl Benefit 2023'!F42</f>
        <v>0</v>
      </c>
      <c r="AV128" s="389" t="e">
        <f>'MM Repl Benefit 2023'!G42</f>
        <v>#VALUE!</v>
      </c>
      <c r="AW128" s="389" t="e">
        <f>'MM Repl Benefit 2023'!H42</f>
        <v>#VALUE!</v>
      </c>
      <c r="AX128" s="389" t="e">
        <f>'MM Repl Benefit 2023'!I42</f>
        <v>#VALUE!</v>
      </c>
      <c r="AY128" s="389" t="e">
        <f>'MM Repl Benefit 2023'!J42</f>
        <v>#VALUE!</v>
      </c>
      <c r="AZ128" s="389" t="e">
        <f>'MM Repl Benefit 2023'!K42</f>
        <v>#VALUE!</v>
      </c>
      <c r="BA128" s="389" t="e">
        <f>'MM Repl Benefit 2023'!L42</f>
        <v>#VALUE!</v>
      </c>
      <c r="BB128" s="389" t="e">
        <f>'MM Repl Benefit 2023'!M42</f>
        <v>#VALUE!</v>
      </c>
      <c r="BC128" s="389" t="e">
        <f>'MM Repl Benefit 2023'!N42</f>
        <v>#VALUE!</v>
      </c>
      <c r="BD128" s="389" t="e">
        <f>'MM Repl Benefit 2023'!O42</f>
        <v>#VALUE!</v>
      </c>
      <c r="BE128" s="389" t="e">
        <f>'MM Repl Benefit 2023'!P42</f>
        <v>#VALUE!</v>
      </c>
      <c r="BF128" s="389" t="e">
        <f>'MM Repl Benefit 2023'!Q42</f>
        <v>#VALUE!</v>
      </c>
      <c r="BG128" s="389" t="e">
        <f>'MM Repl Benefit 2023'!R42</f>
        <v>#VALUE!</v>
      </c>
      <c r="BH128" s="389" t="e">
        <f>'MM Repl Benefit 2023'!S42</f>
        <v>#VALUE!</v>
      </c>
      <c r="BI128" s="389" t="e">
        <f>'MM Repl Benefit 2023'!T42</f>
        <v>#VALUE!</v>
      </c>
      <c r="BJ128" s="389" t="e">
        <f>'MM Repl Benefit 2023'!U42</f>
        <v>#VALUE!</v>
      </c>
      <c r="BK128" s="389" t="e">
        <f>'MM Repl Benefit 2023'!V42</f>
        <v>#VALUE!</v>
      </c>
      <c r="BL128" s="389" t="e">
        <f>'MM Repl Benefit 2023'!W42</f>
        <v>#VALUE!</v>
      </c>
      <c r="BM128" s="389" t="e">
        <f>'MM Repl Benefit 2023'!X42</f>
        <v>#VALUE!</v>
      </c>
      <c r="BN128" s="389" t="e">
        <f>'MM Repl Benefit 2023'!Y42</f>
        <v>#VALUE!</v>
      </c>
      <c r="BO128" s="389" t="e">
        <f>'MM Repl Benefit 2023'!Z42</f>
        <v>#VALUE!</v>
      </c>
      <c r="BP128" s="389" t="e">
        <f>'MM Repl Benefit 2023'!AA42</f>
        <v>#VALUE!</v>
      </c>
      <c r="BQ128" s="389"/>
      <c r="BR128" s="389"/>
      <c r="BS128" s="389"/>
      <c r="BT128" s="389"/>
      <c r="BU128" s="389"/>
      <c r="BV128" s="389"/>
      <c r="BW128" s="389"/>
      <c r="BX128" s="389"/>
      <c r="BY128" s="389">
        <f>'MM Repl Benefit 2023'!AJ42</f>
        <v>0</v>
      </c>
      <c r="BZ128" s="389">
        <f>'MM Repl Benefit 2023'!AK42</f>
        <v>0</v>
      </c>
      <c r="CA128" s="389">
        <f>'MM Repl Benefit 2023'!BZ85</f>
        <v>0</v>
      </c>
      <c r="CB128" s="389">
        <f>'MM Repl Benefit 2023'!CA85</f>
        <v>0</v>
      </c>
      <c r="CC128" s="389">
        <f>'MM Repl Benefit 2023'!CB85</f>
        <v>0</v>
      </c>
      <c r="CD128" s="389">
        <f>'MM Repl Benefit 2023'!CC85</f>
        <v>0</v>
      </c>
      <c r="CE128" s="389">
        <f>'MM Repl Benefit 2023'!CD85</f>
        <v>0</v>
      </c>
    </row>
    <row r="129" spans="1:83" s="384" customFormat="1">
      <c r="A129" s="118" t="s">
        <v>776</v>
      </c>
      <c r="AS129" s="98">
        <f>NPV('AMX Global Tab (C)'!$B$13,AU129:BP129)</f>
        <v>92757235.406323075</v>
      </c>
      <c r="AT129" s="149">
        <f t="shared" si="85"/>
        <v>317006447.55165213</v>
      </c>
      <c r="AU129" s="389">
        <f>'CVR Benefit 2023'!E31+'CVR Benefit 2023'!E24</f>
        <v>472515.83063646668</v>
      </c>
      <c r="AV129" s="389">
        <f>'CVR Benefit 2023'!F31+'CVR Benefit 2023'!F24</f>
        <v>1121646.366565322</v>
      </c>
      <c r="AW129" s="389">
        <f>'CVR Benefit 2023'!G31+'CVR Benefit 2023'!G24</f>
        <v>1399019.7516408325</v>
      </c>
      <c r="AX129" s="389">
        <f>'CVR Benefit 2023'!H31+'CVR Benefit 2023'!H24</f>
        <v>1828140.1106610503</v>
      </c>
      <c r="AY129" s="389">
        <f>'CVR Benefit 2023'!I31+'CVR Benefit 2023'!I24</f>
        <v>2276902.2817167002</v>
      </c>
      <c r="AZ129" s="389">
        <f>'CVR Benefit 2023'!J31+'CVR Benefit 2023'!J24</f>
        <v>2806027.1148741655</v>
      </c>
      <c r="BA129" s="389">
        <f>'CVR Benefit 2023'!K31+'CVR Benefit 2023'!K24</f>
        <v>3322110.406693507</v>
      </c>
      <c r="BB129" s="389">
        <f>'CVR Benefit 2023'!L31+'CVR Benefit 2023'!L24</f>
        <v>3874614.5630240617</v>
      </c>
      <c r="BC129" s="389">
        <f>'CVR Benefit 2023'!M31+'CVR Benefit 2023'!M24</f>
        <v>4483012.3167070737</v>
      </c>
      <c r="BD129" s="389">
        <f>'CVR Benefit 2023'!N31+'CVR Benefit 2023'!N24</f>
        <v>5263474.604657338</v>
      </c>
      <c r="BE129" s="389">
        <f>'CVR Benefit 2023'!O31+'CVR Benefit 2023'!O24</f>
        <v>7131639.294641397</v>
      </c>
      <c r="BF129" s="389">
        <f>'CVR Benefit 2023'!P31+'CVR Benefit 2023'!P24</f>
        <v>9616468.2648428176</v>
      </c>
      <c r="BG129" s="389">
        <f>'CVR Benefit 2023'!Q31+'CVR Benefit 2023'!Q24</f>
        <v>12318815.883200627</v>
      </c>
      <c r="BH129" s="389">
        <f>'CVR Benefit 2023'!R31+'CVR Benefit 2023'!R24</f>
        <v>15358957.334256329</v>
      </c>
      <c r="BI129" s="389">
        <f>'CVR Benefit 2023'!S31+'CVR Benefit 2023'!S24</f>
        <v>18618459.630556822</v>
      </c>
      <c r="BJ129" s="389">
        <f>'CVR Benefit 2023'!T31+'CVR Benefit 2023'!T24</f>
        <v>21628381.323604088</v>
      </c>
      <c r="BK129" s="389">
        <f>'CVR Benefit 2023'!U31+'CVR Benefit 2023'!U24</f>
        <v>25418800.254355036</v>
      </c>
      <c r="BL129" s="389">
        <f>'CVR Benefit 2023'!V31+'CVR Benefit 2023'!V24</f>
        <v>29036034.918375783</v>
      </c>
      <c r="BM129" s="389">
        <f>'CVR Benefit 2023'!W31+'CVR Benefit 2023'!W24</f>
        <v>32599071.546323929</v>
      </c>
      <c r="BN129" s="389">
        <f>'CVR Benefit 2023'!X31+'CVR Benefit 2023'!X24</f>
        <v>36488522.679473042</v>
      </c>
      <c r="BO129" s="389">
        <f>'CVR Benefit 2023'!Y31+'CVR Benefit 2023'!Y24</f>
        <v>39477451.918106273</v>
      </c>
      <c r="BP129" s="389">
        <f>'CVR Benefit 2023'!Z31+'CVR Benefit 2023'!Z24</f>
        <v>42466381.156739488</v>
      </c>
      <c r="BQ129" s="389"/>
      <c r="BR129" s="389"/>
      <c r="BS129" s="389"/>
      <c r="BT129" s="389"/>
      <c r="BU129" s="389"/>
      <c r="BV129" s="389"/>
      <c r="BW129" s="389"/>
      <c r="BX129" s="389"/>
      <c r="BY129" s="389">
        <f>'CVR Benefit 2023'!AI31+'CVR Benefit 2023'!AI24</f>
        <v>0</v>
      </c>
      <c r="BZ129" s="389">
        <f>'CVR Benefit 2023'!AJ31+'CVR Benefit 2023'!AJ24</f>
        <v>0</v>
      </c>
      <c r="CA129" s="389">
        <f>'CVR Benefit 2023'!BW74+'CVR Benefit 2023'!BW67</f>
        <v>0</v>
      </c>
      <c r="CB129" s="389">
        <f>'CVR Benefit 2023'!BX74+'CVR Benefit 2023'!BX67</f>
        <v>0</v>
      </c>
      <c r="CC129" s="389">
        <f>'CVR Benefit 2023'!BY74+'CVR Benefit 2023'!BY67</f>
        <v>0</v>
      </c>
      <c r="CD129" s="389">
        <f>'CVR Benefit 2023'!BZ74+'CVR Benefit 2023'!BZ67</f>
        <v>0</v>
      </c>
      <c r="CE129" s="389">
        <f>'CVR Benefit 2023'!CA74+'CVR Benefit 2023'!CA67</f>
        <v>0</v>
      </c>
    </row>
    <row r="130" spans="1:83" s="384" customFormat="1">
      <c r="A130" s="118" t="s">
        <v>777</v>
      </c>
      <c r="AS130" s="98">
        <f>NPV('AMX Global Tab (C)'!$B$13,AU130:BP130)</f>
        <v>226764.73928361412</v>
      </c>
      <c r="AT130" s="149">
        <f t="shared" si="85"/>
        <v>842685.14685998822</v>
      </c>
      <c r="AU130" s="389">
        <f>'DA Benefit 2023'!F4</f>
        <v>0</v>
      </c>
      <c r="AV130" s="389">
        <f>'DA Benefit 2023'!G4</f>
        <v>0</v>
      </c>
      <c r="AW130" s="389">
        <f>'DA Benefit 2023'!H4</f>
        <v>0</v>
      </c>
      <c r="AX130" s="389">
        <f>'DA Benefit 2023'!I4</f>
        <v>0</v>
      </c>
      <c r="AY130" s="389">
        <f>'DA Benefit 2023'!J4</f>
        <v>0</v>
      </c>
      <c r="AZ130" s="389">
        <f>'DA Benefit 2023'!K4</f>
        <v>0</v>
      </c>
      <c r="BA130" s="389">
        <f>'DA Benefit 2023'!L4</f>
        <v>0</v>
      </c>
      <c r="BB130" s="389">
        <f>'DA Benefit 2023'!M4</f>
        <v>737.92431925492212</v>
      </c>
      <c r="BC130" s="389">
        <f>'DA Benefit 2023'!N4</f>
        <v>6840.5584394931284</v>
      </c>
      <c r="BD130" s="389">
        <f>'DA Benefit 2023'!O4</f>
        <v>13308.686475058299</v>
      </c>
      <c r="BE130" s="389">
        <f>'DA Benefit 2023'!P4</f>
        <v>20158.745690161832</v>
      </c>
      <c r="BF130" s="389">
        <f>'DA Benefit 2023'!Q4</f>
        <v>27407.830640344029</v>
      </c>
      <c r="BG130" s="389">
        <f>'DA Benefit 2023'!R4</f>
        <v>35073.717816416007</v>
      </c>
      <c r="BH130" s="389">
        <f>'DA Benefit 2023'!S4</f>
        <v>43174.891175475997</v>
      </c>
      <c r="BI130" s="389">
        <f>'DA Benefit 2023'!T4</f>
        <v>51730.568590044822</v>
      </c>
      <c r="BJ130" s="389">
        <f>'DA Benefit 2023'!U4</f>
        <v>60760.729247429845</v>
      </c>
      <c r="BK130" s="389">
        <f>'DA Benefit 2023'!V4</f>
        <v>70286.142032526928</v>
      </c>
      <c r="BL130" s="389">
        <f>'DA Benefit 2023'!W4</f>
        <v>80328.394928407142</v>
      </c>
      <c r="BM130" s="389">
        <f>'DA Benefit 2023'!X4</f>
        <v>90909.925470210903</v>
      </c>
      <c r="BN130" s="389">
        <f>'DA Benefit 2023'!Y4</f>
        <v>102054.05228908733</v>
      </c>
      <c r="BO130" s="389">
        <f>'DA Benefit 2023'!Z4</f>
        <v>113785.00778417313</v>
      </c>
      <c r="BP130" s="389">
        <f>'DA Benefit 2023'!AA4</f>
        <v>126127.97196190392</v>
      </c>
      <c r="BQ130" s="389"/>
      <c r="BR130" s="389"/>
      <c r="BS130" s="389"/>
      <c r="BT130" s="389"/>
      <c r="BU130" s="389"/>
      <c r="BV130" s="389"/>
      <c r="BW130" s="389"/>
      <c r="BX130" s="389"/>
      <c r="BY130" s="389">
        <f>'DA Benefit 2023'!AJ4</f>
        <v>0</v>
      </c>
      <c r="BZ130" s="389">
        <f>'DA Benefit 2023'!AK4</f>
        <v>0</v>
      </c>
      <c r="CA130" s="389">
        <f>'DA Benefit 2023'!BX47</f>
        <v>0</v>
      </c>
      <c r="CB130" s="389">
        <f>'DA Benefit 2023'!BY47</f>
        <v>0</v>
      </c>
      <c r="CC130" s="389">
        <f>'DA Benefit 2023'!BZ47</f>
        <v>0</v>
      </c>
      <c r="CD130" s="389">
        <f>'DA Benefit 2023'!CA47</f>
        <v>0</v>
      </c>
      <c r="CE130" s="389">
        <f>'DA Benefit 2023'!CB47</f>
        <v>0</v>
      </c>
    </row>
    <row r="131" spans="1:83" s="384" customFormat="1">
      <c r="A131" s="118" t="s">
        <v>774</v>
      </c>
      <c r="AS131" s="98" t="e">
        <f>NPV('AMX Global Tab (C)'!$B$13,AU131:BP131)</f>
        <v>#VALUE!</v>
      </c>
      <c r="AT131" s="149" t="e">
        <f t="shared" si="85"/>
        <v>#VALUE!</v>
      </c>
      <c r="AU131" s="390">
        <f t="shared" ref="AU131:CE131" si="89">SUM(AU128:AU130)</f>
        <v>472515.83063646668</v>
      </c>
      <c r="AV131" s="390" t="e">
        <f t="shared" si="89"/>
        <v>#VALUE!</v>
      </c>
      <c r="AW131" s="390" t="e">
        <f t="shared" si="89"/>
        <v>#VALUE!</v>
      </c>
      <c r="AX131" s="390" t="e">
        <f t="shared" si="89"/>
        <v>#VALUE!</v>
      </c>
      <c r="AY131" s="390" t="e">
        <f t="shared" si="89"/>
        <v>#VALUE!</v>
      </c>
      <c r="AZ131" s="390" t="e">
        <f t="shared" si="89"/>
        <v>#VALUE!</v>
      </c>
      <c r="BA131" s="390" t="e">
        <f t="shared" si="89"/>
        <v>#VALUE!</v>
      </c>
      <c r="BB131" s="390" t="e">
        <f t="shared" si="89"/>
        <v>#VALUE!</v>
      </c>
      <c r="BC131" s="390" t="e">
        <f t="shared" si="89"/>
        <v>#VALUE!</v>
      </c>
      <c r="BD131" s="390" t="e">
        <f t="shared" si="89"/>
        <v>#VALUE!</v>
      </c>
      <c r="BE131" s="390" t="e">
        <f t="shared" si="89"/>
        <v>#VALUE!</v>
      </c>
      <c r="BF131" s="390" t="e">
        <f t="shared" si="89"/>
        <v>#VALUE!</v>
      </c>
      <c r="BG131" s="390" t="e">
        <f t="shared" si="89"/>
        <v>#VALUE!</v>
      </c>
      <c r="BH131" s="390" t="e">
        <f t="shared" si="89"/>
        <v>#VALUE!</v>
      </c>
      <c r="BI131" s="390" t="e">
        <f t="shared" si="89"/>
        <v>#VALUE!</v>
      </c>
      <c r="BJ131" s="390" t="e">
        <f t="shared" si="89"/>
        <v>#VALUE!</v>
      </c>
      <c r="BK131" s="390" t="e">
        <f t="shared" si="89"/>
        <v>#VALUE!</v>
      </c>
      <c r="BL131" s="390" t="e">
        <f t="shared" si="89"/>
        <v>#VALUE!</v>
      </c>
      <c r="BM131" s="390" t="e">
        <f t="shared" si="89"/>
        <v>#VALUE!</v>
      </c>
      <c r="BN131" s="390" t="e">
        <f t="shared" si="89"/>
        <v>#VALUE!</v>
      </c>
      <c r="BO131" s="390" t="e">
        <f t="shared" si="89"/>
        <v>#VALUE!</v>
      </c>
      <c r="BP131" s="390" t="e">
        <f t="shared" si="89"/>
        <v>#VALUE!</v>
      </c>
      <c r="BQ131" s="390"/>
      <c r="BR131" s="390"/>
      <c r="BS131" s="390"/>
      <c r="BT131" s="390"/>
      <c r="BU131" s="390"/>
      <c r="BV131" s="390"/>
      <c r="BW131" s="390"/>
      <c r="BX131" s="390"/>
      <c r="BY131" s="390">
        <f t="shared" si="89"/>
        <v>0</v>
      </c>
      <c r="BZ131" s="390">
        <f t="shared" si="89"/>
        <v>0</v>
      </c>
      <c r="CA131" s="390">
        <f t="shared" si="89"/>
        <v>0</v>
      </c>
      <c r="CB131" s="390">
        <f t="shared" si="89"/>
        <v>0</v>
      </c>
      <c r="CC131" s="390">
        <f t="shared" si="89"/>
        <v>0</v>
      </c>
      <c r="CD131" s="390">
        <f t="shared" si="89"/>
        <v>0</v>
      </c>
      <c r="CE131" s="390">
        <f t="shared" si="89"/>
        <v>0</v>
      </c>
    </row>
    <row r="132" spans="1:83" s="384" customFormat="1">
      <c r="A132" s="118"/>
      <c r="AS132" s="98"/>
      <c r="AT132" s="149"/>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row>
    <row r="133" spans="1:83" s="384" customFormat="1">
      <c r="A133" s="118" t="s">
        <v>780</v>
      </c>
      <c r="AS133" s="396" t="e">
        <f>AS131-AS126</f>
        <v>#VALUE!</v>
      </c>
      <c r="AT133" s="398" t="e">
        <f t="shared" ref="AT133:BP133" si="90">AT131-AT126</f>
        <v>#VALUE!</v>
      </c>
      <c r="AU133" s="388">
        <f t="shared" si="90"/>
        <v>472515.83063646668</v>
      </c>
      <c r="AV133" s="388" t="e">
        <f t="shared" si="90"/>
        <v>#VALUE!</v>
      </c>
      <c r="AW133" s="388" t="e">
        <f t="shared" si="90"/>
        <v>#VALUE!</v>
      </c>
      <c r="AX133" s="388" t="e">
        <f t="shared" si="90"/>
        <v>#VALUE!</v>
      </c>
      <c r="AY133" s="388" t="e">
        <f t="shared" si="90"/>
        <v>#VALUE!</v>
      </c>
      <c r="AZ133" s="388" t="e">
        <f t="shared" si="90"/>
        <v>#VALUE!</v>
      </c>
      <c r="BA133" s="388" t="e">
        <f t="shared" si="90"/>
        <v>#VALUE!</v>
      </c>
      <c r="BB133" s="388" t="e">
        <f t="shared" si="90"/>
        <v>#VALUE!</v>
      </c>
      <c r="BC133" s="388" t="e">
        <f t="shared" si="90"/>
        <v>#VALUE!</v>
      </c>
      <c r="BD133" s="388" t="e">
        <f t="shared" si="90"/>
        <v>#VALUE!</v>
      </c>
      <c r="BE133" s="388" t="e">
        <f t="shared" si="90"/>
        <v>#VALUE!</v>
      </c>
      <c r="BF133" s="388" t="e">
        <f t="shared" si="90"/>
        <v>#VALUE!</v>
      </c>
      <c r="BG133" s="388" t="e">
        <f t="shared" si="90"/>
        <v>#VALUE!</v>
      </c>
      <c r="BH133" s="388" t="e">
        <f t="shared" si="90"/>
        <v>#VALUE!</v>
      </c>
      <c r="BI133" s="388" t="e">
        <f t="shared" si="90"/>
        <v>#VALUE!</v>
      </c>
      <c r="BJ133" s="388" t="e">
        <f t="shared" si="90"/>
        <v>#VALUE!</v>
      </c>
      <c r="BK133" s="388" t="e">
        <f t="shared" si="90"/>
        <v>#VALUE!</v>
      </c>
      <c r="BL133" s="388" t="e">
        <f t="shared" si="90"/>
        <v>#VALUE!</v>
      </c>
      <c r="BM133" s="388" t="e">
        <f t="shared" si="90"/>
        <v>#VALUE!</v>
      </c>
      <c r="BN133" s="388" t="e">
        <f t="shared" si="90"/>
        <v>#VALUE!</v>
      </c>
      <c r="BO133" s="388" t="e">
        <f t="shared" si="90"/>
        <v>#VALUE!</v>
      </c>
      <c r="BP133" s="388" t="e">
        <f t="shared" si="90"/>
        <v>#VALUE!</v>
      </c>
      <c r="BQ133" s="388"/>
      <c r="BR133" s="391"/>
      <c r="BS133" s="391"/>
      <c r="BT133" s="391"/>
      <c r="BU133" s="391"/>
      <c r="BV133" s="391"/>
      <c r="BW133" s="391"/>
      <c r="BX133" s="391"/>
      <c r="BY133" s="391">
        <f t="shared" ref="BY133:CE133" si="91">BY131-BZ88</f>
        <v>0</v>
      </c>
      <c r="BZ133" s="391">
        <f t="shared" si="91"/>
        <v>0</v>
      </c>
      <c r="CA133" s="391">
        <f t="shared" si="91"/>
        <v>0</v>
      </c>
      <c r="CB133" s="391">
        <f t="shared" si="91"/>
        <v>0</v>
      </c>
      <c r="CC133" s="391">
        <f t="shared" si="91"/>
        <v>0</v>
      </c>
      <c r="CD133" s="391">
        <f t="shared" si="91"/>
        <v>0</v>
      </c>
      <c r="CE133" s="391">
        <f t="shared" si="91"/>
        <v>0</v>
      </c>
    </row>
    <row r="134" spans="1:83" s="384" customFormat="1">
      <c r="AS134" s="392"/>
      <c r="AT134" s="393"/>
    </row>
    <row r="135" spans="1:83" s="384" customFormat="1" ht="15" thickBot="1">
      <c r="AS135" s="394"/>
      <c r="AT135" s="395"/>
    </row>
    <row r="136" spans="1:83" s="32" customFormat="1"/>
    <row r="137" spans="1:83" s="32" customFormat="1"/>
    <row r="138" spans="1:83" s="32" customFormat="1"/>
    <row r="139" spans="1:83" s="32" customFormat="1"/>
    <row r="140" spans="1:83" s="32" customFormat="1"/>
    <row r="141" spans="1:83" s="32" customFormat="1"/>
    <row r="142" spans="1:83" s="32" customFormat="1"/>
    <row r="143" spans="1:83" s="32" customFormat="1"/>
    <row r="144" spans="1:83" s="32" customFormat="1"/>
    <row r="145" s="32" customFormat="1"/>
    <row r="146" s="32" customFormat="1"/>
    <row r="147" s="32" customFormat="1"/>
    <row r="148" s="32" customFormat="1"/>
    <row r="149" s="32" customFormat="1"/>
    <row r="150" s="32" customFormat="1"/>
    <row r="151" s="32" customFormat="1"/>
    <row r="152" s="32" customFormat="1"/>
    <row r="153" s="32" customFormat="1"/>
    <row r="154" s="32" customFormat="1"/>
    <row r="155" s="32" customFormat="1"/>
    <row r="156" s="32" customFormat="1"/>
    <row r="157" s="32" customFormat="1"/>
    <row r="158" s="32" customFormat="1"/>
    <row r="159" s="32" customFormat="1"/>
    <row r="160" s="32" customFormat="1"/>
    <row r="161" s="32" customFormat="1"/>
    <row r="162" s="32" customFormat="1"/>
    <row r="163" s="32" customFormat="1"/>
    <row r="164" s="32" customFormat="1"/>
    <row r="165" s="32" customFormat="1"/>
    <row r="166" s="32" customFormat="1"/>
    <row r="167" s="32" customFormat="1"/>
    <row r="168" s="32" customFormat="1"/>
    <row r="169" s="32" customFormat="1"/>
    <row r="170" s="32" customFormat="1"/>
    <row r="171" s="32" customFormat="1"/>
    <row r="172" s="32" customFormat="1"/>
    <row r="173" s="32" customFormat="1"/>
    <row r="174" s="32" customFormat="1"/>
    <row r="175" s="32" customFormat="1"/>
    <row r="176" s="32" customFormat="1"/>
    <row r="177" s="32" customFormat="1"/>
    <row r="178" s="32" customFormat="1"/>
    <row r="179" s="32" customFormat="1"/>
    <row r="180" s="32" customFormat="1"/>
    <row r="181" s="32" customFormat="1"/>
    <row r="182" s="32" customFormat="1"/>
    <row r="183" s="32" customFormat="1"/>
    <row r="184" s="32" customFormat="1"/>
    <row r="185" s="32" customFormat="1"/>
    <row r="186" s="32" customFormat="1"/>
    <row r="187" s="32" customFormat="1"/>
    <row r="188" s="32" customFormat="1"/>
    <row r="189" s="32" customFormat="1"/>
    <row r="190" s="32" customFormat="1"/>
    <row r="191" s="32" customFormat="1"/>
    <row r="192" s="32" customFormat="1"/>
    <row r="193" s="32" customFormat="1"/>
    <row r="194" s="32" customFormat="1"/>
    <row r="195" s="32" customFormat="1"/>
    <row r="196" s="32" customFormat="1"/>
    <row r="197" s="32" customFormat="1"/>
    <row r="198" s="32" customFormat="1"/>
    <row r="199" s="32" customFormat="1"/>
    <row r="200" s="32" customFormat="1"/>
    <row r="201" s="32" customFormat="1"/>
    <row r="202" s="32" customFormat="1"/>
    <row r="203" s="32" customFormat="1"/>
    <row r="204" s="32" customFormat="1"/>
    <row r="205" s="32" customFormat="1"/>
    <row r="206" s="32" customFormat="1"/>
    <row r="207" s="32" customFormat="1"/>
    <row r="208" s="32" customFormat="1"/>
    <row r="209" s="32" customFormat="1"/>
    <row r="210" s="32" customFormat="1"/>
    <row r="211" s="32" customFormat="1"/>
    <row r="212" s="32" customFormat="1"/>
    <row r="213" s="32" customFormat="1"/>
    <row r="214" s="32" customFormat="1"/>
    <row r="215" s="32" customFormat="1"/>
    <row r="216" s="32" customFormat="1"/>
    <row r="217" s="32" customFormat="1"/>
    <row r="218" s="32" customFormat="1"/>
    <row r="219" s="32" customFormat="1"/>
    <row r="220" s="32" customFormat="1"/>
    <row r="221" s="32" customFormat="1"/>
    <row r="222" s="32" customFormat="1"/>
    <row r="223" s="193" customFormat="1"/>
    <row r="224" s="193" customFormat="1"/>
    <row r="225" s="193" customFormat="1"/>
    <row r="226" s="193" customFormat="1"/>
    <row r="227" s="193" customFormat="1"/>
    <row r="228" s="193" customFormat="1"/>
    <row r="229" s="193" customFormat="1"/>
    <row r="230" s="193" customFormat="1"/>
    <row r="231" s="193" customFormat="1"/>
    <row r="232" s="193" customFormat="1"/>
    <row r="233" s="193" customFormat="1"/>
    <row r="234" s="193" customFormat="1"/>
    <row r="235" s="193" customFormat="1"/>
    <row r="236" s="193" customFormat="1"/>
    <row r="237" s="193" customFormat="1"/>
    <row r="238" s="193" customFormat="1"/>
    <row r="239" s="193" customFormat="1"/>
    <row r="240" s="193" customFormat="1"/>
    <row r="241" s="193" customFormat="1"/>
    <row r="242" s="193" customFormat="1"/>
    <row r="243" s="193" customFormat="1"/>
    <row r="244" s="193" customFormat="1"/>
    <row r="245" s="193" customFormat="1"/>
    <row r="246" s="193" customFormat="1"/>
    <row r="247" s="193" customFormat="1"/>
    <row r="248" s="193" customFormat="1"/>
    <row r="249" s="193" customFormat="1"/>
    <row r="250" s="193" customFormat="1"/>
    <row r="251" s="193" customFormat="1"/>
    <row r="252" s="193" customFormat="1"/>
    <row r="253" s="193" customFormat="1"/>
    <row r="254" s="193" customFormat="1"/>
    <row r="255" s="193" customFormat="1"/>
    <row r="256" s="193" customFormat="1"/>
    <row r="257" s="193" customFormat="1"/>
    <row r="258" s="193" customFormat="1"/>
    <row r="259" s="193" customFormat="1"/>
    <row r="260" s="193" customFormat="1"/>
    <row r="261" s="193" customFormat="1"/>
    <row r="262" s="193" customFormat="1"/>
    <row r="263" s="193" customFormat="1"/>
    <row r="264" s="193" customFormat="1"/>
    <row r="265" s="193" customFormat="1"/>
    <row r="266" s="193" customFormat="1"/>
    <row r="267" s="193" customFormat="1"/>
    <row r="268" s="193" customFormat="1"/>
    <row r="269" s="193" customFormat="1"/>
    <row r="270" s="193" customFormat="1"/>
    <row r="271" s="193" customFormat="1"/>
    <row r="272" s="193" customFormat="1"/>
    <row r="273" s="193" customFormat="1"/>
    <row r="274" s="193" customFormat="1"/>
    <row r="275" s="193" customFormat="1"/>
    <row r="276" s="193" customFormat="1"/>
    <row r="277" s="193" customFormat="1"/>
    <row r="278" s="193" customFormat="1"/>
    <row r="279" s="193" customFormat="1"/>
    <row r="280" s="193" customFormat="1"/>
    <row r="281" s="193" customFormat="1"/>
    <row r="282" s="193" customFormat="1"/>
    <row r="283" s="193" customFormat="1"/>
    <row r="284" s="193" customFormat="1"/>
    <row r="285" s="193" customFormat="1"/>
    <row r="286" s="193" customFormat="1"/>
    <row r="287" s="193" customFormat="1"/>
    <row r="288" s="193" customFormat="1"/>
    <row r="289" s="193" customFormat="1"/>
    <row r="290" s="193" customFormat="1"/>
    <row r="291" s="193" customFormat="1"/>
    <row r="292" s="193" customFormat="1"/>
    <row r="293" s="193" customFormat="1"/>
    <row r="294" s="193" customFormat="1"/>
    <row r="295" s="193" customFormat="1"/>
    <row r="296" s="193" customFormat="1"/>
    <row r="297" s="193" customFormat="1"/>
    <row r="298" s="193" customFormat="1"/>
    <row r="299" s="193" customFormat="1"/>
    <row r="300" s="193" customFormat="1"/>
    <row r="301" s="193" customFormat="1"/>
    <row r="302" s="193" customFormat="1"/>
    <row r="303" s="193" customFormat="1"/>
    <row r="304" s="193" customFormat="1"/>
    <row r="305" s="193" customFormat="1"/>
    <row r="306" s="193" customFormat="1"/>
    <row r="307" s="193" customFormat="1"/>
    <row r="308" s="193" customFormat="1"/>
    <row r="309" s="193" customFormat="1"/>
    <row r="310" s="193" customFormat="1"/>
    <row r="311" s="193" customFormat="1"/>
    <row r="312" s="193" customFormat="1"/>
    <row r="313" s="193" customFormat="1"/>
    <row r="314" s="193" customFormat="1"/>
    <row r="315" s="193" customFormat="1"/>
    <row r="316" s="193" customFormat="1"/>
    <row r="317" s="193" customFormat="1"/>
    <row r="318" s="193" customFormat="1"/>
    <row r="319" s="193" customFormat="1"/>
    <row r="320" s="193" customFormat="1"/>
    <row r="321" s="193" customFormat="1"/>
    <row r="322" s="193" customFormat="1"/>
    <row r="323" s="193" customFormat="1"/>
    <row r="324" s="193" customFormat="1"/>
    <row r="325" s="193" customFormat="1"/>
    <row r="326" s="193" customFormat="1"/>
    <row r="327" s="193" customFormat="1"/>
    <row r="328" s="193" customFormat="1"/>
    <row r="329" s="193" customFormat="1"/>
    <row r="330" s="193" customFormat="1"/>
    <row r="331" s="193" customFormat="1"/>
    <row r="332" s="193" customFormat="1"/>
    <row r="333" s="193" customFormat="1"/>
    <row r="334" s="193" customFormat="1"/>
    <row r="335" s="193" customFormat="1"/>
    <row r="336" s="193" customFormat="1"/>
    <row r="337" s="193" customFormat="1"/>
    <row r="338" s="193" customFormat="1"/>
    <row r="339" s="193" customFormat="1"/>
    <row r="340" s="193" customFormat="1"/>
    <row r="341" s="193" customFormat="1"/>
    <row r="342" s="193" customFormat="1"/>
    <row r="343" s="193" customFormat="1"/>
    <row r="344" s="193" customFormat="1"/>
    <row r="345" s="193" customFormat="1"/>
    <row r="346" s="193" customFormat="1"/>
    <row r="347" s="193" customFormat="1"/>
    <row r="348" s="193" customFormat="1"/>
    <row r="349" s="193" customFormat="1"/>
    <row r="350" s="193" customFormat="1"/>
    <row r="351" s="193" customFormat="1"/>
    <row r="352" s="193" customFormat="1"/>
    <row r="353" s="193" customFormat="1"/>
    <row r="354" s="193" customFormat="1"/>
    <row r="355" s="193" customFormat="1"/>
    <row r="356" s="193" customFormat="1"/>
    <row r="357" s="193" customFormat="1"/>
    <row r="358" s="193" customFormat="1"/>
    <row r="359" s="193" customFormat="1"/>
    <row r="360" s="193" customFormat="1"/>
    <row r="361" s="193" customFormat="1"/>
    <row r="362" s="193" customFormat="1"/>
    <row r="363" s="193" customFormat="1"/>
    <row r="364" s="193" customFormat="1"/>
    <row r="365" s="193" customFormat="1"/>
    <row r="366" s="193" customFormat="1"/>
    <row r="367" s="193" customFormat="1"/>
    <row r="368" s="193" customFormat="1"/>
    <row r="369" s="193" customFormat="1"/>
    <row r="370" s="193" customFormat="1"/>
    <row r="371" s="193" customFormat="1"/>
    <row r="372" s="193" customFormat="1"/>
    <row r="373" s="193" customFormat="1"/>
    <row r="374" s="193" customFormat="1"/>
    <row r="375" s="193" customFormat="1"/>
    <row r="376" s="193" customFormat="1"/>
    <row r="377" s="193" customFormat="1"/>
    <row r="378" s="193" customFormat="1"/>
    <row r="379" s="193" customFormat="1"/>
    <row r="380" s="193" customFormat="1"/>
    <row r="381" s="193" customFormat="1"/>
    <row r="382" s="193" customFormat="1"/>
    <row r="383" s="193" customFormat="1"/>
    <row r="384" s="193" customFormat="1"/>
    <row r="385" s="193" customFormat="1"/>
    <row r="386" s="193" customFormat="1"/>
    <row r="387" s="193" customFormat="1"/>
    <row r="388" s="193" customFormat="1"/>
    <row r="389" s="193" customFormat="1"/>
    <row r="390" s="193" customFormat="1"/>
    <row r="391" s="193" customFormat="1"/>
    <row r="392" s="193" customFormat="1"/>
    <row r="393" s="193" customFormat="1"/>
    <row r="394" s="193" customFormat="1"/>
    <row r="395" s="193" customFormat="1"/>
    <row r="396" s="193" customFormat="1"/>
    <row r="397" s="193" customFormat="1"/>
    <row r="398" s="193" customFormat="1"/>
    <row r="399" s="193" customFormat="1"/>
    <row r="400" s="193" customFormat="1"/>
    <row r="401" s="193" customFormat="1"/>
    <row r="402" s="193" customFormat="1"/>
    <row r="403" s="193" customFormat="1"/>
    <row r="404" s="193" customFormat="1"/>
    <row r="405" s="193" customFormat="1"/>
    <row r="406" s="193" customFormat="1"/>
    <row r="407" s="193" customFormat="1"/>
    <row r="408" s="193" customFormat="1"/>
    <row r="409" s="193" customFormat="1"/>
    <row r="410" s="193" customFormat="1"/>
    <row r="411" s="193" customFormat="1"/>
    <row r="412" s="193" customFormat="1"/>
    <row r="413" s="193" customFormat="1"/>
    <row r="414" s="193" customFormat="1"/>
    <row r="415" s="193" customFormat="1"/>
    <row r="416" s="193" customFormat="1"/>
    <row r="417" s="193" customFormat="1"/>
    <row r="418" s="193" customFormat="1"/>
    <row r="419" s="193" customFormat="1"/>
    <row r="420" s="193" customFormat="1"/>
    <row r="421" s="193" customFormat="1"/>
    <row r="422" s="193" customFormat="1"/>
    <row r="423" s="193" customFormat="1"/>
    <row r="424" s="193" customFormat="1"/>
    <row r="425" s="193" customFormat="1"/>
    <row r="426" s="193" customFormat="1"/>
    <row r="427" s="193" customFormat="1"/>
    <row r="428" s="193" customFormat="1"/>
    <row r="429" s="193" customFormat="1"/>
    <row r="430" s="193" customFormat="1"/>
    <row r="431" s="193" customFormat="1"/>
    <row r="432" s="193" customFormat="1"/>
    <row r="433" s="193" customFormat="1"/>
    <row r="434" s="193" customFormat="1"/>
    <row r="435" s="193" customFormat="1"/>
    <row r="436" s="193" customFormat="1"/>
    <row r="437" s="193" customFormat="1"/>
    <row r="438" s="193" customFormat="1"/>
    <row r="439" s="193" customFormat="1"/>
    <row r="440" s="193" customFormat="1"/>
    <row r="441" s="193" customFormat="1"/>
    <row r="442" s="193" customFormat="1"/>
    <row r="443" s="193" customFormat="1"/>
    <row r="444" s="193" customFormat="1"/>
    <row r="445" s="193" customFormat="1"/>
    <row r="446" s="193" customFormat="1"/>
    <row r="447" s="193" customFormat="1"/>
    <row r="448" s="193" customFormat="1"/>
    <row r="449" s="193" customFormat="1"/>
    <row r="450" s="193" customFormat="1"/>
    <row r="451" s="193" customFormat="1"/>
    <row r="452" s="193" customFormat="1"/>
    <row r="453" s="193" customFormat="1"/>
    <row r="454" s="193" customFormat="1"/>
    <row r="455" s="193" customFormat="1"/>
    <row r="456" s="193" customFormat="1"/>
    <row r="457" s="193" customFormat="1"/>
    <row r="458" s="193" customFormat="1"/>
    <row r="459" s="193" customFormat="1"/>
    <row r="460" s="193" customFormat="1"/>
    <row r="461" s="193" customFormat="1"/>
    <row r="462" s="193" customFormat="1"/>
    <row r="463" s="193" customFormat="1"/>
    <row r="464" s="193" customFormat="1"/>
    <row r="465" s="193" customFormat="1"/>
    <row r="466" s="193" customFormat="1"/>
    <row r="467" s="193" customFormat="1"/>
    <row r="468" s="193" customFormat="1"/>
    <row r="469" s="193" customFormat="1"/>
    <row r="470" s="193" customFormat="1"/>
    <row r="471" s="193" customFormat="1"/>
    <row r="472" s="193" customFormat="1"/>
    <row r="473" s="193" customFormat="1"/>
    <row r="474" s="193" customFormat="1"/>
    <row r="475" s="193" customFormat="1"/>
    <row r="476" s="193" customFormat="1"/>
    <row r="477" s="193" customFormat="1"/>
    <row r="478" s="193" customFormat="1"/>
    <row r="479" s="193" customFormat="1"/>
    <row r="480" s="193" customFormat="1"/>
    <row r="481" s="193" customFormat="1"/>
    <row r="482" s="193" customFormat="1"/>
    <row r="483" s="193" customFormat="1"/>
    <row r="484" s="193" customFormat="1"/>
    <row r="485" s="193" customFormat="1"/>
    <row r="486" s="193" customFormat="1"/>
    <row r="487" s="193" customFormat="1"/>
    <row r="488" s="193" customFormat="1"/>
    <row r="489" s="193" customFormat="1"/>
    <row r="490" s="193" customFormat="1"/>
    <row r="491" s="193" customFormat="1"/>
    <row r="492" s="193" customFormat="1"/>
    <row r="493" s="193" customFormat="1"/>
    <row r="494" s="193" customFormat="1"/>
    <row r="495" s="193" customFormat="1"/>
    <row r="496" s="193" customFormat="1"/>
    <row r="497" s="193" customFormat="1"/>
    <row r="498" s="193" customFormat="1"/>
    <row r="499" s="193" customFormat="1"/>
    <row r="500" s="193" customFormat="1"/>
    <row r="501" s="193" customFormat="1"/>
    <row r="502" s="193" customFormat="1"/>
    <row r="503" s="193" customFormat="1"/>
    <row r="504" s="193" customFormat="1"/>
    <row r="505" s="193" customFormat="1"/>
    <row r="506" s="193" customFormat="1"/>
    <row r="507" s="193" customFormat="1"/>
    <row r="508" s="193" customFormat="1"/>
    <row r="509" s="193" customFormat="1"/>
    <row r="510" s="193" customFormat="1"/>
    <row r="511" s="193" customFormat="1"/>
    <row r="512" s="193" customFormat="1"/>
    <row r="513" s="193" customFormat="1"/>
    <row r="514" s="193" customFormat="1"/>
    <row r="515" s="193" customFormat="1"/>
    <row r="516" s="193" customFormat="1"/>
    <row r="517" s="193" customFormat="1"/>
    <row r="518" s="193" customFormat="1"/>
    <row r="519" s="193" customFormat="1"/>
    <row r="520" s="193" customFormat="1"/>
    <row r="521" s="193" customFormat="1"/>
    <row r="522" s="193" customFormat="1"/>
    <row r="523" s="193" customFormat="1"/>
    <row r="524" s="193" customFormat="1"/>
    <row r="525" s="193" customFormat="1"/>
    <row r="526" s="193" customFormat="1"/>
    <row r="527" s="193" customFormat="1"/>
    <row r="528" s="193" customFormat="1"/>
  </sheetData>
  <mergeCells count="1">
    <mergeCell ref="A1:BP1"/>
  </mergeCells>
  <dataValidations count="5">
    <dataValidation type="list" allowBlank="1" showInputMessage="1" showErrorMessage="1" sqref="O68 O73:O74 O83:O85" xr:uid="{00000000-0002-0000-1500-000000000000}">
      <formula1>#REF!</formula1>
    </dataValidation>
    <dataValidation type="list" allowBlank="1" showInputMessage="1" showErrorMessage="1" sqref="Q58:Q85 O121 Q90:R90 Q92:R114 Q121:R121" xr:uid="{00000000-0002-0000-1500-000001000000}">
      <formula1>#REF!</formula1>
    </dataValidation>
    <dataValidation type="list" allowBlank="1" showInputMessage="1" showErrorMessage="1" sqref="P6" xr:uid="{00000000-0002-0000-1500-000002000000}">
      <formula1>$L$4:$L$6</formula1>
    </dataValidation>
    <dataValidation type="list" allowBlank="1" showInputMessage="1" showErrorMessage="1" sqref="P17:P19 P21:P53 P58:P85 P90 P92:P114 P121" xr:uid="{00000000-0002-0000-1500-000003000000}">
      <formula1>$L$3:$L$5</formula1>
    </dataValidation>
    <dataValidation type="list" allowBlank="1" showInputMessage="1" showErrorMessage="1" sqref="O17:O19 O7:O14 O75:O82 O69:O72 O58:O67 O90 O92:O114" xr:uid="{00000000-0002-0000-1500-000004000000}">
      <formula1>$J$3:$J$8</formula1>
    </dataValidation>
  </dataValidations>
  <printOptions headings="1" gridLines="1"/>
  <pageMargins left="0.25" right="0.25" top="0.75" bottom="0.75" header="0.3" footer="0.3"/>
  <pageSetup paperSize="17" scale="25" fitToHeight="0" orientation="landscape" r:id="rId1"/>
  <headerFooter>
    <oddHeader>&amp;CScope #2: Meter &amp; Module Deployment</oddHeader>
    <oddFooter>&amp;Ras of 4/18/2016</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5000000}">
          <x14:formula1>
            <xm:f>'AMX Global Tab (C)'!$K$8:$K$10</xm:f>
          </x14:formula1>
          <xm:sqref>P15:P16</xm:sqref>
        </x14:dataValidation>
        <x14:dataValidation type="list" allowBlank="1" showInputMessage="1" showErrorMessage="1" xr:uid="{00000000-0002-0000-1500-000006000000}">
          <x14:formula1>
            <xm:f>'AMX Global Tab (C)'!$K$7:$K$9</xm:f>
          </x14:formula1>
          <xm:sqref>P7:P14</xm:sqref>
        </x14:dataValidation>
        <x14:dataValidation type="list" allowBlank="1" showInputMessage="1" showErrorMessage="1" xr:uid="{00000000-0002-0000-1500-000007000000}">
          <x14:formula1>
            <xm:f>'AMX Global Tab (C)'!$I$7:$I$12</xm:f>
          </x14:formula1>
          <xm:sqref>O21:O38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sheetPr>
  <dimension ref="A1:AA56"/>
  <sheetViews>
    <sheetView workbookViewId="0">
      <selection activeCell="A41" sqref="A41"/>
    </sheetView>
  </sheetViews>
  <sheetFormatPr defaultColWidth="9.1796875" defaultRowHeight="14.5"/>
  <cols>
    <col min="1" max="1" width="48.1796875" style="286" customWidth="1"/>
    <col min="2" max="2" width="12.1796875" style="286" customWidth="1"/>
    <col min="3" max="20" width="10.26953125" style="286" customWidth="1"/>
    <col min="21" max="21" width="9.81640625" style="286" customWidth="1"/>
    <col min="22" max="26" width="12" style="286" bestFit="1" customWidth="1"/>
    <col min="27" max="27" width="11.1796875" style="286" bestFit="1" customWidth="1"/>
    <col min="28" max="16384" width="9.1796875" style="286"/>
  </cols>
  <sheetData>
    <row r="1" spans="1:26" s="230" customFormat="1" ht="21">
      <c r="A1" s="244" t="s">
        <v>524</v>
      </c>
    </row>
    <row r="2" spans="1:26">
      <c r="B2" s="286">
        <v>1</v>
      </c>
      <c r="C2" s="286">
        <v>2</v>
      </c>
      <c r="D2" s="286">
        <v>3</v>
      </c>
      <c r="E2" s="286">
        <v>4</v>
      </c>
      <c r="F2" s="286">
        <v>5</v>
      </c>
      <c r="G2" s="286">
        <v>6</v>
      </c>
      <c r="H2" s="286">
        <v>7</v>
      </c>
      <c r="I2" s="286">
        <v>8</v>
      </c>
      <c r="J2" s="286">
        <v>9</v>
      </c>
      <c r="K2" s="286">
        <v>10</v>
      </c>
      <c r="L2" s="286">
        <v>11</v>
      </c>
      <c r="M2" s="286">
        <v>12</v>
      </c>
      <c r="N2" s="286">
        <v>13</v>
      </c>
      <c r="O2" s="286">
        <v>14</v>
      </c>
      <c r="P2" s="286">
        <v>15</v>
      </c>
      <c r="Q2" s="286">
        <v>16</v>
      </c>
      <c r="R2" s="286">
        <v>17</v>
      </c>
      <c r="S2" s="286">
        <v>18</v>
      </c>
      <c r="T2" s="286">
        <v>19</v>
      </c>
      <c r="U2" s="286">
        <v>20</v>
      </c>
      <c r="V2" s="286">
        <v>21</v>
      </c>
      <c r="W2" s="286">
        <v>22</v>
      </c>
      <c r="X2" s="286">
        <v>23</v>
      </c>
      <c r="Y2" s="286">
        <v>24</v>
      </c>
      <c r="Z2" s="286">
        <v>25</v>
      </c>
    </row>
    <row r="3" spans="1:26" s="232" customFormat="1">
      <c r="B3" s="232">
        <v>2013</v>
      </c>
      <c r="C3" s="232">
        <v>2014</v>
      </c>
      <c r="D3" s="232">
        <v>2015</v>
      </c>
      <c r="E3" s="232">
        <v>2016</v>
      </c>
      <c r="F3" s="232">
        <v>2017</v>
      </c>
      <c r="G3" s="232">
        <v>2018</v>
      </c>
      <c r="H3" s="232">
        <v>2019</v>
      </c>
      <c r="I3" s="232">
        <v>2020</v>
      </c>
      <c r="J3" s="232">
        <v>2021</v>
      </c>
      <c r="K3" s="232">
        <v>2022</v>
      </c>
      <c r="L3" s="232">
        <v>2023</v>
      </c>
      <c r="M3" s="232">
        <v>2024</v>
      </c>
      <c r="N3" s="232">
        <v>2025</v>
      </c>
      <c r="O3" s="232">
        <v>2026</v>
      </c>
      <c r="P3" s="232">
        <v>2027</v>
      </c>
      <c r="Q3" s="232">
        <v>2028</v>
      </c>
      <c r="R3" s="232">
        <v>2029</v>
      </c>
      <c r="S3" s="232">
        <v>2030</v>
      </c>
      <c r="T3" s="232">
        <v>2031</v>
      </c>
      <c r="U3" s="232">
        <v>2032</v>
      </c>
      <c r="V3" s="253">
        <v>2033</v>
      </c>
      <c r="W3" s="232">
        <v>2034</v>
      </c>
      <c r="X3" s="232">
        <v>2035</v>
      </c>
      <c r="Y3" s="232">
        <v>2036</v>
      </c>
      <c r="Z3" s="232">
        <v>2037</v>
      </c>
    </row>
    <row r="4" spans="1:26" s="237" customFormat="1">
      <c r="A4" s="237" t="s">
        <v>526</v>
      </c>
    </row>
    <row r="5" spans="1:26">
      <c r="A5" s="286" t="s">
        <v>571</v>
      </c>
      <c r="B5" s="286">
        <v>3</v>
      </c>
      <c r="C5" s="286">
        <v>2</v>
      </c>
      <c r="D5" s="286">
        <v>3</v>
      </c>
      <c r="E5" s="286">
        <v>1</v>
      </c>
      <c r="F5" s="286">
        <v>3</v>
      </c>
      <c r="G5" s="286">
        <v>3</v>
      </c>
      <c r="H5" s="286">
        <v>3</v>
      </c>
      <c r="I5" s="286">
        <v>3</v>
      </c>
      <c r="J5" s="286">
        <v>3</v>
      </c>
      <c r="K5" s="286">
        <v>3</v>
      </c>
      <c r="L5" s="286">
        <v>3</v>
      </c>
      <c r="M5" s="286">
        <v>3</v>
      </c>
      <c r="N5" s="286">
        <f>('AMX Global Tab (C)'!$B$52-(SUM($B$5:$H$5)))/12</f>
        <v>12.166666666666666</v>
      </c>
      <c r="O5" s="286">
        <f>('AMX Global Tab (C)'!$B$52-(SUM($B$5:$H$5)))/12</f>
        <v>12.166666666666666</v>
      </c>
      <c r="P5" s="286">
        <f>('AMX Global Tab (C)'!$B$52-(SUM($B$5:$H$5)))/12</f>
        <v>12.166666666666666</v>
      </c>
      <c r="Q5" s="286">
        <f>('AMX Global Tab (C)'!$B$52-(SUM($B$5:$H$5)))/12</f>
        <v>12.166666666666666</v>
      </c>
      <c r="R5" s="286">
        <f>('AMX Global Tab (C)'!$B$52-(SUM($B$5:$H$5)))/12</f>
        <v>12.166666666666666</v>
      </c>
      <c r="S5" s="286">
        <f>('AMX Global Tab (C)'!$B$52-(SUM($B$5:$H$5)))/12</f>
        <v>12.166666666666666</v>
      </c>
      <c r="T5" s="286">
        <f>('AMX Global Tab (C)'!$B$52-(SUM($B$5:$H$5)))/12</f>
        <v>12.166666666666666</v>
      </c>
      <c r="U5" s="286">
        <f>('AMX Global Tab (C)'!$B$52-(SUM($B$5:$H$5)))/12</f>
        <v>12.166666666666666</v>
      </c>
      <c r="V5" s="286">
        <f>('AMX Global Tab (C)'!$B$52-(SUM($B$5:$H$5)))/12</f>
        <v>12.166666666666666</v>
      </c>
      <c r="W5" s="286">
        <f>('AMX Global Tab (C)'!$B$52-(SUM($B$5:$H$5)))/12</f>
        <v>12.166666666666666</v>
      </c>
      <c r="X5" s="286">
        <f>('AMX Global Tab (C)'!$B$52-(SUM($B$5:$H$5)))/12</f>
        <v>12.166666666666666</v>
      </c>
      <c r="Y5" s="286">
        <f>('AMX Global Tab (C)'!$B$52-(SUM($B$5:$H$5)))/12</f>
        <v>12.166666666666666</v>
      </c>
      <c r="Z5" s="286">
        <v>11</v>
      </c>
    </row>
    <row r="6" spans="1:26">
      <c r="A6" s="286" t="s">
        <v>572</v>
      </c>
      <c r="C6" s="286">
        <f>B6+B5</f>
        <v>3</v>
      </c>
      <c r="D6" s="286">
        <f>C6+C5</f>
        <v>5</v>
      </c>
      <c r="E6" s="286">
        <f t="shared" ref="E6:J6" si="0">D6+D5</f>
        <v>8</v>
      </c>
      <c r="F6" s="286">
        <f t="shared" si="0"/>
        <v>9</v>
      </c>
      <c r="G6" s="286">
        <f t="shared" si="0"/>
        <v>12</v>
      </c>
      <c r="H6" s="286">
        <f t="shared" si="0"/>
        <v>15</v>
      </c>
      <c r="I6" s="286">
        <f t="shared" si="0"/>
        <v>18</v>
      </c>
      <c r="J6" s="286">
        <f t="shared" si="0"/>
        <v>21</v>
      </c>
      <c r="K6" s="286">
        <f>FLOOR(J6+J5,1)</f>
        <v>24</v>
      </c>
      <c r="L6" s="286">
        <f t="shared" ref="L6:Z6" si="1">FLOOR(K6+K5,1)</f>
        <v>27</v>
      </c>
      <c r="M6" s="286">
        <f t="shared" si="1"/>
        <v>30</v>
      </c>
      <c r="N6" s="286">
        <f t="shared" si="1"/>
        <v>33</v>
      </c>
      <c r="O6" s="286">
        <f t="shared" si="1"/>
        <v>45</v>
      </c>
      <c r="P6" s="286">
        <f t="shared" si="1"/>
        <v>57</v>
      </c>
      <c r="Q6" s="286">
        <f t="shared" si="1"/>
        <v>69</v>
      </c>
      <c r="R6" s="286">
        <f t="shared" si="1"/>
        <v>81</v>
      </c>
      <c r="S6" s="286">
        <f t="shared" si="1"/>
        <v>93</v>
      </c>
      <c r="T6" s="286">
        <f t="shared" si="1"/>
        <v>105</v>
      </c>
      <c r="U6" s="286">
        <f t="shared" si="1"/>
        <v>117</v>
      </c>
      <c r="V6" s="286">
        <f t="shared" si="1"/>
        <v>129</v>
      </c>
      <c r="W6" s="286">
        <f t="shared" si="1"/>
        <v>141</v>
      </c>
      <c r="X6" s="286">
        <f t="shared" si="1"/>
        <v>153</v>
      </c>
      <c r="Y6" s="286">
        <f t="shared" si="1"/>
        <v>165</v>
      </c>
      <c r="Z6" s="286">
        <f t="shared" si="1"/>
        <v>177</v>
      </c>
    </row>
    <row r="7" spans="1:26">
      <c r="A7" s="267" t="s">
        <v>573</v>
      </c>
      <c r="B7" s="285">
        <f>-'AMX Global Tab (C)'!$B$55</f>
        <v>-30000</v>
      </c>
      <c r="C7" s="285">
        <f>B7</f>
        <v>-30000</v>
      </c>
      <c r="D7" s="285">
        <f>C7</f>
        <v>-30000</v>
      </c>
      <c r="E7" s="285">
        <f>D7*(1+'AMX Global Tab (C)'!$B$10)</f>
        <v>-30900</v>
      </c>
      <c r="F7" s="285">
        <f>E7*(1+'AMX Global Tab (C)'!$B$10)</f>
        <v>-31827</v>
      </c>
      <c r="G7" s="285">
        <f>F7*(1+'AMX Global Tab (C)'!$B$10)</f>
        <v>-32781.81</v>
      </c>
      <c r="H7" s="285">
        <f>G7*(1+'AMX Global Tab (C)'!$B$10)</f>
        <v>-33765.264299999995</v>
      </c>
      <c r="I7" s="285">
        <f>H7*(1+'AMX Global Tab (C)'!$B$10)</f>
        <v>-34778.222228999999</v>
      </c>
      <c r="J7" s="285">
        <f>I7*(1+'AMX Global Tab (C)'!$B$10)</f>
        <v>-35821.568895869998</v>
      </c>
      <c r="K7" s="285">
        <f>J7*(1+'AMX Global Tab (C)'!$B$10)</f>
        <v>-36896.215962746101</v>
      </c>
      <c r="L7" s="285">
        <f>K7*(1+'AMX Global Tab (C)'!$B$10)</f>
        <v>-38003.102441628485</v>
      </c>
      <c r="M7" s="285">
        <f>L7*(1+'AMX Global Tab (C)'!$B$10)</f>
        <v>-39143.195514877341</v>
      </c>
      <c r="N7" s="285">
        <f>M7*(1+'AMX Global Tab (C)'!$B$10)</f>
        <v>-40317.491380323663</v>
      </c>
      <c r="O7" s="285">
        <f>N7*(1+'AMX Global Tab (C)'!$B$10)</f>
        <v>-41527.016121733373</v>
      </c>
      <c r="P7" s="285">
        <f>O7*(1+'AMX Global Tab (C)'!$B$10)</f>
        <v>-42772.826605385373</v>
      </c>
      <c r="Q7" s="285">
        <f>P7*(1+'AMX Global Tab (C)'!$B$10)</f>
        <v>-44056.011403546938</v>
      </c>
      <c r="R7" s="285">
        <f>Q7*(1+'AMX Global Tab (C)'!$B$10)</f>
        <v>-45377.691745653348</v>
      </c>
      <c r="S7" s="285">
        <f>R7*(1+'AMX Global Tab (C)'!$B$10)</f>
        <v>-46739.022498022947</v>
      </c>
      <c r="T7" s="285">
        <f>S7*(1+'AMX Global Tab (C)'!$B$10)</f>
        <v>-48141.193172963634</v>
      </c>
      <c r="U7" s="285">
        <f>T7*(1+'AMX Global Tab (C)'!$B$10)</f>
        <v>-49585.428968152548</v>
      </c>
      <c r="V7" s="285">
        <f>U7*(1+'AMX Global Tab (C)'!$B$10)</f>
        <v>-51072.991837197129</v>
      </c>
      <c r="W7" s="285">
        <f>V7*(1+'AMX Global Tab (C)'!$B$10)</f>
        <v>-52605.181592313042</v>
      </c>
      <c r="X7" s="285">
        <f>W7*(1+'AMX Global Tab (C)'!$B$10)</f>
        <v>-54183.337040082435</v>
      </c>
      <c r="Y7" s="285">
        <f>X7*(1+'AMX Global Tab (C)'!$B$10)</f>
        <v>-55808.837151284912</v>
      </c>
      <c r="Z7" s="285">
        <f>Y7*(1+'AMX Global Tab (C)'!$B$10)</f>
        <v>-57483.102265823458</v>
      </c>
    </row>
    <row r="8" spans="1:26">
      <c r="A8" s="267" t="s">
        <v>574</v>
      </c>
      <c r="B8" s="285">
        <f>-'AMX Global Tab (C)'!$B$56</f>
        <v>0</v>
      </c>
      <c r="C8" s="285">
        <f>B8*(1+'AMX Global Tab (C)'!$B$10)</f>
        <v>0</v>
      </c>
      <c r="D8" s="285">
        <f>C8*(1+'AMX Global Tab (C)'!$B$10)</f>
        <v>0</v>
      </c>
      <c r="E8" s="285">
        <f>D8*(1+'AMX Global Tab (C)'!$B$10)</f>
        <v>0</v>
      </c>
      <c r="F8" s="285">
        <f>E8*(1+'AMX Global Tab (C)'!$B$10)</f>
        <v>0</v>
      </c>
      <c r="G8" s="285">
        <f>F8*(1+'AMX Global Tab (C)'!$B$10)</f>
        <v>0</v>
      </c>
      <c r="H8" s="285">
        <f>G8*(1+'AMX Global Tab (C)'!$B$10)</f>
        <v>0</v>
      </c>
      <c r="I8" s="285">
        <f>H8*(1+'AMX Global Tab (C)'!$B$10)</f>
        <v>0</v>
      </c>
      <c r="J8" s="285">
        <f>I8*(1+'AMX Global Tab (C)'!$B$10)</f>
        <v>0</v>
      </c>
      <c r="K8" s="285">
        <f>J8*(1+'AMX Global Tab (C)'!$B$10)</f>
        <v>0</v>
      </c>
      <c r="L8" s="285">
        <f>K8*(1+'AMX Global Tab (C)'!$B$10)</f>
        <v>0</v>
      </c>
      <c r="M8" s="285">
        <f>L8*(1+'AMX Global Tab (C)'!$B$10)</f>
        <v>0</v>
      </c>
      <c r="N8" s="285">
        <f>M8*(1+'AMX Global Tab (C)'!$B$10)</f>
        <v>0</v>
      </c>
      <c r="O8" s="285">
        <f>N8*(1+'AMX Global Tab (C)'!$B$10)</f>
        <v>0</v>
      </c>
      <c r="P8" s="285">
        <f>O8*(1+'AMX Global Tab (C)'!$B$10)</f>
        <v>0</v>
      </c>
      <c r="Q8" s="285">
        <f>P8*(1+'AMX Global Tab (C)'!$B$10)</f>
        <v>0</v>
      </c>
      <c r="R8" s="285">
        <f>Q8*(1+'AMX Global Tab (C)'!$B$10)</f>
        <v>0</v>
      </c>
      <c r="S8" s="285">
        <f>R8*(1+'AMX Global Tab (C)'!$B$10)</f>
        <v>0</v>
      </c>
      <c r="T8" s="285">
        <f>S8*(1+'AMX Global Tab (C)'!$B$10)</f>
        <v>0</v>
      </c>
      <c r="U8" s="285">
        <f>T8*(1+'AMX Global Tab (C)'!$B$10)</f>
        <v>0</v>
      </c>
      <c r="V8" s="285">
        <f>U8*(1+'AMX Global Tab (C)'!$B$10)</f>
        <v>0</v>
      </c>
      <c r="W8" s="285">
        <f>V8*(1+'AMX Global Tab (C)'!$B$10)</f>
        <v>0</v>
      </c>
      <c r="X8" s="285">
        <f>W8*(1+'AMX Global Tab (C)'!$B$10)</f>
        <v>0</v>
      </c>
      <c r="Y8" s="285">
        <f>X8*(1+'AMX Global Tab (C)'!$B$10)</f>
        <v>0</v>
      </c>
      <c r="Z8" s="285">
        <f>Y8*(1+'AMX Global Tab (C)'!$B$10)</f>
        <v>0</v>
      </c>
    </row>
    <row r="9" spans="1:26">
      <c r="A9" s="267" t="s">
        <v>575</v>
      </c>
      <c r="B9" s="285">
        <f>-'AMX Global Tab (C)'!$B$58</f>
        <v>-16000</v>
      </c>
      <c r="C9" s="285">
        <f>B9*(1+'AMX Global Tab (C)'!$B$10)</f>
        <v>-16480</v>
      </c>
      <c r="D9" s="285">
        <f>C9*(1+'AMX Global Tab (C)'!$B$10)</f>
        <v>-16974.400000000001</v>
      </c>
      <c r="E9" s="285">
        <f>D9*(1+'AMX Global Tab (C)'!$B$10)</f>
        <v>-17483.632000000001</v>
      </c>
      <c r="F9" s="285">
        <f>E9*(1+'AMX Global Tab (C)'!$B$10)</f>
        <v>-18008.140960000001</v>
      </c>
      <c r="G9" s="285">
        <f>F9*(1+'AMX Global Tab (C)'!$B$10)</f>
        <v>-18548.385188800003</v>
      </c>
      <c r="H9" s="285">
        <f>G9*(1+'AMX Global Tab (C)'!$B$10)</f>
        <v>-19104.836744464003</v>
      </c>
      <c r="I9" s="285">
        <f>H9*(1+'AMX Global Tab (C)'!$B$10)</f>
        <v>-19677.981846797924</v>
      </c>
      <c r="J9" s="285">
        <f>I9*(1+'AMX Global Tab (C)'!$B$10)</f>
        <v>-20268.321302201861</v>
      </c>
      <c r="K9" s="285">
        <f>J9*(1+'AMX Global Tab (C)'!$B$10)</f>
        <v>-20876.370941267916</v>
      </c>
      <c r="L9" s="285">
        <f>K9*(1+'AMX Global Tab (C)'!$B$10)</f>
        <v>-21502.662069505954</v>
      </c>
      <c r="M9" s="285">
        <f>L9*(1+'AMX Global Tab (C)'!$B$10)</f>
        <v>-22147.741931591132</v>
      </c>
      <c r="N9" s="285">
        <f>M9*(1+'AMX Global Tab (C)'!$B$10)</f>
        <v>-22812.174189538866</v>
      </c>
      <c r="O9" s="285">
        <f>N9*(1+'AMX Global Tab (C)'!$B$10)</f>
        <v>-23496.539415225034</v>
      </c>
      <c r="P9" s="285">
        <f>O9*(1+'AMX Global Tab (C)'!$B$10)</f>
        <v>-24201.435597681786</v>
      </c>
      <c r="Q9" s="285">
        <f>P9*(1+'AMX Global Tab (C)'!$B$10)</f>
        <v>-24927.478665612241</v>
      </c>
      <c r="R9" s="285">
        <f>Q9*(1+'AMX Global Tab (C)'!$B$10)</f>
        <v>-25675.303025580608</v>
      </c>
      <c r="S9" s="285">
        <f>R9*(1+'AMX Global Tab (C)'!$B$10)</f>
        <v>-26445.562116348028</v>
      </c>
      <c r="T9" s="285">
        <f>S9*(1+'AMX Global Tab (C)'!$B$10)</f>
        <v>-27238.928979838471</v>
      </c>
      <c r="U9" s="285">
        <f>T9*(1+'AMX Global Tab (C)'!$B$10)</f>
        <v>-28056.096849233625</v>
      </c>
      <c r="V9" s="285">
        <f>U9*(1+'AMX Global Tab (C)'!$B$10)</f>
        <v>-28897.779754710635</v>
      </c>
      <c r="W9" s="285">
        <f>V9*(1+'AMX Global Tab (C)'!$B$10)</f>
        <v>-29764.713147351955</v>
      </c>
      <c r="X9" s="285">
        <f>W9*(1+'AMX Global Tab (C)'!$B$10)</f>
        <v>-30657.654541772514</v>
      </c>
      <c r="Y9" s="285">
        <f>X9*(1+'AMX Global Tab (C)'!$B$10)</f>
        <v>-31577.384178025692</v>
      </c>
      <c r="Z9" s="285">
        <f>Y9*(1+'AMX Global Tab (C)'!$B$10)</f>
        <v>-32524.705703366464</v>
      </c>
    </row>
    <row r="10" spans="1:26">
      <c r="A10" s="267" t="s">
        <v>576</v>
      </c>
      <c r="B10" s="285">
        <f>-'AMX Global Tab (C)'!$B$59</f>
        <v>-150000</v>
      </c>
      <c r="C10" s="285">
        <f>B10*(1+'AMX Global Tab (C)'!$B$10)</f>
        <v>-154500</v>
      </c>
      <c r="D10" s="285">
        <f>C10*(1+'AMX Global Tab (C)'!$B$10)</f>
        <v>-159135</v>
      </c>
      <c r="E10" s="285">
        <f>D10*(1+'AMX Global Tab (C)'!$B$10)</f>
        <v>-163909.05000000002</v>
      </c>
      <c r="F10" s="285">
        <f>E10*(1+'AMX Global Tab (C)'!$B$10)</f>
        <v>-168826.32150000002</v>
      </c>
      <c r="G10" s="285">
        <f>F10*(1+'AMX Global Tab (C)'!$B$10)</f>
        <v>-173891.11114500003</v>
      </c>
      <c r="H10" s="285">
        <f>G10*(1+'AMX Global Tab (C)'!$B$10)</f>
        <v>-179107.84447935002</v>
      </c>
      <c r="I10" s="285">
        <f>H10*(1+'AMX Global Tab (C)'!$B$10)</f>
        <v>-184481.07981373052</v>
      </c>
      <c r="J10" s="285">
        <f>I10*(1+'AMX Global Tab (C)'!$B$10)</f>
        <v>-190015.51220814243</v>
      </c>
      <c r="K10" s="285">
        <f>J10*(1+'AMX Global Tab (C)'!$B$10)</f>
        <v>-195715.97757438672</v>
      </c>
      <c r="L10" s="285">
        <f>K10*(1+'AMX Global Tab (C)'!$B$10)</f>
        <v>-201587.45690161834</v>
      </c>
      <c r="M10" s="285">
        <f>L10*(1+'AMX Global Tab (C)'!$B$10)</f>
        <v>-207635.0806086669</v>
      </c>
      <c r="N10" s="285">
        <f>M10*(1+'AMX Global Tab (C)'!$B$10)</f>
        <v>-213864.13302692692</v>
      </c>
      <c r="O10" s="285">
        <f>N10*(1+'AMX Global Tab (C)'!$B$10)</f>
        <v>-220280.05701773474</v>
      </c>
      <c r="P10" s="285">
        <f>O10*(1+'AMX Global Tab (C)'!$B$10)</f>
        <v>-226888.45872826679</v>
      </c>
      <c r="Q10" s="285">
        <f>P10*(1+'AMX Global Tab (C)'!$B$10)</f>
        <v>-233695.11249011481</v>
      </c>
      <c r="R10" s="285">
        <f>Q10*(1+'AMX Global Tab (C)'!$B$10)</f>
        <v>-240705.96586481825</v>
      </c>
      <c r="S10" s="285">
        <f>R10*(1+'AMX Global Tab (C)'!$B$10)</f>
        <v>-247927.1448407628</v>
      </c>
      <c r="T10" s="285">
        <f>S10*(1+'AMX Global Tab (C)'!$B$10)</f>
        <v>-255364.9591859857</v>
      </c>
      <c r="U10" s="285">
        <f>T10*(1+'AMX Global Tab (C)'!$B$10)</f>
        <v>-263025.9079615653</v>
      </c>
      <c r="V10" s="285">
        <f>U10*(1+'AMX Global Tab (C)'!$B$10)</f>
        <v>-270916.68520041229</v>
      </c>
      <c r="W10" s="285">
        <f>V10*(1+'AMX Global Tab (C)'!$B$10)</f>
        <v>-279044.18575642467</v>
      </c>
      <c r="X10" s="285">
        <f>W10*(1+'AMX Global Tab (C)'!$B$10)</f>
        <v>-287415.51132911741</v>
      </c>
      <c r="Y10" s="285">
        <f>X10*(1+'AMX Global Tab (C)'!$B$10)</f>
        <v>-296037.97666899092</v>
      </c>
      <c r="Z10" s="285">
        <f>Y10*(1+'AMX Global Tab (C)'!$B$10)</f>
        <v>-304919.11596906063</v>
      </c>
    </row>
    <row r="11" spans="1:26">
      <c r="A11" s="267" t="s">
        <v>577</v>
      </c>
      <c r="B11" s="285">
        <f>1.5*B10</f>
        <v>-225000</v>
      </c>
      <c r="C11" s="285">
        <f>B11*(1+'AMX Global Tab (C)'!$B$10)</f>
        <v>-231750</v>
      </c>
      <c r="D11" s="285">
        <f>C11*(1+'AMX Global Tab (C)'!$B$10)</f>
        <v>-238702.5</v>
      </c>
      <c r="E11" s="285">
        <f>D11*(1+'AMX Global Tab (C)'!$B$10)</f>
        <v>-245863.57500000001</v>
      </c>
      <c r="F11" s="285">
        <f>E11*(1+'AMX Global Tab (C)'!$B$10)</f>
        <v>-253239.48225000003</v>
      </c>
      <c r="G11" s="285">
        <f>F11*(1+'AMX Global Tab (C)'!$B$10)</f>
        <v>-260836.66671750005</v>
      </c>
      <c r="H11" s="285">
        <f>G11*(1+'AMX Global Tab (C)'!$B$10)</f>
        <v>-268661.76671902504</v>
      </c>
      <c r="I11" s="285">
        <f>H11*(1+'AMX Global Tab (C)'!$B$10)</f>
        <v>-276721.61972059577</v>
      </c>
      <c r="J11" s="285">
        <f>I11*(1+'AMX Global Tab (C)'!$B$10)</f>
        <v>-285023.26831221365</v>
      </c>
      <c r="K11" s="285">
        <f>J11*(1+'AMX Global Tab (C)'!$B$10)</f>
        <v>-293573.96636158007</v>
      </c>
      <c r="L11" s="285">
        <f>K11*(1+'AMX Global Tab (C)'!$B$10)</f>
        <v>-302381.18535242748</v>
      </c>
      <c r="M11" s="285">
        <f>L11*(1+'AMX Global Tab (C)'!$B$10)</f>
        <v>-311452.62091300031</v>
      </c>
      <c r="N11" s="285">
        <f>M11*(1+'AMX Global Tab (C)'!$B$10)</f>
        <v>-320796.19954039034</v>
      </c>
      <c r="O11" s="285">
        <f>N11*(1+'AMX Global Tab (C)'!$B$10)</f>
        <v>-330420.08552660205</v>
      </c>
      <c r="P11" s="285">
        <f>O11*(1+'AMX Global Tab (C)'!$B$10)</f>
        <v>-340332.68809240015</v>
      </c>
      <c r="Q11" s="285">
        <f>P11*(1+'AMX Global Tab (C)'!$B$10)</f>
        <v>-350542.66873517213</v>
      </c>
      <c r="R11" s="285">
        <f>Q11*(1+'AMX Global Tab (C)'!$B$10)</f>
        <v>-361058.94879722729</v>
      </c>
      <c r="S11" s="285">
        <f>R11*(1+'AMX Global Tab (C)'!$B$10)</f>
        <v>-371890.71726114413</v>
      </c>
      <c r="T11" s="285">
        <f>S11*(1+'AMX Global Tab (C)'!$B$10)</f>
        <v>-383047.43877897848</v>
      </c>
      <c r="U11" s="285">
        <f>T11*(1+'AMX Global Tab (C)'!$B$10)</f>
        <v>-394538.86194234784</v>
      </c>
      <c r="V11" s="285">
        <f>U11*(1+'AMX Global Tab (C)'!$B$10)</f>
        <v>-406375.02780061826</v>
      </c>
      <c r="W11" s="285">
        <f>V11*(1+'AMX Global Tab (C)'!$B$10)</f>
        <v>-418566.27863463684</v>
      </c>
      <c r="X11" s="285">
        <f>W11*(1+'AMX Global Tab (C)'!$B$10)</f>
        <v>-431123.26699367596</v>
      </c>
      <c r="Y11" s="285">
        <f>X11*(1+'AMX Global Tab (C)'!$B$10)</f>
        <v>-444056.96500348626</v>
      </c>
      <c r="Z11" s="285">
        <f>Y11*(1+'AMX Global Tab (C)'!$B$10)</f>
        <v>-457378.67395359086</v>
      </c>
    </row>
    <row r="13" spans="1:26" s="237" customFormat="1">
      <c r="A13" s="237" t="s">
        <v>578</v>
      </c>
    </row>
    <row r="14" spans="1:26">
      <c r="A14" s="267" t="s">
        <v>579</v>
      </c>
      <c r="B14" s="215">
        <v>42.51</v>
      </c>
      <c r="C14" s="215">
        <v>44.34</v>
      </c>
      <c r="D14" s="215">
        <v>46.32</v>
      </c>
      <c r="E14" s="257">
        <f>'AMX Global Tab (C)'!K59</f>
        <v>24.58</v>
      </c>
      <c r="F14" s="257">
        <f>'AMX Global Tab (C)'!L59</f>
        <v>26.16</v>
      </c>
      <c r="G14" s="257">
        <f>'AMX Global Tab (C)'!M59</f>
        <v>27.14</v>
      </c>
      <c r="H14" s="257">
        <f>'AMX Global Tab (C)'!N59</f>
        <v>27.94</v>
      </c>
      <c r="I14" s="257">
        <f>'AMX Global Tab (C)'!O59</f>
        <v>28.97</v>
      </c>
      <c r="J14" s="257">
        <f>'AMX Global Tab (C)'!P59</f>
        <v>31.49</v>
      </c>
      <c r="K14" s="257">
        <f>'AMX Global Tab (C)'!Q59</f>
        <v>33.08</v>
      </c>
      <c r="L14" s="257">
        <f>'AMX Global Tab (C)'!R59</f>
        <v>34.92</v>
      </c>
      <c r="M14" s="257">
        <f>'AMX Global Tab (C)'!S59</f>
        <v>37.229999999999997</v>
      </c>
      <c r="N14" s="257">
        <f>'AMX Global Tab (C)'!T59</f>
        <v>41.49</v>
      </c>
      <c r="O14" s="257">
        <f>'AMX Global Tab (C)'!U59</f>
        <v>49.12</v>
      </c>
      <c r="P14" s="257">
        <f>'AMX Global Tab (C)'!V59</f>
        <v>51.38</v>
      </c>
      <c r="Q14" s="257">
        <f>'AMX Global Tab (C)'!W59</f>
        <v>54.29</v>
      </c>
      <c r="R14" s="257">
        <f>'AMX Global Tab (C)'!X59</f>
        <v>58.24</v>
      </c>
      <c r="S14" s="257">
        <f>'AMX Global Tab (C)'!Y59</f>
        <v>62.2</v>
      </c>
      <c r="T14" s="257">
        <f>'AMX Global Tab (C)'!Z59</f>
        <v>64.09</v>
      </c>
      <c r="U14" s="257">
        <f>'AMX Global Tab (C)'!AA59</f>
        <v>68.650000000000006</v>
      </c>
      <c r="V14" s="257">
        <f>'AMX Global Tab (C)'!AB59</f>
        <v>71.7</v>
      </c>
      <c r="W14" s="257">
        <f>'AMX Global Tab (C)'!AC59</f>
        <v>74.03</v>
      </c>
      <c r="X14" s="257">
        <f>'AMX Global Tab (C)'!AD59</f>
        <v>76.95</v>
      </c>
      <c r="Y14" s="257">
        <f>X14</f>
        <v>76.95</v>
      </c>
      <c r="Z14" s="257">
        <f>Y14</f>
        <v>76.95</v>
      </c>
    </row>
    <row r="15" spans="1:26">
      <c r="A15" s="267" t="s">
        <v>580</v>
      </c>
      <c r="B15" s="234">
        <f>'AMX Global Tab (C)'!B84</f>
        <v>190</v>
      </c>
      <c r="C15" s="234">
        <f>B15</f>
        <v>190</v>
      </c>
      <c r="D15" s="234">
        <f t="shared" ref="D15:Z15" si="2">C15</f>
        <v>190</v>
      </c>
      <c r="E15" s="234">
        <f t="shared" si="2"/>
        <v>190</v>
      </c>
      <c r="F15" s="234">
        <f t="shared" si="2"/>
        <v>190</v>
      </c>
      <c r="G15" s="234">
        <f t="shared" si="2"/>
        <v>190</v>
      </c>
      <c r="H15" s="234">
        <f t="shared" si="2"/>
        <v>190</v>
      </c>
      <c r="I15" s="234">
        <f t="shared" si="2"/>
        <v>190</v>
      </c>
      <c r="J15" s="234">
        <f t="shared" si="2"/>
        <v>190</v>
      </c>
      <c r="K15" s="234">
        <f t="shared" si="2"/>
        <v>190</v>
      </c>
      <c r="L15" s="234">
        <f t="shared" si="2"/>
        <v>190</v>
      </c>
      <c r="M15" s="234">
        <f t="shared" si="2"/>
        <v>190</v>
      </c>
      <c r="N15" s="234">
        <f t="shared" si="2"/>
        <v>190</v>
      </c>
      <c r="O15" s="234">
        <f t="shared" si="2"/>
        <v>190</v>
      </c>
      <c r="P15" s="234">
        <f t="shared" si="2"/>
        <v>190</v>
      </c>
      <c r="Q15" s="234">
        <f t="shared" si="2"/>
        <v>190</v>
      </c>
      <c r="R15" s="234">
        <f t="shared" si="2"/>
        <v>190</v>
      </c>
      <c r="S15" s="234">
        <f t="shared" si="2"/>
        <v>190</v>
      </c>
      <c r="T15" s="234">
        <f t="shared" si="2"/>
        <v>190</v>
      </c>
      <c r="U15" s="234">
        <f t="shared" si="2"/>
        <v>190</v>
      </c>
      <c r="V15" s="234">
        <f t="shared" si="2"/>
        <v>190</v>
      </c>
      <c r="W15" s="234">
        <f t="shared" si="2"/>
        <v>190</v>
      </c>
      <c r="X15" s="234">
        <f t="shared" si="2"/>
        <v>190</v>
      </c>
      <c r="Y15" s="234">
        <f t="shared" si="2"/>
        <v>190</v>
      </c>
      <c r="Z15" s="234">
        <f t="shared" si="2"/>
        <v>190</v>
      </c>
    </row>
    <row r="16" spans="1:26">
      <c r="A16" s="267" t="s">
        <v>581</v>
      </c>
      <c r="B16" s="215">
        <v>23209.4</v>
      </c>
      <c r="C16" s="215">
        <v>23445.705000000002</v>
      </c>
      <c r="D16" s="268">
        <f>'AMX Global Tab (C)'!J62</f>
        <v>24139.505000000001</v>
      </c>
      <c r="E16" s="268">
        <f>'AMX Global Tab (C)'!K62</f>
        <v>24911.194</v>
      </c>
      <c r="F16" s="268">
        <f>'AMX Global Tab (C)'!L62</f>
        <v>25508.178</v>
      </c>
      <c r="G16" s="268">
        <f>'AMX Global Tab (C)'!M62</f>
        <v>26067.611000000001</v>
      </c>
      <c r="H16" s="268">
        <f>'AMX Global Tab (C)'!N62</f>
        <v>26552.986000000001</v>
      </c>
      <c r="I16" s="268">
        <f>'AMX Global Tab (C)'!O62</f>
        <v>27143.775000000001</v>
      </c>
      <c r="J16" s="268">
        <f>'AMX Global Tab (C)'!P62</f>
        <v>27520.782999999999</v>
      </c>
      <c r="K16" s="268">
        <f>'AMX Global Tab (C)'!Q62</f>
        <v>28001.882000000001</v>
      </c>
      <c r="L16" s="268">
        <f>'AMX Global Tab (C)'!R62</f>
        <v>28439.093000000001</v>
      </c>
      <c r="M16" s="268">
        <f>'AMX Global Tab (C)'!S62</f>
        <v>28952.712</v>
      </c>
      <c r="N16" s="268">
        <f>'AMX Global Tab (C)'!T62</f>
        <v>29377.773000000001</v>
      </c>
      <c r="O16" s="268">
        <f>'AMX Global Tab (C)'!U62</f>
        <v>29921.876</v>
      </c>
      <c r="P16" s="268">
        <f>'AMX Global Tab (C)'!V62</f>
        <v>30474.74</v>
      </c>
      <c r="Q16" s="268">
        <f>'AMX Global Tab (C)'!W62</f>
        <v>31121.074000000001</v>
      </c>
      <c r="R16" s="268">
        <f>'AMX Global Tab (C)'!X62</f>
        <v>31555.307000000001</v>
      </c>
      <c r="S16" s="268">
        <f>'AMX Global Tab (C)'!Y62</f>
        <v>32106.892</v>
      </c>
      <c r="T16" s="268">
        <f>'AMX Global Tab (C)'!Z62</f>
        <v>32703.541000000001</v>
      </c>
      <c r="U16" s="268">
        <f>'AMX Global Tab (C)'!AA62</f>
        <v>33313.675000000003</v>
      </c>
      <c r="V16" s="268">
        <f>'AMX Global Tab (C)'!AB62</f>
        <v>33938.718000000001</v>
      </c>
      <c r="W16" s="268">
        <f>'AMX Global Tab (C)'!AC62</f>
        <v>32349</v>
      </c>
      <c r="X16" s="268">
        <f>'AMX Global Tab (C)'!AD62</f>
        <v>33053</v>
      </c>
      <c r="Y16" s="268">
        <f>'AMX Global Tab (C)'!AE62</f>
        <v>33773.599999999999</v>
      </c>
      <c r="Z16" s="268">
        <f>'AMX Global Tab (C)'!AF62</f>
        <v>34509.300000000003</v>
      </c>
    </row>
    <row r="17" spans="1:27">
      <c r="A17" s="267" t="s">
        <v>582</v>
      </c>
      <c r="B17" s="269">
        <v>4897.9595433727145</v>
      </c>
      <c r="C17" s="269">
        <v>4930.2792379677339</v>
      </c>
      <c r="D17" s="269">
        <v>4969.9512155501016</v>
      </c>
      <c r="E17" s="269">
        <v>4984.5849666350196</v>
      </c>
      <c r="F17" s="269">
        <v>5008.5741228723091</v>
      </c>
      <c r="G17" s="269">
        <v>5028.9256462017811</v>
      </c>
      <c r="H17" s="269">
        <v>5032.4265223547927</v>
      </c>
      <c r="I17" s="269">
        <v>5049.7500422790454</v>
      </c>
      <c r="J17" s="270">
        <v>5030.8813866493847</v>
      </c>
      <c r="K17" s="270">
        <v>5033.5694686671141</v>
      </c>
      <c r="L17" s="270">
        <v>5084.3527446423595</v>
      </c>
      <c r="M17" s="270">
        <v>5154.6938217762563</v>
      </c>
      <c r="N17" s="270">
        <v>5231.5236578422355</v>
      </c>
      <c r="O17" s="270">
        <v>5309.0081072519661</v>
      </c>
      <c r="P17" s="270">
        <v>5388.7802601494368</v>
      </c>
      <c r="Q17" s="270">
        <v>5470.5157286448057</v>
      </c>
      <c r="R17" s="270">
        <v>5559.1609263326063</v>
      </c>
      <c r="S17" s="270">
        <v>5652.139312242075</v>
      </c>
      <c r="T17" s="270">
        <v>5497.0754007998594</v>
      </c>
      <c r="U17" s="270">
        <v>5497.0754007998594</v>
      </c>
      <c r="V17" s="270">
        <v>5497.0754007998594</v>
      </c>
      <c r="W17" s="270">
        <v>5497.0754007998594</v>
      </c>
      <c r="X17" s="270">
        <v>5497.0754007998594</v>
      </c>
      <c r="Y17" s="270">
        <v>5497.0754007998594</v>
      </c>
      <c r="Z17" s="270">
        <v>5497.0754007998594</v>
      </c>
    </row>
    <row r="19" spans="1:27" s="237" customFormat="1">
      <c r="A19" s="237" t="s">
        <v>583</v>
      </c>
    </row>
    <row r="20" spans="1:27">
      <c r="A20" s="267" t="s">
        <v>584</v>
      </c>
      <c r="B20" s="285">
        <f>'AMX Global Tab (C)'!$B$70*'AMX Global Tab (C)'!$B$76*B6*B15*1000</f>
        <v>0</v>
      </c>
      <c r="C20" s="285">
        <f>'AMX Global Tab (C)'!$B$70*'AMX Global Tab (C)'!$B$76*'CVR Benefit 2023'!C6*C15*1000</f>
        <v>99770.146771152431</v>
      </c>
      <c r="D20" s="285">
        <f>'AMX Global Tab (C)'!$B$70*'AMX Global Tab (C)'!$B$76*'CVR Benefit 2023'!D6*D15*1000</f>
        <v>166283.57795192074</v>
      </c>
      <c r="E20" s="285">
        <f>'AMX Global Tab (C)'!$B$70*'AMX Global Tab (C)'!$B$76*'CVR Benefit 2023'!E6*E15*1000</f>
        <v>266053.72472307319</v>
      </c>
      <c r="F20" s="285">
        <f>'AMX Global Tab (C)'!$B$70*'AMX Global Tab (C)'!$B$76*'CVR Benefit 2023'!F6*F15*1000</f>
        <v>299310.44031345734</v>
      </c>
      <c r="G20" s="285">
        <f>'AMX Global Tab (C)'!$B$70*'AMX Global Tab (C)'!$B$76*'CVR Benefit 2023'!G6*G15*1000</f>
        <v>399080.58708460972</v>
      </c>
      <c r="H20" s="285">
        <f>'AMX Global Tab (C)'!$B$70*'AMX Global Tab (C)'!$B$76*'CVR Benefit 2023'!H6*H15*1000</f>
        <v>498850.73385576217</v>
      </c>
      <c r="I20" s="285">
        <f>'AMX Global Tab (C)'!$B$70*'AMX Global Tab (C)'!$B$76*'CVR Benefit 2023'!I6*I15*1000</f>
        <v>598620.88062691467</v>
      </c>
      <c r="J20" s="285">
        <f>'AMX Global Tab (C)'!$B$70*'AMX Global Tab (C)'!$B$76*'CVR Benefit 2023'!J6*J15*1000</f>
        <v>698391.02739806706</v>
      </c>
      <c r="K20" s="285">
        <f>'AMX Global Tab (C)'!$B$70*'AMX Global Tab (C)'!$B$76*'CVR Benefit 2023'!K6*K15*1000</f>
        <v>798161.17416921945</v>
      </c>
      <c r="L20" s="285">
        <f>'AMX Global Tab (C)'!$B$70*'AMX Global Tab (C)'!$B$76*'CVR Benefit 2023'!L6*L15*1000</f>
        <v>897931.32094037195</v>
      </c>
      <c r="M20" s="285">
        <f>'AMX Global Tab (C)'!$B$70*'AMX Global Tab (C)'!$B$76*'CVR Benefit 2023'!M6*M15*1000</f>
        <v>997701.46771152434</v>
      </c>
      <c r="N20" s="285">
        <f>'AMX Global Tab (C)'!$B$70*'AMX Global Tab (C)'!$B$76*'CVR Benefit 2023'!N6*N15*1000</f>
        <v>1097471.6144826766</v>
      </c>
      <c r="O20" s="285">
        <f>'AMX Global Tab (C)'!$B$70*'AMX Global Tab (C)'!$B$76*'CVR Benefit 2023'!O6*O15*1000</f>
        <v>1496552.2015672864</v>
      </c>
      <c r="P20" s="285">
        <f>'AMX Global Tab (C)'!$B$70*'AMX Global Tab (C)'!$B$76*'CVR Benefit 2023'!P6*P15*1000</f>
        <v>1895632.7886518962</v>
      </c>
      <c r="Q20" s="285">
        <f>'AMX Global Tab (C)'!$B$70*'AMX Global Tab (C)'!$B$76*'CVR Benefit 2023'!Q6*Q15*1000</f>
        <v>2294713.3757365057</v>
      </c>
      <c r="R20" s="285">
        <f>'AMX Global Tab (C)'!$B$70*'AMX Global Tab (C)'!$B$76*'CVR Benefit 2023'!R6*R15*1000</f>
        <v>2693793.9628211157</v>
      </c>
      <c r="S20" s="285">
        <f>'AMX Global Tab (C)'!$B$70*'AMX Global Tab (C)'!$B$76*'CVR Benefit 2023'!S6*S15*1000</f>
        <v>3092874.5499057248</v>
      </c>
      <c r="T20" s="285">
        <f>'AMX Global Tab (C)'!$B$70*'AMX Global Tab (C)'!$B$76*'CVR Benefit 2023'!T6*T15*1000</f>
        <v>3491955.1369903353</v>
      </c>
      <c r="U20" s="285">
        <f>'AMX Global Tab (C)'!$B$70*'AMX Global Tab (C)'!$B$76*'CVR Benefit 2023'!U6*U15*1000</f>
        <v>3891035.7240749449</v>
      </c>
      <c r="V20" s="285">
        <f>'AMX Global Tab (C)'!$B$70*'AMX Global Tab (C)'!$B$76*'CVR Benefit 2023'!V6*V15*1000</f>
        <v>4290116.3111595549</v>
      </c>
      <c r="W20" s="285">
        <f>'AMX Global Tab (C)'!$B$70*'AMX Global Tab (C)'!$B$76*'CVR Benefit 2023'!W6*W15*1000</f>
        <v>4689196.898244164</v>
      </c>
      <c r="X20" s="285">
        <f>'AMX Global Tab (C)'!$B$70*'AMX Global Tab (C)'!$B$76*'CVR Benefit 2023'!X6*X15*1000</f>
        <v>5088277.485328774</v>
      </c>
      <c r="Y20" s="285">
        <f>'AMX Global Tab (C)'!$B$70*'AMX Global Tab (C)'!$B$76*'CVR Benefit 2023'!Y6*Y15*1000</f>
        <v>5487358.072413384</v>
      </c>
      <c r="Z20" s="285">
        <f>'AMX Global Tab (C)'!$B$70*'AMX Global Tab (C)'!$B$76*'CVR Benefit 2023'!Z6*Z15*1000</f>
        <v>5886438.6594979931</v>
      </c>
      <c r="AA20" s="238">
        <f>SUM(B20:Z20)</f>
        <v>51115571.862420425</v>
      </c>
    </row>
    <row r="21" spans="1:27">
      <c r="A21" s="267" t="s">
        <v>585</v>
      </c>
      <c r="B21" s="285">
        <f>'AMX Global Tab (C)'!$B$69*'AMX Global Tab (C)'!$B$74*B6*B14</f>
        <v>0</v>
      </c>
      <c r="C21" s="285">
        <f>'AMX Global Tab (C)'!$B$69*'AMX Global Tab (C)'!$B$74*C6*C14</f>
        <v>139664.30700060824</v>
      </c>
      <c r="D21" s="285">
        <f>'AMX Global Tab (C)'!$B$69*'AMX Global Tab (C)'!$B$74*D6*D14</f>
        <v>243168.34687521323</v>
      </c>
      <c r="E21" s="285">
        <f>'AMX Global Tab (C)'!$B$69*'AMX Global Tab (C)'!$B$74*E6*E14</f>
        <v>206462.10591339349</v>
      </c>
      <c r="F21" s="285">
        <f>'AMX Global Tab (C)'!$B$69*'AMX Global Tab (C)'!$B$74*F6*F14</f>
        <v>247200.15366278158</v>
      </c>
      <c r="G21" s="285">
        <f>'AMX Global Tab (C)'!$B$69*'AMX Global Tab (C)'!$B$74*G6*G14</f>
        <v>341947.6131706367</v>
      </c>
      <c r="H21" s="285">
        <f>'AMX Global Tab (C)'!$B$69*'AMX Global Tab (C)'!$B$74*H6*H14</f>
        <v>440033.91267444676</v>
      </c>
      <c r="I21" s="285">
        <f>'AMX Global Tab (C)'!$B$69*'AMX Global Tab (C)'!$B$74*I6*I14</f>
        <v>547506.76235556439</v>
      </c>
      <c r="J21" s="285">
        <f>'AMX Global Tab (C)'!$B$69*'AMX Global Tab (C)'!$B$74*J6*J14</f>
        <v>694321.22670600074</v>
      </c>
      <c r="K21" s="285">
        <f>'AMX Global Tab (C)'!$B$69*'AMX Global Tab (C)'!$B$74*K6*K14</f>
        <v>833576.05332974659</v>
      </c>
      <c r="L21" s="285">
        <f>'AMX Global Tab (C)'!$B$69*'AMX Global Tab (C)'!$B$74*L6*L14</f>
        <v>989934.56031012977</v>
      </c>
      <c r="M21" s="285">
        <f>'AMX Global Tab (C)'!$B$69*'AMX Global Tab (C)'!$B$74*M6*M14</f>
        <v>1172688.8023528741</v>
      </c>
      <c r="N21" s="285">
        <f>'AMX Global Tab (C)'!$B$69*'AMX Global Tab (C)'!$B$74*N6*N14</f>
        <v>1437559.6092017952</v>
      </c>
      <c r="O21" s="285">
        <f>'AMX Global Tab (C)'!$B$69*'AMX Global Tab (C)'!$B$74*O6*O14</f>
        <v>2320808.7820940041</v>
      </c>
      <c r="P21" s="285">
        <f>'AMX Global Tab (C)'!$B$69*'AMX Global Tab (C)'!$B$74*P6*P14</f>
        <v>3074945.6423124438</v>
      </c>
      <c r="Q21" s="285">
        <f>'AMX Global Tab (C)'!$B$69*'AMX Global Tab (C)'!$B$74*Q6*Q14</f>
        <v>3933122.0167444628</v>
      </c>
      <c r="R21" s="285">
        <f>'AMX Global Tab (C)'!$B$69*'AMX Global Tab (C)'!$B$74*R6*R14</f>
        <v>4953074.6385276597</v>
      </c>
      <c r="S21" s="285">
        <f>'AMX Global Tab (C)'!$B$69*'AMX Global Tab (C)'!$B$74*S6*S14</f>
        <v>6073538.9435853139</v>
      </c>
      <c r="T21" s="285">
        <f>'AMX Global Tab (C)'!$B$69*'AMX Global Tab (C)'!$B$74*T6*T14</f>
        <v>7065583.9027608112</v>
      </c>
      <c r="U21" s="285">
        <f>'AMX Global Tab (C)'!$B$69*'AMX Global Tab (C)'!$B$74*U6*U14</f>
        <v>8433248.3614812475</v>
      </c>
      <c r="V21" s="285">
        <f>'AMX Global Tab (C)'!$B$69*'AMX Global Tab (C)'!$B$74*V6*V14</f>
        <v>9711299.6146498695</v>
      </c>
      <c r="W21" s="285">
        <f>'AMX Global Tab (C)'!$B$69*'AMX Global Tab (C)'!$B$74*W6*W14</f>
        <v>10959616.292760177</v>
      </c>
      <c r="X21" s="285">
        <f>'AMX Global Tab (C)'!$B$69*'AMX Global Tab (C)'!$B$74*X6*X14</f>
        <v>12361425.115212832</v>
      </c>
      <c r="Y21" s="285">
        <f>'AMX Global Tab (C)'!$B$69*'AMX Global Tab (C)'!$B$74*Y6*Y14</f>
        <v>13330948.653660897</v>
      </c>
      <c r="Z21" s="285">
        <f>'AMX Global Tab (C)'!$B$69*'AMX Global Tab (C)'!$B$74*Z6*Z14</f>
        <v>14300472.192108963</v>
      </c>
      <c r="AA21" s="238">
        <f>SUM(B21:U21)</f>
        <v>43148385.741059139</v>
      </c>
    </row>
    <row r="22" spans="1:27" s="317" customFormat="1">
      <c r="A22" s="317" t="s">
        <v>586</v>
      </c>
      <c r="B22" s="318">
        <f t="shared" ref="B22:Z22" si="3">B5*B7</f>
        <v>-90000</v>
      </c>
      <c r="C22" s="318">
        <f t="shared" si="3"/>
        <v>-60000</v>
      </c>
      <c r="D22" s="318">
        <f t="shared" si="3"/>
        <v>-90000</v>
      </c>
      <c r="E22" s="318">
        <f t="shared" si="3"/>
        <v>-30900</v>
      </c>
      <c r="F22" s="318">
        <f t="shared" si="3"/>
        <v>-95481</v>
      </c>
      <c r="G22" s="318">
        <f t="shared" si="3"/>
        <v>-98345.43</v>
      </c>
      <c r="H22" s="318">
        <f t="shared" si="3"/>
        <v>-101295.79289999999</v>
      </c>
      <c r="I22" s="318">
        <f t="shared" si="3"/>
        <v>-104334.66668699999</v>
      </c>
      <c r="J22" s="318">
        <f t="shared" si="3"/>
        <v>-107464.70668760999</v>
      </c>
      <c r="K22" s="318">
        <f t="shared" si="3"/>
        <v>-110688.64788823831</v>
      </c>
      <c r="L22" s="318">
        <f t="shared" si="3"/>
        <v>-114009.30732488545</v>
      </c>
      <c r="M22" s="318">
        <f t="shared" si="3"/>
        <v>-117429.58654463202</v>
      </c>
      <c r="N22" s="318">
        <f t="shared" si="3"/>
        <v>-490529.47846060456</v>
      </c>
      <c r="O22" s="318">
        <f t="shared" si="3"/>
        <v>-505245.3628144227</v>
      </c>
      <c r="P22" s="318">
        <f t="shared" si="3"/>
        <v>-520402.72369885532</v>
      </c>
      <c r="Q22" s="318">
        <f t="shared" si="3"/>
        <v>-536014.8054098211</v>
      </c>
      <c r="R22" s="318">
        <f t="shared" si="3"/>
        <v>-552095.24957211572</v>
      </c>
      <c r="S22" s="318">
        <f t="shared" si="3"/>
        <v>-568658.10705927911</v>
      </c>
      <c r="T22" s="318">
        <f t="shared" si="3"/>
        <v>-585717.85027105757</v>
      </c>
      <c r="U22" s="318">
        <f t="shared" si="3"/>
        <v>-603289.3857791893</v>
      </c>
      <c r="V22" s="318">
        <f t="shared" si="3"/>
        <v>-621388.06735256501</v>
      </c>
      <c r="W22" s="318">
        <f t="shared" si="3"/>
        <v>-640029.70937314199</v>
      </c>
      <c r="X22" s="318">
        <f t="shared" si="3"/>
        <v>-659230.60065433627</v>
      </c>
      <c r="Y22" s="318">
        <f t="shared" si="3"/>
        <v>-679007.51867396641</v>
      </c>
      <c r="Z22" s="318">
        <f t="shared" si="3"/>
        <v>-632314.12492405809</v>
      </c>
      <c r="AA22" s="319">
        <f>SUM(B22:U22)</f>
        <v>-5481902.1010977104</v>
      </c>
    </row>
    <row r="23" spans="1:27" s="317" customFormat="1">
      <c r="A23" s="317" t="s">
        <v>587</v>
      </c>
      <c r="B23" s="318">
        <f>B10+(B9*B5)</f>
        <v>-198000</v>
      </c>
      <c r="C23" s="318">
        <f t="shared" ref="C23:Z23" si="4">C10+(C9*C5)</f>
        <v>-187460</v>
      </c>
      <c r="D23" s="318">
        <f t="shared" si="4"/>
        <v>-210058.2</v>
      </c>
      <c r="E23" s="318">
        <f t="shared" si="4"/>
        <v>-181392.68200000003</v>
      </c>
      <c r="F23" s="318">
        <f t="shared" si="4"/>
        <v>-222850.74438000002</v>
      </c>
      <c r="G23" s="318">
        <f t="shared" si="4"/>
        <v>-229536.26671140004</v>
      </c>
      <c r="H23" s="318">
        <f t="shared" si="4"/>
        <v>-236422.35471274203</v>
      </c>
      <c r="I23" s="318">
        <f t="shared" si="4"/>
        <v>-243515.02535412431</v>
      </c>
      <c r="J23" s="318">
        <f t="shared" si="4"/>
        <v>-250820.47611474802</v>
      </c>
      <c r="K23" s="318">
        <f t="shared" si="4"/>
        <v>-258345.09039819048</v>
      </c>
      <c r="L23" s="318">
        <f t="shared" si="4"/>
        <v>-266095.4431101362</v>
      </c>
      <c r="M23" s="318">
        <f t="shared" si="4"/>
        <v>-274078.30640344031</v>
      </c>
      <c r="N23" s="318">
        <f t="shared" si="4"/>
        <v>-491412.25233298307</v>
      </c>
      <c r="O23" s="318">
        <f t="shared" si="4"/>
        <v>-506154.61990297266</v>
      </c>
      <c r="P23" s="318">
        <f t="shared" si="4"/>
        <v>-521339.25850006181</v>
      </c>
      <c r="Q23" s="318">
        <f t="shared" si="4"/>
        <v>-536979.43625506375</v>
      </c>
      <c r="R23" s="318">
        <f t="shared" si="4"/>
        <v>-553088.81934271567</v>
      </c>
      <c r="S23" s="318">
        <f t="shared" si="4"/>
        <v>-569681.48392299714</v>
      </c>
      <c r="T23" s="318">
        <f t="shared" si="4"/>
        <v>-586771.92844068713</v>
      </c>
      <c r="U23" s="318">
        <f t="shared" si="4"/>
        <v>-604375.08629390772</v>
      </c>
      <c r="V23" s="318">
        <f t="shared" si="4"/>
        <v>-622506.33888272499</v>
      </c>
      <c r="W23" s="318">
        <f t="shared" si="4"/>
        <v>-641181.52904920676</v>
      </c>
      <c r="X23" s="318">
        <f t="shared" si="4"/>
        <v>-660416.97492068296</v>
      </c>
      <c r="Y23" s="318">
        <f t="shared" si="4"/>
        <v>-680229.48416830343</v>
      </c>
      <c r="Z23" s="318">
        <f t="shared" si="4"/>
        <v>-662690.87870609178</v>
      </c>
      <c r="AA23" s="319">
        <f>SUM(B23:U23)</f>
        <v>-7128377.4741761712</v>
      </c>
    </row>
    <row r="24" spans="1:27">
      <c r="A24" s="267" t="s">
        <v>690</v>
      </c>
      <c r="B24" s="285">
        <f>SUM(B20:B21)</f>
        <v>0</v>
      </c>
      <c r="C24" s="285">
        <f t="shared" ref="C24:Z24" si="5">SUM(C20:C21)</f>
        <v>239434.45377176069</v>
      </c>
      <c r="D24" s="285">
        <f t="shared" si="5"/>
        <v>409451.924827134</v>
      </c>
      <c r="E24" s="285">
        <f t="shared" si="5"/>
        <v>472515.83063646668</v>
      </c>
      <c r="F24" s="285">
        <f t="shared" si="5"/>
        <v>546510.59397623898</v>
      </c>
      <c r="G24" s="285">
        <f t="shared" si="5"/>
        <v>741028.20025524637</v>
      </c>
      <c r="H24" s="285">
        <f t="shared" si="5"/>
        <v>938884.64653020888</v>
      </c>
      <c r="I24" s="285">
        <f t="shared" si="5"/>
        <v>1146127.6429824792</v>
      </c>
      <c r="J24" s="285">
        <f t="shared" si="5"/>
        <v>1392712.2541040678</v>
      </c>
      <c r="K24" s="285">
        <f t="shared" si="5"/>
        <v>1631737.227498966</v>
      </c>
      <c r="L24" s="285">
        <f t="shared" si="5"/>
        <v>1887865.8812505016</v>
      </c>
      <c r="M24" s="285">
        <f t="shared" si="5"/>
        <v>2170390.2700643986</v>
      </c>
      <c r="N24" s="285">
        <f t="shared" si="5"/>
        <v>2535031.223684472</v>
      </c>
      <c r="O24" s="285">
        <f t="shared" si="5"/>
        <v>3817360.9836612903</v>
      </c>
      <c r="P24" s="285">
        <f t="shared" si="5"/>
        <v>4970578.4309643395</v>
      </c>
      <c r="Q24" s="285">
        <f t="shared" si="5"/>
        <v>6227835.3924809685</v>
      </c>
      <c r="R24" s="285">
        <f t="shared" si="5"/>
        <v>7646868.6013487754</v>
      </c>
      <c r="S24" s="285">
        <f t="shared" si="5"/>
        <v>9166413.4934910387</v>
      </c>
      <c r="T24" s="285">
        <f t="shared" si="5"/>
        <v>10557539.039751146</v>
      </c>
      <c r="U24" s="285">
        <f t="shared" si="5"/>
        <v>12324284.085556192</v>
      </c>
      <c r="V24" s="285">
        <f t="shared" si="5"/>
        <v>14001415.925809424</v>
      </c>
      <c r="W24" s="285">
        <f t="shared" si="5"/>
        <v>15648813.19100434</v>
      </c>
      <c r="X24" s="285">
        <f t="shared" si="5"/>
        <v>17449702.600541607</v>
      </c>
      <c r="Y24" s="285">
        <f t="shared" si="5"/>
        <v>18818306.726074282</v>
      </c>
      <c r="Z24" s="285">
        <f t="shared" si="5"/>
        <v>20186910.851606958</v>
      </c>
      <c r="AA24" s="238">
        <f>SUM(B24:U24)</f>
        <v>68822570.176835686</v>
      </c>
    </row>
    <row r="25" spans="1:27">
      <c r="A25" s="230" t="s">
        <v>692</v>
      </c>
      <c r="B25" s="241">
        <f>NPV('AMX Global Tab (C)'!B13,B24:U24)</f>
        <v>21713776.368932828</v>
      </c>
      <c r="C25" s="285"/>
      <c r="D25" s="285"/>
      <c r="E25" s="285"/>
      <c r="F25" s="259">
        <f>F20-E20</f>
        <v>33256.715590384149</v>
      </c>
      <c r="G25" s="259">
        <f t="shared" ref="G25:O26" si="6">G20-F20</f>
        <v>99770.146771152387</v>
      </c>
      <c r="H25" s="259">
        <f t="shared" si="6"/>
        <v>99770.146771152446</v>
      </c>
      <c r="I25" s="259">
        <f t="shared" si="6"/>
        <v>99770.146771152504</v>
      </c>
      <c r="J25" s="259">
        <f t="shared" si="6"/>
        <v>99770.146771152387</v>
      </c>
      <c r="K25" s="259">
        <f t="shared" si="6"/>
        <v>99770.146771152387</v>
      </c>
      <c r="L25" s="259">
        <f t="shared" si="6"/>
        <v>99770.146771152504</v>
      </c>
      <c r="M25" s="259">
        <f t="shared" si="6"/>
        <v>99770.146771152387</v>
      </c>
      <c r="N25" s="259">
        <f t="shared" si="6"/>
        <v>99770.146771152271</v>
      </c>
      <c r="O25" s="259">
        <f t="shared" si="6"/>
        <v>399080.58708460978</v>
      </c>
      <c r="P25" s="259">
        <f>P20-O20</f>
        <v>399080.58708460978</v>
      </c>
      <c r="Q25" s="285"/>
      <c r="R25" s="285"/>
      <c r="S25" s="285"/>
      <c r="T25" s="285"/>
      <c r="U25" s="285"/>
      <c r="V25" s="285"/>
      <c r="W25" s="285"/>
      <c r="X25" s="285"/>
      <c r="Y25" s="285"/>
      <c r="Z25" s="285"/>
      <c r="AA25" s="238">
        <f>SUM(B25:U25)</f>
        <v>23343355.432861645</v>
      </c>
    </row>
    <row r="26" spans="1:27">
      <c r="A26" s="267"/>
      <c r="B26" s="285"/>
      <c r="C26" s="285"/>
      <c r="D26" s="285"/>
      <c r="E26" s="285"/>
      <c r="F26" s="259">
        <f>F21-E21</f>
        <v>40738.04774938809</v>
      </c>
      <c r="G26" s="259">
        <f t="shared" si="6"/>
        <v>94747.459507855121</v>
      </c>
      <c r="H26" s="259">
        <f t="shared" si="6"/>
        <v>98086.299503810063</v>
      </c>
      <c r="I26" s="259">
        <f t="shared" si="6"/>
        <v>107472.84968111763</v>
      </c>
      <c r="J26" s="259">
        <f t="shared" si="6"/>
        <v>146814.46435043635</v>
      </c>
      <c r="K26" s="259">
        <f t="shared" si="6"/>
        <v>139254.82662374584</v>
      </c>
      <c r="L26" s="259">
        <f t="shared" si="6"/>
        <v>156358.50698038319</v>
      </c>
      <c r="M26" s="259">
        <f t="shared" si="6"/>
        <v>182754.2420427443</v>
      </c>
      <c r="N26" s="259">
        <f t="shared" si="6"/>
        <v>264870.80684892111</v>
      </c>
      <c r="O26" s="259">
        <f t="shared" si="6"/>
        <v>883249.17289220891</v>
      </c>
      <c r="P26" s="259">
        <f>P21-O21</f>
        <v>754136.86021843972</v>
      </c>
      <c r="Q26" s="285"/>
      <c r="R26" s="285"/>
      <c r="S26" s="285"/>
      <c r="T26" s="285"/>
      <c r="U26" s="285"/>
      <c r="V26" s="285"/>
      <c r="W26" s="285"/>
      <c r="X26" s="285"/>
      <c r="Y26" s="285"/>
      <c r="Z26" s="285"/>
    </row>
    <row r="27" spans="1:27">
      <c r="A27" s="267" t="s">
        <v>588</v>
      </c>
      <c r="B27" s="285">
        <f>'AMX Global Tab (C)'!$B$70*'AMX Global Tab (C)'!$B$76*B21*B17*1000</f>
        <v>0</v>
      </c>
      <c r="C27" s="285">
        <v>0</v>
      </c>
      <c r="D27" s="285">
        <v>0</v>
      </c>
      <c r="E27" s="285">
        <f>'AMX Global Tab (C)'!$B$70*'AMX Global Tab (C)'!$B$77*B6*E15*1000</f>
        <v>0</v>
      </c>
      <c r="F27" s="285">
        <f>'AMX Global Tab (C)'!$B$70*'AMX Global Tab (C)'!$B$77*E6*F15*1000</f>
        <v>314987.74814444565</v>
      </c>
      <c r="G27" s="285">
        <f>'AMX Global Tab (C)'!$B$70*'AMX Global Tab (C)'!$B$77*F6*G15*1000</f>
        <v>354361.21666250139</v>
      </c>
      <c r="H27" s="285">
        <f>'AMX Global Tab (C)'!$B$70*'AMX Global Tab (C)'!$B$77*G6*H15*1000</f>
        <v>472481.62221666856</v>
      </c>
      <c r="I27" s="285">
        <f>'AMX Global Tab (C)'!$B$70*'AMX Global Tab (C)'!$B$77*H6*I15*1000</f>
        <v>590602.02777083567</v>
      </c>
      <c r="J27" s="285">
        <f>'AMX Global Tab (C)'!$B$70*'AMX Global Tab (C)'!$B$77*I6*J15*1000</f>
        <v>708722.43332500278</v>
      </c>
      <c r="K27" s="285">
        <f>'AMX Global Tab (C)'!$B$70*'AMX Global Tab (C)'!$B$77*J6*K15*1000</f>
        <v>826842.83887917001</v>
      </c>
      <c r="L27" s="285">
        <f>'AMX Global Tab (C)'!$B$70*'AMX Global Tab (C)'!$B$77*K6*L15*1000</f>
        <v>944963.24443333712</v>
      </c>
      <c r="M27" s="285">
        <f>'AMX Global Tab (C)'!$B$70*'AMX Global Tab (C)'!$B$77*L6*M15*1000</f>
        <v>1063083.6499875044</v>
      </c>
      <c r="N27" s="285">
        <f>'AMX Global Tab (C)'!$B$70*'AMX Global Tab (C)'!$B$77*M6*N15*1000</f>
        <v>1181204.0555416713</v>
      </c>
      <c r="O27" s="285">
        <f>'AMX Global Tab (C)'!$B$70*'AMX Global Tab (C)'!$B$77*N6*O15*1000</f>
        <v>1299324.4610958386</v>
      </c>
      <c r="P27" s="285">
        <f>'AMX Global Tab (C)'!$B$70*'AMX Global Tab (C)'!$B$77*O6*P15*1000</f>
        <v>1771806.0833125068</v>
      </c>
      <c r="Q27" s="285">
        <f>'AMX Global Tab (C)'!$B$70*'AMX Global Tab (C)'!$B$77*P6*Q15*1000</f>
        <v>2244287.7055291757</v>
      </c>
      <c r="R27" s="285">
        <f>'AMX Global Tab (C)'!$B$70*'AMX Global Tab (C)'!$B$77*Q6*R15*1000</f>
        <v>2716769.3277458437</v>
      </c>
      <c r="S27" s="285">
        <f>'AMX Global Tab (C)'!$B$70*'AMX Global Tab (C)'!$B$77*R6*S15*1000</f>
        <v>3189250.9499625131</v>
      </c>
      <c r="T27" s="285">
        <f>'AMX Global Tab (C)'!$B$70*'AMX Global Tab (C)'!$B$77*S6*T15*1000</f>
        <v>3661732.5721791815</v>
      </c>
      <c r="U27" s="285">
        <f>'AMX Global Tab (C)'!$B$70*'AMX Global Tab (C)'!$B$77*T6*U15*1000</f>
        <v>4134214.1943958495</v>
      </c>
      <c r="V27" s="285">
        <f>'AMX Global Tab (C)'!$B$70*'AMX Global Tab (C)'!$B$77*U6*V15*1000</f>
        <v>4606695.8166125175</v>
      </c>
      <c r="W27" s="285">
        <f>'AMX Global Tab (C)'!$B$70*'AMX Global Tab (C)'!$B$77*V6*W15*1000</f>
        <v>5079177.4388291873</v>
      </c>
      <c r="X27" s="285">
        <f>'AMX Global Tab (C)'!$B$70*'AMX Global Tab (C)'!$B$77*W6*X15*1000</f>
        <v>5551659.0610458553</v>
      </c>
      <c r="Y27" s="285">
        <f>'AMX Global Tab (C)'!$B$70*'AMX Global Tab (C)'!$B$77*X6*Y15*1000</f>
        <v>6024140.6832625233</v>
      </c>
      <c r="Z27" s="285">
        <f>'AMX Global Tab (C)'!$B$70*'AMX Global Tab (C)'!$B$77*Y6*Z15*1000</f>
        <v>6496622.3054791922</v>
      </c>
      <c r="AA27" s="238">
        <f t="shared" ref="AA27:AA32" si="7">SUM(B27:U27)</f>
        <v>25474634.131182045</v>
      </c>
    </row>
    <row r="28" spans="1:27">
      <c r="A28" s="267" t="s">
        <v>589</v>
      </c>
      <c r="B28" s="285">
        <v>0</v>
      </c>
      <c r="C28" s="285">
        <v>0</v>
      </c>
      <c r="D28" s="285">
        <v>0</v>
      </c>
      <c r="E28" s="285">
        <f>'AMX Global Tab (C)'!$B$69*'AMX Global Tab (C)'!$B$75*B6*E14</f>
        <v>0</v>
      </c>
      <c r="F28" s="285">
        <f>'AMX Global Tab (C)'!$B$69*'AMX Global Tab (C)'!$B$75*E6*F14</f>
        <v>260148.02444463756</v>
      </c>
      <c r="G28" s="285">
        <f>'AMX Global Tab (C)'!$B$69*'AMX Global Tab (C)'!$B$75*F6*G14</f>
        <v>303630.3347230847</v>
      </c>
      <c r="H28" s="285">
        <f>'AMX Global Tab (C)'!$B$69*'AMX Global Tab (C)'!$B$75*G6*H14</f>
        <v>416773.84191417281</v>
      </c>
      <c r="I28" s="285">
        <f>'AMX Global Tab (C)'!$B$69*'AMX Global Tab (C)'!$B$75*H6*I14</f>
        <v>540172.6109633852</v>
      </c>
      <c r="J28" s="285">
        <f>'AMX Global Tab (C)'!$B$69*'AMX Global Tab (C)'!$B$75*I6*J14</f>
        <v>704592.4274450948</v>
      </c>
      <c r="K28" s="285">
        <f>'AMX Global Tab (C)'!$B$69*'AMX Global Tab (C)'!$B$75*J6*K14</f>
        <v>863530.34031537082</v>
      </c>
      <c r="L28" s="285">
        <f>'AMX Global Tab (C)'!$B$69*'AMX Global Tab (C)'!$B$75*K6*L14</f>
        <v>1041785.4373402229</v>
      </c>
      <c r="M28" s="285">
        <f>'AMX Global Tab (C)'!$B$69*'AMX Global Tab (C)'!$B$75*L6*M14</f>
        <v>1249538.3966551705</v>
      </c>
      <c r="N28" s="285">
        <f>'AMX Global Tab (C)'!$B$69*'AMX Global Tab (C)'!$B$75*M6*N14</f>
        <v>1547239.3254311944</v>
      </c>
      <c r="O28" s="285">
        <f>'AMX Global Tab (C)'!$B$69*'AMX Global Tab (C)'!$B$75*N6*O14</f>
        <v>2014953.8498842681</v>
      </c>
      <c r="P28" s="285">
        <f>'AMX Global Tab (C)'!$B$69*'AMX Global Tab (C)'!$B$75*O6*P14</f>
        <v>2874083.7505659717</v>
      </c>
      <c r="Q28" s="285">
        <f>'AMX Global Tab (C)'!$B$69*'AMX Global Tab (C)'!$B$75*P6*Q14</f>
        <v>3846692.7851904831</v>
      </c>
      <c r="R28" s="285">
        <f>'AMX Global Tab (C)'!$B$69*'AMX Global Tab (C)'!$B$75*Q6*R14</f>
        <v>4995319.4051617095</v>
      </c>
      <c r="S28" s="285">
        <f>'AMX Global Tab (C)'!$B$69*'AMX Global Tab (C)'!$B$75*R6*S14</f>
        <v>6262795.1871032724</v>
      </c>
      <c r="T28" s="285">
        <f>'AMX Global Tab (C)'!$B$69*'AMX Global Tab (C)'!$B$75*S6*T14</f>
        <v>7409109.7116737599</v>
      </c>
      <c r="U28" s="285">
        <f>'AMX Global Tab (C)'!$B$69*'AMX Global Tab (C)'!$B$75*T6*U14</f>
        <v>8960301.9744029958</v>
      </c>
      <c r="V28" s="285">
        <f>'AMX Global Tab (C)'!$B$69*'AMX Global Tab (C)'!$B$75*U6*V14</f>
        <v>10427923.175953843</v>
      </c>
      <c r="W28" s="285">
        <f>'AMX Global Tab (C)'!$B$69*'AMX Global Tab (C)'!$B$75*V6*W14</f>
        <v>11871080.9164904</v>
      </c>
      <c r="X28" s="285">
        <f>'AMX Global Tab (C)'!$B$69*'AMX Global Tab (C)'!$B$75*W6*X14</f>
        <v>13487161.017885584</v>
      </c>
      <c r="Y28" s="285">
        <f>'AMX Global Tab (C)'!$B$69*'AMX Global Tab (C)'!$B$75*X6*Y14</f>
        <v>14635004.508769466</v>
      </c>
      <c r="Z28" s="285">
        <f>'AMX Global Tab (C)'!$B$69*'AMX Global Tab (C)'!$B$75*Y6*Z14</f>
        <v>15782847.999653343</v>
      </c>
      <c r="AA28" s="238">
        <f t="shared" si="7"/>
        <v>43290667.40321479</v>
      </c>
    </row>
    <row r="29" spans="1:27" s="317" customFormat="1">
      <c r="A29" s="317" t="s">
        <v>590</v>
      </c>
      <c r="B29" s="318">
        <v>0</v>
      </c>
      <c r="C29" s="318">
        <v>0</v>
      </c>
      <c r="D29" s="318">
        <v>0</v>
      </c>
      <c r="E29" s="318">
        <f>B5*E8</f>
        <v>0</v>
      </c>
      <c r="F29" s="318">
        <f t="shared" ref="F29:Z29" si="8">E5*F8</f>
        <v>0</v>
      </c>
      <c r="G29" s="318">
        <f t="shared" si="8"/>
        <v>0</v>
      </c>
      <c r="H29" s="318">
        <f t="shared" si="8"/>
        <v>0</v>
      </c>
      <c r="I29" s="318">
        <f t="shared" si="8"/>
        <v>0</v>
      </c>
      <c r="J29" s="318">
        <f t="shared" si="8"/>
        <v>0</v>
      </c>
      <c r="K29" s="318">
        <f t="shared" si="8"/>
        <v>0</v>
      </c>
      <c r="L29" s="318">
        <f t="shared" si="8"/>
        <v>0</v>
      </c>
      <c r="M29" s="318">
        <f t="shared" si="8"/>
        <v>0</v>
      </c>
      <c r="N29" s="318">
        <f t="shared" si="8"/>
        <v>0</v>
      </c>
      <c r="O29" s="318">
        <f t="shared" si="8"/>
        <v>0</v>
      </c>
      <c r="P29" s="318">
        <f t="shared" si="8"/>
        <v>0</v>
      </c>
      <c r="Q29" s="318">
        <f t="shared" si="8"/>
        <v>0</v>
      </c>
      <c r="R29" s="318">
        <f t="shared" si="8"/>
        <v>0</v>
      </c>
      <c r="S29" s="318">
        <f t="shared" si="8"/>
        <v>0</v>
      </c>
      <c r="T29" s="318">
        <f t="shared" si="8"/>
        <v>0</v>
      </c>
      <c r="U29" s="318">
        <f t="shared" si="8"/>
        <v>0</v>
      </c>
      <c r="V29" s="318">
        <f t="shared" si="8"/>
        <v>0</v>
      </c>
      <c r="W29" s="318">
        <f t="shared" si="8"/>
        <v>0</v>
      </c>
      <c r="X29" s="318">
        <f t="shared" si="8"/>
        <v>0</v>
      </c>
      <c r="Y29" s="318">
        <f t="shared" si="8"/>
        <v>0</v>
      </c>
      <c r="Z29" s="318">
        <f t="shared" si="8"/>
        <v>0</v>
      </c>
      <c r="AA29" s="319">
        <f t="shared" si="7"/>
        <v>0</v>
      </c>
    </row>
    <row r="30" spans="1:27" s="317" customFormat="1">
      <c r="A30" s="317" t="s">
        <v>587</v>
      </c>
      <c r="B30" s="318">
        <v>0</v>
      </c>
      <c r="C30" s="318">
        <v>0</v>
      </c>
      <c r="D30" s="318">
        <v>0</v>
      </c>
      <c r="E30" s="318">
        <f>E23</f>
        <v>-181392.68200000003</v>
      </c>
      <c r="F30" s="318">
        <f>F23</f>
        <v>-222850.74438000002</v>
      </c>
      <c r="G30" s="318">
        <f t="shared" ref="G30:Z30" si="9">G23</f>
        <v>-229536.26671140004</v>
      </c>
      <c r="H30" s="318">
        <f t="shared" si="9"/>
        <v>-236422.35471274203</v>
      </c>
      <c r="I30" s="318">
        <f t="shared" si="9"/>
        <v>-243515.02535412431</v>
      </c>
      <c r="J30" s="318">
        <f t="shared" si="9"/>
        <v>-250820.47611474802</v>
      </c>
      <c r="K30" s="318">
        <f t="shared" si="9"/>
        <v>-258345.09039819048</v>
      </c>
      <c r="L30" s="318">
        <f t="shared" si="9"/>
        <v>-266095.4431101362</v>
      </c>
      <c r="M30" s="318">
        <f t="shared" si="9"/>
        <v>-274078.30640344031</v>
      </c>
      <c r="N30" s="318">
        <f t="shared" si="9"/>
        <v>-491412.25233298307</v>
      </c>
      <c r="O30" s="318">
        <f t="shared" si="9"/>
        <v>-506154.61990297266</v>
      </c>
      <c r="P30" s="318">
        <f t="shared" si="9"/>
        <v>-521339.25850006181</v>
      </c>
      <c r="Q30" s="318">
        <f t="shared" si="9"/>
        <v>-536979.43625506375</v>
      </c>
      <c r="R30" s="318">
        <f t="shared" si="9"/>
        <v>-553088.81934271567</v>
      </c>
      <c r="S30" s="318">
        <f t="shared" si="9"/>
        <v>-569681.48392299714</v>
      </c>
      <c r="T30" s="318">
        <f t="shared" si="9"/>
        <v>-586771.92844068713</v>
      </c>
      <c r="U30" s="318">
        <f t="shared" si="9"/>
        <v>-604375.08629390772</v>
      </c>
      <c r="V30" s="318">
        <f t="shared" si="9"/>
        <v>-622506.33888272499</v>
      </c>
      <c r="W30" s="318">
        <f t="shared" si="9"/>
        <v>-641181.52904920676</v>
      </c>
      <c r="X30" s="318">
        <f t="shared" si="9"/>
        <v>-660416.97492068296</v>
      </c>
      <c r="Y30" s="318">
        <f t="shared" si="9"/>
        <v>-680229.48416830343</v>
      </c>
      <c r="Z30" s="318">
        <f t="shared" si="9"/>
        <v>-662690.87870609178</v>
      </c>
      <c r="AA30" s="319">
        <f t="shared" si="7"/>
        <v>-6532859.274176171</v>
      </c>
    </row>
    <row r="31" spans="1:27">
      <c r="A31" s="267" t="s">
        <v>691</v>
      </c>
      <c r="B31" s="285">
        <f>SUM(B27:B28)</f>
        <v>0</v>
      </c>
      <c r="C31" s="285">
        <f t="shared" ref="C31:Z31" si="10">SUM(C27:C28)</f>
        <v>0</v>
      </c>
      <c r="D31" s="285">
        <f t="shared" si="10"/>
        <v>0</v>
      </c>
      <c r="E31" s="285">
        <f t="shared" si="10"/>
        <v>0</v>
      </c>
      <c r="F31" s="285">
        <f t="shared" si="10"/>
        <v>575135.77258908318</v>
      </c>
      <c r="G31" s="285">
        <f t="shared" si="10"/>
        <v>657991.55138558615</v>
      </c>
      <c r="H31" s="285">
        <f t="shared" si="10"/>
        <v>889255.46413084143</v>
      </c>
      <c r="I31" s="285">
        <f t="shared" si="10"/>
        <v>1130774.638734221</v>
      </c>
      <c r="J31" s="285">
        <f t="shared" si="10"/>
        <v>1413314.8607700975</v>
      </c>
      <c r="K31" s="285">
        <f t="shared" si="10"/>
        <v>1690373.1791945407</v>
      </c>
      <c r="L31" s="285">
        <f t="shared" si="10"/>
        <v>1986748.6817735601</v>
      </c>
      <c r="M31" s="285">
        <f t="shared" si="10"/>
        <v>2312622.0466426751</v>
      </c>
      <c r="N31" s="285">
        <f t="shared" si="10"/>
        <v>2728443.380972866</v>
      </c>
      <c r="O31" s="285">
        <f t="shared" si="10"/>
        <v>3314278.3109801067</v>
      </c>
      <c r="P31" s="285">
        <f t="shared" si="10"/>
        <v>4645889.833878478</v>
      </c>
      <c r="Q31" s="285">
        <f t="shared" si="10"/>
        <v>6090980.4907196593</v>
      </c>
      <c r="R31" s="285">
        <f t="shared" si="10"/>
        <v>7712088.7329075532</v>
      </c>
      <c r="S31" s="285">
        <f t="shared" si="10"/>
        <v>9452046.137065785</v>
      </c>
      <c r="T31" s="285">
        <f t="shared" si="10"/>
        <v>11070842.283852942</v>
      </c>
      <c r="U31" s="285">
        <f t="shared" si="10"/>
        <v>13094516.168798845</v>
      </c>
      <c r="V31" s="285">
        <f t="shared" si="10"/>
        <v>15034618.99256636</v>
      </c>
      <c r="W31" s="285">
        <f t="shared" si="10"/>
        <v>16950258.355319589</v>
      </c>
      <c r="X31" s="285">
        <f t="shared" si="10"/>
        <v>19038820.07893144</v>
      </c>
      <c r="Y31" s="285">
        <f t="shared" si="10"/>
        <v>20659145.192031987</v>
      </c>
      <c r="Z31" s="285">
        <f t="shared" si="10"/>
        <v>22279470.305132534</v>
      </c>
      <c r="AA31" s="238">
        <f t="shared" si="7"/>
        <v>68765301.534396842</v>
      </c>
    </row>
    <row r="32" spans="1:27">
      <c r="A32" s="230" t="s">
        <v>693</v>
      </c>
      <c r="B32" s="241">
        <f>NPV('AMX Global Tab (C)'!B13,B31:U31)</f>
        <v>21036995.95721817</v>
      </c>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38">
        <f t="shared" si="7"/>
        <v>21036995.95721817</v>
      </c>
    </row>
    <row r="33" spans="1:27">
      <c r="A33" s="267"/>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7">
      <c r="A34" s="267" t="s">
        <v>591</v>
      </c>
      <c r="B34" s="285">
        <f t="shared" ref="B34:Z36" si="11">B27-B20</f>
        <v>0</v>
      </c>
      <c r="C34" s="285">
        <f>C27-C20</f>
        <v>-99770.146771152431</v>
      </c>
      <c r="D34" s="285">
        <f t="shared" si="11"/>
        <v>-166283.57795192074</v>
      </c>
      <c r="E34" s="285">
        <f t="shared" si="11"/>
        <v>-266053.72472307319</v>
      </c>
      <c r="F34" s="285">
        <f t="shared" si="11"/>
        <v>15677.307830988313</v>
      </c>
      <c r="G34" s="285">
        <f t="shared" si="11"/>
        <v>-44719.370422108332</v>
      </c>
      <c r="H34" s="285">
        <f t="shared" si="11"/>
        <v>-26369.111639093608</v>
      </c>
      <c r="I34" s="285">
        <f t="shared" si="11"/>
        <v>-8018.852856079</v>
      </c>
      <c r="J34" s="285">
        <f t="shared" si="11"/>
        <v>10331.405926935724</v>
      </c>
      <c r="K34" s="285">
        <f t="shared" si="11"/>
        <v>28681.664709950564</v>
      </c>
      <c r="L34" s="285">
        <f t="shared" si="11"/>
        <v>47031.923492965172</v>
      </c>
      <c r="M34" s="285">
        <f t="shared" si="11"/>
        <v>65382.182275980012</v>
      </c>
      <c r="N34" s="285">
        <f t="shared" si="11"/>
        <v>83732.441058994737</v>
      </c>
      <c r="O34" s="285">
        <f t="shared" si="11"/>
        <v>-197227.74047144782</v>
      </c>
      <c r="P34" s="285">
        <f t="shared" si="11"/>
        <v>-123826.70533938939</v>
      </c>
      <c r="Q34" s="285">
        <f t="shared" si="11"/>
        <v>-50425.670207330026</v>
      </c>
      <c r="R34" s="285">
        <f t="shared" si="11"/>
        <v>22975.364924727939</v>
      </c>
      <c r="S34" s="285">
        <f t="shared" si="11"/>
        <v>96376.400056788232</v>
      </c>
      <c r="T34" s="285">
        <f t="shared" si="11"/>
        <v>169777.4351888462</v>
      </c>
      <c r="U34" s="285">
        <f t="shared" si="11"/>
        <v>243178.47032090463</v>
      </c>
      <c r="V34" s="285">
        <f t="shared" si="11"/>
        <v>316579.50545296259</v>
      </c>
      <c r="W34" s="285">
        <f t="shared" si="11"/>
        <v>389980.54058502335</v>
      </c>
      <c r="X34" s="285">
        <f t="shared" si="11"/>
        <v>463381.57571708132</v>
      </c>
      <c r="Y34" s="285">
        <f t="shared" si="11"/>
        <v>536782.61084913928</v>
      </c>
      <c r="Z34" s="285">
        <f t="shared" si="11"/>
        <v>610183.64598119911</v>
      </c>
      <c r="AA34" s="238">
        <f>SUM(B34:U34)</f>
        <v>-199550.30459451303</v>
      </c>
    </row>
    <row r="35" spans="1:27">
      <c r="A35" s="267" t="s">
        <v>592</v>
      </c>
      <c r="B35" s="285">
        <f>B28-B21</f>
        <v>0</v>
      </c>
      <c r="C35" s="285">
        <f>C28-C21</f>
        <v>-139664.30700060824</v>
      </c>
      <c r="D35" s="285">
        <f t="shared" si="11"/>
        <v>-243168.34687521323</v>
      </c>
      <c r="E35" s="285">
        <f t="shared" si="11"/>
        <v>-206462.10591339349</v>
      </c>
      <c r="F35" s="285">
        <f t="shared" si="11"/>
        <v>12947.870781855978</v>
      </c>
      <c r="G35" s="285">
        <f t="shared" si="11"/>
        <v>-38317.278447552002</v>
      </c>
      <c r="H35" s="285">
        <f t="shared" si="11"/>
        <v>-23260.070760273957</v>
      </c>
      <c r="I35" s="285">
        <f t="shared" si="11"/>
        <v>-7334.151392179192</v>
      </c>
      <c r="J35" s="285">
        <f t="shared" si="11"/>
        <v>10271.200739094056</v>
      </c>
      <c r="K35" s="285">
        <f t="shared" si="11"/>
        <v>29954.286985624232</v>
      </c>
      <c r="L35" s="285">
        <f t="shared" si="11"/>
        <v>51850.877030093106</v>
      </c>
      <c r="M35" s="285">
        <f t="shared" si="11"/>
        <v>76849.594302296406</v>
      </c>
      <c r="N35" s="285">
        <f t="shared" si="11"/>
        <v>109679.7162293992</v>
      </c>
      <c r="O35" s="285">
        <f t="shared" si="11"/>
        <v>-305854.93220973597</v>
      </c>
      <c r="P35" s="285">
        <f t="shared" si="11"/>
        <v>-200861.8917464721</v>
      </c>
      <c r="Q35" s="285">
        <f t="shared" si="11"/>
        <v>-86429.231553979684</v>
      </c>
      <c r="R35" s="285">
        <f t="shared" si="11"/>
        <v>42244.766634049825</v>
      </c>
      <c r="S35" s="285">
        <f t="shared" si="11"/>
        <v>189256.24351795856</v>
      </c>
      <c r="T35" s="285">
        <f t="shared" si="11"/>
        <v>343525.80891294871</v>
      </c>
      <c r="U35" s="285">
        <f t="shared" si="11"/>
        <v>527053.61292174831</v>
      </c>
      <c r="V35" s="285">
        <f t="shared" si="11"/>
        <v>716623.5613039732</v>
      </c>
      <c r="W35" s="285">
        <f t="shared" si="11"/>
        <v>911464.62373022363</v>
      </c>
      <c r="X35" s="285">
        <f t="shared" si="11"/>
        <v>1125735.9026727527</v>
      </c>
      <c r="Y35" s="285">
        <f t="shared" si="11"/>
        <v>1304055.8551085684</v>
      </c>
      <c r="Z35" s="285">
        <f t="shared" si="11"/>
        <v>1482375.8075443804</v>
      </c>
      <c r="AA35" s="238">
        <f>SUM(B35:U35)</f>
        <v>142281.66215566057</v>
      </c>
    </row>
    <row r="36" spans="1:27">
      <c r="A36" s="267" t="s">
        <v>593</v>
      </c>
      <c r="B36" s="285">
        <f>B29-B22</f>
        <v>90000</v>
      </c>
      <c r="C36" s="285">
        <f t="shared" ref="C36:U36" si="12">C29-C22</f>
        <v>60000</v>
      </c>
      <c r="D36" s="285">
        <f t="shared" si="12"/>
        <v>90000</v>
      </c>
      <c r="E36" s="285">
        <f t="shared" si="12"/>
        <v>30900</v>
      </c>
      <c r="F36" s="285">
        <f t="shared" si="12"/>
        <v>95481</v>
      </c>
      <c r="G36" s="285">
        <f t="shared" si="12"/>
        <v>98345.43</v>
      </c>
      <c r="H36" s="285">
        <f t="shared" si="12"/>
        <v>101295.79289999999</v>
      </c>
      <c r="I36" s="285">
        <f t="shared" si="12"/>
        <v>104334.66668699999</v>
      </c>
      <c r="J36" s="285">
        <f t="shared" si="12"/>
        <v>107464.70668760999</v>
      </c>
      <c r="K36" s="285">
        <f t="shared" si="12"/>
        <v>110688.64788823831</v>
      </c>
      <c r="L36" s="285">
        <f t="shared" si="12"/>
        <v>114009.30732488545</v>
      </c>
      <c r="M36" s="285">
        <f t="shared" si="12"/>
        <v>117429.58654463202</v>
      </c>
      <c r="N36" s="285">
        <f t="shared" si="12"/>
        <v>490529.47846060456</v>
      </c>
      <c r="O36" s="285">
        <f t="shared" si="12"/>
        <v>505245.3628144227</v>
      </c>
      <c r="P36" s="285">
        <f t="shared" si="12"/>
        <v>520402.72369885532</v>
      </c>
      <c r="Q36" s="285">
        <f t="shared" si="12"/>
        <v>536014.8054098211</v>
      </c>
      <c r="R36" s="285">
        <f t="shared" si="12"/>
        <v>552095.24957211572</v>
      </c>
      <c r="S36" s="285">
        <f t="shared" si="12"/>
        <v>568658.10705927911</v>
      </c>
      <c r="T36" s="285">
        <f t="shared" si="12"/>
        <v>585717.85027105757</v>
      </c>
      <c r="U36" s="285">
        <f t="shared" si="12"/>
        <v>603289.3857791893</v>
      </c>
      <c r="V36" s="285">
        <f t="shared" si="11"/>
        <v>621388.06735256501</v>
      </c>
      <c r="W36" s="285">
        <f t="shared" si="11"/>
        <v>640029.70937314199</v>
      </c>
      <c r="X36" s="285">
        <f t="shared" si="11"/>
        <v>659230.60065433627</v>
      </c>
      <c r="Y36" s="285">
        <f t="shared" si="11"/>
        <v>679007.51867396641</v>
      </c>
      <c r="Z36" s="285">
        <f t="shared" si="11"/>
        <v>632314.12492405809</v>
      </c>
      <c r="AA36" s="238">
        <f>SUM(B36:U36)</f>
        <v>5481902.1010977104</v>
      </c>
    </row>
    <row r="37" spans="1:27" ht="15" thickBot="1">
      <c r="A37" s="267" t="s">
        <v>594</v>
      </c>
      <c r="B37" s="285">
        <f t="shared" ref="B37:Z37" si="13">B31-B24</f>
        <v>0</v>
      </c>
      <c r="C37" s="285">
        <f t="shared" si="13"/>
        <v>-239434.45377176069</v>
      </c>
      <c r="D37" s="285">
        <f t="shared" si="13"/>
        <v>-409451.924827134</v>
      </c>
      <c r="E37" s="285">
        <f>E31-E24</f>
        <v>-472515.83063646668</v>
      </c>
      <c r="F37" s="285">
        <f t="shared" si="13"/>
        <v>28625.178612844204</v>
      </c>
      <c r="G37" s="285">
        <f t="shared" si="13"/>
        <v>-83036.648869660217</v>
      </c>
      <c r="H37" s="285">
        <f t="shared" si="13"/>
        <v>-49629.182399367448</v>
      </c>
      <c r="I37" s="285">
        <f t="shared" si="13"/>
        <v>-15353.004248258192</v>
      </c>
      <c r="J37" s="285">
        <f t="shared" si="13"/>
        <v>20602.606666029664</v>
      </c>
      <c r="K37" s="285">
        <f t="shared" si="13"/>
        <v>58635.95169557468</v>
      </c>
      <c r="L37" s="285">
        <f t="shared" si="13"/>
        <v>98882.800523058511</v>
      </c>
      <c r="M37" s="285">
        <f t="shared" si="13"/>
        <v>142231.77657827642</v>
      </c>
      <c r="N37" s="285">
        <f t="shared" si="13"/>
        <v>193412.15728839394</v>
      </c>
      <c r="O37" s="285">
        <f t="shared" si="13"/>
        <v>-503082.67268118355</v>
      </c>
      <c r="P37" s="285">
        <f t="shared" si="13"/>
        <v>-324688.59708586149</v>
      </c>
      <c r="Q37" s="285">
        <f t="shared" si="13"/>
        <v>-136854.90176130924</v>
      </c>
      <c r="R37" s="285">
        <f t="shared" si="13"/>
        <v>65220.131558777764</v>
      </c>
      <c r="S37" s="285">
        <f t="shared" si="13"/>
        <v>285632.64357474633</v>
      </c>
      <c r="T37" s="285">
        <f t="shared" si="13"/>
        <v>513303.2441017963</v>
      </c>
      <c r="U37" s="285">
        <f t="shared" si="13"/>
        <v>770232.08324265294</v>
      </c>
      <c r="V37" s="285">
        <f t="shared" si="13"/>
        <v>1033203.0667569358</v>
      </c>
      <c r="W37" s="285">
        <f t="shared" si="13"/>
        <v>1301445.1643152498</v>
      </c>
      <c r="X37" s="285">
        <f t="shared" si="13"/>
        <v>1589117.4783898331</v>
      </c>
      <c r="Y37" s="285">
        <f t="shared" si="13"/>
        <v>1840838.4659577049</v>
      </c>
      <c r="Z37" s="285">
        <f t="shared" si="13"/>
        <v>2092559.4535255767</v>
      </c>
      <c r="AA37" s="238">
        <f>SUM(B37:U37)</f>
        <v>-57268.642438850831</v>
      </c>
    </row>
    <row r="38" spans="1:27" ht="15" thickBot="1">
      <c r="A38" s="239" t="s">
        <v>595</v>
      </c>
      <c r="B38" s="240">
        <f>B32-B25</f>
        <v>-676780.41171465814</v>
      </c>
      <c r="AA38" s="238">
        <f>SUM(B38:U38)</f>
        <v>-676780.41171465814</v>
      </c>
    </row>
    <row r="39" spans="1:27" ht="15" thickBot="1">
      <c r="A39" s="242" t="s">
        <v>596</v>
      </c>
      <c r="B39" s="243">
        <f>(B32/B25-1)</f>
        <v>-3.1168250064644076E-2</v>
      </c>
    </row>
    <row r="42" spans="1:27" ht="15" thickBot="1"/>
    <row r="43" spans="1:27">
      <c r="A43" s="247" t="s">
        <v>597</v>
      </c>
      <c r="B43" s="248">
        <f>AA34</f>
        <v>-199550.30459451303</v>
      </c>
    </row>
    <row r="44" spans="1:27">
      <c r="A44" s="249" t="s">
        <v>598</v>
      </c>
      <c r="B44" s="250">
        <f>AA35</f>
        <v>142281.66215566057</v>
      </c>
    </row>
    <row r="45" spans="1:27">
      <c r="A45" s="249" t="s">
        <v>599</v>
      </c>
      <c r="B45" s="250">
        <f>AA36</f>
        <v>5481902.1010977104</v>
      </c>
    </row>
    <row r="46" spans="1:27">
      <c r="A46" s="249" t="s">
        <v>600</v>
      </c>
      <c r="B46" s="250">
        <f>AA37</f>
        <v>-57268.642438850831</v>
      </c>
    </row>
    <row r="47" spans="1:27">
      <c r="A47" s="249" t="s">
        <v>601</v>
      </c>
      <c r="B47" s="250">
        <f>B38</f>
        <v>-676780.41171465814</v>
      </c>
    </row>
    <row r="48" spans="1:27" ht="15" thickBot="1">
      <c r="A48" s="251" t="str">
        <f t="shared" ref="A48" si="14">A39</f>
        <v>% Incremental Savings</v>
      </c>
      <c r="B48" s="252">
        <f>B39</f>
        <v>-3.1168250064644076E-2</v>
      </c>
    </row>
    <row r="55" spans="3:26">
      <c r="C55" s="285">
        <v>23445705</v>
      </c>
      <c r="D55" s="285">
        <v>24139505</v>
      </c>
      <c r="E55" s="285">
        <v>24911194</v>
      </c>
      <c r="F55" s="285">
        <v>25508178</v>
      </c>
      <c r="G55" s="285">
        <v>26067611</v>
      </c>
      <c r="H55" s="285">
        <v>26552986</v>
      </c>
      <c r="I55" s="285">
        <v>27143775</v>
      </c>
      <c r="J55" s="285">
        <v>27520783</v>
      </c>
      <c r="K55" s="285">
        <v>28001882</v>
      </c>
      <c r="L55" s="285">
        <v>28439093</v>
      </c>
      <c r="M55" s="285">
        <v>28952712</v>
      </c>
      <c r="N55" s="285">
        <v>29377773</v>
      </c>
      <c r="O55" s="285">
        <v>29921876</v>
      </c>
      <c r="P55" s="285">
        <v>30474740</v>
      </c>
      <c r="Q55" s="285">
        <v>31121074</v>
      </c>
      <c r="R55" s="285">
        <v>31555307</v>
      </c>
      <c r="S55" s="285">
        <v>32106892</v>
      </c>
      <c r="T55" s="285">
        <v>32703541</v>
      </c>
      <c r="U55" s="285">
        <v>33313675</v>
      </c>
      <c r="V55" s="285">
        <v>33938718</v>
      </c>
      <c r="W55" s="285">
        <v>32349000</v>
      </c>
      <c r="X55" s="285">
        <v>33053000</v>
      </c>
      <c r="Y55" s="285">
        <v>33773600</v>
      </c>
      <c r="Z55" s="285">
        <v>34509300</v>
      </c>
    </row>
    <row r="56" spans="3:26">
      <c r="C56" s="286">
        <f>C55/1000</f>
        <v>23445.705000000002</v>
      </c>
      <c r="D56" s="286">
        <f t="shared" ref="D56:Z56" si="15">D55/1000</f>
        <v>24139.505000000001</v>
      </c>
      <c r="E56" s="286">
        <f t="shared" si="15"/>
        <v>24911.194</v>
      </c>
      <c r="F56" s="286">
        <f t="shared" si="15"/>
        <v>25508.178</v>
      </c>
      <c r="G56" s="286">
        <f t="shared" si="15"/>
        <v>26067.611000000001</v>
      </c>
      <c r="H56" s="286">
        <f t="shared" si="15"/>
        <v>26552.986000000001</v>
      </c>
      <c r="I56" s="286">
        <f t="shared" si="15"/>
        <v>27143.775000000001</v>
      </c>
      <c r="J56" s="286">
        <f t="shared" si="15"/>
        <v>27520.782999999999</v>
      </c>
      <c r="K56" s="286">
        <f t="shared" si="15"/>
        <v>28001.882000000001</v>
      </c>
      <c r="L56" s="286">
        <f t="shared" si="15"/>
        <v>28439.093000000001</v>
      </c>
      <c r="M56" s="286">
        <f t="shared" si="15"/>
        <v>28952.712</v>
      </c>
      <c r="N56" s="286">
        <f t="shared" si="15"/>
        <v>29377.773000000001</v>
      </c>
      <c r="O56" s="286">
        <f t="shared" si="15"/>
        <v>29921.876</v>
      </c>
      <c r="P56" s="286">
        <f t="shared" si="15"/>
        <v>30474.74</v>
      </c>
      <c r="Q56" s="286">
        <f t="shared" si="15"/>
        <v>31121.074000000001</v>
      </c>
      <c r="R56" s="286">
        <f t="shared" si="15"/>
        <v>31555.307000000001</v>
      </c>
      <c r="S56" s="286">
        <f t="shared" si="15"/>
        <v>32106.892</v>
      </c>
      <c r="T56" s="286">
        <f t="shared" si="15"/>
        <v>32703.541000000001</v>
      </c>
      <c r="U56" s="286">
        <f t="shared" si="15"/>
        <v>33313.675000000003</v>
      </c>
      <c r="V56" s="286">
        <f t="shared" si="15"/>
        <v>33938.718000000001</v>
      </c>
      <c r="W56" s="286">
        <f t="shared" si="15"/>
        <v>32349</v>
      </c>
      <c r="X56" s="286">
        <f t="shared" si="15"/>
        <v>33053</v>
      </c>
      <c r="Y56" s="286">
        <f t="shared" si="15"/>
        <v>33773.599999999999</v>
      </c>
      <c r="Z56" s="286">
        <f t="shared" si="15"/>
        <v>34509.300000000003</v>
      </c>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sheetPr>
  <dimension ref="A1:AA43"/>
  <sheetViews>
    <sheetView topLeftCell="B13" workbookViewId="0">
      <selection activeCell="A41" sqref="A41"/>
    </sheetView>
  </sheetViews>
  <sheetFormatPr defaultColWidth="9.1796875" defaultRowHeight="14.5"/>
  <cols>
    <col min="1" max="1" width="28" style="320" bestFit="1" customWidth="1"/>
    <col min="2" max="2" width="9.1796875" style="320"/>
    <col min="3" max="3" width="45.26953125" style="320" bestFit="1" customWidth="1"/>
    <col min="4" max="4" width="15.54296875" style="320" bestFit="1" customWidth="1"/>
    <col min="5" max="6" width="9.1796875" style="320"/>
    <col min="7" max="7" width="16.7265625" style="320" bestFit="1" customWidth="1"/>
    <col min="8" max="12" width="14.54296875" style="320" bestFit="1" customWidth="1"/>
    <col min="13" max="14" width="15.26953125" style="320" bestFit="1" customWidth="1"/>
    <col min="15" max="15" width="14.54296875" style="320" bestFit="1" customWidth="1"/>
    <col min="16" max="27" width="14.26953125" style="320" bestFit="1" customWidth="1"/>
    <col min="28" max="16384" width="9.1796875" style="320"/>
  </cols>
  <sheetData>
    <row r="1" spans="1:27">
      <c r="G1" s="1">
        <v>1</v>
      </c>
      <c r="H1" s="1">
        <v>2</v>
      </c>
      <c r="I1" s="1">
        <v>3</v>
      </c>
      <c r="J1" s="1">
        <v>4</v>
      </c>
      <c r="K1" s="1">
        <v>5</v>
      </c>
      <c r="L1" s="1">
        <v>6</v>
      </c>
      <c r="M1" s="1">
        <v>7</v>
      </c>
      <c r="N1" s="1">
        <v>8</v>
      </c>
      <c r="O1" s="1">
        <v>9</v>
      </c>
      <c r="P1" s="1">
        <v>10</v>
      </c>
      <c r="Q1" s="1">
        <v>11</v>
      </c>
      <c r="R1" s="1">
        <v>12</v>
      </c>
      <c r="S1" s="1">
        <v>13</v>
      </c>
      <c r="T1" s="1">
        <v>14</v>
      </c>
      <c r="U1" s="1">
        <v>15</v>
      </c>
      <c r="V1" s="1">
        <v>16</v>
      </c>
      <c r="W1" s="1">
        <v>17</v>
      </c>
      <c r="X1" s="1">
        <v>18</v>
      </c>
      <c r="Y1" s="1">
        <v>19</v>
      </c>
      <c r="Z1" s="1">
        <v>20</v>
      </c>
      <c r="AA1" s="1">
        <v>21</v>
      </c>
    </row>
    <row r="2" spans="1:27">
      <c r="D2" s="320" t="s">
        <v>301</v>
      </c>
      <c r="E2" s="320">
        <v>2015</v>
      </c>
      <c r="F2" s="320">
        <v>2016</v>
      </c>
      <c r="G2" s="320">
        <v>2017</v>
      </c>
      <c r="H2" s="320">
        <v>2018</v>
      </c>
      <c r="I2" s="320">
        <v>2019</v>
      </c>
      <c r="J2" s="320">
        <v>2020</v>
      </c>
      <c r="K2" s="320">
        <v>2021</v>
      </c>
      <c r="L2" s="320">
        <v>2022</v>
      </c>
      <c r="M2" s="320">
        <v>2023</v>
      </c>
      <c r="N2" s="320">
        <v>2024</v>
      </c>
      <c r="O2" s="320">
        <v>2025</v>
      </c>
      <c r="P2" s="320">
        <v>2026</v>
      </c>
      <c r="Q2" s="320">
        <v>2027</v>
      </c>
      <c r="R2" s="320">
        <v>2028</v>
      </c>
      <c r="S2" s="320">
        <v>2029</v>
      </c>
      <c r="T2" s="320">
        <v>2030</v>
      </c>
      <c r="U2" s="320">
        <v>2031</v>
      </c>
      <c r="V2" s="320">
        <v>2032</v>
      </c>
      <c r="W2" s="320">
        <v>2033</v>
      </c>
      <c r="X2" s="320">
        <v>2034</v>
      </c>
      <c r="Y2" s="320">
        <v>2035</v>
      </c>
      <c r="Z2" s="320">
        <v>2036</v>
      </c>
      <c r="AA2" s="320">
        <v>2037</v>
      </c>
    </row>
    <row r="4" spans="1:27" ht="21">
      <c r="A4" s="291" t="s">
        <v>651</v>
      </c>
    </row>
    <row r="6" spans="1:27">
      <c r="A6" s="320" t="s">
        <v>721</v>
      </c>
    </row>
    <row r="7" spans="1:27">
      <c r="B7" s="320" t="s">
        <v>11</v>
      </c>
      <c r="C7" s="320" t="s">
        <v>728</v>
      </c>
      <c r="G7" s="323">
        <f>('AMX Global Tab (C)'!L94-'AMX Global Tab (C)'!K94)*('AMX Global Tab (C)'!$E$103*(1+Inflation)^G1)</f>
        <v>2414330.5317500001</v>
      </c>
      <c r="H7" s="323">
        <f>('AMX Global Tab (C)'!M94-'AMX Global Tab (C)'!L94)*('AMX Global Tab (C)'!$E$103*(1+Inflation)^H1)</f>
        <v>2517844.9532987811</v>
      </c>
      <c r="I7" s="323">
        <f>('AMX Global Tab (C)'!N94-'AMX Global Tab (C)'!M94)*('AMX Global Tab (C)'!$E$103*(1+Inflation)^I1)</f>
        <v>2625797.5556714498</v>
      </c>
      <c r="J7" s="323">
        <f>('AMX Global Tab (C)'!O94-'AMX Global Tab (C)'!N94)*('AMX Global Tab (C)'!$E$103*(1+Inflation)^J1)</f>
        <v>2738378.6258708597</v>
      </c>
      <c r="K7" s="323">
        <f>('AMX Global Tab (C)'!P94-'AMX Global Tab (C)'!O94)*('AMX Global Tab (C)'!$E$103*(1+Inflation)^K1)</f>
        <v>2855786.6094550616</v>
      </c>
      <c r="L7" s="323">
        <f>('AMX Global Tab (C)'!Q94-'AMX Global Tab (C)'!P94)*('AMX Global Tab (C)'!$E$103*(1+Inflation)^L1)</f>
        <v>2978228.4603354544</v>
      </c>
      <c r="M7" s="323">
        <f>('AMX Global Tab (C)'!R94-'AMX Global Tab (C)'!Q94)*('AMX Global Tab (C)'!$E$103*(1+Inflation)^M1)</f>
        <v>3105920.0055723581</v>
      </c>
      <c r="N7" s="323">
        <f>('AMX Global Tab (C)'!S94-'AMX Global Tab (C)'!R94)*('AMX Global Tab (C)'!$E$103*(1+Inflation)^N1)</f>
        <v>3239086.3258112883</v>
      </c>
      <c r="O7" s="323">
        <f>('AMX Global Tab (C)'!T94-'AMX Global Tab (C)'!S94)*('AMX Global Tab (C)'!$E$103*(1+Inflation)^O1)</f>
        <v>3377962.1520304396</v>
      </c>
      <c r="P7" s="323">
        <f>('AMX Global Tab (C)'!U94-'AMX Global Tab (C)'!T94)*('AMX Global Tab (C)'!$E$103*(1+Inflation)^P1)</f>
        <v>3522792.2792987316</v>
      </c>
      <c r="Q7" s="323">
        <f>('AMX Global Tab (C)'!V94-'AMX Global Tab (C)'!U94)*('AMX Global Tab (C)'!$E$103*(1+Inflation)^Q1)</f>
        <v>3673831.9982736851</v>
      </c>
      <c r="R7" s="323">
        <f>('AMX Global Tab (C)'!W94-'AMX Global Tab (C)'!V94)*('AMX Global Tab (C)'!$E$103*(1+Inflation)^R1)</f>
        <v>3831347.5451996583</v>
      </c>
      <c r="S7" s="323">
        <f>('AMX Global Tab (C)'!X94-'AMX Global Tab (C)'!W94)*('AMX Global Tab (C)'!$E$103*(1+Inflation)^S1)</f>
        <v>3995616.5712000853</v>
      </c>
      <c r="T7" s="323">
        <f>('AMX Global Tab (C)'!Y94-'AMX Global Tab (C)'!X94)*('AMX Global Tab (C)'!$E$103*(1+Inflation)^T1)</f>
        <v>4166928.631690274</v>
      </c>
      <c r="U7" s="323">
        <f>('AMX Global Tab (C)'!Z94-'AMX Global Tab (C)'!Y94)*('AMX Global Tab (C)'!$E$103*(1+Inflation)^U1)</f>
        <v>4345585.6967739863</v>
      </c>
      <c r="V7" s="323">
        <f>('AMX Global Tab (C)'!AA94-'AMX Global Tab (C)'!Z94)*('AMX Global Tab (C)'!$E$103*(1+Inflation)^V1)</f>
        <v>4531902.6835231744</v>
      </c>
      <c r="W7" s="323">
        <f>('AMX Global Tab (C)'!AB94-'AMX Global Tab (C)'!AA94)*('AMX Global Tab (C)'!$E$103*(1+Inflation)^W1)</f>
        <v>4726208.0110792341</v>
      </c>
      <c r="X7" s="323">
        <f>('AMX Global Tab (C)'!AC94-'AMX Global Tab (C)'!AB94)*('AMX Global Tab (C)'!$E$103*(1+Inflation)^X1)</f>
        <v>4928844.1795542445</v>
      </c>
      <c r="Y7" s="323">
        <f>('AMX Global Tab (C)'!AD94-'AMX Global Tab (C)'!AC94)*('AMX Global Tab (C)'!$E$103*(1+Inflation)^Y1)</f>
        <v>5140168.3737526797</v>
      </c>
      <c r="Z7" s="323">
        <f>('AMX Global Tab (C)'!AE94-'AMX Global Tab (C)'!AD94)*('AMX Global Tab (C)'!$E$103*(1+Inflation)^Z1)</f>
        <v>5360553.0927773239</v>
      </c>
      <c r="AA7" s="323">
        <f>('AMX Global Tab (C)'!AF94-'AMX Global Tab (C)'!AE94)*('AMX Global Tab (C)'!$E$103*(1+Inflation)^AA1)</f>
        <v>5590386.8066301532</v>
      </c>
    </row>
    <row r="8" spans="1:27">
      <c r="B8" s="320" t="s">
        <v>11</v>
      </c>
      <c r="C8" s="320" t="s">
        <v>726</v>
      </c>
      <c r="G8" s="322">
        <f>'AMX Global Tab (C)'!K111*('AMX Global Tab (C)'!$E$103)*((1+Inflation)^G1)</f>
        <v>2090702.3417283949</v>
      </c>
      <c r="H8" s="322">
        <f>'AMX Global Tab (C)'!L111*('AMX Global Tab (C)'!$E$103)*((1+Inflation)^H1)</f>
        <v>2180341.2046300001</v>
      </c>
      <c r="I8" s="322">
        <f>'AMX Global Tab (C)'!M111*('AMX Global Tab (C)'!$E$103)*((1+Inflation)^I1)</f>
        <v>2273823.3337785113</v>
      </c>
      <c r="J8" s="322">
        <f>'AMX Global Tab (C)'!N111*('AMX Global Tab (C)'!$E$103)*((1+Inflation)^J1)</f>
        <v>2371313.5092142643</v>
      </c>
      <c r="K8" s="322">
        <f>'AMX Global Tab (C)'!O111*('AMX Global Tab (C)'!$E$103)*((1+Inflation)^K1)</f>
        <v>2472983.5759218256</v>
      </c>
      <c r="L8" s="322">
        <f>'AMX Global Tab (C)'!P111*('AMX Global Tab (C)'!$E$103)*((1+Inflation)^L1)</f>
        <v>2579012.7467394737</v>
      </c>
      <c r="M8" s="322">
        <f>'AMX Global Tab (C)'!Q111*('AMX Global Tab (C)'!$E$103)*((1+Inflation)^M1)</f>
        <v>2689587.9182559284</v>
      </c>
      <c r="N8" s="322">
        <f>'AMX Global Tab (C)'!R111*('AMX Global Tab (C)'!$E$103)*((1+Inflation)^N1)</f>
        <v>2804904.0002511516</v>
      </c>
      <c r="O8" s="322">
        <f>'AMX Global Tab (C)'!S111*('AMX Global Tab (C)'!$E$103)*((1+Inflation)^O1)</f>
        <v>2925164.2592619192</v>
      </c>
      <c r="P8" s="322">
        <f>'AMX Global Tab (C)'!T111*('AMX Global Tab (C)'!$E$103)*((1+Inflation)^P1)</f>
        <v>3050580.6768777743</v>
      </c>
      <c r="Q8" s="322">
        <f>'AMX Global Tab (C)'!U111*('AMX Global Tab (C)'!$E$103)*((1+Inflation)^Q1)</f>
        <v>3181374.3233989086</v>
      </c>
      <c r="R8" s="322">
        <f>'AMX Global Tab (C)'!V111*('AMX Global Tab (C)'!$E$103)*((1+Inflation)^R1)</f>
        <v>3317775.7475146367</v>
      </c>
      <c r="S8" s="322">
        <f>'AMX Global Tab (C)'!W111*('AMX Global Tab (C)'!$E$103)*((1+Inflation)^S1)</f>
        <v>3460025.3826893265</v>
      </c>
      <c r="T8" s="322">
        <f>'AMX Global Tab (C)'!X111*('AMX Global Tab (C)'!$E$103)*((1+Inflation)^T1)</f>
        <v>3608373.9709721319</v>
      </c>
      <c r="U8" s="322">
        <f>'AMX Global Tab (C)'!Y111*('AMX Global Tab (C)'!$E$103)*((1+Inflation)^U1)</f>
        <v>3763083.0049775615</v>
      </c>
      <c r="V8" s="322">
        <f>'AMX Global Tab (C)'!Z111*('AMX Global Tab (C)'!$E$103)*((1+Inflation)^V1)</f>
        <v>3924425.1888159732</v>
      </c>
      <c r="W8" s="322">
        <f>'AMX Global Tab (C)'!AA111*('AMX Global Tab (C)'!$E$103)*((1+Inflation)^W1)</f>
        <v>4092684.9187864577</v>
      </c>
      <c r="X8" s="322">
        <f>'AMX Global Tab (C)'!AB111*('AMX Global Tab (C)'!$E$103)*((1+Inflation)^X1)</f>
        <v>4268158.7846794268</v>
      </c>
      <c r="Y8" s="322">
        <f>'AMX Global Tab (C)'!AC111*('AMX Global Tab (C)'!$E$103)*((1+Inflation)^Y1)</f>
        <v>4451156.0925725568</v>
      </c>
      <c r="Z8" s="322">
        <f>'AMX Global Tab (C)'!AD111*('AMX Global Tab (C)'!$E$103)*((1+Inflation)^Z1)</f>
        <v>4641999.4100416051</v>
      </c>
      <c r="AA8" s="322">
        <f>'AMX Global Tab (C)'!AE111*('AMX Global Tab (C)'!$E$103)*((1+Inflation)^AA1)</f>
        <v>4841025.1347471382</v>
      </c>
    </row>
    <row r="9" spans="1:27">
      <c r="B9" s="320" t="s">
        <v>11</v>
      </c>
      <c r="C9" s="320" t="s">
        <v>729</v>
      </c>
      <c r="G9" s="332">
        <f>('AMX Global Tab (C)'!$E$100*('AMX Global Tab (C)'!L108))*((1+Inflation)^G1)</f>
        <v>2059940.1486097085</v>
      </c>
      <c r="H9" s="332">
        <f>('AMX Global Tab (C)'!$E$100*('AMX Global Tab (C)'!M108))*((1+Inflation)^H1)</f>
        <v>2162182.3250833345</v>
      </c>
      <c r="I9" s="332">
        <f>('AMX Global Tab (C)'!$E$100*('AMX Global Tab (C)'!N108))*((1+Inflation)^I1)</f>
        <v>2251748.118074188</v>
      </c>
      <c r="J9" s="332">
        <f>('AMX Global Tab (C)'!$E$100*('AMX Global Tab (C)'!O108))*((1+Inflation)^J1)</f>
        <v>2327680.0482578692</v>
      </c>
      <c r="K9" s="332">
        <f>('AMX Global Tab (C)'!$E$100*('AMX Global Tab (C)'!P108))*((1+Inflation)^K1)</f>
        <v>2393558.9664869718</v>
      </c>
      <c r="L9" s="332">
        <f>('AMX Global Tab (C)'!$E$100*('AMX Global Tab (C)'!Q108))*((1+Inflation)^L1)</f>
        <v>2447050.610763215</v>
      </c>
      <c r="M9" s="332">
        <f>('AMX Global Tab (C)'!$E$100*('AMX Global Tab (C)'!R108))*((1+Inflation)^M1)</f>
        <v>2520462.1290861117</v>
      </c>
      <c r="N9" s="332">
        <f>('AMX Global Tab (C)'!$E$100*('AMX Global Tab (C)'!S108))*((1+Inflation)^N1)</f>
        <v>2596075.9929586947</v>
      </c>
      <c r="O9" s="332">
        <f>('AMX Global Tab (C)'!$E$100*('AMX Global Tab (C)'!T108))*((1+Inflation)^O1)</f>
        <v>2673958.2727474556</v>
      </c>
      <c r="P9" s="332">
        <f>('AMX Global Tab (C)'!$E$100*('AMX Global Tab (C)'!U108))*((1+Inflation)^P1)</f>
        <v>2754177.020929879</v>
      </c>
      <c r="Q9" s="332">
        <f>('AMX Global Tab (C)'!$E$100*('AMX Global Tab (C)'!V108))*((1+Inflation)^Q1)</f>
        <v>2836802.3315577758</v>
      </c>
      <c r="R9" s="332">
        <f>('AMX Global Tab (C)'!$E$100*('AMX Global Tab (C)'!W108))*((1+Inflation)^R1)</f>
        <v>2921906.4015045087</v>
      </c>
      <c r="S9" s="332">
        <f>('AMX Global Tab (C)'!$E$100*('AMX Global Tab (C)'!X108))*((1+Inflation)^S1)</f>
        <v>3009563.5935496436</v>
      </c>
      <c r="T9" s="332">
        <f>('AMX Global Tab (C)'!$E$100*('AMX Global Tab (C)'!Y108))*((1+Inflation)^T1)</f>
        <v>3099850.5013561333</v>
      </c>
      <c r="U9" s="332">
        <f>('AMX Global Tab (C)'!$E$100*('AMX Global Tab (C)'!Z108))*((1+Inflation)^U1)</f>
        <v>3192846.0163968173</v>
      </c>
      <c r="V9" s="332">
        <f>('AMX Global Tab (C)'!$E$100*('AMX Global Tab (C)'!AA108))*((1+Inflation)^V1)</f>
        <v>3288631.3968887213</v>
      </c>
      <c r="W9" s="332">
        <f>('AMX Global Tab (C)'!$E$100*('AMX Global Tab (C)'!AB108))*((1+Inflation)^W1)</f>
        <v>3387290.338795383</v>
      </c>
      <c r="X9" s="332">
        <f>('AMX Global Tab (C)'!$E$100*('AMX Global Tab (C)'!AC108))*((1+Inflation)^X1)</f>
        <v>3488909.0489592445</v>
      </c>
      <c r="Y9" s="332">
        <f>('AMX Global Tab (C)'!$E$100*('AMX Global Tab (C)'!AD108))*((1+Inflation)^Y1)</f>
        <v>3593576.3204280217</v>
      </c>
      <c r="Z9" s="332">
        <f>('AMX Global Tab (C)'!$E$100*('AMX Global Tab (C)'!AE108))*((1+Inflation)^Z1)</f>
        <v>3701383.6100408626</v>
      </c>
      <c r="AA9" s="332">
        <f>('AMX Global Tab (C)'!$E$100*('AMX Global Tab (C)'!AF108))*((1+Inflation)^AA1)</f>
        <v>3812425.1183420876</v>
      </c>
    </row>
    <row r="10" spans="1:27">
      <c r="B10" s="320" t="s">
        <v>1</v>
      </c>
      <c r="C10" s="320" t="s">
        <v>731</v>
      </c>
      <c r="G10" s="25">
        <f>'AMX Global Tab (C)'!L107*(SUM('AMX Global Tab (C)'!$B$108:$B$110))*((1+Inflation)^G1)</f>
        <v>920820</v>
      </c>
      <c r="H10" s="25">
        <f>'AMX Global Tab (C)'!M107*(SUM('AMX Global Tab (C)'!$B$108:$B$110))*((1+Inflation)^H1)</f>
        <v>1102472.0030400001</v>
      </c>
      <c r="I10" s="25">
        <f>'AMX Global Tab (C)'!N107*(SUM('AMX Global Tab (C)'!$B$108:$B$110))*((1+Inflation)^I1)</f>
        <v>3483056.3305936502</v>
      </c>
      <c r="J10" s="25">
        <f>'AMX Global Tab (C)'!O107*(SUM('AMX Global Tab (C)'!$B$108:$B$110))*((1+Inflation)^J1)</f>
        <v>626337.38027524645</v>
      </c>
      <c r="K10" s="25">
        <f>'AMX Global Tab (C)'!P107*(SUM('AMX Global Tab (C)'!$B$108:$B$110))*((1+Inflation)^K1)</f>
        <v>0</v>
      </c>
      <c r="L10" s="25">
        <f>'AMX Global Tab (C)'!Q107*(SUM('AMX Global Tab (C)'!$B$108:$B$110))*((1+Inflation)^L1)</f>
        <v>0</v>
      </c>
      <c r="M10" s="25">
        <f>'AMX Global Tab (C)'!R107*(SUM('AMX Global Tab (C)'!$B$108:$B$110))*((1+Inflation)^M1)</f>
        <v>0</v>
      </c>
      <c r="N10" s="25">
        <f>'AMX Global Tab (C)'!S107*(SUM('AMX Global Tab (C)'!$B$108:$B$110))*((1+Inflation)^N1)</f>
        <v>0</v>
      </c>
      <c r="O10" s="25">
        <f>'AMX Global Tab (C)'!T107*(SUM('AMX Global Tab (C)'!$B$108:$B$110))*((1+Inflation)^O1)</f>
        <v>0</v>
      </c>
      <c r="P10" s="25">
        <f>'AMX Global Tab (C)'!U107*(SUM('AMX Global Tab (C)'!$B$108:$B$110))*((1+Inflation)^P1)</f>
        <v>0</v>
      </c>
      <c r="Q10" s="25">
        <f>'AMX Global Tab (C)'!V107*(SUM('AMX Global Tab (C)'!$B$108:$B$110))*((1+Inflation)^Q1)</f>
        <v>0</v>
      </c>
      <c r="R10" s="25">
        <f>'AMX Global Tab (C)'!W107*(SUM('AMX Global Tab (C)'!$B$108:$B$110))*((1+Inflation)^R1)</f>
        <v>0</v>
      </c>
      <c r="S10" s="25">
        <f>'AMX Global Tab (C)'!X107*(SUM('AMX Global Tab (C)'!$B$108:$B$110))*((1+Inflation)^S1)</f>
        <v>0</v>
      </c>
      <c r="T10" s="25">
        <f>'AMX Global Tab (C)'!Y107*(SUM('AMX Global Tab (C)'!$B$108:$B$110))*((1+Inflation)^T1)</f>
        <v>0</v>
      </c>
      <c r="U10" s="25">
        <f>'AMX Global Tab (C)'!Z107*(SUM('AMX Global Tab (C)'!$B$108:$B$110))*((1+Inflation)^U1)</f>
        <v>0</v>
      </c>
      <c r="V10" s="25">
        <f>'AMX Global Tab (C)'!AA107*(SUM('AMX Global Tab (C)'!$B$108:$B$110))*((1+Inflation)^V1)</f>
        <v>0</v>
      </c>
      <c r="W10" s="25">
        <f>'AMX Global Tab (C)'!AB107*(SUM('AMX Global Tab (C)'!$B$108:$B$110))*((1+Inflation)^W1)</f>
        <v>0</v>
      </c>
      <c r="X10" s="25">
        <f>'AMX Global Tab (C)'!AC107*(SUM('AMX Global Tab (C)'!$B$108:$B$110))*((1+Inflation)^X1)</f>
        <v>0</v>
      </c>
      <c r="Y10" s="25">
        <f>'AMX Global Tab (C)'!AD107*(SUM('AMX Global Tab (C)'!$B$108:$B$110))*((1+Inflation)^Y1)</f>
        <v>0</v>
      </c>
      <c r="Z10" s="25">
        <f>'AMX Global Tab (C)'!AE107*(SUM('AMX Global Tab (C)'!$B$108:$B$110))*((1+Inflation)^Z1)</f>
        <v>0</v>
      </c>
      <c r="AA10" s="25">
        <f>'AMX Global Tab (C)'!AF107*(SUM('AMX Global Tab (C)'!$B$108:$B$110))*((1+Inflation)^AA1)</f>
        <v>0</v>
      </c>
    </row>
    <row r="11" spans="1:27">
      <c r="B11" s="320" t="s">
        <v>11</v>
      </c>
      <c r="C11" s="320" t="s">
        <v>730</v>
      </c>
      <c r="G11" s="25">
        <f>('AMX Global Tab (C)'!$E$100*('AMX Global Tab (C)'!L109))*((1+Inflation)^G1)</f>
        <v>4619528.4997526649</v>
      </c>
      <c r="H11" s="25">
        <f>('AMX Global Tab (C)'!$E$100*('AMX Global Tab (C)'!M109))*((1+Inflation)^H1)</f>
        <v>4758114.3547452446</v>
      </c>
      <c r="I11" s="25">
        <f>('AMX Global Tab (C)'!$E$100*('AMX Global Tab (C)'!N109))*((1+Inflation)^I1)</f>
        <v>4900857.7853876026</v>
      </c>
      <c r="J11" s="25">
        <f>('AMX Global Tab (C)'!$E$100*('AMX Global Tab (C)'!O109))*((1+Inflation)^J1)</f>
        <v>5047883.5189492302</v>
      </c>
      <c r="K11" s="25">
        <f>('AMX Global Tab (C)'!$E$100*('AMX Global Tab (C)'!P109))*((1+Inflation)^K1)</f>
        <v>5199320.0245177066</v>
      </c>
      <c r="L11" s="25">
        <f>('AMX Global Tab (C)'!$E$100*('AMX Global Tab (C)'!Q109))*((1+Inflation)^L1)</f>
        <v>5355299.6252532378</v>
      </c>
      <c r="M11" s="25">
        <f>('AMX Global Tab (C)'!$E$100*('AMX Global Tab (C)'!R109))*((1+Inflation)^M1)</f>
        <v>5515958.614010836</v>
      </c>
      <c r="N11" s="25">
        <f>('AMX Global Tab (C)'!$E$100*('AMX Global Tab (C)'!S109))*((1+Inflation)^N1)</f>
        <v>5681437.37243116</v>
      </c>
      <c r="O11" s="25">
        <f>('AMX Global Tab (C)'!$E$100*('AMX Global Tab (C)'!T109))*((1+Inflation)^O1)</f>
        <v>5851880.4936040947</v>
      </c>
      <c r="P11" s="25">
        <f>('AMX Global Tab (C)'!$E$100*('AMX Global Tab (C)'!U109))*((1+Inflation)^P1)</f>
        <v>6027436.9084122181</v>
      </c>
      <c r="Q11" s="25">
        <f>('AMX Global Tab (C)'!$E$100*('AMX Global Tab (C)'!V109))*((1+Inflation)^Q1)</f>
        <v>6208260.0156645849</v>
      </c>
      <c r="R11" s="25">
        <f>('AMX Global Tab (C)'!$E$100*('AMX Global Tab (C)'!W109))*((1+Inflation)^R1)</f>
        <v>6394507.8161345208</v>
      </c>
      <c r="S11" s="25">
        <f>('AMX Global Tab (C)'!$E$100*('AMX Global Tab (C)'!X109))*((1+Inflation)^S1)</f>
        <v>6586474.7774795694</v>
      </c>
      <c r="T11" s="25">
        <f>('AMX Global Tab (C)'!$E$100*('AMX Global Tab (C)'!Y109))*((1+Inflation)^T1)</f>
        <v>6784204.6994707994</v>
      </c>
      <c r="U11" s="25">
        <f>('AMX Global Tab (C)'!$E$100*('AMX Global Tab (C)'!Z109))*((1+Inflation)^U1)</f>
        <v>6987870.5894817729</v>
      </c>
      <c r="V11" s="25">
        <f>('AMX Global Tab (C)'!$E$100*('AMX Global Tab (C)'!AA109))*((1+Inflation)^V1)</f>
        <v>7197650.6486638775</v>
      </c>
      <c r="W11" s="25">
        <f>('AMX Global Tab (C)'!$E$100*('AMX Global Tab (C)'!AB109))*((1+Inflation)^W1)</f>
        <v>7413728.4278663769</v>
      </c>
      <c r="X11" s="25">
        <f>('AMX Global Tab (C)'!$E$100*('AMX Global Tab (C)'!AC109))*((1+Inflation)^X1)</f>
        <v>7636292.9882372282</v>
      </c>
      <c r="Y11" s="25">
        <f>('AMX Global Tab (C)'!$E$100*('AMX Global Tab (C)'!AD109))*((1+Inflation)^Y1)</f>
        <v>7865539.0666452525</v>
      </c>
      <c r="Z11" s="25">
        <f>('AMX Global Tab (C)'!$E$100*('AMX Global Tab (C)'!AE109))*((1+Inflation)^Z1)</f>
        <v>8101667.2460683426</v>
      </c>
      <c r="AA11" s="25">
        <f>('AMX Global Tab (C)'!$E$100*('AMX Global Tab (C)'!AF109))*((1+Inflation)^AA1)</f>
        <v>8344884.131096838</v>
      </c>
    </row>
    <row r="12" spans="1:27">
      <c r="B12" s="320" t="s">
        <v>11</v>
      </c>
      <c r="C12" s="30" t="s">
        <v>749</v>
      </c>
      <c r="G12" s="25">
        <f>('AMX Global Tab (C)'!$I$140+'AMX Global Tab (C)'!$I$141)*((1+Inflation)^'MM Repl Benefit 2023'!G1)</f>
        <v>1056367.407132</v>
      </c>
      <c r="H12" s="25">
        <f>('AMX Global Tab (C)'!$I$140+'AMX Global Tab (C)'!$I$141)*((1+Inflation)^'MM Repl Benefit 2023'!H1)</f>
        <v>1088058.4293459598</v>
      </c>
      <c r="I12" s="25">
        <f>('AMX Global Tab (C)'!$I$140+'AMX Global Tab (C)'!$I$141)*((1+Inflation)^'MM Repl Benefit 2023'!I1)</f>
        <v>1120700.1822263387</v>
      </c>
      <c r="J12" s="25">
        <f>('AMX Global Tab (C)'!$I$140+'AMX Global Tab (C)'!$I$141)*((1+Inflation)^'MM Repl Benefit 2023'!J1)</f>
        <v>1154321.1876931288</v>
      </c>
      <c r="K12" s="25">
        <f>('AMX Global Tab (C)'!$I$140+'AMX Global Tab (C)'!$I$141)*((1+Inflation)^'MM Repl Benefit 2023'!K1)</f>
        <v>1188950.8233239225</v>
      </c>
      <c r="L12" s="25">
        <f>('AMX Global Tab (C)'!$I$140+'AMX Global Tab (C)'!$I$141)*((1+Inflation)^'MM Repl Benefit 2023'!L1)</f>
        <v>1224619.3480236402</v>
      </c>
      <c r="M12" s="25">
        <f>('AMX Global Tab (C)'!$I$140+'AMX Global Tab (C)'!$I$141)*((1+Inflation)^'MM Repl Benefit 2023'!M1)</f>
        <v>1261357.9284643496</v>
      </c>
      <c r="N12" s="25">
        <f>('AMX Global Tab (C)'!$I$140+'AMX Global Tab (C)'!$I$141)*((1+Inflation)^'MM Repl Benefit 2023'!N1)</f>
        <v>1299198.6663182799</v>
      </c>
      <c r="O12" s="25">
        <f>('AMX Global Tab (C)'!$I$140+'AMX Global Tab (C)'!$I$141)*((1+Inflation)^'MM Repl Benefit 2023'!O1)</f>
        <v>1338174.6263078284</v>
      </c>
      <c r="P12" s="25">
        <f>('AMX Global Tab (C)'!$I$140+'AMX Global Tab (C)'!$I$141)*((1+Inflation)^'MM Repl Benefit 2023'!P1)</f>
        <v>1378319.8650970631</v>
      </c>
      <c r="Q12" s="25">
        <f>('AMX Global Tab (C)'!$I$140+'AMX Global Tab (C)'!$I$141)*((1+Inflation)^'MM Repl Benefit 2023'!Q1)</f>
        <v>1419669.4610499751</v>
      </c>
      <c r="R12" s="25">
        <f>('AMX Global Tab (C)'!$I$140+'AMX Global Tab (C)'!$I$141)*((1+Inflation)^'MM Repl Benefit 2023'!R1)</f>
        <v>1462259.5448814742</v>
      </c>
      <c r="S12" s="25">
        <f>('AMX Global Tab (C)'!$I$140+'AMX Global Tab (C)'!$I$141)*((1+Inflation)^'MM Repl Benefit 2023'!S1)</f>
        <v>1506127.3312279184</v>
      </c>
      <c r="T12" s="25">
        <f>('AMX Global Tab (C)'!$I$140+'AMX Global Tab (C)'!$I$141)*((1+Inflation)^'MM Repl Benefit 2023'!T1)</f>
        <v>1551311.1511647562</v>
      </c>
      <c r="U12" s="25">
        <f>('AMX Global Tab (C)'!$I$140+'AMX Global Tab (C)'!$I$141)*((1+Inflation)^'MM Repl Benefit 2023'!U1)</f>
        <v>1597850.4856996988</v>
      </c>
      <c r="V12" s="25">
        <f>('AMX Global Tab (C)'!$I$140+'AMX Global Tab (C)'!$I$141)*((1+Inflation)^'MM Repl Benefit 2023'!V1)</f>
        <v>1645786.0002706896</v>
      </c>
      <c r="W12" s="25">
        <f>('AMX Global Tab (C)'!$I$140+'AMX Global Tab (C)'!$I$141)*((1+Inflation)^'MM Repl Benefit 2023'!W1)</f>
        <v>1695159.5802788101</v>
      </c>
      <c r="X12" s="25">
        <f>('AMX Global Tab (C)'!$I$140+'AMX Global Tab (C)'!$I$141)*((1+Inflation)^'MM Repl Benefit 2023'!X1)</f>
        <v>1746014.3676871746</v>
      </c>
      <c r="Y12" s="25">
        <f>('AMX Global Tab (C)'!$I$140+'AMX Global Tab (C)'!$I$141)*((1+Inflation)^'MM Repl Benefit 2023'!Y1)</f>
        <v>1798394.7987177898</v>
      </c>
      <c r="Z12" s="25">
        <f>('AMX Global Tab (C)'!$I$140+'AMX Global Tab (C)'!$I$141)*((1+Inflation)^'MM Repl Benefit 2023'!Z1)</f>
        <v>1852346.6426793234</v>
      </c>
      <c r="AA12" s="25">
        <f>('AMX Global Tab (C)'!$I$140+'AMX Global Tab (C)'!$I$141)*((1+Inflation)^'MM Repl Benefit 2023'!AA1)</f>
        <v>1907917.0419597027</v>
      </c>
    </row>
    <row r="13" spans="1:27" s="32" customFormat="1">
      <c r="G13" s="111"/>
      <c r="H13" s="111"/>
      <c r="I13" s="111"/>
      <c r="J13" s="111"/>
      <c r="K13" s="111"/>
      <c r="L13" s="111"/>
      <c r="M13" s="111"/>
      <c r="N13" s="111"/>
      <c r="O13" s="111"/>
      <c r="P13" s="111"/>
      <c r="Q13" s="111"/>
      <c r="R13" s="111"/>
      <c r="S13" s="111"/>
      <c r="T13" s="111"/>
      <c r="U13" s="111"/>
      <c r="V13" s="111"/>
      <c r="W13" s="111"/>
      <c r="X13" s="111"/>
      <c r="Y13" s="111"/>
      <c r="Z13" s="111"/>
      <c r="AA13" s="111"/>
    </row>
    <row r="14" spans="1:27">
      <c r="C14" s="321" t="s">
        <v>709</v>
      </c>
      <c r="D14" s="323">
        <f>SUM(G15:AA15)</f>
        <v>378080403.11355239</v>
      </c>
      <c r="G14" s="322"/>
      <c r="H14" s="322"/>
      <c r="I14" s="322"/>
      <c r="J14" s="322"/>
      <c r="K14" s="322"/>
      <c r="L14" s="322"/>
      <c r="M14" s="322"/>
      <c r="N14" s="322"/>
      <c r="O14" s="322"/>
      <c r="P14" s="322"/>
      <c r="Q14" s="322"/>
      <c r="R14" s="322"/>
      <c r="S14" s="322"/>
      <c r="T14" s="322"/>
      <c r="U14" s="322"/>
      <c r="V14" s="322"/>
      <c r="W14" s="322"/>
      <c r="X14" s="322"/>
      <c r="Y14" s="322"/>
      <c r="Z14" s="322"/>
      <c r="AA14" s="322"/>
    </row>
    <row r="15" spans="1:27">
      <c r="C15" s="321" t="s">
        <v>695</v>
      </c>
      <c r="D15" s="325">
        <f>NPV('AMX Global Tab (C)'!$B$13,G15:AA15)</f>
        <v>169503904.01621589</v>
      </c>
      <c r="G15" s="322">
        <f>SUM(G7:G12)</f>
        <v>13161688.928972768</v>
      </c>
      <c r="H15" s="322">
        <f t="shared" ref="H15:AA15" si="0">SUM(H7:H12)</f>
        <v>13809013.270143321</v>
      </c>
      <c r="I15" s="322">
        <f t="shared" si="0"/>
        <v>16655983.305731742</v>
      </c>
      <c r="J15" s="322">
        <f t="shared" si="0"/>
        <v>14265914.270260599</v>
      </c>
      <c r="K15" s="322">
        <f t="shared" si="0"/>
        <v>14110599.999705488</v>
      </c>
      <c r="L15" s="322">
        <f t="shared" si="0"/>
        <v>14584210.791115021</v>
      </c>
      <c r="M15" s="322">
        <f t="shared" si="0"/>
        <v>15093286.595389584</v>
      </c>
      <c r="N15" s="322">
        <f t="shared" si="0"/>
        <v>15620702.357770575</v>
      </c>
      <c r="O15" s="322">
        <f t="shared" si="0"/>
        <v>16167139.803951738</v>
      </c>
      <c r="P15" s="322">
        <f t="shared" si="0"/>
        <v>16733306.750615666</v>
      </c>
      <c r="Q15" s="322">
        <f t="shared" si="0"/>
        <v>17319938.129944928</v>
      </c>
      <c r="R15" s="322">
        <f t="shared" si="0"/>
        <v>17927797.055234797</v>
      </c>
      <c r="S15" s="322">
        <f t="shared" si="0"/>
        <v>18557807.656146541</v>
      </c>
      <c r="T15" s="322">
        <f t="shared" si="0"/>
        <v>19210668.954654094</v>
      </c>
      <c r="U15" s="322">
        <f t="shared" si="0"/>
        <v>19887235.793329835</v>
      </c>
      <c r="V15" s="322">
        <f t="shared" si="0"/>
        <v>20588395.918162439</v>
      </c>
      <c r="W15" s="322">
        <f t="shared" si="0"/>
        <v>21315071.276806261</v>
      </c>
      <c r="X15" s="322">
        <f t="shared" si="0"/>
        <v>22068219.369117316</v>
      </c>
      <c r="Y15" s="322">
        <f t="shared" si="0"/>
        <v>22848834.652116299</v>
      </c>
      <c r="Z15" s="322">
        <f t="shared" si="0"/>
        <v>23657950.001607455</v>
      </c>
      <c r="AA15" s="322">
        <f t="shared" si="0"/>
        <v>24496638.232775919</v>
      </c>
    </row>
    <row r="17" spans="1:27" s="290" customFormat="1"/>
    <row r="18" spans="1:27" ht="21">
      <c r="A18" s="291" t="s">
        <v>650</v>
      </c>
      <c r="C18" s="1" t="s">
        <v>445</v>
      </c>
      <c r="E18" s="292">
        <f>'AMX Global Tab (C)'!J19</f>
        <v>0</v>
      </c>
      <c r="F18" s="292">
        <f>'AMX Global Tab (C)'!K19</f>
        <v>0</v>
      </c>
      <c r="G18" s="292">
        <v>0</v>
      </c>
      <c r="H18" s="292">
        <v>0</v>
      </c>
      <c r="I18" s="292">
        <v>0</v>
      </c>
      <c r="J18" s="292">
        <v>0</v>
      </c>
      <c r="K18" s="292">
        <v>0</v>
      </c>
      <c r="L18" s="292">
        <v>0</v>
      </c>
      <c r="M18" s="292">
        <v>0.2</v>
      </c>
      <c r="N18" s="292">
        <v>0.4</v>
      </c>
      <c r="O18" s="292">
        <v>0.6</v>
      </c>
      <c r="P18" s="292">
        <v>0.8</v>
      </c>
      <c r="Q18" s="292">
        <v>1</v>
      </c>
      <c r="R18" s="292">
        <v>1</v>
      </c>
      <c r="S18" s="292">
        <v>1</v>
      </c>
      <c r="T18" s="292">
        <v>1</v>
      </c>
      <c r="U18" s="292">
        <v>1</v>
      </c>
      <c r="V18" s="292">
        <v>1</v>
      </c>
      <c r="W18" s="292">
        <v>1</v>
      </c>
      <c r="X18" s="292">
        <v>1</v>
      </c>
      <c r="Y18" s="292">
        <v>1</v>
      </c>
      <c r="Z18" s="292">
        <v>1</v>
      </c>
      <c r="AA18" s="292">
        <v>1</v>
      </c>
    </row>
    <row r="19" spans="1:27" ht="21">
      <c r="A19" s="291"/>
      <c r="C19" s="1" t="s">
        <v>652</v>
      </c>
      <c r="E19" s="292">
        <f>'AMX Global Tab (C)'!J20</f>
        <v>0</v>
      </c>
      <c r="F19" s="292">
        <f>'AMX Global Tab (C)'!K20</f>
        <v>0</v>
      </c>
      <c r="G19" s="292">
        <v>0</v>
      </c>
      <c r="H19" s="292">
        <v>0</v>
      </c>
      <c r="I19" s="292">
        <v>0</v>
      </c>
      <c r="J19" s="292">
        <v>0</v>
      </c>
      <c r="K19" s="292">
        <v>0</v>
      </c>
      <c r="L19" s="292">
        <v>0</v>
      </c>
      <c r="M19" s="292">
        <v>0.2</v>
      </c>
      <c r="N19" s="292">
        <v>0.4</v>
      </c>
      <c r="O19" s="292">
        <v>0.6</v>
      </c>
      <c r="P19" s="292">
        <v>0.8</v>
      </c>
      <c r="Q19" s="292">
        <v>1</v>
      </c>
      <c r="R19" s="292">
        <v>1</v>
      </c>
      <c r="S19" s="292">
        <v>1</v>
      </c>
      <c r="T19" s="292">
        <v>1</v>
      </c>
      <c r="U19" s="292">
        <v>1</v>
      </c>
      <c r="V19" s="292">
        <v>1</v>
      </c>
      <c r="W19" s="292">
        <v>1</v>
      </c>
      <c r="X19" s="292">
        <v>1</v>
      </c>
      <c r="Y19" s="292">
        <v>1</v>
      </c>
      <c r="Z19" s="292">
        <v>1</v>
      </c>
      <c r="AA19" s="292">
        <v>1</v>
      </c>
    </row>
    <row r="20" spans="1:27">
      <c r="C20" s="1" t="s">
        <v>753</v>
      </c>
      <c r="E20" s="357">
        <v>0</v>
      </c>
      <c r="F20" s="357">
        <f>'1. AMI Network (R)'!T1</f>
        <v>0</v>
      </c>
      <c r="G20" s="357">
        <f>'1. AMI Network (R)'!U1</f>
        <v>0</v>
      </c>
      <c r="H20" s="357">
        <f>'1. AMI Network (R)'!V1</f>
        <v>0</v>
      </c>
      <c r="I20" s="357">
        <f>'1. AMI Network (R)'!W1</f>
        <v>0</v>
      </c>
      <c r="J20" s="357">
        <f>'1. AMI Network (R)'!X1</f>
        <v>0</v>
      </c>
      <c r="K20" s="357">
        <f>'1. AMI Network (R)'!Y1</f>
        <v>0</v>
      </c>
      <c r="L20" s="357">
        <f>'1. AMI Network (R)'!Z1</f>
        <v>0</v>
      </c>
      <c r="M20" s="357">
        <f>'1. AMI Network (R)'!AA1</f>
        <v>0</v>
      </c>
      <c r="N20" s="357">
        <f>'1. AMI Network (R)'!AB1</f>
        <v>0</v>
      </c>
      <c r="O20" s="357">
        <f>'1. AMI Network (R)'!AC1</f>
        <v>0</v>
      </c>
      <c r="P20" s="357">
        <f>'1. AMI Network (R)'!AD1</f>
        <v>0</v>
      </c>
      <c r="Q20" s="357">
        <f>'1. AMI Network (R)'!AE1</f>
        <v>0</v>
      </c>
      <c r="R20" s="357">
        <f>'1. AMI Network (R)'!AF1</f>
        <v>0</v>
      </c>
      <c r="S20" s="357">
        <f>'1. AMI Network (R)'!AG1</f>
        <v>0</v>
      </c>
      <c r="T20" s="357">
        <f>'1. AMI Network (R)'!AH1</f>
        <v>0</v>
      </c>
      <c r="U20" s="357">
        <f>'1. AMI Network (R)'!AI1</f>
        <v>0</v>
      </c>
      <c r="V20" s="357">
        <f>'1. AMI Network (R)'!AJ1</f>
        <v>0</v>
      </c>
      <c r="W20" s="357">
        <f>'1. AMI Network (R)'!AK1</f>
        <v>0</v>
      </c>
      <c r="X20" s="357">
        <f>'1. AMI Network (R)'!AL1</f>
        <v>0</v>
      </c>
      <c r="Y20" s="357">
        <f>X20</f>
        <v>0</v>
      </c>
      <c r="Z20" s="357">
        <f t="shared" ref="Z20:AA20" si="1">Y20</f>
        <v>0</v>
      </c>
      <c r="AA20" s="357">
        <f t="shared" si="1"/>
        <v>0</v>
      </c>
    </row>
    <row r="21" spans="1:27">
      <c r="A21" s="320" t="s">
        <v>721</v>
      </c>
    </row>
    <row r="22" spans="1:27">
      <c r="B22" s="320" t="s">
        <v>11</v>
      </c>
      <c r="C22" s="320" t="s">
        <v>725</v>
      </c>
      <c r="G22" s="323">
        <f>('AMX Global Tab (C)'!L94-'AMX Global Tab (C)'!K94)*('AMX Global Tab (C)'!$E$103*(1+Inflation)^G1)*(1-G19)</f>
        <v>2414330.5317500001</v>
      </c>
      <c r="H22" s="323">
        <f>('AMX Global Tab (C)'!M94-'AMX Global Tab (C)'!L94)*('AMX Global Tab (C)'!$E$103*(1+Inflation)^H1)*(1-H19)</f>
        <v>2517844.9532987811</v>
      </c>
      <c r="I22" s="323">
        <f>('AMX Global Tab (C)'!N94-'AMX Global Tab (C)'!M94)*('AMX Global Tab (C)'!$E$103*(1+Inflation)^I1)*(1-I19)</f>
        <v>2625797.5556714498</v>
      </c>
      <c r="J22" s="323">
        <f>('AMX Global Tab (C)'!O94-'AMX Global Tab (C)'!N94)*('AMX Global Tab (C)'!$E$103*(1+Inflation)^J1)*(1-J19)</f>
        <v>2738378.6258708597</v>
      </c>
      <c r="K22" s="323">
        <f>('AMX Global Tab (C)'!P94-'AMX Global Tab (C)'!O94)*('AMX Global Tab (C)'!$E$103*(1+Inflation)^K1)*(1-K19)</f>
        <v>2855786.6094550616</v>
      </c>
      <c r="L22" s="323">
        <f>('AMX Global Tab (C)'!Q94-'AMX Global Tab (C)'!P94)*('AMX Global Tab (C)'!$E$103*(1+Inflation)^L1)*(1-L19)</f>
        <v>2978228.4603354544</v>
      </c>
      <c r="M22" s="323">
        <f>('AMX Global Tab (C)'!R94-'AMX Global Tab (C)'!Q94)*('AMX Global Tab (C)'!$E$103*(1+Inflation)^M1)*(1-M19)</f>
        <v>2484736.0044578868</v>
      </c>
      <c r="N22" s="323">
        <f>('AMX Global Tab (C)'!S94-'AMX Global Tab (C)'!R94)*('AMX Global Tab (C)'!$E$103*(1+Inflation)^N1)*(1-N19)</f>
        <v>1943451.7954867729</v>
      </c>
      <c r="O22" s="323"/>
      <c r="P22" s="323"/>
      <c r="Q22" s="323"/>
      <c r="R22" s="323"/>
      <c r="S22" s="323"/>
      <c r="T22" s="323"/>
      <c r="U22" s="323"/>
      <c r="V22" s="323"/>
      <c r="W22" s="323"/>
      <c r="X22" s="323"/>
      <c r="Y22" s="323"/>
      <c r="Z22" s="323"/>
      <c r="AA22" s="323"/>
    </row>
    <row r="23" spans="1:27">
      <c r="B23" s="320" t="s">
        <v>11</v>
      </c>
      <c r="C23" s="320" t="s">
        <v>726</v>
      </c>
      <c r="G23" s="322">
        <f>G8*(1-G19)</f>
        <v>2090702.3417283949</v>
      </c>
      <c r="H23" s="322">
        <f>H8*(1-H19)</f>
        <v>2180341.2046300001</v>
      </c>
      <c r="I23" s="322">
        <f>I8*(1-I19)</f>
        <v>2273823.3337785113</v>
      </c>
      <c r="J23" s="322">
        <f t="shared" ref="J23:N23" si="2">J8*(1-J19)</f>
        <v>2371313.5092142643</v>
      </c>
      <c r="K23" s="322">
        <f t="shared" si="2"/>
        <v>2472983.5759218256</v>
      </c>
      <c r="L23" s="322">
        <f t="shared" si="2"/>
        <v>2579012.7467394737</v>
      </c>
      <c r="M23" s="322">
        <f t="shared" si="2"/>
        <v>2151670.3346047429</v>
      </c>
      <c r="N23" s="322">
        <f t="shared" si="2"/>
        <v>1682942.4001506909</v>
      </c>
      <c r="O23" s="322"/>
      <c r="P23" s="322"/>
      <c r="Q23" s="322"/>
      <c r="R23" s="322"/>
      <c r="S23" s="322"/>
      <c r="T23" s="322"/>
      <c r="U23" s="322"/>
      <c r="V23" s="322"/>
      <c r="W23" s="322"/>
      <c r="X23" s="322"/>
      <c r="Y23" s="322"/>
      <c r="Z23" s="322"/>
      <c r="AA23" s="322"/>
    </row>
    <row r="24" spans="1:27">
      <c r="B24" s="320" t="s">
        <v>11</v>
      </c>
      <c r="C24" s="320" t="s">
        <v>727</v>
      </c>
      <c r="G24" s="322">
        <f>G9*(1-G18)</f>
        <v>2059940.1486097085</v>
      </c>
      <c r="H24" s="322">
        <f>H9*(1-H18)</f>
        <v>2162182.3250833345</v>
      </c>
      <c r="I24" s="322">
        <f>I9*(1-I18)</f>
        <v>2251748.118074188</v>
      </c>
      <c r="J24" s="322">
        <f t="shared" ref="J24:N24" si="3">J9*(1-J18)</f>
        <v>2327680.0482578692</v>
      </c>
      <c r="K24" s="322">
        <f t="shared" si="3"/>
        <v>2393558.9664869718</v>
      </c>
      <c r="L24" s="322">
        <f t="shared" si="3"/>
        <v>2447050.610763215</v>
      </c>
      <c r="M24" s="322">
        <f t="shared" si="3"/>
        <v>2016369.7032688893</v>
      </c>
      <c r="N24" s="322">
        <f t="shared" si="3"/>
        <v>1557645.5957752168</v>
      </c>
      <c r="O24" s="322"/>
      <c r="P24" s="322"/>
      <c r="Q24" s="322"/>
      <c r="R24" s="322"/>
      <c r="S24" s="322"/>
      <c r="T24" s="322"/>
      <c r="U24" s="322"/>
      <c r="V24" s="322"/>
      <c r="W24" s="322"/>
      <c r="X24" s="322"/>
      <c r="Y24" s="322"/>
      <c r="Z24" s="322"/>
      <c r="AA24" s="322"/>
    </row>
    <row r="25" spans="1:27">
      <c r="B25" s="320" t="s">
        <v>1</v>
      </c>
      <c r="C25" s="320" t="s">
        <v>736</v>
      </c>
      <c r="G25" s="322"/>
      <c r="H25" s="322"/>
      <c r="I25" s="323"/>
      <c r="J25" s="323"/>
      <c r="K25" s="323"/>
      <c r="L25" s="323"/>
      <c r="M25" s="323"/>
      <c r="N25" s="323"/>
      <c r="O25" s="323">
        <f>('AMX Global Tab (C)'!T94-'AMX Global Tab (C)'!S94)*('AMX Global Tab (C)'!$E$106*(1+Inflation)^O1)*(1-O19)</f>
        <v>491660.43385053205</v>
      </c>
      <c r="P25" s="323">
        <f>('AMX Global Tab (C)'!U94-'AMX Global Tab (C)'!T94)*('AMX Global Tab (C)'!$E$106*(1+Inflation)^P1)*(1-P19)</f>
        <v>256370.18747593579</v>
      </c>
      <c r="Q25" s="323">
        <f>('AMX Global Tab (C)'!V94-'AMX Global Tab (C)'!U94)*('AMX Global Tab (C)'!$E$106*(1+Inflation)^Q1)*(1-Q19)</f>
        <v>0</v>
      </c>
      <c r="R25" s="322"/>
      <c r="S25" s="322"/>
      <c r="T25" s="322"/>
      <c r="U25" s="322"/>
      <c r="V25" s="322"/>
      <c r="W25" s="322"/>
      <c r="X25" s="322"/>
      <c r="Y25" s="322"/>
      <c r="Z25" s="322"/>
      <c r="AA25" s="322"/>
    </row>
    <row r="26" spans="1:27">
      <c r="B26" s="320" t="s">
        <v>1</v>
      </c>
      <c r="C26" s="320" t="s">
        <v>737</v>
      </c>
      <c r="G26" s="322"/>
      <c r="H26" s="322"/>
      <c r="I26" s="322"/>
      <c r="J26" s="322"/>
      <c r="K26" s="322"/>
      <c r="L26" s="322"/>
      <c r="M26" s="322"/>
      <c r="N26" s="322"/>
      <c r="O26" s="322">
        <f>O8*(1-O19)*'AMX Global Tab (C)'!$E$106/'AMX Global Tab (C)'!$E$103</f>
        <v>425755.96293413575</v>
      </c>
      <c r="P26" s="322">
        <f>P8*(1-P19)*'AMX Global Tab (C)'!$E$106/'AMX Global Tab (C)'!$E$103</f>
        <v>222005.12492246839</v>
      </c>
      <c r="Q26" s="322">
        <f>Q8*(1-Q19)*'AMX Global Tab (C)'!$E$106/'AMX Global Tab (C)'!$E$103</f>
        <v>0</v>
      </c>
      <c r="R26" s="322"/>
      <c r="S26" s="322"/>
      <c r="T26" s="322"/>
      <c r="U26" s="322"/>
      <c r="V26" s="322"/>
      <c r="W26" s="322"/>
      <c r="X26" s="322"/>
      <c r="Y26" s="322"/>
      <c r="Z26" s="322"/>
      <c r="AA26" s="322"/>
    </row>
    <row r="27" spans="1:27">
      <c r="B27" s="320" t="s">
        <v>1</v>
      </c>
      <c r="C27" s="320" t="s">
        <v>738</v>
      </c>
      <c r="I27" s="322"/>
      <c r="J27" s="322"/>
      <c r="K27" s="322"/>
      <c r="L27" s="322"/>
      <c r="M27" s="322"/>
      <c r="N27" s="322"/>
      <c r="O27" s="322">
        <f>O9*(1-O18)*'AMX Global Tab (C)'!$E$107/'AMX Global Tab (C)'!$E$100</f>
        <v>407325.9296484564</v>
      </c>
      <c r="P27" s="322">
        <f>P9*(1-P18)*'AMX Global Tab (C)'!$E$107/'AMX Global Tab (C)'!$E$100</f>
        <v>209772.85376895496</v>
      </c>
      <c r="Q27" s="322">
        <f>Q9*(1-Q18)*'AMX Global Tab (C)'!$E$107/'AMX Global Tab (C)'!$E$100</f>
        <v>0</v>
      </c>
    </row>
    <row r="28" spans="1:27">
      <c r="B28" s="320" t="s">
        <v>11</v>
      </c>
      <c r="C28" s="30" t="s">
        <v>749</v>
      </c>
      <c r="G28" s="323">
        <f>G12</f>
        <v>1056367.407132</v>
      </c>
      <c r="H28" s="323">
        <f>H12</f>
        <v>1088058.4293459598</v>
      </c>
      <c r="I28" s="323">
        <f>I12</f>
        <v>1120700.1822263387</v>
      </c>
      <c r="J28" s="323">
        <f>J12*(1-H19)</f>
        <v>1154321.1876931288</v>
      </c>
      <c r="K28" s="323">
        <f>K12*(1-I19)</f>
        <v>1188950.8233239225</v>
      </c>
      <c r="L28" s="323">
        <f t="shared" ref="L28:AA28" si="4">L12*(1-J19)</f>
        <v>1224619.3480236402</v>
      </c>
      <c r="M28" s="323">
        <f t="shared" si="4"/>
        <v>1261357.9284643496</v>
      </c>
      <c r="N28" s="323">
        <f t="shared" si="4"/>
        <v>1299198.6663182799</v>
      </c>
      <c r="O28" s="323">
        <f t="shared" si="4"/>
        <v>1070539.7010462626</v>
      </c>
      <c r="P28" s="323">
        <f t="shared" si="4"/>
        <v>826991.91905823781</v>
      </c>
      <c r="Q28" s="323">
        <f t="shared" si="4"/>
        <v>567867.78441999003</v>
      </c>
      <c r="R28" s="323"/>
      <c r="S28" s="323">
        <f t="shared" si="4"/>
        <v>0</v>
      </c>
      <c r="T28" s="323">
        <f t="shared" si="4"/>
        <v>0</v>
      </c>
      <c r="U28" s="323">
        <f t="shared" si="4"/>
        <v>0</v>
      </c>
      <c r="V28" s="323">
        <f t="shared" si="4"/>
        <v>0</v>
      </c>
      <c r="W28" s="323">
        <f t="shared" si="4"/>
        <v>0</v>
      </c>
      <c r="X28" s="323">
        <f t="shared" si="4"/>
        <v>0</v>
      </c>
      <c r="Y28" s="323">
        <f t="shared" si="4"/>
        <v>0</v>
      </c>
      <c r="Z28" s="323">
        <f t="shared" si="4"/>
        <v>0</v>
      </c>
      <c r="AA28" s="323">
        <f t="shared" si="4"/>
        <v>0</v>
      </c>
    </row>
    <row r="30" spans="1:27">
      <c r="A30" s="320" t="s">
        <v>720</v>
      </c>
    </row>
    <row r="31" spans="1:27">
      <c r="B31" s="320" t="s">
        <v>11</v>
      </c>
      <c r="C31" s="320" t="s">
        <v>711</v>
      </c>
      <c r="G31" s="322">
        <f>('AMX Global Tab (C)'!L94-'AMX Global Tab (C)'!K94)*(('AMX Global Tab (C)'!$E$26+'AMX Global Tab (C)'!$B$39)*(1+Inflation)^G1)*G19</f>
        <v>0</v>
      </c>
      <c r="H31" s="322">
        <f>('AMX Global Tab (C)'!M94-'AMX Global Tab (C)'!L94)*(('AMX Global Tab (C)'!$E$26+'AMX Global Tab (C)'!$B$39)*(1+Inflation)^H1)*H19</f>
        <v>0</v>
      </c>
      <c r="I31" s="322">
        <f>('AMX Global Tab (C)'!N94-'AMX Global Tab (C)'!M94)*(('AMX Global Tab (C)'!$E$26+'AMX Global Tab (C)'!$B$39)*(1+Inflation)^I1)*I19</f>
        <v>0</v>
      </c>
      <c r="J31" s="322">
        <f>('AMX Global Tab (C)'!O94-'AMX Global Tab (C)'!N94)*(('AMX Global Tab (C)'!$E$26+'AMX Global Tab (C)'!$B$39)*(1+Inflation)^J1)*J19</f>
        <v>0</v>
      </c>
      <c r="K31" s="322">
        <f>('AMX Global Tab (C)'!P94-'AMX Global Tab (C)'!O94)*(('AMX Global Tab (C)'!$E$26+'AMX Global Tab (C)'!$B$39)*(1+Inflation)^K1)*K19</f>
        <v>0</v>
      </c>
      <c r="L31" s="322">
        <f>('AMX Global Tab (C)'!Q94-'AMX Global Tab (C)'!P94)*(('AMX Global Tab (C)'!$E$26+'AMX Global Tab (C)'!$B$39)*(1+Inflation)^L1)*L19</f>
        <v>0</v>
      </c>
      <c r="M31" s="322">
        <f>('AMX Global Tab (C)'!R94-'AMX Global Tab (C)'!Q94)*(('AMX Global Tab (C)'!$E$26+'AMX Global Tab (C)'!$B$39)*(1+Inflation)^M1)*M19</f>
        <v>555135.19814710435</v>
      </c>
      <c r="N31" s="322">
        <f>('AMX Global Tab (C)'!S94-'AMX Global Tab (C)'!R94)*(('AMX Global Tab (C)'!$E$26+'AMX Global Tab (C)'!$B$39)*(1+Inflation)^N1)*N19</f>
        <v>1157873.2395353282</v>
      </c>
      <c r="O31" s="322">
        <f>('AMX Global Tab (C)'!T94-'AMX Global Tab (C)'!S94)*(('AMX Global Tab (C)'!$E$26+'AMX Global Tab (C)'!$B$39)*(1+Inflation)^O1)*O19</f>
        <v>1811275.5820206041</v>
      </c>
      <c r="P31" s="322">
        <f>('AMX Global Tab (C)'!U94-'AMX Global Tab (C)'!T94)*(('AMX Global Tab (C)'!$E$26+'AMX Global Tab (C)'!$B$39)*(1+Inflation)^P1)*P19</f>
        <v>2518578.6967996405</v>
      </c>
      <c r="Q31" s="322">
        <f>('AMX Global Tab (C)'!V94-'AMX Global Tab (C)'!U94)*(('AMX Global Tab (C)'!$E$26+'AMX Global Tab (C)'!$B$39)*(1+Inflation)^Q1)*Q19</f>
        <v>3283203.4480311745</v>
      </c>
      <c r="R31" s="322">
        <f>('AMX Global Tab (C)'!W94-'AMX Global Tab (C)'!V94)*(('AMX Global Tab (C)'!$E$26+'AMX Global Tab (C)'!$B$39)*(1+Inflation)^R1)*R19</f>
        <v>3423970.7958655013</v>
      </c>
      <c r="S31" s="322">
        <f>('AMX Global Tab (C)'!X94-'AMX Global Tab (C)'!W94)*(('AMX Global Tab (C)'!$E$26+'AMX Global Tab (C)'!$B$39)*(1+Inflation)^S1)*S19</f>
        <v>3570773.5437382269</v>
      </c>
      <c r="T31" s="322">
        <f>('AMX Global Tab (C)'!Y94-'AMX Global Tab (C)'!X94)*(('AMX Global Tab (C)'!$E$26+'AMX Global Tab (C)'!$B$39)*(1+Inflation)^T1)*T19</f>
        <v>3723870.4594259905</v>
      </c>
      <c r="U31" s="322">
        <f>('AMX Global Tab (C)'!Z94-'AMX Global Tab (C)'!Y94)*(('AMX Global Tab (C)'!$E$26+'AMX Global Tab (C)'!$B$39)*(1+Inflation)^U1)*U19</f>
        <v>3883531.4053738718</v>
      </c>
      <c r="V31" s="322">
        <f>('AMX Global Tab (C)'!AA94-'AMX Global Tab (C)'!Z94)*(('AMX Global Tab (C)'!$E$26+'AMX Global Tab (C)'!$B$39)*(1+Inflation)^V1)*V19</f>
        <v>4050037.8143792809</v>
      </c>
      <c r="W31" s="322">
        <f>('AMX Global Tab (C)'!AB94-'AMX Global Tab (C)'!AA94)*(('AMX Global Tab (C)'!$E$26+'AMX Global Tab (C)'!$B$39)*(1+Inflation)^W1)*W19</f>
        <v>4223683.185670794</v>
      </c>
      <c r="X31" s="322">
        <f>('AMX Global Tab (C)'!AC94-'AMX Global Tab (C)'!AB94)*(('AMX Global Tab (C)'!$E$26+'AMX Global Tab (C)'!$B$39)*(1+Inflation)^X1)*X19</f>
        <v>4404773.602256421</v>
      </c>
      <c r="Y31" s="322">
        <f>('AMX Global Tab (C)'!AD94-'AMX Global Tab (C)'!AC94)*(('AMX Global Tab (C)'!$E$26+'AMX Global Tab (C)'!$B$39)*(1+Inflation)^Y1)*Y19</f>
        <v>4593628.2704532053</v>
      </c>
      <c r="Z31" s="322">
        <f>('AMX Global Tab (C)'!AE94-'AMX Global Tab (C)'!AD94)*(('AMX Global Tab (C)'!$E$26+'AMX Global Tab (C)'!$B$39)*(1+Inflation)^Z1)*Z19</f>
        <v>4790580.0825488856</v>
      </c>
      <c r="AA31" s="322">
        <f>('AMX Global Tab (C)'!AF94-'AMX Global Tab (C)'!AE94)*(('AMX Global Tab (C)'!$E$26+'AMX Global Tab (C)'!$B$39)*(1+Inflation)^AA1)*AA19</f>
        <v>4995976.20358817</v>
      </c>
    </row>
    <row r="32" spans="1:27">
      <c r="B32" s="320" t="s">
        <v>11</v>
      </c>
      <c r="C32" s="320" t="s">
        <v>712</v>
      </c>
      <c r="G32" s="323"/>
      <c r="H32" s="323"/>
      <c r="I32" s="323">
        <f>('AMX Global Tab (C)'!L94*('AMX Global Tab (C)'!$E$26+'AMX Global Tab (C)'!$B$39)*'AMX Global Tab (C)'!$B$122*0.5*G19)*((1+Inflation)^I1)</f>
        <v>0</v>
      </c>
      <c r="J32" s="323">
        <f>('AMX Global Tab (C)'!M94*('AMX Global Tab (C)'!$E$26+'AMX Global Tab (C)'!$B$39)*'AMX Global Tab (C)'!$B$122*0.5*H19)*((1+Inflation)^J1)</f>
        <v>0</v>
      </c>
      <c r="K32" s="323">
        <f>('AMX Global Tab (C)'!N94*('AMX Global Tab (C)'!$E$26+'AMX Global Tab (C)'!$B$39)*'AMX Global Tab (C)'!$B$122*0.5*I19)*((1+Inflation)^K1)</f>
        <v>0</v>
      </c>
      <c r="L32" s="323">
        <f>('AMX Global Tab (C)'!O94*('AMX Global Tab (C)'!$E$26+'AMX Global Tab (C)'!$B$39)*'AMX Global Tab (C)'!$B$122*0.5*J19)*((1+Inflation)^L1)</f>
        <v>0</v>
      </c>
      <c r="M32" s="323">
        <f>('AMX Global Tab (C)'!P94*('AMX Global Tab (C)'!$E$26+'AMX Global Tab (C)'!$B$39)*'AMX Global Tab (C)'!$B$122*0.5*K19)*((1+Inflation)^M1)</f>
        <v>0</v>
      </c>
      <c r="N32" s="323">
        <f>('AMX Global Tab (C)'!Q94*('AMX Global Tab (C)'!$E$26+'AMX Global Tab (C)'!$B$39)*'AMX Global Tab (C)'!$B$122*0.5*L19)*((1+Inflation)^N1)</f>
        <v>0</v>
      </c>
      <c r="O32" s="323">
        <f>('AMX Global Tab (C)'!R94*('AMX Global Tab (C)'!$E$26+'AMX Global Tab (C)'!$B$39)*'AMX Global Tab (C)'!$B$122*M19)*((1+Inflation)^O1)</f>
        <v>162194.88339410833</v>
      </c>
      <c r="P32" s="323">
        <f>('AMX Global Tab (C)'!S94*('AMX Global Tab (C)'!$E$26+'AMX Global Tab (C)'!$B$39)*'AMX Global Tab (C)'!$B$122*N19)*((1+Inflation)^P1)</f>
        <v>338297.97803926142</v>
      </c>
      <c r="Q32" s="323">
        <f>('AMX Global Tab (C)'!T94*('AMX Global Tab (C)'!$E$26+'AMX Global Tab (C)'!$B$39)*'AMX Global Tab (C)'!$B$122*O19)*((1+Inflation)^Q1)</f>
        <v>529203.75577154197</v>
      </c>
      <c r="R32" s="323">
        <f>('AMX Global Tab (C)'!U94*('AMX Global Tab (C)'!$E$26+'AMX Global Tab (C)'!$B$39)*'AMX Global Tab (C)'!$B$122*P19)*((1+Inflation)^R1)</f>
        <v>735857.82240032917</v>
      </c>
      <c r="S32" s="323">
        <f>('AMX Global Tab (C)'!V94*('AMX Global Tab (C)'!$E$26+'AMX Global Tab (C)'!$B$39)*'AMX Global Tab (C)'!$B$122*Q19)*((1+Inflation)^S1)</f>
        <v>959259.65816967911</v>
      </c>
      <c r="T32" s="323">
        <f>('AMX Global Tab (C)'!W94*('AMX Global Tab (C)'!$E$26+'AMX Global Tab (C)'!$B$39)*'AMX Global Tab (C)'!$B$122*R19)*((1+Inflation)^T1)</f>
        <v>1000387.9160137043</v>
      </c>
      <c r="U32" s="323">
        <f>('AMX Global Tab (C)'!X94*('AMX Global Tab (C)'!$E$26+'AMX Global Tab (C)'!$B$39)*'AMX Global Tab (C)'!$B$122*S19)*((1+Inflation)^U1)</f>
        <v>1043279.5479127917</v>
      </c>
      <c r="V32" s="323">
        <f>('AMX Global Tab (C)'!Y94*('AMX Global Tab (C)'!$E$26+'AMX Global Tab (C)'!$B$39)*'AMX Global Tab (C)'!$B$122*T19)*((1+Inflation)^V1)</f>
        <v>1088010.1585295526</v>
      </c>
      <c r="W32" s="323">
        <f>('AMX Global Tab (C)'!Z94*('AMX Global Tab (C)'!$E$26+'AMX Global Tab (C)'!$B$39)*'AMX Global Tab (C)'!$B$122*U19)*((1+Inflation)^W1)</f>
        <v>1134658.5940765068</v>
      </c>
      <c r="X32" s="323">
        <f>('AMX Global Tab (C)'!AA94*('AMX Global Tab (C)'!$E$26+'AMX Global Tab (C)'!$B$39)*'AMX Global Tab (C)'!$B$122*V19)*((1+Inflation)^X1)</f>
        <v>1183307.0812975371</v>
      </c>
      <c r="Y32" s="323">
        <f>('AMX Global Tab (C)'!AB94*('AMX Global Tab (C)'!$E$26+'AMX Global Tab (C)'!$B$39)*'AMX Global Tab (C)'!$B$122*W19)*((1+Inflation)^Y1)</f>
        <v>1234041.3724081689</v>
      </c>
      <c r="Z32" s="323">
        <f>('AMX Global Tab (C)'!AC94*('AMX Global Tab (C)'!$E$26+'AMX Global Tab (C)'!$B$39)*'AMX Global Tab (C)'!$B$122*X19)*((1+Inflation)^Z1)</f>
        <v>1286950.896250169</v>
      </c>
      <c r="AA32" s="323">
        <f>('AMX Global Tab (C)'!AD94*('AMX Global Tab (C)'!$E$26+'AMX Global Tab (C)'!$B$39)*'AMX Global Tab (C)'!$B$122*Y19)*((1+Inflation)^AA1)</f>
        <v>1342128.9159268946</v>
      </c>
    </row>
    <row r="33" spans="2:27">
      <c r="B33" s="320" t="s">
        <v>11</v>
      </c>
      <c r="C33" s="320" t="s">
        <v>713</v>
      </c>
      <c r="G33" s="322">
        <f>('AMX Global Tab (C)'!L95-'AMX Global Tab (C)'!K95)*(('AMX Global Tab (C)'!$E$32+'AMX Global Tab (C)'!$B$43)*(1+Inflation)^G1)*G18</f>
        <v>0</v>
      </c>
      <c r="H33" s="322">
        <f>('AMX Global Tab (C)'!M95-'AMX Global Tab (C)'!L95)*(('AMX Global Tab (C)'!$E$32+'AMX Global Tab (C)'!$B$43)*(1+Inflation)^H1)*H18</f>
        <v>0</v>
      </c>
      <c r="I33" s="322">
        <f>('AMX Global Tab (C)'!N95-'AMX Global Tab (C)'!M95)*(('AMX Global Tab (C)'!$E$32+'AMX Global Tab (C)'!$B$43)*(1+Inflation)^I1)*I18</f>
        <v>0</v>
      </c>
      <c r="J33" s="322">
        <f>('AMX Global Tab (C)'!O95-'AMX Global Tab (C)'!N95)*(('AMX Global Tab (C)'!$E$32+'AMX Global Tab (C)'!$B$43)*(1+Inflation)^J1)*J18</f>
        <v>0</v>
      </c>
      <c r="K33" s="322">
        <f>('AMX Global Tab (C)'!P95-'AMX Global Tab (C)'!O95)*(('AMX Global Tab (C)'!$E$32+'AMX Global Tab (C)'!$B$43)*(1+Inflation)^K1)*K18</f>
        <v>0</v>
      </c>
      <c r="L33" s="322">
        <f>('AMX Global Tab (C)'!Q95-'AMX Global Tab (C)'!P95)*(('AMX Global Tab (C)'!$E$32+'AMX Global Tab (C)'!$B$43)*(1+Inflation)^L1)*L18</f>
        <v>0</v>
      </c>
      <c r="M33" s="322">
        <f>('AMX Global Tab (C)'!R95-'AMX Global Tab (C)'!Q95)*(('AMX Global Tab (C)'!$E$32+'AMX Global Tab (C)'!$B$43)*(1+Inflation)^M1)*M18</f>
        <v>304656.26664071681</v>
      </c>
      <c r="N33" s="322">
        <f>('AMX Global Tab (C)'!S95-'AMX Global Tab (C)'!R95)*(('AMX Global Tab (C)'!$E$32+'AMX Global Tab (C)'!$B$43)*(1+Inflation)^N1)*N18</f>
        <v>637005.7879190729</v>
      </c>
      <c r="O33" s="322">
        <f>('AMX Global Tab (C)'!T95-'AMX Global Tab (C)'!S95)*(('AMX Global Tab (C)'!$E$32+'AMX Global Tab (C)'!$B$43)*(1+Inflation)^O1)*O18</f>
        <v>998936.55146999855</v>
      </c>
      <c r="P33" s="322">
        <f>('AMX Global Tab (C)'!U95-'AMX Global Tab (C)'!T95)*(('AMX Global Tab (C)'!$E$32+'AMX Global Tab (C)'!$B$43)*(1+Inflation)^P1)*P18</f>
        <v>1392450.956979072</v>
      </c>
      <c r="Q33" s="322">
        <f>('AMX Global Tab (C)'!V95-'AMX Global Tab (C)'!U95)*(('AMX Global Tab (C)'!$E$32+'AMX Global Tab (C)'!$B$43)*(1+Inflation)^Q1)*Q18</f>
        <v>1819672.3162172202</v>
      </c>
      <c r="R33" s="322">
        <f>('AMX Global Tab (C)'!W95-'AMX Global Tab (C)'!V95)*(('AMX Global Tab (C)'!$E$32+'AMX Global Tab (C)'!$B$43)*(1+Inflation)^R1)*R18</f>
        <v>1902376.4229892967</v>
      </c>
      <c r="S33" s="322">
        <f>('AMX Global Tab (C)'!X95-'AMX Global Tab (C)'!W95)*(('AMX Global Tab (C)'!$E$32+'AMX Global Tab (C)'!$B$43)*(1+Inflation)^S1)*S18</f>
        <v>1988839.431414156</v>
      </c>
      <c r="T33" s="322">
        <f>('AMX Global Tab (C)'!Y95-'AMX Global Tab (C)'!X95)*(('AMX Global Tab (C)'!$E$32+'AMX Global Tab (C)'!$B$43)*(1+Inflation)^T1)*T18</f>
        <v>2079232.1835719282</v>
      </c>
      <c r="U33" s="322">
        <f>('AMX Global Tab (C)'!Z95-'AMX Global Tab (C)'!Y95)*(('AMX Global Tab (C)'!$E$32+'AMX Global Tab (C)'!$B$43)*(1+Inflation)^U1)*U18</f>
        <v>2173733.2863152707</v>
      </c>
      <c r="V33" s="322">
        <f>('AMX Global Tab (C)'!AA95-'AMX Global Tab (C)'!Z95)*(('AMX Global Tab (C)'!$E$32+'AMX Global Tab (C)'!$B$43)*(1+Inflation)^V1)*V18</f>
        <v>2272529.4641782925</v>
      </c>
      <c r="W33" s="322">
        <f>('AMX Global Tab (C)'!AB95-'AMX Global Tab (C)'!AA95)*(('AMX Global Tab (C)'!$E$32+'AMX Global Tab (C)'!$B$43)*(1+Inflation)^W1)*W18</f>
        <v>2375815.9283252126</v>
      </c>
      <c r="X33" s="322">
        <f>('AMX Global Tab (C)'!AC95-'AMX Global Tab (C)'!AB95)*(('AMX Global Tab (C)'!$E$32+'AMX Global Tab (C)'!$B$43)*(1+Inflation)^X1)*X18</f>
        <v>2483796.7622675952</v>
      </c>
      <c r="Y33" s="322">
        <f>('AMX Global Tab (C)'!AD95-'AMX Global Tab (C)'!AC95)*(('AMX Global Tab (C)'!$E$32+'AMX Global Tab (C)'!$B$43)*(1+Inflation)^Y1)*Y18</f>
        <v>2596685.3251126353</v>
      </c>
      <c r="Z33" s="322">
        <f>('AMX Global Tab (C)'!AE95-'AMX Global Tab (C)'!AD95)*(('AMX Global Tab (C)'!$E$32+'AMX Global Tab (C)'!$B$43)*(1+Inflation)^Z1)*Z18</f>
        <v>2714704.6731389971</v>
      </c>
      <c r="AA33" s="322">
        <f>('AMX Global Tab (C)'!AF95-'AMX Global Tab (C)'!AE95)*(('AMX Global Tab (C)'!$E$32+'AMX Global Tab (C)'!$B$43)*(1+Inflation)^AA1)*AA18</f>
        <v>2838088.0005331901</v>
      </c>
    </row>
    <row r="34" spans="2:27">
      <c r="B34" s="320" t="s">
        <v>11</v>
      </c>
      <c r="C34" s="320" t="s">
        <v>714</v>
      </c>
      <c r="G34" s="322"/>
      <c r="H34" s="322"/>
      <c r="I34" s="322">
        <f>('AMX Global Tab (C)'!L95*('AMX Global Tab (C)'!$E$32+'AMX Global Tab (C)'!$B$43)*'AMX Global Tab (C)'!$B$123*0.5*G18)*((1+Inflation)^I1)</f>
        <v>0</v>
      </c>
      <c r="J34" s="322">
        <f>('AMX Global Tab (C)'!M95*('AMX Global Tab (C)'!$E$32+'AMX Global Tab (C)'!$B$43)*'AMX Global Tab (C)'!$B$123*0.5*H18)*((1+Inflation)^J1)</f>
        <v>0</v>
      </c>
      <c r="K34" s="322">
        <f>('AMX Global Tab (C)'!N95*('AMX Global Tab (C)'!$E$32+'AMX Global Tab (C)'!$B$43)*'AMX Global Tab (C)'!$B$123*0.5*I18)*((1+Inflation)^K1)</f>
        <v>0</v>
      </c>
      <c r="L34" s="322">
        <f>('AMX Global Tab (C)'!O95*('AMX Global Tab (C)'!$E$32+'AMX Global Tab (C)'!$B$43)*'AMX Global Tab (C)'!$B$123*0.5*J18)*((1+Inflation)^L1)</f>
        <v>0</v>
      </c>
      <c r="M34" s="322">
        <f>('AMX Global Tab (C)'!P95*('AMX Global Tab (C)'!$E$32+'AMX Global Tab (C)'!$B$43)*'AMX Global Tab (C)'!$B$123*0.5*K18)*((1+Inflation)^M1)</f>
        <v>0</v>
      </c>
      <c r="N34" s="322">
        <f>('AMX Global Tab (C)'!Q95*('AMX Global Tab (C)'!$E$32+'AMX Global Tab (C)'!$B$43)*'AMX Global Tab (C)'!$B$123*0.5*L18)*((1+Inflation)^N1)</f>
        <v>0</v>
      </c>
      <c r="O34" s="322">
        <f>('AMX Global Tab (C)'!R95*('AMX Global Tab (C)'!$E$32+'AMX Global Tab (C)'!$B$43)*'AMX Global Tab (C)'!$B$123*M18)*((1+Inflation)^O1)</f>
        <v>67798.649360854048</v>
      </c>
      <c r="P34" s="322">
        <f>('AMX Global Tab (C)'!S95*('AMX Global Tab (C)'!$E$32+'AMX Global Tab (C)'!$B$43)*'AMX Global Tab (C)'!$B$123*N18)*((1+Inflation)^P1)</f>
        <v>141760.1959486097</v>
      </c>
      <c r="Q34" s="322">
        <f>('AMX Global Tab (C)'!T95*('AMX Global Tab (C)'!$E$32+'AMX Global Tab (C)'!$B$43)*'AMX Global Tab (C)'!$B$123*O18)*((1+Inflation)^Q1)</f>
        <v>222304.79528171098</v>
      </c>
      <c r="R34" s="322">
        <f>('AMX Global Tab (C)'!U95*('AMX Global Tab (C)'!$E$32+'AMX Global Tab (C)'!$B$43)*'AMX Global Tab (C)'!$B$123*P18)*((1+Inflation)^R1)</f>
        <v>309878.06430301961</v>
      </c>
      <c r="S34" s="322">
        <f>('AMX Global Tab (C)'!V95*('AMX Global Tab (C)'!$E$32+'AMX Global Tab (C)'!$B$43)*'AMX Global Tab (C)'!$B$123*Q18)*((1+Inflation)^S1)</f>
        <v>404952.5279069898</v>
      </c>
      <c r="T34" s="322">
        <f>('AMX Global Tab (C)'!W95*('AMX Global Tab (C)'!$E$32+'AMX Global Tab (C)'!$B$43)*'AMX Global Tab (C)'!$B$123*R18)*((1+Inflation)^T1)</f>
        <v>423357.62030036247</v>
      </c>
      <c r="U34" s="322">
        <f>('AMX Global Tab (C)'!X95*('AMX Global Tab (C)'!$E$32+'AMX Global Tab (C)'!$B$43)*'AMX Global Tab (C)'!$B$123*S18)*((1+Inflation)^U1)</f>
        <v>442599.22414301394</v>
      </c>
      <c r="V34" s="322">
        <f>('AMX Global Tab (C)'!Y95*('AMX Global Tab (C)'!$E$32+'AMX Global Tab (C)'!$B$43)*'AMX Global Tab (C)'!$B$123*T18)*((1+Inflation)^V1)</f>
        <v>462715.35888031375</v>
      </c>
      <c r="W34" s="322">
        <f>('AMX Global Tab (C)'!Z95*('AMX Global Tab (C)'!$E$32+'AMX Global Tab (C)'!$B$43)*'AMX Global Tab (C)'!$B$123*U18)*((1+Inflation)^W1)</f>
        <v>483745.771941424</v>
      </c>
      <c r="X34" s="322">
        <f>('AMX Global Tab (C)'!AA95*('AMX Global Tab (C)'!$E$32+'AMX Global Tab (C)'!$B$43)*'AMX Global Tab (C)'!$B$123*V18)*((1+Inflation)^X1)</f>
        <v>505732.0172761617</v>
      </c>
      <c r="Y34" s="322">
        <f>('AMX Global Tab (C)'!AB95*('AMX Global Tab (C)'!$E$32+'AMX Global Tab (C)'!$B$43)*'AMX Global Tab (C)'!$B$123*W18)*((1+Inflation)^Y1)</f>
        <v>528717.53746136313</v>
      </c>
      <c r="Z34" s="322">
        <f>('AMX Global Tab (C)'!AC95*('AMX Global Tab (C)'!$E$32+'AMX Global Tab (C)'!$B$43)*'AMX Global Tab (C)'!$B$123*X18)*((1+Inflation)^Z1)</f>
        <v>552747.74953898205</v>
      </c>
      <c r="AA34" s="322">
        <f>('AMX Global Tab (C)'!AD95*('AMX Global Tab (C)'!$E$32+'AMX Global Tab (C)'!$B$43)*'AMX Global Tab (C)'!$B$123*Y18)*((1+Inflation)^AA1)</f>
        <v>577870.13475552865</v>
      </c>
    </row>
    <row r="35" spans="2:27">
      <c r="B35" s="320" t="s">
        <v>11</v>
      </c>
      <c r="C35" s="30" t="s">
        <v>752</v>
      </c>
      <c r="G35" s="322" t="e">
        <f>SUM('AMX Global Tab (C)'!$I$146:$I$148)*'MM Repl Benefit 2023'!G20*((1+Inflation)^G1)</f>
        <v>#VALUE!</v>
      </c>
      <c r="H35" s="322" t="e">
        <f>SUM('AMX Global Tab (C)'!$I$146:$I$148)*'MM Repl Benefit 2023'!H20*((1+Inflation)^H1)</f>
        <v>#VALUE!</v>
      </c>
      <c r="I35" s="322" t="e">
        <f>SUM('AMX Global Tab (C)'!$I$146:$I$148)*'MM Repl Benefit 2023'!I20*((1+Inflation)^I1)</f>
        <v>#VALUE!</v>
      </c>
      <c r="J35" s="322" t="e">
        <f>SUM('AMX Global Tab (C)'!$I$146:$I$148)*'MM Repl Benefit 2023'!J20*((1+Inflation)^J1)</f>
        <v>#VALUE!</v>
      </c>
      <c r="K35" s="322" t="e">
        <f>SUM('AMX Global Tab (C)'!$I$146:$I$148)*'MM Repl Benefit 2023'!K20*((1+Inflation)^K1)</f>
        <v>#VALUE!</v>
      </c>
      <c r="L35" s="322" t="e">
        <f>SUM('AMX Global Tab (C)'!$I$146:$I$148)*'MM Repl Benefit 2023'!L20*((1+Inflation)^L1)</f>
        <v>#VALUE!</v>
      </c>
      <c r="M35" s="322" t="e">
        <f>SUM('AMX Global Tab (C)'!$I$146:$I$148)*'MM Repl Benefit 2023'!M20*((1+Inflation)^M1)</f>
        <v>#VALUE!</v>
      </c>
      <c r="N35" s="322" t="e">
        <f>SUM('AMX Global Tab (C)'!$I$146:$I$148)*'MM Repl Benefit 2023'!N20*((1+Inflation)^N1)</f>
        <v>#VALUE!</v>
      </c>
      <c r="O35" s="322" t="e">
        <f>SUM('AMX Global Tab (C)'!$I$146:$I$148)*'MM Repl Benefit 2023'!O20*((1+Inflation)^O1)</f>
        <v>#VALUE!</v>
      </c>
      <c r="P35" s="322" t="e">
        <f>SUM('AMX Global Tab (C)'!$I$146:$I$148)*'MM Repl Benefit 2023'!P20*((1+Inflation)^P1)</f>
        <v>#VALUE!</v>
      </c>
      <c r="Q35" s="322" t="e">
        <f>SUM('AMX Global Tab (C)'!$I$146:$I$148)*'MM Repl Benefit 2023'!Q20*((1+Inflation)^Q1)</f>
        <v>#VALUE!</v>
      </c>
      <c r="R35" s="322" t="e">
        <f>SUM('AMX Global Tab (C)'!$I$146:$I$148)*'MM Repl Benefit 2023'!R20*((1+Inflation)^R1)</f>
        <v>#VALUE!</v>
      </c>
      <c r="S35" s="322" t="e">
        <f>SUM('AMX Global Tab (C)'!$I$146:$I$148)*'MM Repl Benefit 2023'!S20*((1+Inflation)^S1)</f>
        <v>#VALUE!</v>
      </c>
      <c r="T35" s="322" t="e">
        <f>SUM('AMX Global Tab (C)'!$I$146:$I$148)*'MM Repl Benefit 2023'!T20*((1+Inflation)^T1)</f>
        <v>#VALUE!</v>
      </c>
      <c r="U35" s="322" t="e">
        <f>SUM('AMX Global Tab (C)'!$I$146:$I$148)*'MM Repl Benefit 2023'!U20*((1+Inflation)^U1)</f>
        <v>#VALUE!</v>
      </c>
      <c r="V35" s="322" t="e">
        <f>SUM('AMX Global Tab (C)'!$I$146:$I$148)*'MM Repl Benefit 2023'!V20*((1+Inflation)^V1)</f>
        <v>#VALUE!</v>
      </c>
      <c r="W35" s="322" t="e">
        <f>SUM('AMX Global Tab (C)'!$I$146:$I$148)*'MM Repl Benefit 2023'!W20*((1+Inflation)^W1)</f>
        <v>#VALUE!</v>
      </c>
      <c r="X35" s="322" t="e">
        <f>SUM('AMX Global Tab (C)'!$I$146:$I$148)*'MM Repl Benefit 2023'!X20*((1+Inflation)^X1)</f>
        <v>#VALUE!</v>
      </c>
      <c r="Y35" s="322" t="e">
        <f>SUM('AMX Global Tab (C)'!$I$146:$I$148)*'MM Repl Benefit 2023'!Y20*((1+Inflation)^Y1)</f>
        <v>#VALUE!</v>
      </c>
      <c r="Z35" s="322" t="e">
        <f>SUM('AMX Global Tab (C)'!$I$146:$I$148)*'MM Repl Benefit 2023'!Z20*((1+Inflation)^Z1)</f>
        <v>#VALUE!</v>
      </c>
      <c r="AA35" s="322" t="e">
        <f>SUM('AMX Global Tab (C)'!$I$146:$I$148)*'MM Repl Benefit 2023'!AA20*((1+Inflation)^AA1)</f>
        <v>#VALUE!</v>
      </c>
    </row>
    <row r="36" spans="2:27">
      <c r="G36" s="322"/>
      <c r="H36" s="322"/>
      <c r="I36" s="322"/>
      <c r="J36" s="322"/>
      <c r="K36" s="322"/>
      <c r="L36" s="322"/>
      <c r="M36" s="322"/>
      <c r="N36" s="322"/>
      <c r="O36" s="322"/>
      <c r="P36" s="322"/>
      <c r="Q36" s="322"/>
      <c r="R36" s="322"/>
      <c r="S36" s="322"/>
      <c r="T36" s="322"/>
      <c r="U36" s="322"/>
      <c r="V36" s="322"/>
      <c r="W36" s="322"/>
      <c r="X36" s="322"/>
      <c r="Y36" s="322"/>
      <c r="Z36" s="322"/>
      <c r="AA36" s="322"/>
    </row>
    <row r="37" spans="2:27">
      <c r="C37" s="321" t="s">
        <v>709</v>
      </c>
      <c r="D37" s="323" t="e">
        <f>SUM(G38:AA38)</f>
        <v>#VALUE!</v>
      </c>
    </row>
    <row r="38" spans="2:27">
      <c r="C38" s="321" t="s">
        <v>695</v>
      </c>
      <c r="D38" s="325" t="e">
        <f>NPV('AMX Global Tab (C)'!$B$13,G38:AA38)</f>
        <v>#VALUE!</v>
      </c>
      <c r="G38" s="323" t="e">
        <f t="shared" ref="G38:AA38" si="5">SUM(G22:G35)</f>
        <v>#VALUE!</v>
      </c>
      <c r="H38" s="323" t="e">
        <f t="shared" si="5"/>
        <v>#VALUE!</v>
      </c>
      <c r="I38" s="323" t="e">
        <f t="shared" si="5"/>
        <v>#VALUE!</v>
      </c>
      <c r="J38" s="323" t="e">
        <f t="shared" si="5"/>
        <v>#VALUE!</v>
      </c>
      <c r="K38" s="323" t="e">
        <f t="shared" si="5"/>
        <v>#VALUE!</v>
      </c>
      <c r="L38" s="323" t="e">
        <f t="shared" si="5"/>
        <v>#VALUE!</v>
      </c>
      <c r="M38" s="323" t="e">
        <f t="shared" si="5"/>
        <v>#VALUE!</v>
      </c>
      <c r="N38" s="323" t="e">
        <f t="shared" si="5"/>
        <v>#VALUE!</v>
      </c>
      <c r="O38" s="323" t="e">
        <f t="shared" si="5"/>
        <v>#VALUE!</v>
      </c>
      <c r="P38" s="323" t="e">
        <f t="shared" si="5"/>
        <v>#VALUE!</v>
      </c>
      <c r="Q38" s="323" t="e">
        <f t="shared" si="5"/>
        <v>#VALUE!</v>
      </c>
      <c r="R38" s="323" t="e">
        <f t="shared" si="5"/>
        <v>#VALUE!</v>
      </c>
      <c r="S38" s="323" t="e">
        <f t="shared" si="5"/>
        <v>#VALUE!</v>
      </c>
      <c r="T38" s="323" t="e">
        <f t="shared" si="5"/>
        <v>#VALUE!</v>
      </c>
      <c r="U38" s="323" t="e">
        <f t="shared" si="5"/>
        <v>#VALUE!</v>
      </c>
      <c r="V38" s="323" t="e">
        <f t="shared" si="5"/>
        <v>#VALUE!</v>
      </c>
      <c r="W38" s="323" t="e">
        <f t="shared" si="5"/>
        <v>#VALUE!</v>
      </c>
      <c r="X38" s="323" t="e">
        <f t="shared" si="5"/>
        <v>#VALUE!</v>
      </c>
      <c r="Y38" s="323" t="e">
        <f t="shared" si="5"/>
        <v>#VALUE!</v>
      </c>
      <c r="Z38" s="323" t="e">
        <f t="shared" si="5"/>
        <v>#VALUE!</v>
      </c>
      <c r="AA38" s="323" t="e">
        <f t="shared" si="5"/>
        <v>#VALUE!</v>
      </c>
    </row>
    <row r="40" spans="2:27" s="290" customFormat="1"/>
    <row r="41" spans="2:27">
      <c r="F41" s="1">
        <v>1</v>
      </c>
      <c r="G41" s="1">
        <v>2</v>
      </c>
      <c r="H41" s="1">
        <v>3</v>
      </c>
      <c r="I41" s="1">
        <v>4</v>
      </c>
      <c r="J41" s="1">
        <v>5</v>
      </c>
      <c r="K41" s="1">
        <v>6</v>
      </c>
      <c r="L41" s="1">
        <v>7</v>
      </c>
      <c r="M41" s="1">
        <v>8</v>
      </c>
      <c r="N41" s="1">
        <v>9</v>
      </c>
      <c r="O41" s="1">
        <v>10</v>
      </c>
      <c r="P41" s="1">
        <v>11</v>
      </c>
      <c r="Q41" s="1">
        <v>12</v>
      </c>
      <c r="R41" s="1">
        <v>13</v>
      </c>
      <c r="S41" s="1">
        <v>14</v>
      </c>
      <c r="T41" s="1">
        <v>15</v>
      </c>
      <c r="U41" s="1">
        <v>16</v>
      </c>
      <c r="V41" s="1">
        <v>17</v>
      </c>
      <c r="W41" s="1">
        <v>18</v>
      </c>
      <c r="X41" s="1">
        <v>19</v>
      </c>
      <c r="Y41" s="1">
        <v>20</v>
      </c>
      <c r="Z41" s="1">
        <v>21</v>
      </c>
      <c r="AA41" s="1">
        <v>22</v>
      </c>
    </row>
    <row r="42" spans="2:27">
      <c r="C42" s="3" t="s">
        <v>680</v>
      </c>
      <c r="G42" s="110" t="e">
        <f>G15-G38</f>
        <v>#VALUE!</v>
      </c>
      <c r="H42" s="110" t="e">
        <f t="shared" ref="H42:AA42" si="6">H15-H38</f>
        <v>#VALUE!</v>
      </c>
      <c r="I42" s="110" t="e">
        <f t="shared" si="6"/>
        <v>#VALUE!</v>
      </c>
      <c r="J42" s="110" t="e">
        <f t="shared" si="6"/>
        <v>#VALUE!</v>
      </c>
      <c r="K42" s="110" t="e">
        <f t="shared" si="6"/>
        <v>#VALUE!</v>
      </c>
      <c r="L42" s="110" t="e">
        <f t="shared" si="6"/>
        <v>#VALUE!</v>
      </c>
      <c r="M42" s="110" t="e">
        <f t="shared" si="6"/>
        <v>#VALUE!</v>
      </c>
      <c r="N42" s="110" t="e">
        <f t="shared" si="6"/>
        <v>#VALUE!</v>
      </c>
      <c r="O42" s="110" t="e">
        <f t="shared" si="6"/>
        <v>#VALUE!</v>
      </c>
      <c r="P42" s="110" t="e">
        <f t="shared" si="6"/>
        <v>#VALUE!</v>
      </c>
      <c r="Q42" s="110" t="e">
        <f t="shared" si="6"/>
        <v>#VALUE!</v>
      </c>
      <c r="R42" s="110" t="e">
        <f t="shared" si="6"/>
        <v>#VALUE!</v>
      </c>
      <c r="S42" s="110" t="e">
        <f t="shared" si="6"/>
        <v>#VALUE!</v>
      </c>
      <c r="T42" s="110" t="e">
        <f t="shared" si="6"/>
        <v>#VALUE!</v>
      </c>
      <c r="U42" s="110" t="e">
        <f t="shared" si="6"/>
        <v>#VALUE!</v>
      </c>
      <c r="V42" s="110" t="e">
        <f t="shared" si="6"/>
        <v>#VALUE!</v>
      </c>
      <c r="W42" s="110" t="e">
        <f t="shared" si="6"/>
        <v>#VALUE!</v>
      </c>
      <c r="X42" s="110" t="e">
        <f t="shared" si="6"/>
        <v>#VALUE!</v>
      </c>
      <c r="Y42" s="110" t="e">
        <f t="shared" si="6"/>
        <v>#VALUE!</v>
      </c>
      <c r="Z42" s="110" t="e">
        <f t="shared" si="6"/>
        <v>#VALUE!</v>
      </c>
      <c r="AA42" s="110" t="e">
        <f t="shared" si="6"/>
        <v>#VALUE!</v>
      </c>
    </row>
    <row r="43" spans="2:27">
      <c r="C43" s="3" t="s">
        <v>679</v>
      </c>
      <c r="G43" s="112" t="e">
        <f t="shared" ref="G43:AA43" si="7">G42/((1+Inflation)^G41)</f>
        <v>#VALUE!</v>
      </c>
      <c r="H43" s="112" t="e">
        <f t="shared" si="7"/>
        <v>#VALUE!</v>
      </c>
      <c r="I43" s="112" t="e">
        <f t="shared" si="7"/>
        <v>#VALUE!</v>
      </c>
      <c r="J43" s="112" t="e">
        <f t="shared" si="7"/>
        <v>#VALUE!</v>
      </c>
      <c r="K43" s="112" t="e">
        <f t="shared" si="7"/>
        <v>#VALUE!</v>
      </c>
      <c r="L43" s="112" t="e">
        <f t="shared" si="7"/>
        <v>#VALUE!</v>
      </c>
      <c r="M43" s="112" t="e">
        <f t="shared" si="7"/>
        <v>#VALUE!</v>
      </c>
      <c r="N43" s="112" t="e">
        <f t="shared" si="7"/>
        <v>#VALUE!</v>
      </c>
      <c r="O43" s="112" t="e">
        <f t="shared" si="7"/>
        <v>#VALUE!</v>
      </c>
      <c r="P43" s="112" t="e">
        <f t="shared" si="7"/>
        <v>#VALUE!</v>
      </c>
      <c r="Q43" s="112" t="e">
        <f t="shared" si="7"/>
        <v>#VALUE!</v>
      </c>
      <c r="R43" s="112" t="e">
        <f t="shared" si="7"/>
        <v>#VALUE!</v>
      </c>
      <c r="S43" s="112" t="e">
        <f t="shared" si="7"/>
        <v>#VALUE!</v>
      </c>
      <c r="T43" s="112" t="e">
        <f t="shared" si="7"/>
        <v>#VALUE!</v>
      </c>
      <c r="U43" s="112" t="e">
        <f t="shared" si="7"/>
        <v>#VALUE!</v>
      </c>
      <c r="V43" s="112" t="e">
        <f t="shared" si="7"/>
        <v>#VALUE!</v>
      </c>
      <c r="W43" s="112" t="e">
        <f t="shared" si="7"/>
        <v>#VALUE!</v>
      </c>
      <c r="X43" s="112" t="e">
        <f t="shared" si="7"/>
        <v>#VALUE!</v>
      </c>
      <c r="Y43" s="112" t="e">
        <f t="shared" si="7"/>
        <v>#VALUE!</v>
      </c>
      <c r="Z43" s="112" t="e">
        <f t="shared" si="7"/>
        <v>#VALUE!</v>
      </c>
      <c r="AA43" s="112" t="e">
        <f t="shared" si="7"/>
        <v>#VALUE!</v>
      </c>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92D050"/>
  </sheetPr>
  <dimension ref="A1:AD11"/>
  <sheetViews>
    <sheetView workbookViewId="0">
      <selection activeCell="A41" sqref="A41"/>
    </sheetView>
  </sheetViews>
  <sheetFormatPr defaultColWidth="9.1796875" defaultRowHeight="14.5"/>
  <cols>
    <col min="1" max="1" width="36.26953125" style="320" customWidth="1"/>
    <col min="2" max="2" width="14.26953125" style="320" customWidth="1"/>
    <col min="3" max="4" width="9.1796875" style="320"/>
    <col min="5" max="6" width="9.26953125" style="320" bestFit="1" customWidth="1"/>
    <col min="7" max="13" width="10.54296875" style="320" bestFit="1" customWidth="1"/>
    <col min="14" max="30" width="11.54296875" style="320" bestFit="1" customWidth="1"/>
    <col min="31" max="16384" width="9.1796875" style="320"/>
  </cols>
  <sheetData>
    <row r="1" spans="1:30">
      <c r="B1" s="320" t="s">
        <v>609</v>
      </c>
      <c r="D1" s="212">
        <v>2014</v>
      </c>
      <c r="E1" s="212">
        <v>2015</v>
      </c>
      <c r="F1" s="212">
        <v>2016</v>
      </c>
      <c r="G1" s="212">
        <v>2017</v>
      </c>
      <c r="H1" s="212">
        <v>2018</v>
      </c>
      <c r="I1" s="212">
        <v>2019</v>
      </c>
      <c r="J1" s="212">
        <v>2020</v>
      </c>
      <c r="K1" s="212">
        <v>2021</v>
      </c>
      <c r="L1" s="212">
        <v>2022</v>
      </c>
      <c r="M1" s="212">
        <v>2023</v>
      </c>
      <c r="N1" s="212">
        <v>2024</v>
      </c>
      <c r="O1" s="212">
        <v>2025</v>
      </c>
      <c r="P1" s="212">
        <v>2026</v>
      </c>
      <c r="Q1" s="212">
        <v>2027</v>
      </c>
      <c r="R1" s="264">
        <v>2028</v>
      </c>
      <c r="S1" s="264">
        <v>2029</v>
      </c>
      <c r="T1" s="264">
        <v>2030</v>
      </c>
      <c r="U1" s="264">
        <v>2031</v>
      </c>
      <c r="V1" s="264">
        <v>2032</v>
      </c>
      <c r="W1" s="264">
        <v>2033</v>
      </c>
      <c r="X1" s="264">
        <v>2034</v>
      </c>
      <c r="Y1" s="264">
        <v>2035</v>
      </c>
      <c r="Z1" s="264">
        <v>2036</v>
      </c>
      <c r="AA1" s="264">
        <v>2037</v>
      </c>
      <c r="AB1" s="264">
        <v>2038</v>
      </c>
      <c r="AC1" s="264">
        <v>2039</v>
      </c>
      <c r="AD1" s="264">
        <v>2040</v>
      </c>
    </row>
    <row r="2" spans="1:30">
      <c r="A2" s="320" t="s">
        <v>610</v>
      </c>
      <c r="E2" s="320">
        <v>0</v>
      </c>
      <c r="F2" s="320">
        <v>0</v>
      </c>
      <c r="G2" s="320">
        <v>0</v>
      </c>
      <c r="H2" s="320">
        <v>0</v>
      </c>
      <c r="I2" s="320">
        <v>0</v>
      </c>
      <c r="J2" s="320">
        <v>0</v>
      </c>
      <c r="K2" s="320">
        <v>0</v>
      </c>
      <c r="L2" s="320">
        <v>0</v>
      </c>
      <c r="M2" s="320">
        <v>5</v>
      </c>
      <c r="N2" s="320">
        <f>M2+40</f>
        <v>45</v>
      </c>
      <c r="O2" s="320">
        <f t="shared" ref="O2" si="0">N2+40</f>
        <v>85</v>
      </c>
      <c r="P2" s="320">
        <f t="shared" ref="P2" si="1">O2+40</f>
        <v>125</v>
      </c>
      <c r="Q2" s="320">
        <f t="shared" ref="Q2" si="2">P2+40</f>
        <v>165</v>
      </c>
      <c r="R2" s="320">
        <f t="shared" ref="R2" si="3">Q2+40</f>
        <v>205</v>
      </c>
      <c r="S2" s="320">
        <f t="shared" ref="S2" si="4">R2+40</f>
        <v>245</v>
      </c>
      <c r="T2" s="320">
        <f t="shared" ref="T2" si="5">S2+40</f>
        <v>285</v>
      </c>
      <c r="U2" s="320">
        <f t="shared" ref="U2" si="6">T2+40</f>
        <v>325</v>
      </c>
      <c r="V2" s="320">
        <f t="shared" ref="V2" si="7">U2+40</f>
        <v>365</v>
      </c>
      <c r="W2" s="320">
        <f t="shared" ref="W2" si="8">V2+40</f>
        <v>405</v>
      </c>
      <c r="X2" s="320">
        <f t="shared" ref="X2" si="9">W2+40</f>
        <v>445</v>
      </c>
      <c r="Y2" s="320">
        <f t="shared" ref="Y2" si="10">X2+40</f>
        <v>485</v>
      </c>
      <c r="Z2" s="320">
        <f t="shared" ref="Z2" si="11">Y2+40</f>
        <v>525</v>
      </c>
      <c r="AA2" s="320">
        <f t="shared" ref="AA2" si="12">Z2+40</f>
        <v>565</v>
      </c>
      <c r="AB2" s="320">
        <f t="shared" ref="AB2:AD2" si="13">AA2</f>
        <v>565</v>
      </c>
      <c r="AC2" s="320">
        <f t="shared" si="13"/>
        <v>565</v>
      </c>
      <c r="AD2" s="320">
        <f t="shared" si="13"/>
        <v>565</v>
      </c>
    </row>
    <row r="3" spans="1:30">
      <c r="A3" s="320" t="s">
        <v>611</v>
      </c>
      <c r="E3" s="322">
        <v>120</v>
      </c>
      <c r="F3" s="322">
        <v>120</v>
      </c>
      <c r="G3" s="322">
        <f t="shared" ref="G3:AD3" si="14">F3*(1+Inflation)</f>
        <v>123.60000000000001</v>
      </c>
      <c r="H3" s="322">
        <f t="shared" si="14"/>
        <v>127.30800000000001</v>
      </c>
      <c r="I3" s="322">
        <f t="shared" si="14"/>
        <v>131.12724</v>
      </c>
      <c r="J3" s="322">
        <f t="shared" si="14"/>
        <v>135.06105719999999</v>
      </c>
      <c r="K3" s="322">
        <f t="shared" si="14"/>
        <v>139.112888916</v>
      </c>
      <c r="L3" s="322">
        <f t="shared" si="14"/>
        <v>143.28627558348001</v>
      </c>
      <c r="M3" s="322">
        <f t="shared" si="14"/>
        <v>147.58486385098442</v>
      </c>
      <c r="N3" s="322">
        <f t="shared" si="14"/>
        <v>152.01240976651397</v>
      </c>
      <c r="O3" s="322">
        <f t="shared" si="14"/>
        <v>156.57278205950939</v>
      </c>
      <c r="P3" s="322">
        <f t="shared" si="14"/>
        <v>161.26996552129467</v>
      </c>
      <c r="Q3" s="322">
        <f t="shared" si="14"/>
        <v>166.1080644869335</v>
      </c>
      <c r="R3" s="322">
        <f t="shared" si="14"/>
        <v>171.0913064215415</v>
      </c>
      <c r="S3" s="322">
        <f t="shared" si="14"/>
        <v>176.22404561418776</v>
      </c>
      <c r="T3" s="322">
        <f t="shared" si="14"/>
        <v>181.5107669826134</v>
      </c>
      <c r="U3" s="322">
        <f t="shared" si="14"/>
        <v>186.95608999209182</v>
      </c>
      <c r="V3" s="322">
        <f t="shared" si="14"/>
        <v>192.56477269185459</v>
      </c>
      <c r="W3" s="322">
        <f t="shared" si="14"/>
        <v>198.34171587261022</v>
      </c>
      <c r="X3" s="322">
        <f t="shared" si="14"/>
        <v>204.29196734878855</v>
      </c>
      <c r="Y3" s="322">
        <f t="shared" si="14"/>
        <v>210.42072636925221</v>
      </c>
      <c r="Z3" s="322">
        <f t="shared" si="14"/>
        <v>216.73334816032977</v>
      </c>
      <c r="AA3" s="322">
        <f t="shared" si="14"/>
        <v>223.23534860513968</v>
      </c>
      <c r="AB3" s="322">
        <f t="shared" si="14"/>
        <v>229.93240906329387</v>
      </c>
      <c r="AC3" s="322">
        <f t="shared" si="14"/>
        <v>236.8303813351927</v>
      </c>
      <c r="AD3" s="322">
        <f t="shared" si="14"/>
        <v>243.93529277524848</v>
      </c>
    </row>
    <row r="4" spans="1:30">
      <c r="A4" s="320" t="s">
        <v>612</v>
      </c>
      <c r="E4" s="322">
        <f>E2*E3</f>
        <v>0</v>
      </c>
      <c r="F4" s="322">
        <v>0</v>
      </c>
      <c r="G4" s="322">
        <v>0</v>
      </c>
      <c r="H4" s="322">
        <v>0</v>
      </c>
      <c r="I4" s="322">
        <f t="shared" ref="I4:AD4" si="15">I2*I3</f>
        <v>0</v>
      </c>
      <c r="J4" s="322">
        <f t="shared" si="15"/>
        <v>0</v>
      </c>
      <c r="K4" s="322">
        <f t="shared" si="15"/>
        <v>0</v>
      </c>
      <c r="L4" s="322">
        <f t="shared" si="15"/>
        <v>0</v>
      </c>
      <c r="M4" s="322">
        <f t="shared" si="15"/>
        <v>737.92431925492212</v>
      </c>
      <c r="N4" s="322">
        <f t="shared" si="15"/>
        <v>6840.5584394931284</v>
      </c>
      <c r="O4" s="322">
        <f t="shared" si="15"/>
        <v>13308.686475058299</v>
      </c>
      <c r="P4" s="322">
        <f t="shared" si="15"/>
        <v>20158.745690161832</v>
      </c>
      <c r="Q4" s="322">
        <f t="shared" si="15"/>
        <v>27407.830640344029</v>
      </c>
      <c r="R4" s="322">
        <f t="shared" si="15"/>
        <v>35073.717816416007</v>
      </c>
      <c r="S4" s="322">
        <f t="shared" si="15"/>
        <v>43174.891175475997</v>
      </c>
      <c r="T4" s="322">
        <f t="shared" si="15"/>
        <v>51730.568590044822</v>
      </c>
      <c r="U4" s="322">
        <f t="shared" si="15"/>
        <v>60760.729247429845</v>
      </c>
      <c r="V4" s="322">
        <f t="shared" si="15"/>
        <v>70286.142032526928</v>
      </c>
      <c r="W4" s="322">
        <f t="shared" si="15"/>
        <v>80328.394928407142</v>
      </c>
      <c r="X4" s="322">
        <f t="shared" si="15"/>
        <v>90909.925470210903</v>
      </c>
      <c r="Y4" s="322">
        <f t="shared" si="15"/>
        <v>102054.05228908733</v>
      </c>
      <c r="Z4" s="322">
        <f t="shared" si="15"/>
        <v>113785.00778417313</v>
      </c>
      <c r="AA4" s="322">
        <f t="shared" si="15"/>
        <v>126127.97196190392</v>
      </c>
      <c r="AB4" s="322">
        <f t="shared" si="15"/>
        <v>129911.81112076103</v>
      </c>
      <c r="AC4" s="322">
        <f t="shared" si="15"/>
        <v>133809.16545438388</v>
      </c>
      <c r="AD4" s="322">
        <f t="shared" si="15"/>
        <v>137823.44041801538</v>
      </c>
    </row>
    <row r="6" spans="1:30">
      <c r="A6" s="320" t="s">
        <v>613</v>
      </c>
      <c r="B6" s="323">
        <f>SUM(E4:Q4)</f>
        <v>68453.745564312208</v>
      </c>
    </row>
    <row r="7" spans="1:30">
      <c r="A7" s="320" t="s">
        <v>614</v>
      </c>
      <c r="B7" s="323">
        <f>SUM(R4:AA4)</f>
        <v>774231.40129567601</v>
      </c>
    </row>
    <row r="10" spans="1:30">
      <c r="A10" s="320" t="s">
        <v>615</v>
      </c>
    </row>
    <row r="11" spans="1:30">
      <c r="A11" s="320" t="s">
        <v>616</v>
      </c>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FFFF00"/>
  </sheetPr>
  <dimension ref="A1:J17"/>
  <sheetViews>
    <sheetView workbookViewId="0">
      <selection activeCell="D24" sqref="D24"/>
    </sheetView>
  </sheetViews>
  <sheetFormatPr defaultRowHeight="14.5"/>
  <cols>
    <col min="3" max="3" width="38" customWidth="1"/>
    <col min="4" max="5" width="16.81640625" customWidth="1"/>
    <col min="6" max="7" width="10" customWidth="1"/>
    <col min="8" max="8" width="8" customWidth="1"/>
    <col min="9" max="9" width="9" customWidth="1"/>
    <col min="10" max="10" width="12" customWidth="1"/>
    <col min="11" max="11" width="11.26953125" customWidth="1"/>
    <col min="12" max="17" width="16.81640625" bestFit="1" customWidth="1"/>
    <col min="18" max="19" width="22" bestFit="1" customWidth="1"/>
    <col min="20" max="20" width="9" customWidth="1"/>
    <col min="21" max="21" width="12" bestFit="1" customWidth="1"/>
    <col min="22" max="22" width="7.26953125" customWidth="1"/>
    <col min="23" max="23" width="11.26953125" bestFit="1" customWidth="1"/>
  </cols>
  <sheetData>
    <row r="1" spans="1:10" s="320" customFormat="1" ht="31.15" customHeight="1">
      <c r="A1" s="493" t="s">
        <v>810</v>
      </c>
      <c r="B1" s="493"/>
      <c r="C1" s="493"/>
      <c r="D1" s="493"/>
      <c r="E1" s="493"/>
      <c r="F1" s="493"/>
      <c r="G1" s="493"/>
      <c r="H1" s="493"/>
      <c r="I1" s="493"/>
      <c r="J1" s="493"/>
    </row>
    <row r="2" spans="1:10">
      <c r="B2" s="451"/>
      <c r="C2" s="451" t="s">
        <v>10</v>
      </c>
      <c r="D2" s="451" t="s">
        <v>130</v>
      </c>
      <c r="E2" s="451"/>
      <c r="F2" s="451"/>
      <c r="G2" s="451"/>
      <c r="H2" s="451"/>
    </row>
    <row r="3" spans="1:10">
      <c r="B3" s="451"/>
      <c r="C3" s="451" t="s">
        <v>29</v>
      </c>
      <c r="D3" s="451" t="s">
        <v>130</v>
      </c>
      <c r="E3" s="451"/>
      <c r="F3" s="451"/>
      <c r="G3" s="451"/>
      <c r="H3" s="451"/>
    </row>
    <row r="4" spans="1:10">
      <c r="B4" s="451"/>
      <c r="C4" s="451" t="s">
        <v>13</v>
      </c>
      <c r="D4" s="451" t="s">
        <v>26</v>
      </c>
      <c r="E4" s="451"/>
      <c r="F4" s="451"/>
      <c r="G4" s="451"/>
      <c r="H4" s="451"/>
    </row>
    <row r="5" spans="1:10">
      <c r="B5" s="451"/>
      <c r="C5" s="451"/>
      <c r="D5" s="451"/>
      <c r="E5" s="451"/>
      <c r="F5" s="451"/>
      <c r="G5" s="451"/>
      <c r="H5" s="451"/>
    </row>
    <row r="6" spans="1:10">
      <c r="B6" s="451"/>
      <c r="C6" s="451" t="s">
        <v>87</v>
      </c>
      <c r="D6" s="451" t="s">
        <v>332</v>
      </c>
      <c r="E6" s="451" t="s">
        <v>131</v>
      </c>
      <c r="F6" s="451"/>
      <c r="G6" s="451"/>
      <c r="H6" s="451"/>
    </row>
    <row r="7" spans="1:10">
      <c r="B7" s="451"/>
      <c r="C7" s="482" t="s">
        <v>20</v>
      </c>
      <c r="D7" s="483">
        <v>0</v>
      </c>
      <c r="E7" s="483">
        <v>4456375</v>
      </c>
      <c r="F7" s="451"/>
      <c r="G7" s="451"/>
      <c r="H7" s="451"/>
    </row>
    <row r="8" spans="1:10">
      <c r="B8" s="451"/>
      <c r="C8" s="482" t="s">
        <v>21</v>
      </c>
      <c r="D8" s="483">
        <v>0</v>
      </c>
      <c r="E8" s="483">
        <v>55000.000000000007</v>
      </c>
      <c r="F8" s="451"/>
      <c r="G8" s="451"/>
      <c r="H8" s="451"/>
    </row>
    <row r="9" spans="1:10">
      <c r="B9" s="451"/>
      <c r="C9" s="482" t="s">
        <v>14</v>
      </c>
      <c r="D9" s="483">
        <v>0</v>
      </c>
      <c r="E9" s="483">
        <v>0</v>
      </c>
      <c r="F9" s="451"/>
      <c r="G9" s="451"/>
      <c r="H9" s="451"/>
    </row>
    <row r="10" spans="1:10">
      <c r="B10" s="451"/>
      <c r="C10" s="482" t="s">
        <v>12</v>
      </c>
      <c r="D10" s="483">
        <v>0</v>
      </c>
      <c r="E10" s="483">
        <v>11286549.450000003</v>
      </c>
      <c r="F10" s="451"/>
      <c r="G10" s="451"/>
      <c r="H10" s="451"/>
    </row>
    <row r="11" spans="1:10">
      <c r="B11" s="451"/>
      <c r="C11" s="482" t="s">
        <v>15</v>
      </c>
      <c r="D11" s="483">
        <v>0</v>
      </c>
      <c r="E11" s="483">
        <v>1357900.5000000002</v>
      </c>
      <c r="F11" s="451"/>
      <c r="G11" s="451"/>
      <c r="H11" s="451"/>
    </row>
    <row r="12" spans="1:10">
      <c r="B12" s="451"/>
      <c r="C12" s="482" t="s">
        <v>17</v>
      </c>
      <c r="D12" s="483">
        <v>0</v>
      </c>
      <c r="E12" s="483">
        <v>236774.34</v>
      </c>
      <c r="F12" s="451"/>
      <c r="G12" s="451"/>
      <c r="H12" s="451"/>
    </row>
    <row r="13" spans="1:10">
      <c r="B13" s="451"/>
      <c r="C13" s="482" t="s">
        <v>16</v>
      </c>
      <c r="D13" s="483">
        <v>0</v>
      </c>
      <c r="E13" s="483">
        <v>11114730.000000002</v>
      </c>
      <c r="F13" s="451"/>
      <c r="G13" s="451"/>
      <c r="H13" s="451"/>
    </row>
    <row r="14" spans="1:10">
      <c r="B14" s="451"/>
      <c r="C14" s="482" t="s">
        <v>88</v>
      </c>
      <c r="D14" s="483">
        <v>0</v>
      </c>
      <c r="E14" s="483">
        <v>28507329.290000007</v>
      </c>
      <c r="F14" s="451"/>
      <c r="G14" s="451"/>
      <c r="H14" s="451"/>
    </row>
    <row r="15" spans="1:10">
      <c r="B15" s="451"/>
      <c r="C15" s="451"/>
      <c r="D15" s="451"/>
      <c r="E15" s="451"/>
      <c r="F15" s="451"/>
      <c r="G15" s="451"/>
      <c r="H15" s="451"/>
    </row>
    <row r="16" spans="1:10">
      <c r="B16" s="451"/>
      <c r="C16" s="451"/>
      <c r="D16" s="451"/>
      <c r="E16" s="451"/>
      <c r="F16" s="451"/>
      <c r="G16" s="451"/>
      <c r="H16" s="451"/>
    </row>
    <row r="17" spans="2:8">
      <c r="B17" s="451"/>
      <c r="C17" s="451"/>
      <c r="D17" s="451"/>
      <c r="E17" s="451"/>
      <c r="F17" s="451"/>
      <c r="G17" s="451"/>
      <c r="H17" s="451"/>
    </row>
  </sheetData>
  <mergeCells count="1">
    <mergeCell ref="A1:J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1">
    <tabColor theme="1"/>
  </sheetPr>
  <dimension ref="A8:BF12"/>
  <sheetViews>
    <sheetView workbookViewId="0">
      <selection activeCell="A41" sqref="A41"/>
    </sheetView>
  </sheetViews>
  <sheetFormatPr defaultRowHeight="14.5"/>
  <sheetData>
    <row r="8" spans="1:58">
      <c r="A8" s="30" t="s">
        <v>67</v>
      </c>
      <c r="G8" t="s">
        <v>134</v>
      </c>
      <c r="I8" s="13"/>
      <c r="J8" s="14"/>
      <c r="K8" s="14"/>
      <c r="L8" s="14"/>
      <c r="M8" s="14"/>
      <c r="N8" s="14"/>
      <c r="Q8" s="17"/>
      <c r="R8" s="32" t="str">
        <f>A8</f>
        <v>Permitting</v>
      </c>
      <c r="AM8" s="13">
        <f t="shared" ref="AM8:AV12" si="0">($I8*(1+$J8)*S8)*(1+($K8+$L8))</f>
        <v>0</v>
      </c>
      <c r="AN8" s="13">
        <f t="shared" si="0"/>
        <v>0</v>
      </c>
      <c r="AO8" s="13">
        <f t="shared" si="0"/>
        <v>0</v>
      </c>
      <c r="AP8" s="13">
        <f t="shared" si="0"/>
        <v>0</v>
      </c>
      <c r="AQ8" s="13">
        <f t="shared" si="0"/>
        <v>0</v>
      </c>
      <c r="AR8" s="13">
        <f t="shared" si="0"/>
        <v>0</v>
      </c>
      <c r="AS8" s="13">
        <f t="shared" si="0"/>
        <v>0</v>
      </c>
      <c r="AT8" s="13">
        <f t="shared" si="0"/>
        <v>0</v>
      </c>
      <c r="AU8" s="13">
        <f t="shared" si="0"/>
        <v>0</v>
      </c>
      <c r="AV8" s="13">
        <f t="shared" si="0"/>
        <v>0</v>
      </c>
      <c r="AW8" s="13">
        <f t="shared" ref="AW8:BF12" si="1">($I8*(1+$J8)*AC8)*(1+($K8+$L8))</f>
        <v>0</v>
      </c>
      <c r="AX8" s="13">
        <f t="shared" si="1"/>
        <v>0</v>
      </c>
      <c r="AY8" s="13">
        <f t="shared" si="1"/>
        <v>0</v>
      </c>
      <c r="AZ8" s="13">
        <f t="shared" si="1"/>
        <v>0</v>
      </c>
      <c r="BA8" s="13">
        <f t="shared" si="1"/>
        <v>0</v>
      </c>
      <c r="BB8" s="13">
        <f t="shared" si="1"/>
        <v>0</v>
      </c>
      <c r="BC8" s="13">
        <f t="shared" si="1"/>
        <v>0</v>
      </c>
      <c r="BD8" s="13">
        <f t="shared" si="1"/>
        <v>0</v>
      </c>
      <c r="BE8" s="13">
        <f t="shared" si="1"/>
        <v>0</v>
      </c>
      <c r="BF8" s="13">
        <f t="shared" si="1"/>
        <v>0</v>
      </c>
    </row>
    <row r="9" spans="1:58">
      <c r="A9" s="30" t="s">
        <v>69</v>
      </c>
      <c r="E9" t="s">
        <v>42</v>
      </c>
      <c r="F9" s="21">
        <v>42464</v>
      </c>
      <c r="G9" t="s">
        <v>71</v>
      </c>
      <c r="H9" t="s">
        <v>11</v>
      </c>
      <c r="I9" s="13">
        <v>222.6</v>
      </c>
      <c r="J9" s="31">
        <v>0</v>
      </c>
      <c r="O9" t="s">
        <v>23</v>
      </c>
      <c r="P9" t="s">
        <v>37</v>
      </c>
      <c r="R9" s="32" t="str">
        <f>A9</f>
        <v>Street Use Permits</v>
      </c>
      <c r="T9">
        <f>8500*0.4</f>
        <v>3400</v>
      </c>
      <c r="U9">
        <f>8500*0.4</f>
        <v>3400</v>
      </c>
      <c r="V9">
        <f>8500*0.2</f>
        <v>1700</v>
      </c>
      <c r="AM9" s="13">
        <f t="shared" si="0"/>
        <v>0</v>
      </c>
      <c r="AN9" s="13">
        <f t="shared" si="0"/>
        <v>756840</v>
      </c>
      <c r="AO9" s="13">
        <f t="shared" si="0"/>
        <v>756840</v>
      </c>
      <c r="AP9" s="13">
        <f t="shared" si="0"/>
        <v>378420</v>
      </c>
      <c r="AQ9" s="13">
        <f t="shared" si="0"/>
        <v>0</v>
      </c>
      <c r="AR9" s="13">
        <f t="shared" si="0"/>
        <v>0</v>
      </c>
      <c r="AS9" s="13">
        <f t="shared" si="0"/>
        <v>0</v>
      </c>
      <c r="AT9" s="13">
        <f t="shared" si="0"/>
        <v>0</v>
      </c>
      <c r="AU9" s="13">
        <f t="shared" si="0"/>
        <v>0</v>
      </c>
      <c r="AV9" s="13">
        <f t="shared" si="0"/>
        <v>0</v>
      </c>
      <c r="AW9" s="13">
        <f t="shared" si="1"/>
        <v>0</v>
      </c>
      <c r="AX9" s="13">
        <f t="shared" si="1"/>
        <v>0</v>
      </c>
      <c r="AY9" s="13">
        <f t="shared" si="1"/>
        <v>0</v>
      </c>
      <c r="AZ9" s="13">
        <f t="shared" si="1"/>
        <v>0</v>
      </c>
      <c r="BA9" s="13">
        <f t="shared" si="1"/>
        <v>0</v>
      </c>
      <c r="BB9" s="13">
        <f t="shared" si="1"/>
        <v>0</v>
      </c>
      <c r="BC9" s="13">
        <f t="shared" si="1"/>
        <v>0</v>
      </c>
      <c r="BD9" s="13">
        <f t="shared" si="1"/>
        <v>0</v>
      </c>
      <c r="BE9" s="13">
        <f t="shared" si="1"/>
        <v>0</v>
      </c>
      <c r="BF9" s="13">
        <f t="shared" si="1"/>
        <v>0</v>
      </c>
    </row>
    <row r="10" spans="1:58">
      <c r="A10" s="30" t="s">
        <v>70</v>
      </c>
      <c r="E10" t="s">
        <v>42</v>
      </c>
      <c r="F10" s="21">
        <v>42464</v>
      </c>
      <c r="H10" t="s">
        <v>11</v>
      </c>
      <c r="I10" s="13">
        <v>1500</v>
      </c>
      <c r="J10" s="14"/>
      <c r="K10" s="14"/>
      <c r="L10" s="14"/>
      <c r="M10" s="14"/>
      <c r="N10" s="14"/>
      <c r="O10" t="s">
        <v>23</v>
      </c>
      <c r="P10" t="s">
        <v>37</v>
      </c>
      <c r="Q10" s="17"/>
      <c r="R10" s="32" t="str">
        <f>A10</f>
        <v>Conditional Permits</v>
      </c>
      <c r="T10">
        <f>T9*0.01</f>
        <v>34</v>
      </c>
      <c r="U10">
        <f>U9*0.01</f>
        <v>34</v>
      </c>
      <c r="V10">
        <f>V9*0.01</f>
        <v>17</v>
      </c>
      <c r="AM10" s="13">
        <f t="shared" si="0"/>
        <v>0</v>
      </c>
      <c r="AN10" s="13">
        <f t="shared" si="0"/>
        <v>51000</v>
      </c>
      <c r="AO10" s="13">
        <f t="shared" si="0"/>
        <v>51000</v>
      </c>
      <c r="AP10" s="13">
        <f t="shared" si="0"/>
        <v>25500</v>
      </c>
      <c r="AQ10" s="13">
        <f t="shared" si="0"/>
        <v>0</v>
      </c>
      <c r="AR10" s="13">
        <f t="shared" si="0"/>
        <v>0</v>
      </c>
      <c r="AS10" s="13">
        <f t="shared" si="0"/>
        <v>0</v>
      </c>
      <c r="AT10" s="13">
        <f t="shared" si="0"/>
        <v>0</v>
      </c>
      <c r="AU10" s="13">
        <f t="shared" si="0"/>
        <v>0</v>
      </c>
      <c r="AV10" s="13">
        <f t="shared" si="0"/>
        <v>0</v>
      </c>
      <c r="AW10" s="13">
        <f t="shared" si="1"/>
        <v>0</v>
      </c>
      <c r="AX10" s="13">
        <f t="shared" si="1"/>
        <v>0</v>
      </c>
      <c r="AY10" s="13">
        <f t="shared" si="1"/>
        <v>0</v>
      </c>
      <c r="AZ10" s="13">
        <f t="shared" si="1"/>
        <v>0</v>
      </c>
      <c r="BA10" s="13">
        <f t="shared" si="1"/>
        <v>0</v>
      </c>
      <c r="BB10" s="13">
        <f t="shared" si="1"/>
        <v>0</v>
      </c>
      <c r="BC10" s="13">
        <f t="shared" si="1"/>
        <v>0</v>
      </c>
      <c r="BD10" s="13">
        <f t="shared" si="1"/>
        <v>0</v>
      </c>
      <c r="BE10" s="13">
        <f t="shared" si="1"/>
        <v>0</v>
      </c>
      <c r="BF10" s="13">
        <f t="shared" si="1"/>
        <v>0</v>
      </c>
    </row>
    <row r="11" spans="1:58">
      <c r="A11" s="30" t="s">
        <v>68</v>
      </c>
      <c r="E11" t="s">
        <v>42</v>
      </c>
      <c r="F11" s="21">
        <v>42464</v>
      </c>
      <c r="H11" t="s">
        <v>11</v>
      </c>
      <c r="I11" s="13">
        <v>1500</v>
      </c>
      <c r="J11" s="14"/>
      <c r="K11" s="14"/>
      <c r="L11" s="14"/>
      <c r="M11" s="14"/>
      <c r="N11" s="14"/>
      <c r="O11" t="s">
        <v>23</v>
      </c>
      <c r="P11" t="s">
        <v>37</v>
      </c>
      <c r="Q11" s="17"/>
      <c r="R11" s="32" t="str">
        <f>A11</f>
        <v>Shoreline Permits</v>
      </c>
      <c r="T11">
        <f>10*0.4</f>
        <v>4</v>
      </c>
      <c r="U11">
        <f>10*0.4</f>
        <v>4</v>
      </c>
      <c r="V11">
        <f>10*0.2</f>
        <v>2</v>
      </c>
      <c r="AM11" s="13">
        <f t="shared" si="0"/>
        <v>0</v>
      </c>
      <c r="AN11" s="13">
        <f t="shared" si="0"/>
        <v>6000</v>
      </c>
      <c r="AO11" s="13">
        <f t="shared" si="0"/>
        <v>6000</v>
      </c>
      <c r="AP11" s="13">
        <f t="shared" si="0"/>
        <v>3000</v>
      </c>
      <c r="AQ11" s="13">
        <f t="shared" si="0"/>
        <v>0</v>
      </c>
      <c r="AR11" s="13">
        <f t="shared" si="0"/>
        <v>0</v>
      </c>
      <c r="AS11" s="13">
        <f t="shared" si="0"/>
        <v>0</v>
      </c>
      <c r="AT11" s="13">
        <f t="shared" si="0"/>
        <v>0</v>
      </c>
      <c r="AU11" s="13">
        <f t="shared" si="0"/>
        <v>0</v>
      </c>
      <c r="AV11" s="13">
        <f t="shared" si="0"/>
        <v>0</v>
      </c>
      <c r="AW11" s="13">
        <f t="shared" si="1"/>
        <v>0</v>
      </c>
      <c r="AX11" s="13">
        <f t="shared" si="1"/>
        <v>0</v>
      </c>
      <c r="AY11" s="13">
        <f t="shared" si="1"/>
        <v>0</v>
      </c>
      <c r="AZ11" s="13">
        <f t="shared" si="1"/>
        <v>0</v>
      </c>
      <c r="BA11" s="13">
        <f t="shared" si="1"/>
        <v>0</v>
      </c>
      <c r="BB11" s="13">
        <f t="shared" si="1"/>
        <v>0</v>
      </c>
      <c r="BC11" s="13">
        <f t="shared" si="1"/>
        <v>0</v>
      </c>
      <c r="BD11" s="13">
        <f t="shared" si="1"/>
        <v>0</v>
      </c>
      <c r="BE11" s="13">
        <f t="shared" si="1"/>
        <v>0</v>
      </c>
      <c r="BF11" s="13">
        <f t="shared" si="1"/>
        <v>0</v>
      </c>
    </row>
    <row r="12" spans="1:58">
      <c r="A12" s="30" t="s">
        <v>72</v>
      </c>
      <c r="E12" t="s">
        <v>42</v>
      </c>
      <c r="F12" s="21">
        <v>42464</v>
      </c>
      <c r="H12" t="s">
        <v>11</v>
      </c>
      <c r="I12" s="13">
        <v>1000</v>
      </c>
      <c r="J12" s="14"/>
      <c r="K12" s="14"/>
      <c r="L12" s="14"/>
      <c r="M12" s="14"/>
      <c r="N12" s="14"/>
      <c r="O12" t="s">
        <v>23</v>
      </c>
      <c r="P12" t="s">
        <v>37</v>
      </c>
      <c r="Q12" s="17"/>
      <c r="R12" s="32" t="str">
        <f>A12</f>
        <v>Easement Acquisition</v>
      </c>
      <c r="T12">
        <f>T9*0.01</f>
        <v>34</v>
      </c>
      <c r="U12">
        <f>U9*0.01</f>
        <v>34</v>
      </c>
      <c r="V12">
        <f>V9*0.01</f>
        <v>17</v>
      </c>
      <c r="AM12" s="13">
        <f t="shared" si="0"/>
        <v>0</v>
      </c>
      <c r="AN12" s="13">
        <f t="shared" si="0"/>
        <v>34000</v>
      </c>
      <c r="AO12" s="13">
        <f t="shared" si="0"/>
        <v>34000</v>
      </c>
      <c r="AP12" s="13">
        <f t="shared" si="0"/>
        <v>17000</v>
      </c>
      <c r="AQ12" s="13">
        <f t="shared" si="0"/>
        <v>0</v>
      </c>
      <c r="AR12" s="13">
        <f t="shared" si="0"/>
        <v>0</v>
      </c>
      <c r="AS12" s="13">
        <f t="shared" si="0"/>
        <v>0</v>
      </c>
      <c r="AT12" s="13">
        <f t="shared" si="0"/>
        <v>0</v>
      </c>
      <c r="AU12" s="13">
        <f t="shared" si="0"/>
        <v>0</v>
      </c>
      <c r="AV12" s="13">
        <f t="shared" si="0"/>
        <v>0</v>
      </c>
      <c r="AW12" s="13">
        <f t="shared" si="1"/>
        <v>0</v>
      </c>
      <c r="AX12" s="13">
        <f t="shared" si="1"/>
        <v>0</v>
      </c>
      <c r="AY12" s="13">
        <f t="shared" si="1"/>
        <v>0</v>
      </c>
      <c r="AZ12" s="13">
        <f t="shared" si="1"/>
        <v>0</v>
      </c>
      <c r="BA12" s="13">
        <f t="shared" si="1"/>
        <v>0</v>
      </c>
      <c r="BB12" s="13">
        <f t="shared" si="1"/>
        <v>0</v>
      </c>
      <c r="BC12" s="13">
        <f t="shared" si="1"/>
        <v>0</v>
      </c>
      <c r="BD12" s="13">
        <f t="shared" si="1"/>
        <v>0</v>
      </c>
      <c r="BE12" s="13">
        <f t="shared" si="1"/>
        <v>0</v>
      </c>
      <c r="BF12" s="13">
        <f t="shared" si="1"/>
        <v>0</v>
      </c>
    </row>
  </sheetData>
  <dataValidations count="2">
    <dataValidation type="list" allowBlank="1" showInputMessage="1" showErrorMessage="1" sqref="O8" xr:uid="{00000000-0002-0000-1A00-000000000000}">
      <formula1>#REF!</formula1>
    </dataValidation>
    <dataValidation type="list" allowBlank="1" showInputMessage="1" showErrorMessage="1" sqref="Q10:Q12 Q8" xr:uid="{00000000-0002-0000-1A00-000001000000}">
      <formula1>#REF!</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2000000}">
          <x14:formula1>
            <xm:f>'AMX Global Tab (C)'!$I$7:$I$12</xm:f>
          </x14:formula1>
          <xm:sqref>O9:O12</xm:sqref>
        </x14:dataValidation>
        <x14:dataValidation type="list" allowBlank="1" showInputMessage="1" showErrorMessage="1" xr:uid="{00000000-0002-0000-1A00-000003000000}">
          <x14:formula1>
            <xm:f>'AMX Global Tab (C)'!$K$7:$K$9</xm:f>
          </x14:formula1>
          <xm:sqref>P8:P12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rgb="FFFFFF00"/>
  </sheetPr>
  <dimension ref="A1:FY451"/>
  <sheetViews>
    <sheetView topLeftCell="A58" zoomScale="90" zoomScaleNormal="90" workbookViewId="0">
      <selection activeCell="E98" sqref="E98"/>
    </sheetView>
  </sheetViews>
  <sheetFormatPr defaultRowHeight="14.5"/>
  <cols>
    <col min="1" max="1" width="66.26953125" bestFit="1" customWidth="1"/>
    <col min="2" max="2" width="17.81640625" bestFit="1" customWidth="1"/>
    <col min="3" max="3" width="20.26953125" bestFit="1" customWidth="1"/>
    <col min="4" max="4" width="33" bestFit="1" customWidth="1"/>
    <col min="5" max="5" width="75.81640625" bestFit="1" customWidth="1"/>
    <col min="6" max="6" width="12.7265625" customWidth="1"/>
    <col min="7" max="7" width="11.7265625" bestFit="1" customWidth="1"/>
    <col min="8" max="8" width="11.453125" bestFit="1" customWidth="1"/>
    <col min="9" max="9" width="8.453125" bestFit="1" customWidth="1"/>
    <col min="11" max="11" width="12.26953125" bestFit="1" customWidth="1"/>
    <col min="12" max="12" width="10.54296875" bestFit="1" customWidth="1"/>
  </cols>
  <sheetData>
    <row r="1" spans="1:181" s="320" customFormat="1" ht="46.15" customHeight="1">
      <c r="A1" s="506" t="s">
        <v>810</v>
      </c>
      <c r="B1" s="506"/>
      <c r="C1" s="506"/>
      <c r="D1" s="506"/>
      <c r="E1" s="506"/>
      <c r="F1" s="506"/>
      <c r="G1" s="506"/>
      <c r="H1" s="506"/>
      <c r="I1" s="506"/>
    </row>
    <row r="2" spans="1:181" ht="55.5">
      <c r="A2" s="55" t="s">
        <v>135</v>
      </c>
      <c r="B2" s="40" t="s">
        <v>136</v>
      </c>
      <c r="C2" s="56" t="s">
        <v>137</v>
      </c>
      <c r="D2" s="56" t="s">
        <v>138</v>
      </c>
      <c r="E2" s="56" t="s">
        <v>139</v>
      </c>
      <c r="F2" s="57" t="s">
        <v>140</v>
      </c>
      <c r="G2" s="56" t="s">
        <v>141</v>
      </c>
      <c r="H2" s="58" t="s">
        <v>142</v>
      </c>
      <c r="I2" s="59" t="s">
        <v>143</v>
      </c>
      <c r="J2" s="36"/>
      <c r="K2" s="36"/>
      <c r="L2" s="36"/>
      <c r="M2" s="36"/>
      <c r="N2" s="36"/>
      <c r="O2" s="36"/>
      <c r="P2" s="36"/>
      <c r="Q2" s="36"/>
      <c r="R2" s="36"/>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row>
    <row r="3" spans="1:181" ht="37">
      <c r="A3" s="45" t="s">
        <v>144</v>
      </c>
      <c r="B3" s="40"/>
      <c r="C3" s="46"/>
      <c r="D3" s="46"/>
      <c r="E3" s="46"/>
      <c r="F3" s="51">
        <v>697</v>
      </c>
      <c r="G3" s="46" t="s">
        <v>145</v>
      </c>
      <c r="H3" s="47">
        <v>43438</v>
      </c>
      <c r="I3" s="48">
        <v>6448.2</v>
      </c>
      <c r="J3" s="36"/>
      <c r="K3" s="36"/>
      <c r="L3" s="36"/>
      <c r="M3" s="36"/>
      <c r="N3" s="36"/>
      <c r="O3" s="36"/>
      <c r="P3" s="37"/>
      <c r="Q3" s="36"/>
      <c r="R3" s="36"/>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row>
    <row r="4" spans="1:181">
      <c r="A4" s="42" t="s">
        <v>146</v>
      </c>
      <c r="B4" s="40"/>
      <c r="C4" s="42"/>
      <c r="D4" s="43"/>
      <c r="E4" s="43"/>
      <c r="F4" s="53">
        <v>3</v>
      </c>
      <c r="G4" s="44">
        <v>42430</v>
      </c>
      <c r="H4" s="44">
        <v>42432</v>
      </c>
      <c r="I4" s="49">
        <v>24</v>
      </c>
      <c r="J4" s="36"/>
      <c r="K4" s="36"/>
      <c r="L4" s="36"/>
      <c r="M4" s="36"/>
      <c r="N4" s="36"/>
      <c r="O4" s="37"/>
      <c r="P4" s="37"/>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row>
    <row r="5" spans="1:181">
      <c r="A5" s="39">
        <v>134</v>
      </c>
      <c r="B5" s="40" t="s">
        <v>147</v>
      </c>
      <c r="C5" s="39" t="s">
        <v>148</v>
      </c>
      <c r="D5" s="40" t="s">
        <v>24</v>
      </c>
      <c r="E5" s="40" t="s">
        <v>149</v>
      </c>
      <c r="F5" s="52">
        <v>3</v>
      </c>
      <c r="G5" s="41">
        <v>42430</v>
      </c>
      <c r="H5" s="41">
        <v>42432</v>
      </c>
      <c r="I5" s="40">
        <v>24</v>
      </c>
      <c r="J5" s="36"/>
      <c r="K5" s="36"/>
      <c r="L5" s="36"/>
      <c r="M5" s="36"/>
      <c r="N5" s="36"/>
      <c r="O5" s="37"/>
      <c r="P5" s="37"/>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row>
    <row r="6" spans="1:181">
      <c r="A6" s="42" t="s">
        <v>150</v>
      </c>
      <c r="B6" s="40"/>
      <c r="C6" s="42"/>
      <c r="D6" s="43"/>
      <c r="E6" s="43"/>
      <c r="F6" s="53">
        <v>702</v>
      </c>
      <c r="G6" s="44" t="s">
        <v>145</v>
      </c>
      <c r="H6" s="44">
        <v>43438</v>
      </c>
      <c r="I6" s="49">
        <v>489.4</v>
      </c>
      <c r="J6" s="36"/>
      <c r="K6" s="36"/>
      <c r="L6" s="36"/>
      <c r="M6" s="36"/>
      <c r="N6" s="36"/>
      <c r="O6" s="37"/>
      <c r="P6" s="37"/>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row>
    <row r="7" spans="1:181">
      <c r="A7" s="39" t="s">
        <v>151</v>
      </c>
      <c r="B7" s="40" t="s">
        <v>147</v>
      </c>
      <c r="C7" s="39" t="s">
        <v>152</v>
      </c>
      <c r="D7" s="40" t="s">
        <v>153</v>
      </c>
      <c r="E7" s="40" t="s">
        <v>154</v>
      </c>
      <c r="F7" s="52">
        <v>20</v>
      </c>
      <c r="G7" s="40" t="s">
        <v>145</v>
      </c>
      <c r="H7" s="41">
        <v>42451</v>
      </c>
      <c r="I7" s="40">
        <v>20</v>
      </c>
      <c r="J7" s="36"/>
      <c r="K7" s="36"/>
      <c r="L7" s="36"/>
      <c r="M7" s="36"/>
      <c r="N7" s="36"/>
      <c r="O7" s="36"/>
      <c r="P7" s="37"/>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row>
    <row r="8" spans="1:181">
      <c r="A8" s="39" t="s">
        <v>155</v>
      </c>
      <c r="B8" s="40" t="s">
        <v>156</v>
      </c>
      <c r="C8" s="39" t="s">
        <v>152</v>
      </c>
      <c r="D8" s="40" t="s">
        <v>153</v>
      </c>
      <c r="E8" s="40" t="s">
        <v>157</v>
      </c>
      <c r="F8" s="52">
        <v>10</v>
      </c>
      <c r="G8" s="41">
        <v>42452</v>
      </c>
      <c r="H8" s="41">
        <v>42466</v>
      </c>
      <c r="I8" s="40">
        <v>6.7</v>
      </c>
      <c r="J8" s="36"/>
      <c r="K8" s="36"/>
      <c r="L8" s="36"/>
      <c r="M8" s="36"/>
      <c r="N8" s="36"/>
      <c r="O8" s="37"/>
      <c r="P8" s="37"/>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row>
    <row r="9" spans="1:181">
      <c r="A9" s="39" t="s">
        <v>158</v>
      </c>
      <c r="B9" s="40" t="s">
        <v>159</v>
      </c>
      <c r="C9" s="39" t="s">
        <v>152</v>
      </c>
      <c r="D9" s="40" t="s">
        <v>153</v>
      </c>
      <c r="E9" s="40" t="s">
        <v>160</v>
      </c>
      <c r="F9" s="52">
        <v>694</v>
      </c>
      <c r="G9" s="41">
        <v>42466</v>
      </c>
      <c r="H9" s="41">
        <v>43438</v>
      </c>
      <c r="I9" s="40">
        <v>462.7</v>
      </c>
      <c r="J9" s="36"/>
      <c r="K9" s="36"/>
      <c r="L9" s="36"/>
      <c r="M9" s="36"/>
      <c r="N9" s="36"/>
      <c r="O9" s="37"/>
      <c r="P9" s="37"/>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row>
    <row r="10" spans="1:181">
      <c r="A10" s="42" t="s">
        <v>161</v>
      </c>
      <c r="B10" s="40"/>
      <c r="C10" s="42"/>
      <c r="D10" s="43"/>
      <c r="E10" s="43"/>
      <c r="F10" s="53">
        <v>177</v>
      </c>
      <c r="G10" s="44">
        <v>42430</v>
      </c>
      <c r="H10" s="44">
        <v>42681</v>
      </c>
      <c r="I10" s="49">
        <v>1465</v>
      </c>
      <c r="J10" s="36"/>
      <c r="K10" s="36"/>
      <c r="L10" s="36"/>
      <c r="M10" s="36"/>
      <c r="N10" s="36"/>
      <c r="O10" s="37"/>
      <c r="P10" s="37"/>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row>
    <row r="11" spans="1:181">
      <c r="A11" s="39" t="s">
        <v>162</v>
      </c>
      <c r="B11" s="40" t="s">
        <v>147</v>
      </c>
      <c r="C11" s="39"/>
      <c r="D11" s="40" t="s">
        <v>163</v>
      </c>
      <c r="E11" s="40" t="s">
        <v>164</v>
      </c>
      <c r="F11" s="52">
        <v>3</v>
      </c>
      <c r="G11" s="41">
        <v>42430</v>
      </c>
      <c r="H11" s="41">
        <v>42433</v>
      </c>
      <c r="I11" s="40">
        <v>25</v>
      </c>
      <c r="J11" s="36"/>
      <c r="K11" s="36"/>
      <c r="L11" s="36"/>
      <c r="M11" s="36"/>
      <c r="N11" s="36"/>
      <c r="O11" s="37"/>
      <c r="P11" s="37"/>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row>
    <row r="12" spans="1:181">
      <c r="A12" s="65" t="s">
        <v>165</v>
      </c>
      <c r="B12" s="66"/>
      <c r="C12" s="65"/>
      <c r="D12" s="66" t="s">
        <v>163</v>
      </c>
      <c r="E12" s="66" t="s">
        <v>166</v>
      </c>
      <c r="F12" s="67">
        <v>180</v>
      </c>
      <c r="G12" s="68">
        <v>42430</v>
      </c>
      <c r="H12" s="68">
        <v>42681</v>
      </c>
      <c r="I12" s="66">
        <v>1440</v>
      </c>
      <c r="J12" s="36"/>
      <c r="K12" s="36"/>
      <c r="L12" s="36"/>
      <c r="M12" s="36"/>
      <c r="N12" s="36"/>
      <c r="O12" s="37"/>
      <c r="P12" s="37"/>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row>
    <row r="13" spans="1:181">
      <c r="A13" s="42" t="s">
        <v>167</v>
      </c>
      <c r="B13" s="40"/>
      <c r="C13" s="42"/>
      <c r="D13" s="43"/>
      <c r="E13" s="43"/>
      <c r="F13" s="53">
        <v>10</v>
      </c>
      <c r="G13" s="44">
        <v>42430</v>
      </c>
      <c r="H13" s="44">
        <v>42443</v>
      </c>
      <c r="I13" s="49">
        <v>105</v>
      </c>
      <c r="J13" s="36"/>
      <c r="K13" s="36"/>
      <c r="L13" s="36"/>
      <c r="M13" s="36"/>
      <c r="N13" s="36"/>
      <c r="O13" s="37"/>
      <c r="P13" s="37"/>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row>
    <row r="14" spans="1:181">
      <c r="A14" s="39" t="s">
        <v>162</v>
      </c>
      <c r="B14" s="40" t="s">
        <v>147</v>
      </c>
      <c r="C14" s="39"/>
      <c r="D14" s="40" t="s">
        <v>168</v>
      </c>
      <c r="E14" s="40" t="s">
        <v>164</v>
      </c>
      <c r="F14" s="52">
        <v>3</v>
      </c>
      <c r="G14" s="41">
        <v>42430</v>
      </c>
      <c r="H14" s="41">
        <v>42433</v>
      </c>
      <c r="I14" s="40">
        <v>25</v>
      </c>
      <c r="J14" s="36"/>
      <c r="K14" s="36"/>
      <c r="L14" s="36"/>
      <c r="M14" s="36"/>
      <c r="N14" s="36"/>
      <c r="O14" s="36"/>
      <c r="P14" s="37"/>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row>
    <row r="15" spans="1:181">
      <c r="A15" s="39" t="s">
        <v>169</v>
      </c>
      <c r="B15" s="40" t="s">
        <v>147</v>
      </c>
      <c r="C15" s="39"/>
      <c r="D15" s="40" t="s">
        <v>168</v>
      </c>
      <c r="E15" s="40" t="s">
        <v>170</v>
      </c>
      <c r="F15" s="52">
        <v>10</v>
      </c>
      <c r="G15" s="41">
        <v>42430</v>
      </c>
      <c r="H15" s="41">
        <v>42443</v>
      </c>
      <c r="I15" s="40">
        <v>80</v>
      </c>
      <c r="J15" s="36"/>
      <c r="K15" s="36"/>
      <c r="L15" s="36"/>
      <c r="M15" s="36"/>
      <c r="N15" s="36"/>
      <c r="O15" s="37"/>
      <c r="P15" s="37"/>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row>
    <row r="16" spans="1:181">
      <c r="A16" s="42" t="s">
        <v>171</v>
      </c>
      <c r="B16" s="40"/>
      <c r="C16" s="42"/>
      <c r="D16" s="43"/>
      <c r="E16" s="43"/>
      <c r="F16" s="53">
        <v>32</v>
      </c>
      <c r="G16" s="44">
        <v>42430</v>
      </c>
      <c r="H16" s="44">
        <v>42473</v>
      </c>
      <c r="I16" s="49">
        <v>46</v>
      </c>
      <c r="J16" s="36"/>
      <c r="K16" s="36"/>
      <c r="L16" s="36"/>
      <c r="M16" s="36"/>
      <c r="N16" s="36"/>
      <c r="O16" s="37"/>
      <c r="P16" s="37"/>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row>
    <row r="17" spans="1:181">
      <c r="A17" s="39" t="s">
        <v>172</v>
      </c>
      <c r="B17" s="40" t="s">
        <v>147</v>
      </c>
      <c r="C17" s="39"/>
      <c r="D17" s="40" t="s">
        <v>173</v>
      </c>
      <c r="E17" s="40" t="s">
        <v>174</v>
      </c>
      <c r="F17" s="52">
        <v>8</v>
      </c>
      <c r="G17" s="41">
        <v>42430</v>
      </c>
      <c r="H17" s="41">
        <v>42439</v>
      </c>
      <c r="I17" s="40">
        <v>14.4</v>
      </c>
      <c r="J17" s="36"/>
      <c r="K17" s="36"/>
      <c r="L17" s="36"/>
      <c r="M17" s="36"/>
      <c r="N17" s="36"/>
      <c r="O17" s="37"/>
      <c r="P17" s="37"/>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row>
    <row r="18" spans="1:181">
      <c r="A18" s="39" t="s">
        <v>175</v>
      </c>
      <c r="B18" s="40" t="s">
        <v>147</v>
      </c>
      <c r="C18" s="39"/>
      <c r="D18" s="40" t="s">
        <v>173</v>
      </c>
      <c r="E18" s="40" t="s">
        <v>176</v>
      </c>
      <c r="F18" s="52">
        <v>8</v>
      </c>
      <c r="G18" s="41">
        <v>42440</v>
      </c>
      <c r="H18" s="41">
        <v>42451</v>
      </c>
      <c r="I18" s="40">
        <v>14.4</v>
      </c>
      <c r="J18" s="36"/>
      <c r="K18" s="36"/>
      <c r="L18" s="36"/>
      <c r="M18" s="36"/>
      <c r="N18" s="36"/>
      <c r="O18" s="37"/>
      <c r="P18" s="37"/>
    </row>
    <row r="19" spans="1:181">
      <c r="A19" s="39" t="s">
        <v>177</v>
      </c>
      <c r="B19" s="40" t="s">
        <v>147</v>
      </c>
      <c r="C19" s="39"/>
      <c r="D19" s="40" t="s">
        <v>173</v>
      </c>
      <c r="E19" s="40" t="s">
        <v>178</v>
      </c>
      <c r="F19" s="52">
        <v>8</v>
      </c>
      <c r="G19" s="41">
        <v>42452</v>
      </c>
      <c r="H19" s="41">
        <v>42461</v>
      </c>
      <c r="I19" s="40">
        <v>9.1999999999999993</v>
      </c>
      <c r="J19" s="36"/>
      <c r="K19" s="36"/>
      <c r="L19" s="36"/>
      <c r="M19" s="36"/>
      <c r="N19" s="36"/>
      <c r="O19" s="37"/>
      <c r="P19" s="37"/>
    </row>
    <row r="20" spans="1:181">
      <c r="A20" s="39" t="s">
        <v>179</v>
      </c>
      <c r="B20" s="40" t="s">
        <v>147</v>
      </c>
      <c r="C20" s="39"/>
      <c r="D20" s="40" t="s">
        <v>173</v>
      </c>
      <c r="E20" s="40" t="s">
        <v>180</v>
      </c>
      <c r="F20" s="52">
        <v>8</v>
      </c>
      <c r="G20" s="41">
        <v>42464</v>
      </c>
      <c r="H20" s="41">
        <v>42473</v>
      </c>
      <c r="I20" s="40">
        <v>8</v>
      </c>
      <c r="J20" s="36"/>
      <c r="K20" s="36"/>
      <c r="L20" s="36"/>
      <c r="M20" s="36"/>
      <c r="N20" s="36"/>
      <c r="O20" s="37"/>
      <c r="P20" s="37"/>
    </row>
    <row r="21" spans="1:181">
      <c r="A21" s="42" t="s">
        <v>181</v>
      </c>
      <c r="B21" s="40"/>
      <c r="C21" s="42"/>
      <c r="D21" s="43"/>
      <c r="E21" s="43"/>
      <c r="F21" s="53">
        <v>32</v>
      </c>
      <c r="G21" s="44">
        <v>42430</v>
      </c>
      <c r="H21" s="44">
        <v>42473</v>
      </c>
      <c r="I21" s="49">
        <v>46</v>
      </c>
      <c r="J21" s="36"/>
      <c r="K21" s="36"/>
      <c r="L21" s="36"/>
      <c r="M21" s="36"/>
      <c r="N21" s="36"/>
      <c r="O21" s="37"/>
      <c r="P21" s="37"/>
    </row>
    <row r="22" spans="1:181">
      <c r="A22" s="39" t="s">
        <v>172</v>
      </c>
      <c r="B22" s="40" t="s">
        <v>147</v>
      </c>
      <c r="C22" s="39"/>
      <c r="D22" s="40" t="s">
        <v>182</v>
      </c>
      <c r="E22" s="40" t="s">
        <v>174</v>
      </c>
      <c r="F22" s="52">
        <v>8</v>
      </c>
      <c r="G22" s="41">
        <v>42430</v>
      </c>
      <c r="H22" s="41">
        <v>42439</v>
      </c>
      <c r="I22" s="40">
        <v>14.4</v>
      </c>
      <c r="J22" s="36"/>
      <c r="K22" s="36"/>
      <c r="L22" s="36"/>
      <c r="M22" s="36"/>
      <c r="N22" s="36"/>
      <c r="O22" s="37"/>
      <c r="P22" s="37"/>
    </row>
    <row r="23" spans="1:181">
      <c r="A23" s="39" t="s">
        <v>175</v>
      </c>
      <c r="B23" s="40" t="s">
        <v>147</v>
      </c>
      <c r="C23" s="39"/>
      <c r="D23" s="40" t="s">
        <v>182</v>
      </c>
      <c r="E23" s="40" t="s">
        <v>176</v>
      </c>
      <c r="F23" s="52">
        <v>8</v>
      </c>
      <c r="G23" s="41">
        <v>42440</v>
      </c>
      <c r="H23" s="41">
        <v>42451</v>
      </c>
      <c r="I23" s="40">
        <v>14.4</v>
      </c>
      <c r="J23" s="36"/>
      <c r="K23" s="36"/>
      <c r="L23" s="36"/>
      <c r="M23" s="36"/>
      <c r="N23" s="36"/>
      <c r="O23" s="37"/>
      <c r="P23" s="37"/>
    </row>
    <row r="24" spans="1:181">
      <c r="A24" s="39" t="s">
        <v>177</v>
      </c>
      <c r="B24" s="40" t="s">
        <v>147</v>
      </c>
      <c r="C24" s="39"/>
      <c r="D24" s="40" t="s">
        <v>182</v>
      </c>
      <c r="E24" s="40" t="s">
        <v>178</v>
      </c>
      <c r="F24" s="52">
        <v>8</v>
      </c>
      <c r="G24" s="41">
        <v>42452</v>
      </c>
      <c r="H24" s="41">
        <v>42461</v>
      </c>
      <c r="I24" s="40">
        <v>9.1999999999999993</v>
      </c>
      <c r="J24" s="36"/>
      <c r="K24" s="36"/>
      <c r="L24" s="36"/>
      <c r="M24" s="36"/>
      <c r="N24" s="36"/>
      <c r="O24" s="37"/>
      <c r="P24" s="37"/>
    </row>
    <row r="25" spans="1:181">
      <c r="A25" s="39" t="s">
        <v>179</v>
      </c>
      <c r="B25" s="40" t="s">
        <v>147</v>
      </c>
      <c r="C25" s="39"/>
      <c r="D25" s="40" t="s">
        <v>182</v>
      </c>
      <c r="E25" s="40" t="s">
        <v>180</v>
      </c>
      <c r="F25" s="52">
        <v>8</v>
      </c>
      <c r="G25" s="41">
        <v>42464</v>
      </c>
      <c r="H25" s="41">
        <v>42473</v>
      </c>
      <c r="I25" s="40">
        <v>8</v>
      </c>
      <c r="J25" s="36"/>
      <c r="K25" s="36"/>
      <c r="L25" s="36"/>
      <c r="M25" s="36"/>
      <c r="N25" s="36"/>
      <c r="O25" s="37"/>
      <c r="P25" s="37"/>
    </row>
    <row r="26" spans="1:181">
      <c r="A26" s="42" t="s">
        <v>183</v>
      </c>
      <c r="B26" s="40"/>
      <c r="C26" s="42"/>
      <c r="D26" s="43"/>
      <c r="E26" s="43"/>
      <c r="F26" s="53">
        <v>32</v>
      </c>
      <c r="G26" s="44">
        <v>42430</v>
      </c>
      <c r="H26" s="44">
        <v>42473</v>
      </c>
      <c r="I26" s="49">
        <v>46</v>
      </c>
      <c r="J26" s="36"/>
      <c r="K26" s="36"/>
      <c r="L26" s="36"/>
      <c r="M26" s="36"/>
      <c r="N26" s="36"/>
      <c r="O26" s="37"/>
      <c r="P26" s="37"/>
    </row>
    <row r="27" spans="1:181">
      <c r="A27" s="39" t="s">
        <v>172</v>
      </c>
      <c r="B27" s="40" t="s">
        <v>147</v>
      </c>
      <c r="C27" s="39"/>
      <c r="D27" s="40" t="s">
        <v>184</v>
      </c>
      <c r="E27" s="40" t="s">
        <v>174</v>
      </c>
      <c r="F27" s="52">
        <v>8</v>
      </c>
      <c r="G27" s="41">
        <v>42430</v>
      </c>
      <c r="H27" s="41">
        <v>42439</v>
      </c>
      <c r="I27" s="40">
        <v>14.4</v>
      </c>
      <c r="J27" s="36"/>
      <c r="K27" s="36"/>
      <c r="L27" s="36"/>
      <c r="M27" s="36"/>
      <c r="N27" s="36"/>
      <c r="O27" s="37"/>
      <c r="P27" s="37"/>
    </row>
    <row r="28" spans="1:181">
      <c r="A28" s="39" t="s">
        <v>175</v>
      </c>
      <c r="B28" s="40" t="s">
        <v>147</v>
      </c>
      <c r="C28" s="39"/>
      <c r="D28" s="40" t="s">
        <v>184</v>
      </c>
      <c r="E28" s="40" t="s">
        <v>176</v>
      </c>
      <c r="F28" s="52">
        <v>8</v>
      </c>
      <c r="G28" s="41">
        <v>42440</v>
      </c>
      <c r="H28" s="41">
        <v>42451</v>
      </c>
      <c r="I28" s="40">
        <v>14.4</v>
      </c>
      <c r="J28" s="36"/>
      <c r="K28" s="36"/>
      <c r="L28" s="36"/>
      <c r="M28" s="36"/>
      <c r="N28" s="36"/>
      <c r="O28" s="37"/>
      <c r="P28" s="37"/>
    </row>
    <row r="29" spans="1:181">
      <c r="A29" s="39" t="s">
        <v>177</v>
      </c>
      <c r="B29" s="40" t="s">
        <v>147</v>
      </c>
      <c r="C29" s="39"/>
      <c r="D29" s="40" t="s">
        <v>184</v>
      </c>
      <c r="E29" s="40" t="s">
        <v>178</v>
      </c>
      <c r="F29" s="52">
        <v>8</v>
      </c>
      <c r="G29" s="41">
        <v>42452</v>
      </c>
      <c r="H29" s="41">
        <v>42461</v>
      </c>
      <c r="I29" s="40">
        <v>9.1999999999999993</v>
      </c>
      <c r="J29" s="36"/>
      <c r="K29" s="36"/>
      <c r="L29" s="36"/>
      <c r="M29" s="36"/>
      <c r="N29" s="36"/>
      <c r="O29" s="37"/>
      <c r="P29" s="37"/>
    </row>
    <row r="30" spans="1:181">
      <c r="A30" s="39" t="s">
        <v>179</v>
      </c>
      <c r="B30" s="40" t="s">
        <v>147</v>
      </c>
      <c r="C30" s="39"/>
      <c r="D30" s="40" t="s">
        <v>184</v>
      </c>
      <c r="E30" s="40" t="s">
        <v>180</v>
      </c>
      <c r="F30" s="52">
        <v>8</v>
      </c>
      <c r="G30" s="41">
        <v>42464</v>
      </c>
      <c r="H30" s="41">
        <v>42473</v>
      </c>
      <c r="I30" s="40">
        <v>8</v>
      </c>
      <c r="J30" s="36"/>
      <c r="K30" s="36"/>
      <c r="L30" s="36"/>
      <c r="M30" s="36"/>
      <c r="N30" s="36"/>
      <c r="O30" s="37"/>
      <c r="P30" s="37"/>
    </row>
    <row r="31" spans="1:181">
      <c r="A31" s="42" t="s">
        <v>185</v>
      </c>
      <c r="B31" s="40"/>
      <c r="C31" s="42"/>
      <c r="D31" s="43"/>
      <c r="E31" s="43"/>
      <c r="F31" s="53">
        <v>94</v>
      </c>
      <c r="G31" s="44">
        <v>42430</v>
      </c>
      <c r="H31" s="44">
        <v>42563</v>
      </c>
      <c r="I31" s="49">
        <v>40</v>
      </c>
      <c r="J31" s="36"/>
      <c r="K31" s="36"/>
      <c r="L31" s="36"/>
      <c r="M31" s="36"/>
      <c r="N31" s="36"/>
      <c r="O31" s="37"/>
      <c r="P31" s="37"/>
    </row>
    <row r="32" spans="1:181">
      <c r="A32" s="39" t="s">
        <v>186</v>
      </c>
      <c r="B32" s="40" t="s">
        <v>147</v>
      </c>
      <c r="C32" s="39"/>
      <c r="D32" s="40" t="s">
        <v>187</v>
      </c>
      <c r="E32" s="40" t="s">
        <v>188</v>
      </c>
      <c r="F32" s="52">
        <v>96</v>
      </c>
      <c r="G32" s="41">
        <v>42430</v>
      </c>
      <c r="H32" s="41">
        <v>42563</v>
      </c>
      <c r="I32" s="40">
        <v>32</v>
      </c>
      <c r="J32" s="36"/>
      <c r="K32" s="36"/>
      <c r="L32" s="36"/>
      <c r="M32" s="36"/>
      <c r="N32" s="36"/>
      <c r="O32" s="37"/>
      <c r="P32" s="37"/>
    </row>
    <row r="33" spans="1:16">
      <c r="A33" s="39" t="s">
        <v>189</v>
      </c>
      <c r="B33" s="40" t="s">
        <v>147</v>
      </c>
      <c r="C33" s="39"/>
      <c r="D33" s="40" t="s">
        <v>187</v>
      </c>
      <c r="E33" s="40" t="s">
        <v>190</v>
      </c>
      <c r="F33" s="52">
        <v>1</v>
      </c>
      <c r="G33" s="41">
        <v>42430</v>
      </c>
      <c r="H33" s="41">
        <v>42430</v>
      </c>
      <c r="I33" s="40">
        <v>8</v>
      </c>
      <c r="J33" s="36"/>
      <c r="K33" s="36"/>
      <c r="L33" s="36"/>
      <c r="M33" s="36"/>
      <c r="N33" s="36"/>
      <c r="O33" s="37"/>
      <c r="P33" s="37"/>
    </row>
    <row r="34" spans="1:16">
      <c r="A34" s="42" t="s">
        <v>191</v>
      </c>
      <c r="B34" s="40"/>
      <c r="C34" s="42"/>
      <c r="D34" s="43"/>
      <c r="E34" s="43"/>
      <c r="F34" s="53">
        <v>0</v>
      </c>
      <c r="G34" s="44">
        <v>42430</v>
      </c>
      <c r="H34" s="44">
        <v>42430</v>
      </c>
      <c r="I34" s="49">
        <v>100</v>
      </c>
      <c r="J34" s="36"/>
      <c r="K34" s="36"/>
      <c r="L34" s="36"/>
      <c r="M34" s="36"/>
      <c r="N34" s="36"/>
      <c r="O34" s="37"/>
      <c r="P34" s="37"/>
    </row>
    <row r="35" spans="1:16">
      <c r="A35" s="39">
        <v>133</v>
      </c>
      <c r="B35" s="40" t="s">
        <v>147</v>
      </c>
      <c r="C35" s="39" t="s">
        <v>192</v>
      </c>
      <c r="D35" s="40" t="s">
        <v>193</v>
      </c>
      <c r="E35" s="40" t="s">
        <v>194</v>
      </c>
      <c r="F35" s="52">
        <v>0</v>
      </c>
      <c r="G35" s="41">
        <v>42430</v>
      </c>
      <c r="H35" s="41">
        <v>42430</v>
      </c>
      <c r="I35" s="40">
        <v>100</v>
      </c>
      <c r="J35" s="36"/>
      <c r="K35" s="36"/>
      <c r="L35" s="36"/>
      <c r="M35" s="36"/>
      <c r="N35" s="36"/>
      <c r="O35" s="37"/>
      <c r="P35" s="37"/>
    </row>
    <row r="36" spans="1:16">
      <c r="A36" s="42" t="s">
        <v>195</v>
      </c>
      <c r="B36" s="40"/>
      <c r="C36" s="42"/>
      <c r="D36" s="43"/>
      <c r="E36" s="43"/>
      <c r="F36" s="53">
        <v>36</v>
      </c>
      <c r="G36" s="44">
        <v>42430</v>
      </c>
      <c r="H36" s="44">
        <v>42479</v>
      </c>
      <c r="I36" s="49">
        <v>444</v>
      </c>
      <c r="J36" s="36"/>
      <c r="K36" s="36"/>
      <c r="L36" s="36"/>
      <c r="M36" s="36"/>
      <c r="N36" s="36"/>
      <c r="O36" s="37"/>
      <c r="P36" s="37"/>
    </row>
    <row r="37" spans="1:16">
      <c r="A37" s="65" t="s">
        <v>196</v>
      </c>
      <c r="B37" s="66"/>
      <c r="C37" s="65"/>
      <c r="D37" s="66" t="s">
        <v>197</v>
      </c>
      <c r="E37" s="66" t="s">
        <v>198</v>
      </c>
      <c r="F37" s="67">
        <v>20</v>
      </c>
      <c r="G37" s="68">
        <v>42430</v>
      </c>
      <c r="H37" s="68">
        <v>42457</v>
      </c>
      <c r="I37" s="66">
        <v>156</v>
      </c>
      <c r="J37" s="36"/>
      <c r="K37" s="36"/>
      <c r="L37" s="36"/>
      <c r="M37" s="36"/>
      <c r="N37" s="36"/>
      <c r="O37" s="37"/>
      <c r="P37" s="37"/>
    </row>
    <row r="38" spans="1:16">
      <c r="A38" s="65" t="s">
        <v>199</v>
      </c>
      <c r="B38" s="66"/>
      <c r="C38" s="65"/>
      <c r="D38" s="66" t="s">
        <v>197</v>
      </c>
      <c r="E38" s="66" t="s">
        <v>200</v>
      </c>
      <c r="F38" s="67">
        <v>36</v>
      </c>
      <c r="G38" s="68">
        <v>42430</v>
      </c>
      <c r="H38" s="68">
        <v>42479</v>
      </c>
      <c r="I38" s="66">
        <v>288</v>
      </c>
      <c r="J38" s="36"/>
      <c r="K38" s="36"/>
      <c r="L38" s="36"/>
      <c r="M38" s="36"/>
      <c r="N38" s="36"/>
      <c r="O38" s="37"/>
      <c r="P38" s="37"/>
    </row>
    <row r="39" spans="1:16">
      <c r="A39" s="42" t="s">
        <v>201</v>
      </c>
      <c r="B39" s="40"/>
      <c r="C39" s="42"/>
      <c r="D39" s="43"/>
      <c r="E39" s="43"/>
      <c r="F39" s="53">
        <v>3</v>
      </c>
      <c r="G39" s="44">
        <v>42430</v>
      </c>
      <c r="H39" s="44">
        <v>42432</v>
      </c>
      <c r="I39" s="49">
        <v>16</v>
      </c>
      <c r="J39" s="36"/>
      <c r="K39" s="36"/>
      <c r="L39" s="36"/>
      <c r="M39" s="36"/>
      <c r="N39" s="36"/>
      <c r="O39" s="37"/>
      <c r="P39" s="37"/>
    </row>
    <row r="40" spans="1:16">
      <c r="A40" s="39" t="s">
        <v>202</v>
      </c>
      <c r="B40" s="40" t="s">
        <v>147</v>
      </c>
      <c r="C40" s="39"/>
      <c r="D40" s="40" t="s">
        <v>203</v>
      </c>
      <c r="E40" s="40" t="s">
        <v>204</v>
      </c>
      <c r="F40" s="52">
        <v>3</v>
      </c>
      <c r="G40" s="41">
        <v>42430</v>
      </c>
      <c r="H40" s="41">
        <v>42432</v>
      </c>
      <c r="I40" s="40">
        <v>16</v>
      </c>
      <c r="J40" s="36"/>
      <c r="K40" s="36"/>
      <c r="L40" s="36"/>
      <c r="M40" s="36"/>
      <c r="N40" s="36"/>
      <c r="O40" s="37"/>
      <c r="P40" s="37"/>
    </row>
    <row r="41" spans="1:16">
      <c r="A41" s="42" t="s">
        <v>205</v>
      </c>
      <c r="B41" s="40"/>
      <c r="C41" s="42"/>
      <c r="D41" s="43"/>
      <c r="E41" s="43"/>
      <c r="F41" s="53">
        <v>32</v>
      </c>
      <c r="G41" s="44">
        <v>42430</v>
      </c>
      <c r="H41" s="44">
        <v>42473</v>
      </c>
      <c r="I41" s="49">
        <v>46</v>
      </c>
      <c r="J41" s="36"/>
      <c r="K41" s="36"/>
      <c r="L41" s="36"/>
      <c r="M41" s="36"/>
      <c r="N41" s="36"/>
      <c r="O41" s="37"/>
      <c r="P41" s="37"/>
    </row>
    <row r="42" spans="1:16">
      <c r="A42" s="39" t="s">
        <v>172</v>
      </c>
      <c r="B42" s="40" t="s">
        <v>147</v>
      </c>
      <c r="C42" s="39"/>
      <c r="D42" s="40" t="s">
        <v>206</v>
      </c>
      <c r="E42" s="40" t="s">
        <v>174</v>
      </c>
      <c r="F42" s="52">
        <v>8</v>
      </c>
      <c r="G42" s="41">
        <v>42430</v>
      </c>
      <c r="H42" s="41">
        <v>42439</v>
      </c>
      <c r="I42" s="40">
        <v>14.4</v>
      </c>
      <c r="J42" s="36"/>
      <c r="K42" s="36"/>
      <c r="L42" s="36"/>
      <c r="M42" s="36"/>
      <c r="N42" s="36"/>
      <c r="O42" s="37"/>
      <c r="P42" s="37"/>
    </row>
    <row r="43" spans="1:16">
      <c r="A43" s="39" t="s">
        <v>175</v>
      </c>
      <c r="B43" s="40" t="s">
        <v>147</v>
      </c>
      <c r="C43" s="39"/>
      <c r="D43" s="40" t="s">
        <v>206</v>
      </c>
      <c r="E43" s="40" t="s">
        <v>176</v>
      </c>
      <c r="F43" s="52">
        <v>8</v>
      </c>
      <c r="G43" s="41">
        <v>42440</v>
      </c>
      <c r="H43" s="41">
        <v>42451</v>
      </c>
      <c r="I43" s="40">
        <v>14.4</v>
      </c>
      <c r="J43" s="36"/>
      <c r="K43" s="36"/>
      <c r="L43" s="36"/>
      <c r="M43" s="36"/>
      <c r="N43" s="36"/>
      <c r="O43" s="37"/>
      <c r="P43" s="37"/>
    </row>
    <row r="44" spans="1:16">
      <c r="A44" s="39" t="s">
        <v>177</v>
      </c>
      <c r="B44" s="40" t="s">
        <v>147</v>
      </c>
      <c r="C44" s="39"/>
      <c r="D44" s="40" t="s">
        <v>206</v>
      </c>
      <c r="E44" s="40" t="s">
        <v>178</v>
      </c>
      <c r="F44" s="52">
        <v>8</v>
      </c>
      <c r="G44" s="41">
        <v>42452</v>
      </c>
      <c r="H44" s="41">
        <v>42461</v>
      </c>
      <c r="I44" s="40">
        <v>9.1999999999999993</v>
      </c>
      <c r="J44" s="36"/>
      <c r="K44" s="36"/>
      <c r="L44" s="36"/>
      <c r="M44" s="36"/>
      <c r="N44" s="36"/>
      <c r="O44" s="37"/>
      <c r="P44" s="37"/>
    </row>
    <row r="45" spans="1:16">
      <c r="A45" s="39" t="s">
        <v>179</v>
      </c>
      <c r="B45" s="40" t="s">
        <v>147</v>
      </c>
      <c r="C45" s="39"/>
      <c r="D45" s="40" t="s">
        <v>206</v>
      </c>
      <c r="E45" s="40" t="s">
        <v>180</v>
      </c>
      <c r="F45" s="52">
        <v>8</v>
      </c>
      <c r="G45" s="41">
        <v>42464</v>
      </c>
      <c r="H45" s="41">
        <v>42473</v>
      </c>
      <c r="I45" s="40">
        <v>8</v>
      </c>
      <c r="J45" s="36"/>
      <c r="K45" s="36"/>
      <c r="L45" s="36"/>
      <c r="M45" s="36"/>
      <c r="N45" s="36"/>
      <c r="O45" s="37"/>
      <c r="P45" s="37"/>
    </row>
    <row r="46" spans="1:16">
      <c r="A46" s="42" t="s">
        <v>207</v>
      </c>
      <c r="B46" s="40"/>
      <c r="C46" s="42"/>
      <c r="D46" s="43"/>
      <c r="E46" s="43"/>
      <c r="F46" s="53">
        <v>697</v>
      </c>
      <c r="G46" s="44" t="s">
        <v>145</v>
      </c>
      <c r="H46" s="44">
        <v>43438</v>
      </c>
      <c r="I46" s="49">
        <v>530.4</v>
      </c>
      <c r="J46" s="36"/>
      <c r="K46" s="36"/>
      <c r="L46" s="36"/>
      <c r="M46" s="36"/>
      <c r="N46" s="36"/>
      <c r="O46" s="37"/>
      <c r="P46" s="37"/>
    </row>
    <row r="47" spans="1:16">
      <c r="A47" s="39" t="s">
        <v>151</v>
      </c>
      <c r="B47" s="40" t="s">
        <v>147</v>
      </c>
      <c r="C47" s="39" t="s">
        <v>208</v>
      </c>
      <c r="D47" s="40" t="s">
        <v>209</v>
      </c>
      <c r="E47" s="40" t="s">
        <v>154</v>
      </c>
      <c r="F47" s="52">
        <v>20</v>
      </c>
      <c r="G47" s="40" t="s">
        <v>145</v>
      </c>
      <c r="H47" s="41">
        <v>42451</v>
      </c>
      <c r="I47" s="40">
        <v>20</v>
      </c>
      <c r="J47" s="36"/>
      <c r="K47" s="36"/>
      <c r="L47" s="36"/>
      <c r="M47" s="36"/>
      <c r="N47" s="36"/>
      <c r="O47" s="36"/>
      <c r="P47" s="37"/>
    </row>
    <row r="48" spans="1:16">
      <c r="A48" s="39" t="s">
        <v>162</v>
      </c>
      <c r="B48" s="40" t="s">
        <v>147</v>
      </c>
      <c r="C48" s="39"/>
      <c r="D48" s="40" t="s">
        <v>209</v>
      </c>
      <c r="E48" s="40" t="s">
        <v>164</v>
      </c>
      <c r="F48" s="52">
        <v>3</v>
      </c>
      <c r="G48" s="41">
        <v>42430</v>
      </c>
      <c r="H48" s="41">
        <v>42433</v>
      </c>
      <c r="I48" s="40">
        <v>25</v>
      </c>
      <c r="J48" s="36"/>
      <c r="K48" s="36"/>
      <c r="L48" s="36"/>
      <c r="M48" s="36"/>
      <c r="N48" s="36"/>
      <c r="O48" s="37"/>
      <c r="P48" s="37"/>
    </row>
    <row r="49" spans="1:16">
      <c r="A49" s="39" t="s">
        <v>210</v>
      </c>
      <c r="B49" s="40" t="s">
        <v>147</v>
      </c>
      <c r="C49" s="39"/>
      <c r="D49" s="40" t="s">
        <v>209</v>
      </c>
      <c r="E49" s="40" t="s">
        <v>211</v>
      </c>
      <c r="F49" s="52">
        <v>2</v>
      </c>
      <c r="G49" s="41">
        <v>42430</v>
      </c>
      <c r="H49" s="41">
        <v>42431</v>
      </c>
      <c r="I49" s="40">
        <v>16</v>
      </c>
      <c r="J49" s="36"/>
      <c r="K49" s="36"/>
      <c r="L49" s="36"/>
      <c r="M49" s="36"/>
      <c r="N49" s="36"/>
      <c r="O49" s="37"/>
      <c r="P49" s="37"/>
    </row>
    <row r="50" spans="1:16">
      <c r="A50" s="39" t="s">
        <v>155</v>
      </c>
      <c r="B50" s="40" t="s">
        <v>156</v>
      </c>
      <c r="C50" s="39" t="s">
        <v>208</v>
      </c>
      <c r="D50" s="40" t="s">
        <v>209</v>
      </c>
      <c r="E50" s="40" t="s">
        <v>157</v>
      </c>
      <c r="F50" s="52">
        <v>10</v>
      </c>
      <c r="G50" s="41">
        <v>42452</v>
      </c>
      <c r="H50" s="41">
        <v>42466</v>
      </c>
      <c r="I50" s="40">
        <v>6.7</v>
      </c>
      <c r="J50" s="36"/>
      <c r="K50" s="36"/>
      <c r="L50" s="36"/>
      <c r="M50" s="36"/>
      <c r="N50" s="36"/>
      <c r="O50" s="37"/>
      <c r="P50" s="37"/>
    </row>
    <row r="51" spans="1:16">
      <c r="A51" s="39" t="s">
        <v>158</v>
      </c>
      <c r="B51" s="40" t="s">
        <v>159</v>
      </c>
      <c r="C51" s="39" t="s">
        <v>208</v>
      </c>
      <c r="D51" s="40" t="s">
        <v>209</v>
      </c>
      <c r="E51" s="40" t="s">
        <v>160</v>
      </c>
      <c r="F51" s="52">
        <v>694</v>
      </c>
      <c r="G51" s="41">
        <v>42466</v>
      </c>
      <c r="H51" s="41">
        <v>43438</v>
      </c>
      <c r="I51" s="40">
        <v>462.7</v>
      </c>
      <c r="J51" s="36"/>
      <c r="K51" s="36"/>
      <c r="L51" s="36"/>
      <c r="M51" s="36"/>
      <c r="N51" s="36"/>
      <c r="O51" s="37"/>
      <c r="P51" s="37"/>
    </row>
    <row r="52" spans="1:16">
      <c r="A52" s="42" t="s">
        <v>212</v>
      </c>
      <c r="B52" s="40"/>
      <c r="C52" s="42"/>
      <c r="D52" s="43"/>
      <c r="E52" s="43"/>
      <c r="F52" s="53">
        <v>5</v>
      </c>
      <c r="G52" s="44">
        <v>42430</v>
      </c>
      <c r="H52" s="44">
        <v>42436</v>
      </c>
      <c r="I52" s="49">
        <v>40</v>
      </c>
      <c r="J52" s="36"/>
      <c r="K52" s="36"/>
      <c r="L52" s="36"/>
      <c r="M52" s="36"/>
      <c r="N52" s="36"/>
      <c r="O52" s="37"/>
      <c r="P52" s="37"/>
    </row>
    <row r="53" spans="1:16">
      <c r="A53" s="39" t="s">
        <v>213</v>
      </c>
      <c r="B53" s="40" t="s">
        <v>156</v>
      </c>
      <c r="C53" s="39"/>
      <c r="D53" s="40" t="s">
        <v>214</v>
      </c>
      <c r="E53" s="40" t="s">
        <v>215</v>
      </c>
      <c r="F53" s="52">
        <v>5</v>
      </c>
      <c r="G53" s="41">
        <v>42430</v>
      </c>
      <c r="H53" s="41">
        <v>42436</v>
      </c>
      <c r="I53" s="40">
        <v>40</v>
      </c>
      <c r="J53" s="36"/>
      <c r="K53" s="36"/>
      <c r="L53" s="36"/>
      <c r="M53" s="36"/>
      <c r="N53" s="36"/>
      <c r="O53" s="37"/>
      <c r="P53" s="37"/>
    </row>
    <row r="54" spans="1:16">
      <c r="A54" s="42" t="s">
        <v>216</v>
      </c>
      <c r="B54" s="40"/>
      <c r="C54" s="42"/>
      <c r="D54" s="43"/>
      <c r="E54" s="43"/>
      <c r="F54" s="53">
        <v>40</v>
      </c>
      <c r="G54" s="44">
        <v>42430</v>
      </c>
      <c r="H54" s="44">
        <v>42485</v>
      </c>
      <c r="I54" s="49">
        <v>320</v>
      </c>
      <c r="J54" s="36"/>
      <c r="K54" s="36"/>
      <c r="L54" s="36"/>
      <c r="M54" s="36"/>
      <c r="N54" s="36"/>
      <c r="O54" s="37"/>
      <c r="P54" s="37"/>
    </row>
    <row r="55" spans="1:16">
      <c r="A55" s="39" t="s">
        <v>217</v>
      </c>
      <c r="B55" s="40" t="s">
        <v>156</v>
      </c>
      <c r="C55" s="39"/>
      <c r="D55" s="40" t="s">
        <v>218</v>
      </c>
      <c r="E55" s="40" t="s">
        <v>219</v>
      </c>
      <c r="F55" s="52">
        <v>40</v>
      </c>
      <c r="G55" s="41">
        <v>42430</v>
      </c>
      <c r="H55" s="41">
        <v>42485</v>
      </c>
      <c r="I55" s="40">
        <v>320</v>
      </c>
      <c r="J55" s="36"/>
      <c r="K55" s="36"/>
      <c r="L55" s="36"/>
      <c r="M55" s="36"/>
      <c r="N55" s="36"/>
      <c r="O55" s="37"/>
      <c r="P55" s="37"/>
    </row>
    <row r="56" spans="1:16">
      <c r="A56" s="42" t="s">
        <v>220</v>
      </c>
      <c r="B56" s="40"/>
      <c r="C56" s="42"/>
      <c r="D56" s="43"/>
      <c r="E56" s="43"/>
      <c r="F56" s="53">
        <v>10</v>
      </c>
      <c r="G56" s="44">
        <v>42430</v>
      </c>
      <c r="H56" s="44">
        <v>42443</v>
      </c>
      <c r="I56" s="49">
        <v>80</v>
      </c>
      <c r="J56" s="36"/>
      <c r="K56" s="36"/>
      <c r="L56" s="36"/>
      <c r="M56" s="36"/>
      <c r="N56" s="36"/>
      <c r="O56" s="37"/>
      <c r="P56" s="37"/>
    </row>
    <row r="57" spans="1:16">
      <c r="A57" s="39" t="s">
        <v>169</v>
      </c>
      <c r="B57" s="40" t="s">
        <v>147</v>
      </c>
      <c r="C57" s="39"/>
      <c r="D57" s="40" t="s">
        <v>221</v>
      </c>
      <c r="E57" s="40" t="s">
        <v>170</v>
      </c>
      <c r="F57" s="52">
        <v>10</v>
      </c>
      <c r="G57" s="41">
        <v>42430</v>
      </c>
      <c r="H57" s="41">
        <v>42443</v>
      </c>
      <c r="I57" s="40">
        <v>80</v>
      </c>
      <c r="J57" s="36"/>
      <c r="K57" s="36"/>
      <c r="L57" s="36"/>
      <c r="M57" s="36"/>
      <c r="N57" s="36"/>
      <c r="O57" s="36"/>
      <c r="P57" s="37"/>
    </row>
    <row r="58" spans="1:16">
      <c r="A58" s="42" t="s">
        <v>222</v>
      </c>
      <c r="B58" s="40"/>
      <c r="C58" s="42"/>
      <c r="D58" s="43"/>
      <c r="E58" s="43"/>
      <c r="F58" s="53">
        <v>6</v>
      </c>
      <c r="G58" s="44">
        <v>42430</v>
      </c>
      <c r="H58" s="44">
        <v>42438</v>
      </c>
      <c r="I58" s="49">
        <v>50</v>
      </c>
      <c r="J58" s="36"/>
      <c r="K58" s="36"/>
      <c r="L58" s="36"/>
      <c r="M58" s="36"/>
      <c r="N58" s="36"/>
      <c r="O58" s="37"/>
      <c r="P58" s="37"/>
    </row>
    <row r="59" spans="1:16">
      <c r="A59" s="39" t="s">
        <v>223</v>
      </c>
      <c r="B59" s="40" t="s">
        <v>147</v>
      </c>
      <c r="C59" s="39"/>
      <c r="D59" s="40" t="s">
        <v>224</v>
      </c>
      <c r="E59" s="40" t="s">
        <v>225</v>
      </c>
      <c r="F59" s="52">
        <v>6</v>
      </c>
      <c r="G59" s="41">
        <v>42430</v>
      </c>
      <c r="H59" s="41">
        <v>42438</v>
      </c>
      <c r="I59" s="40">
        <v>50</v>
      </c>
      <c r="J59" s="36"/>
      <c r="K59" s="36"/>
      <c r="L59" s="36"/>
      <c r="M59" s="36"/>
      <c r="N59" s="36"/>
      <c r="O59" s="37"/>
      <c r="P59" s="37"/>
    </row>
    <row r="60" spans="1:16">
      <c r="A60" s="42" t="s">
        <v>226</v>
      </c>
      <c r="B60" s="40"/>
      <c r="C60" s="42"/>
      <c r="D60" s="43"/>
      <c r="E60" s="43"/>
      <c r="F60" s="53">
        <v>6</v>
      </c>
      <c r="G60" s="44">
        <v>42430</v>
      </c>
      <c r="H60" s="44">
        <v>42438</v>
      </c>
      <c r="I60" s="49">
        <v>50</v>
      </c>
      <c r="J60" s="36"/>
      <c r="K60" s="36"/>
      <c r="L60" s="36"/>
      <c r="M60" s="36"/>
      <c r="N60" s="36"/>
      <c r="O60" s="37"/>
      <c r="P60" s="37"/>
    </row>
    <row r="61" spans="1:16">
      <c r="A61" s="39" t="s">
        <v>223</v>
      </c>
      <c r="B61" s="40" t="s">
        <v>147</v>
      </c>
      <c r="C61" s="39"/>
      <c r="D61" s="40" t="s">
        <v>227</v>
      </c>
      <c r="E61" s="40" t="s">
        <v>225</v>
      </c>
      <c r="F61" s="52">
        <v>6</v>
      </c>
      <c r="G61" s="41">
        <v>42430</v>
      </c>
      <c r="H61" s="41">
        <v>42438</v>
      </c>
      <c r="I61" s="40">
        <v>50</v>
      </c>
      <c r="J61" s="36"/>
      <c r="K61" s="36"/>
      <c r="L61" s="36"/>
      <c r="M61" s="36"/>
      <c r="N61" s="36"/>
      <c r="O61" s="37"/>
      <c r="P61" s="37"/>
    </row>
    <row r="62" spans="1:16">
      <c r="A62" s="42" t="s">
        <v>228</v>
      </c>
      <c r="B62" s="40"/>
      <c r="C62" s="42"/>
      <c r="D62" s="43"/>
      <c r="E62" s="43"/>
      <c r="F62" s="53">
        <v>697</v>
      </c>
      <c r="G62" s="44" t="s">
        <v>145</v>
      </c>
      <c r="H62" s="44">
        <v>43438</v>
      </c>
      <c r="I62" s="49">
        <v>693.4</v>
      </c>
      <c r="J62" s="36"/>
      <c r="K62" s="36"/>
      <c r="L62" s="36"/>
      <c r="M62" s="36"/>
      <c r="N62" s="36"/>
      <c r="O62" s="37"/>
      <c r="P62" s="37"/>
    </row>
    <row r="63" spans="1:16">
      <c r="A63" s="39">
        <v>133</v>
      </c>
      <c r="B63" s="40" t="s">
        <v>147</v>
      </c>
      <c r="C63" s="39" t="s">
        <v>229</v>
      </c>
      <c r="D63" s="40" t="s">
        <v>229</v>
      </c>
      <c r="E63" s="40" t="s">
        <v>194</v>
      </c>
      <c r="F63" s="52">
        <v>0</v>
      </c>
      <c r="G63" s="41">
        <v>42430</v>
      </c>
      <c r="H63" s="41">
        <v>42430</v>
      </c>
      <c r="I63" s="40">
        <v>100</v>
      </c>
      <c r="J63" s="36"/>
      <c r="K63" s="36"/>
      <c r="L63" s="36"/>
      <c r="M63" s="36"/>
      <c r="N63" s="36"/>
      <c r="O63" s="37"/>
      <c r="P63" s="37"/>
    </row>
    <row r="64" spans="1:16">
      <c r="A64" s="39">
        <v>134</v>
      </c>
      <c r="B64" s="40" t="s">
        <v>147</v>
      </c>
      <c r="C64" s="39" t="s">
        <v>229</v>
      </c>
      <c r="D64" s="40" t="s">
        <v>229</v>
      </c>
      <c r="E64" s="40" t="s">
        <v>149</v>
      </c>
      <c r="F64" s="52">
        <v>3</v>
      </c>
      <c r="G64" s="41">
        <v>42430</v>
      </c>
      <c r="H64" s="41">
        <v>42432</v>
      </c>
      <c r="I64" s="40">
        <v>24</v>
      </c>
      <c r="J64" s="36"/>
      <c r="K64" s="36"/>
      <c r="L64" s="36"/>
      <c r="M64" s="36"/>
      <c r="N64" s="36"/>
      <c r="O64" s="37"/>
      <c r="P64" s="37"/>
    </row>
    <row r="65" spans="1:16">
      <c r="A65" s="39" t="s">
        <v>151</v>
      </c>
      <c r="B65" s="40" t="s">
        <v>147</v>
      </c>
      <c r="C65" s="39" t="s">
        <v>230</v>
      </c>
      <c r="D65" s="40" t="s">
        <v>229</v>
      </c>
      <c r="E65" s="40" t="s">
        <v>154</v>
      </c>
      <c r="F65" s="52">
        <v>20</v>
      </c>
      <c r="G65" s="40" t="s">
        <v>145</v>
      </c>
      <c r="H65" s="41">
        <v>42451</v>
      </c>
      <c r="I65" s="40">
        <v>20</v>
      </c>
      <c r="J65" s="36"/>
      <c r="K65" s="36"/>
      <c r="L65" s="36"/>
      <c r="M65" s="36"/>
      <c r="N65" s="36"/>
      <c r="O65" s="37"/>
      <c r="P65" s="37"/>
    </row>
    <row r="66" spans="1:16">
      <c r="A66" s="39" t="s">
        <v>155</v>
      </c>
      <c r="B66" s="40" t="s">
        <v>156</v>
      </c>
      <c r="C66" s="39" t="s">
        <v>230</v>
      </c>
      <c r="D66" s="40" t="s">
        <v>229</v>
      </c>
      <c r="E66" s="40" t="s">
        <v>157</v>
      </c>
      <c r="F66" s="52">
        <v>10</v>
      </c>
      <c r="G66" s="41">
        <v>42452</v>
      </c>
      <c r="H66" s="41">
        <v>42466</v>
      </c>
      <c r="I66" s="40">
        <v>6.7</v>
      </c>
      <c r="J66" s="36"/>
      <c r="K66" s="36"/>
      <c r="L66" s="36"/>
      <c r="M66" s="36"/>
      <c r="N66" s="36"/>
      <c r="O66" s="37"/>
      <c r="P66" s="37"/>
    </row>
    <row r="67" spans="1:16">
      <c r="A67" s="39">
        <v>135</v>
      </c>
      <c r="B67" s="40" t="s">
        <v>147</v>
      </c>
      <c r="C67" s="39" t="s">
        <v>229</v>
      </c>
      <c r="D67" s="40" t="s">
        <v>229</v>
      </c>
      <c r="E67" s="40" t="s">
        <v>231</v>
      </c>
      <c r="F67" s="52">
        <v>5</v>
      </c>
      <c r="G67" s="41">
        <v>42465</v>
      </c>
      <c r="H67" s="41">
        <v>42471</v>
      </c>
      <c r="I67" s="40">
        <v>40</v>
      </c>
      <c r="J67" s="36"/>
      <c r="K67" s="36"/>
      <c r="L67" s="36"/>
      <c r="M67" s="36"/>
      <c r="N67" s="36"/>
      <c r="O67" s="37"/>
      <c r="P67" s="37"/>
    </row>
    <row r="68" spans="1:16">
      <c r="A68" s="39" t="s">
        <v>158</v>
      </c>
      <c r="B68" s="40" t="s">
        <v>159</v>
      </c>
      <c r="C68" s="39" t="s">
        <v>230</v>
      </c>
      <c r="D68" s="40" t="s">
        <v>229</v>
      </c>
      <c r="E68" s="40" t="s">
        <v>160</v>
      </c>
      <c r="F68" s="52">
        <v>694</v>
      </c>
      <c r="G68" s="41">
        <v>42466</v>
      </c>
      <c r="H68" s="41">
        <v>43438</v>
      </c>
      <c r="I68" s="40">
        <v>462.7</v>
      </c>
      <c r="J68" s="36"/>
      <c r="K68" s="36"/>
      <c r="L68" s="36"/>
      <c r="M68" s="36"/>
      <c r="N68" s="36"/>
      <c r="O68" s="37"/>
      <c r="P68" s="37"/>
    </row>
    <row r="69" spans="1:16">
      <c r="A69" s="39">
        <v>136</v>
      </c>
      <c r="B69" s="40" t="s">
        <v>147</v>
      </c>
      <c r="C69" s="39" t="s">
        <v>229</v>
      </c>
      <c r="D69" s="40" t="s">
        <v>229</v>
      </c>
      <c r="E69" s="40" t="s">
        <v>232</v>
      </c>
      <c r="F69" s="52">
        <v>5</v>
      </c>
      <c r="G69" s="41">
        <v>42472</v>
      </c>
      <c r="H69" s="41">
        <v>42478</v>
      </c>
      <c r="I69" s="40">
        <v>40</v>
      </c>
      <c r="J69" s="36"/>
      <c r="K69" s="36"/>
      <c r="L69" s="36"/>
      <c r="M69" s="36"/>
      <c r="N69" s="36"/>
      <c r="O69" s="37"/>
      <c r="P69" s="37"/>
    </row>
    <row r="70" spans="1:16">
      <c r="A70" s="42" t="s">
        <v>233</v>
      </c>
      <c r="B70" s="40"/>
      <c r="C70" s="42"/>
      <c r="D70" s="43"/>
      <c r="E70" s="43"/>
      <c r="F70" s="53">
        <v>0</v>
      </c>
      <c r="G70" s="44">
        <v>42430</v>
      </c>
      <c r="H70" s="44">
        <v>42430</v>
      </c>
      <c r="I70" s="49">
        <v>100</v>
      </c>
      <c r="J70" s="36"/>
      <c r="K70" s="36"/>
      <c r="L70" s="36"/>
      <c r="M70" s="36"/>
      <c r="N70" s="36"/>
      <c r="O70" s="37"/>
      <c r="P70" s="37"/>
    </row>
    <row r="71" spans="1:16">
      <c r="A71" s="39">
        <v>133</v>
      </c>
      <c r="B71" s="40" t="s">
        <v>147</v>
      </c>
      <c r="C71" s="39" t="s">
        <v>234</v>
      </c>
      <c r="D71" s="40" t="s">
        <v>235</v>
      </c>
      <c r="E71" s="40" t="s">
        <v>194</v>
      </c>
      <c r="F71" s="52">
        <v>0</v>
      </c>
      <c r="G71" s="41">
        <v>42430</v>
      </c>
      <c r="H71" s="41">
        <v>42430</v>
      </c>
      <c r="I71" s="40">
        <v>100</v>
      </c>
      <c r="J71" s="36"/>
      <c r="K71" s="36"/>
      <c r="L71" s="36"/>
      <c r="M71" s="36"/>
      <c r="N71" s="36"/>
      <c r="O71" s="37"/>
      <c r="P71" s="37"/>
    </row>
    <row r="72" spans="1:16">
      <c r="A72" s="42" t="s">
        <v>236</v>
      </c>
      <c r="B72" s="40"/>
      <c r="C72" s="42"/>
      <c r="D72" s="43"/>
      <c r="E72" s="43"/>
      <c r="F72" s="53">
        <v>40</v>
      </c>
      <c r="G72" s="44">
        <v>42430</v>
      </c>
      <c r="H72" s="44">
        <v>42485</v>
      </c>
      <c r="I72" s="49">
        <v>320</v>
      </c>
      <c r="J72" s="36"/>
      <c r="K72" s="36"/>
      <c r="L72" s="36"/>
      <c r="M72" s="36"/>
      <c r="N72" s="36"/>
      <c r="O72" s="37"/>
      <c r="P72" s="37"/>
    </row>
    <row r="73" spans="1:16">
      <c r="A73" s="39" t="s">
        <v>237</v>
      </c>
      <c r="B73" s="40" t="s">
        <v>156</v>
      </c>
      <c r="C73" s="39"/>
      <c r="D73" s="40" t="s">
        <v>238</v>
      </c>
      <c r="E73" s="40" t="s">
        <v>239</v>
      </c>
      <c r="F73" s="52">
        <v>40</v>
      </c>
      <c r="G73" s="41">
        <v>42430</v>
      </c>
      <c r="H73" s="41">
        <v>42485</v>
      </c>
      <c r="I73" s="40">
        <v>320</v>
      </c>
      <c r="J73" s="36"/>
      <c r="K73" s="36"/>
      <c r="L73" s="36"/>
      <c r="M73" s="36"/>
      <c r="N73" s="36"/>
      <c r="O73" s="37"/>
      <c r="P73" s="37"/>
    </row>
    <row r="74" spans="1:16">
      <c r="A74" s="42" t="s">
        <v>240</v>
      </c>
      <c r="B74" s="40"/>
      <c r="C74" s="42"/>
      <c r="D74" s="43"/>
      <c r="E74" s="43"/>
      <c r="F74" s="53">
        <v>30</v>
      </c>
      <c r="G74" s="44">
        <v>42430</v>
      </c>
      <c r="H74" s="44">
        <v>42471</v>
      </c>
      <c r="I74" s="49">
        <v>240</v>
      </c>
      <c r="J74" s="36"/>
      <c r="K74" s="36"/>
      <c r="L74" s="36"/>
      <c r="M74" s="36"/>
      <c r="N74" s="36"/>
      <c r="O74" s="37"/>
      <c r="P74" s="37"/>
    </row>
    <row r="75" spans="1:16">
      <c r="A75" s="39" t="s">
        <v>241</v>
      </c>
      <c r="B75" s="40" t="s">
        <v>147</v>
      </c>
      <c r="C75" s="39"/>
      <c r="D75" s="40" t="s">
        <v>242</v>
      </c>
      <c r="E75" s="40" t="s">
        <v>243</v>
      </c>
      <c r="F75" s="52">
        <v>30</v>
      </c>
      <c r="G75" s="41">
        <v>42430</v>
      </c>
      <c r="H75" s="41">
        <v>42471</v>
      </c>
      <c r="I75" s="40">
        <v>240</v>
      </c>
      <c r="J75" s="36"/>
      <c r="K75" s="36"/>
      <c r="L75" s="36"/>
      <c r="M75" s="36"/>
      <c r="N75" s="36"/>
      <c r="O75" s="36"/>
      <c r="P75" s="37"/>
    </row>
    <row r="76" spans="1:16">
      <c r="A76" s="42" t="s">
        <v>244</v>
      </c>
      <c r="B76" s="40"/>
      <c r="C76" s="42"/>
      <c r="D76" s="43"/>
      <c r="E76" s="43"/>
      <c r="F76" s="53">
        <v>0</v>
      </c>
      <c r="G76" s="44">
        <v>42430</v>
      </c>
      <c r="H76" s="44">
        <v>42430</v>
      </c>
      <c r="I76" s="49">
        <v>100</v>
      </c>
      <c r="J76" s="36"/>
      <c r="K76" s="36"/>
      <c r="L76" s="36"/>
      <c r="M76" s="36"/>
      <c r="N76" s="36"/>
      <c r="O76" s="37"/>
      <c r="P76" s="37"/>
    </row>
    <row r="77" spans="1:16">
      <c r="A77" s="39">
        <v>133</v>
      </c>
      <c r="B77" s="40" t="s">
        <v>147</v>
      </c>
      <c r="C77" s="39" t="s">
        <v>245</v>
      </c>
      <c r="D77" s="40" t="s">
        <v>245</v>
      </c>
      <c r="E77" s="40" t="s">
        <v>194</v>
      </c>
      <c r="F77" s="52">
        <v>0</v>
      </c>
      <c r="G77" s="41">
        <v>42430</v>
      </c>
      <c r="H77" s="41">
        <v>42430</v>
      </c>
      <c r="I77" s="40">
        <v>100</v>
      </c>
      <c r="J77" s="36"/>
      <c r="K77" s="36"/>
      <c r="L77" s="36"/>
      <c r="M77" s="36"/>
      <c r="N77" s="36"/>
      <c r="O77" s="37"/>
      <c r="P77" s="37"/>
    </row>
    <row r="78" spans="1:16">
      <c r="A78" s="42" t="s">
        <v>246</v>
      </c>
      <c r="B78" s="40"/>
      <c r="C78" s="42"/>
      <c r="D78" s="43"/>
      <c r="E78" s="43"/>
      <c r="F78" s="53">
        <v>10</v>
      </c>
      <c r="G78" s="44">
        <v>42430</v>
      </c>
      <c r="H78" s="44">
        <v>42443</v>
      </c>
      <c r="I78" s="49">
        <v>116</v>
      </c>
      <c r="J78" s="36"/>
      <c r="K78" s="36"/>
      <c r="L78" s="36"/>
      <c r="M78" s="36"/>
      <c r="N78" s="36"/>
      <c r="O78" s="37"/>
      <c r="P78" s="37"/>
    </row>
    <row r="79" spans="1:16">
      <c r="A79" s="39" t="s">
        <v>169</v>
      </c>
      <c r="B79" s="40" t="s">
        <v>147</v>
      </c>
      <c r="C79" s="39"/>
      <c r="D79" s="40" t="s">
        <v>247</v>
      </c>
      <c r="E79" s="40" t="s">
        <v>170</v>
      </c>
      <c r="F79" s="52">
        <v>10</v>
      </c>
      <c r="G79" s="41">
        <v>42430</v>
      </c>
      <c r="H79" s="41">
        <v>42443</v>
      </c>
      <c r="I79" s="40">
        <v>80</v>
      </c>
      <c r="J79" s="36"/>
      <c r="K79" s="36"/>
      <c r="L79" s="36"/>
      <c r="M79" s="36"/>
      <c r="N79" s="36"/>
      <c r="O79" s="36"/>
      <c r="P79" s="37"/>
    </row>
    <row r="80" spans="1:16">
      <c r="A80" s="39" t="s">
        <v>248</v>
      </c>
      <c r="B80" s="40" t="s">
        <v>147</v>
      </c>
      <c r="C80" s="39"/>
      <c r="D80" s="40" t="s">
        <v>247</v>
      </c>
      <c r="E80" s="40" t="s">
        <v>249</v>
      </c>
      <c r="F80" s="52">
        <v>5</v>
      </c>
      <c r="G80" s="41">
        <v>42430</v>
      </c>
      <c r="H80" s="41">
        <v>42436</v>
      </c>
      <c r="I80" s="40">
        <v>20</v>
      </c>
      <c r="J80" s="36"/>
      <c r="K80" s="36"/>
      <c r="L80" s="36"/>
      <c r="M80" s="36"/>
      <c r="N80" s="36"/>
      <c r="O80" s="37"/>
      <c r="P80" s="37"/>
    </row>
    <row r="81" spans="1:16">
      <c r="A81" s="39" t="s">
        <v>250</v>
      </c>
      <c r="B81" s="40" t="s">
        <v>147</v>
      </c>
      <c r="C81" s="39"/>
      <c r="D81" s="40" t="s">
        <v>247</v>
      </c>
      <c r="E81" s="40" t="s">
        <v>251</v>
      </c>
      <c r="F81" s="52">
        <v>2</v>
      </c>
      <c r="G81" s="41">
        <v>42430</v>
      </c>
      <c r="H81" s="41">
        <v>42431</v>
      </c>
      <c r="I81" s="40">
        <v>16</v>
      </c>
      <c r="J81" s="36"/>
      <c r="K81" s="36"/>
      <c r="L81" s="36"/>
      <c r="M81" s="36"/>
      <c r="N81" s="36"/>
      <c r="O81" s="37"/>
      <c r="P81" s="37"/>
    </row>
    <row r="82" spans="1:16">
      <c r="A82" s="42" t="s">
        <v>252</v>
      </c>
      <c r="B82" s="40"/>
      <c r="C82" s="42"/>
      <c r="D82" s="43"/>
      <c r="E82" s="43"/>
      <c r="F82" s="53">
        <v>32</v>
      </c>
      <c r="G82" s="44">
        <v>42430</v>
      </c>
      <c r="H82" s="44">
        <v>42473</v>
      </c>
      <c r="I82" s="49">
        <v>121</v>
      </c>
      <c r="J82" s="36"/>
      <c r="K82" s="36"/>
      <c r="L82" s="36"/>
      <c r="M82" s="36"/>
      <c r="N82" s="36"/>
      <c r="O82" s="37"/>
      <c r="P82" s="37"/>
    </row>
    <row r="83" spans="1:16">
      <c r="A83" s="65" t="s">
        <v>172</v>
      </c>
      <c r="B83" s="66"/>
      <c r="C83" s="65" t="s">
        <v>253</v>
      </c>
      <c r="D83" s="66" t="s">
        <v>253</v>
      </c>
      <c r="E83" s="66" t="s">
        <v>174</v>
      </c>
      <c r="F83" s="67">
        <v>8</v>
      </c>
      <c r="G83" s="68">
        <v>42430</v>
      </c>
      <c r="H83" s="68">
        <v>42439</v>
      </c>
      <c r="I83" s="484">
        <v>14.4</v>
      </c>
      <c r="J83" s="36"/>
      <c r="K83" s="36"/>
      <c r="L83" s="36"/>
      <c r="M83" s="36"/>
      <c r="N83" s="36"/>
      <c r="O83" s="37"/>
      <c r="P83" s="37"/>
    </row>
    <row r="84" spans="1:16">
      <c r="A84" s="65" t="s">
        <v>223</v>
      </c>
      <c r="B84" s="66"/>
      <c r="C84" s="65"/>
      <c r="D84" s="66" t="s">
        <v>253</v>
      </c>
      <c r="E84" s="66" t="s">
        <v>225</v>
      </c>
      <c r="F84" s="67">
        <v>6</v>
      </c>
      <c r="G84" s="68">
        <v>42430</v>
      </c>
      <c r="H84" s="68">
        <v>42438</v>
      </c>
      <c r="I84" s="484">
        <v>50</v>
      </c>
      <c r="J84" s="36"/>
      <c r="K84" s="36"/>
      <c r="L84" s="36"/>
      <c r="M84" s="36"/>
      <c r="N84" s="36"/>
      <c r="O84" s="37"/>
      <c r="P84" s="37"/>
    </row>
    <row r="85" spans="1:16">
      <c r="A85" s="65" t="s">
        <v>162</v>
      </c>
      <c r="B85" s="66"/>
      <c r="C85" s="65"/>
      <c r="D85" s="66" t="s">
        <v>253</v>
      </c>
      <c r="E85" s="66" t="s">
        <v>164</v>
      </c>
      <c r="F85" s="67">
        <v>3</v>
      </c>
      <c r="G85" s="68">
        <v>42430</v>
      </c>
      <c r="H85" s="68">
        <v>42433</v>
      </c>
      <c r="I85" s="484">
        <v>25</v>
      </c>
      <c r="J85" s="36"/>
      <c r="K85" s="36"/>
      <c r="L85" s="36"/>
      <c r="M85" s="36"/>
      <c r="N85" s="36"/>
      <c r="O85" s="37"/>
      <c r="P85" s="37"/>
    </row>
    <row r="86" spans="1:16">
      <c r="A86" s="65" t="s">
        <v>175</v>
      </c>
      <c r="B86" s="66"/>
      <c r="C86" s="65" t="s">
        <v>253</v>
      </c>
      <c r="D86" s="66" t="s">
        <v>253</v>
      </c>
      <c r="E86" s="66" t="s">
        <v>176</v>
      </c>
      <c r="F86" s="67">
        <v>8</v>
      </c>
      <c r="G86" s="68">
        <v>42440</v>
      </c>
      <c r="H86" s="68">
        <v>42451</v>
      </c>
      <c r="I86" s="484">
        <v>14.4</v>
      </c>
      <c r="J86" s="36"/>
      <c r="K86" s="36"/>
      <c r="L86" s="36"/>
      <c r="M86" s="36"/>
      <c r="N86" s="36"/>
      <c r="O86" s="37"/>
      <c r="P86" s="37"/>
    </row>
    <row r="87" spans="1:16">
      <c r="A87" s="65" t="s">
        <v>177</v>
      </c>
      <c r="B87" s="66"/>
      <c r="C87" s="65" t="s">
        <v>253</v>
      </c>
      <c r="D87" s="66" t="s">
        <v>253</v>
      </c>
      <c r="E87" s="66" t="s">
        <v>178</v>
      </c>
      <c r="F87" s="67">
        <v>8</v>
      </c>
      <c r="G87" s="68">
        <v>42452</v>
      </c>
      <c r="H87" s="68">
        <v>42461</v>
      </c>
      <c r="I87" s="484">
        <v>9.1999999999999993</v>
      </c>
      <c r="J87" s="36"/>
      <c r="K87" s="36"/>
      <c r="L87" s="36"/>
      <c r="M87" s="36"/>
      <c r="N87" s="36"/>
      <c r="O87" s="37"/>
      <c r="P87" s="37"/>
    </row>
    <row r="88" spans="1:16">
      <c r="A88" s="65" t="s">
        <v>179</v>
      </c>
      <c r="B88" s="66"/>
      <c r="C88" s="65" t="s">
        <v>253</v>
      </c>
      <c r="D88" s="66" t="s">
        <v>253</v>
      </c>
      <c r="E88" s="66" t="s">
        <v>180</v>
      </c>
      <c r="F88" s="67">
        <v>8</v>
      </c>
      <c r="G88" s="68">
        <v>42464</v>
      </c>
      <c r="H88" s="68">
        <v>42473</v>
      </c>
      <c r="I88" s="484">
        <v>8</v>
      </c>
      <c r="J88" s="36"/>
      <c r="K88" s="36"/>
      <c r="L88" s="36"/>
      <c r="M88" s="36"/>
      <c r="N88" s="36"/>
      <c r="O88" s="37"/>
      <c r="P88" s="37"/>
    </row>
    <row r="89" spans="1:16">
      <c r="A89" s="42" t="s">
        <v>254</v>
      </c>
      <c r="B89" s="40"/>
      <c r="C89" s="42"/>
      <c r="D89" s="43"/>
      <c r="E89" s="43"/>
      <c r="F89" s="53">
        <v>71</v>
      </c>
      <c r="G89" s="44">
        <v>42430</v>
      </c>
      <c r="H89" s="44">
        <v>42529</v>
      </c>
      <c r="I89" s="49">
        <v>720</v>
      </c>
      <c r="J89" s="36"/>
      <c r="K89" s="36"/>
      <c r="L89" s="36"/>
      <c r="M89" s="36"/>
      <c r="N89" s="36"/>
      <c r="O89" s="37"/>
      <c r="P89" s="37"/>
    </row>
    <row r="90" spans="1:16">
      <c r="A90" s="39" t="s">
        <v>255</v>
      </c>
      <c r="B90" s="40" t="s">
        <v>156</v>
      </c>
      <c r="C90" s="39"/>
      <c r="D90" s="40" t="s">
        <v>256</v>
      </c>
      <c r="E90" s="40" t="s">
        <v>257</v>
      </c>
      <c r="F90" s="52">
        <v>72</v>
      </c>
      <c r="G90" s="41">
        <v>42430</v>
      </c>
      <c r="H90" s="41">
        <v>42529</v>
      </c>
      <c r="I90" s="40">
        <v>576</v>
      </c>
      <c r="J90" s="36"/>
      <c r="K90" s="36"/>
      <c r="L90" s="36"/>
      <c r="M90" s="36"/>
      <c r="N90" s="36"/>
      <c r="O90" s="37"/>
      <c r="P90" s="37"/>
    </row>
    <row r="91" spans="1:16">
      <c r="A91" s="39" t="s">
        <v>258</v>
      </c>
      <c r="B91" s="40" t="s">
        <v>156</v>
      </c>
      <c r="C91" s="39"/>
      <c r="D91" s="40" t="s">
        <v>256</v>
      </c>
      <c r="E91" s="40" t="s">
        <v>259</v>
      </c>
      <c r="F91" s="52">
        <v>18</v>
      </c>
      <c r="G91" s="41">
        <v>42430</v>
      </c>
      <c r="H91" s="41">
        <v>42453</v>
      </c>
      <c r="I91" s="40">
        <v>144</v>
      </c>
      <c r="J91" s="36"/>
      <c r="K91" s="36"/>
      <c r="L91" s="36"/>
      <c r="M91" s="36"/>
      <c r="N91" s="36"/>
      <c r="O91" s="37"/>
      <c r="P91" s="37"/>
    </row>
    <row r="92" spans="1:16">
      <c r="A92" s="42" t="s">
        <v>260</v>
      </c>
      <c r="B92" s="40"/>
      <c r="C92" s="42"/>
      <c r="D92" s="43"/>
      <c r="E92" s="43"/>
      <c r="F92" s="53">
        <v>0</v>
      </c>
      <c r="G92" s="44">
        <v>42430</v>
      </c>
      <c r="H92" s="44">
        <v>42430</v>
      </c>
      <c r="I92" s="49">
        <v>100</v>
      </c>
      <c r="J92" s="36"/>
      <c r="K92" s="36"/>
      <c r="L92" s="36"/>
      <c r="M92" s="36"/>
      <c r="N92" s="36"/>
      <c r="O92" s="37"/>
      <c r="P92" s="37"/>
    </row>
    <row r="93" spans="1:16">
      <c r="A93" s="39">
        <v>133</v>
      </c>
      <c r="B93" s="40" t="s">
        <v>147</v>
      </c>
      <c r="C93" s="39" t="s">
        <v>261</v>
      </c>
      <c r="D93" s="40" t="s">
        <v>262</v>
      </c>
      <c r="E93" s="40" t="s">
        <v>194</v>
      </c>
      <c r="F93" s="52">
        <v>0</v>
      </c>
      <c r="G93" s="41">
        <v>42430</v>
      </c>
      <c r="H93" s="41">
        <v>42430</v>
      </c>
      <c r="I93" s="40">
        <v>100</v>
      </c>
      <c r="J93" s="36"/>
      <c r="K93" s="36"/>
      <c r="L93" s="36"/>
      <c r="M93" s="36"/>
      <c r="N93" s="36"/>
      <c r="O93" s="37"/>
      <c r="P93" s="37"/>
    </row>
    <row r="94" spans="1:16">
      <c r="A94" s="36"/>
      <c r="B94" s="36"/>
      <c r="C94" s="36"/>
      <c r="D94" s="36"/>
      <c r="E94" s="36"/>
      <c r="F94" s="36"/>
      <c r="G94" s="36"/>
      <c r="H94" s="36"/>
      <c r="I94" s="36"/>
      <c r="J94" s="36"/>
      <c r="K94" s="36"/>
      <c r="L94" s="36"/>
      <c r="M94" s="36"/>
      <c r="N94" s="36"/>
      <c r="O94" s="37"/>
      <c r="P94" s="37"/>
    </row>
    <row r="95" spans="1:16">
      <c r="A95" s="36"/>
      <c r="B95" s="36"/>
      <c r="C95" s="36"/>
      <c r="D95" s="36"/>
      <c r="E95" s="36"/>
      <c r="F95" s="36"/>
      <c r="G95" s="36"/>
      <c r="H95" s="36"/>
      <c r="I95" s="63" t="s">
        <v>263</v>
      </c>
      <c r="J95" s="63" t="s">
        <v>264</v>
      </c>
      <c r="K95" s="63" t="s">
        <v>265</v>
      </c>
      <c r="L95" s="36">
        <v>2015</v>
      </c>
      <c r="M95" s="36">
        <v>2016</v>
      </c>
      <c r="N95" s="36">
        <v>2017</v>
      </c>
      <c r="O95" s="36" t="s">
        <v>266</v>
      </c>
      <c r="P95" s="37"/>
    </row>
    <row r="96" spans="1:16">
      <c r="A96" s="36"/>
      <c r="B96" s="36"/>
      <c r="C96" s="36"/>
      <c r="D96" s="36"/>
      <c r="E96" s="36"/>
      <c r="F96" s="36"/>
      <c r="G96" s="63" t="s">
        <v>147</v>
      </c>
      <c r="H96" s="36" t="s">
        <v>24</v>
      </c>
      <c r="I96" s="61">
        <v>1635</v>
      </c>
      <c r="J96" s="62">
        <v>0.36797803384947786</v>
      </c>
      <c r="K96" s="60">
        <v>204375</v>
      </c>
      <c r="L96" s="64">
        <v>153281.25</v>
      </c>
      <c r="M96" s="64">
        <v>51093.75</v>
      </c>
      <c r="N96" s="64"/>
      <c r="O96" s="64"/>
      <c r="P96" s="37"/>
    </row>
    <row r="97" spans="1:16">
      <c r="A97" s="36"/>
      <c r="B97" s="36"/>
      <c r="C97" s="36"/>
      <c r="D97" s="36"/>
      <c r="E97" s="36"/>
      <c r="F97" s="36"/>
      <c r="G97" s="63" t="s">
        <v>156</v>
      </c>
      <c r="H97" s="36" t="s">
        <v>23</v>
      </c>
      <c r="I97" s="61">
        <v>1420.1</v>
      </c>
      <c r="J97" s="62">
        <v>0.31961199135758012</v>
      </c>
      <c r="K97" s="60">
        <v>177512.5</v>
      </c>
      <c r="L97" s="64"/>
      <c r="M97" s="64">
        <v>71005</v>
      </c>
      <c r="N97" s="64">
        <v>71005</v>
      </c>
      <c r="O97" s="64">
        <v>35502.5</v>
      </c>
      <c r="P97" s="37"/>
    </row>
    <row r="98" spans="1:16">
      <c r="F98" s="36"/>
      <c r="G98" s="63" t="s">
        <v>159</v>
      </c>
      <c r="H98" s="36" t="s">
        <v>27</v>
      </c>
      <c r="I98" s="61">
        <v>1388.1</v>
      </c>
      <c r="J98" s="62">
        <v>0.31240997479294202</v>
      </c>
      <c r="K98" s="60">
        <v>173512.5</v>
      </c>
      <c r="L98" s="64"/>
      <c r="M98" s="64">
        <v>34702.5</v>
      </c>
      <c r="N98" s="64">
        <v>69405</v>
      </c>
      <c r="O98" s="64">
        <v>69405</v>
      </c>
      <c r="P98" s="37"/>
    </row>
    <row r="99" spans="1:16">
      <c r="F99" s="36"/>
      <c r="G99" s="63"/>
      <c r="H99" s="36" t="s">
        <v>267</v>
      </c>
      <c r="I99" s="61"/>
      <c r="J99" s="36"/>
      <c r="K99" s="60">
        <v>10000</v>
      </c>
      <c r="L99" s="64"/>
      <c r="M99" s="64"/>
      <c r="N99" s="64"/>
      <c r="O99" s="64">
        <v>10000</v>
      </c>
      <c r="P99" s="37"/>
    </row>
    <row r="100" spans="1:16">
      <c r="F100" s="36"/>
      <c r="G100" s="63" t="s">
        <v>268</v>
      </c>
      <c r="H100" s="36"/>
      <c r="I100" s="61">
        <v>4443.2</v>
      </c>
      <c r="J100" s="50">
        <v>1</v>
      </c>
      <c r="K100" s="60">
        <v>565400</v>
      </c>
      <c r="L100" s="36"/>
      <c r="M100" s="36"/>
      <c r="N100" s="36"/>
      <c r="O100" s="37"/>
      <c r="P100" s="37"/>
    </row>
    <row r="101" spans="1:16">
      <c r="F101" s="36"/>
      <c r="G101" s="36"/>
      <c r="H101" s="36"/>
      <c r="I101" s="36"/>
      <c r="J101" s="36"/>
      <c r="K101" s="36"/>
      <c r="L101" s="36"/>
      <c r="M101" s="36"/>
      <c r="N101" s="36"/>
      <c r="O101" s="37"/>
      <c r="P101" s="37"/>
    </row>
    <row r="102" spans="1:16">
      <c r="F102" s="36"/>
      <c r="G102" s="36"/>
      <c r="H102" s="36"/>
      <c r="I102" s="36"/>
      <c r="J102" s="36"/>
      <c r="K102" s="36"/>
      <c r="L102" s="36"/>
      <c r="M102" s="36"/>
      <c r="N102" s="36"/>
      <c r="O102" s="37"/>
      <c r="P102" s="37"/>
    </row>
    <row r="103" spans="1:16">
      <c r="F103" s="36"/>
      <c r="G103" s="36"/>
      <c r="H103" s="36"/>
      <c r="I103" s="36"/>
      <c r="J103" s="36"/>
      <c r="K103" s="36"/>
      <c r="L103" s="36"/>
      <c r="M103" s="36"/>
      <c r="N103" s="36"/>
      <c r="O103" s="37"/>
      <c r="P103" s="37"/>
    </row>
    <row r="104" spans="1:16">
      <c r="F104" s="36"/>
      <c r="G104" s="36"/>
      <c r="H104" s="36"/>
      <c r="I104" s="36"/>
      <c r="J104" s="36"/>
      <c r="K104" s="36"/>
      <c r="L104" s="36"/>
      <c r="M104" s="36"/>
      <c r="N104" s="36"/>
      <c r="O104" s="37"/>
      <c r="P104" s="37"/>
    </row>
    <row r="105" spans="1:16">
      <c r="F105" s="54">
        <v>11287</v>
      </c>
      <c r="G105" s="36"/>
      <c r="H105" s="36"/>
      <c r="I105" s="36"/>
      <c r="J105" s="36"/>
      <c r="K105" s="36"/>
      <c r="L105" s="36"/>
      <c r="M105" s="36"/>
      <c r="N105" s="36"/>
      <c r="O105" s="37"/>
      <c r="P105" s="37"/>
    </row>
    <row r="106" spans="1:16">
      <c r="F106" s="54">
        <v>40444</v>
      </c>
      <c r="G106" s="36"/>
      <c r="H106" s="36"/>
      <c r="I106" s="36"/>
      <c r="J106" s="36"/>
      <c r="K106" s="36"/>
      <c r="L106" s="36"/>
      <c r="M106" s="36"/>
      <c r="N106" s="36"/>
      <c r="O106" s="37"/>
      <c r="P106" s="37"/>
    </row>
    <row r="107" spans="1:16">
      <c r="F107" s="36"/>
      <c r="G107" s="36"/>
      <c r="H107" s="36"/>
      <c r="I107" s="36"/>
      <c r="J107" s="36"/>
      <c r="K107" s="36"/>
      <c r="L107" s="36"/>
      <c r="M107" s="36"/>
      <c r="N107" s="36"/>
      <c r="O107" s="37"/>
      <c r="P107" s="37"/>
    </row>
    <row r="108" spans="1:16">
      <c r="F108" s="36"/>
      <c r="G108" s="36"/>
      <c r="H108" s="36"/>
      <c r="I108" s="36"/>
      <c r="J108" s="36"/>
      <c r="K108" s="36"/>
      <c r="L108" s="36"/>
      <c r="M108" s="36"/>
      <c r="N108" s="36"/>
      <c r="O108" s="37"/>
      <c r="P108" s="37"/>
    </row>
    <row r="109" spans="1:16">
      <c r="F109" s="36"/>
      <c r="G109" s="36"/>
      <c r="H109" s="36"/>
      <c r="I109" s="36"/>
      <c r="J109" s="36"/>
      <c r="K109" s="36"/>
      <c r="L109" s="36"/>
      <c r="M109" s="36"/>
      <c r="N109" s="36"/>
      <c r="O109" s="37"/>
      <c r="P109" s="37"/>
    </row>
    <row r="110" spans="1:16">
      <c r="F110" s="36"/>
      <c r="G110" s="36"/>
      <c r="H110" s="36"/>
      <c r="I110" s="36"/>
      <c r="J110" s="36"/>
      <c r="K110" s="36"/>
      <c r="L110" s="36"/>
      <c r="M110" s="36"/>
      <c r="N110" s="36"/>
      <c r="O110" s="37"/>
      <c r="P110" s="37"/>
    </row>
    <row r="111" spans="1:16">
      <c r="F111" s="36"/>
      <c r="G111" s="36"/>
      <c r="H111" s="36"/>
      <c r="I111" s="36"/>
      <c r="J111" s="36"/>
      <c r="K111" s="36"/>
      <c r="L111" s="36"/>
      <c r="M111" s="36"/>
      <c r="N111" s="36"/>
      <c r="O111" s="37"/>
      <c r="P111" s="37"/>
    </row>
    <row r="112" spans="1:16">
      <c r="F112" s="36"/>
      <c r="G112" s="36"/>
      <c r="H112" s="36"/>
      <c r="I112" s="36"/>
      <c r="J112" s="36"/>
      <c r="K112" s="36"/>
      <c r="L112" s="36"/>
      <c r="M112" s="36"/>
      <c r="N112" s="36"/>
      <c r="O112" s="37"/>
      <c r="P112" s="37"/>
    </row>
    <row r="113" spans="6:16">
      <c r="F113" s="36"/>
      <c r="G113" s="36"/>
      <c r="H113" s="36"/>
      <c r="I113" s="36"/>
      <c r="J113" s="36"/>
      <c r="K113" s="36"/>
      <c r="L113" s="36"/>
      <c r="M113" s="36"/>
      <c r="N113" s="36"/>
      <c r="O113" s="37"/>
      <c r="P113" s="37"/>
    </row>
    <row r="114" spans="6:16">
      <c r="O114" s="37"/>
      <c r="P114" s="37"/>
    </row>
    <row r="115" spans="6:16">
      <c r="O115" s="37"/>
      <c r="P115" s="37"/>
    </row>
    <row r="116" spans="6:16">
      <c r="O116" s="37"/>
      <c r="P116" s="37"/>
    </row>
    <row r="117" spans="6:16">
      <c r="O117" s="37"/>
      <c r="P117" s="37"/>
    </row>
    <row r="118" spans="6:16">
      <c r="O118" s="36"/>
      <c r="P118" s="37"/>
    </row>
    <row r="119" spans="6:16">
      <c r="O119" s="37"/>
      <c r="P119" s="37"/>
    </row>
    <row r="120" spans="6:16">
      <c r="O120" s="37"/>
      <c r="P120" s="37"/>
    </row>
    <row r="121" spans="6:16">
      <c r="O121" s="37"/>
      <c r="P121" s="37"/>
    </row>
    <row r="122" spans="6:16">
      <c r="O122" s="37"/>
      <c r="P122" s="37"/>
    </row>
    <row r="123" spans="6:16">
      <c r="O123" s="37"/>
      <c r="P123" s="37"/>
    </row>
    <row r="124" spans="6:16">
      <c r="O124" s="37"/>
      <c r="P124" s="37"/>
    </row>
    <row r="125" spans="6:16">
      <c r="O125" s="37"/>
      <c r="P125" s="37"/>
    </row>
    <row r="126" spans="6:16">
      <c r="O126" s="37"/>
      <c r="P126" s="37"/>
    </row>
    <row r="127" spans="6:16">
      <c r="O127" s="37"/>
      <c r="P127" s="37"/>
    </row>
    <row r="128" spans="6:16">
      <c r="O128" s="37"/>
      <c r="P128" s="37"/>
    </row>
    <row r="129" spans="15:16">
      <c r="O129" s="37"/>
      <c r="P129" s="37"/>
    </row>
    <row r="130" spans="15:16">
      <c r="O130" s="37"/>
      <c r="P130" s="37"/>
    </row>
    <row r="131" spans="15:16">
      <c r="O131" s="37"/>
      <c r="P131" s="37"/>
    </row>
    <row r="132" spans="15:16">
      <c r="O132" s="37"/>
      <c r="P132" s="37"/>
    </row>
    <row r="133" spans="15:16">
      <c r="O133" s="37"/>
      <c r="P133" s="37"/>
    </row>
    <row r="134" spans="15:16">
      <c r="O134" s="37"/>
      <c r="P134" s="37"/>
    </row>
    <row r="135" spans="15:16">
      <c r="O135" s="37"/>
      <c r="P135" s="37"/>
    </row>
    <row r="136" spans="15:16">
      <c r="O136" s="37"/>
      <c r="P136" s="37"/>
    </row>
    <row r="137" spans="15:16">
      <c r="O137" s="37"/>
      <c r="P137" s="37"/>
    </row>
    <row r="138" spans="15:16">
      <c r="O138" s="37"/>
      <c r="P138" s="37"/>
    </row>
    <row r="139" spans="15:16">
      <c r="O139" s="37"/>
      <c r="P139" s="37"/>
    </row>
    <row r="140" spans="15:16">
      <c r="O140" s="37"/>
      <c r="P140" s="37"/>
    </row>
    <row r="141" spans="15:16">
      <c r="O141" s="37"/>
      <c r="P141" s="37"/>
    </row>
    <row r="142" spans="15:16">
      <c r="O142" s="37"/>
      <c r="P142" s="37"/>
    </row>
    <row r="143" spans="15:16">
      <c r="O143" s="37"/>
      <c r="P143" s="37"/>
    </row>
    <row r="144" spans="15:16">
      <c r="O144" s="37"/>
      <c r="P144" s="37"/>
    </row>
    <row r="145" spans="15:16">
      <c r="O145" s="37"/>
      <c r="P145" s="37"/>
    </row>
    <row r="146" spans="15:16">
      <c r="O146" s="37"/>
      <c r="P146" s="37"/>
    </row>
    <row r="147" spans="15:16">
      <c r="O147" s="37"/>
      <c r="P147" s="37"/>
    </row>
    <row r="148" spans="15:16">
      <c r="O148" s="37"/>
      <c r="P148" s="37"/>
    </row>
    <row r="149" spans="15:16">
      <c r="O149" s="37"/>
      <c r="P149" s="37"/>
    </row>
    <row r="150" spans="15:16">
      <c r="O150" s="37"/>
      <c r="P150" s="37"/>
    </row>
    <row r="151" spans="15:16">
      <c r="O151" s="37"/>
      <c r="P151" s="37"/>
    </row>
    <row r="152" spans="15:16">
      <c r="O152" s="37"/>
      <c r="P152" s="37"/>
    </row>
    <row r="153" spans="15:16">
      <c r="O153" s="37"/>
      <c r="P153" s="37"/>
    </row>
    <row r="154" spans="15:16">
      <c r="O154" s="37"/>
      <c r="P154" s="37"/>
    </row>
    <row r="155" spans="15:16">
      <c r="O155" s="37"/>
      <c r="P155" s="37"/>
    </row>
    <row r="156" spans="15:16">
      <c r="O156" s="37"/>
      <c r="P156" s="37"/>
    </row>
    <row r="157" spans="15:16">
      <c r="O157" s="37"/>
      <c r="P157" s="37"/>
    </row>
    <row r="158" spans="15:16">
      <c r="O158" s="37"/>
      <c r="P158" s="37"/>
    </row>
    <row r="159" spans="15:16">
      <c r="O159" s="37"/>
      <c r="P159" s="37"/>
    </row>
    <row r="160" spans="15:16">
      <c r="O160" s="37"/>
      <c r="P160" s="37"/>
    </row>
    <row r="161" spans="15:16">
      <c r="O161" s="37"/>
      <c r="P161" s="37"/>
    </row>
    <row r="162" spans="15:16">
      <c r="O162" s="37"/>
      <c r="P162" s="37"/>
    </row>
    <row r="163" spans="15:16">
      <c r="O163" s="37"/>
      <c r="P163" s="37"/>
    </row>
    <row r="164" spans="15:16">
      <c r="O164" s="37"/>
      <c r="P164" s="37"/>
    </row>
    <row r="165" spans="15:16">
      <c r="O165" s="37"/>
      <c r="P165" s="37"/>
    </row>
    <row r="166" spans="15:16">
      <c r="O166" s="37"/>
      <c r="P166" s="37"/>
    </row>
    <row r="167" spans="15:16">
      <c r="O167" s="37"/>
      <c r="P167" s="37"/>
    </row>
    <row r="168" spans="15:16">
      <c r="O168" s="37"/>
      <c r="P168" s="37"/>
    </row>
    <row r="169" spans="15:16">
      <c r="O169" s="37"/>
      <c r="P169" s="37"/>
    </row>
    <row r="170" spans="15:16">
      <c r="O170" s="37"/>
      <c r="P170" s="37"/>
    </row>
    <row r="171" spans="15:16">
      <c r="O171" s="37"/>
      <c r="P171" s="37"/>
    </row>
    <row r="172" spans="15:16">
      <c r="O172" s="37"/>
      <c r="P172" s="37"/>
    </row>
    <row r="173" spans="15:16">
      <c r="O173" s="37"/>
      <c r="P173" s="37"/>
    </row>
    <row r="174" spans="15:16">
      <c r="O174" s="37"/>
      <c r="P174" s="37"/>
    </row>
    <row r="175" spans="15:16">
      <c r="O175" s="37"/>
      <c r="P175" s="37"/>
    </row>
    <row r="176" spans="15:16">
      <c r="O176" s="37"/>
      <c r="P176" s="37"/>
    </row>
    <row r="177" spans="15:16">
      <c r="O177" s="37"/>
      <c r="P177" s="37"/>
    </row>
    <row r="178" spans="15:16">
      <c r="O178" s="37"/>
      <c r="P178" s="37"/>
    </row>
    <row r="179" spans="15:16">
      <c r="O179" s="37"/>
      <c r="P179" s="37"/>
    </row>
    <row r="180" spans="15:16">
      <c r="O180" s="37"/>
      <c r="P180" s="37"/>
    </row>
    <row r="181" spans="15:16">
      <c r="O181" s="37"/>
      <c r="P181" s="37"/>
    </row>
    <row r="182" spans="15:16">
      <c r="O182" s="37"/>
      <c r="P182" s="37"/>
    </row>
    <row r="183" spans="15:16">
      <c r="O183" s="37"/>
      <c r="P183" s="37"/>
    </row>
    <row r="184" spans="15:16">
      <c r="O184" s="37"/>
      <c r="P184" s="37"/>
    </row>
    <row r="185" spans="15:16">
      <c r="O185" s="37"/>
      <c r="P185" s="37"/>
    </row>
    <row r="186" spans="15:16">
      <c r="O186" s="37"/>
      <c r="P186" s="37"/>
    </row>
    <row r="187" spans="15:16">
      <c r="O187" s="37"/>
      <c r="P187" s="37"/>
    </row>
    <row r="188" spans="15:16">
      <c r="O188" s="37"/>
      <c r="P188" s="37"/>
    </row>
    <row r="189" spans="15:16">
      <c r="O189" s="37"/>
      <c r="P189" s="37"/>
    </row>
    <row r="190" spans="15:16">
      <c r="O190" s="37"/>
      <c r="P190" s="37"/>
    </row>
    <row r="191" spans="15:16">
      <c r="O191" s="37"/>
      <c r="P191" s="37"/>
    </row>
    <row r="192" spans="15:16">
      <c r="O192" s="37"/>
      <c r="P192" s="37"/>
    </row>
    <row r="193" spans="15:16">
      <c r="O193" s="37"/>
      <c r="P193" s="37"/>
    </row>
    <row r="194" spans="15:16">
      <c r="O194" s="36"/>
      <c r="P194" s="37"/>
    </row>
    <row r="195" spans="15:16">
      <c r="O195" s="37"/>
      <c r="P195" s="37"/>
    </row>
    <row r="196" spans="15:16">
      <c r="O196" s="37"/>
      <c r="P196" s="37"/>
    </row>
    <row r="197" spans="15:16">
      <c r="O197" s="37"/>
      <c r="P197" s="37"/>
    </row>
    <row r="198" spans="15:16">
      <c r="O198" s="37"/>
      <c r="P198" s="37"/>
    </row>
    <row r="199" spans="15:16">
      <c r="O199" s="37"/>
      <c r="P199" s="37"/>
    </row>
    <row r="200" spans="15:16">
      <c r="O200" s="37"/>
      <c r="P200" s="37"/>
    </row>
    <row r="201" spans="15:16">
      <c r="O201" s="37"/>
      <c r="P201" s="37"/>
    </row>
    <row r="202" spans="15:16">
      <c r="O202" s="37"/>
      <c r="P202" s="37"/>
    </row>
    <row r="203" spans="15:16">
      <c r="O203" s="37"/>
      <c r="P203" s="37"/>
    </row>
    <row r="204" spans="15:16">
      <c r="O204" s="37"/>
      <c r="P204" s="37"/>
    </row>
    <row r="205" spans="15:16">
      <c r="O205" s="37"/>
      <c r="P205" s="37"/>
    </row>
    <row r="206" spans="15:16">
      <c r="O206" s="37"/>
      <c r="P206" s="37"/>
    </row>
    <row r="207" spans="15:16">
      <c r="O207" s="37"/>
      <c r="P207" s="37"/>
    </row>
    <row r="208" spans="15:16">
      <c r="O208" s="37"/>
      <c r="P208" s="37"/>
    </row>
    <row r="209" spans="15:16">
      <c r="O209" s="37"/>
      <c r="P209" s="37"/>
    </row>
    <row r="210" spans="15:16">
      <c r="O210" s="37"/>
      <c r="P210" s="37"/>
    </row>
    <row r="211" spans="15:16">
      <c r="O211" s="37"/>
      <c r="P211" s="37"/>
    </row>
    <row r="212" spans="15:16">
      <c r="O212" s="37"/>
      <c r="P212" s="37"/>
    </row>
    <row r="213" spans="15:16">
      <c r="O213" s="37"/>
      <c r="P213" s="37"/>
    </row>
    <row r="214" spans="15:16">
      <c r="O214" s="36"/>
      <c r="P214" s="37"/>
    </row>
    <row r="215" spans="15:16">
      <c r="O215" s="37"/>
      <c r="P215" s="37"/>
    </row>
    <row r="216" spans="15:16">
      <c r="O216" s="37"/>
      <c r="P216" s="37"/>
    </row>
    <row r="217" spans="15:16">
      <c r="O217" s="37"/>
      <c r="P217" s="37"/>
    </row>
    <row r="218" spans="15:16">
      <c r="O218" s="37"/>
      <c r="P218" s="37"/>
    </row>
    <row r="219" spans="15:16">
      <c r="O219" s="37"/>
      <c r="P219" s="37"/>
    </row>
    <row r="220" spans="15:16">
      <c r="O220" s="37"/>
      <c r="P220" s="37"/>
    </row>
    <row r="221" spans="15:16">
      <c r="O221" s="37"/>
      <c r="P221" s="37"/>
    </row>
    <row r="222" spans="15:16">
      <c r="O222" s="37"/>
      <c r="P222" s="37"/>
    </row>
    <row r="223" spans="15:16">
      <c r="O223" s="37"/>
      <c r="P223" s="37"/>
    </row>
    <row r="224" spans="15:16">
      <c r="O224" s="37"/>
      <c r="P224" s="37"/>
    </row>
    <row r="225" spans="15:16">
      <c r="O225" s="37"/>
      <c r="P225" s="37"/>
    </row>
    <row r="226" spans="15:16">
      <c r="O226" s="37"/>
      <c r="P226" s="37"/>
    </row>
    <row r="227" spans="15:16">
      <c r="O227" s="37"/>
      <c r="P227" s="37"/>
    </row>
    <row r="228" spans="15:16">
      <c r="O228" s="37"/>
      <c r="P228" s="37"/>
    </row>
    <row r="229" spans="15:16">
      <c r="O229" s="37"/>
      <c r="P229" s="37"/>
    </row>
    <row r="230" spans="15:16">
      <c r="O230" s="37"/>
      <c r="P230" s="37"/>
    </row>
    <row r="231" spans="15:16">
      <c r="O231" s="37"/>
      <c r="P231" s="37"/>
    </row>
    <row r="232" spans="15:16">
      <c r="O232" s="37"/>
      <c r="P232" s="37"/>
    </row>
    <row r="233" spans="15:16">
      <c r="O233" s="37"/>
      <c r="P233" s="37"/>
    </row>
    <row r="234" spans="15:16">
      <c r="O234" s="37"/>
      <c r="P234" s="37"/>
    </row>
    <row r="235" spans="15:16">
      <c r="O235" s="37"/>
      <c r="P235" s="37"/>
    </row>
    <row r="236" spans="15:16">
      <c r="O236" s="37"/>
      <c r="P236" s="37"/>
    </row>
    <row r="237" spans="15:16">
      <c r="O237" s="37"/>
      <c r="P237" s="37"/>
    </row>
    <row r="238" spans="15:16">
      <c r="O238" s="37"/>
      <c r="P238" s="37"/>
    </row>
    <row r="239" spans="15:16">
      <c r="O239" s="37"/>
      <c r="P239" s="37"/>
    </row>
    <row r="240" spans="15:16">
      <c r="O240" s="37"/>
      <c r="P240" s="37"/>
    </row>
    <row r="241" spans="15:16">
      <c r="O241" s="37"/>
      <c r="P241" s="37"/>
    </row>
    <row r="242" spans="15:16">
      <c r="O242" s="37"/>
      <c r="P242" s="37"/>
    </row>
    <row r="243" spans="15:16">
      <c r="O243" s="37"/>
      <c r="P243" s="37"/>
    </row>
    <row r="244" spans="15:16">
      <c r="O244" s="37"/>
      <c r="P244" s="37"/>
    </row>
    <row r="245" spans="15:16">
      <c r="O245" s="37"/>
      <c r="P245" s="37"/>
    </row>
    <row r="246" spans="15:16">
      <c r="O246" s="37"/>
      <c r="P246" s="37"/>
    </row>
    <row r="247" spans="15:16">
      <c r="O247" s="37"/>
      <c r="P247" s="37"/>
    </row>
    <row r="248" spans="15:16">
      <c r="O248" s="37"/>
      <c r="P248" s="37"/>
    </row>
    <row r="249" spans="15:16">
      <c r="O249" s="37"/>
      <c r="P249" s="37"/>
    </row>
    <row r="250" spans="15:16">
      <c r="O250" s="37"/>
      <c r="P250" s="37"/>
    </row>
    <row r="251" spans="15:16">
      <c r="O251" s="37"/>
      <c r="P251" s="37"/>
    </row>
    <row r="252" spans="15:16">
      <c r="O252" s="37"/>
      <c r="P252" s="37"/>
    </row>
    <row r="253" spans="15:16">
      <c r="O253" s="37"/>
      <c r="P253" s="37"/>
    </row>
    <row r="254" spans="15:16">
      <c r="O254" s="37"/>
      <c r="P254" s="37"/>
    </row>
    <row r="255" spans="15:16">
      <c r="O255" s="37"/>
      <c r="P255" s="37"/>
    </row>
    <row r="256" spans="15:16">
      <c r="O256" s="37"/>
      <c r="P256" s="37"/>
    </row>
    <row r="257" spans="15:16">
      <c r="O257" s="37"/>
      <c r="P257" s="37"/>
    </row>
    <row r="258" spans="15:16">
      <c r="O258" s="37"/>
      <c r="P258" s="37"/>
    </row>
    <row r="259" spans="15:16">
      <c r="O259" s="37"/>
      <c r="P259" s="37"/>
    </row>
    <row r="260" spans="15:16">
      <c r="O260" s="37"/>
      <c r="P260" s="37"/>
    </row>
    <row r="261" spans="15:16">
      <c r="O261" s="37"/>
      <c r="P261" s="37"/>
    </row>
    <row r="262" spans="15:16">
      <c r="O262" s="37"/>
      <c r="P262" s="37"/>
    </row>
    <row r="263" spans="15:16">
      <c r="O263" s="37"/>
      <c r="P263" s="37"/>
    </row>
    <row r="264" spans="15:16">
      <c r="O264" s="37"/>
      <c r="P264" s="37"/>
    </row>
    <row r="265" spans="15:16">
      <c r="O265" s="37"/>
      <c r="P265" s="37"/>
    </row>
    <row r="266" spans="15:16">
      <c r="O266" s="37"/>
      <c r="P266" s="37"/>
    </row>
    <row r="267" spans="15:16">
      <c r="O267" s="37"/>
      <c r="P267" s="37"/>
    </row>
    <row r="268" spans="15:16">
      <c r="O268" s="37"/>
      <c r="P268" s="37"/>
    </row>
    <row r="269" spans="15:16">
      <c r="O269" s="37"/>
      <c r="P269" s="37"/>
    </row>
    <row r="270" spans="15:16">
      <c r="O270" s="37"/>
      <c r="P270" s="37"/>
    </row>
    <row r="271" spans="15:16">
      <c r="O271" s="37"/>
      <c r="P271" s="37"/>
    </row>
    <row r="272" spans="15:16">
      <c r="O272" s="37"/>
      <c r="P272" s="37"/>
    </row>
    <row r="273" spans="15:16">
      <c r="O273" s="37"/>
      <c r="P273" s="37"/>
    </row>
    <row r="274" spans="15:16">
      <c r="O274" s="37"/>
      <c r="P274" s="37"/>
    </row>
    <row r="275" spans="15:16">
      <c r="O275" s="37"/>
      <c r="P275" s="37"/>
    </row>
    <row r="276" spans="15:16">
      <c r="O276" s="37"/>
      <c r="P276" s="37"/>
    </row>
    <row r="277" spans="15:16">
      <c r="O277" s="37"/>
      <c r="P277" s="37"/>
    </row>
    <row r="278" spans="15:16">
      <c r="O278" s="37"/>
      <c r="P278" s="37"/>
    </row>
    <row r="279" spans="15:16">
      <c r="O279" s="37"/>
      <c r="P279" s="37"/>
    </row>
    <row r="280" spans="15:16">
      <c r="O280" s="37"/>
      <c r="P280" s="37"/>
    </row>
    <row r="281" spans="15:16">
      <c r="O281" s="37"/>
      <c r="P281" s="37"/>
    </row>
    <row r="282" spans="15:16">
      <c r="O282" s="37"/>
      <c r="P282" s="37"/>
    </row>
    <row r="283" spans="15:16">
      <c r="O283" s="37"/>
      <c r="P283" s="37"/>
    </row>
    <row r="284" spans="15:16">
      <c r="O284" s="37"/>
      <c r="P284" s="37"/>
    </row>
    <row r="285" spans="15:16">
      <c r="O285" s="37"/>
      <c r="P285" s="37"/>
    </row>
    <row r="286" spans="15:16">
      <c r="O286" s="37"/>
      <c r="P286" s="37"/>
    </row>
    <row r="287" spans="15:16">
      <c r="O287" s="37"/>
      <c r="P287" s="37"/>
    </row>
    <row r="288" spans="15:16">
      <c r="O288" s="37"/>
      <c r="P288" s="37"/>
    </row>
    <row r="289" spans="15:16">
      <c r="O289" s="37"/>
      <c r="P289" s="37"/>
    </row>
    <row r="290" spans="15:16">
      <c r="O290" s="37"/>
      <c r="P290" s="37"/>
    </row>
    <row r="291" spans="15:16">
      <c r="O291" s="37"/>
      <c r="P291" s="37"/>
    </row>
    <row r="292" spans="15:16">
      <c r="O292" s="37"/>
      <c r="P292" s="37"/>
    </row>
    <row r="293" spans="15:16">
      <c r="O293" s="37"/>
      <c r="P293" s="37"/>
    </row>
    <row r="294" spans="15:16">
      <c r="O294" s="37"/>
      <c r="P294" s="37"/>
    </row>
    <row r="295" spans="15:16">
      <c r="O295" s="37"/>
      <c r="P295" s="37"/>
    </row>
    <row r="296" spans="15:16">
      <c r="O296" s="37"/>
      <c r="P296" s="37"/>
    </row>
    <row r="297" spans="15:16">
      <c r="O297" s="37"/>
      <c r="P297" s="37"/>
    </row>
    <row r="298" spans="15:16">
      <c r="O298" s="37"/>
      <c r="P298" s="37"/>
    </row>
    <row r="299" spans="15:16">
      <c r="O299" s="37"/>
      <c r="P299" s="37"/>
    </row>
    <row r="300" spans="15:16">
      <c r="O300" s="37"/>
      <c r="P300" s="37"/>
    </row>
    <row r="301" spans="15:16">
      <c r="O301" s="37"/>
      <c r="P301" s="37"/>
    </row>
    <row r="302" spans="15:16">
      <c r="O302" s="37"/>
      <c r="P302" s="37"/>
    </row>
    <row r="303" spans="15:16">
      <c r="O303" s="37"/>
      <c r="P303" s="37"/>
    </row>
    <row r="304" spans="15:16">
      <c r="O304" s="37"/>
      <c r="P304" s="37"/>
    </row>
    <row r="305" spans="15:16">
      <c r="O305" s="37"/>
      <c r="P305" s="37"/>
    </row>
    <row r="306" spans="15:16">
      <c r="O306" s="37"/>
      <c r="P306" s="37"/>
    </row>
    <row r="307" spans="15:16">
      <c r="O307" s="37"/>
      <c r="P307" s="37"/>
    </row>
    <row r="308" spans="15:16">
      <c r="O308" s="37"/>
      <c r="P308" s="37"/>
    </row>
    <row r="309" spans="15:16">
      <c r="O309" s="37"/>
      <c r="P309" s="37"/>
    </row>
    <row r="310" spans="15:16">
      <c r="O310" s="37"/>
      <c r="P310" s="37"/>
    </row>
    <row r="311" spans="15:16">
      <c r="O311" s="37"/>
      <c r="P311" s="37"/>
    </row>
    <row r="312" spans="15:16">
      <c r="O312" s="37"/>
      <c r="P312" s="37"/>
    </row>
    <row r="313" spans="15:16">
      <c r="O313" s="37"/>
      <c r="P313" s="37"/>
    </row>
    <row r="314" spans="15:16">
      <c r="O314" s="37"/>
      <c r="P314" s="37"/>
    </row>
    <row r="315" spans="15:16">
      <c r="O315" s="37"/>
      <c r="P315" s="37"/>
    </row>
    <row r="316" spans="15:16">
      <c r="O316" s="37"/>
      <c r="P316" s="37"/>
    </row>
    <row r="317" spans="15:16">
      <c r="O317" s="37"/>
      <c r="P317" s="37"/>
    </row>
    <row r="318" spans="15:16">
      <c r="O318" s="37"/>
      <c r="P318" s="37"/>
    </row>
    <row r="319" spans="15:16">
      <c r="O319" s="37"/>
      <c r="P319" s="37"/>
    </row>
    <row r="320" spans="15:16">
      <c r="O320" s="37"/>
      <c r="P320" s="37"/>
    </row>
    <row r="321" spans="15:16">
      <c r="O321" s="37"/>
      <c r="P321" s="37"/>
    </row>
    <row r="322" spans="15:16">
      <c r="O322" s="37"/>
      <c r="P322" s="37"/>
    </row>
    <row r="323" spans="15:16">
      <c r="O323" s="37"/>
      <c r="P323" s="37"/>
    </row>
    <row r="324" spans="15:16">
      <c r="O324" s="37"/>
      <c r="P324" s="37"/>
    </row>
    <row r="325" spans="15:16">
      <c r="O325" s="37"/>
      <c r="P325" s="37"/>
    </row>
    <row r="326" spans="15:16">
      <c r="O326" s="37"/>
      <c r="P326" s="37"/>
    </row>
    <row r="327" spans="15:16">
      <c r="O327" s="37"/>
      <c r="P327" s="37"/>
    </row>
    <row r="328" spans="15:16">
      <c r="O328" s="37"/>
      <c r="P328" s="37"/>
    </row>
    <row r="329" spans="15:16">
      <c r="O329" s="37"/>
      <c r="P329" s="37"/>
    </row>
    <row r="330" spans="15:16">
      <c r="O330" s="37"/>
      <c r="P330" s="37"/>
    </row>
    <row r="331" spans="15:16">
      <c r="O331" s="37"/>
      <c r="P331" s="37"/>
    </row>
    <row r="332" spans="15:16">
      <c r="O332" s="37"/>
      <c r="P332" s="37"/>
    </row>
    <row r="333" spans="15:16">
      <c r="O333" s="37"/>
      <c r="P333" s="37"/>
    </row>
    <row r="334" spans="15:16">
      <c r="O334" s="37"/>
      <c r="P334" s="37"/>
    </row>
    <row r="335" spans="15:16">
      <c r="O335" s="37"/>
      <c r="P335" s="37"/>
    </row>
    <row r="336" spans="15:16">
      <c r="O336" s="37"/>
      <c r="P336" s="37"/>
    </row>
    <row r="337" spans="15:16">
      <c r="O337" s="37"/>
      <c r="P337" s="37"/>
    </row>
    <row r="338" spans="15:16">
      <c r="O338" s="37"/>
      <c r="P338" s="37"/>
    </row>
    <row r="339" spans="15:16">
      <c r="O339" s="37"/>
      <c r="P339" s="37"/>
    </row>
    <row r="340" spans="15:16">
      <c r="O340" s="37"/>
      <c r="P340" s="37"/>
    </row>
    <row r="341" spans="15:16">
      <c r="O341" s="37"/>
      <c r="P341" s="37"/>
    </row>
    <row r="342" spans="15:16">
      <c r="O342" s="37"/>
      <c r="P342" s="37"/>
    </row>
    <row r="343" spans="15:16">
      <c r="O343" s="37"/>
      <c r="P343" s="37"/>
    </row>
    <row r="344" spans="15:16">
      <c r="O344" s="37"/>
      <c r="P344" s="37"/>
    </row>
    <row r="345" spans="15:16">
      <c r="O345" s="37"/>
      <c r="P345" s="37"/>
    </row>
    <row r="346" spans="15:16">
      <c r="O346" s="37"/>
      <c r="P346" s="37"/>
    </row>
    <row r="347" spans="15:16">
      <c r="O347" s="37"/>
      <c r="P347" s="37"/>
    </row>
    <row r="348" spans="15:16">
      <c r="O348" s="37"/>
      <c r="P348" s="37"/>
    </row>
    <row r="349" spans="15:16">
      <c r="O349" s="37"/>
      <c r="P349" s="37"/>
    </row>
    <row r="350" spans="15:16">
      <c r="O350" s="37"/>
      <c r="P350" s="37"/>
    </row>
    <row r="351" spans="15:16">
      <c r="O351" s="37"/>
      <c r="P351" s="37"/>
    </row>
    <row r="352" spans="15:16">
      <c r="O352" s="37"/>
      <c r="P352" s="37"/>
    </row>
    <row r="353" spans="15:16">
      <c r="O353" s="37"/>
      <c r="P353" s="37"/>
    </row>
    <row r="354" spans="15:16">
      <c r="O354" s="37"/>
      <c r="P354" s="37"/>
    </row>
    <row r="355" spans="15:16">
      <c r="O355" s="37"/>
      <c r="P355" s="37"/>
    </row>
    <row r="356" spans="15:16">
      <c r="O356" s="37"/>
      <c r="P356" s="37"/>
    </row>
    <row r="357" spans="15:16">
      <c r="O357" s="37"/>
      <c r="P357" s="37"/>
    </row>
    <row r="358" spans="15:16">
      <c r="O358" s="37"/>
      <c r="P358" s="37"/>
    </row>
    <row r="359" spans="15:16">
      <c r="O359" s="37"/>
      <c r="P359" s="37"/>
    </row>
    <row r="360" spans="15:16">
      <c r="O360" s="37"/>
      <c r="P360" s="37"/>
    </row>
    <row r="361" spans="15:16">
      <c r="O361" s="37"/>
      <c r="P361" s="37"/>
    </row>
    <row r="362" spans="15:16">
      <c r="O362" s="37"/>
      <c r="P362" s="37"/>
    </row>
    <row r="363" spans="15:16">
      <c r="O363" s="37"/>
      <c r="P363" s="37"/>
    </row>
    <row r="364" spans="15:16">
      <c r="O364" s="37"/>
      <c r="P364" s="37"/>
    </row>
    <row r="365" spans="15:16">
      <c r="O365" s="37"/>
      <c r="P365" s="37"/>
    </row>
    <row r="366" spans="15:16">
      <c r="O366" s="37"/>
      <c r="P366" s="37"/>
    </row>
    <row r="367" spans="15:16">
      <c r="O367" s="37"/>
      <c r="P367" s="37"/>
    </row>
    <row r="368" spans="15:16">
      <c r="O368" s="37"/>
      <c r="P368" s="37"/>
    </row>
    <row r="369" spans="15:16">
      <c r="O369" s="37"/>
      <c r="P369" s="37"/>
    </row>
    <row r="370" spans="15:16">
      <c r="O370" s="37"/>
      <c r="P370" s="37"/>
    </row>
    <row r="371" spans="15:16">
      <c r="O371" s="37"/>
      <c r="P371" s="37"/>
    </row>
    <row r="372" spans="15:16">
      <c r="O372" s="37"/>
      <c r="P372" s="37"/>
    </row>
    <row r="373" spans="15:16">
      <c r="O373" s="37"/>
      <c r="P373" s="37"/>
    </row>
    <row r="374" spans="15:16">
      <c r="O374" s="37"/>
      <c r="P374" s="37"/>
    </row>
    <row r="375" spans="15:16">
      <c r="O375" s="37"/>
      <c r="P375" s="37"/>
    </row>
    <row r="376" spans="15:16">
      <c r="O376" s="37"/>
      <c r="P376" s="37"/>
    </row>
    <row r="377" spans="15:16">
      <c r="O377" s="37"/>
      <c r="P377" s="37"/>
    </row>
    <row r="378" spans="15:16">
      <c r="O378" s="37"/>
      <c r="P378" s="37"/>
    </row>
    <row r="379" spans="15:16">
      <c r="O379" s="37"/>
      <c r="P379" s="37"/>
    </row>
    <row r="380" spans="15:16">
      <c r="O380" s="37"/>
      <c r="P380" s="37"/>
    </row>
    <row r="381" spans="15:16">
      <c r="O381" s="37"/>
      <c r="P381" s="37"/>
    </row>
    <row r="382" spans="15:16">
      <c r="O382" s="37"/>
      <c r="P382" s="37"/>
    </row>
    <row r="383" spans="15:16">
      <c r="O383" s="37"/>
      <c r="P383" s="37"/>
    </row>
    <row r="384" spans="15:16">
      <c r="O384" s="37"/>
      <c r="P384" s="37"/>
    </row>
    <row r="385" spans="15:16">
      <c r="O385" s="37"/>
      <c r="P385" s="37"/>
    </row>
    <row r="386" spans="15:16">
      <c r="O386" s="37"/>
      <c r="P386" s="37"/>
    </row>
    <row r="387" spans="15:16">
      <c r="O387" s="37"/>
      <c r="P387" s="37"/>
    </row>
    <row r="388" spans="15:16">
      <c r="O388" s="37"/>
      <c r="P388" s="37"/>
    </row>
    <row r="389" spans="15:16">
      <c r="O389" s="37"/>
      <c r="P389" s="37"/>
    </row>
    <row r="390" spans="15:16">
      <c r="O390" s="37"/>
      <c r="P390" s="37"/>
    </row>
    <row r="391" spans="15:16">
      <c r="O391" s="37"/>
      <c r="P391" s="37"/>
    </row>
    <row r="392" spans="15:16">
      <c r="O392" s="37"/>
      <c r="P392" s="37"/>
    </row>
    <row r="393" spans="15:16">
      <c r="O393" s="37"/>
      <c r="P393" s="37"/>
    </row>
    <row r="394" spans="15:16">
      <c r="O394" s="37"/>
      <c r="P394" s="37"/>
    </row>
    <row r="395" spans="15:16">
      <c r="O395" s="37"/>
      <c r="P395" s="37"/>
    </row>
    <row r="396" spans="15:16">
      <c r="O396" s="37"/>
      <c r="P396" s="37"/>
    </row>
    <row r="397" spans="15:16">
      <c r="O397" s="37"/>
      <c r="P397" s="37"/>
    </row>
    <row r="398" spans="15:16">
      <c r="O398" s="37"/>
      <c r="P398" s="37"/>
    </row>
    <row r="399" spans="15:16">
      <c r="O399" s="37"/>
      <c r="P399" s="37"/>
    </row>
    <row r="400" spans="15:16">
      <c r="O400" s="37"/>
      <c r="P400" s="37"/>
    </row>
    <row r="401" spans="15:16">
      <c r="O401" s="37"/>
      <c r="P401" s="37"/>
    </row>
    <row r="402" spans="15:16">
      <c r="O402" s="37"/>
      <c r="P402" s="37"/>
    </row>
    <row r="403" spans="15:16">
      <c r="O403" s="37"/>
      <c r="P403" s="37"/>
    </row>
    <row r="404" spans="15:16">
      <c r="O404" s="37"/>
      <c r="P404" s="37"/>
    </row>
    <row r="405" spans="15:16">
      <c r="O405" s="37"/>
      <c r="P405" s="37"/>
    </row>
    <row r="406" spans="15:16">
      <c r="O406" s="37"/>
      <c r="P406" s="37"/>
    </row>
    <row r="407" spans="15:16">
      <c r="O407" s="37"/>
      <c r="P407" s="37"/>
    </row>
    <row r="408" spans="15:16">
      <c r="O408" s="37"/>
      <c r="P408" s="37"/>
    </row>
    <row r="409" spans="15:16">
      <c r="O409" s="37"/>
      <c r="P409" s="37"/>
    </row>
    <row r="410" spans="15:16">
      <c r="O410" s="37"/>
      <c r="P410" s="37"/>
    </row>
    <row r="411" spans="15:16">
      <c r="O411" s="37"/>
      <c r="P411" s="37"/>
    </row>
    <row r="412" spans="15:16">
      <c r="O412" s="37"/>
      <c r="P412" s="37"/>
    </row>
    <row r="413" spans="15:16">
      <c r="O413" s="37"/>
      <c r="P413" s="37"/>
    </row>
    <row r="414" spans="15:16">
      <c r="O414" s="37"/>
      <c r="P414" s="37"/>
    </row>
    <row r="415" spans="15:16">
      <c r="O415" s="37"/>
      <c r="P415" s="37"/>
    </row>
    <row r="416" spans="15:16">
      <c r="O416" s="37"/>
      <c r="P416" s="37"/>
    </row>
    <row r="417" spans="15:16">
      <c r="O417" s="37"/>
      <c r="P417" s="37"/>
    </row>
    <row r="418" spans="15:16">
      <c r="O418" s="37"/>
      <c r="P418" s="37"/>
    </row>
    <row r="419" spans="15:16">
      <c r="O419" s="37"/>
      <c r="P419" s="37"/>
    </row>
    <row r="420" spans="15:16">
      <c r="O420" s="37"/>
      <c r="P420" s="37"/>
    </row>
    <row r="421" spans="15:16">
      <c r="O421" s="37"/>
      <c r="P421" s="37"/>
    </row>
    <row r="422" spans="15:16">
      <c r="O422" s="37"/>
      <c r="P422" s="37"/>
    </row>
    <row r="423" spans="15:16">
      <c r="O423" s="37"/>
      <c r="P423" s="37"/>
    </row>
    <row r="424" spans="15:16">
      <c r="O424" s="37"/>
      <c r="P424" s="37"/>
    </row>
    <row r="425" spans="15:16">
      <c r="O425" s="37"/>
      <c r="P425" s="37"/>
    </row>
    <row r="426" spans="15:16">
      <c r="O426" s="37"/>
      <c r="P426" s="37"/>
    </row>
    <row r="427" spans="15:16">
      <c r="O427" s="37"/>
      <c r="P427" s="37"/>
    </row>
    <row r="428" spans="15:16">
      <c r="O428" s="37"/>
      <c r="P428" s="37"/>
    </row>
    <row r="429" spans="15:16">
      <c r="O429" s="37"/>
      <c r="P429" s="37"/>
    </row>
    <row r="430" spans="15:16">
      <c r="O430" s="37"/>
      <c r="P430" s="37"/>
    </row>
    <row r="431" spans="15:16">
      <c r="O431" s="37"/>
      <c r="P431" s="37"/>
    </row>
    <row r="432" spans="15:16">
      <c r="O432" s="37"/>
      <c r="P432" s="37"/>
    </row>
    <row r="433" spans="1:16">
      <c r="O433" s="37"/>
      <c r="P433" s="37"/>
    </row>
    <row r="434" spans="1:16">
      <c r="A434" s="36"/>
      <c r="B434" s="36"/>
      <c r="C434" s="36"/>
      <c r="D434" s="36"/>
      <c r="E434" s="36"/>
      <c r="F434" s="36"/>
      <c r="G434" s="36"/>
      <c r="H434" s="36"/>
      <c r="I434" s="36"/>
      <c r="J434" s="36"/>
      <c r="K434" s="36"/>
      <c r="L434" s="36"/>
      <c r="M434" s="36"/>
      <c r="N434" s="36"/>
      <c r="O434" s="37"/>
      <c r="P434" s="37"/>
    </row>
    <row r="435" spans="1:16">
      <c r="A435" s="36"/>
      <c r="B435" s="36"/>
      <c r="C435" s="36"/>
      <c r="D435" s="36"/>
      <c r="E435" s="36"/>
      <c r="F435" s="36"/>
      <c r="G435" s="36"/>
      <c r="H435" s="36"/>
      <c r="I435" s="36"/>
      <c r="J435" s="36"/>
      <c r="K435" s="36"/>
      <c r="L435" s="36"/>
      <c r="M435" s="36"/>
      <c r="N435" s="36"/>
      <c r="O435" s="37"/>
      <c r="P435" s="37"/>
    </row>
    <row r="436" spans="1:16">
      <c r="A436" s="36"/>
      <c r="B436" s="36"/>
      <c r="C436" s="36"/>
      <c r="D436" s="36"/>
      <c r="E436" s="36"/>
      <c r="F436" s="36"/>
      <c r="G436" s="36"/>
      <c r="H436" s="36"/>
      <c r="I436" s="36"/>
      <c r="J436" s="36"/>
      <c r="K436" s="36"/>
      <c r="L436" s="36"/>
      <c r="M436" s="36"/>
      <c r="N436" s="36"/>
      <c r="O436" s="37"/>
      <c r="P436" s="37"/>
    </row>
    <row r="437" spans="1:16">
      <c r="A437" s="36"/>
      <c r="B437" s="36"/>
      <c r="C437" s="36"/>
      <c r="D437" s="36"/>
      <c r="E437" s="36"/>
      <c r="F437" s="36"/>
      <c r="G437" s="36"/>
      <c r="H437" s="36"/>
      <c r="I437" s="36"/>
      <c r="J437" s="36"/>
      <c r="K437" s="36"/>
      <c r="L437" s="36"/>
      <c r="M437" s="36"/>
      <c r="N437" s="36"/>
      <c r="O437" s="37"/>
      <c r="P437" s="37"/>
    </row>
    <row r="438" spans="1:16">
      <c r="A438" s="36"/>
      <c r="B438" s="36"/>
      <c r="C438" s="36"/>
      <c r="D438" s="36"/>
      <c r="E438" s="36"/>
      <c r="F438" s="36"/>
      <c r="G438" s="36"/>
      <c r="H438" s="36"/>
      <c r="I438" s="36"/>
      <c r="J438" s="36"/>
      <c r="K438" s="36"/>
      <c r="L438" s="36"/>
      <c r="M438" s="36"/>
      <c r="N438" s="36"/>
      <c r="O438" s="37"/>
      <c r="P438" s="37"/>
    </row>
    <row r="439" spans="1:16">
      <c r="A439" s="36"/>
      <c r="B439" s="36"/>
      <c r="C439" s="36"/>
      <c r="D439" s="36"/>
      <c r="E439" s="36"/>
      <c r="F439" s="36"/>
      <c r="G439" s="36"/>
      <c r="H439" s="36"/>
      <c r="I439" s="36"/>
      <c r="J439" s="36"/>
      <c r="K439" s="36"/>
      <c r="L439" s="36"/>
      <c r="M439" s="36"/>
      <c r="N439" s="36"/>
      <c r="O439" s="37"/>
      <c r="P439" s="37"/>
    </row>
    <row r="440" spans="1:16">
      <c r="A440" s="38" t="s">
        <v>269</v>
      </c>
      <c r="B440" s="36"/>
      <c r="C440" s="36"/>
      <c r="D440" s="36"/>
      <c r="E440" s="36"/>
      <c r="F440" s="54">
        <v>290</v>
      </c>
      <c r="G440" s="37">
        <v>42430</v>
      </c>
      <c r="H440" s="37">
        <v>42846</v>
      </c>
      <c r="I440" s="36">
        <v>729</v>
      </c>
      <c r="J440" s="36"/>
      <c r="K440" s="36"/>
      <c r="L440" s="36"/>
      <c r="M440" s="36"/>
      <c r="N440" s="36"/>
      <c r="O440" s="37"/>
      <c r="P440" s="37"/>
    </row>
    <row r="441" spans="1:16">
      <c r="A441" s="38" t="s">
        <v>270</v>
      </c>
      <c r="B441" s="36"/>
      <c r="C441" s="36"/>
      <c r="D441" s="36"/>
      <c r="E441" s="36"/>
      <c r="F441" s="54">
        <v>0</v>
      </c>
      <c r="G441" s="37">
        <v>42438</v>
      </c>
      <c r="H441" s="37">
        <v>42438</v>
      </c>
      <c r="I441" s="36">
        <v>240</v>
      </c>
      <c r="J441" s="36"/>
      <c r="K441" s="36"/>
      <c r="L441" s="36"/>
      <c r="M441" s="36"/>
      <c r="N441" s="36"/>
      <c r="O441" s="37"/>
      <c r="P441" s="37"/>
    </row>
    <row r="442" spans="1:16">
      <c r="A442" s="38">
        <v>129</v>
      </c>
      <c r="B442" s="36"/>
      <c r="C442" s="38" t="s">
        <v>271</v>
      </c>
      <c r="D442" s="36" t="s">
        <v>272</v>
      </c>
      <c r="E442" s="36" t="s">
        <v>273</v>
      </c>
      <c r="F442" s="54">
        <v>0</v>
      </c>
      <c r="G442" s="37">
        <v>42438</v>
      </c>
      <c r="H442" s="37">
        <v>42438</v>
      </c>
      <c r="I442" s="36">
        <v>240</v>
      </c>
      <c r="J442" s="36"/>
      <c r="K442" s="36"/>
      <c r="L442" s="36"/>
      <c r="M442" s="36"/>
      <c r="N442" s="36"/>
      <c r="O442" s="37"/>
      <c r="P442" s="37"/>
    </row>
    <row r="443" spans="1:16">
      <c r="A443" s="38" t="s">
        <v>191</v>
      </c>
      <c r="B443" s="36"/>
      <c r="C443" s="36"/>
      <c r="D443" s="36"/>
      <c r="E443" s="36"/>
      <c r="F443" s="54">
        <v>290</v>
      </c>
      <c r="G443" s="37">
        <v>42430</v>
      </c>
      <c r="H443" s="37">
        <v>42846</v>
      </c>
      <c r="I443" s="36">
        <v>249</v>
      </c>
      <c r="J443" s="36"/>
      <c r="K443" s="36"/>
      <c r="L443" s="36"/>
      <c r="M443" s="36"/>
      <c r="N443" s="36"/>
      <c r="O443" s="37"/>
      <c r="P443" s="37"/>
    </row>
    <row r="444" spans="1:16">
      <c r="A444" s="38">
        <v>127</v>
      </c>
      <c r="B444" s="36"/>
      <c r="C444" s="38" t="s">
        <v>192</v>
      </c>
      <c r="D444" s="36" t="s">
        <v>193</v>
      </c>
      <c r="E444" s="36" t="s">
        <v>274</v>
      </c>
      <c r="F444" s="54">
        <v>0</v>
      </c>
      <c r="G444" s="37">
        <v>42430</v>
      </c>
      <c r="H444" s="37">
        <v>42430</v>
      </c>
      <c r="I444" s="36">
        <v>8</v>
      </c>
      <c r="J444" s="36"/>
      <c r="K444" s="36"/>
      <c r="L444" s="36"/>
      <c r="M444" s="36"/>
      <c r="N444" s="36"/>
      <c r="O444" s="37"/>
      <c r="P444" s="37"/>
    </row>
    <row r="445" spans="1:16">
      <c r="A445" s="38">
        <v>128</v>
      </c>
      <c r="B445" s="36"/>
      <c r="C445" s="38" t="s">
        <v>192</v>
      </c>
      <c r="D445" s="36" t="s">
        <v>193</v>
      </c>
      <c r="E445" s="36" t="s">
        <v>275</v>
      </c>
      <c r="F445" s="54">
        <v>0</v>
      </c>
      <c r="G445" s="37">
        <v>42437</v>
      </c>
      <c r="H445" s="37">
        <v>42437</v>
      </c>
      <c r="I445" s="36">
        <v>1</v>
      </c>
      <c r="J445" s="36"/>
      <c r="K445" s="36"/>
      <c r="L445" s="36"/>
      <c r="M445" s="36"/>
      <c r="N445" s="36"/>
      <c r="O445" s="37"/>
      <c r="P445" s="37"/>
    </row>
    <row r="446" spans="1:16">
      <c r="A446" s="38" t="s">
        <v>276</v>
      </c>
      <c r="B446" s="36"/>
      <c r="C446" s="36"/>
      <c r="D446" s="36" t="s">
        <v>193</v>
      </c>
      <c r="E446" s="36" t="s">
        <v>277</v>
      </c>
      <c r="F446" s="54">
        <v>15</v>
      </c>
      <c r="G446" s="37">
        <v>42828</v>
      </c>
      <c r="H446" s="37">
        <v>42846</v>
      </c>
      <c r="I446" s="36">
        <v>120</v>
      </c>
      <c r="J446" s="36"/>
      <c r="K446" s="36"/>
      <c r="L446" s="36"/>
      <c r="M446" s="36"/>
      <c r="N446" s="36"/>
      <c r="O446" s="37"/>
      <c r="P446" s="37"/>
    </row>
    <row r="447" spans="1:16">
      <c r="A447" s="38" t="s">
        <v>278</v>
      </c>
      <c r="B447" s="36"/>
      <c r="C447" s="36"/>
      <c r="D447" s="36" t="s">
        <v>193</v>
      </c>
      <c r="E447" s="36" t="s">
        <v>279</v>
      </c>
      <c r="F447" s="54">
        <v>15</v>
      </c>
      <c r="G447" s="37">
        <v>42828</v>
      </c>
      <c r="H447" s="37">
        <v>42846</v>
      </c>
      <c r="I447" s="36">
        <v>120</v>
      </c>
      <c r="J447" s="36"/>
      <c r="K447" s="36"/>
      <c r="L447" s="36"/>
      <c r="M447" s="36"/>
      <c r="N447" s="36"/>
      <c r="O447" s="37"/>
      <c r="P447" s="37"/>
    </row>
    <row r="448" spans="1:16">
      <c r="A448" s="38" t="s">
        <v>252</v>
      </c>
      <c r="B448" s="36"/>
      <c r="C448" s="36"/>
      <c r="D448" s="36"/>
      <c r="E448" s="36"/>
      <c r="F448" s="54">
        <v>30</v>
      </c>
      <c r="G448" s="37">
        <v>42695</v>
      </c>
      <c r="H448" s="37">
        <v>42740</v>
      </c>
      <c r="I448" s="36">
        <v>240</v>
      </c>
      <c r="J448" s="36"/>
      <c r="K448" s="36"/>
      <c r="L448" s="36"/>
      <c r="M448" s="36"/>
      <c r="N448" s="36"/>
      <c r="O448" s="37"/>
      <c r="P448" s="37"/>
    </row>
    <row r="449" spans="1:16">
      <c r="A449" s="38">
        <v>130</v>
      </c>
      <c r="B449" s="36"/>
      <c r="C449" s="38" t="s">
        <v>253</v>
      </c>
      <c r="D449" s="36" t="s">
        <v>253</v>
      </c>
      <c r="E449" s="36" t="s">
        <v>280</v>
      </c>
      <c r="F449" s="54">
        <v>30</v>
      </c>
      <c r="G449" s="37">
        <v>42695</v>
      </c>
      <c r="H449" s="37">
        <v>42740</v>
      </c>
      <c r="I449" s="36">
        <v>240</v>
      </c>
      <c r="J449" s="36"/>
      <c r="K449" s="36"/>
      <c r="L449" s="36"/>
      <c r="M449" s="36"/>
      <c r="N449" s="36"/>
      <c r="O449" s="37"/>
      <c r="P449" s="37"/>
    </row>
    <row r="450" spans="1:16">
      <c r="O450" s="37"/>
      <c r="P450" s="37"/>
    </row>
    <row r="451" spans="1:16">
      <c r="O451" s="37"/>
      <c r="P451" s="37"/>
    </row>
  </sheetData>
  <mergeCells count="1">
    <mergeCell ref="A1:I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P40"/>
  <sheetViews>
    <sheetView topLeftCell="A13" workbookViewId="0">
      <pane xSplit="1" topLeftCell="B1" activePane="topRight" state="frozen"/>
      <selection activeCell="B9" sqref="B9"/>
      <selection pane="topRight" activeCell="B39" sqref="B39"/>
    </sheetView>
  </sheetViews>
  <sheetFormatPr defaultRowHeight="14.5"/>
  <cols>
    <col min="1" max="1" width="47.1796875" customWidth="1"/>
    <col min="2" max="2" width="18.453125" style="82" customWidth="1"/>
    <col min="3" max="7" width="13.1796875" customWidth="1"/>
    <col min="8" max="8" width="13.7265625" bestFit="1" customWidth="1"/>
    <col min="9" max="9" width="1.453125" customWidth="1"/>
    <col min="10" max="14" width="13" customWidth="1"/>
    <col min="15" max="15" width="14.26953125" customWidth="1"/>
    <col min="16" max="16" width="47.81640625" style="82" customWidth="1"/>
  </cols>
  <sheetData>
    <row r="1" spans="1:16" s="320" customFormat="1" ht="33" customHeight="1">
      <c r="A1" s="493" t="s">
        <v>810</v>
      </c>
      <c r="B1" s="493"/>
      <c r="C1" s="493"/>
      <c r="D1" s="493"/>
      <c r="E1" s="493"/>
      <c r="F1" s="493"/>
      <c r="G1" s="493"/>
      <c r="H1" s="493"/>
      <c r="I1" s="493"/>
      <c r="J1" s="493"/>
      <c r="K1" s="493"/>
      <c r="L1" s="493"/>
      <c r="M1" s="493"/>
      <c r="N1" s="493"/>
      <c r="O1" s="493"/>
      <c r="P1" s="493"/>
    </row>
    <row r="2" spans="1:16" s="36" customFormat="1" ht="21">
      <c r="A2" s="36" t="s">
        <v>382</v>
      </c>
      <c r="B2" s="82"/>
      <c r="C2" s="496" t="s">
        <v>389</v>
      </c>
      <c r="D2" s="497"/>
      <c r="E2" s="497"/>
      <c r="F2" s="497"/>
      <c r="G2" s="498"/>
      <c r="J2" s="499" t="s">
        <v>384</v>
      </c>
      <c r="K2" s="500"/>
      <c r="L2" s="500"/>
      <c r="M2" s="500"/>
      <c r="N2" s="501"/>
      <c r="P2" s="82"/>
    </row>
    <row r="3" spans="1:16" s="36" customFormat="1">
      <c r="A3" s="40"/>
      <c r="B3" s="128" t="s">
        <v>390</v>
      </c>
      <c r="C3" s="119">
        <v>2016</v>
      </c>
      <c r="D3" s="119">
        <v>2017</v>
      </c>
      <c r="E3" s="119">
        <v>2018</v>
      </c>
      <c r="F3" s="119">
        <v>2019</v>
      </c>
      <c r="G3" s="119">
        <v>2020</v>
      </c>
      <c r="H3" s="129" t="s">
        <v>381</v>
      </c>
      <c r="I3" s="130"/>
      <c r="J3" s="119">
        <v>2016</v>
      </c>
      <c r="K3" s="119">
        <v>2017</v>
      </c>
      <c r="L3" s="119">
        <v>2018</v>
      </c>
      <c r="M3" s="119">
        <v>2019</v>
      </c>
      <c r="N3" s="119">
        <v>2020</v>
      </c>
      <c r="O3" s="122" t="s">
        <v>381</v>
      </c>
      <c r="P3" s="123"/>
    </row>
    <row r="4" spans="1:16">
      <c r="A4" s="40" t="s">
        <v>388</v>
      </c>
      <c r="B4" s="123"/>
      <c r="C4" s="120">
        <f>C17+C30</f>
        <v>36738002.600000001</v>
      </c>
      <c r="D4" s="120">
        <f>D17+D30</f>
        <v>25908432.333333336</v>
      </c>
      <c r="E4" s="120">
        <f>E17+E30</f>
        <v>26195402.333333332</v>
      </c>
      <c r="F4" s="120">
        <f>F17+F30</f>
        <v>20198499</v>
      </c>
      <c r="G4" s="120">
        <f>G17+G30</f>
        <v>20198499</v>
      </c>
      <c r="H4" s="131">
        <f>SUM(C4:G4)</f>
        <v>129238835.26666667</v>
      </c>
      <c r="I4" s="130"/>
      <c r="J4" s="121">
        <f>J17+J30</f>
        <v>30572366.994956672</v>
      </c>
      <c r="K4" s="121">
        <f>K17+K30</f>
        <v>39711810.522192374</v>
      </c>
      <c r="L4" s="121">
        <f>L17+L30</f>
        <v>81930322.684093058</v>
      </c>
      <c r="M4" s="121">
        <f>M17+M30</f>
        <v>63756172.474572934</v>
      </c>
      <c r="N4" s="121">
        <f>N17+N30</f>
        <v>65786296.585617647</v>
      </c>
      <c r="O4" s="124">
        <f>SUM(J4:N4)</f>
        <v>281756969.26143265</v>
      </c>
      <c r="P4" s="123"/>
    </row>
    <row r="5" spans="1:16" s="36" customFormat="1">
      <c r="A5" s="40"/>
      <c r="B5" s="123"/>
      <c r="C5" s="120"/>
      <c r="D5" s="120"/>
      <c r="E5" s="120"/>
      <c r="F5" s="120"/>
      <c r="G5" s="120"/>
      <c r="H5" s="131"/>
      <c r="I5" s="130"/>
      <c r="J5" s="121"/>
      <c r="K5" s="121"/>
      <c r="L5" s="121"/>
      <c r="M5" s="121"/>
      <c r="N5" s="121"/>
      <c r="O5" s="124"/>
      <c r="P5" s="123"/>
    </row>
    <row r="6" spans="1:16">
      <c r="A6" s="132" t="s">
        <v>383</v>
      </c>
      <c r="B6" s="123"/>
      <c r="C6" s="120"/>
      <c r="D6" s="120"/>
      <c r="E6" s="120"/>
      <c r="F6" s="120"/>
      <c r="G6" s="120"/>
      <c r="H6" s="40"/>
      <c r="I6" s="130"/>
      <c r="J6" s="40"/>
      <c r="K6" s="40"/>
      <c r="L6" s="40"/>
      <c r="M6" s="40"/>
      <c r="N6" s="40"/>
      <c r="O6" s="40"/>
      <c r="P6" s="125" t="s">
        <v>386</v>
      </c>
    </row>
    <row r="7" spans="1:16" ht="29">
      <c r="A7" s="40" t="s">
        <v>369</v>
      </c>
      <c r="B7" s="123" t="s">
        <v>366</v>
      </c>
      <c r="C7" s="446">
        <v>22351725</v>
      </c>
      <c r="D7" s="446">
        <v>0</v>
      </c>
      <c r="E7" s="446">
        <v>0</v>
      </c>
      <c r="F7" s="446">
        <v>0</v>
      </c>
      <c r="G7" s="446">
        <v>0</v>
      </c>
      <c r="H7" s="137">
        <f>SUM(C7:G7)</f>
        <v>22351725</v>
      </c>
      <c r="I7" s="130"/>
      <c r="J7" s="120">
        <f>SUM('1. AMI Network (R)'!AO3:AO7)</f>
        <v>6401970.1942900019</v>
      </c>
      <c r="K7" s="120">
        <f>SUM('1. AMI Network (R)'!AP3:AP7)</f>
        <v>9600462.5951300021</v>
      </c>
      <c r="L7" s="120">
        <f>SUM('1. AMI Network (R)'!AQ3:AQ7)</f>
        <v>9600462.5951300021</v>
      </c>
      <c r="M7" s="120">
        <f>SUM('1. AMI Network (R)'!AR3:AR7)</f>
        <v>0</v>
      </c>
      <c r="N7" s="120">
        <f>SUM('1. AMI Network (R)'!AS3:AS7)</f>
        <v>0</v>
      </c>
      <c r="O7" s="121">
        <f>SUM(J7:N7)</f>
        <v>25602895.384550005</v>
      </c>
      <c r="P7" s="123" t="s">
        <v>378</v>
      </c>
    </row>
    <row r="8" spans="1:16">
      <c r="A8" s="40" t="s">
        <v>370</v>
      </c>
      <c r="B8" s="123" t="s">
        <v>366</v>
      </c>
      <c r="C8" s="446">
        <v>1634490</v>
      </c>
      <c r="D8" s="446">
        <v>1684020.0000000002</v>
      </c>
      <c r="E8" s="446">
        <v>1634489.9999999995</v>
      </c>
      <c r="F8" s="446">
        <v>0</v>
      </c>
      <c r="G8" s="446">
        <v>0</v>
      </c>
      <c r="H8" s="137">
        <f t="shared" ref="H8:H16" si="0">SUM(C8:G8)</f>
        <v>4953000</v>
      </c>
      <c r="I8" s="130"/>
      <c r="J8" s="120">
        <f>SUM('1. AMI Network (R)'!AO14:AO16)</f>
        <v>1402427.4000000001</v>
      </c>
      <c r="K8" s="120">
        <f>SUM('1. AMI Network (R)'!AP14:AP16)</f>
        <v>2104660.8000000003</v>
      </c>
      <c r="L8" s="120">
        <f>SUM('1. AMI Network (R)'!AQ14:AQ16)</f>
        <v>2104660.8000000003</v>
      </c>
      <c r="M8" s="120">
        <f>SUM('1. AMI Network (R)'!AR14:AR16)</f>
        <v>0</v>
      </c>
      <c r="N8" s="120">
        <f>SUM('1. AMI Network (R)'!AS14:AS16)</f>
        <v>0</v>
      </c>
      <c r="O8" s="121">
        <f t="shared" ref="O8:O16" si="1">SUM(J8:N8)</f>
        <v>5611749</v>
      </c>
      <c r="P8" s="123" t="s">
        <v>387</v>
      </c>
    </row>
    <row r="9" spans="1:16" ht="29">
      <c r="A9" s="40" t="s">
        <v>371</v>
      </c>
      <c r="B9" s="123" t="s">
        <v>366</v>
      </c>
      <c r="C9" s="446">
        <v>862680</v>
      </c>
      <c r="D9" s="446">
        <v>862680</v>
      </c>
      <c r="E9" s="446">
        <v>862680</v>
      </c>
      <c r="F9" s="446">
        <v>0</v>
      </c>
      <c r="G9" s="446">
        <v>0</v>
      </c>
      <c r="H9" s="137">
        <f t="shared" si="0"/>
        <v>2588040</v>
      </c>
      <c r="I9" s="130"/>
      <c r="J9" s="120">
        <f>'1. AMI Network (R)'!AO17</f>
        <v>1138737.6000000001</v>
      </c>
      <c r="K9" s="120">
        <f>'1. AMI Network (R)'!AP17</f>
        <v>1138737.6000000001</v>
      </c>
      <c r="L9" s="120">
        <f>'1. AMI Network (R)'!AQ17</f>
        <v>569368.80000000005</v>
      </c>
      <c r="M9" s="120">
        <f>'1. AMI Network (R)'!AR17</f>
        <v>0</v>
      </c>
      <c r="N9" s="120">
        <f>'1. AMI Network (R)'!AS17</f>
        <v>0</v>
      </c>
      <c r="O9" s="121">
        <f t="shared" si="1"/>
        <v>2846844</v>
      </c>
      <c r="P9" s="123" t="s">
        <v>399</v>
      </c>
    </row>
    <row r="10" spans="1:16" ht="29">
      <c r="A10" s="40" t="s">
        <v>365</v>
      </c>
      <c r="B10" s="123" t="s">
        <v>366</v>
      </c>
      <c r="C10" s="446">
        <v>4051250</v>
      </c>
      <c r="D10" s="446">
        <v>0</v>
      </c>
      <c r="E10" s="446">
        <v>0</v>
      </c>
      <c r="F10" s="446">
        <v>0</v>
      </c>
      <c r="G10" s="446">
        <v>0</v>
      </c>
      <c r="H10" s="137">
        <f t="shared" si="0"/>
        <v>4051250</v>
      </c>
      <c r="I10" s="130"/>
      <c r="J10" s="120">
        <f>SUM('1. AMI Network (R)'!AO10:AO11)</f>
        <v>4511375</v>
      </c>
      <c r="K10" s="120">
        <f>SUM('1. AMI Network (R)'!AP10:AP11)</f>
        <v>0</v>
      </c>
      <c r="L10" s="120">
        <f>SUM('1. AMI Network (R)'!AQ10:AQ11)</f>
        <v>0</v>
      </c>
      <c r="M10" s="120">
        <f>SUM('1. AMI Network (R)'!AR10:AR11)</f>
        <v>0</v>
      </c>
      <c r="N10" s="120">
        <f>SUM('1. AMI Network (R)'!AS10:AS11)</f>
        <v>0</v>
      </c>
      <c r="O10" s="121">
        <f t="shared" si="1"/>
        <v>4511375</v>
      </c>
      <c r="P10" s="447" t="s">
        <v>379</v>
      </c>
    </row>
    <row r="11" spans="1:16" ht="29">
      <c r="A11" s="40" t="s">
        <v>367</v>
      </c>
      <c r="B11" s="123" t="s">
        <v>422</v>
      </c>
      <c r="C11" s="446">
        <v>546480</v>
      </c>
      <c r="D11" s="446">
        <v>0</v>
      </c>
      <c r="E11" s="446">
        <v>0</v>
      </c>
      <c r="F11" s="446">
        <v>0</v>
      </c>
      <c r="G11" s="446">
        <v>0</v>
      </c>
      <c r="H11" s="137">
        <f t="shared" si="0"/>
        <v>546480</v>
      </c>
      <c r="I11" s="130"/>
      <c r="J11" s="120" t="s">
        <v>403</v>
      </c>
      <c r="K11" s="120" t="s">
        <v>403</v>
      </c>
      <c r="L11" s="120" t="s">
        <v>403</v>
      </c>
      <c r="M11" s="120" t="s">
        <v>403</v>
      </c>
      <c r="N11" s="120" t="s">
        <v>403</v>
      </c>
      <c r="O11" s="121">
        <f t="shared" si="1"/>
        <v>0</v>
      </c>
      <c r="P11" s="126" t="s">
        <v>440</v>
      </c>
    </row>
    <row r="12" spans="1:16" ht="29">
      <c r="A12" s="40" t="s">
        <v>439</v>
      </c>
      <c r="B12" s="123" t="s">
        <v>424</v>
      </c>
      <c r="C12" s="446">
        <v>5108280</v>
      </c>
      <c r="D12" s="446">
        <v>2533333.3333333335</v>
      </c>
      <c r="E12" s="446">
        <v>2748333.3333333335</v>
      </c>
      <c r="F12" s="446">
        <v>215000</v>
      </c>
      <c r="G12" s="446">
        <v>215000</v>
      </c>
      <c r="H12" s="137">
        <f t="shared" si="0"/>
        <v>10819946.666666668</v>
      </c>
      <c r="I12" s="130"/>
      <c r="J12" s="120">
        <f>SUM('4. Asset Ownership (C)'!AI11:AI13)+('3. Gas Battery (C)'!AI6)</f>
        <v>6755884.5200000014</v>
      </c>
      <c r="K12" s="120">
        <f>SUM('4. Asset Ownership (C)'!AJ11:AJ13)+('3. Gas Battery (C)'!AJ6)</f>
        <v>4699935.9000000013</v>
      </c>
      <c r="L12" s="120">
        <f>SUM('4. Asset Ownership (C)'!AK11:AK13)+('3. Gas Battery (C)'!AK6)</f>
        <v>3133290.6</v>
      </c>
      <c r="M12" s="120">
        <f>SUM('4. Asset Ownership (C)'!AL11:AL13)+('3. Gas Battery (C)'!AL6)</f>
        <v>0</v>
      </c>
      <c r="N12" s="120">
        <f>SUM('4. Asset Ownership (C)'!AM11:AM13)+('3. Gas Battery (C)'!AM6)</f>
        <v>0</v>
      </c>
      <c r="O12" s="121">
        <f t="shared" si="1"/>
        <v>14589111.020000001</v>
      </c>
      <c r="P12" s="126" t="s">
        <v>430</v>
      </c>
    </row>
    <row r="13" spans="1:16" ht="33" customHeight="1">
      <c r="A13" s="123" t="s">
        <v>437</v>
      </c>
      <c r="B13" s="123" t="s">
        <v>368</v>
      </c>
      <c r="C13" s="446">
        <v>0</v>
      </c>
      <c r="D13" s="446">
        <v>10602338</v>
      </c>
      <c r="E13" s="446">
        <v>10602338</v>
      </c>
      <c r="F13" s="446">
        <v>10602338</v>
      </c>
      <c r="G13" s="446">
        <v>10602338</v>
      </c>
      <c r="H13" s="137">
        <f t="shared" si="0"/>
        <v>42409352</v>
      </c>
      <c r="I13" s="130"/>
      <c r="J13" s="120">
        <f>SUM('2. AMI Meter + Module (R)'!AR7:AR13)</f>
        <v>0</v>
      </c>
      <c r="K13" s="120">
        <f>SUM('2. AMI Meter + Module (R)'!AS7:AS13)</f>
        <v>1610047.0553315082</v>
      </c>
      <c r="L13" s="120">
        <f>SUM('2. AMI Meter + Module (R)'!AT7:AT13)</f>
        <v>27362749.705358982</v>
      </c>
      <c r="M13" s="120">
        <f>SUM('2. AMI Meter + Module (R)'!AU7:AU13)</f>
        <v>28183632.196519751</v>
      </c>
      <c r="N13" s="120">
        <f>SUM('2. AMI Meter + Module (R)'!AV7:AV13)</f>
        <v>29029141.162415348</v>
      </c>
      <c r="O13" s="121">
        <f t="shared" si="1"/>
        <v>86185570.119625598</v>
      </c>
      <c r="P13" s="495" t="s">
        <v>431</v>
      </c>
    </row>
    <row r="14" spans="1:16" s="36" customFormat="1">
      <c r="A14" s="40" t="s">
        <v>413</v>
      </c>
      <c r="B14" s="123" t="s">
        <v>368</v>
      </c>
      <c r="C14" s="446"/>
      <c r="D14" s="446">
        <v>1171701</v>
      </c>
      <c r="E14" s="446">
        <v>1171701</v>
      </c>
      <c r="F14" s="446">
        <v>1171701</v>
      </c>
      <c r="G14" s="446">
        <v>1171701</v>
      </c>
      <c r="H14" s="137">
        <f t="shared" si="0"/>
        <v>4686804</v>
      </c>
      <c r="I14" s="130"/>
      <c r="J14" s="120">
        <f>'2. AMI Meter + Module (R)'!AR14</f>
        <v>0</v>
      </c>
      <c r="K14" s="120">
        <f>'2. AMI Meter + Module (R)'!AS14</f>
        <v>316672.05368755065</v>
      </c>
      <c r="L14" s="120">
        <f>'2. AMI Meter + Module (R)'!AT14</f>
        <v>5381841.5524199242</v>
      </c>
      <c r="M14" s="120">
        <f>'2. AMI Meter + Module (R)'!AU14</f>
        <v>5543296.7989925211</v>
      </c>
      <c r="N14" s="120">
        <f>'2. AMI Meter + Module (R)'!AV14</f>
        <v>5709595.7029622979</v>
      </c>
      <c r="O14" s="121">
        <f t="shared" si="1"/>
        <v>16951406.108062293</v>
      </c>
      <c r="P14" s="495"/>
    </row>
    <row r="15" spans="1:16" ht="16.5">
      <c r="A15" s="40" t="s">
        <v>438</v>
      </c>
      <c r="B15" s="123" t="s">
        <v>368</v>
      </c>
      <c r="C15" s="446">
        <v>0</v>
      </c>
      <c r="D15" s="446">
        <v>6131000</v>
      </c>
      <c r="E15" s="446">
        <v>6131000</v>
      </c>
      <c r="F15" s="446">
        <v>6131000</v>
      </c>
      <c r="G15" s="446">
        <v>6131000</v>
      </c>
      <c r="H15" s="137">
        <f t="shared" si="0"/>
        <v>24524000</v>
      </c>
      <c r="I15" s="130"/>
      <c r="J15" s="120">
        <f>SUM('2. AMI Meter + Module (R)'!AR17:AR19)+'3. Gas Battery (C)'!AI7</f>
        <v>0</v>
      </c>
      <c r="K15" s="120">
        <f>SUM('2. AMI Meter + Module (R)'!AS17:AS19)+'3. Gas Battery (C)'!AJ7</f>
        <v>810129.07054137089</v>
      </c>
      <c r="L15" s="120">
        <f>SUM('2. AMI Meter + Module (R)'!AT17:AT19)+'3. Gas Battery (C)'!AK7</f>
        <v>15019792.967837015</v>
      </c>
      <c r="M15" s="120">
        <f>SUM('2. AMI Meter + Module (R)'!AU17:AU19)+'3. Gas Battery (C)'!AL7</f>
        <v>15470386.756872129</v>
      </c>
      <c r="N15" s="120">
        <f>SUM('2. AMI Meter + Module (R)'!AV17:AV19)+'3. Gas Battery (C)'!AM7</f>
        <v>15934498.359578293</v>
      </c>
      <c r="O15" s="121">
        <f t="shared" si="1"/>
        <v>47234807.154828802</v>
      </c>
      <c r="P15" s="495"/>
    </row>
    <row r="16" spans="1:16" ht="27.75" customHeight="1">
      <c r="A16" s="40" t="s">
        <v>401</v>
      </c>
      <c r="B16" s="123" t="s">
        <v>402</v>
      </c>
      <c r="C16" s="446">
        <v>2183097.6000000006</v>
      </c>
      <c r="D16" s="446">
        <v>2923360</v>
      </c>
      <c r="E16" s="446">
        <v>3044860</v>
      </c>
      <c r="F16" s="446">
        <v>2078460</v>
      </c>
      <c r="G16" s="446">
        <v>2078460</v>
      </c>
      <c r="H16" s="137">
        <f t="shared" si="0"/>
        <v>12308237.600000001</v>
      </c>
      <c r="I16" s="130"/>
      <c r="J16" s="120">
        <f>SUM('2. AMI Meter + Module (R)'!AR23:AR25)+(SUM('4. Asset Ownership (C)'!AI16:AI18))+'3. Gas Battery (C)'!AI13</f>
        <v>1919307.3856000006</v>
      </c>
      <c r="K16" s="120">
        <f>SUM('2. AMI Meter + Module (R)'!AS23:AS25)+(SUM('4. Asset Ownership (C)'!AJ16:AJ18))+'3. Gas Battery (C)'!AJ13</f>
        <v>1433117.340278253</v>
      </c>
      <c r="L16" s="120">
        <f>SUM('2. AMI Meter + Module (R)'!AT23:AT25)+(SUM('4. Asset Ownership (C)'!AK16:AK18))+'3. Gas Battery (C)'!AK13</f>
        <v>6133639.423798807</v>
      </c>
      <c r="M16" s="120">
        <f>SUM('2. AMI Meter + Module (R)'!AU23:AU25)+(SUM('4. Asset Ownership (C)'!AL16:AL18))+'3. Gas Battery (C)'!AL13</f>
        <v>5117566.1237927713</v>
      </c>
      <c r="N16" s="120">
        <f>SUM('2. AMI Meter + Module (R)'!AV23:AV25)+(SUM('4. Asset Ownership (C)'!AM16:AM18))+'3. Gas Battery (C)'!AM13</f>
        <v>5271093.1075065527</v>
      </c>
      <c r="O16" s="121">
        <f t="shared" si="1"/>
        <v>19874723.380976386</v>
      </c>
      <c r="P16" s="495"/>
    </row>
    <row r="17" spans="1:16" s="36" customFormat="1">
      <c r="A17" s="133" t="s">
        <v>377</v>
      </c>
      <c r="B17" s="134"/>
      <c r="C17" s="127">
        <f t="shared" ref="C17:G17" si="2">SUM(C7:C16)</f>
        <v>36738002.600000001</v>
      </c>
      <c r="D17" s="127">
        <f>SUM(D7:D16)</f>
        <v>25908432.333333336</v>
      </c>
      <c r="E17" s="127">
        <f t="shared" si="2"/>
        <v>26195402.333333332</v>
      </c>
      <c r="F17" s="127">
        <f t="shared" si="2"/>
        <v>20198499</v>
      </c>
      <c r="G17" s="127">
        <f t="shared" si="2"/>
        <v>20198499</v>
      </c>
      <c r="H17" s="135">
        <f>SUM(C17:G17)</f>
        <v>129238835.26666667</v>
      </c>
      <c r="I17" s="136"/>
      <c r="J17" s="127">
        <f>SUM(J7:J16)</f>
        <v>22129702.099890005</v>
      </c>
      <c r="K17" s="127">
        <f>SUM(K7:K16)</f>
        <v>21713762.414968688</v>
      </c>
      <c r="L17" s="127">
        <f t="shared" ref="L17:N17" si="3">SUM(L7:L16)</f>
        <v>69305806.444544733</v>
      </c>
      <c r="M17" s="127">
        <f t="shared" si="3"/>
        <v>54314881.876177162</v>
      </c>
      <c r="N17" s="127">
        <f t="shared" si="3"/>
        <v>55944328.332462497</v>
      </c>
      <c r="O17" s="127">
        <f>SUM(J17:N17)</f>
        <v>223408481.16804308</v>
      </c>
      <c r="P17" s="123"/>
    </row>
    <row r="18" spans="1:16">
      <c r="A18" s="40"/>
      <c r="B18" s="123"/>
      <c r="C18" s="40"/>
      <c r="D18" s="40"/>
      <c r="E18" s="40"/>
      <c r="F18" s="40"/>
      <c r="G18" s="40"/>
      <c r="H18" s="137"/>
      <c r="I18" s="130"/>
      <c r="J18" s="40"/>
      <c r="K18" s="40"/>
      <c r="L18" s="40"/>
      <c r="M18" s="40"/>
      <c r="N18" s="40"/>
      <c r="O18" s="40"/>
      <c r="P18" s="123"/>
    </row>
    <row r="19" spans="1:16">
      <c r="A19" s="132" t="s">
        <v>391</v>
      </c>
      <c r="B19" s="123"/>
      <c r="C19" s="40"/>
      <c r="D19" s="40"/>
      <c r="E19" s="40"/>
      <c r="F19" s="40"/>
      <c r="G19" s="40"/>
      <c r="H19" s="138"/>
      <c r="I19" s="130"/>
      <c r="J19" s="40"/>
      <c r="K19" s="40"/>
      <c r="L19" s="40"/>
      <c r="M19" s="40"/>
      <c r="N19" s="40"/>
      <c r="O19" s="40"/>
      <c r="P19" s="123"/>
    </row>
    <row r="20" spans="1:16">
      <c r="A20" s="40" t="s">
        <v>372</v>
      </c>
      <c r="B20" s="123" t="s">
        <v>366</v>
      </c>
      <c r="C20" s="40"/>
      <c r="D20" s="40"/>
      <c r="E20" s="40"/>
      <c r="F20" s="40"/>
      <c r="G20" s="40"/>
      <c r="H20" s="138"/>
      <c r="I20" s="130"/>
      <c r="J20" s="120">
        <f>SUM('1. AMI Network (R)'!AO21:AO24)</f>
        <v>156801.25</v>
      </c>
      <c r="K20" s="120">
        <f>SUM('1. AMI Network (R)'!AP21:AP24)</f>
        <v>196254.40000000002</v>
      </c>
      <c r="L20" s="120">
        <f>SUM('1. AMI Network (R)'!AQ21:AQ24)</f>
        <v>59063.600000000006</v>
      </c>
      <c r="M20" s="120">
        <f>SUM('1. AMI Network (R)'!AR21:AR24)</f>
        <v>0</v>
      </c>
      <c r="N20" s="120">
        <f>SUM('1. AMI Network (R)'!AS21:AS24)</f>
        <v>0</v>
      </c>
      <c r="O20" s="121">
        <f>SUM(J20:N20)</f>
        <v>412119.25</v>
      </c>
      <c r="P20" s="123" t="s">
        <v>385</v>
      </c>
    </row>
    <row r="21" spans="1:16">
      <c r="A21" s="40" t="s">
        <v>373</v>
      </c>
      <c r="B21" s="123" t="s">
        <v>368</v>
      </c>
      <c r="C21" s="40"/>
      <c r="D21" s="40"/>
      <c r="E21" s="40"/>
      <c r="F21" s="40"/>
      <c r="G21" s="40"/>
      <c r="H21" s="138"/>
      <c r="I21" s="130"/>
      <c r="J21" s="120">
        <f>SUM('2. AMI Meter + Module (R)'!AR32:AR38)</f>
        <v>5204664.666666667</v>
      </c>
      <c r="K21" s="120">
        <f>SUM('2. AMI Meter + Module (R)'!AS32:AS38)</f>
        <v>13227529</v>
      </c>
      <c r="L21" s="120">
        <f>SUM('2. AMI Meter + Module (R)'!AT32:AT38)</f>
        <v>2724491.1528521311</v>
      </c>
      <c r="M21" s="120">
        <f>SUM('2. AMI Meter + Module (R)'!AU32:AU38)</f>
        <v>726514.97313769476</v>
      </c>
      <c r="N21" s="120">
        <f>SUM('2. AMI Meter + Module (R)'!AV32:AV38)</f>
        <v>748310.42233182571</v>
      </c>
      <c r="O21" s="120">
        <f>SUM('2. AMI Meter + Module (R)'!AW32:AW38)</f>
        <v>770759.73500178056</v>
      </c>
      <c r="P21" s="123" t="s">
        <v>385</v>
      </c>
    </row>
    <row r="22" spans="1:16" s="36" customFormat="1">
      <c r="A22" s="40" t="s">
        <v>376</v>
      </c>
      <c r="B22" s="123" t="s">
        <v>423</v>
      </c>
      <c r="C22" s="40"/>
      <c r="D22" s="40"/>
      <c r="E22" s="40"/>
      <c r="F22" s="40"/>
      <c r="G22" s="40"/>
      <c r="H22" s="138"/>
      <c r="I22" s="130"/>
      <c r="J22" s="120">
        <f>SUM('1. AMI Network (R)'!AO25:AO26,'2. AMI Meter + Module (R)'!AR39:AR40)</f>
        <v>977851.89850000001</v>
      </c>
      <c r="K22" s="120">
        <f>SUM('1. AMI Network (R)'!AP25:AP26,'2. AMI Meter + Module (R)'!AS39:AS40)</f>
        <v>2402831.4070000001</v>
      </c>
      <c r="L22" s="120">
        <f>SUM('1. AMI Network (R)'!AQ25:AQ26,'2. AMI Meter + Module (R)'!AT39:AT40)</f>
        <v>702438.18169208034</v>
      </c>
      <c r="M22" s="120">
        <f>SUM('1. AMI Network (R)'!AR25:AR26,'2. AMI Meter + Module (R)'!AU39:AU40)</f>
        <v>112609.8208363427</v>
      </c>
      <c r="N22" s="120">
        <f>SUM('1. AMI Network (R)'!AS25:AS26,'2. AMI Meter + Module (R)'!AV39:AV40)</f>
        <v>115988.11546143299</v>
      </c>
      <c r="O22" s="121">
        <f t="shared" ref="O22:O29" si="4">SUM(J22:N22)</f>
        <v>4311719.4234898565</v>
      </c>
      <c r="P22" s="123" t="s">
        <v>385</v>
      </c>
    </row>
    <row r="23" spans="1:16" ht="31.5" customHeight="1">
      <c r="A23" s="40" t="s">
        <v>374</v>
      </c>
      <c r="B23" s="123" t="s">
        <v>368</v>
      </c>
      <c r="C23" s="40"/>
      <c r="D23" s="40"/>
      <c r="E23" s="40"/>
      <c r="F23" s="40"/>
      <c r="G23" s="40"/>
      <c r="H23" s="138"/>
      <c r="I23" s="130"/>
      <c r="J23" s="120">
        <f>SUM('2. AMI Meter + Module (R)'!AR28:AR29)</f>
        <v>0</v>
      </c>
      <c r="K23" s="120">
        <f>SUM('2. AMI Meter + Module (R)'!AS28:AS29)</f>
        <v>446474.6097236902</v>
      </c>
      <c r="L23" s="120">
        <f>SUM('2. AMI Meter + Module (R)'!AT28:AT29)</f>
        <v>7587835.9922541147</v>
      </c>
      <c r="M23" s="120">
        <f>SUM('2. AMI Meter + Module (R)'!AU28:AU29)</f>
        <v>7815471.0720217368</v>
      </c>
      <c r="N23" s="120">
        <f>SUM('2. AMI Meter + Module (R)'!AV28:AV29)</f>
        <v>8049935.2041823901</v>
      </c>
      <c r="O23" s="121">
        <f t="shared" si="4"/>
        <v>23899716.878181931</v>
      </c>
      <c r="P23" s="123" t="s">
        <v>380</v>
      </c>
    </row>
    <row r="24" spans="1:16">
      <c r="A24" s="40" t="s">
        <v>375</v>
      </c>
      <c r="B24" s="123" t="s">
        <v>368</v>
      </c>
      <c r="C24" s="40"/>
      <c r="D24" s="40"/>
      <c r="E24" s="40"/>
      <c r="F24" s="40"/>
      <c r="G24" s="40"/>
      <c r="H24" s="138"/>
      <c r="I24" s="130"/>
      <c r="J24" s="120">
        <f>SUM('2. AMI Meter + Module (R)'!AR48:AR49)</f>
        <v>0</v>
      </c>
      <c r="K24" s="120">
        <f>SUM('2. AMI Meter + Module (R)'!AS48:AS49)</f>
        <v>114950.00000000001</v>
      </c>
      <c r="L24" s="120">
        <f>SUM('2. AMI Meter + Module (R)'!AT48:AT49)</f>
        <v>473594.00000000006</v>
      </c>
      <c r="M24" s="120">
        <f>SUM('2. AMI Meter + Module (R)'!AU48:AU49)</f>
        <v>487801.82000000007</v>
      </c>
      <c r="N24" s="120">
        <f>SUM('2. AMI Meter + Module (R)'!AV48:AV49)</f>
        <v>502435.87460000004</v>
      </c>
      <c r="O24" s="121">
        <f t="shared" si="4"/>
        <v>1578781.6946000003</v>
      </c>
      <c r="P24" s="123" t="s">
        <v>385</v>
      </c>
    </row>
    <row r="25" spans="1:16">
      <c r="A25" s="40" t="s">
        <v>393</v>
      </c>
      <c r="B25" s="123" t="s">
        <v>368</v>
      </c>
      <c r="C25" s="40"/>
      <c r="D25" s="40"/>
      <c r="E25" s="40"/>
      <c r="F25" s="40"/>
      <c r="G25" s="40"/>
      <c r="H25" s="138"/>
      <c r="I25" s="130"/>
      <c r="J25" s="120">
        <f>'2. AMI Meter + Module (R)'!AR50</f>
        <v>0</v>
      </c>
      <c r="K25" s="120">
        <f>'2. AMI Meter + Module (R)'!AS50</f>
        <v>9900</v>
      </c>
      <c r="L25" s="120">
        <f>'2. AMI Meter + Module (R)'!AT50</f>
        <v>50985.000000000007</v>
      </c>
      <c r="M25" s="120">
        <f>'2. AMI Meter + Module (R)'!AU50</f>
        <v>2100.5819999999999</v>
      </c>
      <c r="N25" s="120">
        <f>'2. AMI Meter + Module (R)'!AV50</f>
        <v>2163.5994600000004</v>
      </c>
      <c r="O25" s="121">
        <f t="shared" si="4"/>
        <v>65149.181460000007</v>
      </c>
      <c r="P25" s="166" t="s">
        <v>483</v>
      </c>
    </row>
    <row r="26" spans="1:16" s="141" customFormat="1" ht="29">
      <c r="A26" s="165" t="s">
        <v>484</v>
      </c>
      <c r="B26" s="166" t="s">
        <v>368</v>
      </c>
      <c r="C26" s="165"/>
      <c r="D26" s="165"/>
      <c r="E26" s="165"/>
      <c r="F26" s="165"/>
      <c r="G26" s="165"/>
      <c r="H26" s="167"/>
      <c r="I26" s="168"/>
      <c r="J26" s="169">
        <f>'2. AMI Meter + Module (R)'!AR52</f>
        <v>0</v>
      </c>
      <c r="K26" s="169">
        <f>'2. AMI Meter + Module (R)'!AS52</f>
        <v>95481</v>
      </c>
      <c r="L26" s="169">
        <f>'2. AMI Meter + Module (R)'!AT52</f>
        <v>98345.43</v>
      </c>
      <c r="M26" s="169">
        <f>'2. AMI Meter + Module (R)'!AU52</f>
        <v>101295.79289999999</v>
      </c>
      <c r="N26" s="169">
        <f>'2. AMI Meter + Module (R)'!AV52</f>
        <v>423135.03711949999</v>
      </c>
      <c r="O26" s="169">
        <f>'2. AMI Meter + Module (R)'!AW52</f>
        <v>435829.08823308494</v>
      </c>
      <c r="P26" s="166" t="s">
        <v>485</v>
      </c>
    </row>
    <row r="27" spans="1:16" s="36" customFormat="1" ht="16" customHeight="1">
      <c r="A27" s="40" t="s">
        <v>340</v>
      </c>
      <c r="B27" s="123" t="s">
        <v>392</v>
      </c>
      <c r="C27" s="40"/>
      <c r="D27" s="40"/>
      <c r="E27" s="40"/>
      <c r="F27" s="40"/>
      <c r="G27" s="40"/>
      <c r="H27" s="138"/>
      <c r="I27" s="130"/>
      <c r="J27" s="120">
        <f>SUM('4. Asset Ownership (C)'!AI6:AI8)</f>
        <v>1752449.0049000001</v>
      </c>
      <c r="K27" s="120">
        <f>SUM('4. Asset Ownership (C)'!AJ6:AJ8)</f>
        <v>1153729.6155000003</v>
      </c>
      <c r="L27" s="120">
        <f>SUM('4. Asset Ownership (C)'!AK6:AK8)</f>
        <v>576864.80775000004</v>
      </c>
      <c r="M27" s="120">
        <f>SUM('4. Asset Ownership (C)'!AL6:AL8)</f>
        <v>0</v>
      </c>
      <c r="N27" s="120">
        <f>SUM('4. Asset Ownership (C)'!AM6:AM8)</f>
        <v>0</v>
      </c>
      <c r="O27" s="121">
        <f t="shared" si="4"/>
        <v>3483043.4281500005</v>
      </c>
      <c r="P27" s="166" t="s">
        <v>483</v>
      </c>
    </row>
    <row r="28" spans="1:16" s="36" customFormat="1" ht="29.25" customHeight="1">
      <c r="A28" s="40" t="s">
        <v>397</v>
      </c>
      <c r="B28" s="123" t="s">
        <v>392</v>
      </c>
      <c r="C28" s="40"/>
      <c r="D28" s="40"/>
      <c r="E28" s="40"/>
      <c r="F28" s="40"/>
      <c r="G28" s="40"/>
      <c r="H28" s="138"/>
      <c r="I28" s="130"/>
      <c r="J28" s="120">
        <f>SUM('4. Asset Ownership (C)'!AI21:AI24)</f>
        <v>219186.00000000003</v>
      </c>
      <c r="K28" s="120">
        <f>SUM('4. Asset Ownership (C)'!AJ21:AJ24)</f>
        <v>219186.00000000003</v>
      </c>
      <c r="L28" s="120">
        <f>SUM('4. Asset Ownership (C)'!AK21:AK24)</f>
        <v>219186.00000000003</v>
      </c>
      <c r="M28" s="120">
        <f>SUM('4. Asset Ownership (C)'!AL21:AL24)</f>
        <v>119616.75000000001</v>
      </c>
      <c r="N28" s="120">
        <f>SUM('4. Asset Ownership (C)'!AM21:AM24)</f>
        <v>0</v>
      </c>
      <c r="O28" s="121">
        <f t="shared" si="4"/>
        <v>777174.75000000012</v>
      </c>
      <c r="P28" s="123" t="s">
        <v>400</v>
      </c>
    </row>
    <row r="29" spans="1:16" s="36" customFormat="1">
      <c r="A29" s="40" t="s">
        <v>398</v>
      </c>
      <c r="B29" s="123" t="s">
        <v>392</v>
      </c>
      <c r="C29" s="40"/>
      <c r="D29" s="40"/>
      <c r="E29" s="40"/>
      <c r="F29" s="40"/>
      <c r="G29" s="40"/>
      <c r="H29" s="138"/>
      <c r="I29" s="130"/>
      <c r="J29" s="120">
        <f>SUM('4. Asset Ownership (C)'!AI27:AI28)</f>
        <v>131712.07500000001</v>
      </c>
      <c r="K29" s="120">
        <f>SUM('4. Asset Ownership (C)'!AJ27:AJ28)</f>
        <v>131712.07500000001</v>
      </c>
      <c r="L29" s="120">
        <f>SUM('4. Asset Ownership (C)'!AK27:AK28)</f>
        <v>131712.07500000001</v>
      </c>
      <c r="M29" s="120">
        <f>SUM('4. Asset Ownership (C)'!AL27:AL28)</f>
        <v>75879.787500000006</v>
      </c>
      <c r="N29" s="120">
        <f>SUM('4. Asset Ownership (C)'!AM27:AM28)</f>
        <v>0</v>
      </c>
      <c r="O29" s="121">
        <f t="shared" si="4"/>
        <v>471016.01250000007</v>
      </c>
      <c r="P29" s="166" t="s">
        <v>483</v>
      </c>
    </row>
    <row r="30" spans="1:16">
      <c r="A30" s="133" t="s">
        <v>377</v>
      </c>
      <c r="B30" s="134"/>
      <c r="C30" s="139"/>
      <c r="D30" s="139"/>
      <c r="E30" s="139"/>
      <c r="F30" s="139"/>
      <c r="G30" s="139"/>
      <c r="H30" s="138"/>
      <c r="I30" s="130"/>
      <c r="J30" s="127">
        <f>SUM(J20:J29)</f>
        <v>8442664.8950666673</v>
      </c>
      <c r="K30" s="127">
        <f>SUM(K20:K29)</f>
        <v>17998048.10722369</v>
      </c>
      <c r="L30" s="127">
        <f>SUM(L20:L29)</f>
        <v>12624516.239548324</v>
      </c>
      <c r="M30" s="127">
        <f>SUM(M20:M29)</f>
        <v>9441290.5983957741</v>
      </c>
      <c r="N30" s="127">
        <f>SUM(N20:N29)</f>
        <v>9841968.2531551495</v>
      </c>
      <c r="O30" s="127">
        <f>SUM(J30:N30)</f>
        <v>58348488.093389601</v>
      </c>
      <c r="P30" s="123"/>
    </row>
    <row r="31" spans="1:16">
      <c r="C31" s="36"/>
      <c r="D31" s="36"/>
      <c r="E31" s="36"/>
      <c r="F31" s="36"/>
      <c r="G31" s="36"/>
      <c r="H31" s="32"/>
      <c r="I31" s="32"/>
    </row>
    <row r="32" spans="1:16">
      <c r="A32" s="63" t="s">
        <v>301</v>
      </c>
      <c r="B32" s="78"/>
      <c r="C32" s="63"/>
      <c r="D32" s="63"/>
      <c r="E32" s="63"/>
      <c r="F32" s="63"/>
      <c r="G32" s="63"/>
      <c r="H32" s="63"/>
      <c r="I32" s="63"/>
      <c r="J32" s="117">
        <f>J17+J30</f>
        <v>30572366.994956672</v>
      </c>
      <c r="K32" s="117">
        <f>K17+K30</f>
        <v>39711810.522192374</v>
      </c>
      <c r="L32" s="117">
        <f>L17+L30</f>
        <v>81930322.684093058</v>
      </c>
      <c r="M32" s="117">
        <f>M17+M30</f>
        <v>63756172.474572934</v>
      </c>
      <c r="N32" s="117">
        <f>N17+N30</f>
        <v>65786296.585617647</v>
      </c>
    </row>
    <row r="33" spans="1:12">
      <c r="C33" s="36"/>
      <c r="D33" s="36"/>
      <c r="E33" s="36"/>
      <c r="F33" s="36"/>
      <c r="G33" s="36"/>
    </row>
    <row r="34" spans="1:12">
      <c r="A34" t="s">
        <v>421</v>
      </c>
      <c r="C34" s="36"/>
      <c r="D34" s="36"/>
      <c r="E34" s="36"/>
      <c r="F34" s="36"/>
      <c r="G34" s="36"/>
    </row>
    <row r="35" spans="1:12" ht="30.75" customHeight="1">
      <c r="A35" s="502" t="s">
        <v>436</v>
      </c>
      <c r="B35" s="502"/>
      <c r="C35" s="502"/>
      <c r="D35" s="502"/>
      <c r="E35" s="502"/>
      <c r="F35" s="502"/>
      <c r="G35" s="502"/>
    </row>
    <row r="36" spans="1:12">
      <c r="A36" s="502" t="s">
        <v>433</v>
      </c>
      <c r="B36" s="502"/>
      <c r="C36" s="502"/>
      <c r="D36" s="502"/>
      <c r="E36" s="502"/>
      <c r="F36" s="502"/>
      <c r="G36" s="502"/>
    </row>
    <row r="37" spans="1:12" ht="29.25" customHeight="1">
      <c r="A37" s="494" t="s">
        <v>434</v>
      </c>
      <c r="B37" s="494"/>
      <c r="C37" s="494"/>
      <c r="D37" s="494"/>
      <c r="E37" s="494"/>
      <c r="F37" s="494"/>
      <c r="G37" s="494"/>
    </row>
    <row r="38" spans="1:12" ht="31.5" customHeight="1">
      <c r="A38" s="494" t="s">
        <v>435</v>
      </c>
      <c r="B38" s="494"/>
      <c r="C38" s="494"/>
      <c r="D38" s="494"/>
      <c r="E38" s="494"/>
      <c r="F38" s="494"/>
      <c r="G38" s="494"/>
    </row>
    <row r="39" spans="1:12">
      <c r="C39" s="36"/>
      <c r="D39" s="36"/>
      <c r="E39" s="36"/>
      <c r="F39" s="36"/>
      <c r="G39" s="36"/>
      <c r="L39" s="118"/>
    </row>
    <row r="40" spans="1:12">
      <c r="C40" s="36"/>
      <c r="D40" s="36"/>
      <c r="E40" s="36"/>
      <c r="F40" s="36"/>
      <c r="G40" s="36"/>
    </row>
  </sheetData>
  <mergeCells count="8">
    <mergeCell ref="A1:P1"/>
    <mergeCell ref="A37:G37"/>
    <mergeCell ref="A38:G38"/>
    <mergeCell ref="P13:P16"/>
    <mergeCell ref="C2:G2"/>
    <mergeCell ref="J2:N2"/>
    <mergeCell ref="A35:G35"/>
    <mergeCell ref="A36:G36"/>
  </mergeCells>
  <pageMargins left="0.25" right="0.25" top="0.75" bottom="0.75" header="0.3" footer="0.3"/>
  <pageSetup paperSize="17" scale="7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AC45"/>
  <sheetViews>
    <sheetView workbookViewId="0">
      <selection activeCell="B9" sqref="B9"/>
    </sheetView>
  </sheetViews>
  <sheetFormatPr defaultRowHeight="14.5"/>
  <cols>
    <col min="1" max="1" width="26.453125" customWidth="1"/>
    <col min="2" max="2" width="21.26953125" customWidth="1"/>
    <col min="3" max="3" width="16.453125" customWidth="1"/>
    <col min="6" max="6" width="21.81640625" bestFit="1" customWidth="1"/>
    <col min="7" max="7" width="13.7265625" bestFit="1" customWidth="1"/>
    <col min="8" max="8" width="13.453125" bestFit="1" customWidth="1"/>
    <col min="28" max="28" width="8.54296875" bestFit="1" customWidth="1"/>
    <col min="29" max="29" width="16.453125" style="320" customWidth="1"/>
    <col min="30" max="30" width="16.7265625" bestFit="1" customWidth="1"/>
    <col min="31" max="31" width="15.453125" bestFit="1" customWidth="1"/>
    <col min="32" max="32" width="20.1796875" bestFit="1" customWidth="1"/>
    <col min="33" max="33" width="16.26953125" bestFit="1" customWidth="1"/>
    <col min="34" max="34" width="12.7265625" bestFit="1" customWidth="1"/>
  </cols>
  <sheetData>
    <row r="1" spans="1:8" s="10" customFormat="1" ht="23.5">
      <c r="A1" s="503" t="s">
        <v>700</v>
      </c>
      <c r="B1" s="503"/>
    </row>
    <row r="2" spans="1:8">
      <c r="B2" s="196"/>
    </row>
    <row r="3" spans="1:8">
      <c r="B3" s="196"/>
    </row>
    <row r="4" spans="1:8">
      <c r="B4" s="196"/>
    </row>
    <row r="6" spans="1:8">
      <c r="G6" t="s">
        <v>770</v>
      </c>
      <c r="H6" t="s">
        <v>769</v>
      </c>
    </row>
    <row r="7" spans="1:8">
      <c r="B7" s="321" t="s">
        <v>694</v>
      </c>
      <c r="C7" s="196">
        <v>0.03</v>
      </c>
      <c r="F7" t="str">
        <f>B7</f>
        <v>Inflation</v>
      </c>
      <c r="G7" s="324">
        <f>C9/1000000</f>
        <v>347.03280604886254</v>
      </c>
      <c r="H7" s="324">
        <f>C13/1000000</f>
        <v>229.54090695033017</v>
      </c>
    </row>
    <row r="8" spans="1:8">
      <c r="C8" s="322">
        <f>'Scope Summary'!C96</f>
        <v>248975408.61279294</v>
      </c>
      <c r="F8" t="str">
        <f>B15</f>
        <v>Elec Customer Growth</v>
      </c>
      <c r="G8" s="324">
        <f>C17/1000000</f>
        <v>248.09365737244516</v>
      </c>
      <c r="H8" s="324">
        <f>C21/1000000</f>
        <v>250.53157142903737</v>
      </c>
    </row>
    <row r="9" spans="1:8">
      <c r="B9">
        <v>0.01</v>
      </c>
      <c r="C9" s="322">
        <f t="dataTable" ref="C9:C13" dt2D="0" dtr="0" r1="C7" ca="1"/>
        <v>347032806.04886252</v>
      </c>
      <c r="F9" s="320" t="str">
        <f>B23</f>
        <v>Gas Customer Growth</v>
      </c>
      <c r="G9" s="324">
        <f>C25/1000000</f>
        <v>248.97540861279293</v>
      </c>
      <c r="H9" s="324">
        <f>C29/1000000</f>
        <v>248.97540861279293</v>
      </c>
    </row>
    <row r="10" spans="1:8">
      <c r="B10">
        <v>0.02</v>
      </c>
      <c r="C10" s="322">
        <v>293528935.6872322</v>
      </c>
      <c r="F10" s="320" t="str">
        <f>B31</f>
        <v>Meter Installation Cost</v>
      </c>
      <c r="G10" s="324">
        <f>C33/1000000</f>
        <v>248.97540861279293</v>
      </c>
      <c r="H10" s="324">
        <f>C37/1000000</f>
        <v>248.97540861279293</v>
      </c>
    </row>
    <row r="11" spans="1:8">
      <c r="B11">
        <f>Inflation</f>
        <v>0.03</v>
      </c>
      <c r="C11" s="322">
        <v>293528935.6872322</v>
      </c>
      <c r="F11" s="320" t="str">
        <f>B39</f>
        <v>Avoided Capacity Costs</v>
      </c>
      <c r="G11" s="324">
        <f>C41/1000000</f>
        <v>212.94245379618943</v>
      </c>
      <c r="H11" s="324">
        <f>C45/1000000</f>
        <v>287.92995436047244</v>
      </c>
    </row>
    <row r="12" spans="1:8">
      <c r="B12">
        <v>3.2500000000000001E-2</v>
      </c>
      <c r="C12" s="322">
        <v>239040265.3189714</v>
      </c>
      <c r="F12" s="320"/>
      <c r="G12" s="323"/>
    </row>
    <row r="13" spans="1:8">
      <c r="B13">
        <v>3.5000000000000003E-2</v>
      </c>
      <c r="C13" s="322">
        <v>229540906.95033017</v>
      </c>
    </row>
    <row r="15" spans="1:8">
      <c r="B15" s="321" t="s">
        <v>696</v>
      </c>
      <c r="C15" s="196">
        <v>1.2500000000000001E-2</v>
      </c>
    </row>
    <row r="16" spans="1:8">
      <c r="C16" s="322">
        <f>'Scope Summary'!C96</f>
        <v>248975408.61279294</v>
      </c>
    </row>
    <row r="17" spans="2:3">
      <c r="B17" s="29">
        <v>5.0000000000000001E-3</v>
      </c>
      <c r="C17" s="322">
        <f t="dataTable" ref="C17:C21" dt2D="0" dtr="0" r1="C15"/>
        <v>248093657.37244517</v>
      </c>
    </row>
    <row r="18" spans="2:3">
      <c r="B18" s="29">
        <v>7.4999999999999997E-3</v>
      </c>
      <c r="C18" s="322">
        <v>248383331.9671416</v>
      </c>
    </row>
    <row r="19" spans="2:3">
      <c r="B19" s="29">
        <v>1.2500000000000001E-2</v>
      </c>
      <c r="C19" s="322">
        <v>248975408.61279294</v>
      </c>
    </row>
    <row r="20" spans="2:3">
      <c r="B20" s="29">
        <v>1.7500000000000002E-2</v>
      </c>
      <c r="C20" s="322">
        <v>249584700.91454175</v>
      </c>
    </row>
    <row r="21" spans="2:3">
      <c r="B21" s="29">
        <v>2.5000000000000001E-2</v>
      </c>
      <c r="C21" s="322">
        <v>250531571.42903736</v>
      </c>
    </row>
    <row r="23" spans="2:3">
      <c r="B23" s="321" t="s">
        <v>697</v>
      </c>
      <c r="C23" s="196">
        <v>1.4999999999999999E-2</v>
      </c>
    </row>
    <row r="24" spans="2:3">
      <c r="C24" s="322">
        <f>'Scope Summary'!C96</f>
        <v>248975408.61279294</v>
      </c>
    </row>
    <row r="25" spans="2:3">
      <c r="B25" s="29">
        <v>1.2500000000000001E-2</v>
      </c>
      <c r="C25" s="322">
        <f t="dataTable" ref="C25:C29" dt2D="0" dtr="0" r1="C23"/>
        <v>248975408.61279294</v>
      </c>
    </row>
    <row r="26" spans="2:3">
      <c r="B26" s="29">
        <v>1.2500000000000001E-2</v>
      </c>
      <c r="C26" s="322">
        <v>248975408.61279294</v>
      </c>
    </row>
    <row r="27" spans="2:3">
      <c r="B27" s="29">
        <v>1.4999999999999999E-2</v>
      </c>
      <c r="C27" s="322">
        <v>248975408.61279294</v>
      </c>
    </row>
    <row r="28" spans="2:3">
      <c r="B28" s="29">
        <v>1.7500000000000002E-2</v>
      </c>
      <c r="C28" s="322">
        <v>248975408.61279294</v>
      </c>
    </row>
    <row r="29" spans="2:3">
      <c r="B29" s="29">
        <v>0.03</v>
      </c>
      <c r="C29" s="322">
        <v>248975408.61279294</v>
      </c>
    </row>
    <row r="31" spans="2:3">
      <c r="B31" s="321" t="s">
        <v>698</v>
      </c>
      <c r="C31" s="326">
        <v>26.34</v>
      </c>
    </row>
    <row r="32" spans="2:3">
      <c r="C32" s="322">
        <f>'Scope Summary'!C96</f>
        <v>248975408.61279294</v>
      </c>
    </row>
    <row r="33" spans="2:8">
      <c r="B33" s="324">
        <v>20</v>
      </c>
      <c r="C33" s="322">
        <f t="dataTable" ref="C33:C37" dt2D="0" dtr="0" r1="C31"/>
        <v>248975408.61279294</v>
      </c>
    </row>
    <row r="34" spans="2:8">
      <c r="B34" s="324">
        <v>23</v>
      </c>
      <c r="C34" s="322">
        <v>248975408.61279294</v>
      </c>
    </row>
    <row r="35" spans="2:8">
      <c r="B35" s="324">
        <v>26.34</v>
      </c>
      <c r="C35" s="322">
        <v>248975408.61279294</v>
      </c>
      <c r="H35" t="s">
        <v>708</v>
      </c>
    </row>
    <row r="36" spans="2:8">
      <c r="B36" s="324">
        <v>29</v>
      </c>
      <c r="C36" s="322">
        <v>248975408.61279294</v>
      </c>
    </row>
    <row r="37" spans="2:8">
      <c r="B37" s="324">
        <v>32</v>
      </c>
      <c r="C37" s="322">
        <v>248975408.61279294</v>
      </c>
    </row>
    <row r="39" spans="2:8">
      <c r="B39" s="321" t="s">
        <v>561</v>
      </c>
      <c r="C39" s="284">
        <v>190</v>
      </c>
    </row>
    <row r="40" spans="2:8">
      <c r="C40" s="322">
        <f>'Scope Summary'!C96</f>
        <v>248975408.61279294</v>
      </c>
    </row>
    <row r="41" spans="2:8">
      <c r="B41">
        <v>116</v>
      </c>
      <c r="C41" s="322">
        <f t="dataTable" ref="C41:C45" dt2D="0" dtr="0" r1="C39" ca="1"/>
        <v>212942453.79618943</v>
      </c>
    </row>
    <row r="42" spans="2:8">
      <c r="B42">
        <v>150</v>
      </c>
      <c r="C42" s="322">
        <v>229498135.73895317</v>
      </c>
    </row>
    <row r="43" spans="2:8">
      <c r="B43">
        <v>190</v>
      </c>
      <c r="C43" s="322">
        <v>248975408.61279294</v>
      </c>
    </row>
    <row r="44" spans="2:8">
      <c r="B44">
        <v>240</v>
      </c>
      <c r="C44" s="322">
        <v>273321999.70509267</v>
      </c>
    </row>
    <row r="45" spans="2:8">
      <c r="B45">
        <v>270</v>
      </c>
      <c r="C45" s="322">
        <v>287929954.36047244</v>
      </c>
    </row>
  </sheetData>
  <mergeCells count="1">
    <mergeCell ref="A1:B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FF0000"/>
  </sheetPr>
  <dimension ref="A1:Z18"/>
  <sheetViews>
    <sheetView workbookViewId="0">
      <selection activeCell="AD13" sqref="AD13"/>
    </sheetView>
  </sheetViews>
  <sheetFormatPr defaultRowHeight="14.5" outlineLevelCol="1"/>
  <cols>
    <col min="1" max="1" width="25.7265625" bestFit="1" customWidth="1"/>
    <col min="2" max="2" width="44.26953125" customWidth="1"/>
    <col min="3" max="3" width="14.26953125" style="320" bestFit="1" customWidth="1"/>
    <col min="4" max="15" width="13.7265625" hidden="1" customWidth="1" outlineLevel="1"/>
    <col min="16" max="25" width="13.26953125" hidden="1" customWidth="1" outlineLevel="1"/>
    <col min="26" max="26" width="9" bestFit="1" customWidth="1" collapsed="1"/>
  </cols>
  <sheetData>
    <row r="1" spans="1:26" s="320" customFormat="1">
      <c r="A1" s="505" t="s">
        <v>808</v>
      </c>
      <c r="B1" s="505"/>
    </row>
    <row r="2" spans="1:26">
      <c r="A2" s="505"/>
      <c r="B2" s="505"/>
      <c r="C2" s="321" t="s">
        <v>809</v>
      </c>
      <c r="D2" s="321">
        <v>2016</v>
      </c>
      <c r="E2" s="321">
        <v>2017</v>
      </c>
      <c r="F2" s="321">
        <f>E2+1</f>
        <v>2018</v>
      </c>
      <c r="G2" s="321">
        <f t="shared" ref="G2:Y2" si="0">F2+1</f>
        <v>2019</v>
      </c>
      <c r="H2" s="321">
        <f t="shared" si="0"/>
        <v>2020</v>
      </c>
      <c r="I2" s="321">
        <f t="shared" si="0"/>
        <v>2021</v>
      </c>
      <c r="J2" s="321">
        <f t="shared" si="0"/>
        <v>2022</v>
      </c>
      <c r="K2" s="321">
        <f t="shared" si="0"/>
        <v>2023</v>
      </c>
      <c r="L2" s="321">
        <f t="shared" si="0"/>
        <v>2024</v>
      </c>
      <c r="M2" s="321">
        <f t="shared" si="0"/>
        <v>2025</v>
      </c>
      <c r="N2" s="321">
        <f t="shared" si="0"/>
        <v>2026</v>
      </c>
      <c r="O2" s="321">
        <f t="shared" si="0"/>
        <v>2027</v>
      </c>
      <c r="P2" s="321">
        <f t="shared" si="0"/>
        <v>2028</v>
      </c>
      <c r="Q2" s="321">
        <f t="shared" si="0"/>
        <v>2029</v>
      </c>
      <c r="R2" s="321">
        <f t="shared" si="0"/>
        <v>2030</v>
      </c>
      <c r="S2" s="321">
        <f t="shared" si="0"/>
        <v>2031</v>
      </c>
      <c r="T2" s="321">
        <f t="shared" si="0"/>
        <v>2032</v>
      </c>
      <c r="U2" s="321">
        <f t="shared" si="0"/>
        <v>2033</v>
      </c>
      <c r="V2" s="321">
        <f t="shared" si="0"/>
        <v>2034</v>
      </c>
      <c r="W2" s="321">
        <f t="shared" si="0"/>
        <v>2035</v>
      </c>
      <c r="X2" s="321">
        <f t="shared" si="0"/>
        <v>2036</v>
      </c>
      <c r="Y2" s="321">
        <f t="shared" si="0"/>
        <v>2037</v>
      </c>
      <c r="Z2" s="321"/>
    </row>
    <row r="3" spans="1:26">
      <c r="A3" t="str">
        <f>'Scope Summary'!A42</f>
        <v>Scope 1: AMI Network</v>
      </c>
      <c r="B3" s="406" t="str">
        <f>'Scope Summary'!A43</f>
        <v>Head End Software Maintenance</v>
      </c>
      <c r="C3" s="418">
        <f>SUM(D3:Y3)</f>
        <v>0</v>
      </c>
      <c r="D3" s="418">
        <f>'Scope Summary'!F43</f>
        <v>0</v>
      </c>
      <c r="E3" s="418">
        <f>'Scope Summary'!G43</f>
        <v>0</v>
      </c>
      <c r="F3" s="418">
        <f>'Scope Summary'!H43</f>
        <v>0</v>
      </c>
      <c r="G3" s="418">
        <f>'Scope Summary'!I43</f>
        <v>0</v>
      </c>
      <c r="H3" s="418">
        <f>'Scope Summary'!J43</f>
        <v>0</v>
      </c>
      <c r="I3" s="418">
        <f>'Scope Summary'!K43</f>
        <v>0</v>
      </c>
      <c r="J3" s="418">
        <f>'Scope Summary'!L43</f>
        <v>0</v>
      </c>
      <c r="K3" s="418">
        <f>'Scope Summary'!M43</f>
        <v>0</v>
      </c>
      <c r="L3" s="418">
        <f>'Scope Summary'!N43</f>
        <v>0</v>
      </c>
      <c r="M3" s="418">
        <f>'Scope Summary'!O43</f>
        <v>0</v>
      </c>
      <c r="N3" s="418">
        <f>'Scope Summary'!P43</f>
        <v>0</v>
      </c>
      <c r="O3" s="418">
        <f>'Scope Summary'!Q43</f>
        <v>0</v>
      </c>
      <c r="P3" s="418">
        <f>'Scope Summary'!R43</f>
        <v>0</v>
      </c>
      <c r="Q3" s="418">
        <f>'Scope Summary'!S43</f>
        <v>0</v>
      </c>
      <c r="R3" s="418">
        <f>'Scope Summary'!T43</f>
        <v>0</v>
      </c>
      <c r="S3" s="418">
        <f>'Scope Summary'!U43</f>
        <v>0</v>
      </c>
      <c r="T3" s="418">
        <f>'Scope Summary'!V43</f>
        <v>0</v>
      </c>
      <c r="U3" s="418">
        <f>'Scope Summary'!W43</f>
        <v>0</v>
      </c>
      <c r="V3" s="418">
        <f>'Scope Summary'!X43</f>
        <v>0</v>
      </c>
      <c r="W3" s="418">
        <f>'Scope Summary'!Y43</f>
        <v>0</v>
      </c>
      <c r="X3" s="418">
        <f>'Scope Summary'!Z43</f>
        <v>0</v>
      </c>
      <c r="Y3" s="418">
        <f>'Scope Summary'!AA43</f>
        <v>0</v>
      </c>
      <c r="Z3" s="145"/>
    </row>
    <row r="4" spans="1:26">
      <c r="A4" t="str">
        <f>'Scope Summary'!A46</f>
        <v>Scope 2: AMI Meter + Module</v>
      </c>
      <c r="B4" s="407" t="str">
        <f>'Scope Summary'!A47</f>
        <v>CVR Phase Balancing</v>
      </c>
      <c r="C4" s="418">
        <f t="shared" ref="C4:C10" si="1">SUM(D4:Y4)</f>
        <v>8916479.4408499524</v>
      </c>
      <c r="D4" s="418">
        <f>'Scope Summary'!F47</f>
        <v>0</v>
      </c>
      <c r="E4" s="418">
        <f>'Scope Summary'!G47</f>
        <v>445701.48876000004</v>
      </c>
      <c r="F4" s="418">
        <f>'Scope Summary'!H47</f>
        <v>459072.53342280007</v>
      </c>
      <c r="G4" s="418">
        <f>'Scope Summary'!I47</f>
        <v>472844.70942548406</v>
      </c>
      <c r="H4" s="418">
        <f>'Scope Summary'!J47</f>
        <v>847793.05123287719</v>
      </c>
      <c r="I4" s="418">
        <f>'Scope Summary'!K47</f>
        <v>873226.84276986343</v>
      </c>
      <c r="J4" s="418">
        <f>'Scope Summary'!L47</f>
        <v>899423.64805295935</v>
      </c>
      <c r="K4" s="418">
        <f>'Scope Summary'!M47</f>
        <v>926406.3574945482</v>
      </c>
      <c r="L4" s="418">
        <f>'Scope Summary'!N47</f>
        <v>954198.54821938463</v>
      </c>
      <c r="M4" s="418">
        <f>'Scope Summary'!O47</f>
        <v>982824.50466596615</v>
      </c>
      <c r="N4" s="418">
        <f>'Scope Summary'!P47</f>
        <v>1012309.2398059453</v>
      </c>
      <c r="O4" s="418">
        <f>'Scope Summary'!Q47</f>
        <v>1042678.5170001236</v>
      </c>
      <c r="P4" s="418">
        <f>'Scope Summary'!R47</f>
        <v>0</v>
      </c>
      <c r="Q4" s="418">
        <f>'Scope Summary'!S47</f>
        <v>0</v>
      </c>
      <c r="R4" s="418">
        <f>'Scope Summary'!T47</f>
        <v>0</v>
      </c>
      <c r="S4" s="418">
        <f>'Scope Summary'!U47</f>
        <v>0</v>
      </c>
      <c r="T4" s="418">
        <f>'Scope Summary'!V47</f>
        <v>0</v>
      </c>
      <c r="U4" s="418">
        <f>'Scope Summary'!W47</f>
        <v>0</v>
      </c>
      <c r="V4" s="418">
        <f>'Scope Summary'!X47</f>
        <v>0</v>
      </c>
      <c r="W4" s="418">
        <f>'Scope Summary'!Y47</f>
        <v>0</v>
      </c>
      <c r="X4" s="418">
        <f>'Scope Summary'!Z47</f>
        <v>0</v>
      </c>
      <c r="Y4" s="418">
        <f>'Scope Summary'!AA47</f>
        <v>0</v>
      </c>
    </row>
    <row r="5" spans="1:26">
      <c r="A5" t="str">
        <f>A4</f>
        <v>Scope 2: AMI Meter + Module</v>
      </c>
      <c r="B5" s="433" t="str">
        <f>'Scope Summary'!A48</f>
        <v>AMR Recycling Cost</v>
      </c>
      <c r="C5" s="418">
        <f t="shared" si="1"/>
        <v>1459743.634638146</v>
      </c>
      <c r="D5" s="418">
        <f>'Scope Summary'!F48</f>
        <v>0</v>
      </c>
      <c r="E5" s="418">
        <f>'Scope Summary'!G48</f>
        <v>11381.546677905813</v>
      </c>
      <c r="F5" s="418">
        <f>'Scope Summary'!H48</f>
        <v>228572.97668572864</v>
      </c>
      <c r="G5" s="418">
        <f>'Scope Summary'!I48</f>
        <v>235430.16598630048</v>
      </c>
      <c r="H5" s="418">
        <f>'Scope Summary'!J48</f>
        <v>242493.07096588952</v>
      </c>
      <c r="I5" s="418">
        <f>'Scope Summary'!K48</f>
        <v>249767.86309486622</v>
      </c>
      <c r="J5" s="418">
        <f>'Scope Summary'!L48</f>
        <v>257260.89898771219</v>
      </c>
      <c r="K5" s="418">
        <f>'Scope Summary'!M48</f>
        <v>212829.74929183067</v>
      </c>
      <c r="L5" s="418">
        <f>'Scope Summary'!N48</f>
        <v>22007.362947912628</v>
      </c>
      <c r="M5" s="418">
        <f>'Scope Summary'!O48</f>
        <v>0</v>
      </c>
      <c r="N5" s="418">
        <f>'Scope Summary'!P48</f>
        <v>0</v>
      </c>
      <c r="O5" s="418">
        <f>'Scope Summary'!Q48</f>
        <v>0</v>
      </c>
      <c r="P5" s="418">
        <f>'Scope Summary'!R48</f>
        <v>0</v>
      </c>
      <c r="Q5" s="418">
        <f>'Scope Summary'!S48</f>
        <v>0</v>
      </c>
      <c r="R5" s="418">
        <f>'Scope Summary'!T48</f>
        <v>0</v>
      </c>
      <c r="S5" s="418">
        <f>'Scope Summary'!U48</f>
        <v>0</v>
      </c>
      <c r="T5" s="418">
        <f>'Scope Summary'!V48</f>
        <v>0</v>
      </c>
      <c r="U5" s="418">
        <f>'Scope Summary'!W48</f>
        <v>0</v>
      </c>
      <c r="V5" s="418">
        <f>'Scope Summary'!X48</f>
        <v>0</v>
      </c>
      <c r="W5" s="418">
        <f>'Scope Summary'!Y48</f>
        <v>0</v>
      </c>
      <c r="X5" s="418">
        <f>'Scope Summary'!Z48</f>
        <v>0</v>
      </c>
      <c r="Y5" s="418">
        <f>'Scope Summary'!AA48</f>
        <v>0</v>
      </c>
    </row>
    <row r="6" spans="1:26">
      <c r="A6" t="str">
        <f>A5</f>
        <v>Scope 2: AMI Meter + Module</v>
      </c>
      <c r="B6" s="408" t="str">
        <f>'Scope Summary'!A49</f>
        <v>AMR Removal Cost</v>
      </c>
      <c r="C6" s="418">
        <f t="shared" si="1"/>
        <v>4127242.3431670601</v>
      </c>
      <c r="D6" s="418">
        <f>'Scope Summary'!F49</f>
        <v>0</v>
      </c>
      <c r="E6" s="418">
        <f>'Scope Summary'!G49</f>
        <v>0</v>
      </c>
      <c r="F6" s="418">
        <f>'Scope Summary'!H49</f>
        <v>568142.85000000009</v>
      </c>
      <c r="G6" s="418">
        <f>'Scope Summary'!I49</f>
        <v>585187.13549999997</v>
      </c>
      <c r="H6" s="418">
        <f>'Scope Summary'!J49</f>
        <v>602742.74956500006</v>
      </c>
      <c r="I6" s="418">
        <f>'Scope Summary'!K49</f>
        <v>620825.03205195011</v>
      </c>
      <c r="J6" s="418">
        <f>'Scope Summary'!L49</f>
        <v>639449.78301350866</v>
      </c>
      <c r="K6" s="418">
        <f>'Scope Summary'!M49</f>
        <v>658633.2765039138</v>
      </c>
      <c r="L6" s="418">
        <f>'Scope Summary'!N49</f>
        <v>452261.51653268759</v>
      </c>
      <c r="M6" s="418">
        <f>'Scope Summary'!O49</f>
        <v>0</v>
      </c>
      <c r="N6" s="418">
        <f>'Scope Summary'!P49</f>
        <v>0</v>
      </c>
      <c r="O6" s="418">
        <f>'Scope Summary'!Q49</f>
        <v>0</v>
      </c>
      <c r="P6" s="418">
        <f>'Scope Summary'!R49</f>
        <v>0</v>
      </c>
      <c r="Q6" s="418">
        <f>'Scope Summary'!S49</f>
        <v>0</v>
      </c>
      <c r="R6" s="418">
        <f>'Scope Summary'!T49</f>
        <v>0</v>
      </c>
      <c r="S6" s="418">
        <f>'Scope Summary'!U49</f>
        <v>0</v>
      </c>
      <c r="T6" s="418">
        <f>'Scope Summary'!V49</f>
        <v>0</v>
      </c>
      <c r="U6" s="418">
        <f>'Scope Summary'!W49</f>
        <v>0</v>
      </c>
      <c r="V6" s="418">
        <f>'Scope Summary'!X49</f>
        <v>0</v>
      </c>
      <c r="W6" s="418">
        <f>'Scope Summary'!Y49</f>
        <v>0</v>
      </c>
      <c r="X6" s="418">
        <f>'Scope Summary'!Z49</f>
        <v>0</v>
      </c>
      <c r="Y6" s="418">
        <f>'Scope Summary'!AA49</f>
        <v>0</v>
      </c>
    </row>
    <row r="7" spans="1:26">
      <c r="A7" s="320" t="str">
        <f>A6</f>
        <v>Scope 2: AMI Meter + Module</v>
      </c>
      <c r="B7" s="410" t="str">
        <f>'Scope Summary'!A50</f>
        <v>Replacement Indexes</v>
      </c>
      <c r="C7" s="418">
        <f t="shared" si="1"/>
        <v>351172.0220401471</v>
      </c>
      <c r="D7" s="418">
        <f>'Scope Summary'!F50</f>
        <v>0</v>
      </c>
      <c r="E7" s="418">
        <f>'Scope Summary'!G50</f>
        <v>26950.000000000004</v>
      </c>
      <c r="F7" s="418">
        <f>'Scope Summary'!H50</f>
        <v>61068.700000000012</v>
      </c>
      <c r="G7" s="418">
        <f>'Scope Summary'!I50</f>
        <v>62900.761000000013</v>
      </c>
      <c r="H7" s="418">
        <f>'Scope Summary'!J50</f>
        <v>64787.78383</v>
      </c>
      <c r="I7" s="418">
        <f>'Scope Summary'!K50</f>
        <v>66731.417344900023</v>
      </c>
      <c r="J7" s="418">
        <f>'Scope Summary'!L50</f>
        <v>68733.35986524701</v>
      </c>
      <c r="K7" s="418">
        <f>'Scope Summary'!M50</f>
        <v>0</v>
      </c>
      <c r="L7" s="418">
        <f>'Scope Summary'!N50</f>
        <v>0</v>
      </c>
      <c r="M7" s="418">
        <f>'Scope Summary'!O50</f>
        <v>0</v>
      </c>
      <c r="N7" s="418">
        <f>'Scope Summary'!P50</f>
        <v>0</v>
      </c>
      <c r="O7" s="418">
        <f>'Scope Summary'!Q50</f>
        <v>0</v>
      </c>
      <c r="P7" s="418">
        <f>'Scope Summary'!R50</f>
        <v>0</v>
      </c>
      <c r="Q7" s="418">
        <f>'Scope Summary'!S50</f>
        <v>0</v>
      </c>
      <c r="R7" s="418">
        <f>'Scope Summary'!T50</f>
        <v>0</v>
      </c>
      <c r="S7" s="418">
        <f>'Scope Summary'!U50</f>
        <v>0</v>
      </c>
      <c r="T7" s="418">
        <f>'Scope Summary'!V50</f>
        <v>0</v>
      </c>
      <c r="U7" s="418">
        <f>'Scope Summary'!W50</f>
        <v>0</v>
      </c>
      <c r="V7" s="418">
        <f>'Scope Summary'!X50</f>
        <v>0</v>
      </c>
      <c r="W7" s="418">
        <f>'Scope Summary'!Y50</f>
        <v>0</v>
      </c>
      <c r="X7" s="418">
        <f>'Scope Summary'!Z50</f>
        <v>0</v>
      </c>
      <c r="Y7" s="418">
        <f>'Scope Summary'!AA50</f>
        <v>0</v>
      </c>
    </row>
    <row r="8" spans="1:26">
      <c r="A8" t="s">
        <v>803</v>
      </c>
      <c r="B8" s="411" t="str">
        <f>'GTZ RC DC Cost Benefit'!C11</f>
        <v>Cost of Maintaining Disconnect/Reconnect Program</v>
      </c>
      <c r="C8" s="418">
        <f t="shared" si="1"/>
        <v>14680991.852110073</v>
      </c>
      <c r="D8" s="418">
        <f>'GTZ RC DC Cost Benefit'!H11</f>
        <v>0</v>
      </c>
      <c r="E8" s="418">
        <f>'GTZ RC DC Cost Benefit'!I11</f>
        <v>0</v>
      </c>
      <c r="F8" s="418">
        <f>'GTZ RC DC Cost Benefit'!J11</f>
        <v>546363.5</v>
      </c>
      <c r="G8" s="418">
        <f>'GTZ RC DC Cost Benefit'!K11</f>
        <v>562754.40499999991</v>
      </c>
      <c r="H8" s="418">
        <f>'GTZ RC DC Cost Benefit'!L11</f>
        <v>579637.03714999987</v>
      </c>
      <c r="I8" s="418">
        <f>'GTZ RC DC Cost Benefit'!M11</f>
        <v>597026.14826449996</v>
      </c>
      <c r="J8" s="418">
        <f>'GTZ RC DC Cost Benefit'!N11</f>
        <v>614936.93271243502</v>
      </c>
      <c r="K8" s="418">
        <f>'GTZ RC DC Cost Benefit'!O11</f>
        <v>633385.040693808</v>
      </c>
      <c r="L8" s="418">
        <f>'GTZ RC DC Cost Benefit'!P11</f>
        <v>652386.59191462223</v>
      </c>
      <c r="M8" s="418">
        <f>'GTZ RC DC Cost Benefit'!Q11</f>
        <v>671958.18967206089</v>
      </c>
      <c r="N8" s="418">
        <f>'GTZ RC DC Cost Benefit'!R11</f>
        <v>692116.93536222272</v>
      </c>
      <c r="O8" s="418">
        <f>'GTZ RC DC Cost Benefit'!S11</f>
        <v>712880.44342308934</v>
      </c>
      <c r="P8" s="418">
        <f>'GTZ RC DC Cost Benefit'!T11</f>
        <v>734266.85672578192</v>
      </c>
      <c r="Q8" s="418">
        <f>'GTZ RC DC Cost Benefit'!U11</f>
        <v>756294.86242755549</v>
      </c>
      <c r="R8" s="418">
        <f>'GTZ RC DC Cost Benefit'!V11</f>
        <v>778983.70830038225</v>
      </c>
      <c r="S8" s="418">
        <f>'GTZ RC DC Cost Benefit'!W11</f>
        <v>802353.21954939351</v>
      </c>
      <c r="T8" s="418">
        <f>'GTZ RC DC Cost Benefit'!X11</f>
        <v>826423.8161358753</v>
      </c>
      <c r="U8" s="418">
        <f>'GTZ RC DC Cost Benefit'!Y11</f>
        <v>851216.53061995166</v>
      </c>
      <c r="V8" s="418">
        <f>'GTZ RC DC Cost Benefit'!Z11</f>
        <v>876753.02653855016</v>
      </c>
      <c r="W8" s="418">
        <f>'GTZ RC DC Cost Benefit'!AA11</f>
        <v>903055.61733470659</v>
      </c>
      <c r="X8" s="418">
        <f>'GTZ RC DC Cost Benefit'!AB11</f>
        <v>930147.28585474775</v>
      </c>
      <c r="Y8" s="418">
        <f>'GTZ RC DC Cost Benefit'!AC11</f>
        <v>958051.70443039027</v>
      </c>
    </row>
    <row r="9" spans="1:26">
      <c r="A9" s="320" t="s">
        <v>803</v>
      </c>
      <c r="B9" s="413" t="str">
        <f>'GTZ RC DC Cost Benefit'!C12</f>
        <v>UEU and Labor Overhead</v>
      </c>
      <c r="C9" s="430">
        <f t="shared" si="1"/>
        <v>7927735.600139441</v>
      </c>
      <c r="D9" s="430">
        <f>'GTZ RC DC Cost Benefit'!H12</f>
        <v>0</v>
      </c>
      <c r="E9" s="430">
        <f>'GTZ RC DC Cost Benefit'!I12</f>
        <v>0</v>
      </c>
      <c r="F9" s="430">
        <f>'GTZ RC DC Cost Benefit'!J12</f>
        <v>295036.28999999998</v>
      </c>
      <c r="G9" s="430">
        <f>'GTZ RC DC Cost Benefit'!K12</f>
        <v>303887.3787</v>
      </c>
      <c r="H9" s="430">
        <f>'GTZ RC DC Cost Benefit'!L12</f>
        <v>313004.00006099994</v>
      </c>
      <c r="I9" s="430">
        <f>'GTZ RC DC Cost Benefit'!M12</f>
        <v>322394.12006282998</v>
      </c>
      <c r="J9" s="430">
        <f>'GTZ RC DC Cost Benefit'!N12</f>
        <v>332065.94366471487</v>
      </c>
      <c r="K9" s="430">
        <f>'GTZ RC DC Cost Benefit'!O12</f>
        <v>342027.92197465629</v>
      </c>
      <c r="L9" s="430">
        <f>'GTZ RC DC Cost Benefit'!P12</f>
        <v>352288.759633896</v>
      </c>
      <c r="M9" s="430">
        <f>'GTZ RC DC Cost Benefit'!Q12</f>
        <v>362857.4224229129</v>
      </c>
      <c r="N9" s="430">
        <f>'GTZ RC DC Cost Benefit'!R12</f>
        <v>373743.14509560028</v>
      </c>
      <c r="O9" s="430">
        <f>'GTZ RC DC Cost Benefit'!S12</f>
        <v>384955.43944846821</v>
      </c>
      <c r="P9" s="430">
        <f>'GTZ RC DC Cost Benefit'!T12</f>
        <v>396504.10263192223</v>
      </c>
      <c r="Q9" s="430">
        <f>'GTZ RC DC Cost Benefit'!U12</f>
        <v>408399.22571087995</v>
      </c>
      <c r="R9" s="430">
        <f>'GTZ RC DC Cost Benefit'!V12</f>
        <v>420651.2024822064</v>
      </c>
      <c r="S9" s="430">
        <f>'GTZ RC DC Cost Benefit'!W12</f>
        <v>433270.73855667253</v>
      </c>
      <c r="T9" s="430">
        <f>'GTZ RC DC Cost Benefit'!X12</f>
        <v>446268.86071337271</v>
      </c>
      <c r="U9" s="430">
        <f>'GTZ RC DC Cost Benefit'!Y12</f>
        <v>459656.9265347739</v>
      </c>
      <c r="V9" s="430">
        <f>'GTZ RC DC Cost Benefit'!Z12</f>
        <v>473446.63433081709</v>
      </c>
      <c r="W9" s="430">
        <f>'GTZ RC DC Cost Benefit'!AA12</f>
        <v>487650.03336074157</v>
      </c>
      <c r="X9" s="430">
        <f>'GTZ RC DC Cost Benefit'!AB12</f>
        <v>502279.53436156374</v>
      </c>
      <c r="Y9" s="430">
        <f>'GTZ RC DC Cost Benefit'!AC12</f>
        <v>517347.92039241071</v>
      </c>
    </row>
    <row r="10" spans="1:26">
      <c r="A10" s="504" t="s">
        <v>804</v>
      </c>
      <c r="B10" s="504"/>
      <c r="C10" s="112">
        <f t="shared" si="1"/>
        <v>37463364.89294482</v>
      </c>
      <c r="D10" s="112">
        <f>SUM(D3:D9)</f>
        <v>0</v>
      </c>
      <c r="E10" s="112">
        <f t="shared" ref="E10:O10" si="2">SUM(E3:E9)</f>
        <v>484033.03543790587</v>
      </c>
      <c r="F10" s="112">
        <f t="shared" si="2"/>
        <v>2158256.8501085285</v>
      </c>
      <c r="G10" s="112">
        <f t="shared" si="2"/>
        <v>2223004.5556117846</v>
      </c>
      <c r="H10" s="112">
        <f t="shared" si="2"/>
        <v>2650457.6928047664</v>
      </c>
      <c r="I10" s="112">
        <f t="shared" si="2"/>
        <v>2729971.4235889097</v>
      </c>
      <c r="J10" s="112">
        <f t="shared" si="2"/>
        <v>2811870.566296577</v>
      </c>
      <c r="K10" s="112">
        <f t="shared" si="2"/>
        <v>2773282.3459587567</v>
      </c>
      <c r="L10" s="112">
        <f t="shared" si="2"/>
        <v>2433142.779248503</v>
      </c>
      <c r="M10" s="112">
        <f t="shared" si="2"/>
        <v>2017640.1167609398</v>
      </c>
      <c r="N10" s="112">
        <f t="shared" si="2"/>
        <v>2078169.3202637683</v>
      </c>
      <c r="O10" s="112">
        <f t="shared" si="2"/>
        <v>2140514.3998716814</v>
      </c>
      <c r="P10" s="112">
        <f t="shared" ref="P10" si="3">SUM(P3:P9)</f>
        <v>1130770.959357704</v>
      </c>
      <c r="Q10" s="112">
        <f t="shared" ref="Q10" si="4">SUM(Q3:Q9)</f>
        <v>1164694.0881384355</v>
      </c>
      <c r="R10" s="112">
        <f t="shared" ref="R10" si="5">SUM(R3:R9)</f>
        <v>1199634.9107825886</v>
      </c>
      <c r="S10" s="112">
        <f t="shared" ref="S10" si="6">SUM(S3:S9)</f>
        <v>1235623.9581060661</v>
      </c>
      <c r="T10" s="112">
        <f t="shared" ref="T10" si="7">SUM(T3:T9)</f>
        <v>1272692.6768492479</v>
      </c>
      <c r="U10" s="112">
        <f t="shared" ref="U10" si="8">SUM(U3:U9)</f>
        <v>1310873.4571547257</v>
      </c>
      <c r="V10" s="112">
        <f t="shared" ref="V10" si="9">SUM(V3:V9)</f>
        <v>1350199.6608693672</v>
      </c>
      <c r="W10" s="112">
        <f t="shared" ref="W10" si="10">SUM(W3:W9)</f>
        <v>1390705.6506954483</v>
      </c>
      <c r="X10" s="112">
        <f t="shared" ref="X10" si="11">SUM(X3:X9)</f>
        <v>1432426.8202163116</v>
      </c>
      <c r="Y10" s="112">
        <f t="shared" ref="Y10" si="12">SUM(Y3:Y9)</f>
        <v>1475399.624822801</v>
      </c>
    </row>
    <row r="11" spans="1:26">
      <c r="C11" s="418"/>
      <c r="D11" s="418"/>
      <c r="E11" s="418"/>
      <c r="F11" s="418"/>
      <c r="G11" s="418"/>
      <c r="H11" s="418"/>
      <c r="I11" s="418"/>
      <c r="J11" s="418"/>
      <c r="K11" s="418"/>
      <c r="L11" s="418"/>
      <c r="M11" s="418"/>
      <c r="N11" s="418"/>
      <c r="O11" s="418"/>
      <c r="P11" s="418"/>
      <c r="Q11" s="418"/>
      <c r="R11" s="418"/>
      <c r="S11" s="418"/>
      <c r="T11" s="418"/>
      <c r="U11" s="418"/>
      <c r="V11" s="418"/>
      <c r="W11" s="418"/>
      <c r="X11" s="418"/>
      <c r="Y11" s="418"/>
    </row>
    <row r="12" spans="1:26">
      <c r="B12" s="444" t="s">
        <v>806</v>
      </c>
      <c r="C12" s="418">
        <f t="shared" ref="C12:C18" si="13">SUM(D12:Y12)</f>
        <v>-1793018.4775645086</v>
      </c>
      <c r="D12" s="418">
        <f>'Scope Summary'!F76</f>
        <v>0</v>
      </c>
      <c r="E12" s="418">
        <f>'Scope Summary'!G76</f>
        <v>-920820</v>
      </c>
      <c r="F12" s="418">
        <f>'Scope Summary'!H76</f>
        <v>-1102472.0030400001</v>
      </c>
      <c r="G12" s="418">
        <f>'Scope Summary'!I76</f>
        <v>-1766138.9909700141</v>
      </c>
      <c r="H12" s="418">
        <f>'Scope Summary'!J76</f>
        <v>692906.3892156377</v>
      </c>
      <c r="I12" s="418">
        <f>'Scope Summary'!K76</f>
        <v>885982.95814365114</v>
      </c>
      <c r="J12" s="418">
        <f>'Scope Summary'!L76</f>
        <v>417523.16908621707</v>
      </c>
      <c r="K12" s="418">
        <f>'Scope Summary'!M76</f>
        <v>0</v>
      </c>
      <c r="L12" s="418">
        <f>'Scope Summary'!N76</f>
        <v>0</v>
      </c>
      <c r="M12" s="418">
        <f>'Scope Summary'!O76</f>
        <v>0</v>
      </c>
      <c r="N12" s="418">
        <f>'Scope Summary'!P76</f>
        <v>0</v>
      </c>
      <c r="O12" s="418">
        <f>'Scope Summary'!Q76</f>
        <v>0</v>
      </c>
      <c r="P12" s="418">
        <f>'Scope Summary'!R76</f>
        <v>0</v>
      </c>
      <c r="Q12" s="418">
        <f>'Scope Summary'!S76</f>
        <v>0</v>
      </c>
      <c r="R12" s="418">
        <f>'Scope Summary'!T76</f>
        <v>0</v>
      </c>
      <c r="S12" s="418">
        <f>'Scope Summary'!U76</f>
        <v>0</v>
      </c>
      <c r="T12" s="418">
        <f>'Scope Summary'!V76</f>
        <v>0</v>
      </c>
      <c r="U12" s="418">
        <f>'Scope Summary'!W76</f>
        <v>0</v>
      </c>
      <c r="V12" s="418">
        <f>'Scope Summary'!X76</f>
        <v>0</v>
      </c>
      <c r="W12" s="418">
        <f>'Scope Summary'!Y76</f>
        <v>0</v>
      </c>
      <c r="X12" s="418">
        <f>'Scope Summary'!Z76</f>
        <v>0</v>
      </c>
      <c r="Y12" s="418">
        <f>'Scope Summary'!AA76</f>
        <v>0</v>
      </c>
    </row>
    <row r="13" spans="1:26">
      <c r="B13" s="439" t="str">
        <f>'Scope Summary'!A77</f>
        <v xml:space="preserve"> Benefits (CVR)</v>
      </c>
      <c r="C13" s="418">
        <f t="shared" si="13"/>
        <v>-436413118.3774448</v>
      </c>
      <c r="D13" s="418">
        <f>'Scope Summary'!F77</f>
        <v>-472515.83063646668</v>
      </c>
      <c r="E13" s="418">
        <f>'Scope Summary'!G77</f>
        <v>-1121646.366565322</v>
      </c>
      <c r="F13" s="418">
        <f>'Scope Summary'!H77</f>
        <v>-1399019.7516408325</v>
      </c>
      <c r="G13" s="418">
        <f>'Scope Summary'!I77</f>
        <v>-1828140.1106610503</v>
      </c>
      <c r="H13" s="418">
        <f>'Scope Summary'!J77</f>
        <v>-2276902.2817167002</v>
      </c>
      <c r="I13" s="418">
        <f>'Scope Summary'!K77</f>
        <v>-3413957.0670624487</v>
      </c>
      <c r="J13" s="418">
        <f>'Scope Summary'!L77</f>
        <v>-5306437.6527448967</v>
      </c>
      <c r="K13" s="418">
        <f>'Scope Summary'!M77</f>
        <v>-7315096.1665784493</v>
      </c>
      <c r="L13" s="418">
        <f>'Scope Summary'!N77</f>
        <v>-9491159.9165144302</v>
      </c>
      <c r="M13" s="418">
        <f>'Scope Summary'!O77</f>
        <v>-12119115.436519273</v>
      </c>
      <c r="N13" s="418">
        <f>'Scope Summary'!P77</f>
        <v>-15636994.843189754</v>
      </c>
      <c r="O13" s="418">
        <f>'Scope Summary'!Q77</f>
        <v>-18391477.947009601</v>
      </c>
      <c r="P13" s="418">
        <f>'Scope Summary'!R77</f>
        <v>-21434130.305964351</v>
      </c>
      <c r="Q13" s="418">
        <f>'Scope Summary'!S77</f>
        <v>-24927475.302055508</v>
      </c>
      <c r="R13" s="418">
        <f>'Scope Summary'!T77</f>
        <v>-28644268.275869071</v>
      </c>
      <c r="S13" s="418">
        <f>'Scope Summary'!U77</f>
        <v>-31892640.256375775</v>
      </c>
      <c r="T13" s="418">
        <f>'Scope Summary'!V77</f>
        <v>-36210150.951070793</v>
      </c>
      <c r="U13" s="418">
        <f>'Scope Summary'!W77</f>
        <v>-40194963.477211609</v>
      </c>
      <c r="V13" s="418">
        <f>'Scope Summary'!X77</f>
        <v>-42699601.219920278</v>
      </c>
      <c r="W13" s="418">
        <f>'Scope Summary'!Y77</f>
        <v>-43879141.739379399</v>
      </c>
      <c r="X13" s="418">
        <f>'Scope Summary'!Z77</f>
        <v>-43879141.739379399</v>
      </c>
      <c r="Y13" s="418">
        <f>'Scope Summary'!AA77</f>
        <v>-43879141.739379399</v>
      </c>
    </row>
    <row r="14" spans="1:26">
      <c r="B14" s="439" t="str">
        <f>'Scope Summary'!A78</f>
        <v xml:space="preserve"> Benefits (DA)</v>
      </c>
      <c r="C14" s="418">
        <f t="shared" si="13"/>
        <v>-1477584.3021546213</v>
      </c>
      <c r="D14" s="418">
        <f>'Scope Summary'!F78</f>
        <v>0</v>
      </c>
      <c r="E14" s="418">
        <f>'Scope Summary'!G78</f>
        <v>0</v>
      </c>
      <c r="F14" s="418">
        <f>'Scope Summary'!H78</f>
        <v>0</v>
      </c>
      <c r="G14" s="418">
        <f>'Scope Summary'!I78</f>
        <v>-16390.904999999999</v>
      </c>
      <c r="H14" s="418">
        <f>'Scope Summary'!J78</f>
        <v>-22285.074438</v>
      </c>
      <c r="I14" s="418">
        <f>'Scope Summary'!K78</f>
        <v>-28518.142227780001</v>
      </c>
      <c r="J14" s="418">
        <f>'Scope Summary'!L78</f>
        <v>-35105.1375179526</v>
      </c>
      <c r="K14" s="418">
        <f>'Scope Summary'!M78</f>
        <v>-42061.686197530558</v>
      </c>
      <c r="L14" s="418">
        <f>'Scope Summary'!N78</f>
        <v>-49404.033174117038</v>
      </c>
      <c r="M14" s="418">
        <f>'Scope Summary'!O78</f>
        <v>-57149.065451720926</v>
      </c>
      <c r="N14" s="418">
        <f>'Scope Summary'!P78</f>
        <v>-65314.336036124339</v>
      </c>
      <c r="O14" s="418">
        <f>'Scope Summary'!Q78</f>
        <v>-73918.088696685401</v>
      </c>
      <c r="P14" s="418">
        <f>'Scope Summary'!R78</f>
        <v>-82979.283614447631</v>
      </c>
      <c r="Q14" s="418">
        <f>'Scope Summary'!S78</f>
        <v>-92517.623947448577</v>
      </c>
      <c r="R14" s="418">
        <f>'Scope Summary'!T78</f>
        <v>-102553.58334517658</v>
      </c>
      <c r="S14" s="418">
        <f>'Scope Summary'!U78</f>
        <v>-105630.19084553188</v>
      </c>
      <c r="T14" s="418">
        <f>'Scope Summary'!V78</f>
        <v>-108799.09657089785</v>
      </c>
      <c r="U14" s="418">
        <f>'Scope Summary'!W78</f>
        <v>-112063.06946802477</v>
      </c>
      <c r="V14" s="418">
        <f>'Scope Summary'!X78</f>
        <v>-115424.96155206554</v>
      </c>
      <c r="W14" s="418">
        <f>'Scope Summary'!Y78</f>
        <v>-118887.7103986275</v>
      </c>
      <c r="X14" s="418">
        <f>'Scope Summary'!Z78</f>
        <v>-122454.34171058632</v>
      </c>
      <c r="Y14" s="418">
        <f>'Scope Summary'!AA78</f>
        <v>-126127.97196190392</v>
      </c>
    </row>
    <row r="15" spans="1:26">
      <c r="B15" s="439" t="str">
        <f>'Scope Summary'!A79</f>
        <v>Benefits (Remote Disconnect)</v>
      </c>
      <c r="C15" s="418">
        <f t="shared" si="13"/>
        <v>-428195386.71378142</v>
      </c>
      <c r="D15" s="418">
        <f>'Scope Summary'!F79</f>
        <v>0</v>
      </c>
      <c r="E15" s="418">
        <f>'Scope Summary'!G79</f>
        <v>0</v>
      </c>
      <c r="F15" s="418">
        <f>'Scope Summary'!H79</f>
        <v>-2287496.0225061169</v>
      </c>
      <c r="G15" s="418">
        <f>'Scope Summary'!I79</f>
        <v>-4312899.280399668</v>
      </c>
      <c r="H15" s="418">
        <f>'Scope Summary'!J79</f>
        <v>-6457767.9873465775</v>
      </c>
      <c r="I15" s="418">
        <f>'Scope Summary'!K79</f>
        <v>-8727447.2073579412</v>
      </c>
      <c r="J15" s="418">
        <f>'Scope Summary'!L79</f>
        <v>-11127495.189381374</v>
      </c>
      <c r="K15" s="418">
        <f>'Scope Summary'!M79</f>
        <v>-13663691.34783959</v>
      </c>
      <c r="L15" s="418">
        <f>'Scope Summary'!N79</f>
        <v>-16342044.530134857</v>
      </c>
      <c r="M15" s="418">
        <f>'Scope Summary'!O79</f>
        <v>-19168801.581154786</v>
      </c>
      <c r="N15" s="418">
        <f>'Scope Summary'!P79</f>
        <v>-22150456.215158783</v>
      </c>
      <c r="O15" s="418">
        <f>'Scope Summary'!Q79</f>
        <v>-25293758.205779981</v>
      </c>
      <c r="P15" s="418">
        <f>'Scope Summary'!R79</f>
        <v>-26052570.951953385</v>
      </c>
      <c r="Q15" s="418">
        <f>'Scope Summary'!S79</f>
        <v>-26834148.080511987</v>
      </c>
      <c r="R15" s="418">
        <f>'Scope Summary'!T79</f>
        <v>-27639172.522927348</v>
      </c>
      <c r="S15" s="418">
        <f>'Scope Summary'!U79</f>
        <v>-28468347.69861516</v>
      </c>
      <c r="T15" s="418">
        <f>'Scope Summary'!V79</f>
        <v>-29322398.129573621</v>
      </c>
      <c r="U15" s="418">
        <f>'Scope Summary'!W79</f>
        <v>-30202070.073460832</v>
      </c>
      <c r="V15" s="418">
        <f>'Scope Summary'!X79</f>
        <v>-31108132.175664656</v>
      </c>
      <c r="W15" s="418">
        <f>'Scope Summary'!Y79</f>
        <v>-32041376.140934594</v>
      </c>
      <c r="X15" s="418">
        <f>'Scope Summary'!Z79</f>
        <v>-33002617.425162632</v>
      </c>
      <c r="Y15" s="418">
        <f>'Scope Summary'!AA79</f>
        <v>-33992695.947917506</v>
      </c>
    </row>
    <row r="16" spans="1:26">
      <c r="B16" s="431" t="s">
        <v>805</v>
      </c>
      <c r="C16" s="432">
        <f t="shared" si="13"/>
        <v>-867879107.87094545</v>
      </c>
      <c r="D16" s="432">
        <f>SUM(D12:D15)</f>
        <v>-472515.83063646668</v>
      </c>
      <c r="E16" s="432">
        <f t="shared" ref="E16:Y16" si="14">SUM(E12:E15)</f>
        <v>-2042466.366565322</v>
      </c>
      <c r="F16" s="432">
        <f t="shared" si="14"/>
        <v>-4788987.7771869497</v>
      </c>
      <c r="G16" s="432">
        <f t="shared" si="14"/>
        <v>-7923569.2870307323</v>
      </c>
      <c r="H16" s="432">
        <f t="shared" si="14"/>
        <v>-8064048.9542856403</v>
      </c>
      <c r="I16" s="432">
        <f t="shared" si="14"/>
        <v>-11283939.458504518</v>
      </c>
      <c r="J16" s="432">
        <f t="shared" si="14"/>
        <v>-16051514.810558006</v>
      </c>
      <c r="K16" s="432">
        <f t="shared" si="14"/>
        <v>-21020849.20061557</v>
      </c>
      <c r="L16" s="432">
        <f t="shared" si="14"/>
        <v>-25882608.479823403</v>
      </c>
      <c r="M16" s="432">
        <f t="shared" si="14"/>
        <v>-31345066.083125778</v>
      </c>
      <c r="N16" s="432">
        <f t="shared" si="14"/>
        <v>-37852765.39438466</v>
      </c>
      <c r="O16" s="432">
        <f t="shared" si="14"/>
        <v>-43759154.241486266</v>
      </c>
      <c r="P16" s="432">
        <f t="shared" si="14"/>
        <v>-47569680.541532189</v>
      </c>
      <c r="Q16" s="432">
        <f t="shared" si="14"/>
        <v>-51854141.006514944</v>
      </c>
      <c r="R16" s="432">
        <f t="shared" si="14"/>
        <v>-56385994.38214159</v>
      </c>
      <c r="S16" s="432">
        <f t="shared" si="14"/>
        <v>-60466618.145836465</v>
      </c>
      <c r="T16" s="432">
        <f t="shared" si="14"/>
        <v>-65641348.177215315</v>
      </c>
      <c r="U16" s="432">
        <f t="shared" si="14"/>
        <v>-70509096.620140463</v>
      </c>
      <c r="V16" s="432">
        <f t="shared" si="14"/>
        <v>-73923158.357136995</v>
      </c>
      <c r="W16" s="432">
        <f t="shared" si="14"/>
        <v>-76039405.590712622</v>
      </c>
      <c r="X16" s="432">
        <f t="shared" si="14"/>
        <v>-77004213.506252617</v>
      </c>
      <c r="Y16" s="432">
        <f t="shared" si="14"/>
        <v>-77997965.659258813</v>
      </c>
    </row>
    <row r="18" spans="2:25">
      <c r="B18" s="431" t="s">
        <v>807</v>
      </c>
      <c r="C18" s="110">
        <f t="shared" si="13"/>
        <v>-830415742.97800064</v>
      </c>
      <c r="D18" s="110">
        <f t="shared" ref="D18:X18" si="15">D10+D16</f>
        <v>-472515.83063646668</v>
      </c>
      <c r="E18" s="110">
        <f t="shared" si="15"/>
        <v>-1558433.3311274161</v>
      </c>
      <c r="F18" s="110">
        <f t="shared" si="15"/>
        <v>-2630730.9270784212</v>
      </c>
      <c r="G18" s="110">
        <f t="shared" si="15"/>
        <v>-5700564.7314189477</v>
      </c>
      <c r="H18" s="110">
        <f t="shared" si="15"/>
        <v>-5413591.2614808735</v>
      </c>
      <c r="I18" s="110">
        <f t="shared" si="15"/>
        <v>-8553968.0349156093</v>
      </c>
      <c r="J18" s="110">
        <f t="shared" si="15"/>
        <v>-13239644.244261429</v>
      </c>
      <c r="K18" s="110">
        <f t="shared" si="15"/>
        <v>-18247566.854656812</v>
      </c>
      <c r="L18" s="110">
        <f t="shared" si="15"/>
        <v>-23449465.700574901</v>
      </c>
      <c r="M18" s="110">
        <f t="shared" si="15"/>
        <v>-29327425.966364838</v>
      </c>
      <c r="N18" s="110">
        <f t="shared" si="15"/>
        <v>-35774596.074120894</v>
      </c>
      <c r="O18" s="110">
        <f t="shared" si="15"/>
        <v>-41618639.841614582</v>
      </c>
      <c r="P18" s="110">
        <f t="shared" si="15"/>
        <v>-46438909.582174487</v>
      </c>
      <c r="Q18" s="110">
        <f t="shared" si="15"/>
        <v>-50689446.918376505</v>
      </c>
      <c r="R18" s="110">
        <f t="shared" si="15"/>
        <v>-55186359.471359</v>
      </c>
      <c r="S18" s="110">
        <f t="shared" si="15"/>
        <v>-59230994.187730402</v>
      </c>
      <c r="T18" s="110">
        <f t="shared" si="15"/>
        <v>-64368655.500366069</v>
      </c>
      <c r="U18" s="110">
        <f t="shared" si="15"/>
        <v>-69198223.162985742</v>
      </c>
      <c r="V18" s="110">
        <f t="shared" si="15"/>
        <v>-72572958.696267635</v>
      </c>
      <c r="W18" s="110">
        <f t="shared" si="15"/>
        <v>-74648699.940017179</v>
      </c>
      <c r="X18" s="110">
        <f t="shared" si="15"/>
        <v>-75571786.686036304</v>
      </c>
      <c r="Y18" s="110">
        <f>Y10+Y16</f>
        <v>-76522566.034436017</v>
      </c>
    </row>
  </sheetData>
  <mergeCells count="2">
    <mergeCell ref="A10:B10"/>
    <mergeCell ref="A1: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D99"/>
  <sheetViews>
    <sheetView workbookViewId="0">
      <selection activeCell="G17" sqref="G17"/>
    </sheetView>
  </sheetViews>
  <sheetFormatPr defaultRowHeight="14.5" outlineLevelCol="1"/>
  <cols>
    <col min="1" max="1" width="36.81640625" customWidth="1"/>
    <col min="2" max="2" width="18.54296875" style="141" hidden="1" customWidth="1" outlineLevel="1"/>
    <col min="3" max="3" width="15.81640625" style="277" hidden="1" customWidth="1" outlineLevel="1"/>
    <col min="4" max="4" width="15.26953125" style="141" hidden="1" customWidth="1" outlineLevel="1"/>
    <col min="5" max="5" width="14.1796875" style="141" hidden="1" customWidth="1"/>
    <col min="6" max="6" width="15.7265625" bestFit="1" customWidth="1"/>
    <col min="7" max="7" width="14.54296875" customWidth="1"/>
    <col min="8" max="8" width="15.7265625" bestFit="1" customWidth="1"/>
    <col min="9" max="27" width="15.81640625" bestFit="1" customWidth="1"/>
    <col min="28" max="28" width="13.7265625" bestFit="1" customWidth="1"/>
    <col min="29" max="30" width="13.453125" bestFit="1" customWidth="1"/>
  </cols>
  <sheetData>
    <row r="1" spans="1:27" ht="29">
      <c r="A1" s="71" t="s">
        <v>344</v>
      </c>
      <c r="B1" s="189" t="s">
        <v>772</v>
      </c>
      <c r="C1" s="371" t="s">
        <v>773</v>
      </c>
      <c r="D1" s="190" t="s">
        <v>771</v>
      </c>
      <c r="E1" s="78">
        <v>2015</v>
      </c>
      <c r="F1" s="63">
        <v>2016</v>
      </c>
      <c r="G1" s="63">
        <v>2017</v>
      </c>
      <c r="H1" s="63">
        <v>2018</v>
      </c>
      <c r="I1" s="63">
        <v>2019</v>
      </c>
      <c r="J1" s="63">
        <v>2020</v>
      </c>
      <c r="K1" s="63">
        <v>2021</v>
      </c>
      <c r="L1" s="63">
        <v>2022</v>
      </c>
      <c r="M1" s="63">
        <v>2023</v>
      </c>
      <c r="N1" s="278">
        <v>2024</v>
      </c>
      <c r="O1" s="278">
        <v>2025</v>
      </c>
      <c r="P1" s="278">
        <v>2026</v>
      </c>
      <c r="Q1" s="278">
        <v>2027</v>
      </c>
      <c r="R1" s="278">
        <v>2028</v>
      </c>
      <c r="S1" s="278">
        <v>2029</v>
      </c>
      <c r="T1" s="278">
        <v>2030</v>
      </c>
      <c r="U1" s="278">
        <v>2031</v>
      </c>
      <c r="V1" s="278">
        <v>2032</v>
      </c>
      <c r="W1" s="278">
        <v>2033</v>
      </c>
      <c r="X1" s="278">
        <v>2034</v>
      </c>
      <c r="Y1" s="278">
        <v>2035</v>
      </c>
      <c r="Z1" s="278">
        <v>2036</v>
      </c>
      <c r="AA1" s="278">
        <v>2037</v>
      </c>
    </row>
    <row r="2" spans="1:27">
      <c r="B2" s="171"/>
      <c r="C2" s="295"/>
      <c r="D2" s="172"/>
    </row>
    <row r="3" spans="1:27">
      <c r="A3" s="109" t="s">
        <v>334</v>
      </c>
      <c r="B3" s="173"/>
      <c r="C3" s="372"/>
      <c r="D3" s="174"/>
      <c r="E3" s="109"/>
    </row>
    <row r="4" spans="1:27">
      <c r="A4" t="str">
        <f>'1. AMI Network (R)'!A2</f>
        <v>Network Equipment</v>
      </c>
      <c r="B4" s="175">
        <f>NPV('AMX Global Tab (C)'!$B$13,'Scope Summary'!F4:M4)</f>
        <v>21872255.843962919</v>
      </c>
      <c r="C4" s="175">
        <f>NPV('AMX Global Tab (C)'!$B$13,'Scope Summary'!F4:AA4)</f>
        <v>21872255.843962919</v>
      </c>
      <c r="D4" s="176">
        <f t="shared" ref="D4:D6" si="0">SUM(F4:M4)</f>
        <v>25602895.384550005</v>
      </c>
      <c r="E4" s="144">
        <f>SUM('1. AMI Network (R)'!AN3:AN7)</f>
        <v>0</v>
      </c>
      <c r="F4" s="60">
        <f>SUM('1. AMI Network (R)'!AO3:AO7)</f>
        <v>6401970.1942900019</v>
      </c>
      <c r="G4" s="60">
        <f>SUM('1. AMI Network (R)'!AP3:AP7)</f>
        <v>9600462.5951300021</v>
      </c>
      <c r="H4" s="60">
        <f>SUM('1. AMI Network (R)'!AQ3:AQ7)</f>
        <v>9600462.5951300021</v>
      </c>
      <c r="I4" s="60">
        <f>SUM('1. AMI Network (R)'!AR3:AR7)</f>
        <v>0</v>
      </c>
      <c r="J4" s="60">
        <f>SUM('1. AMI Network (R)'!AS3:AS7)</f>
        <v>0</v>
      </c>
      <c r="K4" s="60">
        <f>SUM('1. AMI Network (R)'!AT3:AT7)</f>
        <v>0</v>
      </c>
      <c r="L4" s="60">
        <f>SUM('1. AMI Network (R)'!AU3:AU7)</f>
        <v>0</v>
      </c>
      <c r="M4" s="60">
        <f>SUM('1. AMI Network (R)'!AV3:AV7)</f>
        <v>0</v>
      </c>
      <c r="N4" s="144">
        <f>SUM('1. AMI Network (R)'!AW3:AW7)</f>
        <v>0</v>
      </c>
      <c r="O4" s="144">
        <f>SUM('1. AMI Network (R)'!AX3:AX7)</f>
        <v>0</v>
      </c>
      <c r="P4" s="144">
        <f>SUM('1. AMI Network (R)'!AY3:AY7)</f>
        <v>0</v>
      </c>
      <c r="Q4" s="144">
        <f>SUM('1. AMI Network (R)'!AZ3:AZ7)</f>
        <v>0</v>
      </c>
    </row>
    <row r="5" spans="1:27">
      <c r="A5" t="str">
        <f>'1. AMI Network (R)'!A9</f>
        <v>Software</v>
      </c>
      <c r="B5" s="175">
        <f>NPV('AMX Global Tab (C)'!$B$13,'Scope Summary'!F5:M5)</f>
        <v>4185725.5520504727</v>
      </c>
      <c r="C5" s="175">
        <f>NPV('AMX Global Tab (C)'!$B$13,'Scope Summary'!F5:AA5)</f>
        <v>4185725.5520504727</v>
      </c>
      <c r="D5" s="176">
        <f t="shared" si="0"/>
        <v>4511375</v>
      </c>
      <c r="E5" s="144">
        <f>SUM('1. AMI Network (R)'!AN10:AN11)</f>
        <v>0</v>
      </c>
      <c r="F5" s="60">
        <f>SUM('1. AMI Network (R)'!AO10:AO11)</f>
        <v>4511375</v>
      </c>
      <c r="G5" s="60">
        <f>SUM('1. AMI Network (R)'!AP10:AP11)</f>
        <v>0</v>
      </c>
      <c r="H5" s="60">
        <f>SUM('1. AMI Network (R)'!AQ10:AQ11)</f>
        <v>0</v>
      </c>
      <c r="I5" s="60">
        <f>SUM('1. AMI Network (R)'!AR10:AR11)</f>
        <v>0</v>
      </c>
      <c r="J5" s="60">
        <f>SUM('1. AMI Network (R)'!AS10:AS11)</f>
        <v>0</v>
      </c>
      <c r="K5" s="60">
        <f>SUM('1. AMI Network (R)'!AT10:AT11)</f>
        <v>0</v>
      </c>
      <c r="L5" s="60">
        <f>SUM('1. AMI Network (R)'!AU10:AU11)</f>
        <v>0</v>
      </c>
      <c r="M5" s="60">
        <f>SUM('1. AMI Network (R)'!AV10:AV11)</f>
        <v>0</v>
      </c>
      <c r="N5" s="144">
        <f>SUM('1. AMI Network (R)'!AW10:AW11)</f>
        <v>0</v>
      </c>
      <c r="O5" s="144">
        <f>SUM('1. AMI Network (R)'!AX10:AX11)</f>
        <v>0</v>
      </c>
      <c r="P5" s="144">
        <f>SUM('1. AMI Network (R)'!AY10:AY11)</f>
        <v>0</v>
      </c>
      <c r="Q5" s="144">
        <f>SUM('1. AMI Network (R)'!AZ10:AZ11)</f>
        <v>0</v>
      </c>
    </row>
    <row r="6" spans="1:27">
      <c r="A6" t="str">
        <f>'1. AMI Network (R)'!A13</f>
        <v>Outside Services - Labor</v>
      </c>
      <c r="B6" s="175">
        <f>NPV('AMX Global Tab (C)'!$B$13,'Scope Summary'!F6:M6)</f>
        <v>7285544.3403936289</v>
      </c>
      <c r="C6" s="175">
        <f>NPV('AMX Global Tab (C)'!$B$13,'Scope Summary'!F6:AA6)</f>
        <v>7285544.3403936289</v>
      </c>
      <c r="D6" s="176">
        <f t="shared" si="0"/>
        <v>8458593</v>
      </c>
      <c r="E6" s="144">
        <f>SUM('1. AMI Network (R)'!AN14:AN17)</f>
        <v>0</v>
      </c>
      <c r="F6" s="60">
        <f>SUM('1. AMI Network (R)'!AO14:AO17)</f>
        <v>2541165</v>
      </c>
      <c r="G6" s="60">
        <f>SUM('1. AMI Network (R)'!AP14:AP17)</f>
        <v>3243398.4000000004</v>
      </c>
      <c r="H6" s="60">
        <f>SUM('1. AMI Network (R)'!AQ14:AQ17)</f>
        <v>2674029.6000000006</v>
      </c>
      <c r="I6" s="60">
        <f>SUM('1. AMI Network (R)'!AR14:AR17)</f>
        <v>0</v>
      </c>
      <c r="J6" s="60">
        <f>SUM('1. AMI Network (R)'!AS14:AS17)</f>
        <v>0</v>
      </c>
      <c r="K6" s="60">
        <f>SUM('1. AMI Network (R)'!AT14:AT17)</f>
        <v>0</v>
      </c>
      <c r="L6" s="60">
        <f>SUM('1. AMI Network (R)'!AU14:AU17)</f>
        <v>0</v>
      </c>
      <c r="M6" s="60">
        <f>SUM('1. AMI Network (R)'!AV14:AV17)</f>
        <v>0</v>
      </c>
      <c r="N6" s="144">
        <f>SUM('1. AMI Network (R)'!AW14:AW17)</f>
        <v>0</v>
      </c>
      <c r="O6" s="144">
        <f>SUM('1. AMI Network (R)'!AX14:AX17)</f>
        <v>0</v>
      </c>
      <c r="P6" s="144">
        <f>SUM('1. AMI Network (R)'!AY14:AY17)</f>
        <v>0</v>
      </c>
      <c r="Q6" s="144">
        <f>SUM('1. AMI Network (R)'!AZ14:AZ17)</f>
        <v>0</v>
      </c>
    </row>
    <row r="7" spans="1:27">
      <c r="A7" t="str">
        <f>'1. AMI Network (R)'!A19</f>
        <v>PSE Labor</v>
      </c>
      <c r="B7" s="175">
        <f>NPV('AMX Global Tab (C)'!$B$13,'Scope Summary'!F7:M7)</f>
        <v>1141360.9975324965</v>
      </c>
      <c r="C7" s="175">
        <f>NPV('AMX Global Tab (C)'!$B$13,'Scope Summary'!F7:AA7)</f>
        <v>1141360.9975324965</v>
      </c>
      <c r="D7" s="176">
        <f>SUM(F7:M7)</f>
        <v>1316977.9135000003</v>
      </c>
      <c r="E7" s="144">
        <f>SUM('1. AMI Network (R)'!AN21:AN26)</f>
        <v>153281.25</v>
      </c>
      <c r="F7" s="60">
        <f>SUM('1. AMI Network (R)'!AO21:AO26)</f>
        <v>428953.44850000006</v>
      </c>
      <c r="G7" s="60">
        <f>SUM('1. AMI Network (R)'!AP21:AP26)</f>
        <v>548818.81200000003</v>
      </c>
      <c r="H7" s="60">
        <f>SUM('1. AMI Network (R)'!AQ21:AQ26)</f>
        <v>339205.65300000005</v>
      </c>
      <c r="I7" s="60">
        <f>SUM('1. AMI Network (R)'!AR21:AR26)</f>
        <v>0</v>
      </c>
      <c r="J7" s="60">
        <f>SUM('1. AMI Network (R)'!AS21:AS26)</f>
        <v>0</v>
      </c>
      <c r="K7" s="60">
        <f>SUM('1. AMI Network (R)'!AT21:AT26)</f>
        <v>0</v>
      </c>
      <c r="L7" s="60">
        <f>SUM('1. AMI Network (R)'!AU21:AU26)</f>
        <v>0</v>
      </c>
      <c r="M7" s="60">
        <f>SUM('1. AMI Network (R)'!AV21:AV26)</f>
        <v>0</v>
      </c>
      <c r="N7" s="144">
        <f>SUM('1. AMI Network (R)'!AW21:AW26)</f>
        <v>0</v>
      </c>
      <c r="O7" s="144">
        <f>SUM('1. AMI Network (R)'!AX21:AX26)</f>
        <v>0</v>
      </c>
      <c r="P7" s="144">
        <f>SUM('1. AMI Network (R)'!AY21:AY26)</f>
        <v>0</v>
      </c>
      <c r="Q7" s="144">
        <f>SUM('1. AMI Network (R)'!AZ21:AZ26)</f>
        <v>0</v>
      </c>
    </row>
    <row r="8" spans="1:27">
      <c r="A8" s="63" t="s">
        <v>338</v>
      </c>
      <c r="B8" s="177">
        <f>NPV('AMX Global Tab (C)'!$B$13,'Scope Summary'!F8:M8)</f>
        <v>34484886.733939514</v>
      </c>
      <c r="C8" s="175">
        <f>NPV('AMX Global Tab (C)'!$B$13,'Scope Summary'!F8:AA8)</f>
        <v>34484886.733939514</v>
      </c>
      <c r="D8" s="178">
        <f>SUM(F8:M8)</f>
        <v>39889841.298050009</v>
      </c>
      <c r="E8" s="110">
        <f>SUM(E4:E7)</f>
        <v>153281.25</v>
      </c>
      <c r="F8" s="110">
        <f>SUM(F4:F7)</f>
        <v>13883463.642790001</v>
      </c>
      <c r="G8" s="110">
        <f t="shared" ref="G8:I8" si="1">SUM(G4:G7)</f>
        <v>13392679.807130003</v>
      </c>
      <c r="H8" s="110">
        <f t="shared" si="1"/>
        <v>12613697.848130003</v>
      </c>
      <c r="I8" s="110">
        <f t="shared" si="1"/>
        <v>0</v>
      </c>
      <c r="J8" s="63"/>
      <c r="K8" s="63"/>
      <c r="L8" s="63"/>
      <c r="M8" s="63"/>
    </row>
    <row r="9" spans="1:27">
      <c r="B9" s="175"/>
      <c r="C9" s="175"/>
      <c r="D9" s="172"/>
      <c r="E9" s="144"/>
    </row>
    <row r="10" spans="1:27">
      <c r="A10" s="109" t="s">
        <v>335</v>
      </c>
      <c r="B10" s="175"/>
      <c r="C10" s="175"/>
      <c r="D10" s="174"/>
      <c r="E10" s="144"/>
    </row>
    <row r="11" spans="1:27">
      <c r="A11" t="str">
        <f>'2. AMI Meter + Module (R)'!A6</f>
        <v>AMI Electric Meters</v>
      </c>
      <c r="B11" s="175">
        <f>NPV('AMX Global Tab (C)'!$B$13,'Scope Summary'!F11:M11)</f>
        <v>142174796.67544612</v>
      </c>
      <c r="C11" s="175">
        <f>NPV('AMX Global Tab (C)'!$B$13,'Scope Summary'!F11:AA11)</f>
        <v>142174796.67544612</v>
      </c>
      <c r="D11" s="176">
        <f>SUM(F11:M11)</f>
        <v>213732156.85819951</v>
      </c>
      <c r="E11" s="144">
        <v>0</v>
      </c>
      <c r="F11" s="144">
        <f>SUM('2. AMI Meter + Module (R)'!AR7:AR14)</f>
        <v>0</v>
      </c>
      <c r="G11" s="60">
        <f>SUM('2. AMI Meter + Module (R)'!AS7:AS14)</f>
        <v>1926719.1090190588</v>
      </c>
      <c r="H11" s="144">
        <f>SUM('2. AMI Meter + Module (R)'!AT7:AT14)</f>
        <v>32744591.257778905</v>
      </c>
      <c r="I11" s="144">
        <f>SUM('2. AMI Meter + Module (R)'!AU7:AU14)</f>
        <v>33726928.995512269</v>
      </c>
      <c r="J11" s="144">
        <f>SUM('2. AMI Meter + Module (R)'!AV7:AV14)</f>
        <v>34738736.86537765</v>
      </c>
      <c r="K11" s="144">
        <f>SUM('2. AMI Meter + Module (R)'!AW7:AW14)</f>
        <v>35780898.971338972</v>
      </c>
      <c r="L11" s="144">
        <f>SUM('2. AMI Meter + Module (R)'!AX7:AX14)</f>
        <v>36854325.940479137</v>
      </c>
      <c r="M11" s="144">
        <f>SUM('2. AMI Meter + Module (R)'!AY7:AY14)</f>
        <v>37959955.718693517</v>
      </c>
      <c r="N11" s="144">
        <f>SUM('2. AMI Meter + Module (R)'!AZ7:AZ14)</f>
        <v>0</v>
      </c>
      <c r="O11" s="144">
        <f>SUM('2. AMI Meter + Module (R)'!BA7:BA14)</f>
        <v>0</v>
      </c>
      <c r="P11" s="144">
        <f>SUM('2. AMI Meter + Module (R)'!BB7:BB14)</f>
        <v>0</v>
      </c>
      <c r="Q11" s="144">
        <f>SUM('2. AMI Meter + Module (R)'!BC7:BC14)</f>
        <v>0</v>
      </c>
    </row>
    <row r="12" spans="1:27">
      <c r="A12" t="str">
        <f>'2. AMI Meter + Module (R)'!A16</f>
        <v>AMI Gas Modules</v>
      </c>
      <c r="B12" s="175">
        <f>NPV('AMX Global Tab (C)'!$B$13,'Scope Summary'!F12:M12)</f>
        <v>60370569.190596491</v>
      </c>
      <c r="C12" s="175">
        <f>NPV('AMX Global Tab (C)'!$B$13,'Scope Summary'!F12:AA12)</f>
        <v>60370569.190596491</v>
      </c>
      <c r="D12" s="176">
        <f t="shared" ref="D12:D16" si="2">SUM(F12:M12)</f>
        <v>89258278.069354504</v>
      </c>
      <c r="E12" s="144">
        <v>0</v>
      </c>
      <c r="F12" s="60">
        <f>SUM('2. AMI Meter + Module (R)'!AR17:AR19)</f>
        <v>0</v>
      </c>
      <c r="G12" s="60">
        <f>SUM('2. AMI Meter + Module (R)'!AS17:AS19)</f>
        <v>810129.07054137089</v>
      </c>
      <c r="H12" s="60">
        <f>SUM('2. AMI Meter + Module (R)'!AT17:AT19)</f>
        <v>15019792.967837015</v>
      </c>
      <c r="I12" s="60">
        <f>SUM('2. AMI Meter + Module (R)'!AU17:AU19)</f>
        <v>15470386.756872129</v>
      </c>
      <c r="J12" s="60">
        <f>SUM('2. AMI Meter + Module (R)'!AV17:AV19)</f>
        <v>15934498.359578293</v>
      </c>
      <c r="K12" s="60">
        <f>SUM('2. AMI Meter + Module (R)'!AW17:AW19)</f>
        <v>16412533.310365643</v>
      </c>
      <c r="L12" s="60">
        <f>SUM('2. AMI Meter + Module (R)'!AX17:AX19)</f>
        <v>16904909.30967661</v>
      </c>
      <c r="M12" s="60">
        <f>SUM('2. AMI Meter + Module (R)'!AY17:AY19)</f>
        <v>8706028.2944834549</v>
      </c>
      <c r="N12" s="144">
        <f>SUM('2. AMI Meter + Module (R)'!AZ17:AZ19)</f>
        <v>0</v>
      </c>
      <c r="O12" s="144">
        <f>SUM('2. AMI Meter + Module (R)'!BA17:BA19)</f>
        <v>0</v>
      </c>
      <c r="P12" s="144">
        <f>SUM('2. AMI Meter + Module (R)'!BB17:BB19)</f>
        <v>0</v>
      </c>
      <c r="Q12" s="144">
        <f>SUM('2. AMI Meter + Module (R)'!BC17:BC19)</f>
        <v>0</v>
      </c>
    </row>
    <row r="13" spans="1:27">
      <c r="A13" t="str">
        <f>'2. AMI Meter + Module (R)'!A22</f>
        <v>AMI Gas Module Installation</v>
      </c>
      <c r="B13" s="175">
        <f>NPV('AMX Global Tab (C)'!$B$13,'Scope Summary'!F13:M13)</f>
        <v>19970436.720119152</v>
      </c>
      <c r="C13" s="175">
        <f>NPV('AMX Global Tab (C)'!$B$13,'Scope Summary'!F13:AA13)</f>
        <v>19970436.720119152</v>
      </c>
      <c r="D13" s="176">
        <f t="shared" si="2"/>
        <v>29526420.204905</v>
      </c>
      <c r="E13" s="144">
        <v>0</v>
      </c>
      <c r="F13" s="60">
        <f>SUM('2. AMI Meter + Module (R)'!AR23:AR25)</f>
        <v>0</v>
      </c>
      <c r="G13" s="60">
        <f>SUM('2. AMI Meter + Module (R)'!AS23:AS25)</f>
        <v>267988.71627825277</v>
      </c>
      <c r="H13" s="60">
        <f>SUM('2. AMI Meter + Module (R)'!AT23:AT25)</f>
        <v>4968510.7997988071</v>
      </c>
      <c r="I13" s="60">
        <f>SUM('2. AMI Meter + Module (R)'!AU23:AU25)</f>
        <v>5117566.1237927713</v>
      </c>
      <c r="J13" s="60">
        <f>SUM('2. AMI Meter + Module (R)'!AV23:AV25)</f>
        <v>5271093.1075065527</v>
      </c>
      <c r="K13" s="60">
        <f>SUM('2. AMI Meter + Module (R)'!AW23:AW25)</f>
        <v>5429225.9007317517</v>
      </c>
      <c r="L13" s="60">
        <f>SUM('2. AMI Meter + Module (R)'!AX23:AX25)</f>
        <v>5592102.6777537037</v>
      </c>
      <c r="M13" s="60">
        <f>SUM('2. AMI Meter + Module (R)'!AY23:AY25)</f>
        <v>2879932.8790431572</v>
      </c>
      <c r="N13" s="144">
        <f>SUM('2. AMI Meter + Module (R)'!AZ23:AZ25)</f>
        <v>0</v>
      </c>
      <c r="O13" s="144">
        <f>SUM('2. AMI Meter + Module (R)'!BA23:BA25)</f>
        <v>0</v>
      </c>
      <c r="P13" s="144">
        <f>SUM('2. AMI Meter + Module (R)'!BB23:BB25)</f>
        <v>0</v>
      </c>
      <c r="Q13" s="144">
        <f>SUM('2. AMI Meter + Module (R)'!BC23:BC25)</f>
        <v>0</v>
      </c>
    </row>
    <row r="14" spans="1:27">
      <c r="A14" t="str">
        <f>'2. AMI Meter + Module (R)'!A27</f>
        <v>AMI Electric Meter Installation</v>
      </c>
      <c r="B14" s="175">
        <f>NPV('AMX Global Tab (C)'!$B$13,'Scope Summary'!F14:M14)</f>
        <v>32945869.774724334</v>
      </c>
      <c r="C14" s="175">
        <f>NPV('AMX Global Tab (C)'!$B$13,'Scope Summary'!F14:AA14)</f>
        <v>32945869.774724334</v>
      </c>
      <c r="D14" s="176">
        <f t="shared" si="2"/>
        <v>49527707.942467496</v>
      </c>
      <c r="E14" s="144">
        <v>0</v>
      </c>
      <c r="F14" s="60">
        <f>SUM('2. AMI Meter + Module (R)'!AR28:AR29)</f>
        <v>0</v>
      </c>
      <c r="G14" s="60">
        <f>SUM('2. AMI Meter + Module (R)'!AS28:AS29)</f>
        <v>446474.6097236902</v>
      </c>
      <c r="H14" s="60">
        <f>SUM('2. AMI Meter + Module (R)'!AT28:AT29)</f>
        <v>7587835.9922541147</v>
      </c>
      <c r="I14" s="60">
        <f>SUM('2. AMI Meter + Module (R)'!AU28:AU29)</f>
        <v>7815471.0720217368</v>
      </c>
      <c r="J14" s="60">
        <f>SUM('2. AMI Meter + Module (R)'!AV28:AV29)</f>
        <v>8049935.2041823901</v>
      </c>
      <c r="K14" s="60">
        <f>SUM('2. AMI Meter + Module (R)'!AW28:AW29)</f>
        <v>8291433.2603078615</v>
      </c>
      <c r="L14" s="60">
        <f>SUM('2. AMI Meter + Module (R)'!AX28:AX29)</f>
        <v>8540176.2581170965</v>
      </c>
      <c r="M14" s="60">
        <f>SUM('2. AMI Meter + Module (R)'!AY28:AY29)</f>
        <v>8796381.5458606109</v>
      </c>
      <c r="N14" s="144">
        <f>SUM('2. AMI Meter + Module (R)'!AZ28:AZ29)</f>
        <v>0</v>
      </c>
      <c r="O14" s="144">
        <f>SUM('2. AMI Meter + Module (R)'!BA28:BA29)</f>
        <v>0</v>
      </c>
      <c r="P14" s="144">
        <f>SUM('2. AMI Meter + Module (R)'!BB28:BB29)</f>
        <v>0</v>
      </c>
      <c r="Q14" s="144">
        <f>SUM('2. AMI Meter + Module (R)'!BC28:BC29)</f>
        <v>0</v>
      </c>
    </row>
    <row r="15" spans="1:27">
      <c r="A15" t="str">
        <f>'2. AMI Meter + Module (R)'!A31</f>
        <v xml:space="preserve">PSE Labor </v>
      </c>
      <c r="B15" s="175">
        <f>NPV('AMX Global Tab (C)'!$B$13,'Scope Summary'!F15:M15)</f>
        <v>23994200.727429196</v>
      </c>
      <c r="C15" s="175">
        <f>NPV('AMX Global Tab (C)'!$B$13,'Scope Summary'!F15:AA15)</f>
        <v>24054691.674577359</v>
      </c>
      <c r="D15" s="176">
        <f t="shared" si="2"/>
        <v>28789975.135957319</v>
      </c>
      <c r="E15" s="144">
        <v>0</v>
      </c>
      <c r="F15" s="60">
        <f>SUM('2. AMI Meter + Module (R)'!AR32:AR40)</f>
        <v>5910364.3666666672</v>
      </c>
      <c r="G15" s="60">
        <f>SUM('2. AMI Meter + Module (R)'!AS32:AS40)</f>
        <v>15277795.995000001</v>
      </c>
      <c r="H15" s="60">
        <f>SUM('2. AMI Meter + Module (R)'!AT32:AT40)</f>
        <v>3146787.2815442113</v>
      </c>
      <c r="I15" s="60">
        <f>SUM('2. AMI Meter + Module (R)'!AU32:AU40)</f>
        <v>839124.79397403751</v>
      </c>
      <c r="J15" s="60">
        <f>SUM('2. AMI Meter + Module (R)'!AV32:AV40)</f>
        <v>864298.53779325867</v>
      </c>
      <c r="K15" s="60">
        <f>SUM('2. AMI Meter + Module (R)'!AW32:AW40)</f>
        <v>890227.49392705655</v>
      </c>
      <c r="L15" s="60">
        <f>SUM('2. AMI Meter + Module (R)'!AX32:AX40)</f>
        <v>916934.31874486816</v>
      </c>
      <c r="M15" s="60">
        <f>SUM('2. AMI Meter + Module (R)'!AY32:AY40)</f>
        <v>944442.34830721421</v>
      </c>
      <c r="N15" s="144">
        <f>SUM('2. AMI Meter + Module (R)'!AZ32:AZ40)</f>
        <v>109965.39123391382</v>
      </c>
      <c r="O15" s="144">
        <f>SUM('2. AMI Meter + Module (R)'!BA32:BA40)</f>
        <v>9438.6960809109369</v>
      </c>
      <c r="P15" s="144">
        <f>SUM('2. AMI Meter + Module (R)'!BB32:BB40)</f>
        <v>0</v>
      </c>
      <c r="Q15" s="144">
        <f>SUM('2. AMI Meter + Module (R)'!BC32:BC40)</f>
        <v>0</v>
      </c>
    </row>
    <row r="16" spans="1:27">
      <c r="A16" t="str">
        <f>'2. AMI Meter + Module (R)'!A42</f>
        <v>Other Products</v>
      </c>
      <c r="B16" s="175">
        <f>NPV('AMX Global Tab (C)'!$B$13,'Scope Summary'!F16:M16)</f>
        <v>3512019.8967426238</v>
      </c>
      <c r="C16" s="175">
        <f>NPV('AMX Global Tab (C)'!$B$13,'Scope Summary'!F16:AA16)</f>
        <v>4424589.9926118813</v>
      </c>
      <c r="D16" s="176">
        <f t="shared" si="2"/>
        <v>5315748.774702359</v>
      </c>
      <c r="E16" s="144">
        <v>0</v>
      </c>
      <c r="F16" s="60">
        <f>'2. AMI Meter + Module (R)'!AR48+'2. AMI Meter + Module (R)'!AR49+'2. AMI Meter + Module (R)'!AR50+'2. AMI Meter + Module (R)'!AR52</f>
        <v>0</v>
      </c>
      <c r="G16" s="144">
        <f>'2. AMI Meter + Module (R)'!AS48+'2. AMI Meter + Module (R)'!AS49+'2. AMI Meter + Module (R)'!AS50+'2. AMI Meter + Module (R)'!AS52</f>
        <v>220331</v>
      </c>
      <c r="H16" s="144">
        <f>'2. AMI Meter + Module (R)'!AT48+'2. AMI Meter + Module (R)'!AT49+'2. AMI Meter + Module (R)'!AT50+'2. AMI Meter + Module (R)'!AT52</f>
        <v>622924.43000000017</v>
      </c>
      <c r="I16" s="144">
        <f>'2. AMI Meter + Module (R)'!AU48+'2. AMI Meter + Module (R)'!AU49+'2. AMI Meter + Module (R)'!AU50+'2. AMI Meter + Module (R)'!AU52</f>
        <v>591198.1949</v>
      </c>
      <c r="J16" s="144">
        <f>'2. AMI Meter + Module (R)'!AV48+'2. AMI Meter + Module (R)'!AV49+'2. AMI Meter + Module (R)'!AV50+'2. AMI Meter + Module (R)'!AV52</f>
        <v>927734.51117950003</v>
      </c>
      <c r="K16" s="144">
        <f>'2. AMI Meter + Module (R)'!AW48+'2. AMI Meter + Module (R)'!AW49+'2. AMI Meter + Module (R)'!AW50+'2. AMI Meter + Module (R)'!AW52</f>
        <v>955566.54651488503</v>
      </c>
      <c r="L16" s="144">
        <f>'2. AMI Meter + Module (R)'!AX48+'2. AMI Meter + Module (R)'!AX49+'2. AMI Meter + Module (R)'!AX50+'2. AMI Meter + Module (R)'!AX52</f>
        <v>984233.54291033163</v>
      </c>
      <c r="M16" s="144">
        <f>'2. AMI Meter + Module (R)'!AY48+'2. AMI Meter + Module (R)'!AY49+'2. AMI Meter + Module (R)'!AY50+'2. AMI Meter + Module (R)'!AY52</f>
        <v>1013760.5491976417</v>
      </c>
      <c r="N16" s="144">
        <f>'2. AMI Meter + Module (R)'!AZ48+'2. AMI Meter + Module (R)'!AZ49+'2. AMI Meter + Module (R)'!AZ50+'2. AMI Meter + Module (R)'!AZ52</f>
        <v>478677.36235121556</v>
      </c>
      <c r="O16" s="144">
        <f>'2. AMI Meter + Module (R)'!BA48+'2. AMI Meter + Module (R)'!BA49+'2. AMI Meter + Module (R)'!BA50+'2. AMI Meter + Module (R)'!BA52</f>
        <v>493037.68322175206</v>
      </c>
      <c r="P16" s="144">
        <f>'2. AMI Meter + Module (R)'!BB48+'2. AMI Meter + Module (R)'!BB49+'2. AMI Meter + Module (R)'!BB50+'2. AMI Meter + Module (R)'!BB52</f>
        <v>507828.81371840462</v>
      </c>
      <c r="Q16" s="144">
        <f>'2. AMI Meter + Module (R)'!BC48+'2. AMI Meter + Module (R)'!BC49+'2. AMI Meter + Module (R)'!BC50+'2. AMI Meter + Module (R)'!BC52</f>
        <v>523063.67812995671</v>
      </c>
    </row>
    <row r="17" spans="1:20">
      <c r="A17" s="63" t="s">
        <v>339</v>
      </c>
      <c r="B17" s="177">
        <f>NPV('AMX Global Tab (C)'!$B$13,'Scope Summary'!F17:M17)</f>
        <v>282967892.98505795</v>
      </c>
      <c r="C17" s="177">
        <f>NPV('AMX Global Tab (C)'!$B$13,'Scope Summary'!F17:AA17)</f>
        <v>283940954.0280754</v>
      </c>
      <c r="D17" s="178">
        <f>SUM(F17:M17)</f>
        <v>416150286.98558623</v>
      </c>
      <c r="E17" s="144">
        <v>0</v>
      </c>
      <c r="F17" s="110">
        <f>SUM(F11:F16)</f>
        <v>5910364.3666666672</v>
      </c>
      <c r="G17" s="110">
        <f t="shared" ref="G17:M17" si="3">SUM(G11:G16)</f>
        <v>18949438.500562374</v>
      </c>
      <c r="H17" s="110">
        <f t="shared" si="3"/>
        <v>64090442.729213051</v>
      </c>
      <c r="I17" s="110">
        <f t="shared" si="3"/>
        <v>63560675.937072933</v>
      </c>
      <c r="J17" s="110">
        <f t="shared" si="3"/>
        <v>65786296.585617647</v>
      </c>
      <c r="K17" s="110">
        <f t="shared" si="3"/>
        <v>67759885.48318617</v>
      </c>
      <c r="L17" s="110">
        <f t="shared" si="3"/>
        <v>69792682.047681749</v>
      </c>
      <c r="M17" s="110">
        <f t="shared" si="3"/>
        <v>60300501.335585594</v>
      </c>
      <c r="N17" s="110">
        <f t="shared" ref="N17:Q17" si="4">SUM(N11:N16)</f>
        <v>588642.75358512939</v>
      </c>
      <c r="O17" s="110">
        <f t="shared" si="4"/>
        <v>502476.37930266297</v>
      </c>
      <c r="P17" s="110">
        <f t="shared" si="4"/>
        <v>507828.81371840462</v>
      </c>
      <c r="Q17" s="110">
        <f t="shared" si="4"/>
        <v>523063.67812995671</v>
      </c>
    </row>
    <row r="18" spans="1:20">
      <c r="B18" s="175"/>
      <c r="C18" s="175"/>
      <c r="D18" s="172"/>
      <c r="E18" s="144"/>
    </row>
    <row r="19" spans="1:20">
      <c r="A19" s="109" t="s">
        <v>336</v>
      </c>
      <c r="B19" s="175"/>
      <c r="C19" s="175"/>
      <c r="D19" s="174"/>
      <c r="G19" s="64"/>
      <c r="H19" s="64"/>
      <c r="I19" s="64"/>
      <c r="J19" s="64"/>
      <c r="K19" s="64"/>
      <c r="L19" s="64"/>
      <c r="M19" s="64"/>
    </row>
    <row r="20" spans="1:20">
      <c r="A20" t="str">
        <f>'3. Gas Battery (C)'!A5</f>
        <v>Gas Modules</v>
      </c>
      <c r="B20" s="175">
        <f>NPV('AMX Global Tab (C)'!$B$13,'Scope Summary'!E20:M20)</f>
        <v>0</v>
      </c>
      <c r="C20" s="175"/>
      <c r="D20" s="176">
        <f t="shared" ref="D20:D22" si="5">SUM(E20:M20)</f>
        <v>0</v>
      </c>
      <c r="E20" s="144">
        <v>0</v>
      </c>
      <c r="F20" s="144">
        <v>0</v>
      </c>
      <c r="G20" s="144">
        <v>0</v>
      </c>
      <c r="H20" s="144">
        <v>0</v>
      </c>
      <c r="I20" s="144">
        <v>0</v>
      </c>
      <c r="J20" s="144">
        <v>0</v>
      </c>
      <c r="K20" s="144">
        <v>0</v>
      </c>
      <c r="L20" s="144">
        <v>0</v>
      </c>
      <c r="M20" s="144">
        <v>0</v>
      </c>
      <c r="N20" s="144">
        <v>0</v>
      </c>
      <c r="O20" s="144">
        <v>0</v>
      </c>
      <c r="P20" s="144">
        <v>0</v>
      </c>
      <c r="Q20" s="144">
        <v>0</v>
      </c>
    </row>
    <row r="21" spans="1:20" s="36" customFormat="1">
      <c r="A21" s="36" t="str">
        <f>'3. Gas Battery (C)'!A12</f>
        <v>Gas Module Installation</v>
      </c>
      <c r="B21" s="175">
        <f>NPV('AMX Global Tab (C)'!$B$13,'Scope Summary'!E21:M21)</f>
        <v>0</v>
      </c>
      <c r="C21" s="175"/>
      <c r="D21" s="176">
        <f t="shared" si="5"/>
        <v>0</v>
      </c>
      <c r="E21" s="144">
        <v>0</v>
      </c>
      <c r="F21" s="144">
        <v>0</v>
      </c>
      <c r="G21" s="144">
        <v>0</v>
      </c>
      <c r="H21" s="144">
        <v>0</v>
      </c>
      <c r="I21" s="144">
        <v>0</v>
      </c>
      <c r="J21" s="144">
        <v>0</v>
      </c>
      <c r="K21" s="144">
        <v>0</v>
      </c>
      <c r="L21" s="144">
        <v>0</v>
      </c>
      <c r="M21" s="144">
        <v>0</v>
      </c>
      <c r="N21" s="144">
        <v>0</v>
      </c>
      <c r="O21" s="144">
        <v>0</v>
      </c>
      <c r="P21" s="144">
        <v>0</v>
      </c>
      <c r="Q21" s="144">
        <v>0</v>
      </c>
      <c r="R21"/>
    </row>
    <row r="22" spans="1:20" s="36" customFormat="1">
      <c r="A22" s="63" t="s">
        <v>362</v>
      </c>
      <c r="B22" s="177">
        <f>NPV('AMX Global Tab (C)'!$B$13,'Scope Summary'!E22:M22)</f>
        <v>0</v>
      </c>
      <c r="C22" s="175"/>
      <c r="D22" s="178">
        <f t="shared" si="5"/>
        <v>0</v>
      </c>
      <c r="E22" s="144">
        <v>0</v>
      </c>
      <c r="F22" s="144">
        <v>0</v>
      </c>
      <c r="G22" s="144">
        <v>0</v>
      </c>
      <c r="H22" s="144">
        <v>0</v>
      </c>
      <c r="I22" s="144">
        <v>0</v>
      </c>
      <c r="J22" s="144">
        <v>0</v>
      </c>
      <c r="K22" s="144">
        <v>0</v>
      </c>
      <c r="L22" s="144">
        <v>0</v>
      </c>
      <c r="M22" s="144">
        <v>0</v>
      </c>
      <c r="N22" s="144">
        <v>0</v>
      </c>
      <c r="O22" s="144">
        <v>0</v>
      </c>
      <c r="P22" s="144">
        <v>0</v>
      </c>
      <c r="Q22" s="144">
        <v>0</v>
      </c>
      <c r="R22"/>
    </row>
    <row r="23" spans="1:20">
      <c r="B23" s="175"/>
      <c r="C23" s="175"/>
      <c r="D23" s="172"/>
    </row>
    <row r="24" spans="1:20">
      <c r="B24" s="175"/>
      <c r="C24" s="175"/>
      <c r="D24" s="172"/>
    </row>
    <row r="25" spans="1:20">
      <c r="A25" s="109" t="s">
        <v>337</v>
      </c>
      <c r="B25" s="175"/>
      <c r="C25" s="175"/>
      <c r="D25" s="174"/>
    </row>
    <row r="26" spans="1:20">
      <c r="A26" t="s">
        <v>340</v>
      </c>
      <c r="B26" s="175">
        <f>NPV('AMX Global Tab (C)'!$B$13,'Scope Summary'!F26:M26)</f>
        <v>3079873.2485873909</v>
      </c>
      <c r="C26" s="175">
        <f>NPV('AMX Global Tab (C)'!$B$13,'Scope Summary'!F26:AA26)</f>
        <v>3079873.2485873909</v>
      </c>
      <c r="D26" s="176">
        <f>SUM(F26:M26)</f>
        <v>3483043.4281500005</v>
      </c>
      <c r="E26" s="144">
        <f>SUM('4. Asset Ownership (C)'!AH6:AH8)</f>
        <v>757216.09383750008</v>
      </c>
      <c r="F26" s="60">
        <f>SUM('4. Asset Ownership (C)'!AI6:AI8)</f>
        <v>1752449.0049000001</v>
      </c>
      <c r="G26" s="60">
        <f>SUM('4. Asset Ownership (C)'!AJ6:AJ8)</f>
        <v>1153729.6155000003</v>
      </c>
      <c r="H26" s="60">
        <f>SUM('4. Asset Ownership (C)'!AK6:AK8)</f>
        <v>576864.80775000004</v>
      </c>
      <c r="I26" s="60">
        <f>SUM('4. Asset Ownership (C)'!AL6:AL8)</f>
        <v>0</v>
      </c>
      <c r="J26" s="60">
        <f>SUM('4. Asset Ownership (C)'!AM6:AM8)</f>
        <v>0</v>
      </c>
      <c r="K26" s="60">
        <f>SUM('4. Asset Ownership (C)'!AN6:AN8)</f>
        <v>0</v>
      </c>
      <c r="L26" s="60">
        <f>SUM('4. Asset Ownership (C)'!AO6:AO8)</f>
        <v>0</v>
      </c>
      <c r="M26" s="60">
        <f>SUM('4. Asset Ownership (C)'!AP6:AP8)</f>
        <v>0</v>
      </c>
      <c r="N26" s="144">
        <f>SUM('4. Asset Ownership (C)'!AQ6:AQ8)</f>
        <v>0</v>
      </c>
      <c r="O26" s="144">
        <f>SUM('4. Asset Ownership (C)'!AR6:AR8)</f>
        <v>0</v>
      </c>
      <c r="P26" s="144">
        <f>SUM('4. Asset Ownership (C)'!AS6:AS8)</f>
        <v>0</v>
      </c>
      <c r="Q26" s="144">
        <f>SUM('4. Asset Ownership (C)'!AT6:AT8)</f>
        <v>0</v>
      </c>
    </row>
    <row r="27" spans="1:20" s="36" customFormat="1">
      <c r="A27" s="36" t="s">
        <v>333</v>
      </c>
      <c r="B27" s="175">
        <f>NPV('AMX Global Tab (C)'!$B$13,'Scope Summary'!F27:M27)</f>
        <v>11734857.326619273</v>
      </c>
      <c r="C27" s="175">
        <f>NPV('AMX Global Tab (C)'!$B$13,'Scope Summary'!F27:AA27)</f>
        <v>11734857.326619273</v>
      </c>
      <c r="D27" s="176">
        <f t="shared" ref="D27:D32" si="6">SUM(F27:M27)</f>
        <v>13423111.020000001</v>
      </c>
      <c r="E27" s="144">
        <f>SUM('4. Asset Ownership (C)'!AH11:AH13)</f>
        <v>2948801.4765000003</v>
      </c>
      <c r="F27" s="60">
        <f>SUM('4. Asset Ownership (C)'!AI11:AI13)</f>
        <v>5589884.5200000014</v>
      </c>
      <c r="G27" s="60">
        <f>SUM('4. Asset Ownership (C)'!AJ11:AJ13)</f>
        <v>4699935.9000000013</v>
      </c>
      <c r="H27" s="60">
        <f>SUM('4. Asset Ownership (C)'!AK11:AK13)</f>
        <v>3133290.6</v>
      </c>
      <c r="I27" s="60">
        <f>SUM('4. Asset Ownership (C)'!AL11:AL13)</f>
        <v>0</v>
      </c>
      <c r="J27" s="60">
        <f>SUM('4. Asset Ownership (C)'!AM11:AM13)</f>
        <v>0</v>
      </c>
      <c r="K27" s="60">
        <f>SUM('4. Asset Ownership (C)'!AN11:AN13)</f>
        <v>0</v>
      </c>
      <c r="L27" s="60">
        <f>SUM('4. Asset Ownership (C)'!AO11:AO13)</f>
        <v>0</v>
      </c>
      <c r="M27" s="60">
        <f>SUM('4. Asset Ownership (C)'!AP11:AP13)</f>
        <v>0</v>
      </c>
      <c r="N27" s="144">
        <f>SUM('4. Asset Ownership (C)'!AQ11:AQ13)</f>
        <v>0</v>
      </c>
      <c r="O27" s="144">
        <f>SUM('4. Asset Ownership (C)'!AR11:AR13)</f>
        <v>0</v>
      </c>
      <c r="P27" s="144">
        <f>SUM('4. Asset Ownership (C)'!AS11:AS13)</f>
        <v>0</v>
      </c>
      <c r="Q27" s="144">
        <f>SUM('4. Asset Ownership (C)'!AT11:AT13)</f>
        <v>0</v>
      </c>
      <c r="R27"/>
    </row>
    <row r="28" spans="1:20" s="36" customFormat="1">
      <c r="A28" s="36" t="s">
        <v>341</v>
      </c>
      <c r="B28" s="175">
        <f>NPV('AMX Global Tab (C)'!$B$13,'Scope Summary'!F28:M28)</f>
        <v>3221195.3753188034</v>
      </c>
      <c r="C28" s="175">
        <f>NPV('AMX Global Tab (C)'!$B$13,'Scope Summary'!F28:AA28)</f>
        <v>3221195.3753188034</v>
      </c>
      <c r="D28" s="176">
        <f t="shared" si="6"/>
        <v>3718044.6336000003</v>
      </c>
      <c r="E28" s="144">
        <f>SUM('4. Asset Ownership (C)'!AH16:AH18)</f>
        <v>726521.40000000014</v>
      </c>
      <c r="F28" s="60">
        <f>SUM('4. Asset Ownership (C)'!AI16:AI18)</f>
        <v>1387787.3856000004</v>
      </c>
      <c r="G28" s="60">
        <f>SUM('4. Asset Ownership (C)'!AJ16:AJ18)</f>
        <v>1165128.6240000001</v>
      </c>
      <c r="H28" s="60">
        <f>SUM('4. Asset Ownership (C)'!AK16:AK18)</f>
        <v>1165128.6240000001</v>
      </c>
      <c r="I28" s="60">
        <f>SUM('4. Asset Ownership (C)'!AL16:AL18)</f>
        <v>0</v>
      </c>
      <c r="J28" s="60">
        <f>SUM('4. Asset Ownership (C)'!AM16:AM18)</f>
        <v>0</v>
      </c>
      <c r="K28" s="60">
        <f>SUM('4. Asset Ownership (C)'!AN16:AN18)</f>
        <v>0</v>
      </c>
      <c r="L28" s="60">
        <f>SUM('4. Asset Ownership (C)'!AO16:AO18)</f>
        <v>0</v>
      </c>
      <c r="M28" s="60">
        <f>SUM('4. Asset Ownership (C)'!AP16:AP18)</f>
        <v>0</v>
      </c>
      <c r="N28" s="144">
        <f>SUM('4. Asset Ownership (C)'!AQ16:AQ18)</f>
        <v>0</v>
      </c>
      <c r="O28" s="144">
        <f>SUM('4. Asset Ownership (C)'!AR16:AR18)</f>
        <v>0</v>
      </c>
      <c r="P28" s="144">
        <f>SUM('4. Asset Ownership (C)'!AS16:AS18)</f>
        <v>0</v>
      </c>
      <c r="Q28" s="144">
        <f>SUM('4. Asset Ownership (C)'!AT16:AT18)</f>
        <v>0</v>
      </c>
      <c r="R28"/>
      <c r="S28"/>
      <c r="T28"/>
    </row>
    <row r="29" spans="1:20">
      <c r="A29" t="s">
        <v>342</v>
      </c>
      <c r="B29" s="175">
        <f>NPV('AMX Global Tab (C)'!$B$13,'Scope Summary'!F29:M29)</f>
        <v>655755.3800238223</v>
      </c>
      <c r="C29" s="175">
        <f>NPV('AMX Global Tab (C)'!$B$13,'Scope Summary'!F29:AA29)</f>
        <v>655755.3800238223</v>
      </c>
      <c r="D29" s="176">
        <f t="shared" si="6"/>
        <v>777174.75000000012</v>
      </c>
      <c r="E29" s="144">
        <f>SUM('4. Asset Ownership (C)'!AH21:AH24)</f>
        <v>0</v>
      </c>
      <c r="F29" s="60">
        <f>SUM('4. Asset Ownership (C)'!AI21:AI24)</f>
        <v>219186.00000000003</v>
      </c>
      <c r="G29" s="60">
        <f>SUM('4. Asset Ownership (C)'!AJ21:AJ24)</f>
        <v>219186.00000000003</v>
      </c>
      <c r="H29" s="60">
        <f>SUM('4. Asset Ownership (C)'!AK21:AK24)</f>
        <v>219186.00000000003</v>
      </c>
      <c r="I29" s="60">
        <f>SUM('4. Asset Ownership (C)'!AL21:AL24)</f>
        <v>119616.75000000001</v>
      </c>
      <c r="J29" s="60">
        <f>SUM('4. Asset Ownership (C)'!AM21:AM24)</f>
        <v>0</v>
      </c>
      <c r="K29" s="60">
        <f>SUM('4. Asset Ownership (C)'!AN21:AN24)</f>
        <v>0</v>
      </c>
      <c r="L29" s="60">
        <f>SUM('4. Asset Ownership (C)'!AO21:AO24)</f>
        <v>0</v>
      </c>
      <c r="M29" s="60">
        <f>SUM('4. Asset Ownership (C)'!AP21:AP24)</f>
        <v>0</v>
      </c>
      <c r="N29" s="144">
        <f>SUM('4. Asset Ownership (C)'!AQ21:AQ24)</f>
        <v>0</v>
      </c>
      <c r="O29" s="144">
        <f>SUM('4. Asset Ownership (C)'!AR21:AR24)</f>
        <v>0</v>
      </c>
      <c r="P29" s="144">
        <f>SUM('4. Asset Ownership (C)'!AS21:AS24)</f>
        <v>0</v>
      </c>
      <c r="Q29" s="144">
        <f>SUM('4. Asset Ownership (C)'!AT21:AT24)</f>
        <v>0</v>
      </c>
    </row>
    <row r="30" spans="1:20" s="36" customFormat="1">
      <c r="A30" s="36" t="s">
        <v>343</v>
      </c>
      <c r="B30" s="175">
        <f>NPV('AMX Global Tab (C)'!$B$13,'Scope Summary'!F30:M30)</f>
        <v>397017.44869691483</v>
      </c>
      <c r="C30" s="175">
        <f>NPV('AMX Global Tab (C)'!$B$13,'Scope Summary'!F30:AA30)</f>
        <v>397017.44869691483</v>
      </c>
      <c r="D30" s="176">
        <f t="shared" si="6"/>
        <v>471016.01250000007</v>
      </c>
      <c r="E30" s="144">
        <f>SUM('4. Asset Ownership (C)'!AH27:AH28)</f>
        <v>0</v>
      </c>
      <c r="F30" s="60">
        <f>SUM('4. Asset Ownership (C)'!AI27:AI28)</f>
        <v>131712.07500000001</v>
      </c>
      <c r="G30" s="60">
        <f>SUM('4. Asset Ownership (C)'!AJ27:AJ28)</f>
        <v>131712.07500000001</v>
      </c>
      <c r="H30" s="60">
        <f>SUM('4. Asset Ownership (C)'!AK27:AK28)</f>
        <v>131712.07500000001</v>
      </c>
      <c r="I30" s="60">
        <f>SUM('4. Asset Ownership (C)'!AL27:AL28)</f>
        <v>75879.787500000006</v>
      </c>
      <c r="J30" s="60">
        <f>SUM('4. Asset Ownership (C)'!AM27:AM28)</f>
        <v>0</v>
      </c>
      <c r="K30" s="60">
        <f>SUM('4. Asset Ownership (C)'!AN27:AN28)</f>
        <v>0</v>
      </c>
      <c r="L30" s="60">
        <f>SUM('4. Asset Ownership (C)'!AO27:AO28)</f>
        <v>0</v>
      </c>
      <c r="M30" s="60">
        <f>SUM('4. Asset Ownership (C)'!AP27:AP28)</f>
        <v>0</v>
      </c>
      <c r="N30" s="144">
        <f>SUM('4. Asset Ownership (C)'!AQ27:AQ28)</f>
        <v>0</v>
      </c>
      <c r="O30" s="144">
        <f>SUM('4. Asset Ownership (C)'!AR27:AR28)</f>
        <v>0</v>
      </c>
      <c r="P30" s="144">
        <f>SUM('4. Asset Ownership (C)'!AS27:AS28)</f>
        <v>0</v>
      </c>
      <c r="Q30" s="144">
        <f>SUM('4. Asset Ownership (C)'!AT27:AT28)</f>
        <v>0</v>
      </c>
      <c r="R30"/>
      <c r="S30"/>
      <c r="T30"/>
    </row>
    <row r="31" spans="1:20" s="36" customFormat="1">
      <c r="A31" s="36" t="s">
        <v>352</v>
      </c>
      <c r="B31" s="175">
        <f>NPV('AMX Global Tab (C)'!$B$13,'Scope Summary'!F31:M31)</f>
        <v>0</v>
      </c>
      <c r="C31" s="175">
        <f>NPV('AMX Global Tab (C)'!$B$13,'Scope Summary'!F31:AA31)</f>
        <v>0</v>
      </c>
      <c r="D31" s="176">
        <f t="shared" si="6"/>
        <v>0</v>
      </c>
      <c r="E31" s="144">
        <f>SUM('4. Asset Ownership (C)'!AH31)</f>
        <v>2750000</v>
      </c>
      <c r="F31" s="60">
        <f>SUM('4. Asset Ownership (C)'!AI31)</f>
        <v>0</v>
      </c>
      <c r="G31" s="60">
        <f>SUM('4. Asset Ownership (C)'!AJ31)</f>
        <v>0</v>
      </c>
      <c r="H31" s="60">
        <f>SUM('4. Asset Ownership (C)'!AK31)</f>
        <v>0</v>
      </c>
      <c r="I31" s="60">
        <f>SUM('4. Asset Ownership (C)'!AL31)</f>
        <v>0</v>
      </c>
      <c r="J31" s="60">
        <f>SUM('4. Asset Ownership (C)'!AM31)</f>
        <v>0</v>
      </c>
      <c r="K31" s="60">
        <f>SUM('4. Asset Ownership (C)'!AN31)</f>
        <v>0</v>
      </c>
      <c r="L31" s="60">
        <f>SUM('4. Asset Ownership (C)'!AO31)</f>
        <v>0</v>
      </c>
      <c r="M31" s="60">
        <f>SUM('4. Asset Ownership (C)'!AP31)</f>
        <v>0</v>
      </c>
      <c r="N31" s="144">
        <f>SUM('4. Asset Ownership (C)'!AQ31)</f>
        <v>0</v>
      </c>
      <c r="O31" s="144">
        <f>SUM('4. Asset Ownership (C)'!AR31)</f>
        <v>0</v>
      </c>
      <c r="P31" s="144">
        <f>SUM('4. Asset Ownership (C)'!AS31)</f>
        <v>0</v>
      </c>
      <c r="Q31" s="144">
        <f>SUM('4. Asset Ownership (C)'!AT31)</f>
        <v>0</v>
      </c>
      <c r="R31"/>
      <c r="S31"/>
      <c r="T31"/>
    </row>
    <row r="32" spans="1:20" s="36" customFormat="1">
      <c r="A32" s="63" t="s">
        <v>363</v>
      </c>
      <c r="B32" s="177">
        <f>NPV('AMX Global Tab (C)'!$B$13,'Scope Summary'!F32:M32)</f>
        <v>19088698.779246207</v>
      </c>
      <c r="C32" s="177">
        <f>NPV('AMX Global Tab (C)'!$B$13,'Scope Summary'!F32:AA32)</f>
        <v>19088698.779246207</v>
      </c>
      <c r="D32" s="178">
        <f t="shared" si="6"/>
        <v>21872389.844250005</v>
      </c>
      <c r="E32" s="112">
        <f>SUM(E26:E31)</f>
        <v>7182538.9703375008</v>
      </c>
      <c r="F32" s="112">
        <f>SUM(F26:F31)</f>
        <v>9081018.9855000004</v>
      </c>
      <c r="G32" s="112">
        <f t="shared" ref="G32:M32" si="7">SUM(G26:G31)</f>
        <v>7369692.2145000016</v>
      </c>
      <c r="H32" s="112">
        <f t="shared" si="7"/>
        <v>5226182.1067500003</v>
      </c>
      <c r="I32" s="112">
        <f t="shared" si="7"/>
        <v>195496.53750000003</v>
      </c>
      <c r="J32" s="112">
        <f t="shared" si="7"/>
        <v>0</v>
      </c>
      <c r="K32" s="112">
        <f t="shared" si="7"/>
        <v>0</v>
      </c>
      <c r="L32" s="112">
        <f t="shared" si="7"/>
        <v>0</v>
      </c>
      <c r="M32" s="112">
        <f t="shared" si="7"/>
        <v>0</v>
      </c>
      <c r="N32" s="112">
        <f t="shared" ref="N32:Q32" si="8">SUM(N26:N31)</f>
        <v>0</v>
      </c>
      <c r="O32" s="112">
        <f t="shared" si="8"/>
        <v>0</v>
      </c>
      <c r="P32" s="112">
        <f t="shared" si="8"/>
        <v>0</v>
      </c>
      <c r="Q32" s="112">
        <f t="shared" si="8"/>
        <v>0</v>
      </c>
      <c r="R32"/>
      <c r="S32"/>
      <c r="T32"/>
    </row>
    <row r="33" spans="1:20" s="36" customFormat="1">
      <c r="B33" s="171"/>
      <c r="C33" s="295"/>
      <c r="D33" s="172"/>
      <c r="E33" s="141"/>
      <c r="F33" s="60"/>
      <c r="G33" s="60"/>
      <c r="H33" s="60"/>
      <c r="I33" s="60"/>
      <c r="J33" s="60"/>
      <c r="K33" s="60"/>
      <c r="L33" s="60"/>
      <c r="M33" s="60"/>
      <c r="P33"/>
      <c r="Q33"/>
      <c r="R33"/>
      <c r="S33"/>
      <c r="T33"/>
    </row>
    <row r="34" spans="1:20" ht="15" thickBot="1">
      <c r="B34" s="171"/>
      <c r="C34" s="295"/>
      <c r="D34" s="172"/>
    </row>
    <row r="35" spans="1:20" ht="15" thickBot="1">
      <c r="A35" s="113" t="s">
        <v>453</v>
      </c>
      <c r="B35" s="301">
        <f>NPV(Inflation,E35:Q35)</f>
        <v>416494459.61762661</v>
      </c>
      <c r="C35" s="297"/>
      <c r="D35" s="180"/>
      <c r="E35" s="170"/>
      <c r="F35" s="114">
        <f t="shared" ref="F35:Q35" si="9">SUM(F8,F17,F22,F32)</f>
        <v>28874846.994956668</v>
      </c>
      <c r="G35" s="114">
        <f t="shared" si="9"/>
        <v>39711810.522192381</v>
      </c>
      <c r="H35" s="114">
        <f t="shared" si="9"/>
        <v>81930322.684093043</v>
      </c>
      <c r="I35" s="114">
        <f t="shared" si="9"/>
        <v>63756172.474572934</v>
      </c>
      <c r="J35" s="114">
        <f t="shared" si="9"/>
        <v>65786296.585617647</v>
      </c>
      <c r="K35" s="114">
        <f t="shared" si="9"/>
        <v>67759885.48318617</v>
      </c>
      <c r="L35" s="114">
        <f t="shared" si="9"/>
        <v>69792682.047681749</v>
      </c>
      <c r="M35" s="114">
        <f t="shared" si="9"/>
        <v>60300501.335585594</v>
      </c>
      <c r="N35" s="114">
        <f t="shared" si="9"/>
        <v>588642.75358512939</v>
      </c>
      <c r="O35" s="114">
        <f t="shared" si="9"/>
        <v>502476.37930266297</v>
      </c>
      <c r="P35" s="114">
        <f t="shared" si="9"/>
        <v>507828.81371840462</v>
      </c>
      <c r="Q35" s="114">
        <f t="shared" si="9"/>
        <v>523063.67812995671</v>
      </c>
    </row>
    <row r="36" spans="1:20">
      <c r="B36" s="171"/>
      <c r="C36" s="295"/>
      <c r="D36" s="172"/>
    </row>
    <row r="37" spans="1:20">
      <c r="A37" t="s">
        <v>364</v>
      </c>
      <c r="B37" s="171"/>
      <c r="C37" s="295"/>
      <c r="D37" s="172"/>
      <c r="F37" s="60">
        <v>37000000</v>
      </c>
      <c r="G37" s="60">
        <v>26000000</v>
      </c>
      <c r="H37" s="60">
        <v>26000000</v>
      </c>
      <c r="I37" s="60">
        <v>20000000</v>
      </c>
      <c r="J37" s="60">
        <v>20000000</v>
      </c>
    </row>
    <row r="38" spans="1:20">
      <c r="B38" s="171"/>
      <c r="C38" s="295"/>
      <c r="D38" s="172"/>
    </row>
    <row r="39" spans="1:20" ht="15" thickBot="1">
      <c r="B39" s="171"/>
      <c r="C39" s="295"/>
      <c r="D39" s="172"/>
    </row>
    <row r="40" spans="1:20" s="141" customFormat="1" ht="29">
      <c r="A40" s="71" t="s">
        <v>452</v>
      </c>
      <c r="B40" s="181" t="s">
        <v>486</v>
      </c>
      <c r="C40" s="371" t="s">
        <v>773</v>
      </c>
      <c r="D40" s="182" t="s">
        <v>487</v>
      </c>
      <c r="E40" s="78">
        <v>2015</v>
      </c>
      <c r="F40" s="142">
        <v>2016</v>
      </c>
      <c r="G40" s="142">
        <v>2017</v>
      </c>
      <c r="H40" s="142">
        <v>2018</v>
      </c>
      <c r="I40" s="142">
        <v>2019</v>
      </c>
      <c r="J40" s="142">
        <v>2020</v>
      </c>
      <c r="K40" s="142">
        <v>2021</v>
      </c>
      <c r="L40" s="142">
        <v>2022</v>
      </c>
      <c r="M40" s="142">
        <v>2023</v>
      </c>
      <c r="N40" s="278">
        <v>2024</v>
      </c>
      <c r="O40" s="278">
        <v>2025</v>
      </c>
      <c r="P40" s="278">
        <v>2026</v>
      </c>
      <c r="Q40" s="278">
        <v>2027</v>
      </c>
    </row>
    <row r="41" spans="1:20">
      <c r="B41" s="171"/>
      <c r="C41" s="295"/>
      <c r="D41" s="172"/>
    </row>
    <row r="42" spans="1:20">
      <c r="A42" s="109" t="s">
        <v>334</v>
      </c>
      <c r="B42" s="183"/>
      <c r="C42" s="299"/>
      <c r="D42" s="174"/>
      <c r="E42" s="109"/>
    </row>
    <row r="43" spans="1:20">
      <c r="A43" s="406" t="s">
        <v>454</v>
      </c>
      <c r="B43" s="175">
        <f>NPV('AMX Global Tab (C)'!$B$13,'Scope Summary'!F43:M43)</f>
        <v>0</v>
      </c>
      <c r="C43" s="175">
        <f>NPV('AMX Global Tab (C)'!$B$13,'Scope Summary'!E43:AA43)</f>
        <v>0</v>
      </c>
      <c r="D43" s="176">
        <f>SUM(F43:M43)</f>
        <v>0</v>
      </c>
      <c r="E43" s="144">
        <f>SUM('1. AMI Network (R)'!S36:S37)</f>
        <v>0</v>
      </c>
      <c r="F43" s="415">
        <f>SUM('1. AMI Network (R)'!T36:T37)</f>
        <v>0</v>
      </c>
      <c r="G43" s="415">
        <f>SUM('1. AMI Network (R)'!U36:U37)</f>
        <v>0</v>
      </c>
      <c r="H43" s="415">
        <f>SUM('1. AMI Network (R)'!V36:V37)</f>
        <v>0</v>
      </c>
      <c r="I43" s="415">
        <f>SUM('1. AMI Network (R)'!W36:W37)</f>
        <v>0</v>
      </c>
      <c r="J43" s="415">
        <f>SUM('1. AMI Network (R)'!X36:X37)</f>
        <v>0</v>
      </c>
      <c r="K43" s="415">
        <f>SUM('1. AMI Network (R)'!Y36:Y37)</f>
        <v>0</v>
      </c>
      <c r="L43" s="415">
        <f>SUM('1. AMI Network (R)'!Z36:Z37)</f>
        <v>0</v>
      </c>
      <c r="M43" s="415">
        <f>SUM('1. AMI Network (R)'!AA36:AA37)</f>
        <v>0</v>
      </c>
      <c r="N43" s="415">
        <f>SUM('1. AMI Network (R)'!AB36:AB37)</f>
        <v>0</v>
      </c>
      <c r="O43" s="415">
        <f>SUM('1. AMI Network (R)'!AC36:AC37)</f>
        <v>0</v>
      </c>
      <c r="P43" s="415">
        <f>SUM('1. AMI Network (R)'!AD36:AD37)</f>
        <v>0</v>
      </c>
      <c r="Q43" s="415">
        <f>SUM('1. AMI Network (R)'!AE36:AE37)</f>
        <v>0</v>
      </c>
    </row>
    <row r="44" spans="1:20" s="288" customFormat="1">
      <c r="A44" s="288" t="s">
        <v>338</v>
      </c>
      <c r="B44" s="177">
        <f>NPV('AMX Global Tab (C)'!$B$13,'Scope Summary'!F44:M44)</f>
        <v>0</v>
      </c>
      <c r="C44" s="175">
        <f>NPV('AMX Global Tab (C)'!$B$13,'Scope Summary'!E44:AA44)</f>
        <v>0</v>
      </c>
      <c r="D44" s="178">
        <f>SUM(F44:M44)</f>
        <v>0</v>
      </c>
      <c r="E44" s="414">
        <f t="shared" ref="E44:F44" si="10">E43</f>
        <v>0</v>
      </c>
      <c r="F44" s="414">
        <f t="shared" si="10"/>
        <v>0</v>
      </c>
      <c r="G44" s="414">
        <f>G43</f>
        <v>0</v>
      </c>
      <c r="H44" s="414">
        <f t="shared" ref="H44:M44" si="11">H43</f>
        <v>0</v>
      </c>
      <c r="I44" s="414">
        <f t="shared" si="11"/>
        <v>0</v>
      </c>
      <c r="J44" s="414">
        <f t="shared" si="11"/>
        <v>0</v>
      </c>
      <c r="K44" s="414">
        <f t="shared" si="11"/>
        <v>0</v>
      </c>
      <c r="L44" s="414">
        <f t="shared" si="11"/>
        <v>0</v>
      </c>
      <c r="M44" s="414">
        <f t="shared" si="11"/>
        <v>0</v>
      </c>
      <c r="N44" s="414">
        <f t="shared" ref="N44:Q44" si="12">N43</f>
        <v>0</v>
      </c>
      <c r="O44" s="414">
        <f t="shared" si="12"/>
        <v>0</v>
      </c>
      <c r="P44" s="414">
        <f t="shared" si="12"/>
        <v>0</v>
      </c>
      <c r="Q44" s="414">
        <f t="shared" si="12"/>
        <v>0</v>
      </c>
    </row>
    <row r="45" spans="1:20">
      <c r="B45" s="171"/>
      <c r="C45" s="175">
        <f>NPV('AMX Global Tab (C)'!$B$13,'Scope Summary'!E45:AA45)</f>
        <v>0</v>
      </c>
      <c r="D45" s="172"/>
      <c r="F45" s="141"/>
    </row>
    <row r="46" spans="1:20">
      <c r="A46" s="109" t="s">
        <v>335</v>
      </c>
      <c r="B46" s="183"/>
      <c r="C46" s="175">
        <f>NPV('AMX Global Tab (C)'!$B$13,'Scope Summary'!E46:AA46)</f>
        <v>0</v>
      </c>
      <c r="D46" s="174"/>
      <c r="F46" s="141"/>
    </row>
    <row r="47" spans="1:20">
      <c r="A47" s="407" t="s">
        <v>455</v>
      </c>
      <c r="B47" s="175">
        <f>NPV('AMX Global Tab (C)'!$B$13,'Scope Summary'!F47:M47)</f>
        <v>3281794.3185095121</v>
      </c>
      <c r="C47" s="175">
        <f>NPV('AMX Global Tab (C)'!$B$13,'Scope Summary'!E47:AA47)</f>
        <v>4732712.4200688377</v>
      </c>
      <c r="D47" s="176">
        <f>SUM(F47:M47)</f>
        <v>4924468.6311585326</v>
      </c>
      <c r="E47" s="147">
        <v>0</v>
      </c>
      <c r="F47" s="417">
        <v>0</v>
      </c>
      <c r="G47" s="417">
        <f>'2. AMI Meter + Module (R)'!AS53</f>
        <v>445701.48876000004</v>
      </c>
      <c r="H47" s="417">
        <f>'2. AMI Meter + Module (R)'!AT53</f>
        <v>459072.53342280007</v>
      </c>
      <c r="I47" s="417">
        <f>'2. AMI Meter + Module (R)'!AU53</f>
        <v>472844.70942548406</v>
      </c>
      <c r="J47" s="417">
        <f>'2. AMI Meter + Module (R)'!AV53</f>
        <v>847793.05123287719</v>
      </c>
      <c r="K47" s="417">
        <f>'2. AMI Meter + Module (R)'!AW53</f>
        <v>873226.84276986343</v>
      </c>
      <c r="L47" s="417">
        <f>'2. AMI Meter + Module (R)'!AX53</f>
        <v>899423.64805295935</v>
      </c>
      <c r="M47" s="417">
        <f>'2. AMI Meter + Module (R)'!AY53</f>
        <v>926406.3574945482</v>
      </c>
      <c r="N47" s="417">
        <f>'2. AMI Meter + Module (R)'!AZ53</f>
        <v>954198.54821938463</v>
      </c>
      <c r="O47" s="417">
        <f>'2. AMI Meter + Module (R)'!BA53</f>
        <v>982824.50466596615</v>
      </c>
      <c r="P47" s="417">
        <f>'2. AMI Meter + Module (R)'!BB53</f>
        <v>1012309.2398059453</v>
      </c>
      <c r="Q47" s="417">
        <f>'2. AMI Meter + Module (R)'!BC53</f>
        <v>1042678.5170001236</v>
      </c>
    </row>
    <row r="48" spans="1:20">
      <c r="A48" s="409" t="s">
        <v>473</v>
      </c>
      <c r="B48" s="175">
        <f>NPV('AMX Global Tab (C)'!$B$13,'Scope Summary'!F48:M48)</f>
        <v>962030.41439918336</v>
      </c>
      <c r="C48" s="175">
        <f>NPV('AMX Global Tab (C)'!$B$13,'Scope Summary'!E48:AA48)</f>
        <v>902990.79677636176</v>
      </c>
      <c r="D48" s="176">
        <f t="shared" ref="D48:D51" si="13">SUM(F48:M48)</f>
        <v>1437736.2716902334</v>
      </c>
      <c r="E48" s="147">
        <v>0</v>
      </c>
      <c r="F48" s="419">
        <v>0</v>
      </c>
      <c r="G48" s="420">
        <f>'2. AMI Meter + Module (R)'!AS43+'2. AMI Meter + Module (R)'!AS44+'2. AMI Meter + Module (R)'!AS47</f>
        <v>11381.546677905813</v>
      </c>
      <c r="H48" s="420">
        <f>'2. AMI Meter + Module (R)'!AT43+'2. AMI Meter + Module (R)'!AT44+'2. AMI Meter + Module (R)'!AT47</f>
        <v>228572.97668572864</v>
      </c>
      <c r="I48" s="420">
        <f>'2. AMI Meter + Module (R)'!AU43+'2. AMI Meter + Module (R)'!AU44+'2. AMI Meter + Module (R)'!AU47</f>
        <v>235430.16598630048</v>
      </c>
      <c r="J48" s="420">
        <f>'2. AMI Meter + Module (R)'!AV43+'2. AMI Meter + Module (R)'!AV44+'2. AMI Meter + Module (R)'!AV47</f>
        <v>242493.07096588952</v>
      </c>
      <c r="K48" s="420">
        <f>'2. AMI Meter + Module (R)'!AW43+'2. AMI Meter + Module (R)'!AW44+'2. AMI Meter + Module (R)'!AW47</f>
        <v>249767.86309486622</v>
      </c>
      <c r="L48" s="420">
        <f>'2. AMI Meter + Module (R)'!AX43+'2. AMI Meter + Module (R)'!AX44+'2. AMI Meter + Module (R)'!AX47</f>
        <v>257260.89898771219</v>
      </c>
      <c r="M48" s="420">
        <f>'2. AMI Meter + Module (R)'!AY43+'2. AMI Meter + Module (R)'!AY44+'2. AMI Meter + Module (R)'!AY47</f>
        <v>212829.74929183067</v>
      </c>
      <c r="N48" s="420">
        <f>'2. AMI Meter + Module (R)'!AZ43+'2. AMI Meter + Module (R)'!AZ44+'2. AMI Meter + Module (R)'!AZ47</f>
        <v>22007.362947912628</v>
      </c>
      <c r="O48" s="420">
        <f>'2. AMI Meter + Module (R)'!BA43+'2. AMI Meter + Module (R)'!BA44+'2. AMI Meter + Module (R)'!BA47</f>
        <v>0</v>
      </c>
      <c r="P48" s="420">
        <f>'2. AMI Meter + Module (R)'!BB43+'2. AMI Meter + Module (R)'!BB44+'2. AMI Meter + Module (R)'!BB47</f>
        <v>0</v>
      </c>
      <c r="Q48" s="420">
        <f>'2. AMI Meter + Module (R)'!BC43+'2. AMI Meter + Module (R)'!BC44+'2. AMI Meter + Module (R)'!BC47</f>
        <v>0</v>
      </c>
    </row>
    <row r="49" spans="1:17" s="141" customFormat="1">
      <c r="A49" s="408" t="s">
        <v>475</v>
      </c>
      <c r="B49" s="175">
        <f>NPV('AMX Global Tab (C)'!$B$13,'Scope Summary'!F49:M49)</f>
        <v>2438059.8000514335</v>
      </c>
      <c r="C49" s="175">
        <f>NPV('AMX Global Tab (C)'!$B$13,'Scope Summary'!E49:AA49)</f>
        <v>2475870.7691396424</v>
      </c>
      <c r="D49" s="176">
        <f t="shared" si="13"/>
        <v>3674980.8266343726</v>
      </c>
      <c r="E49" s="147">
        <v>0</v>
      </c>
      <c r="F49" s="421">
        <v>0</v>
      </c>
      <c r="G49" s="422">
        <f>'2. AMI Meter + Module (R)'!AS45+'2. AMI Meter + Module (R)'!AS46</f>
        <v>0</v>
      </c>
      <c r="H49" s="422">
        <f>'2. AMI Meter + Module (R)'!AT45+'2. AMI Meter + Module (R)'!AT46</f>
        <v>568142.85000000009</v>
      </c>
      <c r="I49" s="422">
        <f>'2. AMI Meter + Module (R)'!AU45+'2. AMI Meter + Module (R)'!AU46</f>
        <v>585187.13549999997</v>
      </c>
      <c r="J49" s="422">
        <f>'2. AMI Meter + Module (R)'!AV45+'2. AMI Meter + Module (R)'!AV46</f>
        <v>602742.74956500006</v>
      </c>
      <c r="K49" s="422">
        <f>'2. AMI Meter + Module (R)'!AW45+'2. AMI Meter + Module (R)'!AW46</f>
        <v>620825.03205195011</v>
      </c>
      <c r="L49" s="422">
        <f>'2. AMI Meter + Module (R)'!AX45+'2. AMI Meter + Module (R)'!AX46</f>
        <v>639449.78301350866</v>
      </c>
      <c r="M49" s="422">
        <f>'2. AMI Meter + Module (R)'!AY45+'2. AMI Meter + Module (R)'!AY46</f>
        <v>658633.2765039138</v>
      </c>
      <c r="N49" s="422">
        <f>'2. AMI Meter + Module (R)'!AZ45+'2. AMI Meter + Module (R)'!AZ46</f>
        <v>452261.51653268759</v>
      </c>
      <c r="O49" s="422">
        <f>'2. AMI Meter + Module (R)'!BA45+'2. AMI Meter + Module (R)'!BA46</f>
        <v>0</v>
      </c>
      <c r="P49" s="422">
        <f>'2. AMI Meter + Module (R)'!BB45+'2. AMI Meter + Module (R)'!BB46</f>
        <v>0</v>
      </c>
      <c r="Q49" s="422">
        <f>'2. AMI Meter + Module (R)'!BC45+'2. AMI Meter + Module (R)'!BC46</f>
        <v>0</v>
      </c>
    </row>
    <row r="50" spans="1:17" s="141" customFormat="1">
      <c r="A50" s="410" t="s">
        <v>474</v>
      </c>
      <c r="B50" s="175">
        <f>NPV('AMX Global Tab (C)'!$B$13,'Scope Summary'!F50:M50)</f>
        <v>246384.97378139661</v>
      </c>
      <c r="C50" s="175">
        <f>NPV('AMX Global Tab (C)'!$B$13,'Scope Summary'!E50:AA50)</f>
        <v>228599.90144868859</v>
      </c>
      <c r="D50" s="176">
        <f t="shared" si="13"/>
        <v>351172.0220401471</v>
      </c>
      <c r="E50" s="147">
        <v>0</v>
      </c>
      <c r="F50" s="423">
        <v>0</v>
      </c>
      <c r="G50" s="424">
        <f>'2. AMI Meter + Module (R)'!AS51</f>
        <v>26950.000000000004</v>
      </c>
      <c r="H50" s="424">
        <f>'2. AMI Meter + Module (R)'!AT51</f>
        <v>61068.700000000012</v>
      </c>
      <c r="I50" s="424">
        <f>'2. AMI Meter + Module (R)'!AU51</f>
        <v>62900.761000000013</v>
      </c>
      <c r="J50" s="424">
        <f>'2. AMI Meter + Module (R)'!AV51</f>
        <v>64787.78383</v>
      </c>
      <c r="K50" s="424">
        <f>'2. AMI Meter + Module (R)'!AW51</f>
        <v>66731.417344900023</v>
      </c>
      <c r="L50" s="424">
        <f>'2. AMI Meter + Module (R)'!AX51</f>
        <v>68733.35986524701</v>
      </c>
      <c r="M50" s="424">
        <f>'2. AMI Meter + Module (R)'!AY51</f>
        <v>0</v>
      </c>
      <c r="N50" s="424">
        <f>'2. AMI Meter + Module (R)'!AZ51</f>
        <v>0</v>
      </c>
      <c r="O50" s="424">
        <f>'2. AMI Meter + Module (R)'!BA51</f>
        <v>0</v>
      </c>
      <c r="P50" s="424">
        <f>'2. AMI Meter + Module (R)'!BB51</f>
        <v>0</v>
      </c>
      <c r="Q50" s="424">
        <f>'2. AMI Meter + Module (R)'!BC51</f>
        <v>0</v>
      </c>
    </row>
    <row r="51" spans="1:17" s="288" customFormat="1">
      <c r="A51" s="288" t="s">
        <v>339</v>
      </c>
      <c r="B51" s="177">
        <f>NPV('AMX Global Tab (C)'!$B$13,'Scope Summary'!F51:M51)</f>
        <v>6928269.5067415256</v>
      </c>
      <c r="C51" s="175">
        <f>NPV('AMX Global Tab (C)'!$B$13,'Scope Summary'!E51:AA51)</f>
        <v>8340173.8874335298</v>
      </c>
      <c r="D51" s="178">
        <f t="shared" si="13"/>
        <v>10388357.751523286</v>
      </c>
      <c r="E51" s="416">
        <f t="shared" ref="E51:F51" si="14">SUM(E47:E50)</f>
        <v>0</v>
      </c>
      <c r="F51" s="416">
        <f t="shared" si="14"/>
        <v>0</v>
      </c>
      <c r="G51" s="416">
        <f>SUM(G47:G50)</f>
        <v>484033.03543790587</v>
      </c>
      <c r="H51" s="416">
        <f t="shared" ref="H51:M51" si="15">SUM(H47:H50)</f>
        <v>1316857.0601085287</v>
      </c>
      <c r="I51" s="416">
        <f t="shared" si="15"/>
        <v>1356362.7719117845</v>
      </c>
      <c r="J51" s="416">
        <f t="shared" si="15"/>
        <v>1757816.6555937668</v>
      </c>
      <c r="K51" s="416">
        <f t="shared" si="15"/>
        <v>1810551.1552615797</v>
      </c>
      <c r="L51" s="416">
        <f t="shared" si="15"/>
        <v>1864867.6899194273</v>
      </c>
      <c r="M51" s="416">
        <f t="shared" si="15"/>
        <v>1797869.3832902927</v>
      </c>
      <c r="N51" s="416">
        <f t="shared" ref="N51:Q51" si="16">SUM(N47:N50)</f>
        <v>1428467.427699985</v>
      </c>
      <c r="O51" s="416">
        <f t="shared" si="16"/>
        <v>982824.50466596615</v>
      </c>
      <c r="P51" s="416">
        <f t="shared" si="16"/>
        <v>1012309.2398059453</v>
      </c>
      <c r="Q51" s="416">
        <f t="shared" si="16"/>
        <v>1042678.5170001236</v>
      </c>
    </row>
    <row r="52" spans="1:17">
      <c r="B52" s="171"/>
      <c r="C52" s="175">
        <f>NPV('AMX Global Tab (C)'!$B$13,'Scope Summary'!E52:AA52)</f>
        <v>0</v>
      </c>
      <c r="D52" s="172"/>
      <c r="F52" s="141"/>
    </row>
    <row r="53" spans="1:17">
      <c r="A53" s="109" t="s">
        <v>336</v>
      </c>
      <c r="B53" s="183"/>
      <c r="C53" s="175">
        <f>NPV('AMX Global Tab (C)'!$B$13,'Scope Summary'!E53:AA53)</f>
        <v>0</v>
      </c>
      <c r="D53" s="174"/>
      <c r="F53" s="141"/>
    </row>
    <row r="54" spans="1:17">
      <c r="A54" t="s">
        <v>456</v>
      </c>
      <c r="B54" s="175">
        <f>NPV('AMX Global Tab (C)'!$B$13,'Scope Summary'!F54:M54)</f>
        <v>935755.02440391656</v>
      </c>
      <c r="C54" s="175">
        <f>NPV('AMX Global Tab (C)'!$B$13,'Scope Summary'!E54:AA54)</f>
        <v>868208.4100982711</v>
      </c>
      <c r="D54" s="176">
        <f>SUM(F54:M54)</f>
        <v>1212750</v>
      </c>
      <c r="E54" s="144">
        <f>'3. Gas Battery (C)'!AH10</f>
        <v>0</v>
      </c>
      <c r="F54" s="144">
        <f>'3. Gas Battery (C)'!AI10</f>
        <v>0</v>
      </c>
      <c r="G54" s="144">
        <f>'3. Gas Battery (C)'!AJ10</f>
        <v>185955.00000000003</v>
      </c>
      <c r="H54" s="144">
        <f>'3. Gas Battery (C)'!AK10</f>
        <v>349595.4</v>
      </c>
      <c r="I54" s="144">
        <f>'3. Gas Battery (C)'!AL10</f>
        <v>576541.35000000009</v>
      </c>
      <c r="J54" s="144">
        <f>'3. Gas Battery (C)'!AM10</f>
        <v>100658.25000000001</v>
      </c>
      <c r="K54" s="141">
        <f>'3. Gas Battery (C)'!AN10</f>
        <v>0</v>
      </c>
      <c r="L54" s="141">
        <f>'3. Gas Battery (C)'!AO10</f>
        <v>0</v>
      </c>
      <c r="M54" s="141">
        <f>'3. Gas Battery (C)'!AP10</f>
        <v>0</v>
      </c>
      <c r="N54" s="277">
        <f>'3. Gas Battery (C)'!AQ10</f>
        <v>0</v>
      </c>
      <c r="O54" s="277">
        <f>'3. Gas Battery (C)'!AR10</f>
        <v>0</v>
      </c>
      <c r="P54" s="277">
        <f>'3. Gas Battery (C)'!AS10</f>
        <v>0</v>
      </c>
      <c r="Q54" s="277">
        <f>'3. Gas Battery (C)'!AT10</f>
        <v>0</v>
      </c>
    </row>
    <row r="55" spans="1:17">
      <c r="A55" t="s">
        <v>457</v>
      </c>
      <c r="B55" s="175">
        <f>NPV('AMX Global Tab (C)'!$B$13,'Scope Summary'!F55:M55)</f>
        <v>1909704.131436564</v>
      </c>
      <c r="C55" s="175">
        <f>NPV('AMX Global Tab (C)'!$B$13,'Scope Summary'!E55:AA55)</f>
        <v>1771853.8981597365</v>
      </c>
      <c r="D55" s="176">
        <f t="shared" ref="D55:D56" si="17">SUM(F55:M55)</f>
        <v>2475000</v>
      </c>
      <c r="E55" s="144">
        <f>'3. Gas Battery (C)'!AH14</f>
        <v>0</v>
      </c>
      <c r="F55" s="144">
        <f>'3. Gas Battery (C)'!AI14</f>
        <v>0</v>
      </c>
      <c r="G55" s="144">
        <f>'3. Gas Battery (C)'!AJ14</f>
        <v>379500</v>
      </c>
      <c r="H55" s="144">
        <f>'3. Gas Battery (C)'!AK14</f>
        <v>713460</v>
      </c>
      <c r="I55" s="144">
        <f>'3. Gas Battery (C)'!AL14</f>
        <v>1176615</v>
      </c>
      <c r="J55" s="144">
        <f>'3. Gas Battery (C)'!AM14</f>
        <v>205425</v>
      </c>
      <c r="K55" s="141">
        <f>'3. Gas Battery (C)'!AN14</f>
        <v>0</v>
      </c>
      <c r="L55" s="141">
        <f>'3. Gas Battery (C)'!AO14</f>
        <v>0</v>
      </c>
      <c r="M55" s="141">
        <f>'3. Gas Battery (C)'!AP14</f>
        <v>0</v>
      </c>
      <c r="N55" s="277">
        <f>'3. Gas Battery (C)'!AQ14</f>
        <v>0</v>
      </c>
      <c r="O55" s="277">
        <f>'3. Gas Battery (C)'!AR14</f>
        <v>0</v>
      </c>
      <c r="P55" s="277">
        <f>'3. Gas Battery (C)'!AS14</f>
        <v>0</v>
      </c>
      <c r="Q55" s="277">
        <f>'3. Gas Battery (C)'!AT14</f>
        <v>0</v>
      </c>
    </row>
    <row r="56" spans="1:17" s="142" customFormat="1">
      <c r="A56" s="142" t="s">
        <v>362</v>
      </c>
      <c r="B56" s="177">
        <f>NPV('AMX Global Tab (C)'!$B$13,'Scope Summary'!F56:M56)</f>
        <v>2845459.1558404812</v>
      </c>
      <c r="C56" s="175">
        <f>NPV('AMX Global Tab (C)'!$B$13,'Scope Summary'!E56:AA56)</f>
        <v>2640062.3082580073</v>
      </c>
      <c r="D56" s="178">
        <f t="shared" si="17"/>
        <v>3687750</v>
      </c>
      <c r="E56" s="110">
        <f t="shared" ref="E56:F56" si="18">SUM(E54,E55)</f>
        <v>0</v>
      </c>
      <c r="F56" s="110">
        <f t="shared" si="18"/>
        <v>0</v>
      </c>
      <c r="G56" s="110">
        <f>SUM(G54,G55)</f>
        <v>565455</v>
      </c>
      <c r="H56" s="110">
        <f>SUM(H54,H55)</f>
        <v>1063055.3999999999</v>
      </c>
      <c r="I56" s="110">
        <f t="shared" ref="I56:M56" si="19">SUM(I54,I55)</f>
        <v>1753156.35</v>
      </c>
      <c r="J56" s="110">
        <f t="shared" si="19"/>
        <v>306083.25</v>
      </c>
      <c r="K56" s="110">
        <f t="shared" si="19"/>
        <v>0</v>
      </c>
      <c r="L56" s="110">
        <f t="shared" si="19"/>
        <v>0</v>
      </c>
      <c r="M56" s="110">
        <f t="shared" si="19"/>
        <v>0</v>
      </c>
      <c r="N56" s="110">
        <f t="shared" ref="N56:Q56" si="20">SUM(N54,N55)</f>
        <v>0</v>
      </c>
      <c r="O56" s="110">
        <f t="shared" si="20"/>
        <v>0</v>
      </c>
      <c r="P56" s="110">
        <f t="shared" si="20"/>
        <v>0</v>
      </c>
      <c r="Q56" s="110">
        <f t="shared" si="20"/>
        <v>0</v>
      </c>
    </row>
    <row r="57" spans="1:17">
      <c r="B57" s="171"/>
      <c r="C57" s="175">
        <f>NPV('AMX Global Tab (C)'!$B$13,'Scope Summary'!E57:AA57)</f>
        <v>0</v>
      </c>
      <c r="D57" s="172"/>
    </row>
    <row r="58" spans="1:17">
      <c r="A58" s="109" t="s">
        <v>337</v>
      </c>
      <c r="B58" s="183"/>
      <c r="C58" s="175">
        <f>NPV('AMX Global Tab (C)'!$B$13,'Scope Summary'!E58:AA58)</f>
        <v>0</v>
      </c>
      <c r="D58" s="174"/>
      <c r="E58" s="109"/>
    </row>
    <row r="59" spans="1:17">
      <c r="A59" t="s">
        <v>458</v>
      </c>
      <c r="B59" s="175">
        <f>NPV('AMX Global Tab (C)'!$B$13,'Scope Summary'!F59:M59)</f>
        <v>2279976.6998948562</v>
      </c>
      <c r="C59" s="175">
        <f>NPV('AMX Global Tab (C)'!$B$13,'Scope Summary'!E59:AA59)</f>
        <v>2115398.6824038373</v>
      </c>
      <c r="D59" s="176">
        <f>SUM(F59:M59)</f>
        <v>3175653.7066124999</v>
      </c>
      <c r="E59" s="144">
        <f>'4. Asset Ownership (C)'!AH32</f>
        <v>0</v>
      </c>
      <c r="F59" s="144">
        <f>'4. Asset Ownership (C)'!AI32</f>
        <v>375000</v>
      </c>
      <c r="G59" s="144">
        <f>'4. Asset Ownership (C)'!AJ32</f>
        <v>375000</v>
      </c>
      <c r="H59" s="144">
        <f>'4. Asset Ownership (C)'!AK32</f>
        <v>375000</v>
      </c>
      <c r="I59" s="144">
        <f>'4. Asset Ownership (C)'!AL32</f>
        <v>386250</v>
      </c>
      <c r="J59" s="144">
        <f>'4. Asset Ownership (C)'!AM32</f>
        <v>397837.5</v>
      </c>
      <c r="K59" s="144">
        <f>'4. Asset Ownership (C)'!AN32</f>
        <v>409772.625</v>
      </c>
      <c r="L59" s="144">
        <f>'4. Asset Ownership (C)'!AO32</f>
        <v>422065.80375000002</v>
      </c>
      <c r="M59" s="144">
        <f>'4. Asset Ownership (C)'!AP32</f>
        <v>434727.77786250005</v>
      </c>
      <c r="N59" s="144">
        <f>'4. Asset Ownership (C)'!AQ32</f>
        <v>0</v>
      </c>
      <c r="O59" s="144">
        <f>'4. Asset Ownership (C)'!AR32</f>
        <v>0</v>
      </c>
      <c r="P59" s="144">
        <f>'4. Asset Ownership (C)'!AS32</f>
        <v>0</v>
      </c>
      <c r="Q59" s="144">
        <f>'4. Asset Ownership (C)'!AT32</f>
        <v>0</v>
      </c>
    </row>
    <row r="60" spans="1:17">
      <c r="A60" t="s">
        <v>459</v>
      </c>
      <c r="B60" s="175">
        <f>NPV('AMX Global Tab (C)'!$B$13,'Scope Summary'!F60:M60)</f>
        <v>6137822.8398207482</v>
      </c>
      <c r="C60" s="175">
        <f>NPV('AMX Global Tab (C)'!$B$13,'Scope Summary'!E60:AA60)</f>
        <v>8273099.9770686198</v>
      </c>
      <c r="D60" s="176">
        <f t="shared" ref="D60:D62" si="21">SUM(F60:M60)</f>
        <v>8563606.1624213792</v>
      </c>
      <c r="E60" s="144">
        <f>'4. Asset Ownership (C)'!AH35</f>
        <v>461000</v>
      </c>
      <c r="F60" s="144">
        <f>'4. Asset Ownership (C)'!AI35</f>
        <v>988588</v>
      </c>
      <c r="G60" s="144">
        <f>'4. Asset Ownership (C)'!AJ35</f>
        <v>988588</v>
      </c>
      <c r="H60" s="144">
        <f>'4. Asset Ownership (C)'!AK35</f>
        <v>1018245.64</v>
      </c>
      <c r="I60" s="144">
        <f>'4. Asset Ownership (C)'!AL35</f>
        <v>1048793.0092</v>
      </c>
      <c r="J60" s="144">
        <f>'4. Asset Ownership (C)'!AM35</f>
        <v>1080256.799476</v>
      </c>
      <c r="K60" s="144">
        <f>'4. Asset Ownership (C)'!AN35</f>
        <v>1112664.5034602801</v>
      </c>
      <c r="L60" s="144">
        <f>'4. Asset Ownership (C)'!AO35</f>
        <v>1146044.4385640884</v>
      </c>
      <c r="M60" s="144">
        <f>'4. Asset Ownership (C)'!AP35</f>
        <v>1180425.7717210113</v>
      </c>
      <c r="N60" s="144">
        <f>'4. Asset Ownership (C)'!AQ35</f>
        <v>1215838.5448726416</v>
      </c>
      <c r="O60" s="144">
        <f>'4. Asset Ownership (C)'!AR35</f>
        <v>1252313.7012188209</v>
      </c>
      <c r="P60" s="144">
        <f>'4. Asset Ownership (C)'!AS35</f>
        <v>1289883.1122553856</v>
      </c>
      <c r="Q60" s="144">
        <f>'4. Asset Ownership (C)'!AT35</f>
        <v>1328579.6056230471</v>
      </c>
    </row>
    <row r="61" spans="1:17" s="32" customFormat="1">
      <c r="A61" s="30" t="s">
        <v>460</v>
      </c>
      <c r="B61" s="177">
        <f>NPV('AMX Global Tab (C)'!$B$13,'Scope Summary'!F61:M61)</f>
        <v>101929924.57000233</v>
      </c>
      <c r="C61" s="175">
        <f>NPV('AMX Global Tab (C)'!$B$13,'Scope Summary'!E61:AA61)</f>
        <v>142092870.0434632</v>
      </c>
      <c r="D61" s="178">
        <f t="shared" si="21"/>
        <v>141477775.63509473</v>
      </c>
      <c r="E61" s="111">
        <f>'4. Asset Ownership (C)'!AH36</f>
        <v>16378400.917199999</v>
      </c>
      <c r="F61" s="111">
        <f>'4. Asset Ownership (C)'!AI36</f>
        <v>16693203.32</v>
      </c>
      <c r="G61" s="111">
        <f>'4. Asset Ownership (C)'!AJ36</f>
        <v>17168949.690000001</v>
      </c>
      <c r="H61" s="111">
        <f>'4. Asset Ownership (C)'!AK36</f>
        <v>17383561.561124999</v>
      </c>
      <c r="I61" s="111">
        <f>'4. Asset Ownership (C)'!AL36</f>
        <v>17600856.080639061</v>
      </c>
      <c r="J61" s="111">
        <f>'4. Asset Ownership (C)'!AM36</f>
        <v>17820866.781647049</v>
      </c>
      <c r="K61" s="111">
        <f>'4. Asset Ownership (C)'!AN36</f>
        <v>18043627.616417635</v>
      </c>
      <c r="L61" s="111">
        <f>'4. Asset Ownership (C)'!AO36</f>
        <v>18269172.961622857</v>
      </c>
      <c r="M61" s="111">
        <f>'4. Asset Ownership (C)'!AP36</f>
        <v>18497537.623643141</v>
      </c>
      <c r="N61" s="111">
        <f>'4. Asset Ownership (C)'!AQ36</f>
        <v>18728756.843938679</v>
      </c>
      <c r="O61" s="111">
        <f>'4. Asset Ownership (C)'!AR36</f>
        <v>18962866.30448791</v>
      </c>
      <c r="P61" s="111">
        <f>'4. Asset Ownership (C)'!AS36</f>
        <v>19199902.133294009</v>
      </c>
      <c r="Q61" s="111">
        <f>'4. Asset Ownership (C)'!AT36</f>
        <v>19439900.909960184</v>
      </c>
    </row>
    <row r="62" spans="1:17" s="142" customFormat="1">
      <c r="A62" s="142" t="s">
        <v>363</v>
      </c>
      <c r="B62" s="177">
        <f>NPV('AMX Global Tab (C)'!$B$13,'Scope Summary'!F62:M62)</f>
        <v>110347724.10971794</v>
      </c>
      <c r="C62" s="175">
        <f>NPV('AMX Global Tab (C)'!$B$13,'Scope Summary'!E62:AA62)</f>
        <v>152481368.70293567</v>
      </c>
      <c r="D62" s="178">
        <f t="shared" si="21"/>
        <v>153217035.50412863</v>
      </c>
      <c r="E62" s="110">
        <f>SUM(E59:E61)</f>
        <v>16839400.917199999</v>
      </c>
      <c r="F62" s="110">
        <f>SUM(F59:F61)</f>
        <v>18056791.32</v>
      </c>
      <c r="G62" s="110">
        <f t="shared" ref="G62:M62" si="22">SUM(G59:G61)</f>
        <v>18532537.690000001</v>
      </c>
      <c r="H62" s="110">
        <f t="shared" si="22"/>
        <v>18776807.201125</v>
      </c>
      <c r="I62" s="110">
        <f t="shared" si="22"/>
        <v>19035899.08983906</v>
      </c>
      <c r="J62" s="110">
        <f t="shared" si="22"/>
        <v>19298961.08112305</v>
      </c>
      <c r="K62" s="110">
        <f t="shared" si="22"/>
        <v>19566064.744877916</v>
      </c>
      <c r="L62" s="110">
        <f t="shared" si="22"/>
        <v>19837283.203936946</v>
      </c>
      <c r="M62" s="110">
        <f t="shared" si="22"/>
        <v>20112691.173226655</v>
      </c>
      <c r="N62" s="110">
        <f t="shared" ref="N62:Q62" si="23">SUM(N59:N61)</f>
        <v>19944595.38881132</v>
      </c>
      <c r="O62" s="110">
        <f t="shared" si="23"/>
        <v>20215180.005706731</v>
      </c>
      <c r="P62" s="110">
        <f t="shared" si="23"/>
        <v>20489785.245549396</v>
      </c>
      <c r="Q62" s="110">
        <f t="shared" si="23"/>
        <v>20768480.515583232</v>
      </c>
    </row>
    <row r="63" spans="1:17">
      <c r="B63" s="171"/>
      <c r="C63" s="295"/>
      <c r="D63" s="172"/>
    </row>
    <row r="64" spans="1:17" ht="15" thickBot="1">
      <c r="B64" s="171"/>
      <c r="C64" s="295"/>
      <c r="D64" s="172"/>
      <c r="E64" s="118"/>
      <c r="F64" s="118"/>
      <c r="G64" s="118"/>
      <c r="H64" s="118"/>
      <c r="I64" s="118"/>
      <c r="J64" s="118"/>
      <c r="K64" s="118"/>
      <c r="L64" s="118"/>
      <c r="M64" s="118"/>
    </row>
    <row r="65" spans="1:30" ht="15" thickBot="1">
      <c r="A65" s="113" t="s">
        <v>461</v>
      </c>
      <c r="B65" s="378">
        <f>B44+B51+B56+B62</f>
        <v>120121452.77229995</v>
      </c>
      <c r="C65" s="378">
        <f t="shared" ref="C65:E65" si="24">C44+C51+C56+C62</f>
        <v>163461604.89862719</v>
      </c>
      <c r="D65" s="379">
        <f t="shared" si="24"/>
        <v>167293143.25565192</v>
      </c>
      <c r="E65" s="380">
        <f t="shared" si="24"/>
        <v>16839400.917199999</v>
      </c>
      <c r="F65" s="380">
        <f>F44+F51+F56+F62</f>
        <v>18056791.32</v>
      </c>
      <c r="G65" s="380">
        <f t="shared" ref="G65:M65" si="25">G44+G51+G56+G62</f>
        <v>19582025.725437906</v>
      </c>
      <c r="H65" s="380">
        <f t="shared" si="25"/>
        <v>21156719.661233529</v>
      </c>
      <c r="I65" s="380">
        <f t="shared" si="25"/>
        <v>22145418.211750843</v>
      </c>
      <c r="J65" s="380">
        <f t="shared" si="25"/>
        <v>21362860.986716818</v>
      </c>
      <c r="K65" s="380">
        <f t="shared" si="25"/>
        <v>21376615.900139496</v>
      </c>
      <c r="L65" s="380">
        <f t="shared" si="25"/>
        <v>21702150.893856373</v>
      </c>
      <c r="M65" s="380">
        <f t="shared" si="25"/>
        <v>21910560.556516945</v>
      </c>
      <c r="N65" s="380">
        <f t="shared" ref="N65:Q65" si="26">N44+N51+N56+N62</f>
        <v>21373062.816511303</v>
      </c>
      <c r="O65" s="380">
        <f t="shared" si="26"/>
        <v>21198004.510372698</v>
      </c>
      <c r="P65" s="380">
        <f t="shared" si="26"/>
        <v>21502094.48535534</v>
      </c>
      <c r="Q65" s="381">
        <f t="shared" si="26"/>
        <v>21811159.032583356</v>
      </c>
    </row>
    <row r="66" spans="1:30" s="32" customFormat="1" ht="15" thickBot="1">
      <c r="A66" s="402" t="s">
        <v>779</v>
      </c>
      <c r="B66" s="403">
        <f>B44+B51+B56+B59+B60</f>
        <v>18191528.202297613</v>
      </c>
      <c r="C66" s="403">
        <f t="shared" ref="C66:E66" si="27">C44+C51+C56+C59+C60</f>
        <v>21368734.855163991</v>
      </c>
      <c r="D66" s="404">
        <f t="shared" si="27"/>
        <v>25815367.620557167</v>
      </c>
      <c r="E66" s="405">
        <f t="shared" si="27"/>
        <v>461000</v>
      </c>
      <c r="F66" s="405">
        <f>F44+F51+F56+F59+F60</f>
        <v>1363588</v>
      </c>
      <c r="G66" s="405">
        <f>G44+G51+G56+G59+G60</f>
        <v>2413076.0354379062</v>
      </c>
      <c r="H66" s="405">
        <f t="shared" ref="H66:M66" si="28">H44+H51+H56+H59+H60</f>
        <v>3773158.100108529</v>
      </c>
      <c r="I66" s="405">
        <f t="shared" si="28"/>
        <v>4544562.1311117848</v>
      </c>
      <c r="J66" s="405">
        <f t="shared" si="28"/>
        <v>3541994.2050697668</v>
      </c>
      <c r="K66" s="405">
        <f t="shared" si="28"/>
        <v>3332988.28372186</v>
      </c>
      <c r="L66" s="405">
        <f t="shared" si="28"/>
        <v>3432977.9322335161</v>
      </c>
      <c r="M66" s="405">
        <f t="shared" si="28"/>
        <v>3413022.9328738041</v>
      </c>
      <c r="N66" s="405">
        <f t="shared" ref="N66:Q66" si="29">N44+N51+N56+N59+N60</f>
        <v>2644305.9725726265</v>
      </c>
      <c r="O66" s="405">
        <f t="shared" si="29"/>
        <v>2235138.2058847873</v>
      </c>
      <c r="P66" s="405">
        <f t="shared" si="29"/>
        <v>2302192.3520613308</v>
      </c>
      <c r="Q66" s="404">
        <f t="shared" si="29"/>
        <v>2371258.1226231707</v>
      </c>
    </row>
    <row r="67" spans="1:30" ht="15" thickBot="1">
      <c r="B67" s="171"/>
      <c r="C67" s="295"/>
      <c r="D67" s="172"/>
    </row>
    <row r="68" spans="1:30" ht="29">
      <c r="A68" s="71" t="s">
        <v>489</v>
      </c>
      <c r="B68" s="189" t="s">
        <v>772</v>
      </c>
      <c r="C68" s="371" t="s">
        <v>773</v>
      </c>
      <c r="D68" s="190" t="s">
        <v>771</v>
      </c>
    </row>
    <row r="69" spans="1:30">
      <c r="A69" s="142" t="s">
        <v>11</v>
      </c>
      <c r="B69" s="188">
        <f>B8+B17</f>
        <v>317452779.71899748</v>
      </c>
      <c r="C69" s="373">
        <f>C8+C17</f>
        <v>318425840.76201493</v>
      </c>
      <c r="D69" s="176">
        <f>SUM(F69:M69)</f>
        <v>456040128.28363621</v>
      </c>
      <c r="E69" s="323">
        <f t="shared" ref="E69:AA69" si="30">E8+E17</f>
        <v>153281.25</v>
      </c>
      <c r="F69" s="323">
        <f t="shared" si="30"/>
        <v>19793828.009456668</v>
      </c>
      <c r="G69" s="323">
        <f>G8+G17</f>
        <v>32342118.307692379</v>
      </c>
      <c r="H69" s="323">
        <f t="shared" si="30"/>
        <v>76704140.577343047</v>
      </c>
      <c r="I69" s="323">
        <f t="shared" si="30"/>
        <v>63560675.937072933</v>
      </c>
      <c r="J69" s="323">
        <f t="shared" si="30"/>
        <v>65786296.585617647</v>
      </c>
      <c r="K69" s="323">
        <f t="shared" si="30"/>
        <v>67759885.48318617</v>
      </c>
      <c r="L69" s="323">
        <f t="shared" si="30"/>
        <v>69792682.047681749</v>
      </c>
      <c r="M69" s="323">
        <f t="shared" si="30"/>
        <v>60300501.335585594</v>
      </c>
      <c r="N69" s="323">
        <f t="shared" si="30"/>
        <v>588642.75358512939</v>
      </c>
      <c r="O69" s="323">
        <f t="shared" si="30"/>
        <v>502476.37930266297</v>
      </c>
      <c r="P69" s="323">
        <f t="shared" si="30"/>
        <v>507828.81371840462</v>
      </c>
      <c r="Q69" s="323">
        <f t="shared" si="30"/>
        <v>523063.67812995671</v>
      </c>
      <c r="R69" s="323">
        <f t="shared" si="30"/>
        <v>0</v>
      </c>
      <c r="S69" s="323">
        <f t="shared" si="30"/>
        <v>0</v>
      </c>
      <c r="T69" s="323">
        <f t="shared" si="30"/>
        <v>0</v>
      </c>
      <c r="U69" s="323">
        <f t="shared" si="30"/>
        <v>0</v>
      </c>
      <c r="V69" s="323">
        <f t="shared" si="30"/>
        <v>0</v>
      </c>
      <c r="W69" s="323">
        <f t="shared" si="30"/>
        <v>0</v>
      </c>
      <c r="X69" s="323">
        <f t="shared" si="30"/>
        <v>0</v>
      </c>
      <c r="Y69" s="323">
        <f t="shared" si="30"/>
        <v>0</v>
      </c>
      <c r="Z69" s="323">
        <f t="shared" si="30"/>
        <v>0</v>
      </c>
      <c r="AA69" s="323">
        <f t="shared" si="30"/>
        <v>0</v>
      </c>
    </row>
    <row r="70" spans="1:30">
      <c r="A70" s="142" t="s">
        <v>1</v>
      </c>
      <c r="B70" s="188">
        <f>B44+B51</f>
        <v>6928269.5067415256</v>
      </c>
      <c r="C70" s="373">
        <f>C44+C51</f>
        <v>8340173.8874335298</v>
      </c>
      <c r="D70" s="176">
        <f t="shared" ref="D70:D72" si="31">SUM(F70:M70)</f>
        <v>10388357.751523286</v>
      </c>
      <c r="E70" s="323">
        <f t="shared" ref="E70:AA70" si="32">E44+E51</f>
        <v>0</v>
      </c>
      <c r="F70" s="323">
        <f t="shared" si="32"/>
        <v>0</v>
      </c>
      <c r="G70" s="323">
        <f t="shared" si="32"/>
        <v>484033.03543790587</v>
      </c>
      <c r="H70" s="323">
        <f>H44+H51</f>
        <v>1316857.0601085287</v>
      </c>
      <c r="I70" s="323">
        <f t="shared" si="32"/>
        <v>1356362.7719117845</v>
      </c>
      <c r="J70" s="323">
        <f t="shared" si="32"/>
        <v>1757816.6555937668</v>
      </c>
      <c r="K70" s="323">
        <f t="shared" si="32"/>
        <v>1810551.1552615797</v>
      </c>
      <c r="L70" s="323">
        <f t="shared" si="32"/>
        <v>1864867.6899194273</v>
      </c>
      <c r="M70" s="323">
        <f t="shared" si="32"/>
        <v>1797869.3832902927</v>
      </c>
      <c r="N70" s="323">
        <f t="shared" si="32"/>
        <v>1428467.427699985</v>
      </c>
      <c r="O70" s="323">
        <f t="shared" si="32"/>
        <v>982824.50466596615</v>
      </c>
      <c r="P70" s="323">
        <f t="shared" si="32"/>
        <v>1012309.2398059453</v>
      </c>
      <c r="Q70" s="323">
        <f t="shared" si="32"/>
        <v>1042678.5170001236</v>
      </c>
      <c r="R70" s="323">
        <f t="shared" si="32"/>
        <v>0</v>
      </c>
      <c r="S70" s="323">
        <f t="shared" si="32"/>
        <v>0</v>
      </c>
      <c r="T70" s="323">
        <f t="shared" si="32"/>
        <v>0</v>
      </c>
      <c r="U70" s="323">
        <f t="shared" si="32"/>
        <v>0</v>
      </c>
      <c r="V70" s="323">
        <f t="shared" si="32"/>
        <v>0</v>
      </c>
      <c r="W70" s="323">
        <f t="shared" si="32"/>
        <v>0</v>
      </c>
      <c r="X70" s="323">
        <f t="shared" si="32"/>
        <v>0</v>
      </c>
      <c r="Y70" s="323">
        <f t="shared" si="32"/>
        <v>0</v>
      </c>
      <c r="Z70" s="323">
        <f t="shared" si="32"/>
        <v>0</v>
      </c>
      <c r="AA70" s="323">
        <f t="shared" si="32"/>
        <v>0</v>
      </c>
    </row>
    <row r="71" spans="1:30" s="32" customFormat="1">
      <c r="A71" s="288" t="s">
        <v>802</v>
      </c>
      <c r="B71" s="188"/>
      <c r="C71" s="373"/>
      <c r="D71" s="176"/>
      <c r="E71" s="425"/>
      <c r="F71" s="425"/>
      <c r="G71" s="425"/>
      <c r="H71" s="425">
        <f>'GTZ RC DC Cost Benefit'!J13</f>
        <v>841399.79</v>
      </c>
      <c r="I71" s="425">
        <f>'GTZ RC DC Cost Benefit'!K13</f>
        <v>866641.78369999991</v>
      </c>
      <c r="J71" s="425">
        <f>'GTZ RC DC Cost Benefit'!L13</f>
        <v>892641.03721099976</v>
      </c>
      <c r="K71" s="425">
        <f>'GTZ RC DC Cost Benefit'!M13</f>
        <v>919420.26832733001</v>
      </c>
      <c r="L71" s="425">
        <f>'GTZ RC DC Cost Benefit'!N13</f>
        <v>947002.87637714995</v>
      </c>
      <c r="M71" s="425">
        <f>'GTZ RC DC Cost Benefit'!O13</f>
        <v>975412.96266846429</v>
      </c>
      <c r="N71" s="425">
        <f>'GTZ RC DC Cost Benefit'!P13</f>
        <v>1004675.3515485183</v>
      </c>
      <c r="O71" s="425">
        <f>'GTZ RC DC Cost Benefit'!Q13</f>
        <v>1034815.6120949738</v>
      </c>
      <c r="P71" s="425">
        <f>'GTZ RC DC Cost Benefit'!R13</f>
        <v>1065860.0804578229</v>
      </c>
      <c r="Q71" s="425">
        <f>'GTZ RC DC Cost Benefit'!S13</f>
        <v>1097835.8828715575</v>
      </c>
      <c r="R71" s="425">
        <f>'GTZ RC DC Cost Benefit'!T13</f>
        <v>1130770.959357704</v>
      </c>
      <c r="S71" s="425">
        <f>'GTZ RC DC Cost Benefit'!U13</f>
        <v>1164694.0881384355</v>
      </c>
      <c r="T71" s="425">
        <f>'GTZ RC DC Cost Benefit'!V13</f>
        <v>1199634.9107825886</v>
      </c>
      <c r="U71" s="425">
        <f>'GTZ RC DC Cost Benefit'!W13</f>
        <v>1235623.9581060661</v>
      </c>
      <c r="V71" s="425">
        <f>'GTZ RC DC Cost Benefit'!X13</f>
        <v>1272692.6768492479</v>
      </c>
      <c r="W71" s="425">
        <f>'GTZ RC DC Cost Benefit'!Y13</f>
        <v>1310873.4571547257</v>
      </c>
      <c r="X71" s="425">
        <f>'GTZ RC DC Cost Benefit'!Z13</f>
        <v>1350199.6608693672</v>
      </c>
      <c r="Y71" s="425">
        <f>'GTZ RC DC Cost Benefit'!AA13</f>
        <v>1390705.6506954483</v>
      </c>
      <c r="Z71" s="425">
        <f>'GTZ RC DC Cost Benefit'!AB13</f>
        <v>1432426.8202163116</v>
      </c>
      <c r="AA71" s="425">
        <f>'GTZ RC DC Cost Benefit'!AC13</f>
        <v>1475399.624822801</v>
      </c>
    </row>
    <row r="72" spans="1:30" s="32" customFormat="1">
      <c r="A72" s="191" t="s">
        <v>801</v>
      </c>
      <c r="B72" s="177">
        <f>SUM(B69:B70)</f>
        <v>324381049.225739</v>
      </c>
      <c r="C72" s="175">
        <f>SUM(C69:C70)</f>
        <v>326766014.64944845</v>
      </c>
      <c r="D72" s="178">
        <f t="shared" si="31"/>
        <v>15830876.46980723</v>
      </c>
      <c r="E72" s="426">
        <f t="shared" ref="E72:F72" si="33">SUM(E70:E71)</f>
        <v>0</v>
      </c>
      <c r="F72" s="426">
        <f t="shared" si="33"/>
        <v>0</v>
      </c>
      <c r="G72" s="426">
        <f>SUM(G70:G71)</f>
        <v>484033.03543790587</v>
      </c>
      <c r="H72" s="426">
        <f>SUM(H70:H71)</f>
        <v>2158256.8501085285</v>
      </c>
      <c r="I72" s="426">
        <f t="shared" ref="I72:AA72" si="34">SUM(I70:I71)</f>
        <v>2223004.5556117846</v>
      </c>
      <c r="J72" s="426">
        <f t="shared" si="34"/>
        <v>2650457.6928047668</v>
      </c>
      <c r="K72" s="426">
        <f t="shared" si="34"/>
        <v>2729971.4235889097</v>
      </c>
      <c r="L72" s="426">
        <f t="shared" si="34"/>
        <v>2811870.5662965775</v>
      </c>
      <c r="M72" s="426">
        <f t="shared" si="34"/>
        <v>2773282.3459587572</v>
      </c>
      <c r="N72" s="426">
        <f t="shared" si="34"/>
        <v>2433142.779248503</v>
      </c>
      <c r="O72" s="426">
        <f t="shared" si="34"/>
        <v>2017640.1167609398</v>
      </c>
      <c r="P72" s="426">
        <f t="shared" si="34"/>
        <v>2078169.3202637681</v>
      </c>
      <c r="Q72" s="426">
        <f t="shared" si="34"/>
        <v>2140514.3998716809</v>
      </c>
      <c r="R72" s="426">
        <f t="shared" si="34"/>
        <v>1130770.959357704</v>
      </c>
      <c r="S72" s="426">
        <f t="shared" si="34"/>
        <v>1164694.0881384355</v>
      </c>
      <c r="T72" s="426">
        <f t="shared" si="34"/>
        <v>1199634.9107825886</v>
      </c>
      <c r="U72" s="426">
        <f t="shared" si="34"/>
        <v>1235623.9581060661</v>
      </c>
      <c r="V72" s="426">
        <f t="shared" si="34"/>
        <v>1272692.6768492479</v>
      </c>
      <c r="W72" s="426">
        <f t="shared" si="34"/>
        <v>1310873.4571547257</v>
      </c>
      <c r="X72" s="426">
        <f t="shared" si="34"/>
        <v>1350199.6608693672</v>
      </c>
      <c r="Y72" s="426">
        <f t="shared" si="34"/>
        <v>1390705.6506954483</v>
      </c>
      <c r="Z72" s="426">
        <f t="shared" si="34"/>
        <v>1432426.8202163116</v>
      </c>
      <c r="AA72" s="426">
        <f t="shared" si="34"/>
        <v>1475399.624822801</v>
      </c>
    </row>
    <row r="73" spans="1:30" ht="15" thickBot="1">
      <c r="B73" s="171"/>
      <c r="C73" s="295"/>
      <c r="D73" s="172"/>
    </row>
    <row r="74" spans="1:30" ht="29">
      <c r="B74" s="189" t="s">
        <v>772</v>
      </c>
      <c r="C74" s="371" t="s">
        <v>773</v>
      </c>
      <c r="D74" s="399" t="s">
        <v>778</v>
      </c>
    </row>
    <row r="75" spans="1:30">
      <c r="B75" s="171"/>
      <c r="C75" s="295"/>
      <c r="D75" s="172"/>
      <c r="E75" s="321">
        <v>2015</v>
      </c>
      <c r="F75" s="321">
        <v>2016</v>
      </c>
      <c r="G75" s="321">
        <v>2017</v>
      </c>
      <c r="H75" s="321">
        <v>2018</v>
      </c>
      <c r="I75" s="321">
        <v>2019</v>
      </c>
      <c r="J75" s="321">
        <v>2020</v>
      </c>
      <c r="K75" s="321">
        <v>2021</v>
      </c>
      <c r="L75" s="321">
        <v>2022</v>
      </c>
      <c r="M75" s="321">
        <v>2023</v>
      </c>
      <c r="N75" s="321">
        <v>2024</v>
      </c>
      <c r="O75" s="321">
        <v>2025</v>
      </c>
      <c r="P75" s="321">
        <v>2026</v>
      </c>
      <c r="Q75" s="321">
        <v>2027</v>
      </c>
      <c r="R75" s="321">
        <v>2028</v>
      </c>
      <c r="S75" s="321">
        <v>2029</v>
      </c>
      <c r="T75" s="321">
        <v>2030</v>
      </c>
      <c r="U75" s="321">
        <v>2031</v>
      </c>
      <c r="V75" s="321">
        <v>2032</v>
      </c>
      <c r="W75" s="321">
        <v>2033</v>
      </c>
      <c r="X75" s="321">
        <v>2034</v>
      </c>
      <c r="Y75" s="321">
        <v>2035</v>
      </c>
      <c r="Z75" s="321">
        <v>2036</v>
      </c>
      <c r="AA75" s="321">
        <v>2037</v>
      </c>
    </row>
    <row r="76" spans="1:30">
      <c r="A76" s="439" t="s">
        <v>775</v>
      </c>
      <c r="B76" s="175">
        <f>NPV('AMX Global Tab (C)'!$B$13,'Scope Summary'!F76:M76)</f>
        <v>-1825035.4549221459</v>
      </c>
      <c r="C76" s="296">
        <f>NPV('AMX Global Tab (C)'!$B$13,'Scope Summary'!F76:AA76)</f>
        <v>-1825035.4549221459</v>
      </c>
      <c r="D76" s="176">
        <f>SUM(F76:AA76)</f>
        <v>-1793018.4775645086</v>
      </c>
      <c r="E76" s="322"/>
      <c r="F76" s="440"/>
      <c r="G76" s="440">
        <f>'MM Repl Benefit'!G42</f>
        <v>-920820</v>
      </c>
      <c r="H76" s="440">
        <f>'MM Repl Benefit'!H42</f>
        <v>-1102472.0030400001</v>
      </c>
      <c r="I76" s="440">
        <f>'MM Repl Benefit'!I42</f>
        <v>-1766138.9909700141</v>
      </c>
      <c r="J76" s="440">
        <f>'MM Repl Benefit'!J42</f>
        <v>692906.3892156377</v>
      </c>
      <c r="K76" s="440">
        <f>'MM Repl Benefit'!K42</f>
        <v>885982.95814365114</v>
      </c>
      <c r="L76" s="440">
        <f>'MM Repl Benefit'!L42</f>
        <v>417523.16908621707</v>
      </c>
      <c r="M76" s="440">
        <f>'MM Repl Benefit'!M42</f>
        <v>0</v>
      </c>
      <c r="N76" s="440">
        <f>'MM Repl Benefit'!N42</f>
        <v>0</v>
      </c>
      <c r="O76" s="440">
        <f>'MM Repl Benefit'!O42</f>
        <v>0</v>
      </c>
      <c r="P76" s="440">
        <f>'MM Repl Benefit'!P42</f>
        <v>0</v>
      </c>
      <c r="Q76" s="440">
        <f>'MM Repl Benefit'!Q42</f>
        <v>0</v>
      </c>
      <c r="R76" s="440">
        <f>'MM Repl Benefit'!R42</f>
        <v>0</v>
      </c>
      <c r="S76" s="440">
        <f>'MM Repl Benefit'!S42</f>
        <v>0</v>
      </c>
      <c r="T76" s="440">
        <f>'MM Repl Benefit'!T42</f>
        <v>0</v>
      </c>
      <c r="U76" s="440">
        <f>'MM Repl Benefit'!U42</f>
        <v>0</v>
      </c>
      <c r="V76" s="440">
        <f>'MM Repl Benefit'!V42</f>
        <v>0</v>
      </c>
      <c r="W76" s="440">
        <f>'MM Repl Benefit'!W42</f>
        <v>0</v>
      </c>
      <c r="X76" s="440">
        <f>'MM Repl Benefit'!X42</f>
        <v>0</v>
      </c>
      <c r="Y76" s="440">
        <f>'MM Repl Benefit'!Y42</f>
        <v>0</v>
      </c>
      <c r="Z76" s="440">
        <f>'MM Repl Benefit'!Z42</f>
        <v>0</v>
      </c>
      <c r="AA76" s="440">
        <f>'MM Repl Benefit'!AA42</f>
        <v>0</v>
      </c>
      <c r="AB76" s="323"/>
    </row>
    <row r="77" spans="1:30">
      <c r="A77" s="439" t="s">
        <v>776</v>
      </c>
      <c r="B77" s="175">
        <f>NPV('AMX Global Tab (C)'!$B$13,'Scope Summary'!F77:M77)</f>
        <v>-14777355.048810665</v>
      </c>
      <c r="C77" s="296">
        <f>NPV('AMX Global Tab (C)'!$B$13,'Scope Summary'!F77:AA77)</f>
        <v>-133636277.23752756</v>
      </c>
      <c r="D77" s="176">
        <f t="shared" ref="D77:D78" si="35">SUM(F77:AA77)</f>
        <v>-436413118.3774448</v>
      </c>
      <c r="E77" s="322">
        <f>'CVR Benefit'!D24+'CVR Benefit'!D31</f>
        <v>409451.924827134</v>
      </c>
      <c r="F77" s="440">
        <f>-('CVR Benefit'!E24+'CVR Benefit'!E31)</f>
        <v>-472515.83063646668</v>
      </c>
      <c r="G77" s="440">
        <f>-('CVR Benefit'!F24+'CVR Benefit'!F31)</f>
        <v>-1121646.366565322</v>
      </c>
      <c r="H77" s="440">
        <f>-('CVR Benefit'!G24+'CVR Benefit'!G31)</f>
        <v>-1399019.7516408325</v>
      </c>
      <c r="I77" s="440">
        <f>-('CVR Benefit'!H24+'CVR Benefit'!H31)</f>
        <v>-1828140.1106610503</v>
      </c>
      <c r="J77" s="440">
        <f>-('CVR Benefit'!I24+'CVR Benefit'!I31)</f>
        <v>-2276902.2817167002</v>
      </c>
      <c r="K77" s="440">
        <f>-('CVR Benefit'!J24+'CVR Benefit'!J31)</f>
        <v>-3413957.0670624487</v>
      </c>
      <c r="L77" s="440">
        <f>-('CVR Benefit'!K24+'CVR Benefit'!K31)</f>
        <v>-5306437.6527448967</v>
      </c>
      <c r="M77" s="440">
        <f>-('CVR Benefit'!L24+'CVR Benefit'!L31)</f>
        <v>-7315096.1665784493</v>
      </c>
      <c r="N77" s="440">
        <f>-('CVR Benefit'!M24+'CVR Benefit'!M31)</f>
        <v>-9491159.9165144302</v>
      </c>
      <c r="O77" s="440">
        <f>-('CVR Benefit'!N24+'CVR Benefit'!N31)</f>
        <v>-12119115.436519273</v>
      </c>
      <c r="P77" s="440">
        <f>-('CVR Benefit'!O24+'CVR Benefit'!O31)</f>
        <v>-15636994.843189754</v>
      </c>
      <c r="Q77" s="440">
        <f>-('CVR Benefit'!P24+'CVR Benefit'!P31)</f>
        <v>-18391477.947009601</v>
      </c>
      <c r="R77" s="440">
        <f>-('CVR Benefit'!Q24+'CVR Benefit'!Q31)</f>
        <v>-21434130.305964351</v>
      </c>
      <c r="S77" s="440">
        <f>-('CVR Benefit'!R24+'CVR Benefit'!R31)</f>
        <v>-24927475.302055508</v>
      </c>
      <c r="T77" s="440">
        <f>-('CVR Benefit'!S24+'CVR Benefit'!S31)</f>
        <v>-28644268.275869071</v>
      </c>
      <c r="U77" s="440">
        <f>-('CVR Benefit'!T24+'CVR Benefit'!T31)</f>
        <v>-31892640.256375775</v>
      </c>
      <c r="V77" s="440">
        <f>-('CVR Benefit'!U24+'CVR Benefit'!U31)</f>
        <v>-36210150.951070793</v>
      </c>
      <c r="W77" s="440">
        <f>-('CVR Benefit'!V24+'CVR Benefit'!V31)</f>
        <v>-40194963.477211609</v>
      </c>
      <c r="X77" s="440">
        <f>-('CVR Benefit'!W24+'CVR Benefit'!W31)</f>
        <v>-42699601.219920278</v>
      </c>
      <c r="Y77" s="440">
        <f>-('CVR Benefit'!X24+'CVR Benefit'!X31)</f>
        <v>-43879141.739379399</v>
      </c>
      <c r="Z77" s="440">
        <f>-('CVR Benefit'!Y24+'CVR Benefit'!Y31)</f>
        <v>-43879141.739379399</v>
      </c>
      <c r="AA77" s="440">
        <f>-('CVR Benefit'!Z24+'CVR Benefit'!Z31)</f>
        <v>-43879141.739379399</v>
      </c>
      <c r="AB77" s="323"/>
    </row>
    <row r="78" spans="1:30">
      <c r="A78" s="439" t="s">
        <v>777</v>
      </c>
      <c r="B78" s="175">
        <f>NPV('AMX Global Tab (C)'!$B$13,'Scope Summary'!F78:M78)</f>
        <v>-89537.587123096702</v>
      </c>
      <c r="C78" s="296">
        <f>NPV('AMX Global Tab (C)'!$B$13,'Scope Summary'!F78:AA78)</f>
        <v>-492944.87231495394</v>
      </c>
      <c r="D78" s="176">
        <f t="shared" si="35"/>
        <v>-1477584.3021546213</v>
      </c>
      <c r="E78" s="322">
        <f>'DA Benefit'!E4</f>
        <v>0</v>
      </c>
      <c r="F78" s="440">
        <f>'DA Benefit'!F4</f>
        <v>0</v>
      </c>
      <c r="G78" s="440">
        <f>'DA Benefit'!G4</f>
        <v>0</v>
      </c>
      <c r="H78" s="440">
        <f>'DA Benefit'!H4</f>
        <v>0</v>
      </c>
      <c r="I78" s="440">
        <f>-'DA Benefit'!I4</f>
        <v>-16390.904999999999</v>
      </c>
      <c r="J78" s="440">
        <f>-'DA Benefit'!J4</f>
        <v>-22285.074438</v>
      </c>
      <c r="K78" s="440">
        <f>-'DA Benefit'!K4</f>
        <v>-28518.142227780001</v>
      </c>
      <c r="L78" s="440">
        <f>-'DA Benefit'!L4</f>
        <v>-35105.1375179526</v>
      </c>
      <c r="M78" s="440">
        <f>-'DA Benefit'!M4</f>
        <v>-42061.686197530558</v>
      </c>
      <c r="N78" s="440">
        <f>-'DA Benefit'!N4</f>
        <v>-49404.033174117038</v>
      </c>
      <c r="O78" s="440">
        <f>-'DA Benefit'!O4</f>
        <v>-57149.065451720926</v>
      </c>
      <c r="P78" s="440">
        <f>-'DA Benefit'!P4</f>
        <v>-65314.336036124339</v>
      </c>
      <c r="Q78" s="440">
        <f>-'DA Benefit'!Q4</f>
        <v>-73918.088696685401</v>
      </c>
      <c r="R78" s="440">
        <f>-'DA Benefit'!R4</f>
        <v>-82979.283614447631</v>
      </c>
      <c r="S78" s="440">
        <f>-'DA Benefit'!S4</f>
        <v>-92517.623947448577</v>
      </c>
      <c r="T78" s="440">
        <f>-'DA Benefit'!T4</f>
        <v>-102553.58334517658</v>
      </c>
      <c r="U78" s="440">
        <f>-'DA Benefit'!U4</f>
        <v>-105630.19084553188</v>
      </c>
      <c r="V78" s="440">
        <f>-'DA Benefit'!V4</f>
        <v>-108799.09657089785</v>
      </c>
      <c r="W78" s="440">
        <f>-'DA Benefit'!W4</f>
        <v>-112063.06946802477</v>
      </c>
      <c r="X78" s="440">
        <f>-'DA Benefit'!X4</f>
        <v>-115424.96155206554</v>
      </c>
      <c r="Y78" s="440">
        <f>-'DA Benefit'!Y4</f>
        <v>-118887.7103986275</v>
      </c>
      <c r="Z78" s="440">
        <f>-'DA Benefit'!Z4</f>
        <v>-122454.34171058632</v>
      </c>
      <c r="AA78" s="440">
        <f>-'DA Benefit'!AA4</f>
        <v>-126127.97196190392</v>
      </c>
      <c r="AB78" s="323"/>
    </row>
    <row r="79" spans="1:30" s="320" customFormat="1">
      <c r="A79" s="439" t="s">
        <v>800</v>
      </c>
      <c r="B79" s="175"/>
      <c r="C79" s="296"/>
      <c r="D79" s="176"/>
      <c r="E79" s="322"/>
      <c r="F79" s="440"/>
      <c r="G79" s="440"/>
      <c r="H79" s="440">
        <f>'GTZ RC DC Cost Benefit'!J7</f>
        <v>-2287496.0225061169</v>
      </c>
      <c r="I79" s="440">
        <f>'GTZ RC DC Cost Benefit'!K7</f>
        <v>-4312899.280399668</v>
      </c>
      <c r="J79" s="440">
        <f>'GTZ RC DC Cost Benefit'!L7</f>
        <v>-6457767.9873465775</v>
      </c>
      <c r="K79" s="440">
        <f>'GTZ RC DC Cost Benefit'!M7</f>
        <v>-8727447.2073579412</v>
      </c>
      <c r="L79" s="440">
        <f>'GTZ RC DC Cost Benefit'!N7</f>
        <v>-11127495.189381374</v>
      </c>
      <c r="M79" s="440">
        <f>'GTZ RC DC Cost Benefit'!O7</f>
        <v>-13663691.34783959</v>
      </c>
      <c r="N79" s="440">
        <f>'GTZ RC DC Cost Benefit'!P7</f>
        <v>-16342044.530134857</v>
      </c>
      <c r="O79" s="440">
        <f>'GTZ RC DC Cost Benefit'!Q7</f>
        <v>-19168801.581154786</v>
      </c>
      <c r="P79" s="440">
        <f>'GTZ RC DC Cost Benefit'!R7</f>
        <v>-22150456.215158783</v>
      </c>
      <c r="Q79" s="440">
        <f>'GTZ RC DC Cost Benefit'!S7</f>
        <v>-25293758.205779981</v>
      </c>
      <c r="R79" s="440">
        <f>'GTZ RC DC Cost Benefit'!T7</f>
        <v>-26052570.951953385</v>
      </c>
      <c r="S79" s="440">
        <f>'GTZ RC DC Cost Benefit'!U7</f>
        <v>-26834148.080511987</v>
      </c>
      <c r="T79" s="440">
        <f>'GTZ RC DC Cost Benefit'!V7</f>
        <v>-27639172.522927348</v>
      </c>
      <c r="U79" s="440">
        <f>'GTZ RC DC Cost Benefit'!W7</f>
        <v>-28468347.69861516</v>
      </c>
      <c r="V79" s="440">
        <f>'GTZ RC DC Cost Benefit'!X7</f>
        <v>-29322398.129573621</v>
      </c>
      <c r="W79" s="440">
        <f>'GTZ RC DC Cost Benefit'!Y7</f>
        <v>-30202070.073460832</v>
      </c>
      <c r="X79" s="440">
        <f>'GTZ RC DC Cost Benefit'!Z7</f>
        <v>-31108132.175664656</v>
      </c>
      <c r="Y79" s="440">
        <f>'GTZ RC DC Cost Benefit'!AA7</f>
        <v>-32041376.140934594</v>
      </c>
      <c r="Z79" s="440">
        <f>'GTZ RC DC Cost Benefit'!AB7</f>
        <v>-33002617.425162632</v>
      </c>
      <c r="AA79" s="440">
        <f>'GTZ RC DC Cost Benefit'!AC7</f>
        <v>-33992695.947917506</v>
      </c>
      <c r="AB79" s="323">
        <v>-35012476.82635504</v>
      </c>
      <c r="AC79" s="323">
        <v>-36062851.131145678</v>
      </c>
      <c r="AD79" s="323">
        <v>-37144736.665080056</v>
      </c>
    </row>
    <row r="80" spans="1:30" s="32" customFormat="1">
      <c r="A80" s="32" t="s">
        <v>774</v>
      </c>
      <c r="B80" s="175">
        <f>NPV('AMX Global Tab (C)'!$B$13,'Scope Summary'!F80:M80)</f>
        <v>-45680459.374832533</v>
      </c>
      <c r="C80" s="296">
        <f>NPV('AMX Global Tab (C)'!$B$13,'Scope Summary'!F80:AA80)</f>
        <v>-283227080.99460185</v>
      </c>
      <c r="D80" s="176">
        <f>SUM(F80:AA80)</f>
        <v>-867879107.87094545</v>
      </c>
      <c r="E80" s="426">
        <f>SUM(E76:E78)</f>
        <v>409451.924827134</v>
      </c>
      <c r="F80" s="426">
        <f t="shared" ref="F80:G80" si="36">SUM(F76:F78)</f>
        <v>-472515.83063646668</v>
      </c>
      <c r="G80" s="426">
        <f t="shared" si="36"/>
        <v>-2042466.366565322</v>
      </c>
      <c r="H80" s="426">
        <f>SUM(H76:H79)</f>
        <v>-4788987.7771869497</v>
      </c>
      <c r="I80" s="426">
        <f>SUM(I76:I79)</f>
        <v>-7923569.2870307323</v>
      </c>
      <c r="J80" s="426">
        <f t="shared" ref="J80:AA80" si="37">SUM(J76:J79)</f>
        <v>-8064048.9542856403</v>
      </c>
      <c r="K80" s="426">
        <f t="shared" si="37"/>
        <v>-11283939.458504518</v>
      </c>
      <c r="L80" s="426">
        <f t="shared" si="37"/>
        <v>-16051514.810558006</v>
      </c>
      <c r="M80" s="426">
        <f t="shared" si="37"/>
        <v>-21020849.20061557</v>
      </c>
      <c r="N80" s="426">
        <f t="shared" si="37"/>
        <v>-25882608.479823403</v>
      </c>
      <c r="O80" s="426">
        <f t="shared" si="37"/>
        <v>-31345066.083125778</v>
      </c>
      <c r="P80" s="426">
        <f t="shared" si="37"/>
        <v>-37852765.39438466</v>
      </c>
      <c r="Q80" s="426">
        <f t="shared" si="37"/>
        <v>-43759154.241486266</v>
      </c>
      <c r="R80" s="426">
        <f t="shared" si="37"/>
        <v>-47569680.541532189</v>
      </c>
      <c r="S80" s="426">
        <f t="shared" si="37"/>
        <v>-51854141.006514944</v>
      </c>
      <c r="T80" s="426">
        <f t="shared" si="37"/>
        <v>-56385994.38214159</v>
      </c>
      <c r="U80" s="426">
        <f t="shared" si="37"/>
        <v>-60466618.145836465</v>
      </c>
      <c r="V80" s="426">
        <f t="shared" si="37"/>
        <v>-65641348.177215315</v>
      </c>
      <c r="W80" s="426">
        <f t="shared" si="37"/>
        <v>-70509096.620140463</v>
      </c>
      <c r="X80" s="426">
        <f t="shared" si="37"/>
        <v>-73923158.357136995</v>
      </c>
      <c r="Y80" s="426">
        <f t="shared" si="37"/>
        <v>-76039405.590712622</v>
      </c>
      <c r="Z80" s="426">
        <f t="shared" si="37"/>
        <v>-77004213.506252617</v>
      </c>
      <c r="AA80" s="426">
        <f t="shared" si="37"/>
        <v>-77997965.659258813</v>
      </c>
      <c r="AB80" s="425"/>
    </row>
    <row r="81" spans="1:28">
      <c r="B81" s="171"/>
      <c r="C81" s="295"/>
      <c r="D81" s="172"/>
    </row>
    <row r="82" spans="1:28" ht="15" thickBot="1">
      <c r="A82" t="s">
        <v>780</v>
      </c>
      <c r="B82" s="375">
        <f>B80-B72</f>
        <v>-370061508.60057151</v>
      </c>
      <c r="C82" s="376">
        <f t="shared" ref="C82" si="38">C80-C72</f>
        <v>-609993095.64405036</v>
      </c>
      <c r="D82" s="377">
        <f>D80-SUM(E72:AA72)</f>
        <v>-905342472.76389027</v>
      </c>
      <c r="E82" s="323">
        <f>E80-E35</f>
        <v>409451.924827134</v>
      </c>
      <c r="F82" s="323">
        <f>F80-F72</f>
        <v>-472515.83063646668</v>
      </c>
      <c r="G82" s="323">
        <f t="shared" ref="G82:AA82" si="39">G80-G72</f>
        <v>-2526499.4020032277</v>
      </c>
      <c r="H82" s="323">
        <f t="shared" si="39"/>
        <v>-6947244.6272954782</v>
      </c>
      <c r="I82" s="323">
        <f t="shared" si="39"/>
        <v>-10146573.842642516</v>
      </c>
      <c r="J82" s="323">
        <f t="shared" si="39"/>
        <v>-10714506.647090407</v>
      </c>
      <c r="K82" s="323">
        <f t="shared" si="39"/>
        <v>-14013910.882093428</v>
      </c>
      <c r="L82" s="323">
        <f t="shared" si="39"/>
        <v>-18863385.376854584</v>
      </c>
      <c r="M82" s="323">
        <f t="shared" si="39"/>
        <v>-23794131.546574328</v>
      </c>
      <c r="N82" s="323">
        <f t="shared" si="39"/>
        <v>-28315751.259071905</v>
      </c>
      <c r="O82" s="323">
        <f t="shared" si="39"/>
        <v>-33362706.199886717</v>
      </c>
      <c r="P82" s="323">
        <f t="shared" si="39"/>
        <v>-39930934.714648426</v>
      </c>
      <c r="Q82" s="323">
        <f t="shared" si="39"/>
        <v>-45899668.641357943</v>
      </c>
      <c r="R82" s="323">
        <f t="shared" si="39"/>
        <v>-48700451.50088989</v>
      </c>
      <c r="S82" s="323">
        <f t="shared" si="39"/>
        <v>-53018835.094653383</v>
      </c>
      <c r="T82" s="323">
        <f t="shared" si="39"/>
        <v>-57585629.292924181</v>
      </c>
      <c r="U82" s="323">
        <f t="shared" si="39"/>
        <v>-61702242.103942528</v>
      </c>
      <c r="V82" s="323">
        <f t="shared" si="39"/>
        <v>-66914040.854064561</v>
      </c>
      <c r="W82" s="323">
        <f t="shared" si="39"/>
        <v>-71819970.077295184</v>
      </c>
      <c r="X82" s="323">
        <f t="shared" si="39"/>
        <v>-75273358.018006355</v>
      </c>
      <c r="Y82" s="323">
        <f t="shared" si="39"/>
        <v>-77430111.241408065</v>
      </c>
      <c r="Z82" s="323">
        <f t="shared" si="39"/>
        <v>-78436640.32646893</v>
      </c>
      <c r="AA82" s="323">
        <f t="shared" si="39"/>
        <v>-79473365.284081608</v>
      </c>
    </row>
    <row r="84" spans="1:28" s="320" customFormat="1"/>
    <row r="85" spans="1:28" s="320" customFormat="1"/>
    <row r="86" spans="1:28" s="320" customFormat="1"/>
    <row r="89" spans="1:28">
      <c r="A89" s="356"/>
      <c r="B89" s="356"/>
      <c r="C89" s="356"/>
      <c r="D89" s="356"/>
      <c r="E89" s="356"/>
      <c r="F89" s="356">
        <v>0</v>
      </c>
      <c r="G89" s="356">
        <v>1</v>
      </c>
      <c r="H89" s="356">
        <v>2</v>
      </c>
      <c r="I89" s="356">
        <v>3</v>
      </c>
      <c r="J89" s="356">
        <v>4</v>
      </c>
      <c r="K89" s="356">
        <v>5</v>
      </c>
      <c r="L89" s="356">
        <v>6</v>
      </c>
      <c r="M89" s="356">
        <v>7</v>
      </c>
      <c r="N89" s="356">
        <v>8</v>
      </c>
      <c r="O89" s="356">
        <v>9</v>
      </c>
      <c r="P89" s="356">
        <v>10</v>
      </c>
      <c r="Q89" s="356">
        <v>11</v>
      </c>
      <c r="R89" s="356">
        <v>12</v>
      </c>
      <c r="S89" s="356">
        <v>13</v>
      </c>
      <c r="T89" s="356">
        <v>14</v>
      </c>
      <c r="U89" s="356">
        <v>15</v>
      </c>
      <c r="V89" s="356">
        <v>16</v>
      </c>
      <c r="W89" s="356">
        <v>17</v>
      </c>
      <c r="X89" s="356">
        <v>18</v>
      </c>
      <c r="Y89" s="356">
        <v>19</v>
      </c>
      <c r="Z89" s="356">
        <v>20</v>
      </c>
      <c r="AA89" s="356">
        <v>21</v>
      </c>
      <c r="AB89" s="277">
        <v>22</v>
      </c>
    </row>
    <row r="90" spans="1:28">
      <c r="A90" s="363"/>
      <c r="B90" s="363"/>
      <c r="C90" s="363"/>
      <c r="D90" s="363"/>
      <c r="E90" s="364">
        <v>2015</v>
      </c>
      <c r="F90" s="364">
        <v>2016</v>
      </c>
      <c r="G90" s="364">
        <v>2017</v>
      </c>
      <c r="H90" s="364">
        <v>2018</v>
      </c>
      <c r="I90" s="364">
        <v>2019</v>
      </c>
      <c r="J90" s="364">
        <v>2020</v>
      </c>
      <c r="K90" s="364">
        <v>2021</v>
      </c>
      <c r="L90" s="364">
        <v>2022</v>
      </c>
      <c r="M90" s="364">
        <v>2023</v>
      </c>
      <c r="N90" s="364">
        <v>2024</v>
      </c>
      <c r="O90" s="364">
        <v>2025</v>
      </c>
      <c r="P90" s="364">
        <v>2026</v>
      </c>
      <c r="Q90" s="364">
        <v>2027</v>
      </c>
      <c r="R90" s="364">
        <v>2028</v>
      </c>
      <c r="S90" s="364">
        <v>2029</v>
      </c>
      <c r="T90" s="364">
        <v>2030</v>
      </c>
      <c r="U90" s="364">
        <v>2031</v>
      </c>
      <c r="V90" s="364">
        <v>2032</v>
      </c>
      <c r="W90" s="364">
        <v>2033</v>
      </c>
      <c r="X90" s="364">
        <v>2034</v>
      </c>
      <c r="Y90" s="364">
        <v>2035</v>
      </c>
      <c r="Z90" s="364">
        <v>2036</v>
      </c>
      <c r="AA90" s="364">
        <v>2037</v>
      </c>
    </row>
    <row r="91" spans="1:28">
      <c r="A91" s="365" t="s">
        <v>675</v>
      </c>
      <c r="B91" s="151"/>
      <c r="C91" s="366"/>
      <c r="D91" s="151"/>
      <c r="E91" s="367">
        <f>-E35/((1+Inflation)^F89)</f>
        <v>0</v>
      </c>
      <c r="F91" s="367">
        <f t="shared" ref="F91:Q91" si="40">-F72/((1+Inflation)^F89)</f>
        <v>0</v>
      </c>
      <c r="G91" s="367">
        <f t="shared" si="40"/>
        <v>-469934.9858620445</v>
      </c>
      <c r="H91" s="367">
        <f t="shared" si="40"/>
        <v>-2034364.0777722015</v>
      </c>
      <c r="I91" s="367">
        <f t="shared" si="40"/>
        <v>-2034364.0777722017</v>
      </c>
      <c r="J91" s="367">
        <f t="shared" si="40"/>
        <v>-2354897.3311055354</v>
      </c>
      <c r="K91" s="367">
        <f t="shared" si="40"/>
        <v>-2354897.3311055354</v>
      </c>
      <c r="L91" s="367">
        <f t="shared" si="40"/>
        <v>-2354897.3311055354</v>
      </c>
      <c r="M91" s="367">
        <f t="shared" si="40"/>
        <v>-2254932.3340574475</v>
      </c>
      <c r="N91" s="367">
        <f t="shared" si="40"/>
        <v>-1920745.3783430425</v>
      </c>
      <c r="O91" s="367">
        <f t="shared" si="40"/>
        <v>-1546353.1453333334</v>
      </c>
      <c r="P91" s="367">
        <f t="shared" si="40"/>
        <v>-1546353.1453333334</v>
      </c>
      <c r="Q91" s="367">
        <f t="shared" si="40"/>
        <v>-1546353.1453333332</v>
      </c>
      <c r="R91" s="151"/>
      <c r="S91" s="151"/>
      <c r="T91" s="151"/>
      <c r="U91" s="151"/>
      <c r="V91" s="151"/>
      <c r="W91" s="151"/>
      <c r="X91" s="151"/>
      <c r="Y91" s="151"/>
      <c r="Z91" s="151"/>
      <c r="AA91" s="151"/>
    </row>
    <row r="92" spans="1:28">
      <c r="A92" s="365" t="s">
        <v>676</v>
      </c>
      <c r="B92" s="151"/>
      <c r="C92" s="366"/>
      <c r="D92" s="151"/>
      <c r="E92" s="367"/>
      <c r="F92" s="367"/>
      <c r="G92" s="367">
        <f>'MM Repl Benefit'!G42/((1+Inflation)^H89)</f>
        <v>-867961.16504854371</v>
      </c>
      <c r="H92" s="367">
        <f>'MM Repl Benefit'!H42/((1+Inflation)^I89)</f>
        <v>-1008918.0582524273</v>
      </c>
      <c r="I92" s="367">
        <f>'MM Repl Benefit'!I42/((1+Inflation)^J89)</f>
        <v>-1569191.6182957415</v>
      </c>
      <c r="J92" s="367">
        <f>'MM Repl Benefit'!J42/((1+Inflation)^K89)</f>
        <v>597707.1380933217</v>
      </c>
      <c r="K92" s="367">
        <f>'MM Repl Benefit'!K42/((1+Inflation)^L89)</f>
        <v>741996.77913532092</v>
      </c>
      <c r="L92" s="367">
        <f>'MM Repl Benefit'!L42/((1+Inflation)^M89)</f>
        <v>339484.54457317886</v>
      </c>
      <c r="M92" s="367">
        <f>'MM Repl Benefit'!M42/((1+Inflation)^N89)</f>
        <v>0</v>
      </c>
      <c r="N92" s="367">
        <f>'MM Repl Benefit'!N42/((1+Inflation)^O89)</f>
        <v>0</v>
      </c>
      <c r="O92" s="367">
        <f>'MM Repl Benefit'!O42/((1+Inflation)^P89)</f>
        <v>0</v>
      </c>
      <c r="P92" s="367">
        <f>'MM Repl Benefit'!P42/((1+Inflation)^Q89)</f>
        <v>0</v>
      </c>
      <c r="Q92" s="367">
        <f>'MM Repl Benefit'!Q42/((1+Inflation)^R89)</f>
        <v>0</v>
      </c>
      <c r="R92" s="367">
        <f>'MM Repl Benefit'!R42/((1+Inflation)^S89)</f>
        <v>0</v>
      </c>
      <c r="S92" s="367">
        <f>'MM Repl Benefit'!S42/((1+Inflation)^T89)</f>
        <v>0</v>
      </c>
      <c r="T92" s="367">
        <f>'MM Repl Benefit'!T42/((1+Inflation)^U89)</f>
        <v>0</v>
      </c>
      <c r="U92" s="367">
        <f>'MM Repl Benefit'!U42/((1+Inflation)^V89)</f>
        <v>0</v>
      </c>
      <c r="V92" s="367">
        <f>'MM Repl Benefit'!V42/((1+Inflation)^W89)</f>
        <v>0</v>
      </c>
      <c r="W92" s="367">
        <f>'MM Repl Benefit'!W42/((1+Inflation)^X89)</f>
        <v>0</v>
      </c>
      <c r="X92" s="367">
        <f>'MM Repl Benefit'!X42/((1+Inflation)^Y89)</f>
        <v>0</v>
      </c>
      <c r="Y92" s="367">
        <f>'MM Repl Benefit'!Y42/((1+Inflation)^Z89)</f>
        <v>0</v>
      </c>
      <c r="Z92" s="367">
        <f>'MM Repl Benefit'!Z42/((1+Inflation)^AA89)</f>
        <v>0</v>
      </c>
      <c r="AA92" s="367">
        <f>'MM Repl Benefit'!AA42/((1+Inflation)^AB89)</f>
        <v>0</v>
      </c>
    </row>
    <row r="93" spans="1:28">
      <c r="A93" s="365" t="s">
        <v>677</v>
      </c>
      <c r="B93" s="151"/>
      <c r="C93" s="366"/>
      <c r="D93" s="151"/>
      <c r="E93" s="368">
        <f>('CVR Benefit'!D24+'CVR Benefit'!D31)/((1+Inflation)^F89)</f>
        <v>409451.924827134</v>
      </c>
      <c r="F93" s="368">
        <f>('CVR Benefit'!E24+'CVR Benefit'!E31)/((1+Inflation)^G89)</f>
        <v>458753.23362763756</v>
      </c>
      <c r="G93" s="368">
        <f>('CVR Benefit'!F24+'CVR Benefit'!F31)/((1+Inflation)^H89)</f>
        <v>1057259.276619212</v>
      </c>
      <c r="H93" s="368">
        <f>('CVR Benefit'!G24+'CVR Benefit'!G31)/((1+Inflation)^I89)</f>
        <v>1280301.2569844367</v>
      </c>
      <c r="I93" s="368">
        <f>('CVR Benefit'!H24+'CVR Benefit'!H31)/((1+Inflation)^J89)</f>
        <v>1624278.8100974977</v>
      </c>
      <c r="J93" s="368">
        <f>('CVR Benefit'!I24+'CVR Benefit'!I31)/((1+Inflation)^K89)</f>
        <v>1964075.9093931722</v>
      </c>
      <c r="K93" s="368">
        <f>('CVR Benefit'!J24+'CVR Benefit'!J31)/((1+Inflation)^L89)</f>
        <v>2859135.2966587036</v>
      </c>
      <c r="L93" s="368">
        <f>('CVR Benefit'!K24+'CVR Benefit'!K31)/((1+Inflation)^M89)</f>
        <v>4314619.4109196262</v>
      </c>
      <c r="M93" s="368">
        <f>('CVR Benefit'!L24+'CVR Benefit'!L31)/((1+Inflation)^N89)</f>
        <v>5774604.4637915008</v>
      </c>
      <c r="N93" s="368">
        <f>('CVR Benefit'!M24+'CVR Benefit'!M31)/((1+Inflation)^O89)</f>
        <v>7274183.7693658005</v>
      </c>
      <c r="O93" s="368">
        <f>('CVR Benefit'!N24+'CVR Benefit'!N31)/((1+Inflation)^P89)</f>
        <v>9017760.0502449609</v>
      </c>
      <c r="P93" s="368">
        <f>('CVR Benefit'!O24+'CVR Benefit'!O31)/((1+Inflation)^Q89)</f>
        <v>11296497.776785405</v>
      </c>
      <c r="Q93" s="368">
        <f>('CVR Benefit'!P24+'CVR Benefit'!P31)/((1+Inflation)^R89)</f>
        <v>12899412.599045303</v>
      </c>
      <c r="R93" s="368">
        <f>('CVR Benefit'!Q24+'CVR Benefit'!Q31)/((1+Inflation)^S89)</f>
        <v>14595599.753434809</v>
      </c>
      <c r="S93" s="368">
        <f>('CVR Benefit'!R24+'CVR Benefit'!R31)/((1+Inflation)^T89)</f>
        <v>16479997.77629276</v>
      </c>
      <c r="T93" s="368">
        <f>('CVR Benefit'!S24+'CVR Benefit'!S31)/((1+Inflation)^U89)</f>
        <v>18385665.817303345</v>
      </c>
      <c r="U93" s="368">
        <f>('CVR Benefit'!T24+'CVR Benefit'!T31)/((1+Inflation)^V89)</f>
        <v>19874439.012213893</v>
      </c>
      <c r="V93" s="368">
        <f>('CVR Benefit'!U24+'CVR Benefit'!U31)/((1+Inflation)^W89)</f>
        <v>21907736.831919514</v>
      </c>
      <c r="W93" s="368">
        <f>('CVR Benefit'!V24+'CVR Benefit'!V31)/((1+Inflation)^X89)</f>
        <v>23610304.799847528</v>
      </c>
      <c r="X93" s="368">
        <f>('CVR Benefit'!W24+'CVR Benefit'!W31)/((1+Inflation)^Y89)</f>
        <v>24350985.92616196</v>
      </c>
      <c r="Y93" s="368">
        <f>('CVR Benefit'!X24+'CVR Benefit'!X31)/((1+Inflation)^Z89)</f>
        <v>24294816.89559998</v>
      </c>
      <c r="Z93" s="368">
        <f>('CVR Benefit'!Y24+'CVR Benefit'!Y31)/((1+Inflation)^AA89)</f>
        <v>23587200.869514544</v>
      </c>
      <c r="AA93" s="368">
        <f>('CVR Benefit'!Z24+'CVR Benefit'!Z31)/((1+Inflation)^AB89)</f>
        <v>22900195.01894616</v>
      </c>
    </row>
    <row r="94" spans="1:28">
      <c r="A94" s="365" t="s">
        <v>678</v>
      </c>
      <c r="B94" s="151"/>
      <c r="C94" s="366"/>
      <c r="D94" s="151"/>
      <c r="E94" s="367">
        <f>'DA Benefit'!E4/((1+Inflation)^F89)</f>
        <v>0</v>
      </c>
      <c r="F94" s="367">
        <f>'DA Benefit'!F4/((1+Inflation)^G89)</f>
        <v>0</v>
      </c>
      <c r="G94" s="367">
        <f>'DA Benefit'!G4/((1+Inflation)^H89)</f>
        <v>0</v>
      </c>
      <c r="H94" s="367">
        <f>'DA Benefit'!H4/((1+Inflation)^I89)</f>
        <v>0</v>
      </c>
      <c r="I94" s="367">
        <f>'DA Benefit'!I4/((1+Inflation)^J89)</f>
        <v>14563.106796116504</v>
      </c>
      <c r="J94" s="367">
        <f>'DA Benefit'!J4/((1+Inflation)^K89)</f>
        <v>19223.300970873788</v>
      </c>
      <c r="K94" s="367">
        <f>'DA Benefit'!K4/((1+Inflation)^L89)</f>
        <v>23883.49514563107</v>
      </c>
      <c r="L94" s="367">
        <f>'DA Benefit'!L4/((1+Inflation)^M89)</f>
        <v>28543.689320388352</v>
      </c>
      <c r="M94" s="367">
        <f>'DA Benefit'!M4/((1+Inflation)^N89)</f>
        <v>33203.883495145637</v>
      </c>
      <c r="N94" s="367">
        <f>'DA Benefit'!N4/((1+Inflation)^O89)</f>
        <v>37864.077669902923</v>
      </c>
      <c r="O94" s="367">
        <f>'DA Benefit'!O4/((1+Inflation)^P89)</f>
        <v>42524.271844660208</v>
      </c>
      <c r="P94" s="367">
        <f>'DA Benefit'!P4/((1+Inflation)^Q89)</f>
        <v>47184.466019417487</v>
      </c>
      <c r="Q94" s="367">
        <f>'DA Benefit'!Q4/((1+Inflation)^R89)</f>
        <v>51844.660194174772</v>
      </c>
      <c r="R94" s="367">
        <f>'DA Benefit'!R4/((1+Inflation)^S89)</f>
        <v>56504.854368932065</v>
      </c>
      <c r="S94" s="367">
        <f>'DA Benefit'!S4/((1+Inflation)^T89)</f>
        <v>61165.04854368935</v>
      </c>
      <c r="T94" s="367">
        <f>'DA Benefit'!T4/((1+Inflation)^U89)</f>
        <v>65825.242718446636</v>
      </c>
      <c r="U94" s="367">
        <f>'DA Benefit'!U4/((1+Inflation)^V89)</f>
        <v>65825.242718446651</v>
      </c>
      <c r="V94" s="367">
        <f>'DA Benefit'!V4/((1+Inflation)^W89)</f>
        <v>65825.242718446651</v>
      </c>
      <c r="W94" s="367">
        <f>'DA Benefit'!W4/((1+Inflation)^X89)</f>
        <v>65825.242718446651</v>
      </c>
      <c r="X94" s="367">
        <f>'DA Benefit'!X4/((1+Inflation)^Y89)</f>
        <v>65825.242718446665</v>
      </c>
      <c r="Y94" s="367">
        <f>'DA Benefit'!Y4/((1+Inflation)^Z89)</f>
        <v>65825.242718446665</v>
      </c>
      <c r="Z94" s="367">
        <f>'DA Benefit'!Z4/((1+Inflation)^AA89)</f>
        <v>65825.242718446665</v>
      </c>
      <c r="AA94" s="367">
        <f>'DA Benefit'!AA4/((1+Inflation)^AB89)</f>
        <v>65825.242718446665</v>
      </c>
    </row>
    <row r="95" spans="1:28" ht="15" thickBot="1">
      <c r="A95" s="400" t="s">
        <v>797</v>
      </c>
      <c r="B95" s="400"/>
      <c r="C95" s="401">
        <f>SUM(E95:AA95)</f>
        <v>269393500.89591646</v>
      </c>
      <c r="D95" s="400"/>
      <c r="E95" s="401">
        <f>SUM(E92:E94)</f>
        <v>409451.924827134</v>
      </c>
      <c r="F95" s="401">
        <f t="shared" ref="F95:AA95" si="41">SUM(F92:F94)</f>
        <v>458753.23362763756</v>
      </c>
      <c r="G95" s="401">
        <f t="shared" si="41"/>
        <v>189298.11157066829</v>
      </c>
      <c r="H95" s="401">
        <f t="shared" si="41"/>
        <v>271383.19873200939</v>
      </c>
      <c r="I95" s="401">
        <f t="shared" si="41"/>
        <v>69650.298597872665</v>
      </c>
      <c r="J95" s="401">
        <f t="shared" si="41"/>
        <v>2581006.3484573676</v>
      </c>
      <c r="K95" s="401">
        <f t="shared" si="41"/>
        <v>3625015.5709396554</v>
      </c>
      <c r="L95" s="401">
        <f t="shared" si="41"/>
        <v>4682647.644813193</v>
      </c>
      <c r="M95" s="401">
        <f t="shared" si="41"/>
        <v>5807808.3472866463</v>
      </c>
      <c r="N95" s="401">
        <f t="shared" si="41"/>
        <v>7312047.8470357032</v>
      </c>
      <c r="O95" s="401">
        <f t="shared" si="41"/>
        <v>9060284.3220896218</v>
      </c>
      <c r="P95" s="401">
        <f t="shared" si="41"/>
        <v>11343682.242804823</v>
      </c>
      <c r="Q95" s="401">
        <f t="shared" si="41"/>
        <v>12951257.259239478</v>
      </c>
      <c r="R95" s="401">
        <f t="shared" si="41"/>
        <v>14652104.607803741</v>
      </c>
      <c r="S95" s="401">
        <f t="shared" si="41"/>
        <v>16541162.82483645</v>
      </c>
      <c r="T95" s="401">
        <f t="shared" si="41"/>
        <v>18451491.060021792</v>
      </c>
      <c r="U95" s="401">
        <f t="shared" si="41"/>
        <v>19940264.25493234</v>
      </c>
      <c r="V95" s="401">
        <f t="shared" si="41"/>
        <v>21973562.074637961</v>
      </c>
      <c r="W95" s="401">
        <f t="shared" si="41"/>
        <v>23676130.042565975</v>
      </c>
      <c r="X95" s="401">
        <f t="shared" si="41"/>
        <v>24416811.168880407</v>
      </c>
      <c r="Y95" s="401">
        <f t="shared" si="41"/>
        <v>24360642.138318427</v>
      </c>
      <c r="Z95" s="401">
        <f t="shared" si="41"/>
        <v>23653026.112232991</v>
      </c>
      <c r="AA95" s="401">
        <f t="shared" si="41"/>
        <v>22966020.261664607</v>
      </c>
    </row>
    <row r="96" spans="1:28">
      <c r="A96" s="365" t="s">
        <v>681</v>
      </c>
      <c r="B96" s="151"/>
      <c r="C96" s="369">
        <f>SUM(E96:AA96)</f>
        <v>248975408.61279294</v>
      </c>
      <c r="D96" s="151"/>
      <c r="E96" s="370">
        <f>SUM(E91:E94)</f>
        <v>409451.924827134</v>
      </c>
      <c r="F96" s="370">
        <f t="shared" ref="F96:AA96" si="42">SUM(F91:F94)</f>
        <v>458753.23362763756</v>
      </c>
      <c r="G96" s="370">
        <f t="shared" si="42"/>
        <v>-280636.87429137621</v>
      </c>
      <c r="H96" s="370">
        <f t="shared" si="42"/>
        <v>-1762980.8790401921</v>
      </c>
      <c r="I96" s="370">
        <f t="shared" si="42"/>
        <v>-1964713.779174329</v>
      </c>
      <c r="J96" s="370">
        <f t="shared" si="42"/>
        <v>226109.01735183224</v>
      </c>
      <c r="K96" s="370">
        <f t="shared" si="42"/>
        <v>1270118.23983412</v>
      </c>
      <c r="L96" s="370">
        <f t="shared" si="42"/>
        <v>2327750.3137076581</v>
      </c>
      <c r="M96" s="370">
        <f t="shared" si="42"/>
        <v>3552876.0132291988</v>
      </c>
      <c r="N96" s="370">
        <f t="shared" si="42"/>
        <v>5391302.4686926613</v>
      </c>
      <c r="O96" s="370">
        <f t="shared" si="42"/>
        <v>7513931.1767562879</v>
      </c>
      <c r="P96" s="370">
        <f t="shared" si="42"/>
        <v>9797329.0974714905</v>
      </c>
      <c r="Q96" s="370">
        <f t="shared" si="42"/>
        <v>11404904.113906145</v>
      </c>
      <c r="R96" s="370">
        <f t="shared" si="42"/>
        <v>14652104.607803741</v>
      </c>
      <c r="S96" s="370">
        <f t="shared" si="42"/>
        <v>16541162.82483645</v>
      </c>
      <c r="T96" s="370">
        <f t="shared" si="42"/>
        <v>18451491.060021792</v>
      </c>
      <c r="U96" s="370">
        <f t="shared" si="42"/>
        <v>19940264.25493234</v>
      </c>
      <c r="V96" s="370">
        <f t="shared" si="42"/>
        <v>21973562.074637961</v>
      </c>
      <c r="W96" s="370">
        <f t="shared" si="42"/>
        <v>23676130.042565975</v>
      </c>
      <c r="X96" s="370">
        <f t="shared" si="42"/>
        <v>24416811.168880407</v>
      </c>
      <c r="Y96" s="370">
        <f t="shared" si="42"/>
        <v>24360642.138318427</v>
      </c>
      <c r="Z96" s="370">
        <f t="shared" si="42"/>
        <v>23653026.112232991</v>
      </c>
      <c r="AA96" s="370">
        <f t="shared" si="42"/>
        <v>22966020.261664607</v>
      </c>
    </row>
    <row r="99" spans="3:27">
      <c r="C99" s="325"/>
      <c r="E99" s="323"/>
      <c r="F99" s="323"/>
      <c r="G99" s="323"/>
      <c r="H99" s="323"/>
      <c r="I99" s="323"/>
      <c r="J99" s="323"/>
      <c r="K99" s="323"/>
      <c r="L99" s="323"/>
      <c r="M99" s="323"/>
      <c r="N99" s="323"/>
      <c r="O99" s="323"/>
      <c r="P99" s="323"/>
      <c r="Q99" s="323"/>
      <c r="R99" s="323"/>
      <c r="S99" s="323"/>
      <c r="T99" s="323"/>
      <c r="U99" s="323"/>
      <c r="V99" s="323"/>
      <c r="W99" s="323"/>
      <c r="X99" s="323"/>
      <c r="Y99" s="323"/>
      <c r="Z99" s="323"/>
      <c r="AA99" s="323"/>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G51"/>
  <sheetViews>
    <sheetView zoomScale="60" zoomScaleNormal="60" workbookViewId="0">
      <pane xSplit="1" ySplit="2" topLeftCell="B3" activePane="bottomRight" state="frozen"/>
      <selection pane="topRight" activeCell="B1" sqref="B1"/>
      <selection pane="bottomLeft" activeCell="A3" sqref="A3"/>
      <selection pane="bottomRight" activeCell="AP37" sqref="AP37"/>
    </sheetView>
  </sheetViews>
  <sheetFormatPr defaultRowHeight="14.5"/>
  <cols>
    <col min="1" max="1" width="43.26953125" customWidth="1"/>
    <col min="2" max="4" width="17.81640625" customWidth="1"/>
    <col min="5" max="5" width="35.81640625" customWidth="1"/>
    <col min="6" max="6" width="23.81640625" bestFit="1" customWidth="1"/>
    <col min="7" max="7" width="25.26953125" bestFit="1" customWidth="1"/>
    <col min="8" max="8" width="14.81640625" customWidth="1"/>
    <col min="9" max="9" width="15.54296875" customWidth="1"/>
    <col min="10" max="10" width="11" customWidth="1"/>
    <col min="11" max="11" width="15.54296875" bestFit="1" customWidth="1"/>
    <col min="12" max="12" width="12.54296875" customWidth="1"/>
    <col min="13" max="13" width="15.54296875" customWidth="1"/>
    <col min="14" max="14" width="12.54296875" customWidth="1"/>
    <col min="15" max="15" width="14.81640625" customWidth="1"/>
    <col min="17" max="17" width="3.7265625" customWidth="1"/>
    <col min="18" max="18" width="46.26953125" customWidth="1"/>
    <col min="19" max="19" width="12.26953125" bestFit="1" customWidth="1"/>
    <col min="20" max="20" width="11.54296875" bestFit="1" customWidth="1"/>
    <col min="21" max="23" width="12.81640625" bestFit="1" customWidth="1"/>
    <col min="24" max="32" width="12.54296875" customWidth="1"/>
    <col min="33" max="38" width="14.26953125" customWidth="1"/>
    <col min="39" max="39" width="5" style="36" customWidth="1"/>
    <col min="40" max="40" width="12.7265625" bestFit="1" customWidth="1"/>
    <col min="41" max="41" width="13.453125" bestFit="1" customWidth="1"/>
    <col min="42" max="42" width="14" customWidth="1"/>
    <col min="43" max="43" width="14.1796875" customWidth="1"/>
    <col min="44" max="44" width="12.54296875" bestFit="1" customWidth="1"/>
    <col min="45" max="53" width="12.54296875" hidden="1" customWidth="1"/>
    <col min="54" max="59" width="14.26953125" hidden="1" customWidth="1"/>
  </cols>
  <sheetData>
    <row r="1" spans="1:59">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row>
    <row r="2" spans="1:59" s="11" customFormat="1">
      <c r="A2" s="71" t="s">
        <v>325</v>
      </c>
      <c r="B2" s="11" t="s">
        <v>4</v>
      </c>
      <c r="C2" s="11" t="s">
        <v>66</v>
      </c>
      <c r="D2" s="11" t="s">
        <v>29</v>
      </c>
      <c r="E2" s="11" t="s">
        <v>39</v>
      </c>
      <c r="F2" s="11" t="s">
        <v>44</v>
      </c>
      <c r="G2" s="11" t="s">
        <v>43</v>
      </c>
      <c r="H2" s="11" t="s">
        <v>10</v>
      </c>
      <c r="I2" s="12" t="s">
        <v>6</v>
      </c>
      <c r="J2" s="12" t="s">
        <v>9</v>
      </c>
      <c r="K2" s="12" t="s">
        <v>7</v>
      </c>
      <c r="L2" s="12" t="s">
        <v>8</v>
      </c>
      <c r="M2" s="12" t="s">
        <v>45</v>
      </c>
      <c r="N2" s="12" t="s">
        <v>64</v>
      </c>
      <c r="O2" s="11" t="s">
        <v>13</v>
      </c>
      <c r="P2" s="11" t="s">
        <v>34</v>
      </c>
      <c r="Q2" s="18" t="s">
        <v>129</v>
      </c>
      <c r="R2" s="71" t="s">
        <v>325</v>
      </c>
      <c r="S2" s="11" t="s">
        <v>89</v>
      </c>
      <c r="T2" s="11" t="s">
        <v>90</v>
      </c>
      <c r="U2" s="11" t="s">
        <v>91</v>
      </c>
      <c r="V2" s="11" t="s">
        <v>92</v>
      </c>
      <c r="W2" s="11" t="s">
        <v>93</v>
      </c>
      <c r="X2" s="11" t="s">
        <v>94</v>
      </c>
      <c r="Y2" s="11" t="s">
        <v>95</v>
      </c>
      <c r="Z2" s="11" t="s">
        <v>96</v>
      </c>
      <c r="AA2" s="11" t="s">
        <v>97</v>
      </c>
      <c r="AB2" s="11" t="s">
        <v>98</v>
      </c>
      <c r="AC2" s="11" t="s">
        <v>99</v>
      </c>
      <c r="AD2" s="11" t="s">
        <v>100</v>
      </c>
      <c r="AE2" s="11" t="s">
        <v>101</v>
      </c>
      <c r="AF2" s="11" t="s">
        <v>102</v>
      </c>
      <c r="AG2" s="11" t="s">
        <v>103</v>
      </c>
      <c r="AH2" s="11" t="s">
        <v>104</v>
      </c>
      <c r="AI2" s="11" t="s">
        <v>105</v>
      </c>
      <c r="AJ2" s="11" t="s">
        <v>106</v>
      </c>
      <c r="AK2" s="11" t="s">
        <v>107</v>
      </c>
      <c r="AL2" s="11" t="s">
        <v>108</v>
      </c>
      <c r="AM2" s="63"/>
      <c r="AN2" s="11" t="s">
        <v>109</v>
      </c>
      <c r="AO2" s="11" t="s">
        <v>110</v>
      </c>
      <c r="AP2" s="11" t="s">
        <v>111</v>
      </c>
      <c r="AQ2" s="11" t="s">
        <v>112</v>
      </c>
      <c r="AR2" s="11" t="s">
        <v>113</v>
      </c>
      <c r="AS2" s="11" t="s">
        <v>114</v>
      </c>
      <c r="AT2" s="11" t="s">
        <v>115</v>
      </c>
      <c r="AU2" s="11" t="s">
        <v>116</v>
      </c>
      <c r="AV2" s="11" t="s">
        <v>117</v>
      </c>
      <c r="AW2" s="11" t="s">
        <v>118</v>
      </c>
      <c r="AX2" s="11" t="s">
        <v>119</v>
      </c>
      <c r="AY2" s="11" t="s">
        <v>120</v>
      </c>
      <c r="AZ2" s="11" t="s">
        <v>121</v>
      </c>
      <c r="BA2" s="11" t="s">
        <v>122</v>
      </c>
      <c r="BB2" s="11" t="s">
        <v>123</v>
      </c>
      <c r="BC2" s="11" t="s">
        <v>124</v>
      </c>
      <c r="BD2" s="11" t="s">
        <v>125</v>
      </c>
      <c r="BE2" s="11" t="s">
        <v>126</v>
      </c>
      <c r="BF2" s="11" t="s">
        <v>127</v>
      </c>
      <c r="BG2" s="11" t="s">
        <v>128</v>
      </c>
    </row>
    <row r="3" spans="1:59">
      <c r="A3" s="69" t="s">
        <v>395</v>
      </c>
      <c r="E3" t="s">
        <v>40</v>
      </c>
      <c r="F3" s="21">
        <v>42478</v>
      </c>
      <c r="H3" t="s">
        <v>11</v>
      </c>
      <c r="I3" s="448" t="s">
        <v>812</v>
      </c>
      <c r="J3" s="263">
        <v>0.1</v>
      </c>
      <c r="K3" s="208">
        <v>0.03</v>
      </c>
      <c r="L3" s="208">
        <v>0</v>
      </c>
      <c r="M3" s="15"/>
      <c r="N3" s="15"/>
      <c r="O3" s="196" t="s">
        <v>27</v>
      </c>
      <c r="P3" s="196" t="s">
        <v>37</v>
      </c>
      <c r="Q3" s="17"/>
      <c r="R3" s="32" t="s">
        <v>395</v>
      </c>
      <c r="S3" s="450"/>
      <c r="T3" s="450" t="s">
        <v>812</v>
      </c>
      <c r="U3" s="450" t="s">
        <v>812</v>
      </c>
      <c r="V3" s="450" t="s">
        <v>812</v>
      </c>
      <c r="W3" s="450"/>
      <c r="X3" s="451"/>
      <c r="Y3" s="451"/>
      <c r="Z3" s="451"/>
      <c r="AA3" s="451"/>
      <c r="AB3" s="451"/>
      <c r="AC3" s="451"/>
      <c r="AD3" s="451"/>
      <c r="AE3" s="451"/>
      <c r="AF3" s="451"/>
      <c r="AG3" s="451"/>
      <c r="AH3" s="451"/>
      <c r="AI3" s="451"/>
      <c r="AJ3" s="451"/>
      <c r="AK3" s="451"/>
      <c r="AL3" s="451"/>
      <c r="AN3" s="13">
        <v>0</v>
      </c>
      <c r="AO3" s="13">
        <v>2817635.0400000005</v>
      </c>
      <c r="AP3" s="13">
        <v>4234457.205000001</v>
      </c>
      <c r="AQ3" s="13">
        <v>4234457.205000001</v>
      </c>
      <c r="AR3" s="13">
        <v>0</v>
      </c>
      <c r="AS3" s="13">
        <v>0</v>
      </c>
      <c r="AT3" s="13">
        <v>0</v>
      </c>
      <c r="AU3" s="13">
        <v>0</v>
      </c>
      <c r="AV3" s="13">
        <v>0</v>
      </c>
      <c r="AW3" s="13">
        <v>0</v>
      </c>
      <c r="AX3" s="13">
        <v>0</v>
      </c>
      <c r="AY3" s="13">
        <v>0</v>
      </c>
      <c r="AZ3" s="13">
        <v>0</v>
      </c>
      <c r="BA3" s="13">
        <v>0</v>
      </c>
      <c r="BB3" s="13">
        <v>0</v>
      </c>
      <c r="BC3" s="13">
        <v>0</v>
      </c>
      <c r="BD3" s="13">
        <v>0</v>
      </c>
      <c r="BE3" s="13">
        <v>0</v>
      </c>
      <c r="BF3" s="13">
        <v>0</v>
      </c>
      <c r="BG3" s="13">
        <v>0</v>
      </c>
    </row>
    <row r="4" spans="1:59">
      <c r="A4" s="69" t="s">
        <v>396</v>
      </c>
      <c r="E4" t="s">
        <v>40</v>
      </c>
      <c r="F4" s="21">
        <v>42478</v>
      </c>
      <c r="H4" t="s">
        <v>11</v>
      </c>
      <c r="I4" s="448" t="s">
        <v>812</v>
      </c>
      <c r="J4" s="263">
        <v>0.1</v>
      </c>
      <c r="K4" s="208">
        <v>0.03</v>
      </c>
      <c r="L4" s="208">
        <v>0</v>
      </c>
      <c r="M4" s="15"/>
      <c r="N4" s="15"/>
      <c r="O4" s="196" t="s">
        <v>27</v>
      </c>
      <c r="P4" s="196" t="s">
        <v>37</v>
      </c>
      <c r="Q4" s="17"/>
      <c r="R4" s="32" t="s">
        <v>396</v>
      </c>
      <c r="S4" s="450"/>
      <c r="T4" s="450" t="s">
        <v>812</v>
      </c>
      <c r="U4" s="450" t="s">
        <v>812</v>
      </c>
      <c r="V4" s="450" t="s">
        <v>812</v>
      </c>
      <c r="W4" s="450">
        <v>0</v>
      </c>
      <c r="X4" s="451"/>
      <c r="Y4" s="451"/>
      <c r="Z4" s="451"/>
      <c r="AA4" s="451"/>
      <c r="AB4" s="451"/>
      <c r="AC4" s="451"/>
      <c r="AD4" s="451"/>
      <c r="AE4" s="451"/>
      <c r="AF4" s="451"/>
      <c r="AG4" s="451"/>
      <c r="AH4" s="451"/>
      <c r="AI4" s="451"/>
      <c r="AJ4" s="451"/>
      <c r="AK4" s="451"/>
      <c r="AL4" s="451"/>
      <c r="AN4" s="13">
        <v>0</v>
      </c>
      <c r="AO4" s="13">
        <v>338993.60000000009</v>
      </c>
      <c r="AP4" s="13">
        <v>509453.45000000007</v>
      </c>
      <c r="AQ4" s="13">
        <v>509453.45000000007</v>
      </c>
      <c r="AR4" s="13">
        <v>0</v>
      </c>
      <c r="AS4" s="13">
        <v>0</v>
      </c>
      <c r="AT4" s="13">
        <v>0</v>
      </c>
      <c r="AU4" s="13">
        <v>0</v>
      </c>
      <c r="AV4" s="13">
        <v>0</v>
      </c>
      <c r="AW4" s="13">
        <v>0</v>
      </c>
      <c r="AX4" s="13">
        <v>0</v>
      </c>
      <c r="AY4" s="13">
        <v>0</v>
      </c>
      <c r="AZ4" s="13">
        <v>0</v>
      </c>
      <c r="BA4" s="13">
        <v>0</v>
      </c>
      <c r="BB4" s="13">
        <v>0</v>
      </c>
      <c r="BC4" s="13">
        <v>0</v>
      </c>
      <c r="BD4" s="13">
        <v>0</v>
      </c>
      <c r="BE4" s="13">
        <v>0</v>
      </c>
      <c r="BF4" s="13">
        <v>0</v>
      </c>
      <c r="BG4" s="13">
        <v>0</v>
      </c>
    </row>
    <row r="5" spans="1:59">
      <c r="A5" s="69" t="s">
        <v>16</v>
      </c>
      <c r="E5" t="s">
        <v>40</v>
      </c>
      <c r="F5" s="21">
        <v>42478</v>
      </c>
      <c r="H5" t="s">
        <v>11</v>
      </c>
      <c r="I5" s="448" t="s">
        <v>812</v>
      </c>
      <c r="J5" s="263">
        <v>0.1</v>
      </c>
      <c r="K5" s="208">
        <v>0.03</v>
      </c>
      <c r="L5" s="208">
        <v>0</v>
      </c>
      <c r="M5" s="15"/>
      <c r="N5" s="15"/>
      <c r="O5" s="196" t="s">
        <v>27</v>
      </c>
      <c r="P5" s="196" t="s">
        <v>37</v>
      </c>
      <c r="Q5" s="17"/>
      <c r="R5" s="32" t="s">
        <v>16</v>
      </c>
      <c r="S5" s="450"/>
      <c r="T5" s="450" t="s">
        <v>812</v>
      </c>
      <c r="U5" s="450" t="s">
        <v>812</v>
      </c>
      <c r="V5" s="450" t="s">
        <v>812</v>
      </c>
      <c r="W5" s="450">
        <v>0</v>
      </c>
      <c r="X5" s="451"/>
      <c r="Y5" s="451"/>
      <c r="Z5" s="451"/>
      <c r="AA5" s="451"/>
      <c r="AB5" s="451"/>
      <c r="AC5" s="451"/>
      <c r="AD5" s="451"/>
      <c r="AE5" s="451"/>
      <c r="AF5" s="451"/>
      <c r="AG5" s="451"/>
      <c r="AH5" s="451"/>
      <c r="AI5" s="451"/>
      <c r="AJ5" s="451"/>
      <c r="AK5" s="451"/>
      <c r="AL5" s="451"/>
      <c r="AN5" s="13">
        <v>0</v>
      </c>
      <c r="AO5" s="13">
        <v>3169550.5050000004</v>
      </c>
      <c r="AP5" s="13">
        <v>4755251.9850000013</v>
      </c>
      <c r="AQ5" s="13">
        <v>4755251.9850000013</v>
      </c>
      <c r="AR5" s="13">
        <v>0</v>
      </c>
      <c r="AS5" s="13">
        <v>0</v>
      </c>
      <c r="AT5" s="13">
        <v>0</v>
      </c>
      <c r="AU5" s="13">
        <v>0</v>
      </c>
      <c r="AV5" s="13">
        <v>0</v>
      </c>
      <c r="AW5" s="13">
        <v>0</v>
      </c>
      <c r="AX5" s="13">
        <v>0</v>
      </c>
      <c r="AY5" s="13">
        <v>0</v>
      </c>
      <c r="AZ5" s="13">
        <v>0</v>
      </c>
      <c r="BA5" s="13">
        <v>0</v>
      </c>
      <c r="BB5" s="13">
        <v>0</v>
      </c>
      <c r="BC5" s="13">
        <v>0</v>
      </c>
      <c r="BD5" s="13">
        <v>0</v>
      </c>
      <c r="BE5" s="13">
        <v>0</v>
      </c>
      <c r="BF5" s="13">
        <v>0</v>
      </c>
      <c r="BG5" s="13">
        <v>0</v>
      </c>
    </row>
    <row r="6" spans="1:59">
      <c r="A6" s="69" t="s">
        <v>17</v>
      </c>
      <c r="E6" t="s">
        <v>41</v>
      </c>
      <c r="F6" s="21">
        <v>42478</v>
      </c>
      <c r="H6" t="s">
        <v>11</v>
      </c>
      <c r="I6" s="448" t="s">
        <v>812</v>
      </c>
      <c r="J6" s="263">
        <v>0.1</v>
      </c>
      <c r="K6" s="208">
        <v>0.03</v>
      </c>
      <c r="L6" s="208">
        <v>0</v>
      </c>
      <c r="M6" s="15"/>
      <c r="N6" s="15"/>
      <c r="O6" s="196" t="s">
        <v>27</v>
      </c>
      <c r="P6" s="196" t="s">
        <v>37</v>
      </c>
      <c r="Q6" s="17"/>
      <c r="R6" s="32" t="s">
        <v>17</v>
      </c>
      <c r="S6" s="450"/>
      <c r="T6" s="450" t="s">
        <v>812</v>
      </c>
      <c r="U6" s="450" t="s">
        <v>812</v>
      </c>
      <c r="V6" s="450" t="s">
        <v>812</v>
      </c>
      <c r="W6" s="450">
        <v>0</v>
      </c>
      <c r="X6" s="451"/>
      <c r="Y6" s="451"/>
      <c r="Z6" s="451"/>
      <c r="AA6" s="451"/>
      <c r="AB6" s="451"/>
      <c r="AC6" s="451"/>
      <c r="AD6" s="451"/>
      <c r="AE6" s="451"/>
      <c r="AF6" s="451"/>
      <c r="AG6" s="451"/>
      <c r="AH6" s="451"/>
      <c r="AI6" s="451"/>
      <c r="AJ6" s="451"/>
      <c r="AK6" s="451"/>
      <c r="AL6" s="451"/>
      <c r="AN6" s="13">
        <v>0</v>
      </c>
      <c r="AO6" s="13">
        <v>67520.149290000001</v>
      </c>
      <c r="AP6" s="13">
        <v>101299.95513</v>
      </c>
      <c r="AQ6" s="13">
        <v>101299.95513</v>
      </c>
      <c r="AR6" s="13">
        <v>0</v>
      </c>
      <c r="AS6" s="13">
        <v>0</v>
      </c>
      <c r="AT6" s="13">
        <v>0</v>
      </c>
      <c r="AU6" s="13">
        <v>0</v>
      </c>
      <c r="AV6" s="13">
        <v>0</v>
      </c>
      <c r="AW6" s="13">
        <v>0</v>
      </c>
      <c r="AX6" s="13">
        <v>0</v>
      </c>
      <c r="AY6" s="13">
        <v>0</v>
      </c>
      <c r="AZ6" s="13">
        <v>0</v>
      </c>
      <c r="BA6" s="13">
        <v>0</v>
      </c>
      <c r="BB6" s="13">
        <v>0</v>
      </c>
      <c r="BC6" s="13">
        <v>0</v>
      </c>
      <c r="BD6" s="13">
        <v>0</v>
      </c>
      <c r="BE6" s="13">
        <v>0</v>
      </c>
      <c r="BF6" s="13">
        <v>0</v>
      </c>
      <c r="BG6" s="13">
        <v>0</v>
      </c>
    </row>
    <row r="7" spans="1:59" s="36" customFormat="1">
      <c r="A7" s="69" t="s">
        <v>328</v>
      </c>
      <c r="E7" s="36" t="s">
        <v>41</v>
      </c>
      <c r="F7" s="21">
        <v>42478</v>
      </c>
      <c r="H7" s="36" t="s">
        <v>11</v>
      </c>
      <c r="I7" s="448" t="s">
        <v>812</v>
      </c>
      <c r="J7" s="263">
        <v>0.1</v>
      </c>
      <c r="K7" s="208">
        <v>0.03</v>
      </c>
      <c r="L7" s="208">
        <v>0</v>
      </c>
      <c r="M7" s="15"/>
      <c r="N7" s="15"/>
      <c r="O7" s="196" t="s">
        <v>27</v>
      </c>
      <c r="P7" s="196" t="s">
        <v>37</v>
      </c>
      <c r="Q7" s="17"/>
      <c r="R7" s="32" t="s">
        <v>328</v>
      </c>
      <c r="S7" s="450"/>
      <c r="T7" s="450" t="s">
        <v>812</v>
      </c>
      <c r="U7" s="450" t="s">
        <v>812</v>
      </c>
      <c r="V7" s="450" t="s">
        <v>812</v>
      </c>
      <c r="W7" s="450"/>
      <c r="X7" s="451"/>
      <c r="Y7" s="451"/>
      <c r="Z7" s="451"/>
      <c r="AA7" s="451"/>
      <c r="AB7" s="451"/>
      <c r="AC7" s="451"/>
      <c r="AD7" s="451"/>
      <c r="AE7" s="451"/>
      <c r="AF7" s="451"/>
      <c r="AG7" s="451"/>
      <c r="AH7" s="451"/>
      <c r="AI7" s="451"/>
      <c r="AJ7" s="451"/>
      <c r="AK7" s="451"/>
      <c r="AL7" s="451"/>
      <c r="AN7" s="60"/>
      <c r="AO7" s="60">
        <v>8270.9000000000015</v>
      </c>
      <c r="AP7" s="60"/>
      <c r="AQ7" s="60"/>
      <c r="AR7" s="60"/>
      <c r="AS7" s="60"/>
      <c r="AT7" s="60"/>
      <c r="AU7" s="60"/>
      <c r="AV7" s="60"/>
      <c r="AW7" s="60"/>
      <c r="AX7" s="60"/>
      <c r="AY7" s="60"/>
      <c r="AZ7" s="60"/>
      <c r="BA7" s="60"/>
      <c r="BB7" s="60"/>
      <c r="BC7" s="60"/>
      <c r="BD7" s="60"/>
      <c r="BE7" s="60"/>
      <c r="BF7" s="60"/>
      <c r="BG7" s="60"/>
    </row>
    <row r="8" spans="1:59" s="36" customFormat="1">
      <c r="F8" s="21"/>
      <c r="I8" s="448" t="s">
        <v>812</v>
      </c>
      <c r="J8" s="263"/>
      <c r="K8" s="208"/>
      <c r="L8" s="208"/>
      <c r="M8" s="15"/>
      <c r="N8" s="15"/>
      <c r="O8" s="196"/>
      <c r="P8" s="196"/>
      <c r="Q8" s="17"/>
      <c r="R8" s="32"/>
      <c r="S8" s="450"/>
      <c r="T8" s="450" t="s">
        <v>812</v>
      </c>
      <c r="U8" s="450" t="s">
        <v>812</v>
      </c>
      <c r="V8" s="450" t="s">
        <v>812</v>
      </c>
      <c r="W8" s="450"/>
      <c r="X8" s="451"/>
      <c r="Y8" s="451"/>
      <c r="Z8" s="451"/>
      <c r="AA8" s="451"/>
      <c r="AB8" s="451"/>
      <c r="AC8" s="451"/>
      <c r="AD8" s="451"/>
      <c r="AE8" s="451"/>
      <c r="AF8" s="451"/>
      <c r="AG8" s="451"/>
      <c r="AH8" s="451"/>
      <c r="AI8" s="451"/>
      <c r="AJ8" s="451"/>
      <c r="AK8" s="451"/>
      <c r="AL8" s="451"/>
      <c r="AN8" s="60"/>
      <c r="AO8" s="60"/>
      <c r="AP8" s="60"/>
      <c r="AQ8" s="60"/>
      <c r="AR8" s="60"/>
      <c r="AS8" s="60"/>
      <c r="AT8" s="60"/>
      <c r="AU8" s="60"/>
      <c r="AV8" s="60"/>
      <c r="AW8" s="60"/>
      <c r="AX8" s="60"/>
      <c r="AY8" s="60"/>
      <c r="AZ8" s="60"/>
      <c r="BA8" s="60"/>
      <c r="BB8" s="60"/>
      <c r="BC8" s="60"/>
      <c r="BD8" s="60"/>
      <c r="BE8" s="60"/>
      <c r="BF8" s="60"/>
      <c r="BG8" s="60"/>
    </row>
    <row r="9" spans="1:59" s="36" customFormat="1">
      <c r="A9" s="71" t="s">
        <v>327</v>
      </c>
      <c r="F9" s="21"/>
      <c r="I9" s="448" t="s">
        <v>812</v>
      </c>
      <c r="J9" s="263"/>
      <c r="K9" s="208"/>
      <c r="L9" s="208"/>
      <c r="M9" s="15"/>
      <c r="N9" s="15"/>
      <c r="O9" s="196"/>
      <c r="P9" s="196"/>
      <c r="Q9" s="17"/>
      <c r="R9" s="71" t="s">
        <v>327</v>
      </c>
      <c r="S9" s="450"/>
      <c r="T9" s="450" t="s">
        <v>812</v>
      </c>
      <c r="U9" s="450" t="s">
        <v>812</v>
      </c>
      <c r="V9" s="450" t="s">
        <v>812</v>
      </c>
      <c r="W9" s="450"/>
      <c r="X9" s="451"/>
      <c r="Y9" s="451"/>
      <c r="Z9" s="451"/>
      <c r="AA9" s="451"/>
      <c r="AB9" s="451"/>
      <c r="AC9" s="451"/>
      <c r="AD9" s="451"/>
      <c r="AE9" s="451"/>
      <c r="AF9" s="451"/>
      <c r="AG9" s="451"/>
      <c r="AH9" s="451"/>
      <c r="AI9" s="451"/>
      <c r="AJ9" s="451"/>
      <c r="AK9" s="451"/>
      <c r="AL9" s="451"/>
      <c r="AN9" s="60"/>
      <c r="AO9" s="60"/>
      <c r="AP9" s="60"/>
      <c r="AQ9" s="60"/>
      <c r="AR9" s="60"/>
      <c r="AS9" s="60"/>
      <c r="AT9" s="60"/>
      <c r="AU9" s="60"/>
      <c r="AV9" s="60"/>
      <c r="AW9" s="60"/>
      <c r="AX9" s="60"/>
      <c r="AY9" s="60"/>
      <c r="AZ9" s="60"/>
      <c r="BA9" s="60"/>
      <c r="BB9" s="60"/>
      <c r="BC9" s="60"/>
      <c r="BD9" s="60"/>
      <c r="BE9" s="60"/>
      <c r="BF9" s="60"/>
      <c r="BG9" s="60"/>
    </row>
    <row r="10" spans="1:59">
      <c r="A10" s="69" t="s">
        <v>20</v>
      </c>
      <c r="E10" t="s">
        <v>40</v>
      </c>
      <c r="H10" t="s">
        <v>11</v>
      </c>
      <c r="I10" s="448" t="s">
        <v>812</v>
      </c>
      <c r="J10" s="263">
        <v>0.1</v>
      </c>
      <c r="K10" s="208">
        <v>0</v>
      </c>
      <c r="L10" s="208">
        <v>0</v>
      </c>
      <c r="M10" s="15"/>
      <c r="N10" s="15"/>
      <c r="O10" s="196" t="s">
        <v>26</v>
      </c>
      <c r="P10" s="196" t="s">
        <v>37</v>
      </c>
      <c r="Q10" s="17"/>
      <c r="R10" s="32" t="s">
        <v>20</v>
      </c>
      <c r="S10" s="450"/>
      <c r="T10" s="450" t="s">
        <v>812</v>
      </c>
      <c r="U10" s="450" t="s">
        <v>812</v>
      </c>
      <c r="V10" s="450" t="s">
        <v>812</v>
      </c>
      <c r="W10" s="450"/>
      <c r="X10" s="451"/>
      <c r="Y10" s="451"/>
      <c r="Z10" s="451"/>
      <c r="AA10" s="451"/>
      <c r="AB10" s="451"/>
      <c r="AC10" s="451"/>
      <c r="AD10" s="451"/>
      <c r="AE10" s="451"/>
      <c r="AF10" s="451"/>
      <c r="AG10" s="451"/>
      <c r="AH10" s="451"/>
      <c r="AI10" s="451"/>
      <c r="AJ10" s="451"/>
      <c r="AK10" s="451"/>
      <c r="AL10" s="451"/>
      <c r="AN10" s="13">
        <v>0</v>
      </c>
      <c r="AO10" s="13">
        <v>4456375</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row>
    <row r="11" spans="1:59">
      <c r="A11" s="69" t="s">
        <v>21</v>
      </c>
      <c r="E11" t="s">
        <v>40</v>
      </c>
      <c r="H11" t="s">
        <v>11</v>
      </c>
      <c r="I11" s="448" t="s">
        <v>812</v>
      </c>
      <c r="J11" s="263">
        <v>0.1</v>
      </c>
      <c r="K11" s="208">
        <v>0</v>
      </c>
      <c r="L11" s="208">
        <v>0</v>
      </c>
      <c r="M11" s="15"/>
      <c r="N11" s="15"/>
      <c r="O11" s="196" t="s">
        <v>26</v>
      </c>
      <c r="P11" s="196" t="s">
        <v>37</v>
      </c>
      <c r="Q11" s="17"/>
      <c r="R11" s="32" t="s">
        <v>21</v>
      </c>
      <c r="S11" s="450"/>
      <c r="T11" s="450" t="s">
        <v>812</v>
      </c>
      <c r="U11" s="450" t="s">
        <v>812</v>
      </c>
      <c r="V11" s="450" t="s">
        <v>812</v>
      </c>
      <c r="W11" s="450"/>
      <c r="X11" s="451"/>
      <c r="Y11" s="451"/>
      <c r="Z11" s="451"/>
      <c r="AA11" s="451"/>
      <c r="AB11" s="451"/>
      <c r="AC11" s="451"/>
      <c r="AD11" s="451"/>
      <c r="AE11" s="451"/>
      <c r="AF11" s="451"/>
      <c r="AG11" s="451"/>
      <c r="AH11" s="451"/>
      <c r="AI11" s="451"/>
      <c r="AJ11" s="451"/>
      <c r="AK11" s="451"/>
      <c r="AL11" s="451"/>
      <c r="AN11" s="13">
        <v>0</v>
      </c>
      <c r="AO11" s="13">
        <v>55000.000000000007</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row>
    <row r="12" spans="1:59" s="36" customFormat="1">
      <c r="F12" s="21"/>
      <c r="I12" s="448" t="s">
        <v>812</v>
      </c>
      <c r="J12" s="263"/>
      <c r="K12" s="208"/>
      <c r="L12" s="208"/>
      <c r="M12" s="15"/>
      <c r="N12" s="15"/>
      <c r="O12" s="196"/>
      <c r="P12" s="196"/>
      <c r="Q12" s="17"/>
      <c r="R12" s="32"/>
      <c r="S12" s="450"/>
      <c r="T12" s="450" t="s">
        <v>812</v>
      </c>
      <c r="U12" s="450" t="s">
        <v>812</v>
      </c>
      <c r="V12" s="450" t="s">
        <v>812</v>
      </c>
      <c r="W12" s="450"/>
      <c r="X12" s="451"/>
      <c r="Y12" s="451"/>
      <c r="Z12" s="451"/>
      <c r="AA12" s="451"/>
      <c r="AB12" s="451"/>
      <c r="AC12" s="451"/>
      <c r="AD12" s="451"/>
      <c r="AE12" s="451"/>
      <c r="AF12" s="451"/>
      <c r="AG12" s="451"/>
      <c r="AH12" s="451"/>
      <c r="AI12" s="451"/>
      <c r="AJ12" s="451"/>
      <c r="AK12" s="451"/>
      <c r="AL12" s="451"/>
      <c r="AN12" s="60"/>
      <c r="AO12" s="60"/>
      <c r="AP12" s="60"/>
      <c r="AQ12" s="60"/>
      <c r="AR12" s="60"/>
      <c r="AS12" s="60"/>
      <c r="AT12" s="60"/>
      <c r="AU12" s="60"/>
      <c r="AV12" s="60"/>
      <c r="AW12" s="60"/>
      <c r="AX12" s="60"/>
      <c r="AY12" s="60"/>
      <c r="AZ12" s="60"/>
      <c r="BA12" s="60"/>
      <c r="BB12" s="60"/>
      <c r="BC12" s="60"/>
      <c r="BD12" s="60"/>
      <c r="BE12" s="60"/>
      <c r="BF12" s="60"/>
      <c r="BG12" s="60"/>
    </row>
    <row r="13" spans="1:59">
      <c r="A13" s="71" t="s">
        <v>326</v>
      </c>
      <c r="I13" s="448" t="s">
        <v>812</v>
      </c>
      <c r="J13" s="263"/>
      <c r="K13" s="208"/>
      <c r="L13" s="208"/>
      <c r="M13" s="15"/>
      <c r="N13" s="15"/>
      <c r="O13" s="196"/>
      <c r="P13" s="196"/>
      <c r="Q13" s="17"/>
      <c r="R13" s="71" t="s">
        <v>326</v>
      </c>
      <c r="S13" s="450"/>
      <c r="T13" s="450" t="s">
        <v>812</v>
      </c>
      <c r="U13" s="450" t="s">
        <v>812</v>
      </c>
      <c r="V13" s="450" t="s">
        <v>812</v>
      </c>
      <c r="W13" s="450"/>
      <c r="X13" s="451"/>
      <c r="Y13" s="451"/>
      <c r="Z13" s="451"/>
      <c r="AA13" s="451"/>
      <c r="AB13" s="451"/>
      <c r="AC13" s="451"/>
      <c r="AD13" s="451"/>
      <c r="AE13" s="451"/>
      <c r="AF13" s="451"/>
      <c r="AG13" s="451"/>
      <c r="AH13" s="451"/>
      <c r="AI13" s="451"/>
      <c r="AJ13" s="451"/>
      <c r="AK13" s="451"/>
      <c r="AL13" s="451"/>
      <c r="AN13" s="13"/>
      <c r="AO13" s="13"/>
      <c r="AP13" s="13"/>
      <c r="AQ13" s="13"/>
      <c r="AR13" s="13"/>
      <c r="AS13" s="13"/>
      <c r="AT13" s="13"/>
      <c r="AU13" s="13"/>
      <c r="AV13" s="13"/>
      <c r="AW13" s="13"/>
      <c r="AX13" s="13"/>
      <c r="AY13" s="13"/>
      <c r="AZ13" s="13"/>
      <c r="BA13" s="13"/>
      <c r="BB13" s="13"/>
      <c r="BC13" s="13"/>
      <c r="BD13" s="13"/>
      <c r="BE13" s="13"/>
      <c r="BF13" s="13"/>
      <c r="BG13" s="13"/>
    </row>
    <row r="14" spans="1:59">
      <c r="A14" s="69" t="s">
        <v>18</v>
      </c>
      <c r="E14" t="s">
        <v>40</v>
      </c>
      <c r="H14" t="s">
        <v>11</v>
      </c>
      <c r="I14" s="448" t="s">
        <v>812</v>
      </c>
      <c r="J14" s="263">
        <v>0.1</v>
      </c>
      <c r="K14" s="208">
        <v>0.03</v>
      </c>
      <c r="L14" s="208">
        <v>0</v>
      </c>
      <c r="M14" s="15"/>
      <c r="N14" s="15"/>
      <c r="O14" s="196" t="s">
        <v>27</v>
      </c>
      <c r="P14" s="196" t="s">
        <v>37</v>
      </c>
      <c r="Q14" s="17"/>
      <c r="R14" s="32" t="s">
        <v>18</v>
      </c>
      <c r="S14" s="450"/>
      <c r="T14" s="450" t="s">
        <v>812</v>
      </c>
      <c r="U14" s="450" t="s">
        <v>812</v>
      </c>
      <c r="V14" s="450" t="s">
        <v>812</v>
      </c>
      <c r="W14" s="450">
        <v>0</v>
      </c>
      <c r="X14" s="451"/>
      <c r="Y14" s="451"/>
      <c r="Z14" s="451"/>
      <c r="AA14" s="451"/>
      <c r="AB14" s="451"/>
      <c r="AC14" s="451"/>
      <c r="AD14" s="451"/>
      <c r="AE14" s="451"/>
      <c r="AF14" s="451"/>
      <c r="AG14" s="451"/>
      <c r="AH14" s="451"/>
      <c r="AI14" s="451"/>
      <c r="AJ14" s="451"/>
      <c r="AK14" s="451"/>
      <c r="AL14" s="451"/>
      <c r="AN14" s="13">
        <v>0</v>
      </c>
      <c r="AO14" s="13">
        <v>239289.60000000001</v>
      </c>
      <c r="AP14" s="13">
        <v>359614.2</v>
      </c>
      <c r="AQ14" s="13">
        <v>359614.2</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row>
    <row r="15" spans="1:59">
      <c r="A15" s="69" t="s">
        <v>394</v>
      </c>
      <c r="E15" t="s">
        <v>40</v>
      </c>
      <c r="F15" s="21">
        <v>42472</v>
      </c>
      <c r="G15" t="s">
        <v>409</v>
      </c>
      <c r="H15" t="s">
        <v>11</v>
      </c>
      <c r="I15" s="448" t="s">
        <v>812</v>
      </c>
      <c r="J15" s="263">
        <v>0.1</v>
      </c>
      <c r="K15" s="208">
        <v>0.03</v>
      </c>
      <c r="L15" s="208">
        <v>0</v>
      </c>
      <c r="M15" s="15"/>
      <c r="N15" s="15"/>
      <c r="O15" s="196" t="s">
        <v>27</v>
      </c>
      <c r="P15" s="196" t="s">
        <v>37</v>
      </c>
      <c r="Q15" s="17"/>
      <c r="R15" s="32" t="s">
        <v>394</v>
      </c>
      <c r="S15" s="450"/>
      <c r="T15" s="450" t="s">
        <v>812</v>
      </c>
      <c r="U15" s="450" t="s">
        <v>812</v>
      </c>
      <c r="V15" s="450" t="s">
        <v>812</v>
      </c>
      <c r="W15" s="450">
        <v>0</v>
      </c>
      <c r="X15" s="451"/>
      <c r="Y15" s="451"/>
      <c r="Z15" s="451"/>
      <c r="AA15" s="451"/>
      <c r="AB15" s="451"/>
      <c r="AC15" s="451"/>
      <c r="AD15" s="451"/>
      <c r="AE15" s="451"/>
      <c r="AF15" s="451"/>
      <c r="AG15" s="451"/>
      <c r="AH15" s="451"/>
      <c r="AI15" s="451"/>
      <c r="AJ15" s="451"/>
      <c r="AK15" s="451"/>
      <c r="AL15" s="451"/>
      <c r="AN15" s="13">
        <v>0</v>
      </c>
      <c r="AO15" s="13">
        <v>0</v>
      </c>
      <c r="AP15" s="13">
        <v>0</v>
      </c>
      <c r="AQ15" s="13">
        <v>0</v>
      </c>
      <c r="AR15" s="13">
        <v>0</v>
      </c>
      <c r="AS15" s="13">
        <v>0</v>
      </c>
      <c r="AT15" s="13">
        <v>0</v>
      </c>
      <c r="AU15" s="13">
        <v>0</v>
      </c>
      <c r="AV15" s="13">
        <v>0</v>
      </c>
      <c r="AW15" s="13">
        <v>0</v>
      </c>
      <c r="AX15" s="13">
        <v>0</v>
      </c>
      <c r="AY15" s="13">
        <v>0</v>
      </c>
      <c r="AZ15" s="13">
        <v>0</v>
      </c>
      <c r="BA15" s="13">
        <v>0</v>
      </c>
      <c r="BB15" s="13">
        <v>0</v>
      </c>
      <c r="BC15" s="13">
        <v>0</v>
      </c>
      <c r="BD15" s="13">
        <v>0</v>
      </c>
      <c r="BE15" s="13">
        <v>0</v>
      </c>
      <c r="BF15" s="13">
        <v>0</v>
      </c>
      <c r="BG15" s="13">
        <v>0</v>
      </c>
    </row>
    <row r="16" spans="1:59">
      <c r="A16" s="69" t="s">
        <v>19</v>
      </c>
      <c r="E16" t="s">
        <v>40</v>
      </c>
      <c r="H16" t="s">
        <v>11</v>
      </c>
      <c r="I16" s="448" t="s">
        <v>812</v>
      </c>
      <c r="J16" s="263">
        <v>0.1</v>
      </c>
      <c r="K16" s="208">
        <v>0.03</v>
      </c>
      <c r="L16" s="208">
        <v>0</v>
      </c>
      <c r="M16" s="15"/>
      <c r="N16" s="15"/>
      <c r="O16" s="196" t="s">
        <v>27</v>
      </c>
      <c r="P16" s="196" t="s">
        <v>37</v>
      </c>
      <c r="Q16" s="17"/>
      <c r="R16" s="32" t="s">
        <v>19</v>
      </c>
      <c r="S16" s="450"/>
      <c r="T16" s="450" t="s">
        <v>812</v>
      </c>
      <c r="U16" s="450" t="s">
        <v>812</v>
      </c>
      <c r="V16" s="450" t="s">
        <v>812</v>
      </c>
      <c r="W16" s="450">
        <v>0</v>
      </c>
      <c r="X16" s="452">
        <v>0</v>
      </c>
      <c r="Y16" s="452">
        <v>0</v>
      </c>
      <c r="Z16" s="452">
        <v>0</v>
      </c>
      <c r="AA16" s="452">
        <v>0</v>
      </c>
      <c r="AB16" s="452">
        <v>0</v>
      </c>
      <c r="AC16" s="452">
        <v>0</v>
      </c>
      <c r="AD16" s="452">
        <v>0</v>
      </c>
      <c r="AE16" s="452">
        <v>0</v>
      </c>
      <c r="AF16" s="452">
        <v>0</v>
      </c>
      <c r="AG16" s="452">
        <v>0</v>
      </c>
      <c r="AH16" s="452">
        <v>0</v>
      </c>
      <c r="AI16" s="452">
        <v>0</v>
      </c>
      <c r="AJ16" s="452">
        <v>0</v>
      </c>
      <c r="AK16" s="452">
        <v>0</v>
      </c>
      <c r="AL16" s="452">
        <v>0</v>
      </c>
      <c r="AN16" s="13">
        <v>0</v>
      </c>
      <c r="AO16" s="13">
        <v>1163137.8</v>
      </c>
      <c r="AP16" s="13">
        <v>1745046.6</v>
      </c>
      <c r="AQ16" s="13">
        <v>1745046.6</v>
      </c>
      <c r="AR16" s="13">
        <v>0</v>
      </c>
      <c r="AS16" s="13">
        <v>0</v>
      </c>
      <c r="AT16" s="13">
        <v>0</v>
      </c>
      <c r="AU16" s="13">
        <v>0</v>
      </c>
      <c r="AV16" s="13">
        <v>0</v>
      </c>
      <c r="AW16" s="13">
        <v>0</v>
      </c>
      <c r="AX16" s="13">
        <v>0</v>
      </c>
      <c r="AY16" s="13">
        <v>0</v>
      </c>
      <c r="AZ16" s="13">
        <v>0</v>
      </c>
      <c r="BA16" s="13">
        <v>0</v>
      </c>
      <c r="BB16" s="13">
        <v>0</v>
      </c>
      <c r="BC16" s="13">
        <v>0</v>
      </c>
      <c r="BD16" s="13">
        <v>0</v>
      </c>
      <c r="BE16" s="13">
        <v>0</v>
      </c>
      <c r="BF16" s="13">
        <v>0</v>
      </c>
      <c r="BG16" s="13">
        <v>0</v>
      </c>
    </row>
    <row r="17" spans="1:59">
      <c r="A17" s="69" t="s">
        <v>22</v>
      </c>
      <c r="E17" t="s">
        <v>40</v>
      </c>
      <c r="G17" t="s">
        <v>410</v>
      </c>
      <c r="H17" t="s">
        <v>11</v>
      </c>
      <c r="I17" s="448" t="s">
        <v>812</v>
      </c>
      <c r="J17" s="263">
        <v>0.1</v>
      </c>
      <c r="K17" s="208">
        <v>0</v>
      </c>
      <c r="L17" s="208">
        <v>0</v>
      </c>
      <c r="M17" s="15"/>
      <c r="N17" s="15"/>
      <c r="O17" s="196" t="s">
        <v>27</v>
      </c>
      <c r="P17" s="196" t="s">
        <v>37</v>
      </c>
      <c r="Q17" s="17"/>
      <c r="R17" s="32" t="s">
        <v>22</v>
      </c>
      <c r="S17" s="450"/>
      <c r="T17" s="450" t="s">
        <v>812</v>
      </c>
      <c r="U17" s="450" t="s">
        <v>812</v>
      </c>
      <c r="V17" s="450" t="s">
        <v>812</v>
      </c>
      <c r="W17" s="450"/>
      <c r="X17" s="451"/>
      <c r="Y17" s="451"/>
      <c r="Z17" s="451"/>
      <c r="AA17" s="451"/>
      <c r="AB17" s="451"/>
      <c r="AC17" s="451"/>
      <c r="AD17" s="451"/>
      <c r="AE17" s="451"/>
      <c r="AF17" s="451"/>
      <c r="AG17" s="451"/>
      <c r="AH17" s="451"/>
      <c r="AI17" s="451"/>
      <c r="AJ17" s="451"/>
      <c r="AK17" s="451"/>
      <c r="AL17" s="451"/>
      <c r="AN17" s="13">
        <v>0</v>
      </c>
      <c r="AO17" s="13">
        <v>1138737.6000000001</v>
      </c>
      <c r="AP17" s="13">
        <v>1138737.6000000001</v>
      </c>
      <c r="AQ17" s="13">
        <v>569368.80000000005</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row>
    <row r="18" spans="1:59">
      <c r="I18" s="200"/>
      <c r="J18" s="263"/>
      <c r="K18" s="208"/>
      <c r="L18" s="208"/>
      <c r="M18" s="15"/>
      <c r="N18" s="15"/>
      <c r="O18" s="196"/>
      <c r="P18" s="196"/>
      <c r="Q18" s="17"/>
      <c r="R18" s="32"/>
      <c r="S18" s="258"/>
      <c r="T18" s="258"/>
      <c r="U18" s="258"/>
      <c r="V18" s="258"/>
      <c r="W18" s="258"/>
      <c r="AN18" s="13"/>
      <c r="AO18" s="13"/>
      <c r="AP18" s="13"/>
      <c r="AQ18" s="13"/>
      <c r="AR18" s="13"/>
      <c r="AS18" s="13"/>
      <c r="AT18" s="13"/>
      <c r="AU18" s="13"/>
      <c r="AV18" s="13"/>
      <c r="AW18" s="13"/>
      <c r="AX18" s="13"/>
      <c r="AY18" s="13"/>
      <c r="AZ18" s="13"/>
      <c r="BA18" s="13"/>
      <c r="BB18" s="13"/>
      <c r="BC18" s="13"/>
      <c r="BD18" s="13"/>
      <c r="BE18" s="13"/>
      <c r="BF18" s="13"/>
      <c r="BG18" s="13"/>
    </row>
    <row r="19" spans="1:59">
      <c r="A19" s="11" t="s">
        <v>132</v>
      </c>
      <c r="I19" s="200"/>
      <c r="J19" s="263"/>
      <c r="K19" s="208"/>
      <c r="L19" s="208"/>
      <c r="M19" s="15"/>
      <c r="N19" s="15"/>
      <c r="O19" s="196"/>
      <c r="P19" s="196"/>
      <c r="Q19" s="17"/>
      <c r="R19" s="108" t="s">
        <v>132</v>
      </c>
      <c r="S19" s="258"/>
      <c r="T19" s="258"/>
      <c r="U19" s="258"/>
      <c r="V19" s="258"/>
      <c r="W19" s="258"/>
      <c r="AN19" s="13"/>
      <c r="AO19" s="13"/>
      <c r="AP19" s="13"/>
      <c r="AQ19" s="13"/>
      <c r="AR19" s="13"/>
      <c r="AS19" s="13"/>
      <c r="AT19" s="13"/>
      <c r="AU19" s="13"/>
      <c r="AV19" s="13"/>
      <c r="AW19" s="13"/>
      <c r="AX19" s="13"/>
      <c r="AY19" s="13"/>
      <c r="AZ19" s="13"/>
      <c r="BA19" s="13"/>
      <c r="BB19" s="13"/>
      <c r="BC19" s="13"/>
      <c r="BD19" s="13"/>
      <c r="BE19" s="13"/>
      <c r="BF19" s="13"/>
      <c r="BG19" s="13"/>
    </row>
    <row r="20" spans="1:59">
      <c r="A20" s="35" t="s">
        <v>281</v>
      </c>
      <c r="E20" t="s">
        <v>133</v>
      </c>
      <c r="F20" s="21">
        <v>42466</v>
      </c>
      <c r="H20" t="s">
        <v>11</v>
      </c>
      <c r="I20" s="200">
        <v>1</v>
      </c>
      <c r="J20" s="263">
        <v>0</v>
      </c>
      <c r="K20" s="208">
        <v>0</v>
      </c>
      <c r="L20" s="208">
        <v>0</v>
      </c>
      <c r="M20" s="15"/>
      <c r="N20" s="15"/>
      <c r="O20" s="196" t="s">
        <v>26</v>
      </c>
      <c r="P20" s="196" t="s">
        <v>37</v>
      </c>
      <c r="Q20" s="17"/>
      <c r="R20" s="32" t="s">
        <v>281</v>
      </c>
      <c r="S20" s="258"/>
      <c r="T20" s="258"/>
      <c r="U20" s="258"/>
      <c r="V20" s="258"/>
      <c r="W20" s="258"/>
      <c r="AN20" s="13"/>
      <c r="AO20" s="13"/>
      <c r="AP20" s="13"/>
      <c r="AQ20" s="13"/>
      <c r="AR20" s="13"/>
      <c r="AS20" s="13"/>
      <c r="AT20" s="13"/>
      <c r="AU20" s="13"/>
      <c r="AV20" s="13"/>
      <c r="AW20" s="13"/>
      <c r="AX20" s="13"/>
      <c r="AY20" s="13"/>
      <c r="AZ20" s="13"/>
      <c r="BA20" s="13"/>
      <c r="BB20" s="13"/>
      <c r="BC20" s="13"/>
      <c r="BD20" s="13"/>
      <c r="BE20" s="13"/>
      <c r="BF20" s="13"/>
      <c r="BG20" s="13"/>
    </row>
    <row r="21" spans="1:59">
      <c r="A21" s="35" t="s">
        <v>282</v>
      </c>
      <c r="E21" t="s">
        <v>133</v>
      </c>
      <c r="F21" s="21">
        <v>42466</v>
      </c>
      <c r="H21" t="s">
        <v>11</v>
      </c>
      <c r="I21" s="200">
        <v>1</v>
      </c>
      <c r="J21" s="263">
        <v>0</v>
      </c>
      <c r="K21" s="208">
        <v>0</v>
      </c>
      <c r="L21" s="208">
        <v>0</v>
      </c>
      <c r="M21" s="15"/>
      <c r="N21" s="15"/>
      <c r="O21" s="196" t="s">
        <v>24</v>
      </c>
      <c r="P21" s="196" t="s">
        <v>37</v>
      </c>
      <c r="Q21" s="17"/>
      <c r="R21" s="32" t="s">
        <v>282</v>
      </c>
      <c r="S21" s="258">
        <v>153281.25</v>
      </c>
      <c r="T21" s="258">
        <v>51093.75</v>
      </c>
      <c r="U21" s="258">
        <v>0</v>
      </c>
      <c r="V21" s="258">
        <v>0</v>
      </c>
      <c r="W21" s="258">
        <v>0</v>
      </c>
      <c r="AN21" s="13">
        <v>153281.25</v>
      </c>
      <c r="AO21" s="13">
        <v>51093.75</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row>
    <row r="22" spans="1:59">
      <c r="A22" s="35" t="s">
        <v>283</v>
      </c>
      <c r="E22" t="s">
        <v>133</v>
      </c>
      <c r="F22" s="21">
        <v>42466</v>
      </c>
      <c r="H22" t="s">
        <v>11</v>
      </c>
      <c r="I22" s="200">
        <v>1</v>
      </c>
      <c r="J22" s="263">
        <v>0</v>
      </c>
      <c r="K22" s="208">
        <v>0</v>
      </c>
      <c r="L22" s="208">
        <v>0</v>
      </c>
      <c r="M22" s="15"/>
      <c r="N22" s="15"/>
      <c r="O22" s="196" t="s">
        <v>23</v>
      </c>
      <c r="P22" s="196" t="s">
        <v>37</v>
      </c>
      <c r="Q22" s="17"/>
      <c r="R22" s="32" t="s">
        <v>283</v>
      </c>
      <c r="S22" s="258">
        <v>0</v>
      </c>
      <c r="T22" s="258">
        <v>71005</v>
      </c>
      <c r="U22" s="258">
        <v>85206.400000000009</v>
      </c>
      <c r="V22" s="258">
        <v>21301.600000000002</v>
      </c>
      <c r="W22" s="258">
        <v>0</v>
      </c>
      <c r="AN22" s="13">
        <v>0</v>
      </c>
      <c r="AO22" s="13">
        <v>71005</v>
      </c>
      <c r="AP22" s="13">
        <v>85206.400000000009</v>
      </c>
      <c r="AQ22" s="13">
        <v>21301.600000000002</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row>
    <row r="23" spans="1:59">
      <c r="A23" s="35" t="s">
        <v>284</v>
      </c>
      <c r="E23" t="s">
        <v>133</v>
      </c>
      <c r="F23" s="21">
        <v>42466</v>
      </c>
      <c r="H23" t="s">
        <v>11</v>
      </c>
      <c r="I23" s="200">
        <v>1</v>
      </c>
      <c r="J23" s="263">
        <v>0</v>
      </c>
      <c r="K23" s="208">
        <v>0</v>
      </c>
      <c r="L23" s="208">
        <v>0</v>
      </c>
      <c r="M23" s="15"/>
      <c r="N23" s="15"/>
      <c r="O23" s="196" t="s">
        <v>27</v>
      </c>
      <c r="P23" s="196" t="s">
        <v>37</v>
      </c>
      <c r="Q23" s="17"/>
      <c r="R23" s="32" t="s">
        <v>284</v>
      </c>
      <c r="S23" s="258">
        <v>0</v>
      </c>
      <c r="T23" s="258">
        <v>34702.5</v>
      </c>
      <c r="U23" s="258">
        <v>111048</v>
      </c>
      <c r="V23" s="258">
        <v>27762</v>
      </c>
      <c r="W23" s="258">
        <v>0</v>
      </c>
      <c r="AN23" s="13">
        <v>0</v>
      </c>
      <c r="AO23" s="13">
        <v>34702.5</v>
      </c>
      <c r="AP23" s="13">
        <v>111048</v>
      </c>
      <c r="AQ23" s="13">
        <v>27762</v>
      </c>
      <c r="AR23" s="13">
        <v>0</v>
      </c>
      <c r="AS23" s="13">
        <v>0</v>
      </c>
      <c r="AT23" s="13">
        <v>0</v>
      </c>
      <c r="AU23" s="13">
        <v>0</v>
      </c>
      <c r="AV23" s="13">
        <v>0</v>
      </c>
      <c r="AW23" s="13">
        <v>0</v>
      </c>
      <c r="AX23" s="13">
        <v>0</v>
      </c>
      <c r="AY23" s="13">
        <v>0</v>
      </c>
      <c r="AZ23" s="13">
        <v>0</v>
      </c>
      <c r="BA23" s="13">
        <v>0</v>
      </c>
      <c r="BB23" s="13">
        <v>0</v>
      </c>
      <c r="BC23" s="13">
        <v>0</v>
      </c>
      <c r="BD23" s="13">
        <v>0</v>
      </c>
      <c r="BE23" s="13">
        <v>0</v>
      </c>
      <c r="BF23" s="13">
        <v>0</v>
      </c>
      <c r="BG23" s="13">
        <v>0</v>
      </c>
    </row>
    <row r="24" spans="1:59">
      <c r="A24" s="35" t="s">
        <v>285</v>
      </c>
      <c r="E24" t="s">
        <v>133</v>
      </c>
      <c r="F24" s="21">
        <v>42466</v>
      </c>
      <c r="H24" t="s">
        <v>11</v>
      </c>
      <c r="I24" s="200">
        <v>1</v>
      </c>
      <c r="J24" s="263">
        <v>0</v>
      </c>
      <c r="K24" s="208">
        <v>0</v>
      </c>
      <c r="L24" s="208">
        <v>0</v>
      </c>
      <c r="M24" s="15"/>
      <c r="N24" s="15"/>
      <c r="O24" s="196" t="s">
        <v>28</v>
      </c>
      <c r="P24" s="196" t="s">
        <v>37</v>
      </c>
      <c r="Q24" s="17"/>
      <c r="R24" s="32" t="s">
        <v>285</v>
      </c>
      <c r="S24" s="258">
        <v>0</v>
      </c>
      <c r="T24" s="258">
        <v>0</v>
      </c>
      <c r="U24" s="258">
        <v>0</v>
      </c>
      <c r="V24" s="258">
        <v>10000</v>
      </c>
      <c r="W24" s="258">
        <v>0</v>
      </c>
      <c r="AN24" s="13">
        <v>0</v>
      </c>
      <c r="AO24" s="13">
        <v>0</v>
      </c>
      <c r="AP24" s="13">
        <v>0</v>
      </c>
      <c r="AQ24" s="13">
        <v>10000</v>
      </c>
      <c r="AR24" s="13">
        <v>0</v>
      </c>
      <c r="AS24" s="13">
        <v>0</v>
      </c>
      <c r="AT24" s="13">
        <v>0</v>
      </c>
      <c r="AU24" s="13">
        <v>0</v>
      </c>
      <c r="AV24" s="13">
        <v>0</v>
      </c>
      <c r="AW24" s="13">
        <v>0</v>
      </c>
      <c r="AX24" s="13">
        <v>0</v>
      </c>
      <c r="AY24" s="13">
        <v>0</v>
      </c>
      <c r="AZ24" s="13">
        <v>0</v>
      </c>
      <c r="BA24" s="13">
        <v>0</v>
      </c>
      <c r="BB24" s="13">
        <v>0</v>
      </c>
      <c r="BC24" s="13">
        <v>0</v>
      </c>
      <c r="BD24" s="13">
        <v>0</v>
      </c>
      <c r="BE24" s="13">
        <v>0</v>
      </c>
      <c r="BF24" s="13">
        <v>0</v>
      </c>
      <c r="BG24" s="13">
        <v>0</v>
      </c>
    </row>
    <row r="25" spans="1:59" s="36" customFormat="1">
      <c r="A25" s="103" t="s">
        <v>331</v>
      </c>
      <c r="F25" s="21"/>
      <c r="I25" s="60"/>
      <c r="J25" s="15"/>
      <c r="K25" s="15"/>
      <c r="L25" s="15"/>
      <c r="M25" s="15"/>
      <c r="N25" s="15"/>
      <c r="O25" s="196"/>
      <c r="P25" s="196"/>
      <c r="Q25" s="17"/>
      <c r="R25" s="32" t="s">
        <v>331</v>
      </c>
      <c r="S25" s="258"/>
      <c r="T25" s="61"/>
      <c r="U25" s="61"/>
      <c r="V25" s="61"/>
      <c r="W25" s="61"/>
      <c r="AN25" s="60"/>
      <c r="AO25" s="60">
        <v>132757.17000000001</v>
      </c>
      <c r="AP25" s="60">
        <v>171982.64</v>
      </c>
      <c r="AQ25" s="60">
        <v>136654.66000000003</v>
      </c>
      <c r="AR25" s="60">
        <v>0</v>
      </c>
      <c r="AS25" s="60"/>
      <c r="AT25" s="60"/>
      <c r="AU25" s="60"/>
      <c r="AV25" s="60"/>
      <c r="AW25" s="60"/>
      <c r="AX25" s="60"/>
      <c r="AY25" s="60"/>
      <c r="AZ25" s="60"/>
      <c r="BA25" s="60"/>
      <c r="BB25" s="60"/>
      <c r="BC25" s="60"/>
      <c r="BD25" s="60"/>
      <c r="BE25" s="60"/>
      <c r="BF25" s="60"/>
      <c r="BG25" s="60"/>
    </row>
    <row r="26" spans="1:59" s="36" customFormat="1">
      <c r="A26" s="103" t="s">
        <v>330</v>
      </c>
      <c r="F26" s="21"/>
      <c r="I26" s="60"/>
      <c r="J26" s="15"/>
      <c r="K26" s="15"/>
      <c r="L26" s="15"/>
      <c r="M26" s="15"/>
      <c r="N26" s="15"/>
      <c r="O26" s="196"/>
      <c r="P26" s="196"/>
      <c r="Q26" s="17"/>
      <c r="R26" s="32" t="s">
        <v>330</v>
      </c>
      <c r="S26" s="258"/>
      <c r="T26" s="61"/>
      <c r="U26" s="61"/>
      <c r="V26" s="61"/>
      <c r="W26" s="61"/>
      <c r="AN26" s="60"/>
      <c r="AO26" s="60">
        <v>139395.02850000001</v>
      </c>
      <c r="AP26" s="60">
        <v>180581.77200000003</v>
      </c>
      <c r="AQ26" s="60">
        <v>143487.39300000004</v>
      </c>
      <c r="AR26" s="60">
        <v>0</v>
      </c>
      <c r="AS26" s="60"/>
      <c r="AT26" s="60"/>
      <c r="AU26" s="60"/>
      <c r="AV26" s="60"/>
      <c r="AW26" s="60"/>
      <c r="AX26" s="60"/>
      <c r="AY26" s="60"/>
      <c r="AZ26" s="60"/>
      <c r="BA26" s="60"/>
      <c r="BB26" s="60"/>
      <c r="BC26" s="60"/>
      <c r="BD26" s="60"/>
      <c r="BE26" s="60"/>
      <c r="BF26" s="60"/>
      <c r="BG26" s="60"/>
    </row>
    <row r="27" spans="1:59">
      <c r="A27" s="34"/>
      <c r="I27" s="13"/>
      <c r="J27" s="15"/>
      <c r="K27" s="15"/>
      <c r="L27" s="15"/>
      <c r="M27" s="15"/>
      <c r="N27" s="15"/>
      <c r="O27" s="196"/>
      <c r="P27" s="196"/>
      <c r="Q27" s="17"/>
      <c r="R27" s="32"/>
      <c r="S27" s="61"/>
      <c r="T27" s="61"/>
      <c r="U27" s="61"/>
      <c r="V27" s="61"/>
      <c r="W27" s="61"/>
      <c r="AN27" s="13"/>
      <c r="AO27" s="13"/>
      <c r="AP27" s="13"/>
      <c r="AQ27" s="13"/>
      <c r="AR27" s="13"/>
      <c r="AS27" s="13">
        <v>0</v>
      </c>
      <c r="AT27" s="13">
        <v>0</v>
      </c>
      <c r="AU27" s="13">
        <v>0</v>
      </c>
      <c r="AV27" s="13">
        <v>0</v>
      </c>
      <c r="AW27" s="13">
        <v>0</v>
      </c>
      <c r="AX27" s="13">
        <v>0</v>
      </c>
      <c r="AY27" s="13">
        <v>0</v>
      </c>
      <c r="AZ27" s="13">
        <v>0</v>
      </c>
      <c r="BA27" s="13">
        <v>0</v>
      </c>
      <c r="BB27" s="13">
        <v>0</v>
      </c>
      <c r="BC27" s="13">
        <v>0</v>
      </c>
      <c r="BD27" s="13">
        <v>0</v>
      </c>
      <c r="BE27" s="13">
        <v>0</v>
      </c>
      <c r="BF27" s="13">
        <v>0</v>
      </c>
      <c r="BG27" s="13">
        <v>0</v>
      </c>
    </row>
    <row r="28" spans="1:59">
      <c r="A28" s="34" t="s">
        <v>329</v>
      </c>
      <c r="I28" s="13"/>
      <c r="J28" s="14"/>
      <c r="K28" s="14"/>
      <c r="L28" s="14"/>
      <c r="M28" s="14"/>
      <c r="N28" s="14"/>
      <c r="O28" s="196"/>
      <c r="P28" s="196"/>
      <c r="Q28" s="17"/>
      <c r="R28" s="32"/>
      <c r="S28" s="61"/>
      <c r="T28" s="61"/>
      <c r="U28" s="61"/>
      <c r="V28" s="61"/>
      <c r="W28" s="61"/>
      <c r="AN28" s="13">
        <v>153281.25</v>
      </c>
      <c r="AO28" s="60">
        <v>13883463.642790001</v>
      </c>
      <c r="AP28" s="60">
        <v>13040115.395130001</v>
      </c>
      <c r="AQ28" s="60">
        <v>12333555.795130001</v>
      </c>
      <c r="AR28" s="60">
        <v>0</v>
      </c>
      <c r="AS28" s="13"/>
      <c r="AT28" s="13"/>
      <c r="AU28" s="13"/>
      <c r="AV28" s="13"/>
      <c r="AW28" s="13"/>
      <c r="AX28" s="13"/>
      <c r="AY28" s="13"/>
      <c r="AZ28" s="13"/>
      <c r="BA28" s="13"/>
      <c r="BB28" s="13"/>
      <c r="BC28" s="13"/>
      <c r="BD28" s="13"/>
      <c r="BE28" s="13"/>
      <c r="BF28" s="13"/>
      <c r="BG28" s="13"/>
    </row>
    <row r="29" spans="1:59">
      <c r="O29" s="196"/>
      <c r="P29" s="196"/>
      <c r="Q29" s="17"/>
      <c r="S29" s="61"/>
      <c r="T29" s="61"/>
      <c r="U29" s="145"/>
      <c r="V29" s="61"/>
      <c r="W29" s="61"/>
    </row>
    <row r="30" spans="1:59">
      <c r="O30" s="196"/>
      <c r="P30" s="196"/>
      <c r="Q30" s="17"/>
      <c r="S30" s="61"/>
      <c r="T30" s="61"/>
      <c r="U30" s="61"/>
      <c r="V30" s="61"/>
      <c r="W30" s="61"/>
    </row>
    <row r="31" spans="1:59">
      <c r="O31" s="196"/>
      <c r="P31" s="196"/>
      <c r="Q31" s="17"/>
      <c r="S31" s="61"/>
      <c r="T31" s="61"/>
      <c r="U31" s="61"/>
      <c r="V31" s="61"/>
      <c r="W31" s="61"/>
    </row>
    <row r="32" spans="1:59">
      <c r="O32" s="196"/>
      <c r="P32" s="196"/>
      <c r="Q32" s="17"/>
      <c r="S32" s="61"/>
      <c r="T32" s="61"/>
      <c r="U32" s="61"/>
      <c r="V32" s="61"/>
      <c r="W32" s="61"/>
    </row>
    <row r="33" spans="1:59">
      <c r="O33" s="196"/>
      <c r="P33" s="196"/>
      <c r="Q33" s="17"/>
      <c r="S33" s="61"/>
      <c r="T33" s="61"/>
      <c r="U33" s="61"/>
      <c r="V33" s="61"/>
      <c r="W33" s="61"/>
    </row>
    <row r="34" spans="1:59">
      <c r="J34" s="14"/>
      <c r="K34" s="14"/>
      <c r="L34" s="14"/>
      <c r="M34" s="14"/>
      <c r="N34" s="14"/>
      <c r="O34" s="196"/>
      <c r="P34" s="196"/>
      <c r="Q34" s="17"/>
      <c r="R34" s="32"/>
      <c r="S34" s="61"/>
      <c r="T34" s="61"/>
      <c r="U34" s="61"/>
      <c r="V34" s="61"/>
      <c r="W34" s="61"/>
      <c r="AN34" s="13"/>
      <c r="AO34" s="13"/>
      <c r="AP34" s="13"/>
      <c r="AQ34" s="13"/>
      <c r="AR34" s="13"/>
      <c r="AS34" s="13"/>
      <c r="AT34" s="13"/>
      <c r="AU34" s="13"/>
      <c r="AV34" s="13"/>
      <c r="AW34" s="13"/>
      <c r="AX34" s="13"/>
      <c r="AY34" s="13"/>
      <c r="AZ34" s="13"/>
      <c r="BA34" s="13"/>
      <c r="BB34" s="13"/>
      <c r="BC34" s="13"/>
      <c r="BD34" s="13"/>
      <c r="BE34" s="13"/>
      <c r="BF34" s="13"/>
      <c r="BG34" s="13"/>
    </row>
    <row r="35" spans="1:59">
      <c r="A35" s="71" t="s">
        <v>1</v>
      </c>
      <c r="I35" s="14"/>
      <c r="J35" s="14"/>
      <c r="L35" s="14"/>
      <c r="N35" s="14"/>
      <c r="O35" s="196"/>
      <c r="P35" s="196"/>
      <c r="Q35" s="17"/>
      <c r="R35" s="108" t="s">
        <v>1</v>
      </c>
      <c r="S35" s="452" t="s">
        <v>812</v>
      </c>
      <c r="T35" s="452" t="s">
        <v>812</v>
      </c>
      <c r="U35" s="452" t="s">
        <v>812</v>
      </c>
      <c r="V35" s="452" t="s">
        <v>812</v>
      </c>
      <c r="W35" s="452" t="s">
        <v>812</v>
      </c>
      <c r="X35" s="451" t="s">
        <v>812</v>
      </c>
      <c r="Y35" s="451" t="s">
        <v>812</v>
      </c>
      <c r="Z35" s="451" t="s">
        <v>812</v>
      </c>
      <c r="AA35" s="451" t="s">
        <v>812</v>
      </c>
      <c r="AB35" s="451" t="s">
        <v>812</v>
      </c>
      <c r="AC35" s="451" t="s">
        <v>812</v>
      </c>
      <c r="AD35" s="451" t="s">
        <v>812</v>
      </c>
      <c r="AE35" s="451" t="s">
        <v>812</v>
      </c>
      <c r="AF35" s="451" t="s">
        <v>812</v>
      </c>
      <c r="AG35" s="451" t="s">
        <v>812</v>
      </c>
      <c r="AH35" s="451" t="s">
        <v>812</v>
      </c>
      <c r="AI35" s="451" t="s">
        <v>812</v>
      </c>
      <c r="AJ35" s="451" t="s">
        <v>812</v>
      </c>
      <c r="AK35" s="451" t="s">
        <v>812</v>
      </c>
      <c r="AL35" s="451" t="s">
        <v>812</v>
      </c>
      <c r="AN35" s="13">
        <v>0</v>
      </c>
      <c r="AO35" s="13">
        <v>0</v>
      </c>
      <c r="AP35" s="13">
        <v>0</v>
      </c>
      <c r="AQ35" s="13">
        <v>0</v>
      </c>
      <c r="AR35" s="13">
        <v>0</v>
      </c>
      <c r="AS35" s="13">
        <v>0</v>
      </c>
      <c r="AT35" s="13">
        <v>0</v>
      </c>
      <c r="AU35" s="13">
        <v>0</v>
      </c>
      <c r="AV35" s="13">
        <v>0</v>
      </c>
      <c r="AW35" s="13">
        <v>0</v>
      </c>
      <c r="AX35" s="13">
        <v>0</v>
      </c>
      <c r="AY35" s="13">
        <v>0</v>
      </c>
      <c r="AZ35" s="13">
        <v>0</v>
      </c>
      <c r="BA35" s="13">
        <v>0</v>
      </c>
      <c r="BB35" s="13">
        <v>0</v>
      </c>
      <c r="BC35" s="13">
        <v>0</v>
      </c>
      <c r="BD35" s="13">
        <v>0</v>
      </c>
      <c r="BE35" s="13">
        <v>0</v>
      </c>
      <c r="BF35" s="13">
        <v>0</v>
      </c>
      <c r="BG35" s="13">
        <v>0</v>
      </c>
    </row>
    <row r="36" spans="1:59">
      <c r="A36" s="406" t="s">
        <v>30</v>
      </c>
      <c r="E36" s="36" t="s">
        <v>40</v>
      </c>
      <c r="H36" t="s">
        <v>1</v>
      </c>
      <c r="I36" s="449" t="s">
        <v>812</v>
      </c>
      <c r="J36" s="198">
        <v>0</v>
      </c>
      <c r="K36" s="198">
        <v>0</v>
      </c>
      <c r="L36" s="198">
        <v>0</v>
      </c>
      <c r="M36" s="14"/>
      <c r="N36" s="14"/>
      <c r="O36" s="196" t="s">
        <v>33</v>
      </c>
      <c r="P36" s="196" t="s">
        <v>36</v>
      </c>
      <c r="Q36" s="17"/>
      <c r="R36" s="32" t="s">
        <v>30</v>
      </c>
      <c r="S36" s="449" t="s">
        <v>812</v>
      </c>
      <c r="T36" s="449" t="s">
        <v>812</v>
      </c>
      <c r="U36" s="453" t="s">
        <v>812</v>
      </c>
      <c r="V36" s="454" t="s">
        <v>812</v>
      </c>
      <c r="W36" s="454" t="s">
        <v>812</v>
      </c>
      <c r="X36" s="454" t="s">
        <v>812</v>
      </c>
      <c r="Y36" s="454" t="s">
        <v>812</v>
      </c>
      <c r="Z36" s="454" t="s">
        <v>812</v>
      </c>
      <c r="AA36" s="454" t="s">
        <v>812</v>
      </c>
      <c r="AB36" s="454" t="s">
        <v>812</v>
      </c>
      <c r="AC36" s="454" t="s">
        <v>812</v>
      </c>
      <c r="AD36" s="454" t="s">
        <v>812</v>
      </c>
      <c r="AE36" s="454" t="s">
        <v>812</v>
      </c>
      <c r="AF36" s="454" t="s">
        <v>812</v>
      </c>
      <c r="AG36" s="454" t="s">
        <v>812</v>
      </c>
      <c r="AH36" s="454" t="s">
        <v>812</v>
      </c>
      <c r="AI36" s="454" t="s">
        <v>812</v>
      </c>
      <c r="AJ36" s="454" t="s">
        <v>812</v>
      </c>
      <c r="AK36" s="454" t="s">
        <v>812</v>
      </c>
      <c r="AL36" s="454" t="s">
        <v>812</v>
      </c>
      <c r="AM36" s="16"/>
      <c r="AN36" s="13">
        <v>0</v>
      </c>
      <c r="AO36" s="13">
        <v>0</v>
      </c>
      <c r="AP36" s="13">
        <v>810250</v>
      </c>
      <c r="AQ36" s="13">
        <v>834557.5</v>
      </c>
      <c r="AR36" s="13">
        <v>859594.22499999998</v>
      </c>
      <c r="AS36" s="13">
        <v>885382.05174999998</v>
      </c>
      <c r="AT36" s="13">
        <v>911943.51330250013</v>
      </c>
      <c r="AU36" s="13">
        <v>939301.81870157504</v>
      </c>
      <c r="AV36" s="13">
        <v>967480.87326262239</v>
      </c>
      <c r="AW36" s="13">
        <v>996505.29946050106</v>
      </c>
      <c r="AX36" s="13">
        <v>1026400.4584443162</v>
      </c>
      <c r="AY36" s="13">
        <v>1057192.4721976456</v>
      </c>
      <c r="AZ36" s="13">
        <v>1088908.2463635751</v>
      </c>
      <c r="BA36" s="13">
        <v>1121575.4937544824</v>
      </c>
      <c r="BB36" s="13">
        <v>1155222.7585671167</v>
      </c>
      <c r="BC36" s="13">
        <v>1189879.4413241304</v>
      </c>
      <c r="BD36" s="13">
        <v>1225575.8245638544</v>
      </c>
      <c r="BE36" s="13">
        <v>1262343.0993007701</v>
      </c>
      <c r="BF36" s="13">
        <v>1300213.3922797933</v>
      </c>
      <c r="BG36" s="13">
        <v>1339219.7940481871</v>
      </c>
    </row>
    <row r="37" spans="1:59">
      <c r="A37" s="406" t="s">
        <v>65</v>
      </c>
      <c r="E37" s="36" t="s">
        <v>40</v>
      </c>
      <c r="H37" t="s">
        <v>1</v>
      </c>
      <c r="I37" s="449" t="s">
        <v>812</v>
      </c>
      <c r="J37" s="198">
        <v>0</v>
      </c>
      <c r="K37" s="198">
        <v>0</v>
      </c>
      <c r="L37" s="198">
        <v>0</v>
      </c>
      <c r="M37" s="14"/>
      <c r="N37" s="14"/>
      <c r="O37" s="196" t="s">
        <v>33</v>
      </c>
      <c r="P37" s="196" t="s">
        <v>36</v>
      </c>
      <c r="Q37" s="17"/>
      <c r="R37" s="32" t="s">
        <v>65</v>
      </c>
      <c r="S37" s="449" t="s">
        <v>812</v>
      </c>
      <c r="T37" s="449" t="s">
        <v>812</v>
      </c>
      <c r="U37" s="453" t="s">
        <v>812</v>
      </c>
      <c r="V37" s="454" t="s">
        <v>812</v>
      </c>
      <c r="W37" s="454" t="s">
        <v>812</v>
      </c>
      <c r="X37" s="454" t="s">
        <v>812</v>
      </c>
      <c r="Y37" s="454" t="s">
        <v>812</v>
      </c>
      <c r="Z37" s="454" t="s">
        <v>812</v>
      </c>
      <c r="AA37" s="454" t="s">
        <v>812</v>
      </c>
      <c r="AB37" s="454" t="s">
        <v>812</v>
      </c>
      <c r="AC37" s="454" t="s">
        <v>812</v>
      </c>
      <c r="AD37" s="454" t="s">
        <v>812</v>
      </c>
      <c r="AE37" s="454" t="s">
        <v>812</v>
      </c>
      <c r="AF37" s="454" t="s">
        <v>812</v>
      </c>
      <c r="AG37" s="454" t="s">
        <v>812</v>
      </c>
      <c r="AH37" s="454" t="s">
        <v>812</v>
      </c>
      <c r="AI37" s="454" t="s">
        <v>812</v>
      </c>
      <c r="AJ37" s="454" t="s">
        <v>812</v>
      </c>
      <c r="AK37" s="454" t="s">
        <v>812</v>
      </c>
      <c r="AL37" s="454" t="s">
        <v>812</v>
      </c>
      <c r="AM37" s="16"/>
      <c r="AN37" s="13">
        <v>0</v>
      </c>
      <c r="AO37" s="13">
        <v>0</v>
      </c>
      <c r="AP37" s="13">
        <v>7500</v>
      </c>
      <c r="AQ37" s="13">
        <v>7725</v>
      </c>
      <c r="AR37" s="13">
        <v>7956.75</v>
      </c>
      <c r="AS37" s="13">
        <v>8195.4524999999994</v>
      </c>
      <c r="AT37" s="13">
        <v>8441.3160750000006</v>
      </c>
      <c r="AU37" s="13">
        <v>8694.5555572499998</v>
      </c>
      <c r="AV37" s="13">
        <v>8955.3922239675012</v>
      </c>
      <c r="AW37" s="13">
        <v>9224.053990686527</v>
      </c>
      <c r="AX37" s="13">
        <v>9500.7756104071232</v>
      </c>
      <c r="AY37" s="13">
        <v>9785.7988787193372</v>
      </c>
      <c r="AZ37" s="13">
        <v>10079.372845080916</v>
      </c>
      <c r="BA37" s="13">
        <v>10381.754030433345</v>
      </c>
      <c r="BB37" s="13">
        <v>10693.206651346345</v>
      </c>
      <c r="BC37" s="13">
        <v>11014.002850886736</v>
      </c>
      <c r="BD37" s="13">
        <v>11344.422936413339</v>
      </c>
      <c r="BE37" s="13">
        <v>11684.75562450574</v>
      </c>
      <c r="BF37" s="13">
        <v>12035.298293240912</v>
      </c>
      <c r="BG37" s="13">
        <v>12396.357242038141</v>
      </c>
    </row>
    <row r="38" spans="1:59">
      <c r="J38" s="14"/>
      <c r="K38" s="14"/>
      <c r="L38" s="14"/>
      <c r="M38" s="14"/>
      <c r="N38" s="14"/>
      <c r="Q38" s="17"/>
      <c r="R38" s="32"/>
      <c r="X38" t="s">
        <v>748</v>
      </c>
    </row>
    <row r="39" spans="1:59">
      <c r="Q39" s="17"/>
      <c r="R39" s="32"/>
    </row>
    <row r="40" spans="1:59">
      <c r="Q40" s="17"/>
      <c r="R40" s="32"/>
    </row>
    <row r="41" spans="1:59">
      <c r="Q41" s="17"/>
      <c r="R41" s="32"/>
    </row>
    <row r="42" spans="1:59">
      <c r="Q42" s="17"/>
      <c r="R42" s="32"/>
    </row>
    <row r="43" spans="1:59">
      <c r="A43" s="11"/>
      <c r="Q43" s="17"/>
      <c r="R43" s="32"/>
    </row>
    <row r="44" spans="1:59">
      <c r="Q44" s="17"/>
      <c r="R44" s="32"/>
    </row>
    <row r="45" spans="1:59">
      <c r="Q45" s="17"/>
      <c r="R45" s="32"/>
      <c r="AO45" s="64"/>
    </row>
    <row r="46" spans="1:59">
      <c r="Q46" s="17"/>
      <c r="R46" s="32"/>
    </row>
    <row r="47" spans="1:59">
      <c r="R47" s="32"/>
    </row>
    <row r="48" spans="1:59">
      <c r="R48" s="32"/>
    </row>
    <row r="50" spans="21:21">
      <c r="U50" s="150"/>
    </row>
    <row r="51" spans="21:21">
      <c r="U51" s="150"/>
    </row>
  </sheetData>
  <mergeCells count="1">
    <mergeCell ref="A1:AR1"/>
  </mergeCells>
  <dataValidations count="4">
    <dataValidation type="list" allowBlank="1" showInputMessage="1" showErrorMessage="1" sqref="O34:O37 O13 O18:O19 O28" xr:uid="{00000000-0002-0000-0600-000000000000}">
      <formula1>#REF!</formula1>
    </dataValidation>
    <dataValidation type="list" allowBlank="1" showInputMessage="1" showErrorMessage="1" sqref="Q3:Q37" xr:uid="{00000000-0002-0000-0600-000001000000}">
      <formula1>#REF!</formula1>
    </dataValidation>
    <dataValidation type="list" allowBlank="1" showInputMessage="1" showErrorMessage="1" sqref="O14:O17 O3:O12" xr:uid="{00000000-0002-0000-0600-000002000000}">
      <formula1>$J$2:$J$7</formula1>
    </dataValidation>
    <dataValidation type="list" allowBlank="1" showInputMessage="1" showErrorMessage="1" sqref="P3:P28" xr:uid="{00000000-0002-0000-0600-000004000000}">
      <formula1>$L$2:$L$4</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5000000}">
          <x14:formula1>
            <xm:f>'AMX Global Tab (C)'!$I$7:$I$12</xm:f>
          </x14:formula1>
          <xm:sqref>O20:O27</xm:sqref>
        </x14:dataValidation>
        <x14:dataValidation type="list" allowBlank="1" showInputMessage="1" showErrorMessage="1" xr:uid="{00000000-0002-0000-0600-000006000000}">
          <x14:formula1>
            <xm:f>'AMX Global Tab (C)'!$K$7:$K$9</xm:f>
          </x14:formula1>
          <xm:sqref>P34:P37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Q66"/>
  <sheetViews>
    <sheetView zoomScale="50" zoomScaleNormal="50" workbookViewId="0">
      <pane xSplit="1" ySplit="4" topLeftCell="AE5" activePane="bottomRight" state="frozen"/>
      <selection pane="topRight" activeCell="B1" sqref="B1"/>
      <selection pane="bottomLeft" activeCell="A4" sqref="A4"/>
      <selection pane="bottomRight" activeCell="BL57" sqref="BL57"/>
    </sheetView>
  </sheetViews>
  <sheetFormatPr defaultRowHeight="14.5"/>
  <cols>
    <col min="1" max="1" width="55.453125" customWidth="1"/>
    <col min="2" max="2" width="12.7265625" hidden="1" customWidth="1"/>
    <col min="3" max="3" width="17.81640625" hidden="1" customWidth="1"/>
    <col min="4" max="4" width="13.1796875" hidden="1" customWidth="1"/>
    <col min="5" max="5" width="42.1796875" customWidth="1"/>
    <col min="6" max="6" width="23.81640625" hidden="1" customWidth="1"/>
    <col min="7" max="7" width="69.1796875" customWidth="1"/>
    <col min="8" max="8" width="9.54296875" customWidth="1"/>
    <col min="9" max="9" width="11.81640625" customWidth="1"/>
    <col min="10" max="10" width="5.81640625" customWidth="1"/>
    <col min="11" max="11" width="8.81640625" customWidth="1"/>
    <col min="12" max="12" width="9.7265625" bestFit="1" customWidth="1"/>
    <col min="13" max="13" width="14.81640625" customWidth="1"/>
    <col min="14" max="14" width="13.81640625" customWidth="1"/>
    <col min="15" max="15" width="13.1796875" customWidth="1"/>
    <col min="16" max="16" width="9.54296875" customWidth="1"/>
    <col min="17" max="17" width="2.1796875" style="32" customWidth="1"/>
    <col min="18" max="18" width="15.54296875" style="32" customWidth="1"/>
    <col min="19" max="19" width="12.1796875" style="32" customWidth="1"/>
    <col min="20" max="20" width="12.453125" customWidth="1"/>
    <col min="21" max="21" width="14.453125" customWidth="1"/>
    <col min="22" max="22" width="14.81640625" customWidth="1"/>
    <col min="23" max="23" width="12.54296875" customWidth="1"/>
    <col min="24" max="24" width="11.81640625" customWidth="1"/>
    <col min="25" max="25" width="11.1796875" customWidth="1"/>
    <col min="26" max="26" width="11.81640625" customWidth="1"/>
    <col min="27" max="27" width="15.1796875" customWidth="1"/>
    <col min="28" max="32" width="11.54296875" customWidth="1"/>
    <col min="33" max="33" width="11.1796875" style="85" customWidth="1"/>
    <col min="34" max="34" width="10.54296875" style="85" customWidth="1"/>
    <col min="35" max="39" width="8.54296875" style="85" customWidth="1"/>
    <col min="40" max="41" width="9.1796875" customWidth="1"/>
    <col min="42" max="42" width="15.54296875" customWidth="1"/>
    <col min="43" max="43" width="14.81640625" customWidth="1"/>
    <col min="44" max="44" width="13.1796875" customWidth="1"/>
    <col min="45" max="45" width="14.1796875" customWidth="1"/>
    <col min="46" max="55" width="14.26953125" customWidth="1"/>
    <col min="56" max="60" width="13.54296875" style="85" hidden="1" customWidth="1"/>
    <col min="61" max="62" width="13.1796875" style="85" hidden="1" customWidth="1"/>
    <col min="63" max="63" width="9.1796875" customWidth="1"/>
    <col min="64" max="64" width="14.54296875" bestFit="1" customWidth="1"/>
    <col min="68" max="68" width="14.26953125" customWidth="1"/>
  </cols>
  <sheetData>
    <row r="1" spans="1:69" s="320" customFormat="1">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row>
    <row r="2" spans="1:69" ht="14.5" customHeight="1" thickBot="1">
      <c r="T2" t="s">
        <v>49</v>
      </c>
      <c r="AO2" s="17"/>
      <c r="AP2" t="s">
        <v>38</v>
      </c>
    </row>
    <row r="3" spans="1:69" s="78" customFormat="1" ht="54.75" customHeight="1">
      <c r="B3" s="78" t="s">
        <v>4</v>
      </c>
      <c r="C3" s="78" t="s">
        <v>66</v>
      </c>
      <c r="D3" s="78" t="s">
        <v>29</v>
      </c>
      <c r="E3" s="78" t="s">
        <v>39</v>
      </c>
      <c r="F3" s="78" t="s">
        <v>44</v>
      </c>
      <c r="G3" s="78" t="s">
        <v>43</v>
      </c>
      <c r="H3" s="78" t="s">
        <v>10</v>
      </c>
      <c r="I3" s="79" t="s">
        <v>6</v>
      </c>
      <c r="J3" s="79" t="s">
        <v>9</v>
      </c>
      <c r="K3" s="79" t="s">
        <v>7</v>
      </c>
      <c r="L3" s="79" t="s">
        <v>8</v>
      </c>
      <c r="M3" s="79" t="s">
        <v>45</v>
      </c>
      <c r="N3" s="78" t="s">
        <v>306</v>
      </c>
      <c r="O3" s="78" t="s">
        <v>13</v>
      </c>
      <c r="P3" s="78" t="s">
        <v>34</v>
      </c>
      <c r="Q3" s="81"/>
      <c r="R3" s="105" t="s">
        <v>307</v>
      </c>
      <c r="S3" s="105" t="s">
        <v>315</v>
      </c>
      <c r="T3" s="78">
        <v>2015</v>
      </c>
      <c r="U3" s="78">
        <v>2016</v>
      </c>
      <c r="V3" s="78">
        <v>2017</v>
      </c>
      <c r="W3" s="78">
        <v>2018</v>
      </c>
      <c r="X3" s="78">
        <v>2019</v>
      </c>
      <c r="Y3" s="78">
        <v>2020</v>
      </c>
      <c r="Z3" s="78">
        <v>2021</v>
      </c>
      <c r="AA3" s="78">
        <v>2022</v>
      </c>
      <c r="AB3" s="78">
        <v>2023</v>
      </c>
      <c r="AC3" s="78">
        <v>2024</v>
      </c>
      <c r="AD3" s="78">
        <v>2025</v>
      </c>
      <c r="AE3" s="78">
        <v>2026</v>
      </c>
      <c r="AF3" s="78">
        <v>2027</v>
      </c>
      <c r="AG3" s="86">
        <v>2028</v>
      </c>
      <c r="AH3" s="86">
        <v>2029</v>
      </c>
      <c r="AI3" s="86">
        <v>2030</v>
      </c>
      <c r="AJ3" s="86">
        <v>2031</v>
      </c>
      <c r="AK3" s="86">
        <v>2032</v>
      </c>
      <c r="AL3" s="86">
        <v>2033</v>
      </c>
      <c r="AM3" s="86">
        <v>2034</v>
      </c>
      <c r="AO3" s="80"/>
      <c r="AP3" s="92" t="s">
        <v>316</v>
      </c>
      <c r="AQ3" s="93" t="s">
        <v>317</v>
      </c>
      <c r="AR3" s="78">
        <v>2016</v>
      </c>
      <c r="AS3" s="78">
        <v>2017</v>
      </c>
      <c r="AT3" s="78">
        <v>2018</v>
      </c>
      <c r="AU3" s="78">
        <v>2019</v>
      </c>
      <c r="AV3" s="78">
        <v>2020</v>
      </c>
      <c r="AW3" s="78">
        <v>2021</v>
      </c>
      <c r="AX3" s="78">
        <v>2022</v>
      </c>
      <c r="AY3" s="78">
        <v>2023</v>
      </c>
      <c r="AZ3" s="78">
        <v>2024</v>
      </c>
      <c r="BA3" s="78">
        <v>2025</v>
      </c>
      <c r="BB3" s="78">
        <v>2026</v>
      </c>
      <c r="BC3" s="78">
        <v>2027</v>
      </c>
      <c r="BD3" s="86">
        <v>2028</v>
      </c>
      <c r="BE3" s="86">
        <v>2029</v>
      </c>
      <c r="BF3" s="86">
        <v>2030</v>
      </c>
      <c r="BG3" s="86">
        <v>2031</v>
      </c>
      <c r="BH3" s="86">
        <v>2032</v>
      </c>
      <c r="BI3" s="86">
        <v>2033</v>
      </c>
      <c r="BJ3" s="86">
        <v>2034</v>
      </c>
    </row>
    <row r="4" spans="1:69" s="11" customFormat="1">
      <c r="A4" s="71" t="s">
        <v>293</v>
      </c>
      <c r="C4"/>
      <c r="I4" s="12"/>
      <c r="J4" s="12"/>
      <c r="K4" s="12"/>
      <c r="L4" s="12"/>
      <c r="M4" s="12"/>
      <c r="N4" s="15"/>
      <c r="Q4" s="33"/>
      <c r="R4" s="33"/>
      <c r="S4" s="33"/>
      <c r="AG4" s="87"/>
      <c r="AH4" s="87"/>
      <c r="AI4" s="87"/>
      <c r="AJ4" s="87"/>
      <c r="AK4" s="87"/>
      <c r="AL4" s="87"/>
      <c r="AM4" s="87"/>
      <c r="AO4" s="18"/>
      <c r="AP4" s="94"/>
      <c r="AQ4" s="95"/>
      <c r="BD4" s="87"/>
      <c r="BE4" s="87"/>
      <c r="BF4" s="87"/>
      <c r="BG4" s="87"/>
      <c r="BH4" s="87"/>
      <c r="BI4" s="87"/>
      <c r="BJ4" s="87"/>
      <c r="BM4" s="11" t="s">
        <v>26</v>
      </c>
      <c r="BN4" s="11" t="s">
        <v>24</v>
      </c>
      <c r="BO4" s="11" t="s">
        <v>23</v>
      </c>
      <c r="BP4" s="11" t="s">
        <v>27</v>
      </c>
    </row>
    <row r="5" spans="1:69" s="142" customFormat="1">
      <c r="A5" s="151" t="s">
        <v>445</v>
      </c>
      <c r="C5" s="141"/>
      <c r="I5" s="12"/>
      <c r="J5" s="12"/>
      <c r="K5" s="12"/>
      <c r="L5" s="12"/>
      <c r="M5" s="12"/>
      <c r="N5" s="15"/>
      <c r="Q5" s="148"/>
      <c r="R5" s="148"/>
      <c r="S5" s="148"/>
      <c r="T5" s="152">
        <v>0</v>
      </c>
      <c r="U5" s="152">
        <v>0</v>
      </c>
      <c r="V5" s="152">
        <v>0.01</v>
      </c>
      <c r="W5" s="152">
        <v>0.18</v>
      </c>
      <c r="X5" s="152">
        <v>0.18</v>
      </c>
      <c r="Y5" s="152">
        <v>0.18</v>
      </c>
      <c r="Z5" s="152">
        <v>0.18</v>
      </c>
      <c r="AA5" s="152">
        <v>0.18</v>
      </c>
      <c r="AB5" s="152">
        <v>0.09</v>
      </c>
      <c r="AG5" s="87"/>
      <c r="AH5" s="87"/>
      <c r="AI5" s="87"/>
      <c r="AJ5" s="87"/>
      <c r="AK5" s="87"/>
      <c r="AL5" s="87"/>
      <c r="AM5" s="87"/>
      <c r="AO5" s="18"/>
      <c r="AP5" s="146"/>
      <c r="AQ5" s="95"/>
      <c r="BD5" s="87"/>
      <c r="BE5" s="87"/>
      <c r="BF5" s="87"/>
      <c r="BG5" s="87"/>
      <c r="BH5" s="87"/>
      <c r="BI5" s="87"/>
      <c r="BJ5" s="87"/>
    </row>
    <row r="6" spans="1:69">
      <c r="A6" s="11" t="s">
        <v>46</v>
      </c>
      <c r="N6" s="15"/>
      <c r="Q6" s="33"/>
      <c r="R6" s="33"/>
      <c r="S6" s="33"/>
      <c r="T6" s="14">
        <v>0</v>
      </c>
      <c r="U6" s="143">
        <v>0</v>
      </c>
      <c r="V6" s="143">
        <v>0.01</v>
      </c>
      <c r="W6" s="143">
        <v>0.16500000000000001</v>
      </c>
      <c r="X6" s="143">
        <v>0.16500000000000001</v>
      </c>
      <c r="Y6" s="143">
        <v>0.16500000000000001</v>
      </c>
      <c r="Z6" s="143">
        <v>0.16500000000000001</v>
      </c>
      <c r="AA6" s="143">
        <v>0.16500000000000001</v>
      </c>
      <c r="AB6" s="143">
        <v>0.16500000000000001</v>
      </c>
      <c r="AC6" s="14"/>
      <c r="AD6" s="14"/>
      <c r="AE6" s="14"/>
      <c r="AF6" s="14"/>
      <c r="AG6" s="88"/>
      <c r="AH6" s="88"/>
      <c r="AI6" s="88"/>
      <c r="AJ6" s="88"/>
      <c r="AK6" s="88"/>
      <c r="AL6" s="88"/>
      <c r="AM6" s="88"/>
      <c r="AO6" s="18"/>
      <c r="AP6" s="96"/>
      <c r="AQ6" s="97"/>
    </row>
    <row r="7" spans="1:69" s="36" customFormat="1">
      <c r="A7" s="69" t="s">
        <v>414</v>
      </c>
      <c r="E7" s="36" t="s">
        <v>304</v>
      </c>
      <c r="F7" s="21">
        <v>42475</v>
      </c>
      <c r="G7" s="36" t="s">
        <v>416</v>
      </c>
      <c r="H7" s="196" t="s">
        <v>11</v>
      </c>
      <c r="I7" s="455" t="s">
        <v>813</v>
      </c>
      <c r="J7" s="205">
        <v>0.1</v>
      </c>
      <c r="K7" s="198">
        <v>0.03</v>
      </c>
      <c r="L7" s="206">
        <v>9.5000000000000001E-2</v>
      </c>
      <c r="N7" s="207">
        <v>1.2500000000000001E-2</v>
      </c>
      <c r="O7" s="196" t="s">
        <v>27</v>
      </c>
      <c r="P7" s="196" t="s">
        <v>36</v>
      </c>
      <c r="Q7" s="33"/>
      <c r="R7" s="209">
        <v>1200</v>
      </c>
      <c r="S7" s="463" t="s">
        <v>813</v>
      </c>
      <c r="T7" s="464" t="s">
        <v>813</v>
      </c>
      <c r="U7" s="464" t="s">
        <v>813</v>
      </c>
      <c r="V7" s="452" t="s">
        <v>813</v>
      </c>
      <c r="W7" s="452" t="s">
        <v>813</v>
      </c>
      <c r="X7" s="452" t="s">
        <v>813</v>
      </c>
      <c r="Y7" s="452" t="s">
        <v>813</v>
      </c>
      <c r="Z7" s="452" t="s">
        <v>813</v>
      </c>
      <c r="AA7" s="452" t="s">
        <v>813</v>
      </c>
      <c r="AB7" s="452" t="s">
        <v>813</v>
      </c>
      <c r="AC7" s="452">
        <v>0</v>
      </c>
      <c r="AD7" s="452">
        <v>0</v>
      </c>
      <c r="AE7" s="452">
        <v>0</v>
      </c>
      <c r="AF7" s="452">
        <v>0</v>
      </c>
      <c r="AG7" s="452">
        <v>0</v>
      </c>
      <c r="AH7" s="452">
        <v>0</v>
      </c>
      <c r="AI7" s="452">
        <v>0</v>
      </c>
      <c r="AJ7" s="452">
        <v>0</v>
      </c>
      <c r="AK7" s="452">
        <v>0</v>
      </c>
      <c r="AL7" s="452">
        <v>0</v>
      </c>
      <c r="AM7" s="452">
        <v>0</v>
      </c>
      <c r="AO7" s="18"/>
      <c r="AP7" s="98">
        <v>122164.93584365277</v>
      </c>
      <c r="AQ7" s="99">
        <v>183651.22258561893</v>
      </c>
      <c r="AR7" s="60">
        <v>0</v>
      </c>
      <c r="AS7" s="60">
        <v>1655.5502230073055</v>
      </c>
      <c r="AT7" s="60">
        <v>28136.076040009157</v>
      </c>
      <c r="AU7" s="60">
        <v>28980.158321209427</v>
      </c>
      <c r="AV7" s="60">
        <v>29849.563070845714</v>
      </c>
      <c r="AW7" s="60">
        <v>30745.04996297109</v>
      </c>
      <c r="AX7" s="60">
        <v>31667.40146186022</v>
      </c>
      <c r="AY7" s="60">
        <v>32617.423505716029</v>
      </c>
      <c r="AZ7" s="60">
        <v>0</v>
      </c>
      <c r="BA7" s="60">
        <v>0</v>
      </c>
      <c r="BB7" s="60">
        <v>0</v>
      </c>
      <c r="BC7" s="60">
        <v>0</v>
      </c>
      <c r="BD7" s="91">
        <v>0</v>
      </c>
      <c r="BE7" s="91">
        <v>0</v>
      </c>
      <c r="BF7" s="91">
        <v>0</v>
      </c>
      <c r="BG7" s="91">
        <v>0</v>
      </c>
      <c r="BH7" s="91">
        <v>0</v>
      </c>
      <c r="BI7" s="91">
        <v>0</v>
      </c>
      <c r="BJ7" s="91">
        <v>0</v>
      </c>
      <c r="BM7" s="141">
        <v>0</v>
      </c>
      <c r="BN7" s="141">
        <v>0</v>
      </c>
      <c r="BO7" s="141">
        <v>0</v>
      </c>
      <c r="BP7" s="141">
        <v>183651.22258561893</v>
      </c>
    </row>
    <row r="8" spans="1:69">
      <c r="A8" s="69" t="s">
        <v>415</v>
      </c>
      <c r="E8" s="36" t="s">
        <v>304</v>
      </c>
      <c r="F8" s="21">
        <v>42475</v>
      </c>
      <c r="G8" t="s">
        <v>417</v>
      </c>
      <c r="H8" s="196" t="s">
        <v>11</v>
      </c>
      <c r="I8" s="455" t="s">
        <v>813</v>
      </c>
      <c r="J8" s="205">
        <v>0.1</v>
      </c>
      <c r="K8" s="198">
        <v>0.03</v>
      </c>
      <c r="L8" s="206">
        <v>9.5000000000000001E-2</v>
      </c>
      <c r="N8" s="207">
        <v>1.2500000000000001E-2</v>
      </c>
      <c r="O8" s="196" t="s">
        <v>27</v>
      </c>
      <c r="P8" s="196" t="s">
        <v>36</v>
      </c>
      <c r="Q8" s="33"/>
      <c r="R8" s="209">
        <v>1010840</v>
      </c>
      <c r="S8" s="463" t="s">
        <v>813</v>
      </c>
      <c r="T8" s="452" t="s">
        <v>813</v>
      </c>
      <c r="U8" s="452" t="s">
        <v>813</v>
      </c>
      <c r="V8" s="452" t="s">
        <v>813</v>
      </c>
      <c r="W8" s="452" t="s">
        <v>813</v>
      </c>
      <c r="X8" s="452" t="s">
        <v>813</v>
      </c>
      <c r="Y8" s="452" t="s">
        <v>813</v>
      </c>
      <c r="Z8" s="452" t="s">
        <v>813</v>
      </c>
      <c r="AA8" s="452" t="s">
        <v>813</v>
      </c>
      <c r="AB8" s="452" t="s">
        <v>813</v>
      </c>
      <c r="AC8" s="452">
        <v>0</v>
      </c>
      <c r="AD8" s="452">
        <v>0</v>
      </c>
      <c r="AE8" s="452">
        <v>0</v>
      </c>
      <c r="AF8" s="452">
        <v>0</v>
      </c>
      <c r="AG8" s="452">
        <v>0</v>
      </c>
      <c r="AH8" s="452">
        <v>0</v>
      </c>
      <c r="AI8" s="452">
        <v>0</v>
      </c>
      <c r="AJ8" s="452">
        <v>0</v>
      </c>
      <c r="AK8" s="452">
        <v>0</v>
      </c>
      <c r="AL8" s="452">
        <v>0</v>
      </c>
      <c r="AM8" s="452">
        <v>0</v>
      </c>
      <c r="AO8" s="18"/>
      <c r="AP8" s="98">
        <v>92298631.667467564</v>
      </c>
      <c r="AQ8" s="99">
        <v>138753042.61121044</v>
      </c>
      <c r="AR8" s="60">
        <v>0</v>
      </c>
      <c r="AS8" s="60">
        <v>1250809.1555493926</v>
      </c>
      <c r="AT8" s="60">
        <v>21257501.598561928</v>
      </c>
      <c r="AU8" s="60">
        <v>21895226.646518786</v>
      </c>
      <c r="AV8" s="60">
        <v>22552083.445914354</v>
      </c>
      <c r="AW8" s="60">
        <v>23228645.949291784</v>
      </c>
      <c r="AX8" s="60">
        <v>23925505.327770535</v>
      </c>
      <c r="AY8" s="60">
        <v>24643270.487603653</v>
      </c>
      <c r="AZ8" s="60">
        <v>0</v>
      </c>
      <c r="BA8" s="60">
        <v>0</v>
      </c>
      <c r="BB8" s="60">
        <v>0</v>
      </c>
      <c r="BC8" s="60">
        <v>0</v>
      </c>
      <c r="BD8" s="91">
        <v>0</v>
      </c>
      <c r="BE8" s="91">
        <v>0</v>
      </c>
      <c r="BF8" s="91">
        <v>0</v>
      </c>
      <c r="BG8" s="91">
        <v>0</v>
      </c>
      <c r="BH8" s="91">
        <v>0</v>
      </c>
      <c r="BI8" s="91">
        <v>0</v>
      </c>
      <c r="BJ8" s="91">
        <v>0</v>
      </c>
      <c r="BM8" s="141">
        <v>0</v>
      </c>
      <c r="BN8" s="141">
        <v>0</v>
      </c>
      <c r="BO8" s="141">
        <v>0</v>
      </c>
      <c r="BP8" s="141">
        <v>138753042.61121044</v>
      </c>
    </row>
    <row r="9" spans="1:69" s="36" customFormat="1">
      <c r="A9" s="73" t="s">
        <v>323</v>
      </c>
      <c r="E9" s="36" t="s">
        <v>304</v>
      </c>
      <c r="F9" s="21">
        <v>42475</v>
      </c>
      <c r="G9" s="36" t="s">
        <v>321</v>
      </c>
      <c r="H9" s="196" t="s">
        <v>11</v>
      </c>
      <c r="I9" s="455" t="s">
        <v>813</v>
      </c>
      <c r="J9" s="205">
        <v>0.1</v>
      </c>
      <c r="K9" s="198">
        <v>0.03</v>
      </c>
      <c r="L9" s="206">
        <v>9.5000000000000001E-2</v>
      </c>
      <c r="N9" s="207">
        <v>1.2500000000000001E-2</v>
      </c>
      <c r="O9" s="196" t="s">
        <v>27</v>
      </c>
      <c r="P9" s="196" t="s">
        <v>36</v>
      </c>
      <c r="Q9" s="33"/>
      <c r="R9" s="209">
        <v>660</v>
      </c>
      <c r="S9" s="463" t="s">
        <v>813</v>
      </c>
      <c r="T9" s="452" t="s">
        <v>813</v>
      </c>
      <c r="U9" s="452" t="s">
        <v>813</v>
      </c>
      <c r="V9" s="452" t="s">
        <v>813</v>
      </c>
      <c r="W9" s="452" t="s">
        <v>813</v>
      </c>
      <c r="X9" s="452" t="s">
        <v>813</v>
      </c>
      <c r="Y9" s="452" t="s">
        <v>813</v>
      </c>
      <c r="Z9" s="452" t="s">
        <v>813</v>
      </c>
      <c r="AA9" s="452" t="s">
        <v>813</v>
      </c>
      <c r="AB9" s="452" t="s">
        <v>813</v>
      </c>
      <c r="AC9" s="452">
        <v>0</v>
      </c>
      <c r="AD9" s="452">
        <v>0</v>
      </c>
      <c r="AE9" s="452">
        <v>0</v>
      </c>
      <c r="AF9" s="452">
        <v>0</v>
      </c>
      <c r="AG9" s="452">
        <v>0</v>
      </c>
      <c r="AH9" s="452">
        <v>0</v>
      </c>
      <c r="AI9" s="452">
        <v>0</v>
      </c>
      <c r="AJ9" s="452">
        <v>0</v>
      </c>
      <c r="AK9" s="452">
        <v>0</v>
      </c>
      <c r="AL9" s="452">
        <v>0</v>
      </c>
      <c r="AM9" s="452">
        <v>0</v>
      </c>
      <c r="AO9" s="18"/>
      <c r="AP9" s="98">
        <v>88842.887896209417</v>
      </c>
      <c r="AQ9" s="99">
        <v>123917.2424559666</v>
      </c>
      <c r="AR9" s="60"/>
      <c r="AS9" s="60">
        <v>1117.0697123281254</v>
      </c>
      <c r="AT9" s="60">
        <v>18984.599761016489</v>
      </c>
      <c r="AU9" s="60">
        <v>19554.137753846982</v>
      </c>
      <c r="AV9" s="60">
        <v>20140.761886462391</v>
      </c>
      <c r="AW9" s="60">
        <v>20744.984743056266</v>
      </c>
      <c r="AX9" s="60">
        <v>21367.334285347955</v>
      </c>
      <c r="AY9" s="60">
        <v>22008.354313908396</v>
      </c>
      <c r="AZ9" s="60">
        <v>0</v>
      </c>
      <c r="BA9" s="60">
        <v>0</v>
      </c>
      <c r="BB9" s="60">
        <v>0</v>
      </c>
      <c r="BC9" s="60">
        <v>0</v>
      </c>
      <c r="BD9" s="91"/>
      <c r="BE9" s="91"/>
      <c r="BF9" s="91"/>
      <c r="BG9" s="91"/>
      <c r="BH9" s="91"/>
      <c r="BI9" s="91"/>
      <c r="BJ9" s="91"/>
      <c r="BM9" s="141">
        <v>0</v>
      </c>
      <c r="BN9" s="141">
        <v>0</v>
      </c>
      <c r="BO9" s="141">
        <v>0</v>
      </c>
      <c r="BP9" s="141">
        <v>123917.2424559666</v>
      </c>
    </row>
    <row r="10" spans="1:69" s="36" customFormat="1">
      <c r="A10" s="73" t="s">
        <v>309</v>
      </c>
      <c r="E10" s="36" t="s">
        <v>304</v>
      </c>
      <c r="F10" s="21">
        <v>42475</v>
      </c>
      <c r="G10" s="36" t="s">
        <v>314</v>
      </c>
      <c r="H10" s="196" t="s">
        <v>11</v>
      </c>
      <c r="I10" s="455" t="s">
        <v>813</v>
      </c>
      <c r="J10" s="205">
        <v>0.1</v>
      </c>
      <c r="K10" s="198">
        <v>0.03</v>
      </c>
      <c r="L10" s="206">
        <v>9.5000000000000001E-2</v>
      </c>
      <c r="N10" s="207">
        <v>1.2500000000000001E-2</v>
      </c>
      <c r="O10" s="196" t="s">
        <v>27</v>
      </c>
      <c r="P10" s="196" t="s">
        <v>36</v>
      </c>
      <c r="Q10" s="33"/>
      <c r="R10" s="209">
        <v>21300</v>
      </c>
      <c r="S10" s="463" t="s">
        <v>813</v>
      </c>
      <c r="T10" s="452" t="s">
        <v>813</v>
      </c>
      <c r="U10" s="452" t="s">
        <v>813</v>
      </c>
      <c r="V10" s="452" t="s">
        <v>813</v>
      </c>
      <c r="W10" s="452" t="s">
        <v>813</v>
      </c>
      <c r="X10" s="452" t="s">
        <v>813</v>
      </c>
      <c r="Y10" s="452" t="s">
        <v>813</v>
      </c>
      <c r="Z10" s="452" t="s">
        <v>813</v>
      </c>
      <c r="AA10" s="452" t="s">
        <v>813</v>
      </c>
      <c r="AB10" s="452" t="s">
        <v>813</v>
      </c>
      <c r="AC10" s="452">
        <v>0</v>
      </c>
      <c r="AD10" s="452">
        <v>0</v>
      </c>
      <c r="AE10" s="452">
        <v>0</v>
      </c>
      <c r="AF10" s="452">
        <v>0</v>
      </c>
      <c r="AG10" s="452">
        <v>0</v>
      </c>
      <c r="AH10" s="452">
        <v>0</v>
      </c>
      <c r="AI10" s="452">
        <v>0</v>
      </c>
      <c r="AJ10" s="452">
        <v>0</v>
      </c>
      <c r="AK10" s="452">
        <v>0</v>
      </c>
      <c r="AL10" s="452">
        <v>0</v>
      </c>
      <c r="AM10" s="452">
        <v>0</v>
      </c>
      <c r="AO10" s="18"/>
      <c r="AP10" s="98">
        <v>2660235.9354201606</v>
      </c>
      <c r="AQ10" s="99">
        <v>3999147.3701698314</v>
      </c>
      <c r="AR10" s="60">
        <v>0</v>
      </c>
      <c r="AS10" s="60">
        <v>36050.886170589489</v>
      </c>
      <c r="AT10" s="60">
        <v>612684.81046916847</v>
      </c>
      <c r="AU10" s="60">
        <v>631065.3547832435</v>
      </c>
      <c r="AV10" s="60">
        <v>649997.31542674091</v>
      </c>
      <c r="AW10" s="60">
        <v>669497.23488954327</v>
      </c>
      <c r="AX10" s="60">
        <v>689582.15193622955</v>
      </c>
      <c r="AY10" s="60">
        <v>710269.61649431649</v>
      </c>
      <c r="AZ10" s="60">
        <v>0</v>
      </c>
      <c r="BA10" s="60">
        <v>0</v>
      </c>
      <c r="BB10" s="60">
        <v>0</v>
      </c>
      <c r="BC10" s="60">
        <v>0</v>
      </c>
      <c r="BD10" s="91">
        <v>0</v>
      </c>
      <c r="BE10" s="91">
        <v>0</v>
      </c>
      <c r="BF10" s="91">
        <v>0</v>
      </c>
      <c r="BG10" s="91">
        <v>0</v>
      </c>
      <c r="BH10" s="91">
        <v>0</v>
      </c>
      <c r="BI10" s="91">
        <v>0</v>
      </c>
      <c r="BJ10" s="91">
        <v>0</v>
      </c>
      <c r="BM10" s="141">
        <v>0</v>
      </c>
      <c r="BN10" s="141">
        <v>0</v>
      </c>
      <c r="BO10" s="141">
        <v>0</v>
      </c>
      <c r="BP10" s="141">
        <v>3999147.3701698314</v>
      </c>
    </row>
    <row r="11" spans="1:69">
      <c r="A11" s="73" t="s">
        <v>308</v>
      </c>
      <c r="E11" s="36" t="s">
        <v>304</v>
      </c>
      <c r="F11" s="21">
        <v>42475</v>
      </c>
      <c r="G11" t="s">
        <v>412</v>
      </c>
      <c r="H11" s="196" t="s">
        <v>11</v>
      </c>
      <c r="I11" s="455" t="s">
        <v>813</v>
      </c>
      <c r="J11" s="205">
        <v>0.1</v>
      </c>
      <c r="K11" s="198">
        <v>0.03</v>
      </c>
      <c r="L11" s="206">
        <v>9.5000000000000001E-2</v>
      </c>
      <c r="N11" s="207">
        <v>1.2500000000000001E-2</v>
      </c>
      <c r="O11" s="196" t="s">
        <v>27</v>
      </c>
      <c r="P11" s="196" t="s">
        <v>36</v>
      </c>
      <c r="Q11" s="33"/>
      <c r="R11" s="209">
        <v>57000</v>
      </c>
      <c r="S11" s="463" t="s">
        <v>813</v>
      </c>
      <c r="T11" s="452" t="s">
        <v>813</v>
      </c>
      <c r="U11" s="452" t="s">
        <v>813</v>
      </c>
      <c r="V11" s="452" t="s">
        <v>813</v>
      </c>
      <c r="W11" s="452" t="s">
        <v>813</v>
      </c>
      <c r="X11" s="452" t="s">
        <v>813</v>
      </c>
      <c r="Y11" s="452" t="s">
        <v>813</v>
      </c>
      <c r="Z11" s="452" t="s">
        <v>813</v>
      </c>
      <c r="AA11" s="452" t="s">
        <v>813</v>
      </c>
      <c r="AB11" s="452" t="s">
        <v>813</v>
      </c>
      <c r="AC11" s="452">
        <v>0</v>
      </c>
      <c r="AD11" s="452">
        <v>0</v>
      </c>
      <c r="AE11" s="452">
        <v>0</v>
      </c>
      <c r="AF11" s="452">
        <v>0</v>
      </c>
      <c r="AG11" s="452">
        <v>0</v>
      </c>
      <c r="AH11" s="452">
        <v>0</v>
      </c>
      <c r="AI11" s="452">
        <v>0</v>
      </c>
      <c r="AJ11" s="452">
        <v>0</v>
      </c>
      <c r="AK11" s="452">
        <v>0</v>
      </c>
      <c r="AL11" s="452">
        <v>0</v>
      </c>
      <c r="AM11" s="452">
        <v>0</v>
      </c>
      <c r="AO11" s="18"/>
      <c r="AP11" s="98">
        <v>12562837.474643676</v>
      </c>
      <c r="AQ11" s="99">
        <v>18885782.941149991</v>
      </c>
      <c r="AR11" s="60">
        <v>0</v>
      </c>
      <c r="AS11" s="60">
        <v>170248.59252059663</v>
      </c>
      <c r="AT11" s="60">
        <v>2893374.8298875401</v>
      </c>
      <c r="AU11" s="60">
        <v>2980176.0747841657</v>
      </c>
      <c r="AV11" s="60">
        <v>3069581.3570276909</v>
      </c>
      <c r="AW11" s="60">
        <v>3161668.7977385218</v>
      </c>
      <c r="AX11" s="60">
        <v>3256518.8616706776</v>
      </c>
      <c r="AY11" s="60">
        <v>3354214.4275207976</v>
      </c>
      <c r="AZ11" s="60">
        <v>0</v>
      </c>
      <c r="BA11" s="60">
        <v>0</v>
      </c>
      <c r="BB11" s="60">
        <v>0</v>
      </c>
      <c r="BC11" s="60">
        <v>0</v>
      </c>
      <c r="BD11" s="91">
        <v>0</v>
      </c>
      <c r="BE11" s="91">
        <v>0</v>
      </c>
      <c r="BF11" s="91">
        <v>0</v>
      </c>
      <c r="BG11" s="91">
        <v>0</v>
      </c>
      <c r="BH11" s="91">
        <v>0</v>
      </c>
      <c r="BI11" s="91">
        <v>0</v>
      </c>
      <c r="BJ11" s="91">
        <v>0</v>
      </c>
      <c r="BM11" s="141">
        <v>0</v>
      </c>
      <c r="BN11" s="141">
        <v>0</v>
      </c>
      <c r="BO11" s="141">
        <v>0</v>
      </c>
      <c r="BP11" s="141">
        <v>18885782.941149991</v>
      </c>
    </row>
    <row r="12" spans="1:69" s="36" customFormat="1">
      <c r="A12" s="73" t="s">
        <v>311</v>
      </c>
      <c r="E12" s="36" t="s">
        <v>304</v>
      </c>
      <c r="F12" s="21">
        <v>42475</v>
      </c>
      <c r="G12" s="36" t="s">
        <v>313</v>
      </c>
      <c r="H12" s="196" t="s">
        <v>11</v>
      </c>
      <c r="I12" s="455" t="s">
        <v>813</v>
      </c>
      <c r="J12" s="205">
        <v>0.1</v>
      </c>
      <c r="K12" s="198">
        <v>0.03</v>
      </c>
      <c r="L12" s="206">
        <v>9.5000000000000001E-2</v>
      </c>
      <c r="N12" s="207">
        <v>1.2500000000000001E-2</v>
      </c>
      <c r="O12" s="196" t="s">
        <v>27</v>
      </c>
      <c r="P12" s="196" t="s">
        <v>36</v>
      </c>
      <c r="Q12" s="33"/>
      <c r="R12" s="209">
        <v>41200</v>
      </c>
      <c r="S12" s="463" t="s">
        <v>813</v>
      </c>
      <c r="T12" s="452" t="s">
        <v>813</v>
      </c>
      <c r="U12" s="452" t="s">
        <v>813</v>
      </c>
      <c r="V12" s="452" t="s">
        <v>813</v>
      </c>
      <c r="W12" s="452" t="s">
        <v>813</v>
      </c>
      <c r="X12" s="452" t="s">
        <v>813</v>
      </c>
      <c r="Y12" s="452" t="s">
        <v>813</v>
      </c>
      <c r="Z12" s="452" t="s">
        <v>813</v>
      </c>
      <c r="AA12" s="452" t="s">
        <v>813</v>
      </c>
      <c r="AB12" s="452" t="s">
        <v>813</v>
      </c>
      <c r="AC12" s="452">
        <v>0</v>
      </c>
      <c r="AD12" s="452">
        <v>0</v>
      </c>
      <c r="AE12" s="452">
        <v>0</v>
      </c>
      <c r="AF12" s="452">
        <v>0</v>
      </c>
      <c r="AG12" s="452">
        <v>0</v>
      </c>
      <c r="AH12" s="452">
        <v>0</v>
      </c>
      <c r="AI12" s="452">
        <v>0</v>
      </c>
      <c r="AJ12" s="452">
        <v>0</v>
      </c>
      <c r="AK12" s="452">
        <v>0</v>
      </c>
      <c r="AL12" s="452">
        <v>0</v>
      </c>
      <c r="AM12" s="452">
        <v>0</v>
      </c>
      <c r="AO12" s="18"/>
      <c r="AP12" s="98">
        <v>9296709.6366243679</v>
      </c>
      <c r="AQ12" s="99">
        <v>13975794.928379837</v>
      </c>
      <c r="AR12" s="60">
        <v>0</v>
      </c>
      <c r="AS12" s="60">
        <v>125986.80305325355</v>
      </c>
      <c r="AT12" s="60">
        <v>2141145.7178900442</v>
      </c>
      <c r="AU12" s="60">
        <v>2205380.0894267457</v>
      </c>
      <c r="AV12" s="60">
        <v>2271541.4921095478</v>
      </c>
      <c r="AW12" s="60">
        <v>2339687.7368728346</v>
      </c>
      <c r="AX12" s="60">
        <v>2409878.36897902</v>
      </c>
      <c r="AY12" s="60">
        <v>2482174.7200483903</v>
      </c>
      <c r="AZ12" s="60">
        <v>0</v>
      </c>
      <c r="BA12" s="60">
        <v>0</v>
      </c>
      <c r="BB12" s="60">
        <v>0</v>
      </c>
      <c r="BC12" s="60">
        <v>0</v>
      </c>
      <c r="BD12" s="91">
        <v>0</v>
      </c>
      <c r="BE12" s="91">
        <v>0</v>
      </c>
      <c r="BF12" s="91">
        <v>0</v>
      </c>
      <c r="BG12" s="91">
        <v>0</v>
      </c>
      <c r="BH12" s="91">
        <v>0</v>
      </c>
      <c r="BI12" s="91">
        <v>0</v>
      </c>
      <c r="BJ12" s="91">
        <v>0</v>
      </c>
      <c r="BM12" s="141">
        <v>0</v>
      </c>
      <c r="BN12" s="141">
        <v>0</v>
      </c>
      <c r="BO12" s="141">
        <v>0</v>
      </c>
      <c r="BP12" s="141">
        <v>13975794.928379837</v>
      </c>
    </row>
    <row r="13" spans="1:69">
      <c r="A13" s="73" t="s">
        <v>310</v>
      </c>
      <c r="E13" s="36" t="s">
        <v>304</v>
      </c>
      <c r="F13" s="21">
        <v>42475</v>
      </c>
      <c r="G13" t="s">
        <v>312</v>
      </c>
      <c r="H13" s="196" t="s">
        <v>11</v>
      </c>
      <c r="I13" s="455" t="s">
        <v>813</v>
      </c>
      <c r="J13" s="205">
        <v>0.1</v>
      </c>
      <c r="K13" s="198">
        <v>0.03</v>
      </c>
      <c r="L13" s="206">
        <v>9.5000000000000001E-2</v>
      </c>
      <c r="N13" s="207">
        <v>1.2500000000000001E-2</v>
      </c>
      <c r="O13" s="196" t="s">
        <v>27</v>
      </c>
      <c r="P13" s="196" t="s">
        <v>36</v>
      </c>
      <c r="Q13" s="33"/>
      <c r="R13" s="209">
        <v>6800</v>
      </c>
      <c r="S13" s="463" t="s">
        <v>813</v>
      </c>
      <c r="T13" s="452" t="s">
        <v>813</v>
      </c>
      <c r="U13" s="452" t="s">
        <v>813</v>
      </c>
      <c r="V13" s="452" t="s">
        <v>813</v>
      </c>
      <c r="W13" s="452" t="s">
        <v>813</v>
      </c>
      <c r="X13" s="452" t="s">
        <v>813</v>
      </c>
      <c r="Y13" s="452" t="s">
        <v>813</v>
      </c>
      <c r="Z13" s="452" t="s">
        <v>813</v>
      </c>
      <c r="AA13" s="452" t="s">
        <v>813</v>
      </c>
      <c r="AB13" s="452" t="s">
        <v>813</v>
      </c>
      <c r="AC13" s="452">
        <v>0</v>
      </c>
      <c r="AD13" s="452">
        <v>0</v>
      </c>
      <c r="AE13" s="452">
        <v>0</v>
      </c>
      <c r="AF13" s="452">
        <v>0</v>
      </c>
      <c r="AG13" s="452">
        <v>0</v>
      </c>
      <c r="AH13" s="452">
        <v>0</v>
      </c>
      <c r="AI13" s="452">
        <v>0</v>
      </c>
      <c r="AJ13" s="452">
        <v>0</v>
      </c>
      <c r="AK13" s="452">
        <v>0</v>
      </c>
      <c r="AL13" s="452">
        <v>0</v>
      </c>
      <c r="AM13" s="452">
        <v>0</v>
      </c>
      <c r="AO13" s="18"/>
      <c r="AP13" s="98">
        <v>1784195.7984038638</v>
      </c>
      <c r="AQ13" s="99">
        <v>2682191.3951507923</v>
      </c>
      <c r="AR13" s="60">
        <v>0</v>
      </c>
      <c r="AS13" s="60">
        <v>24178.998102340371</v>
      </c>
      <c r="AT13" s="60">
        <v>410922.07274927472</v>
      </c>
      <c r="AU13" s="60">
        <v>423249.73493175284</v>
      </c>
      <c r="AV13" s="60">
        <v>435947.22697970551</v>
      </c>
      <c r="AW13" s="60">
        <v>449025.64378909674</v>
      </c>
      <c r="AX13" s="60">
        <v>462496.41310276964</v>
      </c>
      <c r="AY13" s="60">
        <v>476371.30549585266</v>
      </c>
      <c r="AZ13" s="60">
        <v>0</v>
      </c>
      <c r="BA13" s="60">
        <v>0</v>
      </c>
      <c r="BB13" s="60">
        <v>0</v>
      </c>
      <c r="BC13" s="60">
        <v>0</v>
      </c>
      <c r="BD13" s="91">
        <v>0</v>
      </c>
      <c r="BE13" s="91">
        <v>0</v>
      </c>
      <c r="BF13" s="91">
        <v>0</v>
      </c>
      <c r="BG13" s="91">
        <v>0</v>
      </c>
      <c r="BH13" s="91">
        <v>0</v>
      </c>
      <c r="BI13" s="91">
        <v>0</v>
      </c>
      <c r="BJ13" s="91">
        <v>0</v>
      </c>
      <c r="BM13" s="141">
        <v>0</v>
      </c>
      <c r="BN13" s="141">
        <v>0</v>
      </c>
      <c r="BO13" s="141">
        <v>0</v>
      </c>
      <c r="BP13" s="141">
        <v>2682191.3951507923</v>
      </c>
    </row>
    <row r="14" spans="1:69" s="36" customFormat="1">
      <c r="A14" s="73" t="s">
        <v>419</v>
      </c>
      <c r="E14" s="36" t="s">
        <v>418</v>
      </c>
      <c r="F14" s="21"/>
      <c r="G14" s="36" t="s">
        <v>420</v>
      </c>
      <c r="H14" s="196" t="s">
        <v>11</v>
      </c>
      <c r="I14" s="455" t="s">
        <v>813</v>
      </c>
      <c r="J14" s="205">
        <v>0.1</v>
      </c>
      <c r="K14" s="198">
        <v>0.03</v>
      </c>
      <c r="L14" s="206">
        <v>9.5000000000000001E-2</v>
      </c>
      <c r="N14" s="207"/>
      <c r="O14" s="196"/>
      <c r="P14" s="196"/>
      <c r="Q14" s="33"/>
      <c r="R14" s="209">
        <v>1012040</v>
      </c>
      <c r="S14" s="463" t="s">
        <v>813</v>
      </c>
      <c r="T14" s="452" t="s">
        <v>813</v>
      </c>
      <c r="U14" s="452" t="s">
        <v>813</v>
      </c>
      <c r="V14" s="452" t="s">
        <v>813</v>
      </c>
      <c r="W14" s="452" t="s">
        <v>813</v>
      </c>
      <c r="X14" s="452" t="s">
        <v>813</v>
      </c>
      <c r="Y14" s="452" t="s">
        <v>813</v>
      </c>
      <c r="Z14" s="452" t="s">
        <v>813</v>
      </c>
      <c r="AA14" s="452" t="s">
        <v>813</v>
      </c>
      <c r="AB14" s="452" t="s">
        <v>813</v>
      </c>
      <c r="AC14" s="452">
        <v>0</v>
      </c>
      <c r="AD14" s="452">
        <v>0</v>
      </c>
      <c r="AE14" s="452">
        <v>0</v>
      </c>
      <c r="AF14" s="452">
        <v>0</v>
      </c>
      <c r="AG14" s="452"/>
      <c r="AH14" s="452"/>
      <c r="AI14" s="452"/>
      <c r="AJ14" s="452"/>
      <c r="AK14" s="452"/>
      <c r="AL14" s="452"/>
      <c r="AM14" s="452"/>
      <c r="AO14" s="18"/>
      <c r="AP14" s="98">
        <v>23367591.381156597</v>
      </c>
      <c r="AQ14" s="99">
        <v>35128629.147097044</v>
      </c>
      <c r="AR14" s="60">
        <v>0</v>
      </c>
      <c r="AS14" s="60">
        <v>316672.05368755065</v>
      </c>
      <c r="AT14" s="60">
        <v>5381841.5524199242</v>
      </c>
      <c r="AU14" s="60">
        <v>5543296.7989925211</v>
      </c>
      <c r="AV14" s="60">
        <v>5709595.7029622979</v>
      </c>
      <c r="AW14" s="60">
        <v>5880883.5740511669</v>
      </c>
      <c r="AX14" s="60">
        <v>6057310.0812727017</v>
      </c>
      <c r="AY14" s="60">
        <v>6239029.3837108826</v>
      </c>
      <c r="AZ14" s="60">
        <v>0</v>
      </c>
      <c r="BA14" s="60">
        <v>0</v>
      </c>
      <c r="BB14" s="60">
        <v>0</v>
      </c>
      <c r="BC14" s="60">
        <v>0</v>
      </c>
      <c r="BD14" s="91"/>
      <c r="BE14" s="91"/>
      <c r="BF14" s="91"/>
      <c r="BG14" s="91"/>
      <c r="BH14" s="91"/>
      <c r="BI14" s="91"/>
      <c r="BJ14" s="91"/>
      <c r="BM14" s="141">
        <v>0</v>
      </c>
      <c r="BN14" s="141">
        <v>0</v>
      </c>
      <c r="BO14" s="141">
        <v>0</v>
      </c>
      <c r="BP14" s="141">
        <v>0</v>
      </c>
    </row>
    <row r="15" spans="1:69">
      <c r="A15" s="74"/>
      <c r="H15" s="196"/>
      <c r="I15" s="196"/>
      <c r="J15" s="205"/>
      <c r="K15" s="198"/>
      <c r="L15" s="196"/>
      <c r="N15" s="208"/>
      <c r="O15" s="196"/>
      <c r="P15" s="196"/>
      <c r="Q15" s="33"/>
      <c r="R15" s="210"/>
      <c r="S15" s="33"/>
      <c r="AO15" s="18"/>
      <c r="AP15" s="98"/>
      <c r="AQ15" s="99"/>
      <c r="BM15" s="141">
        <v>0</v>
      </c>
      <c r="BN15" s="141">
        <v>0</v>
      </c>
      <c r="BO15" s="141">
        <v>0</v>
      </c>
      <c r="BP15" s="141">
        <v>0</v>
      </c>
    </row>
    <row r="16" spans="1:69">
      <c r="A16" s="63" t="s">
        <v>47</v>
      </c>
      <c r="H16" s="196"/>
      <c r="I16" s="196"/>
      <c r="J16" s="205"/>
      <c r="K16" s="198"/>
      <c r="L16" s="196"/>
      <c r="N16" s="208"/>
      <c r="O16" s="196"/>
      <c r="P16" s="196"/>
      <c r="Q16" s="33"/>
      <c r="R16" s="210"/>
      <c r="S16" s="33"/>
      <c r="AO16" s="18"/>
      <c r="AP16" s="98"/>
      <c r="AQ16" s="99"/>
      <c r="BM16" s="141">
        <v>0</v>
      </c>
      <c r="BN16" s="141">
        <v>0</v>
      </c>
      <c r="BO16" s="141">
        <v>0</v>
      </c>
      <c r="BP16" s="141">
        <v>0</v>
      </c>
    </row>
    <row r="17" spans="1:68">
      <c r="A17" s="73" t="s">
        <v>53</v>
      </c>
      <c r="E17" t="s">
        <v>304</v>
      </c>
      <c r="F17" s="21">
        <v>42473</v>
      </c>
      <c r="H17" s="196" t="s">
        <v>11</v>
      </c>
      <c r="I17" s="456" t="s">
        <v>813</v>
      </c>
      <c r="J17" s="205">
        <v>0.1</v>
      </c>
      <c r="K17" s="198">
        <v>0.03</v>
      </c>
      <c r="L17" s="206">
        <v>9.5000000000000001E-2</v>
      </c>
      <c r="N17" s="207">
        <v>1.4999999999999999E-2</v>
      </c>
      <c r="O17" s="196" t="s">
        <v>27</v>
      </c>
      <c r="P17" s="196" t="s">
        <v>36</v>
      </c>
      <c r="Q17" s="33"/>
      <c r="R17" s="209">
        <v>801220</v>
      </c>
      <c r="S17" s="463" t="s">
        <v>813</v>
      </c>
      <c r="T17" s="465" t="s">
        <v>813</v>
      </c>
      <c r="U17" s="465" t="s">
        <v>813</v>
      </c>
      <c r="V17" s="452" t="s">
        <v>813</v>
      </c>
      <c r="W17" s="452" t="s">
        <v>813</v>
      </c>
      <c r="X17" s="452" t="s">
        <v>813</v>
      </c>
      <c r="Y17" s="452" t="s">
        <v>813</v>
      </c>
      <c r="Z17" s="452" t="s">
        <v>813</v>
      </c>
      <c r="AA17" s="452" t="s">
        <v>813</v>
      </c>
      <c r="AB17" s="452" t="s">
        <v>813</v>
      </c>
      <c r="AC17" s="465">
        <v>0</v>
      </c>
      <c r="AD17" s="465">
        <v>0</v>
      </c>
      <c r="AE17" s="465">
        <v>0</v>
      </c>
      <c r="AF17" s="465">
        <v>0</v>
      </c>
      <c r="AG17" s="452">
        <v>0</v>
      </c>
      <c r="AH17" s="452">
        <v>0</v>
      </c>
      <c r="AI17" s="452">
        <v>0</v>
      </c>
      <c r="AJ17" s="452">
        <v>0</v>
      </c>
      <c r="AK17" s="452">
        <v>0</v>
      </c>
      <c r="AL17" s="452">
        <v>0</v>
      </c>
      <c r="AM17" s="452">
        <v>0</v>
      </c>
      <c r="AO17" s="18"/>
      <c r="AP17" s="98">
        <v>54971030.539141953</v>
      </c>
      <c r="AQ17" s="99">
        <v>81275025.155568406</v>
      </c>
      <c r="AR17" s="60">
        <v>0</v>
      </c>
      <c r="AS17" s="60">
        <v>737671.19433276926</v>
      </c>
      <c r="AT17" s="60">
        <v>13676423.942929542</v>
      </c>
      <c r="AU17" s="60">
        <v>14086716.661217429</v>
      </c>
      <c r="AV17" s="60">
        <v>14509318.161053954</v>
      </c>
      <c r="AW17" s="60">
        <v>14944597.705885572</v>
      </c>
      <c r="AX17" s="60">
        <v>15392935.637062138</v>
      </c>
      <c r="AY17" s="60">
        <v>7927361.8530870024</v>
      </c>
      <c r="AZ17" s="60">
        <v>0</v>
      </c>
      <c r="BA17" s="60">
        <v>0</v>
      </c>
      <c r="BB17" s="60">
        <v>0</v>
      </c>
      <c r="BC17" s="60">
        <v>0</v>
      </c>
      <c r="BD17" s="91">
        <v>0</v>
      </c>
      <c r="BE17" s="91">
        <v>0</v>
      </c>
      <c r="BF17" s="91">
        <v>0</v>
      </c>
      <c r="BG17" s="91">
        <v>0</v>
      </c>
      <c r="BH17" s="91">
        <v>0</v>
      </c>
      <c r="BI17" s="91">
        <v>0</v>
      </c>
      <c r="BJ17" s="91">
        <v>0</v>
      </c>
      <c r="BM17" s="141">
        <v>0</v>
      </c>
      <c r="BN17" s="141">
        <v>0</v>
      </c>
      <c r="BO17" s="141">
        <v>0</v>
      </c>
      <c r="BP17" s="141">
        <v>81275025.155568406</v>
      </c>
    </row>
    <row r="18" spans="1:68">
      <c r="A18" s="73" t="s">
        <v>51</v>
      </c>
      <c r="E18" s="36" t="s">
        <v>304</v>
      </c>
      <c r="F18" s="21">
        <v>42473</v>
      </c>
      <c r="H18" s="196" t="s">
        <v>11</v>
      </c>
      <c r="I18" s="456" t="s">
        <v>813</v>
      </c>
      <c r="J18" s="205">
        <v>0.1</v>
      </c>
      <c r="K18" s="198">
        <v>0.03</v>
      </c>
      <c r="L18" s="206">
        <v>9.5000000000000001E-2</v>
      </c>
      <c r="N18" s="207">
        <v>1.4999999999999999E-2</v>
      </c>
      <c r="O18" s="196" t="s">
        <v>27</v>
      </c>
      <c r="P18" s="196" t="s">
        <v>36</v>
      </c>
      <c r="Q18" s="33"/>
      <c r="R18" s="209">
        <v>22697</v>
      </c>
      <c r="S18" s="463" t="s">
        <v>813</v>
      </c>
      <c r="T18" s="452" t="s">
        <v>813</v>
      </c>
      <c r="U18" s="452" t="s">
        <v>813</v>
      </c>
      <c r="V18" s="452" t="s">
        <v>813</v>
      </c>
      <c r="W18" s="452" t="s">
        <v>813</v>
      </c>
      <c r="X18" s="452" t="s">
        <v>813</v>
      </c>
      <c r="Y18" s="452" t="s">
        <v>813</v>
      </c>
      <c r="Z18" s="452" t="s">
        <v>813</v>
      </c>
      <c r="AA18" s="452" t="s">
        <v>813</v>
      </c>
      <c r="AB18" s="452" t="s">
        <v>813</v>
      </c>
      <c r="AC18" s="452">
        <v>0</v>
      </c>
      <c r="AD18" s="452">
        <v>0</v>
      </c>
      <c r="AE18" s="452">
        <v>0</v>
      </c>
      <c r="AF18" s="452">
        <v>0</v>
      </c>
      <c r="AG18" s="452">
        <v>0</v>
      </c>
      <c r="AH18" s="452">
        <v>0</v>
      </c>
      <c r="AI18" s="452">
        <v>0</v>
      </c>
      <c r="AJ18" s="452">
        <v>0</v>
      </c>
      <c r="AK18" s="452">
        <v>0</v>
      </c>
      <c r="AL18" s="452">
        <v>0</v>
      </c>
      <c r="AM18" s="452">
        <v>0</v>
      </c>
      <c r="AO18" s="18"/>
      <c r="AP18" s="98">
        <v>4523359.394124032</v>
      </c>
      <c r="AQ18" s="99">
        <v>6687816.199540467</v>
      </c>
      <c r="AR18" s="60">
        <v>0</v>
      </c>
      <c r="AS18" s="60">
        <v>60700.188698188984</v>
      </c>
      <c r="AT18" s="60">
        <v>1125381.4984644237</v>
      </c>
      <c r="AU18" s="60">
        <v>1159142.9434183566</v>
      </c>
      <c r="AV18" s="60">
        <v>1193917.2317209071</v>
      </c>
      <c r="AW18" s="60">
        <v>1229734.7486725347</v>
      </c>
      <c r="AX18" s="60">
        <v>1266626.7911327104</v>
      </c>
      <c r="AY18" s="60">
        <v>652312.79743334593</v>
      </c>
      <c r="AZ18" s="60">
        <v>0</v>
      </c>
      <c r="BA18" s="60">
        <v>0</v>
      </c>
      <c r="BB18" s="60">
        <v>0</v>
      </c>
      <c r="BC18" s="60">
        <v>0</v>
      </c>
      <c r="BD18" s="91">
        <v>0</v>
      </c>
      <c r="BE18" s="91">
        <v>0</v>
      </c>
      <c r="BF18" s="91">
        <v>0</v>
      </c>
      <c r="BG18" s="91">
        <v>0</v>
      </c>
      <c r="BH18" s="91">
        <v>0</v>
      </c>
      <c r="BI18" s="91">
        <v>0</v>
      </c>
      <c r="BJ18" s="91">
        <v>0</v>
      </c>
      <c r="BM18" s="141">
        <v>0</v>
      </c>
      <c r="BN18" s="141">
        <v>0</v>
      </c>
      <c r="BO18" s="141">
        <v>0</v>
      </c>
      <c r="BP18" s="141">
        <v>6687816.199540467</v>
      </c>
    </row>
    <row r="19" spans="1:68" s="74" customFormat="1">
      <c r="A19" s="73" t="s">
        <v>322</v>
      </c>
      <c r="E19" s="36" t="s">
        <v>319</v>
      </c>
      <c r="F19" s="75">
        <v>42474</v>
      </c>
      <c r="H19" s="196" t="s">
        <v>11</v>
      </c>
      <c r="I19" s="199">
        <v>277.43</v>
      </c>
      <c r="J19" s="205">
        <v>0.1</v>
      </c>
      <c r="K19" s="198">
        <v>0.03</v>
      </c>
      <c r="L19" s="206">
        <v>9.5000000000000001E-2</v>
      </c>
      <c r="N19" s="207">
        <v>1.4999999999999999E-2</v>
      </c>
      <c r="O19" s="196" t="s">
        <v>27</v>
      </c>
      <c r="P19" s="196" t="s">
        <v>36</v>
      </c>
      <c r="Q19" s="33"/>
      <c r="R19" s="209">
        <v>2900</v>
      </c>
      <c r="S19" s="463" t="s">
        <v>813</v>
      </c>
      <c r="T19" s="452" t="s">
        <v>813</v>
      </c>
      <c r="U19" s="452" t="s">
        <v>813</v>
      </c>
      <c r="V19" s="452" t="s">
        <v>813</v>
      </c>
      <c r="W19" s="452" t="s">
        <v>813</v>
      </c>
      <c r="X19" s="452" t="s">
        <v>813</v>
      </c>
      <c r="Y19" s="452" t="s">
        <v>813</v>
      </c>
      <c r="Z19" s="452" t="s">
        <v>813</v>
      </c>
      <c r="AA19" s="452" t="s">
        <v>813</v>
      </c>
      <c r="AB19" s="452" t="s">
        <v>813</v>
      </c>
      <c r="AC19" s="452">
        <v>0</v>
      </c>
      <c r="AD19" s="452">
        <v>0</v>
      </c>
      <c r="AE19" s="452">
        <v>0</v>
      </c>
      <c r="AF19" s="452">
        <v>0</v>
      </c>
      <c r="AG19" s="452">
        <v>0</v>
      </c>
      <c r="AH19" s="452">
        <v>0</v>
      </c>
      <c r="AI19" s="452">
        <v>0</v>
      </c>
      <c r="AJ19" s="452">
        <v>0</v>
      </c>
      <c r="AK19" s="452">
        <v>0</v>
      </c>
      <c r="AL19" s="452">
        <v>0</v>
      </c>
      <c r="AM19" s="452">
        <v>0</v>
      </c>
      <c r="AO19" s="18"/>
      <c r="AP19" s="98">
        <v>876179.25733048853</v>
      </c>
      <c r="AQ19" s="99">
        <v>1295436.7142456383</v>
      </c>
      <c r="AR19" s="60">
        <v>0</v>
      </c>
      <c r="AS19" s="60">
        <v>11757.687510412627</v>
      </c>
      <c r="AT19" s="60">
        <v>217987.52644305004</v>
      </c>
      <c r="AU19" s="60">
        <v>224527.15223634153</v>
      </c>
      <c r="AV19" s="60">
        <v>231262.96680343177</v>
      </c>
      <c r="AW19" s="60">
        <v>238200.85580753474</v>
      </c>
      <c r="AX19" s="60">
        <v>245346.88148176079</v>
      </c>
      <c r="AY19" s="60">
        <v>126353.64396310681</v>
      </c>
      <c r="AZ19" s="60">
        <v>0</v>
      </c>
      <c r="BA19" s="60">
        <v>0</v>
      </c>
      <c r="BB19" s="60">
        <v>0</v>
      </c>
      <c r="BC19" s="60">
        <v>0</v>
      </c>
      <c r="BD19" s="91">
        <v>0</v>
      </c>
      <c r="BE19" s="91">
        <v>0</v>
      </c>
      <c r="BF19" s="91">
        <v>0</v>
      </c>
      <c r="BG19" s="91">
        <v>0</v>
      </c>
      <c r="BH19" s="91">
        <v>0</v>
      </c>
      <c r="BI19" s="91">
        <v>0</v>
      </c>
      <c r="BJ19" s="91">
        <v>0</v>
      </c>
      <c r="BM19" s="141">
        <v>0</v>
      </c>
      <c r="BN19" s="141">
        <v>0</v>
      </c>
      <c r="BO19" s="141">
        <v>0</v>
      </c>
      <c r="BP19" s="141">
        <v>1295436.7142456383</v>
      </c>
    </row>
    <row r="20" spans="1:68">
      <c r="A20" s="74"/>
      <c r="H20" s="196"/>
      <c r="I20" s="196"/>
      <c r="J20" s="205"/>
      <c r="K20" s="196"/>
      <c r="L20" s="196"/>
      <c r="N20" s="198"/>
      <c r="O20" s="196"/>
      <c r="P20" s="196"/>
      <c r="R20" s="204"/>
      <c r="S20" s="106"/>
      <c r="AO20" s="18"/>
      <c r="AP20" s="98"/>
      <c r="AQ20" s="99"/>
      <c r="AR20" s="60"/>
      <c r="AS20" s="60"/>
      <c r="AT20" s="60"/>
      <c r="AU20" s="60"/>
      <c r="AV20" s="60"/>
      <c r="AW20" s="60"/>
      <c r="AX20" s="60"/>
      <c r="AY20" s="60"/>
      <c r="AZ20" s="60"/>
      <c r="BA20" s="60"/>
      <c r="BB20" s="60"/>
      <c r="BC20" s="60"/>
      <c r="BD20" s="91"/>
      <c r="BE20" s="91"/>
      <c r="BF20" s="91"/>
      <c r="BG20" s="91"/>
      <c r="BH20" s="91"/>
      <c r="BI20" s="91"/>
      <c r="BJ20" s="91"/>
      <c r="BM20" s="141">
        <v>0</v>
      </c>
      <c r="BN20" s="141">
        <v>0</v>
      </c>
      <c r="BO20" s="141">
        <v>0</v>
      </c>
      <c r="BP20" s="141">
        <v>0</v>
      </c>
    </row>
    <row r="21" spans="1:68" s="36" customFormat="1">
      <c r="A21" s="71" t="s">
        <v>48</v>
      </c>
      <c r="F21" s="21"/>
      <c r="H21" s="196"/>
      <c r="I21" s="199"/>
      <c r="J21" s="205"/>
      <c r="K21" s="196"/>
      <c r="L21" s="196"/>
      <c r="N21" s="198"/>
      <c r="O21" s="196"/>
      <c r="P21" s="196"/>
      <c r="Q21" s="33"/>
      <c r="R21" s="209"/>
      <c r="S21" s="106"/>
      <c r="T21" s="61"/>
      <c r="U21" s="61"/>
      <c r="V21" s="61"/>
      <c r="W21" s="61"/>
      <c r="X21" s="61"/>
      <c r="Y21" s="61"/>
      <c r="Z21" s="61"/>
      <c r="AA21" s="61"/>
      <c r="AB21" s="61"/>
      <c r="AC21" s="61"/>
      <c r="AD21" s="61"/>
      <c r="AE21" s="61"/>
      <c r="AF21" s="61"/>
      <c r="AG21" s="89"/>
      <c r="AH21" s="89"/>
      <c r="AI21" s="89"/>
      <c r="AJ21" s="89"/>
      <c r="AK21" s="89"/>
      <c r="AL21" s="89"/>
      <c r="AM21" s="89"/>
      <c r="AO21" s="18"/>
      <c r="AP21" s="98"/>
      <c r="AQ21" s="99"/>
      <c r="AR21" s="60"/>
      <c r="AS21" s="60"/>
      <c r="AT21" s="60"/>
      <c r="AU21" s="60"/>
      <c r="AV21" s="60"/>
      <c r="AW21" s="60"/>
      <c r="AX21" s="60"/>
      <c r="AY21" s="60"/>
      <c r="AZ21" s="60"/>
      <c r="BA21" s="60"/>
      <c r="BB21" s="60"/>
      <c r="BC21" s="60"/>
      <c r="BD21" s="91"/>
      <c r="BE21" s="91"/>
      <c r="BF21" s="91"/>
      <c r="BG21" s="91"/>
      <c r="BH21" s="91"/>
      <c r="BI21" s="91"/>
      <c r="BJ21" s="91"/>
      <c r="BM21" s="141">
        <v>0</v>
      </c>
      <c r="BN21" s="141">
        <v>0</v>
      </c>
      <c r="BO21" s="141">
        <v>0</v>
      </c>
      <c r="BP21" s="141">
        <v>0</v>
      </c>
    </row>
    <row r="22" spans="1:68" s="36" customFormat="1">
      <c r="A22" s="70" t="s">
        <v>292</v>
      </c>
      <c r="F22" s="21"/>
      <c r="H22" s="196"/>
      <c r="I22" s="199"/>
      <c r="J22" s="205"/>
      <c r="K22" s="196"/>
      <c r="L22" s="196"/>
      <c r="N22" s="198"/>
      <c r="O22" s="196"/>
      <c r="P22" s="196"/>
      <c r="Q22" s="33"/>
      <c r="R22" s="209"/>
      <c r="S22" s="106"/>
      <c r="T22" s="61"/>
      <c r="U22" s="61"/>
      <c r="V22" s="61"/>
      <c r="W22" s="61"/>
      <c r="X22" s="61"/>
      <c r="Y22" s="61"/>
      <c r="Z22" s="61"/>
      <c r="AA22" s="61"/>
      <c r="AB22" s="61"/>
      <c r="AC22" s="61"/>
      <c r="AD22" s="61"/>
      <c r="AE22" s="61"/>
      <c r="AF22" s="61"/>
      <c r="AG22" s="89"/>
      <c r="AH22" s="89"/>
      <c r="AI22" s="89"/>
      <c r="AJ22" s="89"/>
      <c r="AK22" s="89"/>
      <c r="AL22" s="89"/>
      <c r="AM22" s="89"/>
      <c r="AO22" s="18"/>
      <c r="AP22" s="98"/>
      <c r="AQ22" s="99"/>
      <c r="AR22" s="60"/>
      <c r="AS22" s="60"/>
      <c r="AT22" s="60"/>
      <c r="AU22" s="60"/>
      <c r="AV22" s="60"/>
      <c r="AW22" s="60"/>
      <c r="AX22" s="60"/>
      <c r="AY22" s="60"/>
      <c r="AZ22" s="60"/>
      <c r="BA22" s="60"/>
      <c r="BB22" s="60"/>
      <c r="BC22" s="60"/>
      <c r="BD22" s="91"/>
      <c r="BE22" s="91"/>
      <c r="BF22" s="91"/>
      <c r="BG22" s="91"/>
      <c r="BH22" s="91"/>
      <c r="BI22" s="91"/>
      <c r="BJ22" s="91"/>
      <c r="BM22" s="141">
        <v>0</v>
      </c>
      <c r="BN22" s="141">
        <v>0</v>
      </c>
      <c r="BO22" s="141">
        <v>0</v>
      </c>
      <c r="BP22" s="141">
        <v>0</v>
      </c>
    </row>
    <row r="23" spans="1:68">
      <c r="A23" s="73" t="s">
        <v>52</v>
      </c>
      <c r="E23" t="s">
        <v>303</v>
      </c>
      <c r="F23" s="21">
        <v>42517</v>
      </c>
      <c r="G23" t="s">
        <v>411</v>
      </c>
      <c r="H23" s="196" t="s">
        <v>11</v>
      </c>
      <c r="I23" s="456" t="s">
        <v>813</v>
      </c>
      <c r="J23" s="205">
        <v>0.1</v>
      </c>
      <c r="K23" s="198">
        <v>0.03</v>
      </c>
      <c r="L23" s="198">
        <v>0</v>
      </c>
      <c r="N23" s="208"/>
      <c r="O23" s="196" t="s">
        <v>27</v>
      </c>
      <c r="P23" s="196" t="s">
        <v>36</v>
      </c>
      <c r="Q23" s="33"/>
      <c r="R23" s="209">
        <v>801220</v>
      </c>
      <c r="S23" s="463" t="s">
        <v>813</v>
      </c>
      <c r="T23" s="452" t="s">
        <v>813</v>
      </c>
      <c r="U23" s="452" t="s">
        <v>813</v>
      </c>
      <c r="V23" s="452" t="s">
        <v>813</v>
      </c>
      <c r="W23" s="452" t="s">
        <v>813</v>
      </c>
      <c r="X23" s="452" t="s">
        <v>813</v>
      </c>
      <c r="Y23" s="452" t="s">
        <v>813</v>
      </c>
      <c r="Z23" s="452" t="s">
        <v>813</v>
      </c>
      <c r="AA23" s="452" t="s">
        <v>813</v>
      </c>
      <c r="AB23" s="452" t="s">
        <v>813</v>
      </c>
      <c r="AC23" s="452">
        <v>0</v>
      </c>
      <c r="AD23" s="452">
        <v>0</v>
      </c>
      <c r="AE23" s="452">
        <v>0</v>
      </c>
      <c r="AF23" s="452">
        <v>0</v>
      </c>
      <c r="AG23" s="452">
        <v>0</v>
      </c>
      <c r="AH23" s="452">
        <v>0</v>
      </c>
      <c r="AI23" s="452">
        <v>0</v>
      </c>
      <c r="AJ23" s="452">
        <v>0</v>
      </c>
      <c r="AK23" s="452">
        <v>0</v>
      </c>
      <c r="AL23" s="452">
        <v>0</v>
      </c>
      <c r="AM23" s="452">
        <v>0</v>
      </c>
      <c r="AO23" s="18"/>
      <c r="AP23" s="98">
        <v>19252012.724877432</v>
      </c>
      <c r="AQ23" s="99">
        <v>28464225.668747306</v>
      </c>
      <c r="AR23" s="60">
        <v>0</v>
      </c>
      <c r="AS23" s="60">
        <v>258347.98949162438</v>
      </c>
      <c r="AT23" s="60">
        <v>4789771.7251747167</v>
      </c>
      <c r="AU23" s="60">
        <v>4933464.8769299574</v>
      </c>
      <c r="AV23" s="60">
        <v>5081468.823237855</v>
      </c>
      <c r="AW23" s="60">
        <v>5233912.887934993</v>
      </c>
      <c r="AX23" s="60">
        <v>5390930.2745730421</v>
      </c>
      <c r="AY23" s="60">
        <v>2776329.091405117</v>
      </c>
      <c r="AZ23" s="60">
        <v>0</v>
      </c>
      <c r="BA23" s="60">
        <v>0</v>
      </c>
      <c r="BB23" s="60">
        <v>0</v>
      </c>
      <c r="BC23" s="60">
        <v>0</v>
      </c>
      <c r="BD23" s="91">
        <v>0</v>
      </c>
      <c r="BE23" s="91">
        <v>0</v>
      </c>
      <c r="BF23" s="91">
        <v>0</v>
      </c>
      <c r="BG23" s="91">
        <v>0</v>
      </c>
      <c r="BH23" s="91">
        <v>0</v>
      </c>
      <c r="BI23" s="91">
        <v>0</v>
      </c>
      <c r="BJ23" s="91">
        <v>0</v>
      </c>
      <c r="BM23" s="141">
        <v>0</v>
      </c>
      <c r="BN23" s="141">
        <v>0</v>
      </c>
      <c r="BO23" s="141">
        <v>0</v>
      </c>
      <c r="BP23" s="141">
        <v>28464225.668747306</v>
      </c>
    </row>
    <row r="24" spans="1:68">
      <c r="A24" s="73" t="s">
        <v>54</v>
      </c>
      <c r="E24" s="36" t="s">
        <v>303</v>
      </c>
      <c r="F24" s="21">
        <v>42517</v>
      </c>
      <c r="G24" s="36" t="s">
        <v>411</v>
      </c>
      <c r="H24" s="196" t="s">
        <v>11</v>
      </c>
      <c r="I24" s="456" t="s">
        <v>813</v>
      </c>
      <c r="J24" s="205">
        <v>0.1</v>
      </c>
      <c r="K24" s="198">
        <v>0.03</v>
      </c>
      <c r="L24" s="198">
        <v>0</v>
      </c>
      <c r="N24" s="198"/>
      <c r="O24" s="196" t="s">
        <v>27</v>
      </c>
      <c r="P24" s="196" t="s">
        <v>36</v>
      </c>
      <c r="Q24" s="33"/>
      <c r="R24" s="209">
        <v>22697</v>
      </c>
      <c r="S24" s="463" t="s">
        <v>813</v>
      </c>
      <c r="T24" s="452" t="s">
        <v>813</v>
      </c>
      <c r="U24" s="452" t="s">
        <v>813</v>
      </c>
      <c r="V24" s="452" t="s">
        <v>813</v>
      </c>
      <c r="W24" s="452" t="s">
        <v>813</v>
      </c>
      <c r="X24" s="452" t="s">
        <v>813</v>
      </c>
      <c r="Y24" s="452" t="s">
        <v>813</v>
      </c>
      <c r="Z24" s="452" t="s">
        <v>813</v>
      </c>
      <c r="AA24" s="452" t="s">
        <v>813</v>
      </c>
      <c r="AB24" s="452" t="s">
        <v>813</v>
      </c>
      <c r="AC24" s="452">
        <v>0</v>
      </c>
      <c r="AD24" s="452">
        <v>0</v>
      </c>
      <c r="AE24" s="452">
        <v>0</v>
      </c>
      <c r="AF24" s="452">
        <v>0</v>
      </c>
      <c r="AG24" s="452">
        <v>0</v>
      </c>
      <c r="AH24" s="452">
        <v>0</v>
      </c>
      <c r="AI24" s="452">
        <v>0</v>
      </c>
      <c r="AJ24" s="452">
        <v>0</v>
      </c>
      <c r="AK24" s="452">
        <v>0</v>
      </c>
      <c r="AL24" s="452">
        <v>0</v>
      </c>
      <c r="AM24" s="452">
        <v>0</v>
      </c>
      <c r="AO24" s="18"/>
      <c r="AP24" s="98">
        <v>545371.97376069368</v>
      </c>
      <c r="AQ24" s="99">
        <v>806336.00010428787</v>
      </c>
      <c r="AR24" s="60">
        <v>0</v>
      </c>
      <c r="AS24" s="60">
        <v>7318.4946924582482</v>
      </c>
      <c r="AT24" s="60">
        <v>135684.89159817592</v>
      </c>
      <c r="AU24" s="60">
        <v>139755.4383461212</v>
      </c>
      <c r="AV24" s="60">
        <v>143948.10149650482</v>
      </c>
      <c r="AW24" s="60">
        <v>148266.54454140001</v>
      </c>
      <c r="AX24" s="60">
        <v>152714.54087764199</v>
      </c>
      <c r="AY24" s="60">
        <v>78647.988551985618</v>
      </c>
      <c r="AZ24" s="60">
        <v>0</v>
      </c>
      <c r="BA24" s="60">
        <v>0</v>
      </c>
      <c r="BB24" s="60">
        <v>0</v>
      </c>
      <c r="BC24" s="60">
        <v>0</v>
      </c>
      <c r="BD24" s="91">
        <v>0</v>
      </c>
      <c r="BE24" s="91">
        <v>0</v>
      </c>
      <c r="BF24" s="91">
        <v>0</v>
      </c>
      <c r="BG24" s="91">
        <v>0</v>
      </c>
      <c r="BH24" s="91">
        <v>0</v>
      </c>
      <c r="BI24" s="91">
        <v>0</v>
      </c>
      <c r="BJ24" s="91">
        <v>0</v>
      </c>
      <c r="BM24" s="141">
        <v>0</v>
      </c>
      <c r="BN24" s="141">
        <v>0</v>
      </c>
      <c r="BO24" s="141">
        <v>0</v>
      </c>
      <c r="BP24" s="141">
        <v>806336.00010428787</v>
      </c>
    </row>
    <row r="25" spans="1:68" s="74" customFormat="1">
      <c r="A25" s="73" t="s">
        <v>55</v>
      </c>
      <c r="E25" s="36" t="s">
        <v>320</v>
      </c>
      <c r="F25" s="21">
        <v>42517</v>
      </c>
      <c r="G25" s="36" t="s">
        <v>411</v>
      </c>
      <c r="H25" s="196" t="s">
        <v>11</v>
      </c>
      <c r="I25" s="456" t="s">
        <v>813</v>
      </c>
      <c r="J25" s="205">
        <v>0.1</v>
      </c>
      <c r="K25" s="198">
        <v>0.03</v>
      </c>
      <c r="L25" s="198">
        <v>0</v>
      </c>
      <c r="N25" s="198"/>
      <c r="O25" s="196" t="s">
        <v>27</v>
      </c>
      <c r="P25" s="196" t="s">
        <v>36</v>
      </c>
      <c r="Q25" s="33"/>
      <c r="R25" s="209">
        <v>2900</v>
      </c>
      <c r="S25" s="463" t="s">
        <v>813</v>
      </c>
      <c r="T25" s="452" t="s">
        <v>813</v>
      </c>
      <c r="U25" s="452" t="s">
        <v>813</v>
      </c>
      <c r="V25" s="452" t="s">
        <v>813</v>
      </c>
      <c r="W25" s="452" t="s">
        <v>813</v>
      </c>
      <c r="X25" s="452" t="s">
        <v>813</v>
      </c>
      <c r="Y25" s="452" t="s">
        <v>813</v>
      </c>
      <c r="Z25" s="452" t="s">
        <v>813</v>
      </c>
      <c r="AA25" s="452" t="s">
        <v>813</v>
      </c>
      <c r="AB25" s="452" t="s">
        <v>813</v>
      </c>
      <c r="AC25" s="452">
        <v>0</v>
      </c>
      <c r="AD25" s="452">
        <v>0</v>
      </c>
      <c r="AE25" s="452">
        <v>0</v>
      </c>
      <c r="AF25" s="452">
        <v>0</v>
      </c>
      <c r="AG25" s="452">
        <v>0</v>
      </c>
      <c r="AH25" s="452">
        <v>0</v>
      </c>
      <c r="AI25" s="452">
        <v>0</v>
      </c>
      <c r="AJ25" s="452">
        <v>0</v>
      </c>
      <c r="AK25" s="452">
        <v>0</v>
      </c>
      <c r="AL25" s="452">
        <v>0</v>
      </c>
      <c r="AM25" s="452">
        <v>0</v>
      </c>
      <c r="AO25" s="18"/>
      <c r="AP25" s="98">
        <v>173052.02148101799</v>
      </c>
      <c r="AQ25" s="99">
        <v>255858.53605340177</v>
      </c>
      <c r="AR25" s="60">
        <v>0</v>
      </c>
      <c r="AS25" s="60">
        <v>2322.2320941701441</v>
      </c>
      <c r="AT25" s="60">
        <v>43054.183025914477</v>
      </c>
      <c r="AU25" s="60">
        <v>44345.808516691912</v>
      </c>
      <c r="AV25" s="60">
        <v>45676.182772192667</v>
      </c>
      <c r="AW25" s="60">
        <v>47046.468255358464</v>
      </c>
      <c r="AX25" s="60">
        <v>48457.86230301921</v>
      </c>
      <c r="AY25" s="60">
        <v>24955.799086054893</v>
      </c>
      <c r="AZ25" s="60">
        <v>0</v>
      </c>
      <c r="BA25" s="60">
        <v>0</v>
      </c>
      <c r="BB25" s="60">
        <v>0</v>
      </c>
      <c r="BC25" s="60">
        <v>0</v>
      </c>
      <c r="BD25" s="91">
        <v>0</v>
      </c>
      <c r="BE25" s="91">
        <v>0</v>
      </c>
      <c r="BF25" s="91">
        <v>0</v>
      </c>
      <c r="BG25" s="91">
        <v>0</v>
      </c>
      <c r="BH25" s="91">
        <v>0</v>
      </c>
      <c r="BI25" s="91">
        <v>0</v>
      </c>
      <c r="BJ25" s="91">
        <v>0</v>
      </c>
      <c r="BM25" s="141">
        <v>0</v>
      </c>
      <c r="BN25" s="141">
        <v>0</v>
      </c>
      <c r="BO25" s="141">
        <v>0</v>
      </c>
      <c r="BP25" s="141">
        <v>255858.53605340177</v>
      </c>
    </row>
    <row r="26" spans="1:68">
      <c r="A26" s="74"/>
      <c r="H26" s="196"/>
      <c r="I26" s="196"/>
      <c r="J26" s="205"/>
      <c r="K26" s="196"/>
      <c r="L26" s="196"/>
      <c r="N26" s="198"/>
      <c r="O26" s="196"/>
      <c r="P26" s="196"/>
      <c r="Q26" s="33"/>
      <c r="R26" s="210"/>
      <c r="S26" s="33"/>
      <c r="AO26" s="18"/>
      <c r="AP26" s="98"/>
      <c r="AQ26" s="99"/>
      <c r="AR26" s="60"/>
      <c r="AS26" s="60"/>
      <c r="AT26" s="60"/>
      <c r="AU26" s="60"/>
      <c r="AV26" s="60"/>
      <c r="AW26" s="60"/>
      <c r="AX26" s="60"/>
      <c r="AY26" s="60"/>
      <c r="AZ26" s="60"/>
      <c r="BA26" s="60"/>
      <c r="BB26" s="60"/>
      <c r="BC26" s="60"/>
      <c r="BD26" s="91"/>
      <c r="BE26" s="91"/>
      <c r="BF26" s="91"/>
      <c r="BG26" s="91"/>
      <c r="BH26" s="91"/>
      <c r="BI26" s="91"/>
      <c r="BJ26" s="91"/>
      <c r="BM26" s="141">
        <v>0</v>
      </c>
      <c r="BN26" s="141">
        <v>0</v>
      </c>
      <c r="BO26" s="141">
        <v>0</v>
      </c>
      <c r="BP26" s="141">
        <v>0</v>
      </c>
    </row>
    <row r="27" spans="1:68">
      <c r="A27" s="63" t="s">
        <v>76</v>
      </c>
      <c r="H27" s="196"/>
      <c r="I27" s="196"/>
      <c r="J27" s="205"/>
      <c r="K27" s="196"/>
      <c r="L27" s="196"/>
      <c r="N27" s="196"/>
      <c r="O27" s="196"/>
      <c r="P27" s="196"/>
      <c r="Q27" s="33"/>
      <c r="R27" s="210"/>
      <c r="S27" s="33"/>
      <c r="AO27" s="18"/>
      <c r="AP27" s="98"/>
      <c r="AQ27" s="99"/>
      <c r="AR27" s="60"/>
      <c r="AS27" s="60"/>
      <c r="AT27" s="60"/>
      <c r="AU27" s="60"/>
      <c r="AV27" s="60"/>
      <c r="AW27" s="60"/>
      <c r="AX27" s="60"/>
      <c r="AY27" s="60"/>
      <c r="AZ27" s="60"/>
      <c r="BA27" s="60"/>
      <c r="BB27" s="60"/>
      <c r="BC27" s="60"/>
      <c r="BD27" s="91"/>
      <c r="BE27" s="91"/>
      <c r="BF27" s="91"/>
      <c r="BG27" s="91"/>
      <c r="BH27" s="91"/>
      <c r="BI27" s="91"/>
      <c r="BJ27" s="91"/>
      <c r="BM27" s="141">
        <v>0</v>
      </c>
      <c r="BN27" s="141">
        <v>0</v>
      </c>
      <c r="BO27" s="141">
        <v>0</v>
      </c>
      <c r="BP27" s="141">
        <v>0</v>
      </c>
    </row>
    <row r="28" spans="1:68">
      <c r="A28" s="73" t="s">
        <v>73</v>
      </c>
      <c r="E28" t="s">
        <v>75</v>
      </c>
      <c r="F28" s="21">
        <v>42464</v>
      </c>
      <c r="G28" t="s">
        <v>407</v>
      </c>
      <c r="H28" s="196" t="s">
        <v>11</v>
      </c>
      <c r="I28" s="457" t="s">
        <v>813</v>
      </c>
      <c r="J28" s="205">
        <v>0.1</v>
      </c>
      <c r="K28" s="198">
        <v>0.12</v>
      </c>
      <c r="L28" s="198">
        <v>0</v>
      </c>
      <c r="N28" s="197"/>
      <c r="O28" s="196" t="s">
        <v>27</v>
      </c>
      <c r="P28" s="196" t="s">
        <v>36</v>
      </c>
      <c r="Q28" s="33"/>
      <c r="R28" s="211">
        <v>1091000</v>
      </c>
      <c r="S28" s="459" t="s">
        <v>813</v>
      </c>
      <c r="T28" s="452" t="s">
        <v>813</v>
      </c>
      <c r="U28" s="452" t="s">
        <v>813</v>
      </c>
      <c r="V28" s="452" t="s">
        <v>813</v>
      </c>
      <c r="W28" s="452" t="s">
        <v>813</v>
      </c>
      <c r="X28" s="452" t="s">
        <v>813</v>
      </c>
      <c r="Y28" s="452" t="s">
        <v>813</v>
      </c>
      <c r="Z28" s="452" t="s">
        <v>813</v>
      </c>
      <c r="AA28" s="452" t="s">
        <v>813</v>
      </c>
      <c r="AB28" s="452" t="s">
        <v>813</v>
      </c>
      <c r="AC28" s="452">
        <v>0</v>
      </c>
      <c r="AD28" s="452">
        <v>0</v>
      </c>
      <c r="AE28" s="452">
        <v>0</v>
      </c>
      <c r="AF28" s="452">
        <v>0</v>
      </c>
      <c r="AG28" s="452">
        <v>0</v>
      </c>
      <c r="AH28" s="452">
        <v>0</v>
      </c>
      <c r="AI28" s="452">
        <v>0</v>
      </c>
      <c r="AJ28" s="452">
        <v>0</v>
      </c>
      <c r="AK28" s="452">
        <v>0</v>
      </c>
      <c r="AL28" s="452">
        <v>0</v>
      </c>
      <c r="AM28" s="452">
        <v>0</v>
      </c>
      <c r="AO28" s="18"/>
      <c r="AP28" s="98">
        <v>29950273.38315326</v>
      </c>
      <c r="AQ28" s="99">
        <v>45024411.34687829</v>
      </c>
      <c r="AR28" s="60">
        <v>0</v>
      </c>
      <c r="AS28" s="60">
        <v>405878.99822635856</v>
      </c>
      <c r="AT28" s="60">
        <v>6897913.5748569639</v>
      </c>
      <c r="AU28" s="60">
        <v>7104850.9821026716</v>
      </c>
      <c r="AV28" s="60">
        <v>7317996.5115657523</v>
      </c>
      <c r="AW28" s="60">
        <v>7537536.4069127245</v>
      </c>
      <c r="AX28" s="60">
        <v>7763662.499120106</v>
      </c>
      <c r="AY28" s="60">
        <v>7996572.3740937104</v>
      </c>
      <c r="AZ28" s="60">
        <v>0</v>
      </c>
      <c r="BA28" s="60">
        <v>0</v>
      </c>
      <c r="BB28" s="60">
        <v>0</v>
      </c>
      <c r="BC28" s="60">
        <v>0</v>
      </c>
      <c r="BD28" s="91">
        <v>0</v>
      </c>
      <c r="BE28" s="91">
        <v>0</v>
      </c>
      <c r="BF28" s="91">
        <v>0</v>
      </c>
      <c r="BG28" s="91">
        <v>0</v>
      </c>
      <c r="BH28" s="91">
        <v>0</v>
      </c>
      <c r="BI28" s="91">
        <v>0</v>
      </c>
      <c r="BJ28" s="91">
        <v>0</v>
      </c>
      <c r="BM28" s="141">
        <v>0</v>
      </c>
      <c r="BN28" s="141">
        <v>0</v>
      </c>
      <c r="BO28" s="141">
        <v>0</v>
      </c>
      <c r="BP28" s="141">
        <v>45024411.34687829</v>
      </c>
    </row>
    <row r="29" spans="1:68">
      <c r="A29" s="73" t="s">
        <v>74</v>
      </c>
      <c r="E29" t="s">
        <v>75</v>
      </c>
      <c r="F29" s="21">
        <v>42464</v>
      </c>
      <c r="G29" t="s">
        <v>406</v>
      </c>
      <c r="H29" s="196" t="s">
        <v>11</v>
      </c>
      <c r="I29" s="456" t="s">
        <v>813</v>
      </c>
      <c r="J29" s="205">
        <v>0.1</v>
      </c>
      <c r="K29" s="198">
        <v>0.12</v>
      </c>
      <c r="L29" s="198">
        <v>0</v>
      </c>
      <c r="N29" s="197"/>
      <c r="O29" s="196" t="s">
        <v>27</v>
      </c>
      <c r="P29" s="196" t="s">
        <v>36</v>
      </c>
      <c r="Q29" s="33"/>
      <c r="R29" s="211">
        <v>48000</v>
      </c>
      <c r="S29" s="459" t="s">
        <v>813</v>
      </c>
      <c r="T29" s="452" t="s">
        <v>813</v>
      </c>
      <c r="U29" s="452" t="s">
        <v>813</v>
      </c>
      <c r="V29" s="452" t="s">
        <v>813</v>
      </c>
      <c r="W29" s="452" t="s">
        <v>813</v>
      </c>
      <c r="X29" s="452" t="s">
        <v>813</v>
      </c>
      <c r="Y29" s="452" t="s">
        <v>813</v>
      </c>
      <c r="Z29" s="452" t="s">
        <v>813</v>
      </c>
      <c r="AA29" s="452" t="s">
        <v>813</v>
      </c>
      <c r="AB29" s="452" t="s">
        <v>813</v>
      </c>
      <c r="AC29" s="452">
        <v>0</v>
      </c>
      <c r="AD29" s="452">
        <v>0</v>
      </c>
      <c r="AE29" s="452">
        <v>0</v>
      </c>
      <c r="AF29" s="452">
        <v>0</v>
      </c>
      <c r="AG29" s="452">
        <v>0</v>
      </c>
      <c r="AH29" s="452">
        <v>0</v>
      </c>
      <c r="AI29" s="452">
        <v>0</v>
      </c>
      <c r="AJ29" s="452">
        <v>0</v>
      </c>
      <c r="AK29" s="452">
        <v>0</v>
      </c>
      <c r="AL29" s="452">
        <v>0</v>
      </c>
      <c r="AM29" s="452">
        <v>0</v>
      </c>
      <c r="AO29" s="18"/>
      <c r="AP29" s="98">
        <v>2995596.3915710733</v>
      </c>
      <c r="AQ29" s="99">
        <v>4503296.5955892121</v>
      </c>
      <c r="AR29" s="60">
        <v>0</v>
      </c>
      <c r="AS29" s="60">
        <v>40595.611497331622</v>
      </c>
      <c r="AT29" s="60">
        <v>689922.41739715089</v>
      </c>
      <c r="AU29" s="60">
        <v>710620.08991906536</v>
      </c>
      <c r="AV29" s="60">
        <v>731938.69261663745</v>
      </c>
      <c r="AW29" s="60">
        <v>753896.85339513654</v>
      </c>
      <c r="AX29" s="60">
        <v>776513.75899699063</v>
      </c>
      <c r="AY29" s="60">
        <v>799809.17176690034</v>
      </c>
      <c r="AZ29" s="60">
        <v>0</v>
      </c>
      <c r="BA29" s="60">
        <v>0</v>
      </c>
      <c r="BB29" s="60">
        <v>0</v>
      </c>
      <c r="BC29" s="60">
        <v>0</v>
      </c>
      <c r="BD29" s="91">
        <v>0</v>
      </c>
      <c r="BE29" s="91">
        <v>0</v>
      </c>
      <c r="BF29" s="91">
        <v>0</v>
      </c>
      <c r="BG29" s="91">
        <v>0</v>
      </c>
      <c r="BH29" s="91">
        <v>0</v>
      </c>
      <c r="BI29" s="91">
        <v>0</v>
      </c>
      <c r="BJ29" s="91">
        <v>0</v>
      </c>
      <c r="BM29" s="141">
        <v>0</v>
      </c>
      <c r="BN29" s="141">
        <v>0</v>
      </c>
      <c r="BO29" s="141">
        <v>0</v>
      </c>
      <c r="BP29" s="141">
        <v>4503296.5955892121</v>
      </c>
    </row>
    <row r="30" spans="1:68">
      <c r="A30" s="74"/>
      <c r="H30" s="196"/>
      <c r="I30" s="196"/>
      <c r="J30" s="196"/>
      <c r="K30" s="196"/>
      <c r="L30" s="196"/>
      <c r="N30" s="196"/>
      <c r="O30" s="196"/>
      <c r="P30" s="196"/>
      <c r="Q30" s="33"/>
      <c r="R30" s="210"/>
      <c r="S30" s="33"/>
      <c r="AO30" s="18"/>
      <c r="AP30" s="98"/>
      <c r="AQ30" s="99"/>
      <c r="AR30" s="60"/>
      <c r="BM30" s="141">
        <v>0</v>
      </c>
      <c r="BN30" s="141">
        <v>0</v>
      </c>
      <c r="BO30" s="141">
        <v>0</v>
      </c>
      <c r="BP30" s="141">
        <v>0</v>
      </c>
    </row>
    <row r="31" spans="1:68">
      <c r="A31" s="63" t="s">
        <v>302</v>
      </c>
      <c r="H31" s="196"/>
      <c r="I31" s="196"/>
      <c r="J31" s="196"/>
      <c r="K31" s="196"/>
      <c r="L31" s="196"/>
      <c r="N31" s="196"/>
      <c r="O31" s="196"/>
      <c r="P31" s="196"/>
      <c r="Q31" s="33"/>
      <c r="R31" s="210"/>
      <c r="S31" s="33"/>
      <c r="AO31" s="18"/>
      <c r="AP31" s="98"/>
      <c r="AQ31" s="99"/>
      <c r="AR31" s="60"/>
      <c r="BM31" s="141">
        <v>0</v>
      </c>
      <c r="BN31" s="141">
        <v>0</v>
      </c>
      <c r="BO31" s="141">
        <v>0</v>
      </c>
      <c r="BP31" s="141">
        <v>0</v>
      </c>
    </row>
    <row r="32" spans="1:68">
      <c r="A32" s="35" t="s">
        <v>281</v>
      </c>
      <c r="E32" t="s">
        <v>291</v>
      </c>
      <c r="F32" s="21">
        <v>42478</v>
      </c>
      <c r="G32" t="s">
        <v>408</v>
      </c>
      <c r="H32" s="196" t="s">
        <v>11</v>
      </c>
      <c r="I32" s="200">
        <v>1</v>
      </c>
      <c r="J32" s="198">
        <v>0</v>
      </c>
      <c r="K32" s="198">
        <v>0</v>
      </c>
      <c r="L32" s="198">
        <v>0</v>
      </c>
      <c r="N32" s="196"/>
      <c r="O32" s="196" t="s">
        <v>26</v>
      </c>
      <c r="P32" s="196" t="s">
        <v>36</v>
      </c>
      <c r="Q32" s="33"/>
      <c r="R32" s="210"/>
      <c r="S32" s="33"/>
      <c r="U32" s="60">
        <v>63831</v>
      </c>
      <c r="V32" s="60">
        <v>0</v>
      </c>
      <c r="W32" s="60">
        <v>0</v>
      </c>
      <c r="X32" s="60">
        <v>0</v>
      </c>
      <c r="Y32" s="60">
        <v>0</v>
      </c>
      <c r="Z32" s="60">
        <v>0</v>
      </c>
      <c r="AA32" s="60">
        <v>0</v>
      </c>
      <c r="AB32" s="60">
        <v>0</v>
      </c>
      <c r="AC32" s="60">
        <v>0</v>
      </c>
      <c r="AD32" s="60">
        <v>0</v>
      </c>
      <c r="AE32" s="60">
        <v>0</v>
      </c>
      <c r="AF32" s="60">
        <v>0</v>
      </c>
      <c r="AG32" s="91">
        <v>0</v>
      </c>
      <c r="AH32" s="91">
        <v>0</v>
      </c>
      <c r="AO32" s="18"/>
      <c r="AP32" s="98">
        <v>59223.41807385414</v>
      </c>
      <c r="AQ32" s="99">
        <v>63831</v>
      </c>
      <c r="AR32" s="60">
        <v>63831</v>
      </c>
      <c r="AS32" s="60">
        <v>0</v>
      </c>
      <c r="AT32" s="60">
        <v>0</v>
      </c>
      <c r="AU32" s="60">
        <v>0</v>
      </c>
      <c r="AV32" s="60">
        <v>0</v>
      </c>
      <c r="AW32" s="60">
        <v>0</v>
      </c>
      <c r="AX32" s="60">
        <v>0</v>
      </c>
      <c r="AY32" s="60">
        <v>0</v>
      </c>
      <c r="AZ32" s="60">
        <v>0</v>
      </c>
      <c r="BA32" s="60">
        <v>0</v>
      </c>
      <c r="BB32" s="60">
        <v>0</v>
      </c>
      <c r="BC32" s="60">
        <v>0</v>
      </c>
      <c r="BD32" s="91">
        <v>0</v>
      </c>
      <c r="BE32" s="91">
        <v>0</v>
      </c>
      <c r="BF32" s="91">
        <v>0</v>
      </c>
      <c r="BG32" s="91">
        <v>0</v>
      </c>
      <c r="BH32" s="91">
        <v>0</v>
      </c>
      <c r="BI32" s="91">
        <v>0</v>
      </c>
      <c r="BJ32" s="91">
        <v>0</v>
      </c>
      <c r="BM32" s="141">
        <v>63831</v>
      </c>
      <c r="BN32" s="141">
        <v>0</v>
      </c>
      <c r="BO32" s="141">
        <v>0</v>
      </c>
      <c r="BP32" s="141">
        <v>0</v>
      </c>
    </row>
    <row r="33" spans="1:68">
      <c r="A33" s="35" t="s">
        <v>282</v>
      </c>
      <c r="E33" s="36" t="s">
        <v>291</v>
      </c>
      <c r="F33" s="21">
        <v>42478</v>
      </c>
      <c r="G33" t="s">
        <v>324</v>
      </c>
      <c r="H33" s="196" t="s">
        <v>11</v>
      </c>
      <c r="I33" s="200">
        <v>1</v>
      </c>
      <c r="J33" s="198">
        <v>0</v>
      </c>
      <c r="K33" s="198">
        <v>0</v>
      </c>
      <c r="L33" s="198">
        <v>0</v>
      </c>
      <c r="N33" s="196"/>
      <c r="O33" s="196" t="s">
        <v>24</v>
      </c>
      <c r="P33" s="196" t="s">
        <v>36</v>
      </c>
      <c r="Q33" s="33"/>
      <c r="R33" s="210"/>
      <c r="S33" s="33"/>
      <c r="U33" s="60">
        <v>3936199</v>
      </c>
      <c r="V33" s="60">
        <v>0</v>
      </c>
      <c r="W33" s="60">
        <v>0</v>
      </c>
      <c r="X33" s="60">
        <v>0</v>
      </c>
      <c r="Y33" s="60">
        <v>0</v>
      </c>
      <c r="Z33" s="60">
        <v>0</v>
      </c>
      <c r="AA33" s="60">
        <v>0</v>
      </c>
      <c r="AB33" s="60">
        <v>0</v>
      </c>
      <c r="AC33" s="60">
        <v>0</v>
      </c>
      <c r="AD33" s="60">
        <v>0</v>
      </c>
      <c r="AE33" s="60">
        <v>0</v>
      </c>
      <c r="AF33" s="60">
        <v>0</v>
      </c>
      <c r="AG33" s="91">
        <v>0</v>
      </c>
      <c r="AH33" s="91">
        <v>0</v>
      </c>
      <c r="AO33" s="18"/>
      <c r="AP33" s="98">
        <v>3652068.1016886248</v>
      </c>
      <c r="AQ33" s="99">
        <v>3936199</v>
      </c>
      <c r="AR33" s="60">
        <v>3936199</v>
      </c>
      <c r="AS33" s="60">
        <v>0</v>
      </c>
      <c r="AT33" s="60">
        <v>0</v>
      </c>
      <c r="AU33" s="60">
        <v>0</v>
      </c>
      <c r="AV33" s="60">
        <v>0</v>
      </c>
      <c r="AW33" s="60">
        <v>0</v>
      </c>
      <c r="AX33" s="60">
        <v>0</v>
      </c>
      <c r="AY33" s="60">
        <v>0</v>
      </c>
      <c r="AZ33" s="60">
        <v>0</v>
      </c>
      <c r="BA33" s="60">
        <v>0</v>
      </c>
      <c r="BB33" s="60">
        <v>0</v>
      </c>
      <c r="BC33" s="60">
        <v>0</v>
      </c>
      <c r="BD33" s="91">
        <v>0</v>
      </c>
      <c r="BE33" s="91">
        <v>0</v>
      </c>
      <c r="BF33" s="91">
        <v>0</v>
      </c>
      <c r="BG33" s="91">
        <v>0</v>
      </c>
      <c r="BH33" s="91">
        <v>0</v>
      </c>
      <c r="BI33" s="91">
        <v>0</v>
      </c>
      <c r="BJ33" s="91">
        <v>0</v>
      </c>
      <c r="BM33" s="141">
        <v>0</v>
      </c>
      <c r="BN33" s="141">
        <v>3936199</v>
      </c>
      <c r="BO33" s="141">
        <v>0</v>
      </c>
      <c r="BP33" s="141">
        <v>0</v>
      </c>
    </row>
    <row r="34" spans="1:68">
      <c r="A34" s="35" t="s">
        <v>283</v>
      </c>
      <c r="E34" s="36" t="s">
        <v>492</v>
      </c>
      <c r="F34" s="21">
        <v>42478</v>
      </c>
      <c r="G34" s="36" t="s">
        <v>493</v>
      </c>
      <c r="H34" s="196" t="s">
        <v>11</v>
      </c>
      <c r="I34" s="200">
        <v>1</v>
      </c>
      <c r="J34" s="198">
        <v>0</v>
      </c>
      <c r="K34" s="198">
        <v>0</v>
      </c>
      <c r="L34" s="198">
        <v>0</v>
      </c>
      <c r="N34" s="196"/>
      <c r="O34" s="196" t="s">
        <v>23</v>
      </c>
      <c r="P34" s="196" t="s">
        <v>36</v>
      </c>
      <c r="Q34" s="33"/>
      <c r="R34" s="210"/>
      <c r="S34" s="33"/>
      <c r="U34" s="60">
        <v>704634.66666666663</v>
      </c>
      <c r="V34" s="60">
        <v>4140504</v>
      </c>
      <c r="W34" s="60"/>
      <c r="X34" s="60">
        <v>0</v>
      </c>
      <c r="Y34" s="60">
        <v>0</v>
      </c>
      <c r="Z34" s="60">
        <v>0</v>
      </c>
      <c r="AA34" s="60">
        <v>0</v>
      </c>
      <c r="AB34" s="60">
        <v>0</v>
      </c>
      <c r="AC34" s="60">
        <v>0</v>
      </c>
      <c r="AD34" s="60">
        <v>0</v>
      </c>
      <c r="AE34" s="60">
        <v>0</v>
      </c>
      <c r="AF34" s="60">
        <v>0</v>
      </c>
      <c r="AG34" s="91">
        <v>0</v>
      </c>
      <c r="AH34" s="91">
        <v>0</v>
      </c>
      <c r="AO34" s="18"/>
      <c r="AP34" s="98">
        <v>4218092.59617816</v>
      </c>
      <c r="AQ34" s="99">
        <v>4845138.666666667</v>
      </c>
      <c r="AR34" s="60">
        <v>704634.66666666663</v>
      </c>
      <c r="AS34" s="60">
        <v>4140504</v>
      </c>
      <c r="AT34" s="60">
        <v>0</v>
      </c>
      <c r="AU34" s="60">
        <v>0</v>
      </c>
      <c r="AV34" s="60">
        <v>0</v>
      </c>
      <c r="AW34" s="60">
        <v>0</v>
      </c>
      <c r="AX34" s="60">
        <v>0</v>
      </c>
      <c r="AY34" s="60">
        <v>0</v>
      </c>
      <c r="AZ34" s="60">
        <v>0</v>
      </c>
      <c r="BA34" s="60">
        <v>0</v>
      </c>
      <c r="BB34" s="60">
        <v>0</v>
      </c>
      <c r="BC34" s="60">
        <v>0</v>
      </c>
      <c r="BD34" s="91">
        <v>0</v>
      </c>
      <c r="BE34" s="91">
        <v>0</v>
      </c>
      <c r="BF34" s="91">
        <v>0</v>
      </c>
      <c r="BG34" s="91">
        <v>0</v>
      </c>
      <c r="BH34" s="91">
        <v>0</v>
      </c>
      <c r="BI34" s="91">
        <v>0</v>
      </c>
      <c r="BJ34" s="91">
        <v>0</v>
      </c>
      <c r="BM34" s="141">
        <v>0</v>
      </c>
      <c r="BN34" s="141">
        <v>0</v>
      </c>
      <c r="BO34" s="141">
        <v>4845138.666666667</v>
      </c>
      <c r="BP34" s="141">
        <v>0</v>
      </c>
    </row>
    <row r="35" spans="1:68">
      <c r="A35" s="35" t="s">
        <v>284</v>
      </c>
      <c r="E35" s="141" t="s">
        <v>492</v>
      </c>
      <c r="F35" s="21">
        <v>42478</v>
      </c>
      <c r="G35" s="141" t="s">
        <v>493</v>
      </c>
      <c r="H35" s="196" t="s">
        <v>11</v>
      </c>
      <c r="I35" s="200">
        <v>1</v>
      </c>
      <c r="J35" s="198">
        <v>0</v>
      </c>
      <c r="K35" s="198">
        <v>0</v>
      </c>
      <c r="L35" s="198">
        <v>0</v>
      </c>
      <c r="N35" s="196"/>
      <c r="O35" s="196" t="s">
        <v>27</v>
      </c>
      <c r="P35" s="196" t="s">
        <v>36</v>
      </c>
      <c r="Q35" s="33"/>
      <c r="R35" s="210"/>
      <c r="S35" s="33"/>
      <c r="U35" s="60">
        <v>0</v>
      </c>
      <c r="V35" s="60">
        <v>8587025</v>
      </c>
      <c r="W35" s="60">
        <v>2079189.3333333333</v>
      </c>
      <c r="X35" s="144">
        <v>118862.33333333333</v>
      </c>
      <c r="Y35" s="144">
        <v>118862.33333333333</v>
      </c>
      <c r="Z35" s="144">
        <v>118862.33333333333</v>
      </c>
      <c r="AA35" s="144">
        <v>118862.33333333333</v>
      </c>
      <c r="AB35" s="144">
        <v>118862.33333333333</v>
      </c>
      <c r="AC35" s="60">
        <v>0</v>
      </c>
      <c r="AD35" s="60">
        <v>0</v>
      </c>
      <c r="AE35" s="60">
        <v>0</v>
      </c>
      <c r="AF35" s="60">
        <v>0</v>
      </c>
      <c r="AG35" s="91">
        <v>0</v>
      </c>
      <c r="AH35" s="91">
        <v>0</v>
      </c>
      <c r="AO35" s="18"/>
      <c r="AP35" s="98">
        <v>9530139.88961659</v>
      </c>
      <c r="AQ35" s="99">
        <v>11398077.610558426</v>
      </c>
      <c r="AR35" s="60">
        <v>0</v>
      </c>
      <c r="AS35" s="60">
        <v>8587025</v>
      </c>
      <c r="AT35" s="60">
        <v>2141565.0133333332</v>
      </c>
      <c r="AU35" s="60">
        <v>126101.04943333332</v>
      </c>
      <c r="AV35" s="60">
        <v>129884.08091633333</v>
      </c>
      <c r="AW35" s="60">
        <v>133780.60334382334</v>
      </c>
      <c r="AX35" s="60">
        <v>137794.02144413802</v>
      </c>
      <c r="AY35" s="60">
        <v>141927.8420874622</v>
      </c>
      <c r="AZ35" s="60">
        <v>0</v>
      </c>
      <c r="BA35" s="60">
        <v>0</v>
      </c>
      <c r="BB35" s="60">
        <v>0</v>
      </c>
      <c r="BC35" s="60">
        <v>0</v>
      </c>
      <c r="BD35" s="91">
        <v>0</v>
      </c>
      <c r="BE35" s="91">
        <v>0</v>
      </c>
      <c r="BF35" s="91">
        <v>0</v>
      </c>
      <c r="BG35" s="91">
        <v>0</v>
      </c>
      <c r="BH35" s="91">
        <v>0</v>
      </c>
      <c r="BI35" s="91">
        <v>0</v>
      </c>
      <c r="BJ35" s="91">
        <v>0</v>
      </c>
      <c r="BM35" s="141">
        <v>0</v>
      </c>
      <c r="BN35" s="141">
        <v>0</v>
      </c>
      <c r="BO35" s="141">
        <v>0</v>
      </c>
      <c r="BP35" s="141">
        <v>11398077.610558426</v>
      </c>
    </row>
    <row r="36" spans="1:68">
      <c r="A36" s="35" t="s">
        <v>285</v>
      </c>
      <c r="E36" s="36" t="s">
        <v>291</v>
      </c>
      <c r="F36" s="21">
        <v>42478</v>
      </c>
      <c r="G36" s="36" t="s">
        <v>324</v>
      </c>
      <c r="H36" s="196" t="s">
        <v>11</v>
      </c>
      <c r="I36" s="200">
        <v>1</v>
      </c>
      <c r="J36" s="198">
        <v>0</v>
      </c>
      <c r="K36" s="198">
        <v>0</v>
      </c>
      <c r="L36" s="198">
        <v>0</v>
      </c>
      <c r="N36" s="196"/>
      <c r="O36" s="196" t="s">
        <v>28</v>
      </c>
      <c r="P36" s="196" t="s">
        <v>36</v>
      </c>
      <c r="Q36" s="33"/>
      <c r="R36" s="210"/>
      <c r="S36" s="33"/>
      <c r="U36" s="60">
        <v>0</v>
      </c>
      <c r="V36" s="60">
        <v>0</v>
      </c>
      <c r="W36" s="60">
        <v>0</v>
      </c>
      <c r="X36" s="60">
        <v>0</v>
      </c>
      <c r="Y36" s="60">
        <v>0</v>
      </c>
      <c r="Z36" s="60">
        <v>0</v>
      </c>
      <c r="AA36" s="60">
        <v>0</v>
      </c>
      <c r="AB36" s="60">
        <v>0</v>
      </c>
      <c r="AC36" s="144">
        <v>77412.923076923078</v>
      </c>
      <c r="AD36" s="144">
        <v>6451.0769230769229</v>
      </c>
      <c r="AE36" s="60">
        <v>0</v>
      </c>
      <c r="AF36" s="60">
        <v>0</v>
      </c>
      <c r="AG36" s="91">
        <v>0</v>
      </c>
      <c r="AH36" s="91">
        <v>0</v>
      </c>
      <c r="AO36" s="18"/>
      <c r="AP36" s="98"/>
      <c r="AQ36" s="99">
        <v>103380.16217733745</v>
      </c>
      <c r="AR36" s="60">
        <v>0</v>
      </c>
      <c r="AS36" s="60">
        <v>0</v>
      </c>
      <c r="AT36" s="60">
        <v>0</v>
      </c>
      <c r="AU36" s="60">
        <v>0</v>
      </c>
      <c r="AV36" s="60">
        <v>0</v>
      </c>
      <c r="AW36" s="60">
        <v>0</v>
      </c>
      <c r="AX36" s="60">
        <v>0</v>
      </c>
      <c r="AY36" s="60">
        <v>0</v>
      </c>
      <c r="AZ36" s="60">
        <v>95208.130938453527</v>
      </c>
      <c r="BA36" s="60">
        <v>8172.0312388839275</v>
      </c>
      <c r="BB36" s="60">
        <v>0</v>
      </c>
      <c r="BC36" s="60">
        <v>0</v>
      </c>
      <c r="BD36" s="91">
        <v>107157.59015486302</v>
      </c>
      <c r="BE36" s="91">
        <v>9197.6931549590754</v>
      </c>
      <c r="BF36" s="91">
        <v>0</v>
      </c>
      <c r="BG36" s="91">
        <v>0</v>
      </c>
      <c r="BH36" s="91">
        <v>0</v>
      </c>
      <c r="BI36" s="91">
        <v>0</v>
      </c>
      <c r="BJ36" s="91">
        <v>0</v>
      </c>
      <c r="BM36" s="141">
        <v>0</v>
      </c>
      <c r="BN36" s="141">
        <v>0</v>
      </c>
      <c r="BO36" s="141">
        <v>0</v>
      </c>
      <c r="BP36" s="141">
        <v>0</v>
      </c>
    </row>
    <row r="37" spans="1:68">
      <c r="A37" s="102" t="s">
        <v>286</v>
      </c>
      <c r="E37" s="36" t="s">
        <v>291</v>
      </c>
      <c r="F37" s="21">
        <v>42478</v>
      </c>
      <c r="G37" s="36"/>
      <c r="H37" s="196" t="s">
        <v>11</v>
      </c>
      <c r="I37" s="200">
        <v>1</v>
      </c>
      <c r="J37" s="198">
        <v>0</v>
      </c>
      <c r="K37" s="198">
        <v>0</v>
      </c>
      <c r="L37" s="198">
        <v>0</v>
      </c>
      <c r="N37" s="196"/>
      <c r="O37" s="196" t="s">
        <v>27</v>
      </c>
      <c r="P37" s="196" t="s">
        <v>36</v>
      </c>
      <c r="Q37" s="33"/>
      <c r="R37" s="210"/>
      <c r="S37" s="33"/>
      <c r="U37" s="60">
        <v>0</v>
      </c>
      <c r="V37" s="60">
        <v>0</v>
      </c>
      <c r="W37" s="25">
        <v>565947.70827067725</v>
      </c>
      <c r="X37" s="25">
        <v>565947.70827067725</v>
      </c>
      <c r="Y37" s="25">
        <v>565947.70827067725</v>
      </c>
      <c r="Z37" s="25">
        <v>565947.70827067725</v>
      </c>
      <c r="AA37" s="25">
        <v>565947.70827067725</v>
      </c>
      <c r="AB37" s="25">
        <v>565947.70827067725</v>
      </c>
      <c r="AC37" s="60">
        <v>0</v>
      </c>
      <c r="AD37" s="60">
        <v>0</v>
      </c>
      <c r="AE37" s="60">
        <v>0</v>
      </c>
      <c r="AF37" s="60">
        <v>0</v>
      </c>
      <c r="AG37" s="91">
        <v>0</v>
      </c>
      <c r="AH37" s="91">
        <v>0</v>
      </c>
      <c r="AO37" s="18"/>
      <c r="AP37" s="98">
        <v>2501499.0282108695</v>
      </c>
      <c r="AQ37" s="99">
        <v>3770605.2026802311</v>
      </c>
      <c r="AR37" s="60">
        <v>0</v>
      </c>
      <c r="AS37" s="60">
        <v>0</v>
      </c>
      <c r="AT37" s="60">
        <v>582926.13951879763</v>
      </c>
      <c r="AU37" s="60">
        <v>600413.92370436143</v>
      </c>
      <c r="AV37" s="60">
        <v>618426.34141549235</v>
      </c>
      <c r="AW37" s="60">
        <v>636979.13165795722</v>
      </c>
      <c r="AX37" s="60">
        <v>656088.5056076959</v>
      </c>
      <c r="AY37" s="60">
        <v>675771.16077592678</v>
      </c>
      <c r="AZ37" s="60">
        <v>0</v>
      </c>
      <c r="BA37" s="60">
        <v>0</v>
      </c>
      <c r="BB37" s="60">
        <v>0</v>
      </c>
      <c r="BC37" s="60">
        <v>0</v>
      </c>
      <c r="BD37" s="91">
        <v>0</v>
      </c>
      <c r="BE37" s="91">
        <v>0</v>
      </c>
      <c r="BF37" s="91">
        <v>0</v>
      </c>
      <c r="BG37" s="91">
        <v>0</v>
      </c>
      <c r="BH37" s="91">
        <v>0</v>
      </c>
      <c r="BI37" s="91">
        <v>0</v>
      </c>
      <c r="BJ37" s="91">
        <v>0</v>
      </c>
      <c r="BM37" s="141">
        <v>0</v>
      </c>
      <c r="BN37" s="141">
        <v>0</v>
      </c>
      <c r="BO37" s="141">
        <v>0</v>
      </c>
      <c r="BP37" s="141">
        <v>3770605.2026802311</v>
      </c>
    </row>
    <row r="38" spans="1:68" s="141" customFormat="1">
      <c r="A38" s="102" t="s">
        <v>446</v>
      </c>
      <c r="E38" s="141" t="s">
        <v>447</v>
      </c>
      <c r="F38" s="21"/>
      <c r="G38" s="141" t="s">
        <v>448</v>
      </c>
      <c r="H38" s="196" t="s">
        <v>11</v>
      </c>
      <c r="I38" s="200">
        <v>1</v>
      </c>
      <c r="J38" s="198">
        <v>0</v>
      </c>
      <c r="K38" s="198">
        <v>0</v>
      </c>
      <c r="L38" s="198">
        <v>0</v>
      </c>
      <c r="N38" s="196"/>
      <c r="O38" s="196" t="s">
        <v>27</v>
      </c>
      <c r="P38" s="196" t="s">
        <v>37</v>
      </c>
      <c r="Q38" s="148"/>
      <c r="R38" s="210"/>
      <c r="S38" s="148"/>
      <c r="U38" s="144">
        <v>500000</v>
      </c>
      <c r="V38" s="144">
        <v>500000</v>
      </c>
      <c r="W38" s="144">
        <v>0</v>
      </c>
      <c r="X38" s="144">
        <v>0</v>
      </c>
      <c r="Y38" s="144">
        <v>0</v>
      </c>
      <c r="Z38" s="144">
        <v>0</v>
      </c>
      <c r="AA38" s="144">
        <v>0</v>
      </c>
      <c r="AB38" s="144">
        <v>0</v>
      </c>
      <c r="AC38" s="144">
        <v>0</v>
      </c>
      <c r="AD38" s="144">
        <v>0</v>
      </c>
      <c r="AE38" s="144">
        <v>0</v>
      </c>
      <c r="AF38" s="144">
        <v>0</v>
      </c>
      <c r="AG38" s="91"/>
      <c r="AH38" s="91"/>
      <c r="AI38" s="85"/>
      <c r="AJ38" s="85"/>
      <c r="AK38" s="85"/>
      <c r="AL38" s="85"/>
      <c r="AM38" s="85"/>
      <c r="AO38" s="18"/>
      <c r="AP38" s="98">
        <v>894329.15258916758</v>
      </c>
      <c r="AQ38" s="149">
        <v>1000000</v>
      </c>
      <c r="AR38" s="144">
        <v>500000</v>
      </c>
      <c r="AS38" s="144">
        <v>500000</v>
      </c>
      <c r="AT38" s="144">
        <v>0</v>
      </c>
      <c r="AU38" s="144">
        <v>0</v>
      </c>
      <c r="AV38" s="144">
        <v>0</v>
      </c>
      <c r="AW38" s="144">
        <v>0</v>
      </c>
      <c r="AX38" s="144">
        <v>0</v>
      </c>
      <c r="AY38" s="144">
        <v>0</v>
      </c>
      <c r="AZ38" s="144">
        <v>0</v>
      </c>
      <c r="BA38" s="144">
        <v>0</v>
      </c>
      <c r="BB38" s="144">
        <v>0</v>
      </c>
      <c r="BC38" s="144">
        <v>0</v>
      </c>
      <c r="BD38" s="91"/>
      <c r="BE38" s="91"/>
      <c r="BF38" s="91"/>
      <c r="BG38" s="91"/>
      <c r="BH38" s="91"/>
      <c r="BI38" s="91"/>
      <c r="BJ38" s="91"/>
      <c r="BP38" s="141">
        <v>500000</v>
      </c>
    </row>
    <row r="39" spans="1:68">
      <c r="A39" s="103" t="s">
        <v>287</v>
      </c>
      <c r="E39" s="36" t="s">
        <v>291</v>
      </c>
      <c r="F39" s="21">
        <v>42478</v>
      </c>
      <c r="G39" s="36" t="s">
        <v>404</v>
      </c>
      <c r="H39" s="196" t="s">
        <v>11</v>
      </c>
      <c r="I39" s="200">
        <v>1</v>
      </c>
      <c r="J39" s="198">
        <v>0</v>
      </c>
      <c r="K39" s="198">
        <v>0</v>
      </c>
      <c r="L39" s="198">
        <v>0</v>
      </c>
      <c r="N39" s="196"/>
      <c r="O39" s="196" t="s">
        <v>289</v>
      </c>
      <c r="P39" s="196" t="s">
        <v>36</v>
      </c>
      <c r="Q39" s="33"/>
      <c r="R39" s="210"/>
      <c r="S39" s="33"/>
      <c r="U39" s="60">
        <v>470466.46666666662</v>
      </c>
      <c r="V39" s="60">
        <v>1322752.9000000001</v>
      </c>
      <c r="W39" s="144">
        <v>264513.70416040107</v>
      </c>
      <c r="X39" s="144">
        <v>68481.004160401062</v>
      </c>
      <c r="Y39" s="144">
        <v>68481.004160401062</v>
      </c>
      <c r="Z39" s="144">
        <v>68481.004160401062</v>
      </c>
      <c r="AA39" s="144">
        <v>68481.004160401062</v>
      </c>
      <c r="AB39" s="144">
        <v>68481.004160401062</v>
      </c>
      <c r="AC39" s="144">
        <v>7741.292307692308</v>
      </c>
      <c r="AD39" s="144">
        <v>645.10769230769233</v>
      </c>
      <c r="AE39" s="144">
        <v>0</v>
      </c>
      <c r="AF39" s="144">
        <v>0</v>
      </c>
      <c r="AG39" s="91">
        <v>0</v>
      </c>
      <c r="AH39" s="91">
        <v>0</v>
      </c>
      <c r="AO39" s="18"/>
      <c r="AP39" s="98">
        <v>2044381.7340110654</v>
      </c>
      <c r="AQ39" s="99">
        <v>2461723.164208266</v>
      </c>
      <c r="AR39" s="60">
        <v>470466.46666666662</v>
      </c>
      <c r="AS39" s="60">
        <v>1322752.9000000001</v>
      </c>
      <c r="AT39" s="60">
        <v>272449.11528521311</v>
      </c>
      <c r="AU39" s="60">
        <v>72651.497313769491</v>
      </c>
      <c r="AV39" s="60">
        <v>74831.042233182568</v>
      </c>
      <c r="AW39" s="60">
        <v>77075.973500178065</v>
      </c>
      <c r="AX39" s="60">
        <v>79388.252705183389</v>
      </c>
      <c r="AY39" s="60">
        <v>81769.900286338903</v>
      </c>
      <c r="AZ39" s="60">
        <v>9520.8130938453523</v>
      </c>
      <c r="BA39" s="60">
        <v>817.20312388839284</v>
      </c>
      <c r="BB39" s="60">
        <v>0</v>
      </c>
      <c r="BC39" s="60">
        <v>0</v>
      </c>
      <c r="BD39" s="91">
        <v>0</v>
      </c>
      <c r="BE39" s="91">
        <v>0</v>
      </c>
      <c r="BF39" s="91">
        <v>0</v>
      </c>
      <c r="BG39" s="91">
        <v>0</v>
      </c>
      <c r="BH39" s="91">
        <v>0</v>
      </c>
      <c r="BI39" s="91">
        <v>0</v>
      </c>
      <c r="BJ39" s="91">
        <v>0</v>
      </c>
      <c r="BM39" s="141">
        <v>0</v>
      </c>
      <c r="BN39" s="141">
        <v>0</v>
      </c>
      <c r="BO39" s="141">
        <v>0</v>
      </c>
      <c r="BP39" s="141">
        <v>0</v>
      </c>
    </row>
    <row r="40" spans="1:68">
      <c r="A40" s="103" t="s">
        <v>288</v>
      </c>
      <c r="E40" s="36" t="s">
        <v>291</v>
      </c>
      <c r="F40" s="21">
        <v>42478</v>
      </c>
      <c r="G40" s="36" t="s">
        <v>405</v>
      </c>
      <c r="H40" s="196" t="s">
        <v>11</v>
      </c>
      <c r="I40" s="200">
        <v>1</v>
      </c>
      <c r="J40" s="198">
        <v>0</v>
      </c>
      <c r="K40" s="198">
        <v>0</v>
      </c>
      <c r="L40" s="198">
        <v>0</v>
      </c>
      <c r="N40" s="196"/>
      <c r="O40" s="196" t="s">
        <v>290</v>
      </c>
      <c r="P40" s="196" t="s">
        <v>36</v>
      </c>
      <c r="Q40" s="33"/>
      <c r="R40" s="210"/>
      <c r="S40" s="33"/>
      <c r="U40" s="60">
        <v>235233.23333333331</v>
      </c>
      <c r="V40" s="60">
        <v>727514.09500000009</v>
      </c>
      <c r="W40" s="144">
        <v>145482.53728822057</v>
      </c>
      <c r="X40" s="144">
        <v>37664.552288220584</v>
      </c>
      <c r="Y40" s="144">
        <v>37664.552288220584</v>
      </c>
      <c r="Z40" s="144">
        <v>37664.552288220584</v>
      </c>
      <c r="AA40" s="144">
        <v>37664.552288220584</v>
      </c>
      <c r="AB40" s="144">
        <v>37664.552288220584</v>
      </c>
      <c r="AC40" s="144">
        <v>4257.7107692307691</v>
      </c>
      <c r="AD40" s="144">
        <v>354.80923076923079</v>
      </c>
      <c r="AE40" s="144">
        <v>0</v>
      </c>
      <c r="AF40" s="144">
        <v>0</v>
      </c>
      <c r="AG40" s="91">
        <v>0</v>
      </c>
      <c r="AH40" s="91">
        <v>0</v>
      </c>
      <c r="AO40" s="18"/>
      <c r="AP40" s="98">
        <v>1102584.6397950328</v>
      </c>
      <c r="AQ40" s="99">
        <v>1330424.4169812128</v>
      </c>
      <c r="AR40" s="60">
        <v>235233.23333333331</v>
      </c>
      <c r="AS40" s="60">
        <v>727514.09500000009</v>
      </c>
      <c r="AT40" s="60">
        <v>149847.01340686719</v>
      </c>
      <c r="AU40" s="60">
        <v>39958.323522573213</v>
      </c>
      <c r="AV40" s="60">
        <v>41157.073228250418</v>
      </c>
      <c r="AW40" s="60">
        <v>42391.785425097929</v>
      </c>
      <c r="AX40" s="60">
        <v>43663.538987850865</v>
      </c>
      <c r="AY40" s="60">
        <v>44973.445157486392</v>
      </c>
      <c r="AZ40" s="60">
        <v>5236.4472016149439</v>
      </c>
      <c r="BA40" s="60">
        <v>449.46171813861605</v>
      </c>
      <c r="BB40" s="60">
        <v>0</v>
      </c>
      <c r="BC40" s="60">
        <v>0</v>
      </c>
      <c r="BD40" s="91">
        <v>0</v>
      </c>
      <c r="BE40" s="91">
        <v>0</v>
      </c>
      <c r="BF40" s="91">
        <v>0</v>
      </c>
      <c r="BG40" s="91">
        <v>0</v>
      </c>
      <c r="BH40" s="91">
        <v>0</v>
      </c>
      <c r="BI40" s="91">
        <v>0</v>
      </c>
      <c r="BJ40" s="91">
        <v>0</v>
      </c>
      <c r="BM40" s="141">
        <v>0</v>
      </c>
      <c r="BN40" s="141">
        <v>0</v>
      </c>
      <c r="BO40" s="141">
        <v>0</v>
      </c>
      <c r="BP40" s="141">
        <v>0</v>
      </c>
    </row>
    <row r="41" spans="1:68">
      <c r="A41" s="74"/>
      <c r="H41" s="196"/>
      <c r="I41" s="196"/>
      <c r="J41" s="196"/>
      <c r="K41" s="196"/>
      <c r="L41" s="196"/>
      <c r="N41" s="196"/>
      <c r="O41" s="196"/>
      <c r="P41" s="196"/>
      <c r="Q41" s="33"/>
      <c r="R41" s="210"/>
      <c r="S41" s="33"/>
      <c r="AO41" s="18"/>
      <c r="AP41" s="98"/>
      <c r="AQ41" s="99"/>
      <c r="BM41" s="141">
        <v>0</v>
      </c>
      <c r="BN41" s="141">
        <v>0</v>
      </c>
      <c r="BO41" s="141">
        <v>0</v>
      </c>
      <c r="BP41" s="141">
        <v>0</v>
      </c>
    </row>
    <row r="42" spans="1:68">
      <c r="A42" s="104" t="s">
        <v>294</v>
      </c>
      <c r="H42" s="196"/>
      <c r="I42" s="196"/>
      <c r="J42" s="196"/>
      <c r="K42" s="196"/>
      <c r="L42" s="196"/>
      <c r="N42" s="196"/>
      <c r="O42" s="196"/>
      <c r="P42" s="196"/>
      <c r="Q42" s="33"/>
      <c r="R42" s="210"/>
      <c r="S42" s="33"/>
      <c r="AO42" s="18"/>
      <c r="AP42" s="98"/>
      <c r="AQ42" s="99"/>
      <c r="BM42" s="141">
        <v>0</v>
      </c>
      <c r="BN42" s="141">
        <v>0</v>
      </c>
      <c r="BO42" s="141">
        <v>0</v>
      </c>
      <c r="BP42" s="141">
        <v>0</v>
      </c>
    </row>
    <row r="43" spans="1:68">
      <c r="A43" s="437" t="s">
        <v>467</v>
      </c>
      <c r="E43" t="s">
        <v>296</v>
      </c>
      <c r="F43" s="21">
        <v>42473</v>
      </c>
      <c r="H43" s="196" t="s">
        <v>1</v>
      </c>
      <c r="I43" s="199">
        <v>0.5</v>
      </c>
      <c r="J43" s="198">
        <v>0</v>
      </c>
      <c r="K43" s="196"/>
      <c r="L43" s="196"/>
      <c r="N43" s="196"/>
      <c r="O43" s="196" t="s">
        <v>27</v>
      </c>
      <c r="P43" s="196" t="s">
        <v>36</v>
      </c>
      <c r="Q43" s="33"/>
      <c r="R43" s="211">
        <v>1139000</v>
      </c>
      <c r="S43" s="107">
        <v>1139000</v>
      </c>
      <c r="V43" s="72">
        <v>13057.771809249336</v>
      </c>
      <c r="W43" s="72">
        <v>215453.234852614</v>
      </c>
      <c r="X43" s="72">
        <v>215453.234852614</v>
      </c>
      <c r="Y43" s="72">
        <v>215453.234852614</v>
      </c>
      <c r="Z43" s="72">
        <v>215453.234852614</v>
      </c>
      <c r="AA43" s="72">
        <v>215453.234852614</v>
      </c>
      <c r="AB43" s="72">
        <v>215453.234852614</v>
      </c>
      <c r="AC43" s="72">
        <v>0</v>
      </c>
      <c r="AD43" s="72">
        <v>0</v>
      </c>
      <c r="AE43" s="72">
        <v>0</v>
      </c>
      <c r="AF43" s="72">
        <v>0</v>
      </c>
      <c r="AG43" s="90">
        <v>0</v>
      </c>
      <c r="AH43" s="90">
        <v>0</v>
      </c>
      <c r="AI43" s="90">
        <v>0</v>
      </c>
      <c r="AJ43" s="90">
        <v>0</v>
      </c>
      <c r="AK43" s="90">
        <v>0</v>
      </c>
      <c r="AL43" s="90">
        <v>0</v>
      </c>
      <c r="AM43" s="90">
        <v>0</v>
      </c>
      <c r="AO43" s="18"/>
      <c r="AP43" s="98">
        <v>481773.92421243497</v>
      </c>
      <c r="AQ43" s="99">
        <v>724253.40037602931</v>
      </c>
      <c r="AR43" s="420">
        <v>0</v>
      </c>
      <c r="AS43" s="420">
        <v>6528.885904624668</v>
      </c>
      <c r="AT43" s="420">
        <v>110958.4159490962</v>
      </c>
      <c r="AU43" s="420">
        <v>114287.16842756909</v>
      </c>
      <c r="AV43" s="420">
        <v>117715.78348039617</v>
      </c>
      <c r="AW43" s="420">
        <v>121247.25698480807</v>
      </c>
      <c r="AX43" s="420">
        <v>124884.6746943523</v>
      </c>
      <c r="AY43" s="420">
        <v>128631.21493518288</v>
      </c>
      <c r="AZ43" s="420">
        <v>0</v>
      </c>
      <c r="BA43" s="420">
        <v>0</v>
      </c>
      <c r="BB43" s="420">
        <v>0</v>
      </c>
      <c r="BC43" s="420">
        <v>0</v>
      </c>
      <c r="BD43" s="91">
        <v>0</v>
      </c>
      <c r="BE43" s="91">
        <v>0</v>
      </c>
      <c r="BF43" s="91">
        <v>0</v>
      </c>
      <c r="BG43" s="91">
        <v>0</v>
      </c>
      <c r="BH43" s="91">
        <v>0</v>
      </c>
      <c r="BI43" s="91">
        <v>0</v>
      </c>
      <c r="BJ43" s="91">
        <v>0</v>
      </c>
      <c r="BM43" s="141">
        <v>0</v>
      </c>
      <c r="BN43" s="141">
        <v>0</v>
      </c>
      <c r="BO43" s="141">
        <v>0</v>
      </c>
      <c r="BP43" s="141">
        <v>724253.40037602931</v>
      </c>
    </row>
    <row r="44" spans="1:68" s="141" customFormat="1">
      <c r="A44" s="437" t="s">
        <v>466</v>
      </c>
      <c r="E44" s="141" t="s">
        <v>463</v>
      </c>
      <c r="F44" s="21"/>
      <c r="H44" s="196" t="s">
        <v>1</v>
      </c>
      <c r="I44" s="199">
        <v>0.5</v>
      </c>
      <c r="J44" s="198">
        <v>0</v>
      </c>
      <c r="K44" s="196"/>
      <c r="L44" s="196"/>
      <c r="N44" s="196"/>
      <c r="O44" s="196" t="s">
        <v>27</v>
      </c>
      <c r="P44" s="196" t="s">
        <v>36</v>
      </c>
      <c r="Q44" s="148"/>
      <c r="R44" s="211"/>
      <c r="S44" s="107"/>
      <c r="V44" s="150">
        <v>9705.3215465622907</v>
      </c>
      <c r="W44" s="150">
        <v>174695.78783812121</v>
      </c>
      <c r="X44" s="150">
        <v>174695.78783812121</v>
      </c>
      <c r="Y44" s="150">
        <v>174695.78783812121</v>
      </c>
      <c r="Z44" s="150">
        <v>174695.78783812121</v>
      </c>
      <c r="AA44" s="150">
        <v>174695.78783812121</v>
      </c>
      <c r="AB44" s="150">
        <v>87347.893919060603</v>
      </c>
      <c r="AC44" s="150"/>
      <c r="AD44" s="150"/>
      <c r="AE44" s="150"/>
      <c r="AF44" s="150"/>
      <c r="AG44" s="90"/>
      <c r="AH44" s="90"/>
      <c r="AI44" s="90"/>
      <c r="AJ44" s="90"/>
      <c r="AK44" s="90"/>
      <c r="AL44" s="90"/>
      <c r="AM44" s="90"/>
      <c r="AO44" s="18"/>
      <c r="AP44" s="98">
        <v>361618.78844329441</v>
      </c>
      <c r="AQ44" s="149">
        <v>534655.72391857288</v>
      </c>
      <c r="AR44" s="420">
        <v>0</v>
      </c>
      <c r="AS44" s="420">
        <v>4852.6607732811453</v>
      </c>
      <c r="AT44" s="420">
        <v>89968.33073663243</v>
      </c>
      <c r="AU44" s="420">
        <v>92667.380658731388</v>
      </c>
      <c r="AV44" s="420">
        <v>95447.402078493338</v>
      </c>
      <c r="AW44" s="420">
        <v>98310.824140848141</v>
      </c>
      <c r="AX44" s="420">
        <v>101260.14886507358</v>
      </c>
      <c r="AY44" s="420">
        <v>52148.976665512899</v>
      </c>
      <c r="AZ44" s="420">
        <v>0</v>
      </c>
      <c r="BA44" s="420"/>
      <c r="BB44" s="420"/>
      <c r="BC44" s="420"/>
      <c r="BD44" s="91"/>
      <c r="BE44" s="91"/>
      <c r="BF44" s="91"/>
      <c r="BG44" s="91"/>
      <c r="BH44" s="91"/>
      <c r="BI44" s="91"/>
      <c r="BJ44" s="91"/>
    </row>
    <row r="45" spans="1:68" s="141" customFormat="1">
      <c r="A45" s="436" t="s">
        <v>468</v>
      </c>
      <c r="E45" s="141" t="s">
        <v>303</v>
      </c>
      <c r="F45" s="21"/>
      <c r="H45" s="196" t="s">
        <v>1</v>
      </c>
      <c r="I45" s="456" t="s">
        <v>813</v>
      </c>
      <c r="J45" s="198">
        <v>0.1</v>
      </c>
      <c r="K45" s="196"/>
      <c r="L45" s="196"/>
      <c r="N45" s="196"/>
      <c r="O45" s="196" t="s">
        <v>27</v>
      </c>
      <c r="P45" s="196" t="s">
        <v>36</v>
      </c>
      <c r="Q45" s="148"/>
      <c r="R45" s="458" t="s">
        <v>813</v>
      </c>
      <c r="S45" s="459"/>
      <c r="T45" s="451"/>
      <c r="U45" s="451"/>
      <c r="V45" s="460">
        <v>0</v>
      </c>
      <c r="W45" s="460" t="s">
        <v>813</v>
      </c>
      <c r="X45" s="460" t="s">
        <v>813</v>
      </c>
      <c r="Y45" s="460" t="s">
        <v>813</v>
      </c>
      <c r="Z45" s="460" t="s">
        <v>813</v>
      </c>
      <c r="AA45" s="460" t="s">
        <v>813</v>
      </c>
      <c r="AB45" s="460" t="s">
        <v>813</v>
      </c>
      <c r="AC45" s="460" t="s">
        <v>813</v>
      </c>
      <c r="AD45" s="460"/>
      <c r="AE45" s="460"/>
      <c r="AF45" s="460"/>
      <c r="AG45" s="460"/>
      <c r="AH45" s="460"/>
      <c r="AI45" s="460"/>
      <c r="AJ45" s="460"/>
      <c r="AK45" s="460"/>
      <c r="AL45" s="460"/>
      <c r="AM45" s="460"/>
      <c r="AO45" s="18"/>
      <c r="AP45" s="98">
        <v>918367.27160723961</v>
      </c>
      <c r="AQ45" s="149">
        <v>1420398.5389810656</v>
      </c>
      <c r="AR45" s="422">
        <v>0</v>
      </c>
      <c r="AS45" s="422">
        <v>0</v>
      </c>
      <c r="AT45" s="422">
        <v>195527.47500000001</v>
      </c>
      <c r="AU45" s="422">
        <v>201393.29925000001</v>
      </c>
      <c r="AV45" s="422">
        <v>207435.09822750001</v>
      </c>
      <c r="AW45" s="422">
        <v>213658.15117432503</v>
      </c>
      <c r="AX45" s="422">
        <v>220067.89570955478</v>
      </c>
      <c r="AY45" s="422">
        <v>226669.93258084141</v>
      </c>
      <c r="AZ45" s="422">
        <v>155646.68703884448</v>
      </c>
      <c r="BA45" s="422">
        <v>0</v>
      </c>
      <c r="BB45" s="422">
        <v>0</v>
      </c>
      <c r="BC45" s="422">
        <v>0</v>
      </c>
      <c r="BD45" s="91"/>
      <c r="BE45" s="91"/>
      <c r="BF45" s="91"/>
      <c r="BG45" s="91"/>
      <c r="BH45" s="91"/>
      <c r="BI45" s="91"/>
      <c r="BJ45" s="91"/>
    </row>
    <row r="46" spans="1:68" s="141" customFormat="1">
      <c r="A46" s="436" t="s">
        <v>469</v>
      </c>
      <c r="E46" s="141" t="s">
        <v>303</v>
      </c>
      <c r="F46" s="21"/>
      <c r="H46" s="196" t="s">
        <v>1</v>
      </c>
      <c r="I46" s="456" t="s">
        <v>813</v>
      </c>
      <c r="J46" s="198">
        <v>0.1</v>
      </c>
      <c r="K46" s="196"/>
      <c r="L46" s="196"/>
      <c r="N46" s="196"/>
      <c r="O46" s="196" t="s">
        <v>27</v>
      </c>
      <c r="P46" s="196" t="s">
        <v>36</v>
      </c>
      <c r="Q46" s="148"/>
      <c r="R46" s="458" t="s">
        <v>813</v>
      </c>
      <c r="S46" s="459"/>
      <c r="T46" s="451"/>
      <c r="U46" s="451"/>
      <c r="V46" s="460">
        <v>0</v>
      </c>
      <c r="W46" s="460" t="s">
        <v>813</v>
      </c>
      <c r="X46" s="460" t="s">
        <v>813</v>
      </c>
      <c r="Y46" s="460" t="s">
        <v>813</v>
      </c>
      <c r="Z46" s="460" t="s">
        <v>813</v>
      </c>
      <c r="AA46" s="460" t="s">
        <v>813</v>
      </c>
      <c r="AB46" s="460" t="s">
        <v>813</v>
      </c>
      <c r="AC46" s="460" t="s">
        <v>813</v>
      </c>
      <c r="AD46" s="460"/>
      <c r="AE46" s="460"/>
      <c r="AF46" s="460"/>
      <c r="AG46" s="460"/>
      <c r="AH46" s="460"/>
      <c r="AI46" s="460"/>
      <c r="AJ46" s="460"/>
      <c r="AK46" s="460"/>
      <c r="AL46" s="460"/>
      <c r="AM46" s="460"/>
      <c r="AO46" s="18"/>
      <c r="AP46" s="98">
        <v>1750126.2433714671</v>
      </c>
      <c r="AQ46" s="149">
        <v>2706843.8041859944</v>
      </c>
      <c r="AR46" s="422">
        <v>0</v>
      </c>
      <c r="AS46" s="422">
        <v>0</v>
      </c>
      <c r="AT46" s="422">
        <v>372615.37500000006</v>
      </c>
      <c r="AU46" s="422">
        <v>383793.83624999999</v>
      </c>
      <c r="AV46" s="422">
        <v>395307.65133750008</v>
      </c>
      <c r="AW46" s="422">
        <v>407166.88087762508</v>
      </c>
      <c r="AX46" s="422">
        <v>419381.88730395382</v>
      </c>
      <c r="AY46" s="422">
        <v>431963.34392307245</v>
      </c>
      <c r="AZ46" s="422">
        <v>296614.82949384308</v>
      </c>
      <c r="BA46" s="422"/>
      <c r="BB46" s="422"/>
      <c r="BC46" s="422"/>
      <c r="BD46" s="91"/>
      <c r="BE46" s="91"/>
      <c r="BF46" s="91"/>
      <c r="BG46" s="91"/>
      <c r="BH46" s="91"/>
      <c r="BI46" s="91"/>
      <c r="BJ46" s="91"/>
    </row>
    <row r="47" spans="1:68" s="141" customFormat="1">
      <c r="A47" s="437" t="s">
        <v>470</v>
      </c>
      <c r="E47" s="141" t="s">
        <v>464</v>
      </c>
      <c r="F47" s="21"/>
      <c r="G47" s="141" t="s">
        <v>472</v>
      </c>
      <c r="H47" s="196" t="s">
        <v>1</v>
      </c>
      <c r="I47" s="199">
        <v>20</v>
      </c>
      <c r="J47" s="198">
        <v>0</v>
      </c>
      <c r="K47" s="196"/>
      <c r="L47" s="196"/>
      <c r="N47" s="196"/>
      <c r="O47" s="196" t="s">
        <v>27</v>
      </c>
      <c r="P47" s="196" t="s">
        <v>36</v>
      </c>
      <c r="Q47" s="148"/>
      <c r="R47" s="211">
        <v>8947</v>
      </c>
      <c r="S47" s="107"/>
      <c r="V47" s="150"/>
      <c r="W47" s="150">
        <v>1342.05</v>
      </c>
      <c r="X47" s="150">
        <v>1342.05</v>
      </c>
      <c r="Y47" s="150">
        <v>1342.05</v>
      </c>
      <c r="Z47" s="150">
        <v>1342.05</v>
      </c>
      <c r="AA47" s="150">
        <v>1342.05</v>
      </c>
      <c r="AB47" s="150">
        <v>1342.05</v>
      </c>
      <c r="AC47" s="150">
        <v>894.7</v>
      </c>
      <c r="AD47" s="150"/>
      <c r="AE47" s="150"/>
      <c r="AF47" s="150"/>
      <c r="AG47" s="90"/>
      <c r="AH47" s="90"/>
      <c r="AI47" s="90"/>
      <c r="AJ47" s="90"/>
      <c r="AK47" s="90"/>
      <c r="AL47" s="90"/>
      <c r="AM47" s="90"/>
      <c r="AO47" s="18"/>
      <c r="AP47" s="98">
        <v>129850.76810983324</v>
      </c>
      <c r="AQ47" s="149">
        <v>200834.51034354381</v>
      </c>
      <c r="AR47" s="420">
        <v>0</v>
      </c>
      <c r="AS47" s="420">
        <v>0</v>
      </c>
      <c r="AT47" s="420">
        <v>27646.23</v>
      </c>
      <c r="AU47" s="420">
        <v>28475.616899999997</v>
      </c>
      <c r="AV47" s="420">
        <v>29329.885407000002</v>
      </c>
      <c r="AW47" s="420">
        <v>30209.781969210002</v>
      </c>
      <c r="AX47" s="420">
        <v>31116.075428286302</v>
      </c>
      <c r="AY47" s="420">
        <v>32049.557691134894</v>
      </c>
      <c r="AZ47" s="420">
        <v>22007.362947912628</v>
      </c>
      <c r="BA47" s="420"/>
      <c r="BB47" s="420"/>
      <c r="BC47" s="420"/>
      <c r="BD47" s="91"/>
      <c r="BE47" s="91"/>
      <c r="BF47" s="91"/>
      <c r="BG47" s="91"/>
      <c r="BH47" s="91"/>
      <c r="BI47" s="91"/>
      <c r="BJ47" s="91"/>
    </row>
    <row r="48" spans="1:68">
      <c r="A48" s="102" t="s">
        <v>305</v>
      </c>
      <c r="E48" t="s">
        <v>297</v>
      </c>
      <c r="F48" s="21">
        <v>42473</v>
      </c>
      <c r="H48" s="196" t="s">
        <v>11</v>
      </c>
      <c r="I48" s="448" t="s">
        <v>813</v>
      </c>
      <c r="J48" s="198">
        <v>0.1</v>
      </c>
      <c r="K48" s="196"/>
      <c r="L48" s="196"/>
      <c r="N48" s="196"/>
      <c r="O48" s="196" t="s">
        <v>27</v>
      </c>
      <c r="P48" s="196" t="s">
        <v>36</v>
      </c>
      <c r="Q48" s="33"/>
      <c r="R48" s="461"/>
      <c r="S48" s="462"/>
      <c r="T48" s="451"/>
      <c r="U48" s="451"/>
      <c r="V48" s="451" t="s">
        <v>813</v>
      </c>
      <c r="W48" s="451" t="s">
        <v>813</v>
      </c>
      <c r="X48" s="451" t="s">
        <v>813</v>
      </c>
      <c r="Y48" s="451" t="s">
        <v>813</v>
      </c>
      <c r="Z48" s="451" t="s">
        <v>813</v>
      </c>
      <c r="AA48" s="451" t="s">
        <v>813</v>
      </c>
      <c r="AB48" s="451" t="s">
        <v>813</v>
      </c>
      <c r="AC48" s="451" t="s">
        <v>813</v>
      </c>
      <c r="AD48" s="451" t="s">
        <v>813</v>
      </c>
      <c r="AE48" s="451" t="s">
        <v>813</v>
      </c>
      <c r="AF48" s="451" t="s">
        <v>813</v>
      </c>
      <c r="AG48" s="451" t="s">
        <v>813</v>
      </c>
      <c r="AH48" s="451" t="s">
        <v>813</v>
      </c>
      <c r="AI48" s="451" t="s">
        <v>813</v>
      </c>
      <c r="AJ48" s="451" t="s">
        <v>813</v>
      </c>
      <c r="AK48" s="451" t="s">
        <v>813</v>
      </c>
      <c r="AL48" s="451" t="s">
        <v>813</v>
      </c>
      <c r="AM48" s="451" t="s">
        <v>813</v>
      </c>
      <c r="AO48" s="18"/>
      <c r="AP48" s="98">
        <v>1111527.8048532307</v>
      </c>
      <c r="AQ48" s="99">
        <v>1657608.4309627945</v>
      </c>
      <c r="AR48" s="144">
        <v>0</v>
      </c>
      <c r="AS48" s="60">
        <v>59950.000000000007</v>
      </c>
      <c r="AT48" s="60">
        <v>246994.00000000003</v>
      </c>
      <c r="AU48" s="60">
        <v>254403.82</v>
      </c>
      <c r="AV48" s="60">
        <v>262035.93460000004</v>
      </c>
      <c r="AW48" s="60">
        <v>269897.01263800007</v>
      </c>
      <c r="AX48" s="60">
        <v>277993.92301714001</v>
      </c>
      <c r="AY48" s="60">
        <v>286333.74070765427</v>
      </c>
      <c r="AZ48" s="60">
        <v>0</v>
      </c>
      <c r="BA48" s="60">
        <v>0</v>
      </c>
      <c r="BB48" s="60">
        <v>0</v>
      </c>
      <c r="BC48" s="60">
        <v>0</v>
      </c>
      <c r="BD48" s="91"/>
      <c r="BE48" s="91"/>
      <c r="BF48" s="91"/>
      <c r="BG48" s="91"/>
      <c r="BH48" s="91"/>
      <c r="BI48" s="91"/>
      <c r="BJ48" s="91"/>
      <c r="BM48" s="141">
        <v>0</v>
      </c>
      <c r="BN48" s="141">
        <v>0</v>
      </c>
      <c r="BO48" s="141">
        <v>0</v>
      </c>
      <c r="BP48" s="141">
        <v>1657608.4309627945</v>
      </c>
    </row>
    <row r="49" spans="1:68" s="36" customFormat="1">
      <c r="A49" s="102" t="s">
        <v>295</v>
      </c>
      <c r="E49" s="36" t="s">
        <v>298</v>
      </c>
      <c r="F49" s="21">
        <v>42473</v>
      </c>
      <c r="H49" s="196" t="s">
        <v>11</v>
      </c>
      <c r="I49" s="200">
        <v>200000</v>
      </c>
      <c r="J49" s="198">
        <v>0.1</v>
      </c>
      <c r="K49" s="196"/>
      <c r="L49" s="196"/>
      <c r="N49" s="196"/>
      <c r="O49" s="196" t="s">
        <v>27</v>
      </c>
      <c r="P49" s="196" t="s">
        <v>36</v>
      </c>
      <c r="Q49" s="33"/>
      <c r="R49" s="210"/>
      <c r="S49" s="33"/>
      <c r="V49" s="36">
        <v>0.25</v>
      </c>
      <c r="W49" s="36">
        <v>1</v>
      </c>
      <c r="X49" s="36">
        <v>1</v>
      </c>
      <c r="Y49" s="36">
        <v>1</v>
      </c>
      <c r="Z49" s="36">
        <v>1</v>
      </c>
      <c r="AA49" s="36">
        <v>1</v>
      </c>
      <c r="AB49" s="36">
        <v>1</v>
      </c>
      <c r="AC49" s="36">
        <v>0</v>
      </c>
      <c r="AD49" s="36">
        <v>0</v>
      </c>
      <c r="AE49" s="36">
        <v>0</v>
      </c>
      <c r="AF49" s="36">
        <v>0</v>
      </c>
      <c r="AG49" s="85">
        <v>0</v>
      </c>
      <c r="AH49" s="85">
        <v>0</v>
      </c>
      <c r="AI49" s="85">
        <v>0</v>
      </c>
      <c r="AJ49" s="85">
        <v>0</v>
      </c>
      <c r="AK49" s="85">
        <v>0</v>
      </c>
      <c r="AL49" s="85">
        <v>0</v>
      </c>
      <c r="AM49" s="85">
        <v>0</v>
      </c>
      <c r="AO49" s="18"/>
      <c r="AP49" s="98">
        <v>1019750.279681863</v>
      </c>
      <c r="AQ49" s="99">
        <v>1520741.6797823801</v>
      </c>
      <c r="AR49" s="60">
        <v>0</v>
      </c>
      <c r="AS49" s="60">
        <v>55000.000000000007</v>
      </c>
      <c r="AT49" s="60">
        <v>226600.00000000003</v>
      </c>
      <c r="AU49" s="60">
        <v>233398.00000000003</v>
      </c>
      <c r="AV49" s="60">
        <v>240399.94</v>
      </c>
      <c r="AW49" s="60">
        <v>247611.93820000003</v>
      </c>
      <c r="AX49" s="60">
        <v>255040.29634600005</v>
      </c>
      <c r="AY49" s="60">
        <v>262691.50523638004</v>
      </c>
      <c r="AZ49" s="60">
        <v>0</v>
      </c>
      <c r="BA49" s="60">
        <v>0</v>
      </c>
      <c r="BB49" s="60">
        <v>0</v>
      </c>
      <c r="BC49" s="60">
        <v>0</v>
      </c>
      <c r="BD49" s="91"/>
      <c r="BE49" s="91"/>
      <c r="BF49" s="91"/>
      <c r="BG49" s="91"/>
      <c r="BH49" s="91"/>
      <c r="BI49" s="91"/>
      <c r="BJ49" s="91"/>
      <c r="BM49" s="141">
        <v>0</v>
      </c>
      <c r="BN49" s="141">
        <v>0</v>
      </c>
      <c r="BO49" s="141">
        <v>0</v>
      </c>
      <c r="BP49" s="141">
        <v>1520741.6797823801</v>
      </c>
    </row>
    <row r="50" spans="1:68">
      <c r="A50" s="102" t="s">
        <v>300</v>
      </c>
      <c r="E50" t="s">
        <v>299</v>
      </c>
      <c r="F50" s="21">
        <v>42473</v>
      </c>
      <c r="H50" s="196" t="s">
        <v>11</v>
      </c>
      <c r="I50" s="448" t="s">
        <v>813</v>
      </c>
      <c r="J50" s="198">
        <v>0.1</v>
      </c>
      <c r="K50" s="196"/>
      <c r="L50" s="196"/>
      <c r="N50" s="196"/>
      <c r="O50" s="196" t="s">
        <v>27</v>
      </c>
      <c r="P50" s="196" t="s">
        <v>36</v>
      </c>
      <c r="Q50" s="33"/>
      <c r="R50" s="461"/>
      <c r="S50" s="462"/>
      <c r="T50" s="451"/>
      <c r="U50" s="451"/>
      <c r="V50" s="451" t="s">
        <v>813</v>
      </c>
      <c r="W50" s="451" t="s">
        <v>813</v>
      </c>
      <c r="X50" s="451" t="s">
        <v>813</v>
      </c>
      <c r="Y50" s="451" t="s">
        <v>813</v>
      </c>
      <c r="Z50" s="451" t="s">
        <v>813</v>
      </c>
      <c r="AA50" s="451" t="s">
        <v>813</v>
      </c>
      <c r="AB50" s="451" t="s">
        <v>813</v>
      </c>
      <c r="AC50" s="451" t="s">
        <v>813</v>
      </c>
      <c r="AD50" s="451" t="s">
        <v>813</v>
      </c>
      <c r="AE50" s="451" t="s">
        <v>813</v>
      </c>
      <c r="AF50" s="451" t="s">
        <v>813</v>
      </c>
      <c r="AG50" s="451" t="s">
        <v>813</v>
      </c>
      <c r="AH50" s="451" t="s">
        <v>813</v>
      </c>
      <c r="AI50" s="451" t="s">
        <v>813</v>
      </c>
      <c r="AJ50" s="451" t="s">
        <v>813</v>
      </c>
      <c r="AK50" s="451" t="s">
        <v>813</v>
      </c>
      <c r="AL50" s="451" t="s">
        <v>813</v>
      </c>
      <c r="AM50" s="451" t="s">
        <v>813</v>
      </c>
      <c r="AO50" s="18"/>
      <c r="AP50" s="98">
        <v>61009.455896899104</v>
      </c>
      <c r="AQ50" s="99">
        <v>82225.035467813417</v>
      </c>
      <c r="AR50" s="60">
        <v>0</v>
      </c>
      <c r="AS50" s="60">
        <v>9900</v>
      </c>
      <c r="AT50" s="60">
        <v>50985.000000000007</v>
      </c>
      <c r="AU50" s="60">
        <v>2100.5819999999999</v>
      </c>
      <c r="AV50" s="60">
        <v>2163.5994600000004</v>
      </c>
      <c r="AW50" s="60">
        <v>2228.5074438000006</v>
      </c>
      <c r="AX50" s="60">
        <v>2295.3626671140005</v>
      </c>
      <c r="AY50" s="60">
        <v>2364.2235471274203</v>
      </c>
      <c r="AZ50" s="60">
        <v>2435.1502535412433</v>
      </c>
      <c r="BA50" s="60">
        <v>2508.2047611474809</v>
      </c>
      <c r="BB50" s="60">
        <v>2583.4509039819054</v>
      </c>
      <c r="BC50" s="60">
        <v>2660.9544311013624</v>
      </c>
      <c r="BD50" s="91">
        <v>2740.7830640344032</v>
      </c>
      <c r="BE50" s="91">
        <v>2823.006555955435</v>
      </c>
      <c r="BF50" s="91">
        <v>2907.6967526340986</v>
      </c>
      <c r="BG50" s="91">
        <v>2994.9276552131219</v>
      </c>
      <c r="BH50" s="91">
        <v>3084.7754848695154</v>
      </c>
      <c r="BI50" s="91">
        <v>3177.3187494156014</v>
      </c>
      <c r="BJ50" s="91">
        <v>3272.6383118980693</v>
      </c>
      <c r="BM50" s="141">
        <v>0</v>
      </c>
      <c r="BN50" s="141">
        <v>0</v>
      </c>
      <c r="BO50" s="141">
        <v>0</v>
      </c>
      <c r="BP50" s="141">
        <v>72037.27511804142</v>
      </c>
    </row>
    <row r="51" spans="1:68" s="141" customFormat="1">
      <c r="A51" s="438" t="s">
        <v>465</v>
      </c>
      <c r="E51" s="141" t="s">
        <v>464</v>
      </c>
      <c r="F51" s="21"/>
      <c r="G51" s="141" t="s">
        <v>471</v>
      </c>
      <c r="H51" s="196" t="s">
        <v>1</v>
      </c>
      <c r="I51" s="200">
        <v>10</v>
      </c>
      <c r="J51" s="198">
        <v>0.1</v>
      </c>
      <c r="K51" s="205">
        <v>0.1</v>
      </c>
      <c r="L51" s="198">
        <v>0.03</v>
      </c>
      <c r="M51" s="206">
        <v>9.5000000000000001E-2</v>
      </c>
      <c r="N51" s="196"/>
      <c r="O51" s="196" t="s">
        <v>27</v>
      </c>
      <c r="P51" s="196" t="s">
        <v>36</v>
      </c>
      <c r="Q51" s="148"/>
      <c r="R51" s="210">
        <v>24000</v>
      </c>
      <c r="S51" s="148">
        <v>0</v>
      </c>
      <c r="V51" s="141">
        <v>2000</v>
      </c>
      <c r="W51" s="141">
        <v>4400</v>
      </c>
      <c r="X51" s="141">
        <v>4400</v>
      </c>
      <c r="Y51" s="141">
        <v>4400</v>
      </c>
      <c r="Z51" s="141">
        <v>4400</v>
      </c>
      <c r="AA51" s="141">
        <v>4400</v>
      </c>
      <c r="AG51" s="85"/>
      <c r="AH51" s="85"/>
      <c r="AI51" s="85"/>
      <c r="AJ51" s="85"/>
      <c r="AK51" s="85"/>
      <c r="AL51" s="85"/>
      <c r="AM51" s="85"/>
      <c r="AO51" s="18"/>
      <c r="AP51" s="98">
        <v>265553.72474158928</v>
      </c>
      <c r="AQ51" s="149">
        <v>351172.0220401471</v>
      </c>
      <c r="AR51" s="424"/>
      <c r="AS51" s="424">
        <v>26950.000000000004</v>
      </c>
      <c r="AT51" s="424">
        <v>61068.700000000012</v>
      </c>
      <c r="AU51" s="424">
        <v>62900.761000000013</v>
      </c>
      <c r="AV51" s="424">
        <v>64787.78383</v>
      </c>
      <c r="AW51" s="424">
        <v>66731.417344900023</v>
      </c>
      <c r="AX51" s="424">
        <v>68733.35986524701</v>
      </c>
      <c r="AY51" s="424">
        <v>0</v>
      </c>
      <c r="AZ51" s="424"/>
      <c r="BA51" s="424"/>
      <c r="BB51" s="424"/>
      <c r="BC51" s="424"/>
      <c r="BD51" s="91"/>
      <c r="BE51" s="91"/>
      <c r="BF51" s="91"/>
      <c r="BG51" s="91"/>
      <c r="BH51" s="91"/>
      <c r="BI51" s="91"/>
      <c r="BJ51" s="91"/>
    </row>
    <row r="52" spans="1:68">
      <c r="A52" s="102" t="s">
        <v>444</v>
      </c>
      <c r="E52" t="s">
        <v>441</v>
      </c>
      <c r="G52" s="302" t="s">
        <v>442</v>
      </c>
      <c r="H52" s="196" t="s">
        <v>11</v>
      </c>
      <c r="I52" s="200">
        <v>1</v>
      </c>
      <c r="J52" s="198">
        <v>0.1</v>
      </c>
      <c r="K52" s="198">
        <v>0.12</v>
      </c>
      <c r="L52" s="198">
        <v>9.5000000000000001E-2</v>
      </c>
      <c r="N52" s="196"/>
      <c r="O52" s="196" t="s">
        <v>27</v>
      </c>
      <c r="P52" s="196" t="s">
        <v>37</v>
      </c>
      <c r="Q52" s="33"/>
      <c r="R52" s="210"/>
      <c r="S52" s="33"/>
      <c r="U52" s="32"/>
      <c r="V52" s="147">
        <v>95481</v>
      </c>
      <c r="W52" s="147">
        <v>98345.43</v>
      </c>
      <c r="X52" s="147">
        <v>101295.79289999999</v>
      </c>
      <c r="Y52" s="147">
        <v>423135.03711949999</v>
      </c>
      <c r="Z52" s="147">
        <v>435829.08823308494</v>
      </c>
      <c r="AA52" s="147">
        <v>448903.96088007756</v>
      </c>
      <c r="AB52" s="147">
        <v>462371.07970647991</v>
      </c>
      <c r="AC52" s="147">
        <v>476242.21209767432</v>
      </c>
      <c r="AD52" s="147">
        <v>490529.47846060456</v>
      </c>
      <c r="AE52" s="147">
        <v>505245.3628144227</v>
      </c>
      <c r="AF52" s="147">
        <v>520402.72369885532</v>
      </c>
      <c r="AG52" s="147">
        <v>536014.8054098211</v>
      </c>
      <c r="AH52" s="147">
        <v>552095.24957211572</v>
      </c>
      <c r="AI52" s="147">
        <v>568658.10705927911</v>
      </c>
      <c r="AJ52" s="147">
        <v>585717.85027105757</v>
      </c>
      <c r="AK52" s="147">
        <v>603289.3857791893</v>
      </c>
      <c r="AL52" s="147">
        <v>0</v>
      </c>
      <c r="AM52" s="147">
        <v>0</v>
      </c>
      <c r="AO52" s="18"/>
      <c r="AP52" s="98">
        <v>2232302.4521798878</v>
      </c>
      <c r="AQ52" s="149">
        <v>4057781.1659106994</v>
      </c>
      <c r="AR52" s="144">
        <v>0</v>
      </c>
      <c r="AS52" s="322">
        <v>95481</v>
      </c>
      <c r="AT52" s="322">
        <v>98345.43</v>
      </c>
      <c r="AU52" s="322">
        <v>101295.79289999999</v>
      </c>
      <c r="AV52" s="322">
        <v>423135.03711949999</v>
      </c>
      <c r="AW52" s="322">
        <v>435829.08823308494</v>
      </c>
      <c r="AX52" s="322">
        <v>448903.96088007756</v>
      </c>
      <c r="AY52" s="322">
        <v>462371.07970647991</v>
      </c>
      <c r="AZ52" s="322">
        <v>476242.21209767432</v>
      </c>
      <c r="BA52" s="322">
        <v>490529.47846060456</v>
      </c>
      <c r="BB52" s="322">
        <v>505245.3628144227</v>
      </c>
      <c r="BC52" s="322">
        <v>520402.72369885532</v>
      </c>
      <c r="BM52" s="141">
        <v>0</v>
      </c>
      <c r="BN52" s="141">
        <v>0</v>
      </c>
      <c r="BO52" s="141">
        <v>0</v>
      </c>
      <c r="BP52" s="141">
        <v>2065361.3888391424</v>
      </c>
    </row>
    <row r="53" spans="1:68" s="36" customFormat="1">
      <c r="A53" s="435" t="s">
        <v>443</v>
      </c>
      <c r="E53" s="36" t="s">
        <v>441</v>
      </c>
      <c r="G53" s="302" t="s">
        <v>442</v>
      </c>
      <c r="H53" s="196" t="s">
        <v>1</v>
      </c>
      <c r="I53" s="200">
        <v>1</v>
      </c>
      <c r="J53" s="198">
        <v>0</v>
      </c>
      <c r="K53" s="198">
        <v>0.12</v>
      </c>
      <c r="L53" s="198">
        <v>9.5000000000000001E-2</v>
      </c>
      <c r="N53" s="196"/>
      <c r="O53" s="196" t="s">
        <v>27</v>
      </c>
      <c r="P53" s="196" t="s">
        <v>37</v>
      </c>
      <c r="Q53" s="33"/>
      <c r="R53" s="210"/>
      <c r="S53" s="33"/>
      <c r="V53" s="316">
        <v>445701.48876000004</v>
      </c>
      <c r="W53" s="316">
        <v>459072.53342280007</v>
      </c>
      <c r="X53" s="316">
        <v>472844.70942548406</v>
      </c>
      <c r="Y53" s="316">
        <v>847793.05123287719</v>
      </c>
      <c r="Z53" s="316">
        <v>873226.84276986343</v>
      </c>
      <c r="AA53" s="316">
        <v>899423.64805295935</v>
      </c>
      <c r="AB53" s="316">
        <v>926406.3574945482</v>
      </c>
      <c r="AC53" s="316">
        <v>954198.54821938463</v>
      </c>
      <c r="AD53" s="316">
        <v>982824.50466596615</v>
      </c>
      <c r="AE53" s="316">
        <v>1012309.2398059453</v>
      </c>
      <c r="AF53" s="316">
        <v>1042678.5170001236</v>
      </c>
      <c r="AG53" s="316">
        <v>1073958.8725101275</v>
      </c>
      <c r="AH53" s="316">
        <v>1106177.6386854313</v>
      </c>
      <c r="AI53" s="316">
        <v>1139362.9678459943</v>
      </c>
      <c r="AJ53" s="316">
        <v>1173543.8568813743</v>
      </c>
      <c r="AK53" s="316">
        <v>1208750.1725878154</v>
      </c>
      <c r="AL53" s="316">
        <v>541833.37040082458</v>
      </c>
      <c r="AM53" s="316">
        <v>558088.37151284935</v>
      </c>
      <c r="AO53" s="18"/>
      <c r="AP53" s="98">
        <v>5100917.4463501936</v>
      </c>
      <c r="AQ53" s="149">
        <v>8916479.4408499524</v>
      </c>
      <c r="AR53" s="434">
        <v>0</v>
      </c>
      <c r="AS53" s="434">
        <v>445701.48876000004</v>
      </c>
      <c r="AT53" s="434">
        <v>459072.53342280007</v>
      </c>
      <c r="AU53" s="434">
        <v>472844.70942548406</v>
      </c>
      <c r="AV53" s="434">
        <v>847793.05123287719</v>
      </c>
      <c r="AW53" s="434">
        <v>873226.84276986343</v>
      </c>
      <c r="AX53" s="434">
        <v>899423.64805295935</v>
      </c>
      <c r="AY53" s="434">
        <v>926406.3574945482</v>
      </c>
      <c r="AZ53" s="434">
        <v>954198.54821938463</v>
      </c>
      <c r="BA53" s="434">
        <v>982824.50466596615</v>
      </c>
      <c r="BB53" s="434">
        <v>1012309.2398059453</v>
      </c>
      <c r="BC53" s="434">
        <v>1042678.5170001236</v>
      </c>
      <c r="BD53" s="85"/>
      <c r="BE53" s="85"/>
      <c r="BF53" s="85"/>
      <c r="BG53" s="85"/>
      <c r="BH53" s="85"/>
      <c r="BI53" s="85"/>
      <c r="BJ53" s="85"/>
      <c r="BM53" s="141">
        <v>0</v>
      </c>
      <c r="BN53" s="141">
        <v>0</v>
      </c>
      <c r="BO53" s="141">
        <v>0</v>
      </c>
      <c r="BP53" s="141">
        <v>4478767.1423985325</v>
      </c>
    </row>
    <row r="54" spans="1:68">
      <c r="A54" s="74"/>
      <c r="Q54" s="33"/>
      <c r="R54" s="33"/>
      <c r="S54" s="33"/>
      <c r="V54" s="82"/>
      <c r="W54" s="83"/>
      <c r="X54" s="36"/>
      <c r="Y54" s="84"/>
      <c r="Z54" s="61"/>
      <c r="AO54" s="18"/>
      <c r="AP54" s="96"/>
      <c r="AQ54" s="97"/>
    </row>
    <row r="55" spans="1:68" ht="15" thickBot="1">
      <c r="A55" s="74" t="s">
        <v>301</v>
      </c>
      <c r="Q55" s="33"/>
      <c r="R55" s="33"/>
      <c r="S55" s="33"/>
      <c r="V55" s="82"/>
      <c r="W55" s="83"/>
      <c r="X55" s="36"/>
      <c r="Y55" s="84"/>
      <c r="Z55" s="61"/>
      <c r="AO55" s="18"/>
      <c r="AP55" s="100">
        <v>292903202.12250733</v>
      </c>
      <c r="AQ55" s="101">
        <v>433126936.05101776</v>
      </c>
      <c r="AR55" s="60">
        <v>5910364.3666666672</v>
      </c>
      <c r="AS55" s="144">
        <v>19433471.536000274</v>
      </c>
      <c r="AT55" s="144">
        <v>65407299.789321572</v>
      </c>
      <c r="AU55" s="144">
        <v>64917038.708984725</v>
      </c>
      <c r="AV55" s="144">
        <v>67544113.241211399</v>
      </c>
      <c r="AW55" s="144">
        <v>69570436.638447732</v>
      </c>
      <c r="AX55" s="144">
        <v>71657549.737601176</v>
      </c>
      <c r="AY55" s="144">
        <v>62098370.718875892</v>
      </c>
      <c r="AZ55" s="144">
        <v>2017110.181285114</v>
      </c>
      <c r="BA55" s="144">
        <v>1485300.8839686292</v>
      </c>
      <c r="BB55" s="144">
        <v>1520138.0535243498</v>
      </c>
      <c r="BC55" s="144">
        <v>1565742.1951300805</v>
      </c>
      <c r="BD55" s="91">
        <v>109898.37321889742</v>
      </c>
      <c r="BE55" s="91">
        <v>12020.69971091451</v>
      </c>
      <c r="BF55" s="91">
        <v>2907.6967526340986</v>
      </c>
      <c r="BG55" s="91">
        <v>2994.9276552131219</v>
      </c>
      <c r="BH55" s="91">
        <v>3084.7754848695154</v>
      </c>
      <c r="BI55" s="91">
        <v>3177.3187494156014</v>
      </c>
      <c r="BJ55" s="91">
        <v>3272.6383118980693</v>
      </c>
      <c r="BP55" s="91">
        <v>368624618.91614658</v>
      </c>
    </row>
    <row r="56" spans="1:68">
      <c r="A56" s="74"/>
      <c r="Q56" s="33"/>
      <c r="R56" s="33"/>
      <c r="S56" s="33"/>
      <c r="V56" s="82"/>
      <c r="W56" s="83"/>
      <c r="X56" s="36"/>
      <c r="Y56" s="84"/>
      <c r="Z56" s="61"/>
      <c r="AV56" s="36"/>
      <c r="AW56" s="36"/>
      <c r="AX56" s="36"/>
      <c r="AY56" s="36"/>
      <c r="AZ56" s="36"/>
      <c r="BA56" s="36"/>
      <c r="BB56" s="36"/>
      <c r="BC56" s="36"/>
    </row>
    <row r="57" spans="1:68">
      <c r="A57" s="141" t="s">
        <v>11</v>
      </c>
      <c r="F57" s="36"/>
      <c r="G57" s="36"/>
      <c r="Q57" s="33"/>
      <c r="R57" s="33"/>
      <c r="S57" s="33"/>
      <c r="V57" s="82"/>
      <c r="W57" s="83"/>
      <c r="X57" s="36"/>
      <c r="Y57" s="84"/>
      <c r="Z57" s="61"/>
      <c r="AO57" t="s">
        <v>11</v>
      </c>
      <c r="AP57" s="144">
        <v>283894993.95567131</v>
      </c>
      <c r="AQ57" s="144">
        <v>418272298.61032248</v>
      </c>
      <c r="AR57" s="144">
        <v>5910364.3666666672</v>
      </c>
      <c r="AS57" s="144">
        <v>18949438.50056237</v>
      </c>
      <c r="AT57" s="144">
        <v>64090442.729213044</v>
      </c>
      <c r="AU57" s="144">
        <v>63560675.93707294</v>
      </c>
      <c r="AV57" s="144">
        <v>65786296.585617632</v>
      </c>
      <c r="AW57" s="144">
        <v>67759885.48318617</v>
      </c>
      <c r="AX57" s="144">
        <v>69792682.047681734</v>
      </c>
      <c r="AY57" s="144">
        <v>60300501.335585602</v>
      </c>
      <c r="AZ57" s="144">
        <v>588642.75358512939</v>
      </c>
      <c r="BA57" s="144">
        <v>502476.37930266297</v>
      </c>
      <c r="BB57" s="144">
        <v>507828.81371840462</v>
      </c>
      <c r="BC57" s="144">
        <v>523063.67812995671</v>
      </c>
    </row>
    <row r="58" spans="1:68">
      <c r="A58" s="141" t="s">
        <v>1</v>
      </c>
      <c r="F58" s="36"/>
      <c r="G58" s="36"/>
      <c r="Q58" s="33"/>
      <c r="R58" s="33"/>
      <c r="S58" s="33"/>
      <c r="AC58" s="141"/>
      <c r="AO58" t="s">
        <v>1</v>
      </c>
      <c r="AP58" s="144">
        <v>9008208.1668360531</v>
      </c>
      <c r="AQ58" s="144">
        <v>14854637.440695306</v>
      </c>
      <c r="AR58" s="144">
        <v>0</v>
      </c>
      <c r="AS58" s="144">
        <v>484033.03543790587</v>
      </c>
      <c r="AT58" s="144">
        <v>1316857.0601085287</v>
      </c>
      <c r="AU58" s="144">
        <v>1356362.7719117845</v>
      </c>
      <c r="AV58" s="144">
        <v>1757816.6555937668</v>
      </c>
      <c r="AW58" s="144">
        <v>1810551.1552615799</v>
      </c>
      <c r="AX58" s="144">
        <v>1864867.689919427</v>
      </c>
      <c r="AY58" s="144">
        <v>1797869.3832902927</v>
      </c>
      <c r="AZ58" s="144">
        <v>1428467.427699985</v>
      </c>
      <c r="BA58" s="144">
        <v>982824.50466596615</v>
      </c>
      <c r="BB58" s="144">
        <v>1012309.2398059453</v>
      </c>
      <c r="BC58" s="144">
        <v>1042678.5170001236</v>
      </c>
    </row>
    <row r="59" spans="1:68">
      <c r="AC59" s="141"/>
    </row>
    <row r="60" spans="1:68">
      <c r="AC60" s="141"/>
    </row>
    <row r="61" spans="1:68">
      <c r="AC61" s="141"/>
    </row>
    <row r="63" spans="1:68">
      <c r="AQ63" s="64">
        <v>397998306.90392071</v>
      </c>
      <c r="AS63">
        <v>433546000</v>
      </c>
    </row>
    <row r="64" spans="1:68">
      <c r="AS64">
        <v>418467500</v>
      </c>
    </row>
    <row r="65" spans="45:45">
      <c r="AS65">
        <v>15078500</v>
      </c>
    </row>
    <row r="66" spans="45:45">
      <c r="AS66">
        <v>659397500</v>
      </c>
    </row>
  </sheetData>
  <mergeCells count="1">
    <mergeCell ref="A1:BQ1"/>
  </mergeCells>
  <dataValidations count="3">
    <dataValidation type="list" allowBlank="1" showInputMessage="1" showErrorMessage="1" sqref="P6" xr:uid="{00000000-0002-0000-0700-000000000000}">
      <formula1>$L$4:$L$6</formula1>
    </dataValidation>
    <dataValidation type="list" allowBlank="1" showInputMessage="1" showErrorMessage="1" sqref="P17:P19 P21:P53" xr:uid="{00000000-0002-0000-0700-000001000000}">
      <formula1>$L$3:$L$5</formula1>
    </dataValidation>
    <dataValidation type="list" allowBlank="1" showInputMessage="1" showErrorMessage="1" sqref="O17:O19 O7:O14" xr:uid="{00000000-0002-0000-0700-000002000000}">
      <formula1>$J$3:$J$8</formula1>
    </dataValidation>
  </dataValidations>
  <printOptions headings="1" gridLines="1"/>
  <pageMargins left="0.25" right="0.25" top="0.75" bottom="0.75" header="0.3" footer="0.3"/>
  <pageSetup paperSize="17" scale="26"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3000000}">
          <x14:formula1>
            <xm:f>'AMX Global Tab (C)'!$K$8:$K$10</xm:f>
          </x14:formula1>
          <xm:sqref>P15:P16</xm:sqref>
        </x14:dataValidation>
        <x14:dataValidation type="list" allowBlank="1" showInputMessage="1" showErrorMessage="1" xr:uid="{00000000-0002-0000-0700-000004000000}">
          <x14:formula1>
            <xm:f>'AMX Global Tab (C)'!$K$7:$K$9</xm:f>
          </x14:formula1>
          <xm:sqref>P7:P14</xm:sqref>
        </x14:dataValidation>
        <x14:dataValidation type="list" allowBlank="1" showInputMessage="1" showErrorMessage="1" xr:uid="{00000000-0002-0000-0700-000005000000}">
          <x14:formula1>
            <xm:f>'AMX Global Tab (C)'!$I$7:$I$12</xm:f>
          </x14:formula1>
          <xm:sqref>O21:O38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FF00"/>
  </sheetPr>
  <dimension ref="A1:AT15"/>
  <sheetViews>
    <sheetView zoomScale="80" zoomScaleNormal="80" workbookViewId="0">
      <selection activeCell="F44" sqref="F44"/>
    </sheetView>
  </sheetViews>
  <sheetFormatPr defaultColWidth="9.1796875" defaultRowHeight="14.5"/>
  <cols>
    <col min="1" max="1" width="45.453125" style="36" bestFit="1" customWidth="1"/>
    <col min="2" max="5" width="17.81640625" style="36" customWidth="1"/>
    <col min="6" max="6" width="23.81640625" style="36" bestFit="1" customWidth="1"/>
    <col min="7" max="7" width="25.26953125" style="36" bestFit="1" customWidth="1"/>
    <col min="8" max="8" width="14.81640625" style="36" customWidth="1"/>
    <col min="9" max="9" width="15.54296875" style="36" customWidth="1"/>
    <col min="10" max="10" width="11" style="36" customWidth="1"/>
    <col min="11" max="11" width="15.54296875" style="36" bestFit="1" customWidth="1"/>
    <col min="12" max="12" width="12.54296875" style="36" customWidth="1"/>
    <col min="13" max="14" width="15.54296875" style="36" customWidth="1"/>
    <col min="15" max="15" width="14.81640625" style="36" customWidth="1"/>
    <col min="16" max="16" width="9.1796875" style="36"/>
    <col min="17" max="17" width="3.26953125" style="36" customWidth="1"/>
    <col min="18" max="18" width="3.26953125" style="36" hidden="1" customWidth="1"/>
    <col min="19" max="20" width="9.1796875" style="36"/>
    <col min="21" max="31" width="12.54296875" style="36" bestFit="1" customWidth="1"/>
    <col min="32" max="32" width="3.7265625" style="36" customWidth="1"/>
    <col min="33" max="33" width="9.1796875" style="36"/>
    <col min="34" max="35" width="12.7265625" style="36" bestFit="1" customWidth="1"/>
    <col min="36" max="46" width="12.54296875" style="36" bestFit="1" customWidth="1"/>
    <col min="47" max="16384" width="9.1796875" style="36"/>
  </cols>
  <sheetData>
    <row r="1" spans="1:46" s="320" customFormat="1">
      <c r="A1" s="493" t="s">
        <v>810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row>
    <row r="2" spans="1:46">
      <c r="Q2" s="17"/>
      <c r="R2" s="17"/>
      <c r="S2" s="36" t="s">
        <v>49</v>
      </c>
      <c r="AF2" s="17"/>
      <c r="AG2" s="36" t="s">
        <v>38</v>
      </c>
    </row>
    <row r="3" spans="1:46" s="63" customFormat="1">
      <c r="A3" s="63" t="s">
        <v>5</v>
      </c>
      <c r="B3" s="63" t="s">
        <v>4</v>
      </c>
      <c r="C3" s="63" t="s">
        <v>66</v>
      </c>
      <c r="D3" s="63" t="s">
        <v>29</v>
      </c>
      <c r="E3" s="63" t="s">
        <v>39</v>
      </c>
      <c r="F3" s="63" t="s">
        <v>44</v>
      </c>
      <c r="G3" s="63" t="s">
        <v>43</v>
      </c>
      <c r="H3" s="63" t="s">
        <v>10</v>
      </c>
      <c r="I3" s="12" t="s">
        <v>6</v>
      </c>
      <c r="J3" s="12" t="s">
        <v>9</v>
      </c>
      <c r="K3" s="12" t="s">
        <v>7</v>
      </c>
      <c r="L3" s="12" t="s">
        <v>8</v>
      </c>
      <c r="M3" s="12" t="s">
        <v>45</v>
      </c>
      <c r="N3" s="12" t="s">
        <v>64</v>
      </c>
      <c r="O3" s="63" t="s">
        <v>13</v>
      </c>
      <c r="P3" s="63" t="s">
        <v>34</v>
      </c>
      <c r="Q3" s="18"/>
      <c r="R3" s="18"/>
      <c r="S3" s="63">
        <v>2015</v>
      </c>
      <c r="T3" s="63">
        <v>2016</v>
      </c>
      <c r="U3" s="63">
        <v>2017</v>
      </c>
      <c r="V3" s="63">
        <v>2018</v>
      </c>
      <c r="W3" s="63">
        <v>2019</v>
      </c>
      <c r="X3" s="63">
        <v>2020</v>
      </c>
      <c r="Y3" s="63">
        <v>2021</v>
      </c>
      <c r="Z3" s="63">
        <v>2022</v>
      </c>
      <c r="AA3" s="63">
        <v>2023</v>
      </c>
      <c r="AB3" s="63">
        <v>2024</v>
      </c>
      <c r="AC3" s="63">
        <v>2025</v>
      </c>
      <c r="AD3" s="63">
        <v>2026</v>
      </c>
      <c r="AE3" s="63">
        <v>2027</v>
      </c>
      <c r="AF3" s="18"/>
      <c r="AH3" s="63">
        <v>2015</v>
      </c>
      <c r="AI3" s="63">
        <v>2016</v>
      </c>
      <c r="AJ3" s="63">
        <v>2017</v>
      </c>
      <c r="AK3" s="63">
        <v>2018</v>
      </c>
      <c r="AL3" s="63">
        <v>2019</v>
      </c>
      <c r="AM3" s="63">
        <v>2020</v>
      </c>
      <c r="AN3" s="63">
        <v>2021</v>
      </c>
      <c r="AO3" s="63">
        <v>2022</v>
      </c>
      <c r="AP3" s="63">
        <v>2023</v>
      </c>
      <c r="AQ3" s="63">
        <v>2024</v>
      </c>
      <c r="AR3" s="63">
        <v>2025</v>
      </c>
      <c r="AS3" s="63">
        <v>2026</v>
      </c>
      <c r="AT3" s="63">
        <v>2027</v>
      </c>
    </row>
    <row r="4" spans="1:46">
      <c r="I4" s="60"/>
      <c r="J4" s="15"/>
      <c r="K4" s="15"/>
      <c r="L4" s="15"/>
      <c r="M4" s="15"/>
      <c r="N4" s="15"/>
      <c r="Q4" s="17"/>
      <c r="R4" s="17"/>
      <c r="AF4" s="17"/>
      <c r="AH4" s="60">
        <f>($I4*(1+$J4)*S4)*(1+($K4+$L4))*(IF(P4="Yes",'AMX Global Tab (C)'!B10+1,1))</f>
        <v>0</v>
      </c>
      <c r="AI4" s="60">
        <f t="shared" ref="AI4:AT4" si="0">($I4*(1+$J4)*T4)*(1+($K4+$L4))</f>
        <v>0</v>
      </c>
      <c r="AJ4" s="60">
        <f t="shared" si="0"/>
        <v>0</v>
      </c>
      <c r="AK4" s="60">
        <f t="shared" si="0"/>
        <v>0</v>
      </c>
      <c r="AL4" s="60">
        <f t="shared" si="0"/>
        <v>0</v>
      </c>
      <c r="AM4" s="60">
        <f t="shared" si="0"/>
        <v>0</v>
      </c>
      <c r="AN4" s="60">
        <f t="shared" si="0"/>
        <v>0</v>
      </c>
      <c r="AO4" s="60">
        <f t="shared" si="0"/>
        <v>0</v>
      </c>
      <c r="AP4" s="60">
        <f t="shared" si="0"/>
        <v>0</v>
      </c>
      <c r="AQ4" s="60">
        <f t="shared" si="0"/>
        <v>0</v>
      </c>
      <c r="AR4" s="60">
        <f t="shared" si="0"/>
        <v>0</v>
      </c>
      <c r="AS4" s="60">
        <f t="shared" si="0"/>
        <v>0</v>
      </c>
      <c r="AT4" s="60">
        <f t="shared" si="0"/>
        <v>0</v>
      </c>
    </row>
    <row r="5" spans="1:46">
      <c r="A5" s="27" t="s">
        <v>358</v>
      </c>
      <c r="I5" s="60"/>
      <c r="J5" s="15"/>
      <c r="K5" s="15"/>
      <c r="L5" s="15"/>
      <c r="M5" s="15"/>
      <c r="N5" s="15"/>
      <c r="Q5" s="17"/>
      <c r="R5" s="17"/>
      <c r="AF5" s="17"/>
      <c r="AH5" s="60"/>
      <c r="AI5" s="60"/>
      <c r="AJ5" s="60"/>
      <c r="AK5" s="60"/>
      <c r="AL5" s="60"/>
      <c r="AM5" s="60"/>
      <c r="AN5" s="60"/>
      <c r="AO5" s="60"/>
      <c r="AP5" s="60"/>
      <c r="AQ5" s="60"/>
      <c r="AR5" s="60"/>
      <c r="AS5" s="60"/>
      <c r="AT5" s="60"/>
    </row>
    <row r="6" spans="1:46">
      <c r="A6" s="36" t="s">
        <v>359</v>
      </c>
      <c r="E6" s="36" t="s">
        <v>354</v>
      </c>
      <c r="F6" s="36" t="s">
        <v>353</v>
      </c>
      <c r="H6" s="36" t="s">
        <v>11</v>
      </c>
      <c r="I6" s="466">
        <v>53</v>
      </c>
      <c r="J6" s="28">
        <v>0.1</v>
      </c>
      <c r="K6" s="14">
        <v>0</v>
      </c>
      <c r="L6" s="77">
        <v>0</v>
      </c>
      <c r="M6" s="15"/>
      <c r="N6" s="15"/>
      <c r="Q6" s="17"/>
      <c r="R6" s="17"/>
      <c r="S6" s="451"/>
      <c r="T6" s="451">
        <v>20000</v>
      </c>
      <c r="U6" s="451">
        <v>0</v>
      </c>
      <c r="V6" s="451">
        <v>0</v>
      </c>
      <c r="W6" s="451">
        <v>0</v>
      </c>
      <c r="X6" s="451">
        <v>0</v>
      </c>
      <c r="Y6" s="451">
        <v>0</v>
      </c>
      <c r="Z6" s="451">
        <v>0</v>
      </c>
      <c r="AA6" s="451">
        <v>0</v>
      </c>
      <c r="AB6" s="451">
        <v>0</v>
      </c>
      <c r="AC6" s="451">
        <v>0</v>
      </c>
      <c r="AD6" s="451">
        <v>0</v>
      </c>
      <c r="AE6" s="451"/>
      <c r="AF6" s="17"/>
      <c r="AH6" s="60">
        <f t="shared" ref="AH6" si="1">($I6*(1+$J6)*S6)*(1+($K6+$L6))</f>
        <v>0</v>
      </c>
      <c r="AI6" s="60">
        <f t="shared" ref="AI6:AT6" si="2">($I6*(1+$J6)*T6)*(1+($K6+$L6))</f>
        <v>1166000</v>
      </c>
      <c r="AJ6" s="60">
        <f t="shared" si="2"/>
        <v>0</v>
      </c>
      <c r="AK6" s="60">
        <f t="shared" si="2"/>
        <v>0</v>
      </c>
      <c r="AL6" s="60">
        <f t="shared" si="2"/>
        <v>0</v>
      </c>
      <c r="AM6" s="60">
        <f t="shared" si="2"/>
        <v>0</v>
      </c>
      <c r="AN6" s="60">
        <f t="shared" si="2"/>
        <v>0</v>
      </c>
      <c r="AO6" s="60">
        <f t="shared" si="2"/>
        <v>0</v>
      </c>
      <c r="AP6" s="60">
        <f t="shared" si="2"/>
        <v>0</v>
      </c>
      <c r="AQ6" s="60">
        <f t="shared" si="2"/>
        <v>0</v>
      </c>
      <c r="AR6" s="60">
        <f t="shared" si="2"/>
        <v>0</v>
      </c>
      <c r="AS6" s="60">
        <f t="shared" si="2"/>
        <v>0</v>
      </c>
      <c r="AT6" s="60">
        <f t="shared" si="2"/>
        <v>0</v>
      </c>
    </row>
    <row r="7" spans="1:46">
      <c r="A7" s="36" t="s">
        <v>360</v>
      </c>
      <c r="E7" s="36" t="s">
        <v>354</v>
      </c>
      <c r="F7" s="36" t="s">
        <v>353</v>
      </c>
      <c r="H7" s="36" t="s">
        <v>11</v>
      </c>
      <c r="I7" s="466">
        <v>63</v>
      </c>
      <c r="J7" s="28">
        <v>0.1</v>
      </c>
      <c r="K7" s="14">
        <v>0</v>
      </c>
      <c r="L7" s="77">
        <v>0</v>
      </c>
      <c r="M7" s="15"/>
      <c r="N7" s="15"/>
      <c r="Q7" s="17"/>
      <c r="R7" s="17"/>
      <c r="S7" s="451"/>
      <c r="T7" s="451">
        <v>0</v>
      </c>
      <c r="U7" s="451">
        <v>0</v>
      </c>
      <c r="V7" s="451">
        <v>0</v>
      </c>
      <c r="W7" s="451">
        <v>0</v>
      </c>
      <c r="X7" s="451">
        <v>0</v>
      </c>
      <c r="Y7" s="451">
        <v>0</v>
      </c>
      <c r="Z7" s="451">
        <v>0</v>
      </c>
      <c r="AA7" s="451">
        <v>0</v>
      </c>
      <c r="AB7" s="451">
        <v>0</v>
      </c>
      <c r="AC7" s="451">
        <v>0</v>
      </c>
      <c r="AD7" s="451">
        <v>0</v>
      </c>
      <c r="AE7" s="451"/>
      <c r="AF7" s="17"/>
      <c r="AH7" s="60">
        <f t="shared" ref="AH7" si="3">($I7*(1+$J7)*S7)*(1+($K7+$L7))</f>
        <v>0</v>
      </c>
      <c r="AI7" s="60">
        <f t="shared" ref="AI7" si="4">($I7*(1+$J7)*T7)*(1+($K7+$L7))</f>
        <v>0</v>
      </c>
      <c r="AJ7" s="60">
        <f t="shared" ref="AJ7" si="5">($I7*(1+$J7)*U7)*(1+($K7+$L7))</f>
        <v>0</v>
      </c>
      <c r="AK7" s="60">
        <f t="shared" ref="AK7" si="6">($I7*(1+$J7)*V7)*(1+($K7+$L7))</f>
        <v>0</v>
      </c>
      <c r="AL7" s="60">
        <f t="shared" ref="AL7" si="7">($I7*(1+$J7)*W7)*(1+($K7+$L7))</f>
        <v>0</v>
      </c>
      <c r="AM7" s="60">
        <f t="shared" ref="AM7" si="8">($I7*(1+$J7)*X7)*(1+($K7+$L7))</f>
        <v>0</v>
      </c>
      <c r="AN7" s="60">
        <f t="shared" ref="AN7" si="9">($I7*(1+$J7)*Y7)*(1+($K7+$L7))</f>
        <v>0</v>
      </c>
      <c r="AO7" s="60">
        <f t="shared" ref="AO7" si="10">($I7*(1+$J7)*Z7)*(1+($K7+$L7))</f>
        <v>0</v>
      </c>
      <c r="AP7" s="60">
        <f t="shared" ref="AP7" si="11">($I7*(1+$J7)*AA7)*(1+($K7+$L7))</f>
        <v>0</v>
      </c>
      <c r="AQ7" s="60">
        <f t="shared" ref="AQ7" si="12">($I7*(1+$J7)*AB7)*(1+($K7+$L7))</f>
        <v>0</v>
      </c>
      <c r="AR7" s="60">
        <f t="shared" ref="AR7" si="13">($I7*(1+$J7)*AC7)*(1+($K7+$L7))</f>
        <v>0</v>
      </c>
      <c r="AS7" s="60">
        <f t="shared" ref="AS7" si="14">($I7*(1+$J7)*AD7)*(1+($K7+$L7))</f>
        <v>0</v>
      </c>
      <c r="AT7" s="60">
        <f t="shared" ref="AT7" si="15">($I7*(1+$J7)*AE7)*(1+($K7+$L7))</f>
        <v>0</v>
      </c>
    </row>
    <row r="8" spans="1:46">
      <c r="J8" s="28"/>
      <c r="K8" s="14"/>
      <c r="L8" s="77"/>
      <c r="M8" s="15"/>
      <c r="N8" s="15"/>
      <c r="Q8" s="17"/>
      <c r="R8" s="17"/>
      <c r="AF8" s="17"/>
      <c r="AH8" s="60"/>
      <c r="AI8" s="60"/>
      <c r="AJ8" s="60"/>
      <c r="AK8" s="60"/>
      <c r="AL8" s="60"/>
      <c r="AM8" s="60"/>
      <c r="AN8" s="60"/>
      <c r="AO8" s="60"/>
      <c r="AP8" s="60"/>
      <c r="AQ8" s="60"/>
      <c r="AR8" s="60"/>
      <c r="AS8" s="60"/>
      <c r="AT8" s="60"/>
    </row>
    <row r="9" spans="1:46">
      <c r="A9" s="27" t="s">
        <v>358</v>
      </c>
      <c r="I9" s="60"/>
      <c r="J9" s="28"/>
      <c r="K9" s="14"/>
      <c r="L9" s="77"/>
      <c r="M9" s="15"/>
      <c r="N9" s="15"/>
      <c r="Q9" s="17"/>
      <c r="R9" s="17"/>
      <c r="AF9" s="17"/>
      <c r="AH9" s="60"/>
      <c r="AI9" s="60"/>
      <c r="AJ9" s="60"/>
      <c r="AK9" s="60"/>
      <c r="AL9" s="60"/>
      <c r="AM9" s="60"/>
      <c r="AN9" s="60"/>
      <c r="AO9" s="60"/>
      <c r="AP9" s="60"/>
      <c r="AQ9" s="60"/>
      <c r="AR9" s="60"/>
      <c r="AS9" s="60"/>
      <c r="AT9" s="60"/>
    </row>
    <row r="10" spans="1:46">
      <c r="A10" s="36" t="s">
        <v>425</v>
      </c>
      <c r="E10" s="36" t="s">
        <v>429</v>
      </c>
      <c r="F10" s="36" t="s">
        <v>428</v>
      </c>
      <c r="H10" s="36" t="s">
        <v>1</v>
      </c>
      <c r="I10" s="467">
        <v>7.35</v>
      </c>
      <c r="J10" s="28">
        <v>0.1</v>
      </c>
      <c r="K10" s="14">
        <v>0</v>
      </c>
      <c r="L10" s="77">
        <v>0</v>
      </c>
      <c r="M10" s="15"/>
      <c r="N10" s="15"/>
      <c r="Q10" s="17"/>
      <c r="R10" s="17"/>
      <c r="S10" s="451"/>
      <c r="T10" s="451">
        <v>0</v>
      </c>
      <c r="U10" s="451">
        <v>23000</v>
      </c>
      <c r="V10" s="470">
        <v>43240</v>
      </c>
      <c r="W10" s="471">
        <v>71310</v>
      </c>
      <c r="X10" s="471">
        <v>12450</v>
      </c>
      <c r="Y10" s="451"/>
      <c r="Z10" s="451"/>
      <c r="AA10" s="451"/>
      <c r="AB10" s="451"/>
      <c r="AC10" s="451"/>
      <c r="AD10" s="451"/>
      <c r="AE10" s="451"/>
      <c r="AF10" s="17"/>
      <c r="AH10" s="60">
        <f t="shared" ref="AH10:AH14" si="16">($I10*(1+$J10)*S10)*(1+($K10+$L10))</f>
        <v>0</v>
      </c>
      <c r="AI10" s="60">
        <f t="shared" ref="AI10:AI14" si="17">($I10*(1+$J10)*T10)*(1+($K10+$L10))</f>
        <v>0</v>
      </c>
      <c r="AJ10" s="60">
        <f t="shared" ref="AJ10:AJ14" si="18">($I10*(1+$J10)*U10)*(1+($K10+$L10))</f>
        <v>185955.00000000003</v>
      </c>
      <c r="AK10" s="60">
        <f t="shared" ref="AK10:AK14" si="19">($I10*(1+$J10)*V10)*(1+($K10+$L10))</f>
        <v>349595.4</v>
      </c>
      <c r="AL10" s="60">
        <f t="shared" ref="AL10:AL14" si="20">($I10*(1+$J10)*W10)*(1+($K10+$L10))</f>
        <v>576541.35000000009</v>
      </c>
      <c r="AM10" s="60">
        <f t="shared" ref="AM10:AM14" si="21">($I10*(1+$J10)*X10)*(1+($K10+$L10))</f>
        <v>100658.25000000001</v>
      </c>
      <c r="AN10" s="60">
        <f t="shared" ref="AN10:AN14" si="22">($I10*(1+$J10)*Y10)*(1+($K10+$L10))</f>
        <v>0</v>
      </c>
      <c r="AO10" s="60">
        <f t="shared" ref="AO10:AO14" si="23">($I10*(1+$J10)*Z10)*(1+($K10+$L10))</f>
        <v>0</v>
      </c>
      <c r="AP10" s="60">
        <f t="shared" ref="AP10:AP14" si="24">($I10*(1+$J10)*AA10)*(1+($K10+$L10))</f>
        <v>0</v>
      </c>
      <c r="AQ10" s="60">
        <f t="shared" ref="AQ10:AQ14" si="25">($I10*(1+$J10)*AB10)*(1+($K10+$L10))</f>
        <v>0</v>
      </c>
      <c r="AR10" s="60">
        <f t="shared" ref="AR10:AR14" si="26">($I10*(1+$J10)*AC10)*(1+($K10+$L10))</f>
        <v>0</v>
      </c>
      <c r="AS10" s="60">
        <f t="shared" ref="AS10:AS14" si="27">($I10*(1+$J10)*AD10)*(1+($K10+$L10))</f>
        <v>0</v>
      </c>
      <c r="AT10" s="60">
        <f t="shared" ref="AT10:AT14" si="28">($I10*(1+$J10)*AE10)*(1+($K10+$L10))</f>
        <v>0</v>
      </c>
    </row>
    <row r="11" spans="1:46">
      <c r="I11" s="60"/>
      <c r="J11" s="28"/>
      <c r="K11" s="14"/>
      <c r="L11" s="14"/>
      <c r="M11" s="14"/>
      <c r="N11" s="14"/>
      <c r="Q11" s="17"/>
      <c r="R11" s="17"/>
      <c r="AF11" s="17"/>
      <c r="AH11" s="60"/>
      <c r="AI11" s="60"/>
      <c r="AJ11" s="60"/>
      <c r="AK11" s="60"/>
      <c r="AL11" s="60"/>
      <c r="AM11" s="60"/>
      <c r="AN11" s="60"/>
      <c r="AO11" s="60"/>
      <c r="AP11" s="60"/>
      <c r="AQ11" s="60"/>
      <c r="AR11" s="60"/>
      <c r="AS11" s="60"/>
      <c r="AT11" s="60"/>
    </row>
    <row r="12" spans="1:46">
      <c r="A12" s="27" t="s">
        <v>361</v>
      </c>
      <c r="I12" s="60"/>
      <c r="J12" s="28"/>
      <c r="K12" s="14"/>
      <c r="L12" s="14"/>
      <c r="M12" s="14"/>
      <c r="N12" s="14"/>
      <c r="Q12" s="17"/>
      <c r="R12" s="17"/>
      <c r="AF12" s="17"/>
      <c r="AH12" s="60"/>
      <c r="AI12" s="60"/>
      <c r="AJ12" s="60"/>
      <c r="AK12" s="60"/>
      <c r="AL12" s="60"/>
      <c r="AM12" s="60"/>
      <c r="AN12" s="60"/>
      <c r="AO12" s="60"/>
      <c r="AP12" s="60"/>
      <c r="AQ12" s="60"/>
      <c r="AR12" s="60"/>
      <c r="AS12" s="60"/>
      <c r="AT12" s="60"/>
    </row>
    <row r="13" spans="1:46">
      <c r="A13" s="36" t="s">
        <v>347</v>
      </c>
      <c r="E13" s="36" t="s">
        <v>354</v>
      </c>
      <c r="F13" s="36" t="s">
        <v>353</v>
      </c>
      <c r="H13" s="36" t="s">
        <v>11</v>
      </c>
      <c r="I13" s="468">
        <v>24.16</v>
      </c>
      <c r="J13" s="28">
        <v>0.1</v>
      </c>
      <c r="K13" s="14">
        <v>0</v>
      </c>
      <c r="L13" s="77">
        <v>0</v>
      </c>
      <c r="M13" s="14"/>
      <c r="N13" s="14"/>
      <c r="Q13" s="17"/>
      <c r="R13" s="17"/>
      <c r="S13" s="451"/>
      <c r="T13" s="451">
        <f>SUM(T6:T7)</f>
        <v>20000</v>
      </c>
      <c r="U13" s="451">
        <f t="shared" ref="U13:V13" si="29">SUM(U6:U7)</f>
        <v>0</v>
      </c>
      <c r="V13" s="451">
        <f t="shared" si="29"/>
        <v>0</v>
      </c>
      <c r="W13" s="451">
        <v>0</v>
      </c>
      <c r="X13" s="451">
        <v>0</v>
      </c>
      <c r="Y13" s="451">
        <v>0</v>
      </c>
      <c r="Z13" s="451">
        <v>0</v>
      </c>
      <c r="AA13" s="451">
        <v>0</v>
      </c>
      <c r="AB13" s="451">
        <v>0</v>
      </c>
      <c r="AC13" s="451">
        <v>0</v>
      </c>
      <c r="AD13" s="451">
        <v>0</v>
      </c>
      <c r="AE13" s="451"/>
      <c r="AF13" s="17"/>
      <c r="AH13" s="60">
        <f t="shared" si="16"/>
        <v>0</v>
      </c>
      <c r="AI13" s="60">
        <f t="shared" si="17"/>
        <v>531520.00000000012</v>
      </c>
      <c r="AJ13" s="60">
        <f t="shared" si="18"/>
        <v>0</v>
      </c>
      <c r="AK13" s="60">
        <f t="shared" si="19"/>
        <v>0</v>
      </c>
      <c r="AL13" s="60">
        <f t="shared" si="20"/>
        <v>0</v>
      </c>
      <c r="AM13" s="60">
        <f t="shared" si="21"/>
        <v>0</v>
      </c>
      <c r="AN13" s="60">
        <f t="shared" si="22"/>
        <v>0</v>
      </c>
      <c r="AO13" s="60">
        <f t="shared" si="23"/>
        <v>0</v>
      </c>
      <c r="AP13" s="60">
        <f t="shared" si="24"/>
        <v>0</v>
      </c>
      <c r="AQ13" s="60">
        <f t="shared" si="25"/>
        <v>0</v>
      </c>
      <c r="AR13" s="60">
        <f t="shared" si="26"/>
        <v>0</v>
      </c>
      <c r="AS13" s="60">
        <f t="shared" si="27"/>
        <v>0</v>
      </c>
      <c r="AT13" s="60">
        <f t="shared" si="28"/>
        <v>0</v>
      </c>
    </row>
    <row r="14" spans="1:46">
      <c r="A14" s="36" t="s">
        <v>426</v>
      </c>
      <c r="E14" s="36" t="s">
        <v>427</v>
      </c>
      <c r="F14" s="36" t="s">
        <v>428</v>
      </c>
      <c r="H14" s="36" t="s">
        <v>1</v>
      </c>
      <c r="I14" s="469">
        <f>'AMX Global Tab (C)'!B110</f>
        <v>15</v>
      </c>
      <c r="J14" s="28">
        <v>0.1</v>
      </c>
      <c r="K14" s="14">
        <v>0</v>
      </c>
      <c r="L14" s="77">
        <v>0</v>
      </c>
      <c r="S14" s="451"/>
      <c r="T14" s="451">
        <f>T10</f>
        <v>0</v>
      </c>
      <c r="U14" s="451">
        <f t="shared" ref="U14:AD14" si="30">U10</f>
        <v>23000</v>
      </c>
      <c r="V14" s="451">
        <f t="shared" si="30"/>
        <v>43240</v>
      </c>
      <c r="W14" s="451">
        <f t="shared" si="30"/>
        <v>71310</v>
      </c>
      <c r="X14" s="451">
        <f t="shared" si="30"/>
        <v>12450</v>
      </c>
      <c r="Y14" s="451">
        <f t="shared" si="30"/>
        <v>0</v>
      </c>
      <c r="Z14" s="451">
        <f t="shared" si="30"/>
        <v>0</v>
      </c>
      <c r="AA14" s="451">
        <f t="shared" si="30"/>
        <v>0</v>
      </c>
      <c r="AB14" s="451">
        <f t="shared" si="30"/>
        <v>0</v>
      </c>
      <c r="AC14" s="451">
        <f t="shared" si="30"/>
        <v>0</v>
      </c>
      <c r="AD14" s="451">
        <f t="shared" si="30"/>
        <v>0</v>
      </c>
      <c r="AE14" s="451"/>
      <c r="AF14" s="17"/>
      <c r="AH14" s="60">
        <f t="shared" si="16"/>
        <v>0</v>
      </c>
      <c r="AI14" s="60">
        <f t="shared" si="17"/>
        <v>0</v>
      </c>
      <c r="AJ14" s="60">
        <f t="shared" si="18"/>
        <v>379500</v>
      </c>
      <c r="AK14" s="60">
        <f t="shared" si="19"/>
        <v>713460</v>
      </c>
      <c r="AL14" s="60">
        <f t="shared" si="20"/>
        <v>1176615</v>
      </c>
      <c r="AM14" s="60">
        <f t="shared" si="21"/>
        <v>205425</v>
      </c>
      <c r="AN14" s="60">
        <f t="shared" si="22"/>
        <v>0</v>
      </c>
      <c r="AO14" s="60">
        <f t="shared" si="23"/>
        <v>0</v>
      </c>
      <c r="AP14" s="60">
        <f t="shared" si="24"/>
        <v>0</v>
      </c>
      <c r="AQ14" s="60">
        <f t="shared" si="25"/>
        <v>0</v>
      </c>
      <c r="AR14" s="60">
        <f t="shared" si="26"/>
        <v>0</v>
      </c>
      <c r="AS14" s="60">
        <f t="shared" si="27"/>
        <v>0</v>
      </c>
      <c r="AT14" s="60">
        <f t="shared" si="28"/>
        <v>0</v>
      </c>
    </row>
    <row r="15" spans="1:46">
      <c r="AF15" s="17"/>
    </row>
  </sheetData>
  <mergeCells count="1">
    <mergeCell ref="A1:AT1"/>
  </mergeCells>
  <dataValidations count="1">
    <dataValidation type="list" allowBlank="1" showInputMessage="1" showErrorMessage="1" sqref="Q4:R13" xr:uid="{00000000-0002-0000-0800-000000000000}">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1000000}">
          <x14:formula1>
            <xm:f>'AMX Global Tab (C)'!$I$7:$I$12</xm:f>
          </x14:formula1>
          <xm:sqref>O4:O13</xm:sqref>
        </x14:dataValidation>
        <x14:dataValidation type="list" allowBlank="1" showInputMessage="1" showErrorMessage="1" xr:uid="{00000000-0002-0000-0800-000002000000}">
          <x14:formula1>
            <xm:f>'AMX Global Tab (C)'!$K$7:$K$9</xm:f>
          </x14:formula1>
          <xm:sqref>P4:P13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2019-07-02T07:00:00+00:00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CF57B5-D3D5-4868-8E5A-4311CF2C83F7}">
  <ds:schemaRefs>
    <ds:schemaRef ds:uri="http://schemas.microsoft.com/sharepoint/v3/contenttype/forms"/>
  </ds:schemaRefs>
</ds:datastoreItem>
</file>

<file path=customXml/itemProps2.xml><?xml version="1.0" encoding="utf-8"?>
<ds:datastoreItem xmlns:ds="http://schemas.openxmlformats.org/officeDocument/2006/customXml" ds:itemID="{967D6E17-FC13-4CED-9E1F-1A752CC5120D}"/>
</file>

<file path=customXml/itemProps3.xml><?xml version="1.0" encoding="utf-8"?>
<ds:datastoreItem xmlns:ds="http://schemas.openxmlformats.org/officeDocument/2006/customXml" ds:itemID="{D81AA61C-DDD7-4A0D-A827-2F5F9D675176}">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1FE65936-0D64-4991-BCE5-FDED3409C7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Change Log</vt:lpstr>
      <vt:lpstr>REDACTED</vt:lpstr>
      <vt:lpstr>5yr Capex Crosswalk (C)</vt:lpstr>
      <vt:lpstr>Sensitivity Analysis</vt:lpstr>
      <vt:lpstr>ERF Summary Table</vt:lpstr>
      <vt:lpstr>Scope Summary</vt:lpstr>
      <vt:lpstr>1. AMI Network (R)</vt:lpstr>
      <vt:lpstr>2. AMI Meter + Module (R)</vt:lpstr>
      <vt:lpstr>3. Gas Battery (C)</vt:lpstr>
      <vt:lpstr>4. Asset Ownership (C)</vt:lpstr>
      <vt:lpstr>5. Future Capabilities</vt:lpstr>
      <vt:lpstr>GTZ RC DC Cost Benefit</vt:lpstr>
      <vt:lpstr>CVR Benefit</vt:lpstr>
      <vt:lpstr>MM Repl Benefit</vt:lpstr>
      <vt:lpstr>DA Benefit</vt:lpstr>
      <vt:lpstr>AMX Global Tab (C)</vt:lpstr>
      <vt:lpstr>Scope Summary 10yr</vt:lpstr>
      <vt:lpstr>Costs for 10yr Alternative (C)</vt:lpstr>
      <vt:lpstr>CVR Benefit 10 yr</vt:lpstr>
      <vt:lpstr>MM Repl Benefit 10yr</vt:lpstr>
      <vt:lpstr>DA Benefit 10yr</vt:lpstr>
      <vt:lpstr>Scope Summary 2023 (C)</vt:lpstr>
      <vt:lpstr>CVR Benefit 2023</vt:lpstr>
      <vt:lpstr>MM Repl Benefit 2023</vt:lpstr>
      <vt:lpstr>DA Benefit 2023</vt:lpstr>
      <vt:lpstr>Pivot Reports (C)</vt:lpstr>
      <vt:lpstr>Permit Wksht</vt:lpstr>
      <vt:lpstr>P6 Output - Network (C)</vt:lpstr>
      <vt:lpstr>Inflation</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Sjones</dc:creator>
  <cp:lastModifiedBy>Steele, David S. (BEL)</cp:lastModifiedBy>
  <cp:lastPrinted>2016-06-02T23:02:46Z</cp:lastPrinted>
  <dcterms:created xsi:type="dcterms:W3CDTF">2016-03-15T17:43:44Z</dcterms:created>
  <dcterms:modified xsi:type="dcterms:W3CDTF">2019-06-27T14:58:02Z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0x0101006E56B4D1795A2E4DB2F0B01679ED314A0074081C303D597F46A51B1E34376944AC</vt:lpwstr>
  </property>
  <property fmtid="{D5CDD505-2E9C-101B-9397-08002B2CF9AE}" pid="3" name="_docset_NoMedatataSyncRequired">
    <vt:lpwstr>False</vt:lpwstr>
  </property>
  <property fmtid="{D5CDD505-2E9C-101B-9397-08002B2CF9AE}" pid="4" name="IsEFSEC">
    <vt:bool>false</vt:bool>
  </property>
</Properties>
</file>